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Proposals\Budget Templates\FY25 Budget Templates\"/>
    </mc:Choice>
  </mc:AlternateContent>
  <xr:revisionPtr revIDLastSave="0" documentId="8_{C1F9E360-4216-4AAD-998D-0468F149ADB5}" xr6:coauthVersionLast="47" xr6:coauthVersionMax="47" xr10:uidLastSave="{00000000-0000-0000-0000-000000000000}"/>
  <bookViews>
    <workbookView xWindow="57480" yWindow="-120" windowWidth="29040" windowHeight="15720" tabRatio="916" xr2:uid="{00000000-000D-0000-FFFF-FFFF00000000}"/>
  </bookViews>
  <sheets>
    <sheet name="Cumulative Budget Request " sheetId="1" r:id="rId1"/>
    <sheet name="Member A" sheetId="25" state="hidden" r:id="rId2"/>
    <sheet name="Loaded Rates" sheetId="72" state="hidden" r:id="rId3"/>
    <sheet name="Member B" sheetId="83" state="hidden" r:id="rId4"/>
    <sheet name="Member C" sheetId="84" state="hidden" r:id="rId5"/>
    <sheet name="Member D" sheetId="85" state="hidden" r:id="rId6"/>
    <sheet name="Member E" sheetId="86" state="hidden" r:id="rId7"/>
    <sheet name="Member F" sheetId="87" state="hidden" r:id="rId8"/>
    <sheet name="Cost Share Summary" sheetId="71" r:id="rId9"/>
    <sheet name="Salary Cap Obligation (1)" sheetId="23" r:id="rId10"/>
    <sheet name="Salary Cap Obligation (2)" sheetId="46" state="hidden" r:id="rId11"/>
    <sheet name="Salary Cap Obligation (3)" sheetId="47" state="hidden" r:id="rId12"/>
    <sheet name="Salary Cap Obligation (4)" sheetId="48" state="hidden" r:id="rId13"/>
    <sheet name="Salary Cap Obligation (5)" sheetId="49" state="hidden" r:id="rId14"/>
    <sheet name="Salary Cap Obligation (6)" sheetId="50" state="hidden" r:id="rId15"/>
    <sheet name="Salary Cap Obligation (7)" sheetId="51" state="hidden" r:id="rId16"/>
    <sheet name="Salary Cap Obligation (8)" sheetId="52" state="hidden" r:id="rId17"/>
    <sheet name="Fringe Benefits Cap (1)" sheetId="27" r:id="rId18"/>
    <sheet name="Fringe Benefits Cap (2)" sheetId="59" state="hidden" r:id="rId19"/>
    <sheet name="Fringe Benefits Cap (3)" sheetId="60" state="hidden" r:id="rId20"/>
    <sheet name="Fringe Benefits Cap (4)" sheetId="61" state="hidden" r:id="rId21"/>
    <sheet name="Fringe Benefits Cap (5)" sheetId="62" state="hidden" r:id="rId22"/>
    <sheet name="Fringe Benefits Cap (6)" sheetId="63" state="hidden" r:id="rId23"/>
    <sheet name="Fringe Benefits Cap (7)" sheetId="64" state="hidden" r:id="rId24"/>
    <sheet name="Fringe Benefits Cap (8)" sheetId="65" state="hidden" r:id="rId25"/>
    <sheet name="Cost Share Budget (1)" sheetId="67" state="hidden" r:id="rId26"/>
    <sheet name="Cost Share Budget (2)" sheetId="75" state="hidden" r:id="rId27"/>
    <sheet name="Cost Share Budget (3)" sheetId="76" state="hidden" r:id="rId28"/>
    <sheet name="Cost Share Budget (4)" sheetId="77" state="hidden" r:id="rId29"/>
    <sheet name="Cost Share Budget (5)" sheetId="78" state="hidden" r:id="rId30"/>
    <sheet name="Cost Share Budget (6)" sheetId="79" state="hidden" r:id="rId31"/>
    <sheet name="Cost Share Budget (7)" sheetId="80" state="hidden" r:id="rId32"/>
    <sheet name="Cost Share Budget (8)" sheetId="81" state="hidden" r:id="rId33"/>
    <sheet name="Tuition &amp; Fees Calculation" sheetId="21" state="hidden" r:id="rId34"/>
    <sheet name="Capital Expenses" sheetId="82" state="hidden" r:id="rId35"/>
    <sheet name="Longevity Lookup" sheetId="41" state="hidden" r:id="rId36"/>
  </sheets>
  <externalReferences>
    <externalReference r:id="rId37"/>
  </externalReferences>
  <definedNames>
    <definedName name="OtherEx" localSheetId="1">'Member A'!$J$56</definedName>
    <definedName name="OtherEx" localSheetId="3">'Member B'!$J$56</definedName>
    <definedName name="OtherEx" localSheetId="4">'Member C'!$J$56</definedName>
    <definedName name="OtherEx" localSheetId="5">'Member D'!$J$56</definedName>
    <definedName name="OtherEx" localSheetId="6">'Member E'!$J$56</definedName>
    <definedName name="OtherEx" localSheetId="7">'Member F'!$J$56</definedName>
    <definedName name="OtherEx">'Cumulative Budget Request '!$J$55</definedName>
    <definedName name="_xlnm.Print_Area" localSheetId="25">'Cost Share Budget (1)'!$A$1:$J$274</definedName>
    <definedName name="_xlnm.Print_Area" localSheetId="26">'Cost Share Budget (2)'!$A$1:$J$270</definedName>
    <definedName name="_xlnm.Print_Area" localSheetId="27">'Cost Share Budget (3)'!$A$1:$J$270</definedName>
    <definedName name="_xlnm.Print_Area" localSheetId="28">'Cost Share Budget (4)'!$A$1:$J$270</definedName>
    <definedName name="_xlnm.Print_Area" localSheetId="29">'Cost Share Budget (5)'!$A$1:$J$270</definedName>
    <definedName name="_xlnm.Print_Area" localSheetId="30">'Cost Share Budget (6)'!$A$1:$J$270</definedName>
    <definedName name="_xlnm.Print_Area" localSheetId="31">'Cost Share Budget (7)'!$A$1:$J$270</definedName>
    <definedName name="_xlnm.Print_Area" localSheetId="32">'Cost Share Budget (8)'!$A$1:$J$270</definedName>
    <definedName name="_xlnm.Print_Area" localSheetId="8">'Cost Share Summary'!$A$1:$K$185</definedName>
    <definedName name="_xlnm.Print_Area" localSheetId="0">'Cumulative Budget Request '!$A$1:$J$369</definedName>
    <definedName name="_xlnm.Print_Area" localSheetId="17">'Fringe Benefits Cap (1)'!$A$1:$O$36</definedName>
    <definedName name="_xlnm.Print_Area" localSheetId="18">'Fringe Benefits Cap (2)'!$A$1:$O$36</definedName>
    <definedName name="_xlnm.Print_Area" localSheetId="2">'Loaded Rates'!$A$1:$D$9</definedName>
    <definedName name="_xlnm.Print_Area" localSheetId="1">'Member A'!$A$1:$J$356</definedName>
    <definedName name="_xlnm.Print_Area" localSheetId="3">'Member B'!$A$1:$J$356</definedName>
    <definedName name="_xlnm.Print_Area" localSheetId="4">'Member C'!$A$1:$J$356</definedName>
    <definedName name="_xlnm.Print_Area" localSheetId="5">'Member D'!$A$1:$J$356</definedName>
    <definedName name="_xlnm.Print_Area" localSheetId="6">'Member E'!$A$1:$J$356</definedName>
    <definedName name="_xlnm.Print_Area" localSheetId="7">'Member F'!$A$1:$J$356</definedName>
    <definedName name="_xlnm.Print_Area" localSheetId="9">'Salary Cap Obligation (1)'!$A$1:$O$37</definedName>
    <definedName name="_xlnm.Print_Area" localSheetId="10">'Salary Cap Obligation (2)'!$A$1:$O$37</definedName>
    <definedName name="_xlnm.Print_Area" localSheetId="11">'Salary Cap Obligation (3)'!$A$1:$O$37</definedName>
    <definedName name="_xlnm.Print_Area" localSheetId="12">'Salary Cap Obligation (4)'!$A$1:$O$37</definedName>
    <definedName name="_xlnm.Print_Area" localSheetId="13">'Salary Cap Obligation (5)'!$A$1:$O$37</definedName>
    <definedName name="_xlnm.Print_Area" localSheetId="14">'Salary Cap Obligation (6)'!$A$1:$O$37</definedName>
    <definedName name="_xlnm.Print_Area" localSheetId="15">'Salary Cap Obligation (7)'!$A$1:$O$37</definedName>
    <definedName name="_xlnm.Print_Area" localSheetId="16">'Salary Cap Obligation (8)'!$A$1:$O$37</definedName>
    <definedName name="StipendEx" localSheetId="1">'Member A'!$J$53</definedName>
    <definedName name="StipendEx" localSheetId="3">'Member B'!$J$53</definedName>
    <definedName name="StipendEx" localSheetId="4">'Member C'!$J$53</definedName>
    <definedName name="StipendEx" localSheetId="5">'Member D'!$J$53</definedName>
    <definedName name="StipendEx" localSheetId="6">'Member E'!$J$53</definedName>
    <definedName name="StipendEx" localSheetId="7">'Member F'!$J$53</definedName>
    <definedName name="StipendEx">'Cumulative Budget Request '!$J$52</definedName>
    <definedName name="SubsEx" localSheetId="1">'Member A'!$J$55</definedName>
    <definedName name="SubsEx" localSheetId="3">'Member B'!$J$55</definedName>
    <definedName name="SubsEx" localSheetId="4">'Member C'!$J$55</definedName>
    <definedName name="SubsEx" localSheetId="5">'Member D'!$J$55</definedName>
    <definedName name="SubsEx" localSheetId="6">'Member E'!$J$55</definedName>
    <definedName name="SubsEx" localSheetId="7">'Member F'!$J$55</definedName>
    <definedName name="SubsEx">'Cumulative Budget Request '!$J$54</definedName>
    <definedName name="TravelEx" localSheetId="1">'Member A'!$J$54</definedName>
    <definedName name="TravelEx" localSheetId="3">'Member B'!$J$54</definedName>
    <definedName name="TravelEx" localSheetId="4">'Member C'!$J$54</definedName>
    <definedName name="TravelEx" localSheetId="5">'Member D'!$J$54</definedName>
    <definedName name="TravelEx" localSheetId="6">'Member E'!$J$54</definedName>
    <definedName name="TravelEx" localSheetId="7">'Member F'!$J$54</definedName>
    <definedName name="TravelEx">'Cumulative Budget Request '!$J$53</definedName>
    <definedName name="tuition.tamu" localSheetId="33">'Tuition &amp; Fees Calculation'!$B$4:$B$65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4" i="71" l="1"/>
  <c r="C125" i="71"/>
  <c r="C126" i="71"/>
  <c r="C127" i="71"/>
  <c r="C128" i="71"/>
  <c r="C129" i="71"/>
  <c r="C130" i="71"/>
  <c r="C131" i="71"/>
  <c r="C132" i="71"/>
  <c r="C133" i="71"/>
  <c r="C134" i="71"/>
  <c r="C135" i="71"/>
  <c r="C136" i="71"/>
  <c r="C137" i="71"/>
  <c r="C138" i="71"/>
  <c r="C139" i="71"/>
  <c r="C140" i="71"/>
  <c r="C141" i="71"/>
  <c r="C142" i="71"/>
  <c r="C123" i="71"/>
  <c r="C19" i="65"/>
  <c r="C18" i="65"/>
  <c r="C19" i="64"/>
  <c r="C18" i="64"/>
  <c r="C19" i="63"/>
  <c r="C18" i="63"/>
  <c r="C19" i="62"/>
  <c r="C18" i="62"/>
  <c r="C19" i="61"/>
  <c r="C18" i="61"/>
  <c r="C19" i="60"/>
  <c r="C18" i="60"/>
  <c r="C19" i="59"/>
  <c r="C18" i="59"/>
  <c r="C19" i="27"/>
  <c r="C18" i="27"/>
  <c r="C19" i="52"/>
  <c r="C18" i="52"/>
  <c r="C19" i="51"/>
  <c r="C18" i="51"/>
  <c r="C19" i="50"/>
  <c r="C18" i="50"/>
  <c r="C19" i="49"/>
  <c r="C18" i="49"/>
  <c r="C19" i="48"/>
  <c r="C18" i="48"/>
  <c r="C19" i="47"/>
  <c r="C18" i="47"/>
  <c r="C19" i="46"/>
  <c r="C18" i="46"/>
  <c r="C19" i="23"/>
  <c r="C18" i="23"/>
  <c r="I430" i="87"/>
  <c r="H430" i="87"/>
  <c r="G430" i="87"/>
  <c r="F430" i="87"/>
  <c r="E430" i="87"/>
  <c r="J430" i="87" s="1"/>
  <c r="I429" i="87"/>
  <c r="H429" i="87"/>
  <c r="G429" i="87"/>
  <c r="F429" i="87"/>
  <c r="E429" i="87"/>
  <c r="I428" i="87"/>
  <c r="H428" i="87"/>
  <c r="G428" i="87"/>
  <c r="F428" i="87"/>
  <c r="E428" i="87"/>
  <c r="I427" i="87"/>
  <c r="H427" i="87"/>
  <c r="G427" i="87"/>
  <c r="F427" i="87"/>
  <c r="E427" i="87"/>
  <c r="J427" i="87" s="1"/>
  <c r="I426" i="87"/>
  <c r="H426" i="87"/>
  <c r="G426" i="87"/>
  <c r="F426" i="87"/>
  <c r="E426" i="87"/>
  <c r="I425" i="87"/>
  <c r="H425" i="87"/>
  <c r="G425" i="87"/>
  <c r="F425" i="87"/>
  <c r="E425" i="87"/>
  <c r="I424" i="87"/>
  <c r="H424" i="87"/>
  <c r="G424" i="87"/>
  <c r="F424" i="87"/>
  <c r="E424" i="87"/>
  <c r="I423" i="87"/>
  <c r="H423" i="87"/>
  <c r="G423" i="87"/>
  <c r="F423" i="87"/>
  <c r="E423" i="87"/>
  <c r="I422" i="87"/>
  <c r="H422" i="87"/>
  <c r="G422" i="87"/>
  <c r="F422" i="87"/>
  <c r="E422" i="87"/>
  <c r="J422" i="87" s="1"/>
  <c r="I421" i="87"/>
  <c r="H421" i="87"/>
  <c r="G421" i="87"/>
  <c r="F421" i="87"/>
  <c r="E421" i="87"/>
  <c r="I420" i="87"/>
  <c r="H420" i="87"/>
  <c r="G420" i="87"/>
  <c r="F420" i="87"/>
  <c r="E420" i="87"/>
  <c r="I419" i="87"/>
  <c r="H419" i="87"/>
  <c r="G419" i="87"/>
  <c r="F419" i="87"/>
  <c r="E419" i="87"/>
  <c r="J419" i="87" s="1"/>
  <c r="I418" i="87"/>
  <c r="H418" i="87"/>
  <c r="G418" i="87"/>
  <c r="F418" i="87"/>
  <c r="E418" i="87"/>
  <c r="I417" i="87"/>
  <c r="H417" i="87"/>
  <c r="G417" i="87"/>
  <c r="F417" i="87"/>
  <c r="E417" i="87"/>
  <c r="J417" i="87" s="1"/>
  <c r="I416" i="87"/>
  <c r="H416" i="87"/>
  <c r="G416" i="87"/>
  <c r="F416" i="87"/>
  <c r="E416" i="87"/>
  <c r="I415" i="87"/>
  <c r="H415" i="87"/>
  <c r="G415" i="87"/>
  <c r="F415" i="87"/>
  <c r="E415" i="87"/>
  <c r="I414" i="87"/>
  <c r="H414" i="87"/>
  <c r="G414" i="87"/>
  <c r="F414" i="87"/>
  <c r="E414" i="87"/>
  <c r="J414" i="87" s="1"/>
  <c r="I413" i="87"/>
  <c r="H413" i="87"/>
  <c r="G413" i="87"/>
  <c r="F413" i="87"/>
  <c r="E413" i="87"/>
  <c r="J413" i="87" s="1"/>
  <c r="I412" i="87"/>
  <c r="H412" i="87"/>
  <c r="J412" i="87" s="1"/>
  <c r="G412" i="87"/>
  <c r="F412" i="87"/>
  <c r="E412" i="87"/>
  <c r="I411" i="87"/>
  <c r="H411" i="87"/>
  <c r="G411" i="87"/>
  <c r="G431" i="87" s="1"/>
  <c r="F411" i="87"/>
  <c r="E411" i="87"/>
  <c r="B407" i="87"/>
  <c r="B431" i="87" s="1"/>
  <c r="I406" i="87"/>
  <c r="H406" i="87"/>
  <c r="G406" i="87"/>
  <c r="F406" i="87"/>
  <c r="E406" i="87"/>
  <c r="J406" i="87" s="1"/>
  <c r="I405" i="87"/>
  <c r="H405" i="87"/>
  <c r="G405" i="87"/>
  <c r="F405" i="87"/>
  <c r="E405" i="87"/>
  <c r="I404" i="87"/>
  <c r="H404" i="87"/>
  <c r="G404" i="87"/>
  <c r="F404" i="87"/>
  <c r="E404" i="87"/>
  <c r="I403" i="87"/>
  <c r="H403" i="87"/>
  <c r="G403" i="87"/>
  <c r="F403" i="87"/>
  <c r="E403" i="87"/>
  <c r="J403" i="87" s="1"/>
  <c r="I402" i="87"/>
  <c r="H402" i="87"/>
  <c r="G402" i="87"/>
  <c r="F402" i="87"/>
  <c r="E402" i="87"/>
  <c r="I401" i="87"/>
  <c r="H401" i="87"/>
  <c r="G401" i="87"/>
  <c r="F401" i="87"/>
  <c r="E401" i="87"/>
  <c r="I400" i="87"/>
  <c r="H400" i="87"/>
  <c r="G400" i="87"/>
  <c r="F400" i="87"/>
  <c r="E400" i="87"/>
  <c r="J400" i="87" s="1"/>
  <c r="I399" i="87"/>
  <c r="H399" i="87"/>
  <c r="G399" i="87"/>
  <c r="F399" i="87"/>
  <c r="E399" i="87"/>
  <c r="I398" i="87"/>
  <c r="H398" i="87"/>
  <c r="G398" i="87"/>
  <c r="F398" i="87"/>
  <c r="E398" i="87"/>
  <c r="J398" i="87" s="1"/>
  <c r="I397" i="87"/>
  <c r="H397" i="87"/>
  <c r="G397" i="87"/>
  <c r="F397" i="87"/>
  <c r="J397" i="87" s="1"/>
  <c r="E397" i="87"/>
  <c r="B397" i="87"/>
  <c r="B421" i="87" s="1"/>
  <c r="I396" i="87"/>
  <c r="H396" i="87"/>
  <c r="G396" i="87"/>
  <c r="F396" i="87"/>
  <c r="E396" i="87"/>
  <c r="I395" i="87"/>
  <c r="H395" i="87"/>
  <c r="G395" i="87"/>
  <c r="F395" i="87"/>
  <c r="J395" i="87" s="1"/>
  <c r="E395" i="87"/>
  <c r="I394" i="87"/>
  <c r="H394" i="87"/>
  <c r="G394" i="87"/>
  <c r="F394" i="87"/>
  <c r="E394" i="87"/>
  <c r="J394" i="87" s="1"/>
  <c r="I393" i="87"/>
  <c r="H393" i="87"/>
  <c r="J393" i="87" s="1"/>
  <c r="G393" i="87"/>
  <c r="F393" i="87"/>
  <c r="E393" i="87"/>
  <c r="I392" i="87"/>
  <c r="H392" i="87"/>
  <c r="G392" i="87"/>
  <c r="F392" i="87"/>
  <c r="E392" i="87"/>
  <c r="I391" i="87"/>
  <c r="H391" i="87"/>
  <c r="G391" i="87"/>
  <c r="F391" i="87"/>
  <c r="E391" i="87"/>
  <c r="I390" i="87"/>
  <c r="H390" i="87"/>
  <c r="G390" i="87"/>
  <c r="F390" i="87"/>
  <c r="E390" i="87"/>
  <c r="I389" i="87"/>
  <c r="H389" i="87"/>
  <c r="G389" i="87"/>
  <c r="F389" i="87"/>
  <c r="J389" i="87" s="1"/>
  <c r="E389" i="87"/>
  <c r="B389" i="87"/>
  <c r="B413" i="87" s="1"/>
  <c r="I388" i="87"/>
  <c r="H388" i="87"/>
  <c r="G388" i="87"/>
  <c r="F388" i="87"/>
  <c r="E388" i="87"/>
  <c r="I387" i="87"/>
  <c r="H387" i="87"/>
  <c r="J387" i="87" s="1"/>
  <c r="G387" i="87"/>
  <c r="F387" i="87"/>
  <c r="E387" i="87"/>
  <c r="I382" i="87"/>
  <c r="H382" i="87"/>
  <c r="G382" i="87"/>
  <c r="F382" i="87"/>
  <c r="E382" i="87"/>
  <c r="B382" i="87"/>
  <c r="B406" i="87" s="1"/>
  <c r="B430" i="87" s="1"/>
  <c r="I381" i="87"/>
  <c r="H381" i="87"/>
  <c r="G381" i="87"/>
  <c r="F381" i="87"/>
  <c r="E381" i="87"/>
  <c r="B381" i="87"/>
  <c r="B405" i="87" s="1"/>
  <c r="B429" i="87" s="1"/>
  <c r="I380" i="87"/>
  <c r="H380" i="87"/>
  <c r="G380" i="87"/>
  <c r="F380" i="87"/>
  <c r="E380" i="87"/>
  <c r="B380" i="87"/>
  <c r="B404" i="87" s="1"/>
  <c r="B428" i="87" s="1"/>
  <c r="I379" i="87"/>
  <c r="H379" i="87"/>
  <c r="G379" i="87"/>
  <c r="F379" i="87"/>
  <c r="E379" i="87"/>
  <c r="B379" i="87"/>
  <c r="I378" i="87"/>
  <c r="H378" i="87"/>
  <c r="G378" i="87"/>
  <c r="F378" i="87"/>
  <c r="E378" i="87"/>
  <c r="B378" i="87"/>
  <c r="B402" i="87" s="1"/>
  <c r="B426" i="87" s="1"/>
  <c r="I377" i="87"/>
  <c r="H377" i="87"/>
  <c r="G377" i="87"/>
  <c r="F377" i="87"/>
  <c r="E377" i="87"/>
  <c r="J377" i="87" s="1"/>
  <c r="B377" i="87"/>
  <c r="B297" i="87" s="1"/>
  <c r="I376" i="87"/>
  <c r="H376" i="87"/>
  <c r="G376" i="87"/>
  <c r="F376" i="87"/>
  <c r="E376" i="87"/>
  <c r="J376" i="87" s="1"/>
  <c r="B376" i="87"/>
  <c r="B400" i="87" s="1"/>
  <c r="B424" i="87" s="1"/>
  <c r="I375" i="87"/>
  <c r="H375" i="87"/>
  <c r="G375" i="87"/>
  <c r="F375" i="87"/>
  <c r="E375" i="87"/>
  <c r="B375" i="87"/>
  <c r="B399" i="87" s="1"/>
  <c r="B423" i="87" s="1"/>
  <c r="I374" i="87"/>
  <c r="H374" i="87"/>
  <c r="G374" i="87"/>
  <c r="F374" i="87"/>
  <c r="E374" i="87"/>
  <c r="B374" i="87"/>
  <c r="B398" i="87" s="1"/>
  <c r="B422" i="87" s="1"/>
  <c r="I373" i="87"/>
  <c r="H373" i="87"/>
  <c r="G373" i="87"/>
  <c r="F373" i="87"/>
  <c r="E373" i="87"/>
  <c r="B373" i="87"/>
  <c r="I372" i="87"/>
  <c r="H372" i="87"/>
  <c r="G372" i="87"/>
  <c r="F372" i="87"/>
  <c r="E372" i="87"/>
  <c r="J372" i="87" s="1"/>
  <c r="B372" i="87"/>
  <c r="B396" i="87" s="1"/>
  <c r="B420" i="87" s="1"/>
  <c r="I371" i="87"/>
  <c r="H371" i="87"/>
  <c r="G371" i="87"/>
  <c r="F371" i="87"/>
  <c r="E371" i="87"/>
  <c r="B371" i="87"/>
  <c r="I370" i="87"/>
  <c r="H370" i="87"/>
  <c r="G370" i="87"/>
  <c r="F370" i="87"/>
  <c r="E370" i="87"/>
  <c r="B370" i="87"/>
  <c r="B394" i="87" s="1"/>
  <c r="B418" i="87" s="1"/>
  <c r="I369" i="87"/>
  <c r="H369" i="87"/>
  <c r="G369" i="87"/>
  <c r="F369" i="87"/>
  <c r="J369" i="87" s="1"/>
  <c r="E369" i="87"/>
  <c r="B369" i="87"/>
  <c r="B289" i="87" s="1"/>
  <c r="I368" i="87"/>
  <c r="H368" i="87"/>
  <c r="G368" i="87"/>
  <c r="F368" i="87"/>
  <c r="E368" i="87"/>
  <c r="B368" i="87"/>
  <c r="B392" i="87" s="1"/>
  <c r="B416" i="87" s="1"/>
  <c r="I367" i="87"/>
  <c r="H367" i="87"/>
  <c r="J367" i="87" s="1"/>
  <c r="G367" i="87"/>
  <c r="F367" i="87"/>
  <c r="E367" i="87"/>
  <c r="B367" i="87"/>
  <c r="B391" i="87" s="1"/>
  <c r="B415" i="87" s="1"/>
  <c r="I366" i="87"/>
  <c r="H366" i="87"/>
  <c r="G366" i="87"/>
  <c r="F366" i="87"/>
  <c r="E366" i="87"/>
  <c r="B366" i="87"/>
  <c r="B390" i="87" s="1"/>
  <c r="B414" i="87" s="1"/>
  <c r="I365" i="87"/>
  <c r="H365" i="87"/>
  <c r="G365" i="87"/>
  <c r="F365" i="87"/>
  <c r="E365" i="87"/>
  <c r="B365" i="87"/>
  <c r="I364" i="87"/>
  <c r="H364" i="87"/>
  <c r="G364" i="87"/>
  <c r="F364" i="87"/>
  <c r="E364" i="87"/>
  <c r="B364" i="87"/>
  <c r="B388" i="87" s="1"/>
  <c r="B412" i="87" s="1"/>
  <c r="I363" i="87"/>
  <c r="I383" i="87" s="1"/>
  <c r="H363" i="87"/>
  <c r="G363" i="87"/>
  <c r="F363" i="87"/>
  <c r="E363" i="87"/>
  <c r="B363" i="87"/>
  <c r="O355" i="87"/>
  <c r="M355" i="87"/>
  <c r="D355" i="87"/>
  <c r="C355" i="87"/>
  <c r="I349" i="87"/>
  <c r="H349" i="87"/>
  <c r="G349" i="87"/>
  <c r="F349" i="87"/>
  <c r="E349" i="87"/>
  <c r="J349" i="87" s="1"/>
  <c r="I348" i="87"/>
  <c r="H348" i="87"/>
  <c r="G348" i="87"/>
  <c r="F348" i="87"/>
  <c r="E348" i="87"/>
  <c r="I347" i="87"/>
  <c r="H347" i="87"/>
  <c r="G347" i="87"/>
  <c r="F347" i="87"/>
  <c r="E347" i="87"/>
  <c r="I346" i="87"/>
  <c r="H346" i="87"/>
  <c r="G346" i="87"/>
  <c r="F346" i="87"/>
  <c r="E346" i="87"/>
  <c r="I345" i="87"/>
  <c r="H345" i="87"/>
  <c r="G345" i="87"/>
  <c r="G350" i="87" s="1"/>
  <c r="F345" i="87"/>
  <c r="E345" i="87"/>
  <c r="I340" i="87"/>
  <c r="H340" i="87"/>
  <c r="G340" i="87"/>
  <c r="F340" i="87"/>
  <c r="E340" i="87"/>
  <c r="I339" i="87"/>
  <c r="H339" i="87"/>
  <c r="G339" i="87"/>
  <c r="F339" i="87"/>
  <c r="E339" i="87"/>
  <c r="J339" i="87" s="1"/>
  <c r="B339" i="87"/>
  <c r="I338" i="87"/>
  <c r="H338" i="87"/>
  <c r="G338" i="87"/>
  <c r="F338" i="87"/>
  <c r="E338" i="87"/>
  <c r="B338" i="87"/>
  <c r="I337" i="87"/>
  <c r="H337" i="87"/>
  <c r="G337" i="87"/>
  <c r="F337" i="87"/>
  <c r="E337" i="87"/>
  <c r="B337" i="87"/>
  <c r="I336" i="87"/>
  <c r="H336" i="87"/>
  <c r="G336" i="87"/>
  <c r="F336" i="87"/>
  <c r="J336" i="87" s="1"/>
  <c r="E336" i="87"/>
  <c r="B336" i="87"/>
  <c r="I335" i="87"/>
  <c r="H335" i="87"/>
  <c r="G335" i="87"/>
  <c r="F335" i="87"/>
  <c r="E335" i="87"/>
  <c r="B335" i="87"/>
  <c r="I334" i="87"/>
  <c r="H334" i="87"/>
  <c r="G334" i="87"/>
  <c r="F334" i="87"/>
  <c r="E334" i="87"/>
  <c r="B334" i="87"/>
  <c r="I333" i="87"/>
  <c r="H333" i="87"/>
  <c r="G333" i="87"/>
  <c r="F333" i="87"/>
  <c r="E333" i="87"/>
  <c r="C333" i="87"/>
  <c r="I332" i="87"/>
  <c r="H332" i="87"/>
  <c r="G332" i="87"/>
  <c r="F332" i="87"/>
  <c r="E332" i="87"/>
  <c r="C332" i="87"/>
  <c r="C331" i="87"/>
  <c r="B331" i="87"/>
  <c r="I330" i="87"/>
  <c r="H330" i="87"/>
  <c r="G330" i="87"/>
  <c r="F330" i="87"/>
  <c r="E330" i="87"/>
  <c r="C330" i="87"/>
  <c r="I329" i="87"/>
  <c r="H329" i="87"/>
  <c r="G329" i="87"/>
  <c r="F329" i="87"/>
  <c r="E329" i="87"/>
  <c r="C329" i="87"/>
  <c r="I328" i="87"/>
  <c r="H328" i="87"/>
  <c r="G328" i="87"/>
  <c r="F328" i="87"/>
  <c r="E328" i="87"/>
  <c r="C328" i="87"/>
  <c r="C327" i="87"/>
  <c r="B327" i="87"/>
  <c r="I326" i="87"/>
  <c r="H326" i="87"/>
  <c r="G326" i="87"/>
  <c r="F326" i="87"/>
  <c r="E326" i="87"/>
  <c r="C326" i="87"/>
  <c r="B326" i="87"/>
  <c r="I322" i="87"/>
  <c r="H322" i="87"/>
  <c r="G322" i="87"/>
  <c r="F322" i="87"/>
  <c r="E322" i="87"/>
  <c r="B322" i="87"/>
  <c r="I321" i="87"/>
  <c r="H321" i="87"/>
  <c r="G321" i="87"/>
  <c r="F321" i="87"/>
  <c r="E321" i="87"/>
  <c r="B321" i="87"/>
  <c r="I320" i="87"/>
  <c r="H320" i="87"/>
  <c r="G320" i="87"/>
  <c r="F320" i="87"/>
  <c r="E320" i="87"/>
  <c r="J320" i="87" s="1"/>
  <c r="B320" i="87"/>
  <c r="I319" i="87"/>
  <c r="H319" i="87"/>
  <c r="G319" i="87"/>
  <c r="F319" i="87"/>
  <c r="E319" i="87"/>
  <c r="B319" i="87"/>
  <c r="I318" i="87"/>
  <c r="H318" i="87"/>
  <c r="G318" i="87"/>
  <c r="F318" i="87"/>
  <c r="E318" i="87"/>
  <c r="B318" i="87"/>
  <c r="I316" i="87"/>
  <c r="H316" i="87"/>
  <c r="G316" i="87"/>
  <c r="F316" i="87"/>
  <c r="E316" i="87"/>
  <c r="B316" i="87"/>
  <c r="I315" i="87"/>
  <c r="H315" i="87"/>
  <c r="G315" i="87"/>
  <c r="F315" i="87"/>
  <c r="E315" i="87"/>
  <c r="B315" i="87"/>
  <c r="I313" i="87"/>
  <c r="H313" i="87"/>
  <c r="G313" i="87"/>
  <c r="F313" i="87"/>
  <c r="E313" i="87"/>
  <c r="J313" i="87" s="1"/>
  <c r="B313" i="87"/>
  <c r="I312" i="87"/>
  <c r="H312" i="87"/>
  <c r="G312" i="87"/>
  <c r="F312" i="87"/>
  <c r="E312" i="87"/>
  <c r="J312" i="87" s="1"/>
  <c r="B312" i="87"/>
  <c r="I311" i="87"/>
  <c r="H311" i="87"/>
  <c r="G311" i="87"/>
  <c r="F311" i="87"/>
  <c r="E311" i="87"/>
  <c r="B311" i="87"/>
  <c r="I309" i="87"/>
  <c r="H309" i="87"/>
  <c r="J309" i="87" s="1"/>
  <c r="G309" i="87"/>
  <c r="F309" i="87"/>
  <c r="E309" i="87"/>
  <c r="B309" i="87"/>
  <c r="I308" i="87"/>
  <c r="H308" i="87"/>
  <c r="G308" i="87"/>
  <c r="F308" i="87"/>
  <c r="F323" i="87" s="1"/>
  <c r="E308" i="87"/>
  <c r="B308" i="87"/>
  <c r="I307" i="87"/>
  <c r="H307" i="87"/>
  <c r="G307" i="87"/>
  <c r="F307" i="87"/>
  <c r="E307" i="87"/>
  <c r="B307" i="87"/>
  <c r="I302" i="87"/>
  <c r="H302" i="87"/>
  <c r="G302" i="87"/>
  <c r="F302" i="87"/>
  <c r="E302" i="87"/>
  <c r="C302" i="87"/>
  <c r="B302" i="87"/>
  <c r="I301" i="87"/>
  <c r="H301" i="87"/>
  <c r="G301" i="87"/>
  <c r="F301" i="87"/>
  <c r="E301" i="87"/>
  <c r="J301" i="87" s="1"/>
  <c r="C301" i="87"/>
  <c r="B301" i="87"/>
  <c r="I300" i="87"/>
  <c r="H300" i="87"/>
  <c r="G300" i="87"/>
  <c r="F300" i="87"/>
  <c r="E300" i="87"/>
  <c r="C300" i="87"/>
  <c r="I299" i="87"/>
  <c r="H299" i="87"/>
  <c r="G299" i="87"/>
  <c r="F299" i="87"/>
  <c r="E299" i="87"/>
  <c r="C299" i="87"/>
  <c r="I298" i="87"/>
  <c r="H298" i="87"/>
  <c r="G298" i="87"/>
  <c r="F298" i="87"/>
  <c r="E298" i="87"/>
  <c r="C298" i="87"/>
  <c r="B298" i="87"/>
  <c r="I297" i="87"/>
  <c r="H297" i="87"/>
  <c r="G297" i="87"/>
  <c r="F297" i="87"/>
  <c r="E297" i="87"/>
  <c r="C297" i="87"/>
  <c r="I296" i="87"/>
  <c r="H296" i="87"/>
  <c r="G296" i="87"/>
  <c r="F296" i="87"/>
  <c r="E296" i="87"/>
  <c r="C296" i="87"/>
  <c r="I295" i="87"/>
  <c r="H295" i="87"/>
  <c r="G295" i="87"/>
  <c r="F295" i="87"/>
  <c r="E295" i="87"/>
  <c r="J295" i="87" s="1"/>
  <c r="C295" i="87"/>
  <c r="B295" i="87"/>
  <c r="I294" i="87"/>
  <c r="H294" i="87"/>
  <c r="G294" i="87"/>
  <c r="F294" i="87"/>
  <c r="E294" i="87"/>
  <c r="C294" i="87"/>
  <c r="B294" i="87"/>
  <c r="I293" i="87"/>
  <c r="H293" i="87"/>
  <c r="G293" i="87"/>
  <c r="F293" i="87"/>
  <c r="E293" i="87"/>
  <c r="C293" i="87"/>
  <c r="B293" i="87"/>
  <c r="I292" i="87"/>
  <c r="H292" i="87"/>
  <c r="G292" i="87"/>
  <c r="F292" i="87"/>
  <c r="E292" i="87"/>
  <c r="C292" i="87"/>
  <c r="I291" i="87"/>
  <c r="H291" i="87"/>
  <c r="G291" i="87"/>
  <c r="F291" i="87"/>
  <c r="E291" i="87"/>
  <c r="C291" i="87"/>
  <c r="I290" i="87"/>
  <c r="H290" i="87"/>
  <c r="G290" i="87"/>
  <c r="F290" i="87"/>
  <c r="E290" i="87"/>
  <c r="J290" i="87" s="1"/>
  <c r="C290" i="87"/>
  <c r="B290" i="87"/>
  <c r="I289" i="87"/>
  <c r="H289" i="87"/>
  <c r="G289" i="87"/>
  <c r="F289" i="87"/>
  <c r="E289" i="87"/>
  <c r="C289" i="87"/>
  <c r="I288" i="87"/>
  <c r="H288" i="87"/>
  <c r="G288" i="87"/>
  <c r="F288" i="87"/>
  <c r="E288" i="87"/>
  <c r="C288" i="87"/>
  <c r="I287" i="87"/>
  <c r="H287" i="87"/>
  <c r="G287" i="87"/>
  <c r="F287" i="87"/>
  <c r="E287" i="87"/>
  <c r="C287" i="87"/>
  <c r="B287" i="87"/>
  <c r="I286" i="87"/>
  <c r="H286" i="87"/>
  <c r="G286" i="87"/>
  <c r="F286" i="87"/>
  <c r="E286" i="87"/>
  <c r="C286" i="87"/>
  <c r="B286" i="87"/>
  <c r="I285" i="87"/>
  <c r="H285" i="87"/>
  <c r="G285" i="87"/>
  <c r="F285" i="87"/>
  <c r="E285" i="87"/>
  <c r="C285" i="87"/>
  <c r="B285" i="87"/>
  <c r="I284" i="87"/>
  <c r="H284" i="87"/>
  <c r="G284" i="87"/>
  <c r="F284" i="87"/>
  <c r="E284" i="87"/>
  <c r="C284" i="87"/>
  <c r="I283" i="87"/>
  <c r="I303" i="87" s="1"/>
  <c r="H283" i="87"/>
  <c r="G283" i="87"/>
  <c r="G303" i="87" s="1"/>
  <c r="F283" i="87"/>
  <c r="E283" i="87"/>
  <c r="C283" i="87"/>
  <c r="I279" i="87"/>
  <c r="H279" i="87"/>
  <c r="G279" i="87"/>
  <c r="F279" i="87"/>
  <c r="E279" i="87"/>
  <c r="J279" i="87" s="1"/>
  <c r="B279" i="87"/>
  <c r="I278" i="87"/>
  <c r="H278" i="87"/>
  <c r="G278" i="87"/>
  <c r="F278" i="87"/>
  <c r="F280" i="87" s="1"/>
  <c r="E278" i="87"/>
  <c r="J278" i="87" s="1"/>
  <c r="B278" i="87"/>
  <c r="I277" i="87"/>
  <c r="H277" i="87"/>
  <c r="G277" i="87"/>
  <c r="F277" i="87"/>
  <c r="E277" i="87"/>
  <c r="B277" i="87"/>
  <c r="I276" i="87"/>
  <c r="I280" i="87" s="1"/>
  <c r="H276" i="87"/>
  <c r="G276" i="87"/>
  <c r="G280" i="87" s="1"/>
  <c r="F276" i="87"/>
  <c r="E276" i="87"/>
  <c r="E280" i="87" s="1"/>
  <c r="B276" i="87"/>
  <c r="I272" i="87"/>
  <c r="H272" i="87"/>
  <c r="G272" i="87"/>
  <c r="F272" i="87"/>
  <c r="E272" i="87"/>
  <c r="B272" i="87"/>
  <c r="I271" i="87"/>
  <c r="H271" i="87"/>
  <c r="G271" i="87"/>
  <c r="F271" i="87"/>
  <c r="E271" i="87"/>
  <c r="B271" i="87"/>
  <c r="I270" i="87"/>
  <c r="H270" i="87"/>
  <c r="G270" i="87"/>
  <c r="F270" i="87"/>
  <c r="E270" i="87"/>
  <c r="B270" i="87"/>
  <c r="I269" i="87"/>
  <c r="J269" i="87" s="1"/>
  <c r="H269" i="87"/>
  <c r="G269" i="87"/>
  <c r="F269" i="87"/>
  <c r="E269" i="87"/>
  <c r="B269" i="87"/>
  <c r="I268" i="87"/>
  <c r="H268" i="87"/>
  <c r="G268" i="87"/>
  <c r="F268" i="87"/>
  <c r="E268" i="87"/>
  <c r="B268" i="87"/>
  <c r="I267" i="87"/>
  <c r="H267" i="87"/>
  <c r="G267" i="87"/>
  <c r="F267" i="87"/>
  <c r="E267" i="87"/>
  <c r="B267" i="87"/>
  <c r="I266" i="87"/>
  <c r="H266" i="87"/>
  <c r="G266" i="87"/>
  <c r="F266" i="87"/>
  <c r="E266" i="87"/>
  <c r="B266" i="87"/>
  <c r="I263" i="87"/>
  <c r="I262" i="87"/>
  <c r="H262" i="87"/>
  <c r="G262" i="87"/>
  <c r="F262" i="87"/>
  <c r="E262" i="87"/>
  <c r="B262" i="87"/>
  <c r="I261" i="87"/>
  <c r="H261" i="87"/>
  <c r="H263" i="87" s="1"/>
  <c r="G261" i="87"/>
  <c r="G263" i="87" s="1"/>
  <c r="F261" i="87"/>
  <c r="F263" i="87" s="1"/>
  <c r="E261" i="87"/>
  <c r="B261" i="87"/>
  <c r="I257" i="87"/>
  <c r="H257" i="87"/>
  <c r="J257" i="87" s="1"/>
  <c r="G257" i="87"/>
  <c r="F257" i="87"/>
  <c r="E257" i="87"/>
  <c r="B257" i="87"/>
  <c r="I256" i="87"/>
  <c r="H256" i="87"/>
  <c r="G256" i="87"/>
  <c r="F256" i="87"/>
  <c r="E256" i="87"/>
  <c r="B256" i="87"/>
  <c r="I255" i="87"/>
  <c r="H255" i="87"/>
  <c r="G255" i="87"/>
  <c r="F255" i="87"/>
  <c r="J255" i="87" s="1"/>
  <c r="E255" i="87"/>
  <c r="B255" i="87"/>
  <c r="I254" i="87"/>
  <c r="H254" i="87"/>
  <c r="G254" i="87"/>
  <c r="F254" i="87"/>
  <c r="E254" i="87"/>
  <c r="B254" i="87"/>
  <c r="I249" i="87"/>
  <c r="H249" i="87"/>
  <c r="J249" i="87" s="1"/>
  <c r="G249" i="87"/>
  <c r="F249" i="87"/>
  <c r="E249" i="87"/>
  <c r="C249" i="87"/>
  <c r="I248" i="87"/>
  <c r="H248" i="87"/>
  <c r="G248" i="87"/>
  <c r="F248" i="87"/>
  <c r="E248" i="87"/>
  <c r="C248" i="87"/>
  <c r="I247" i="87"/>
  <c r="H247" i="87"/>
  <c r="G247" i="87"/>
  <c r="F247" i="87"/>
  <c r="J247" i="87" s="1"/>
  <c r="E247" i="87"/>
  <c r="C247" i="87"/>
  <c r="I246" i="87"/>
  <c r="H246" i="87"/>
  <c r="G246" i="87"/>
  <c r="F246" i="87"/>
  <c r="E246" i="87"/>
  <c r="J246" i="87" s="1"/>
  <c r="C246" i="87"/>
  <c r="I245" i="87"/>
  <c r="H245" i="87"/>
  <c r="G245" i="87"/>
  <c r="F245" i="87"/>
  <c r="E245" i="87"/>
  <c r="C245" i="87"/>
  <c r="I244" i="87"/>
  <c r="H244" i="87"/>
  <c r="G244" i="87"/>
  <c r="G250" i="87" s="1"/>
  <c r="F244" i="87"/>
  <c r="F250" i="87" s="1"/>
  <c r="E244" i="87"/>
  <c r="C244" i="87"/>
  <c r="I242" i="87"/>
  <c r="H242" i="87"/>
  <c r="G242" i="87"/>
  <c r="F242" i="87"/>
  <c r="E242" i="87"/>
  <c r="A242" i="87"/>
  <c r="I241" i="87"/>
  <c r="H241" i="87"/>
  <c r="G241" i="87"/>
  <c r="F241" i="87"/>
  <c r="E241" i="87"/>
  <c r="I240" i="87"/>
  <c r="H240" i="87"/>
  <c r="G240" i="87"/>
  <c r="F240" i="87"/>
  <c r="E240" i="87"/>
  <c r="I239" i="87"/>
  <c r="H239" i="87"/>
  <c r="G239" i="87"/>
  <c r="F239" i="87"/>
  <c r="E239" i="87"/>
  <c r="G237" i="87"/>
  <c r="I236" i="87"/>
  <c r="H236" i="87"/>
  <c r="G236" i="87"/>
  <c r="F236" i="87"/>
  <c r="E236" i="87"/>
  <c r="J236" i="87" s="1"/>
  <c r="C236" i="87"/>
  <c r="I235" i="87"/>
  <c r="H235" i="87"/>
  <c r="G235" i="87"/>
  <c r="F235" i="87"/>
  <c r="E235" i="87"/>
  <c r="C235" i="87"/>
  <c r="I234" i="87"/>
  <c r="H234" i="87"/>
  <c r="G234" i="87"/>
  <c r="F234" i="87"/>
  <c r="E234" i="87"/>
  <c r="C234" i="87"/>
  <c r="I233" i="87"/>
  <c r="H233" i="87"/>
  <c r="G233" i="87"/>
  <c r="F233" i="87"/>
  <c r="E233" i="87"/>
  <c r="J233" i="87" s="1"/>
  <c r="C233" i="87"/>
  <c r="I232" i="87"/>
  <c r="H232" i="87"/>
  <c r="G232" i="87"/>
  <c r="F232" i="87"/>
  <c r="E232" i="87"/>
  <c r="C232" i="87"/>
  <c r="I231" i="87"/>
  <c r="H231" i="87"/>
  <c r="G231" i="87"/>
  <c r="F231" i="87"/>
  <c r="E231" i="87"/>
  <c r="C231" i="87"/>
  <c r="I229" i="87"/>
  <c r="H229" i="87"/>
  <c r="G229" i="87"/>
  <c r="F229" i="87"/>
  <c r="E229" i="87"/>
  <c r="A229" i="87"/>
  <c r="I228" i="87"/>
  <c r="H228" i="87"/>
  <c r="G228" i="87"/>
  <c r="F228" i="87"/>
  <c r="E228" i="87"/>
  <c r="I227" i="87"/>
  <c r="H227" i="87"/>
  <c r="G227" i="87"/>
  <c r="F227" i="87"/>
  <c r="E227" i="87"/>
  <c r="I226" i="87"/>
  <c r="H226" i="87"/>
  <c r="G226" i="87"/>
  <c r="F226" i="87"/>
  <c r="E226" i="87"/>
  <c r="I223" i="87"/>
  <c r="H223" i="87"/>
  <c r="J223" i="87" s="1"/>
  <c r="G223" i="87"/>
  <c r="F223" i="87"/>
  <c r="E223" i="87"/>
  <c r="B223" i="87"/>
  <c r="I222" i="87"/>
  <c r="H222" i="87"/>
  <c r="H224" i="87" s="1"/>
  <c r="G222" i="87"/>
  <c r="G224" i="87" s="1"/>
  <c r="F222" i="87"/>
  <c r="F224" i="87" s="1"/>
  <c r="E222" i="87"/>
  <c r="B222" i="87"/>
  <c r="I217" i="87"/>
  <c r="H217" i="87"/>
  <c r="G217" i="87"/>
  <c r="F217" i="87"/>
  <c r="E217" i="87"/>
  <c r="J217" i="87" s="1"/>
  <c r="C217" i="87"/>
  <c r="I216" i="87"/>
  <c r="H216" i="87"/>
  <c r="G216" i="87"/>
  <c r="F216" i="87"/>
  <c r="E216" i="87"/>
  <c r="J216" i="87" s="1"/>
  <c r="C216" i="87"/>
  <c r="J215" i="87"/>
  <c r="I215" i="87"/>
  <c r="H215" i="87"/>
  <c r="G215" i="87"/>
  <c r="F215" i="87"/>
  <c r="E215" i="87"/>
  <c r="C215" i="87"/>
  <c r="I214" i="87"/>
  <c r="H214" i="87"/>
  <c r="G214" i="87"/>
  <c r="F214" i="87"/>
  <c r="E214" i="87"/>
  <c r="C214" i="87"/>
  <c r="I213" i="87"/>
  <c r="H213" i="87"/>
  <c r="G213" i="87"/>
  <c r="F213" i="87"/>
  <c r="E213" i="87"/>
  <c r="C213" i="87"/>
  <c r="I212" i="87"/>
  <c r="H212" i="87"/>
  <c r="G212" i="87"/>
  <c r="F212" i="87"/>
  <c r="F218" i="87" s="1"/>
  <c r="E212" i="87"/>
  <c r="C212" i="87"/>
  <c r="I210" i="87"/>
  <c r="H210" i="87"/>
  <c r="G210" i="87"/>
  <c r="F210" i="87"/>
  <c r="E210" i="87"/>
  <c r="A210" i="87"/>
  <c r="I209" i="87"/>
  <c r="H209" i="87"/>
  <c r="G209" i="87"/>
  <c r="F209" i="87"/>
  <c r="E209" i="87"/>
  <c r="I208" i="87"/>
  <c r="H208" i="87"/>
  <c r="G208" i="87"/>
  <c r="F208" i="87"/>
  <c r="E208" i="87"/>
  <c r="I207" i="87"/>
  <c r="H207" i="87"/>
  <c r="G207" i="87"/>
  <c r="F207" i="87"/>
  <c r="E207" i="87"/>
  <c r="I204" i="87"/>
  <c r="H204" i="87"/>
  <c r="G204" i="87"/>
  <c r="F204" i="87"/>
  <c r="E204" i="87"/>
  <c r="C204" i="87"/>
  <c r="I203" i="87"/>
  <c r="H203" i="87"/>
  <c r="G203" i="87"/>
  <c r="F203" i="87"/>
  <c r="E203" i="87"/>
  <c r="C203" i="87"/>
  <c r="I202" i="87"/>
  <c r="H202" i="87"/>
  <c r="G202" i="87"/>
  <c r="F202" i="87"/>
  <c r="E202" i="87"/>
  <c r="C202" i="87"/>
  <c r="I201" i="87"/>
  <c r="H201" i="87"/>
  <c r="G201" i="87"/>
  <c r="F201" i="87"/>
  <c r="E201" i="87"/>
  <c r="C201" i="87"/>
  <c r="I200" i="87"/>
  <c r="H200" i="87"/>
  <c r="G200" i="87"/>
  <c r="F200" i="87"/>
  <c r="E200" i="87"/>
  <c r="C200" i="87"/>
  <c r="I199" i="87"/>
  <c r="H199" i="87"/>
  <c r="G199" i="87"/>
  <c r="F199" i="87"/>
  <c r="F205" i="87" s="1"/>
  <c r="E199" i="87"/>
  <c r="J199" i="87" s="1"/>
  <c r="C199" i="87"/>
  <c r="I197" i="87"/>
  <c r="H197" i="87"/>
  <c r="G197" i="87"/>
  <c r="F197" i="87"/>
  <c r="E197" i="87"/>
  <c r="A197" i="87"/>
  <c r="I196" i="87"/>
  <c r="H196" i="87"/>
  <c r="G196" i="87"/>
  <c r="F196" i="87"/>
  <c r="E196" i="87"/>
  <c r="I195" i="87"/>
  <c r="H195" i="87"/>
  <c r="G195" i="87"/>
  <c r="F195" i="87"/>
  <c r="E195" i="87"/>
  <c r="I194" i="87"/>
  <c r="H194" i="87"/>
  <c r="G194" i="87"/>
  <c r="F194" i="87"/>
  <c r="E194" i="87"/>
  <c r="I191" i="87"/>
  <c r="H191" i="87"/>
  <c r="G191" i="87"/>
  <c r="F191" i="87"/>
  <c r="E191" i="87"/>
  <c r="B191" i="87"/>
  <c r="I190" i="87"/>
  <c r="H190" i="87"/>
  <c r="H192" i="87" s="1"/>
  <c r="G190" i="87"/>
  <c r="G192" i="87" s="1"/>
  <c r="F190" i="87"/>
  <c r="F192" i="87" s="1"/>
  <c r="E190" i="87"/>
  <c r="B190" i="87"/>
  <c r="U175" i="87"/>
  <c r="T175" i="87"/>
  <c r="S175" i="87"/>
  <c r="R175" i="87"/>
  <c r="Q175" i="87"/>
  <c r="O175" i="87"/>
  <c r="I175" i="87"/>
  <c r="H175" i="87"/>
  <c r="G175" i="87"/>
  <c r="F175" i="87"/>
  <c r="J175" i="87" s="1"/>
  <c r="E175" i="87"/>
  <c r="U174" i="87"/>
  <c r="T174" i="87"/>
  <c r="S174" i="87"/>
  <c r="R174" i="87"/>
  <c r="Q174" i="87"/>
  <c r="I174" i="87"/>
  <c r="H174" i="87"/>
  <c r="X167" i="87" s="1"/>
  <c r="G174" i="87"/>
  <c r="F174" i="87"/>
  <c r="E174" i="87"/>
  <c r="U173" i="87"/>
  <c r="T173" i="87"/>
  <c r="S173" i="87"/>
  <c r="R173" i="87"/>
  <c r="Q173" i="87"/>
  <c r="I173" i="87"/>
  <c r="H173" i="87"/>
  <c r="G173" i="87"/>
  <c r="W167" i="87" s="1"/>
  <c r="F173" i="87"/>
  <c r="V167" i="87" s="1"/>
  <c r="E173" i="87"/>
  <c r="B173" i="87"/>
  <c r="I172" i="87"/>
  <c r="H172" i="87"/>
  <c r="G172" i="87"/>
  <c r="F172" i="87"/>
  <c r="E172" i="87"/>
  <c r="A172" i="87"/>
  <c r="U170" i="87"/>
  <c r="T170" i="87"/>
  <c r="S170" i="87"/>
  <c r="R170" i="87"/>
  <c r="Q170" i="87"/>
  <c r="O170" i="87"/>
  <c r="I170" i="87"/>
  <c r="H170" i="87"/>
  <c r="G170" i="87"/>
  <c r="F170" i="87"/>
  <c r="E170" i="87"/>
  <c r="U169" i="87"/>
  <c r="T169" i="87"/>
  <c r="S169" i="87"/>
  <c r="R169" i="87"/>
  <c r="Q169" i="87"/>
  <c r="I169" i="87"/>
  <c r="H169" i="87"/>
  <c r="G169" i="87"/>
  <c r="W163" i="87" s="1"/>
  <c r="F169" i="87"/>
  <c r="E169" i="87"/>
  <c r="J169" i="87" s="1"/>
  <c r="Z163" i="87" s="1"/>
  <c r="U168" i="87"/>
  <c r="T168" i="87"/>
  <c r="S168" i="87"/>
  <c r="R168" i="87"/>
  <c r="Q168" i="87"/>
  <c r="I168" i="87"/>
  <c r="H168" i="87"/>
  <c r="G168" i="87"/>
  <c r="F168" i="87"/>
  <c r="V163" i="87" s="1"/>
  <c r="E168" i="87"/>
  <c r="B168" i="87"/>
  <c r="I167" i="87"/>
  <c r="H167" i="87"/>
  <c r="G167" i="87"/>
  <c r="F167" i="87"/>
  <c r="E167" i="87"/>
  <c r="A167" i="87"/>
  <c r="U166" i="87"/>
  <c r="T166" i="87"/>
  <c r="S166" i="87"/>
  <c r="R166" i="87"/>
  <c r="Q166" i="87"/>
  <c r="O166" i="87"/>
  <c r="U165" i="87"/>
  <c r="T165" i="87"/>
  <c r="S165" i="87"/>
  <c r="R165" i="87"/>
  <c r="Q165" i="87"/>
  <c r="I165" i="87"/>
  <c r="I178" i="87" s="1"/>
  <c r="H165" i="87"/>
  <c r="H178" i="87" s="1"/>
  <c r="G165" i="87"/>
  <c r="G178" i="87" s="1"/>
  <c r="F165" i="87"/>
  <c r="E165" i="87"/>
  <c r="E178" i="87" s="1"/>
  <c r="U164" i="87"/>
  <c r="T164" i="87"/>
  <c r="S164" i="87"/>
  <c r="R164" i="87"/>
  <c r="Q164" i="87"/>
  <c r="I164" i="87"/>
  <c r="H164" i="87"/>
  <c r="H177" i="87" s="1"/>
  <c r="G164" i="87"/>
  <c r="F164" i="87"/>
  <c r="F177" i="87" s="1"/>
  <c r="E164" i="87"/>
  <c r="Y163" i="87"/>
  <c r="X163" i="87"/>
  <c r="U163" i="87"/>
  <c r="T163" i="87"/>
  <c r="S163" i="87"/>
  <c r="R163" i="87"/>
  <c r="Q163" i="87"/>
  <c r="I163" i="87"/>
  <c r="H163" i="87"/>
  <c r="G163" i="87"/>
  <c r="F163" i="87"/>
  <c r="E163" i="87"/>
  <c r="B163" i="87"/>
  <c r="I162" i="87"/>
  <c r="H162" i="87"/>
  <c r="G162" i="87"/>
  <c r="F162" i="87"/>
  <c r="E162" i="87"/>
  <c r="A162" i="87"/>
  <c r="I161" i="87"/>
  <c r="H161" i="87"/>
  <c r="G161" i="87"/>
  <c r="F161" i="87"/>
  <c r="E161" i="87"/>
  <c r="C154" i="87"/>
  <c r="B154" i="87"/>
  <c r="R153" i="87"/>
  <c r="Q153" i="87"/>
  <c r="P153" i="87"/>
  <c r="O153" i="87"/>
  <c r="G153" i="87"/>
  <c r="C153" i="87"/>
  <c r="B153" i="87"/>
  <c r="R152" i="87"/>
  <c r="Q152" i="87"/>
  <c r="P152" i="87"/>
  <c r="O152" i="87"/>
  <c r="C152" i="87"/>
  <c r="B152" i="87"/>
  <c r="R151" i="87"/>
  <c r="G150" i="87" s="1"/>
  <c r="Q151" i="87"/>
  <c r="P151" i="87"/>
  <c r="O151" i="87"/>
  <c r="C151" i="87"/>
  <c r="B151" i="87"/>
  <c r="R150" i="87"/>
  <c r="Q150" i="87"/>
  <c r="P150" i="87"/>
  <c r="F149" i="87" s="1"/>
  <c r="F153" i="87" s="1"/>
  <c r="O150" i="87"/>
  <c r="I150" i="87"/>
  <c r="H150" i="87"/>
  <c r="F150" i="87"/>
  <c r="C150" i="87"/>
  <c r="C349" i="87" s="1"/>
  <c r="B150" i="87"/>
  <c r="B349" i="87" s="1"/>
  <c r="R149" i="87"/>
  <c r="E150" i="87" s="1"/>
  <c r="Q149" i="87"/>
  <c r="P149" i="87"/>
  <c r="O149" i="87"/>
  <c r="M149" i="87"/>
  <c r="N149" i="87" s="1"/>
  <c r="I149" i="87"/>
  <c r="I153" i="87" s="1"/>
  <c r="G149" i="87"/>
  <c r="A149" i="87"/>
  <c r="A349" i="87" s="1"/>
  <c r="C147" i="87"/>
  <c r="B147" i="87"/>
  <c r="R146" i="87"/>
  <c r="Q146" i="87"/>
  <c r="P146" i="87"/>
  <c r="O146" i="87"/>
  <c r="G146" i="87"/>
  <c r="C146" i="87"/>
  <c r="B146" i="87"/>
  <c r="R145" i="87"/>
  <c r="Q145" i="87"/>
  <c r="P145" i="87"/>
  <c r="H142" i="87" s="1"/>
  <c r="H146" i="87" s="1"/>
  <c r="O145" i="87"/>
  <c r="C145" i="87"/>
  <c r="B145" i="87"/>
  <c r="R144" i="87"/>
  <c r="Q144" i="87"/>
  <c r="P144" i="87"/>
  <c r="O144" i="87"/>
  <c r="C144" i="87"/>
  <c r="B144" i="87"/>
  <c r="R143" i="87"/>
  <c r="F143" i="87" s="1"/>
  <c r="Q143" i="87"/>
  <c r="P143" i="87"/>
  <c r="F142" i="87" s="1"/>
  <c r="F146" i="87" s="1"/>
  <c r="O143" i="87"/>
  <c r="I143" i="87"/>
  <c r="H143" i="87"/>
  <c r="G143" i="87"/>
  <c r="C143" i="87"/>
  <c r="C348" i="87" s="1"/>
  <c r="B143" i="87"/>
  <c r="B348" i="87" s="1"/>
  <c r="R142" i="87"/>
  <c r="E143" i="87" s="1"/>
  <c r="Q142" i="87"/>
  <c r="P142" i="87"/>
  <c r="O142" i="87"/>
  <c r="M142" i="87"/>
  <c r="N142" i="87" s="1"/>
  <c r="I142" i="87"/>
  <c r="I146" i="87" s="1"/>
  <c r="G142" i="87"/>
  <c r="A142" i="87"/>
  <c r="A348" i="87" s="1"/>
  <c r="C141" i="87"/>
  <c r="B141" i="87"/>
  <c r="C140" i="87"/>
  <c r="B140" i="87"/>
  <c r="R139" i="87"/>
  <c r="Q139" i="87"/>
  <c r="P139" i="87"/>
  <c r="O139" i="87"/>
  <c r="C139" i="87"/>
  <c r="B139" i="87"/>
  <c r="R138" i="87"/>
  <c r="Q138" i="87"/>
  <c r="P138" i="87"/>
  <c r="H135" i="87" s="1"/>
  <c r="H139" i="87" s="1"/>
  <c r="O138" i="87"/>
  <c r="C138" i="87"/>
  <c r="B138" i="87"/>
  <c r="R137" i="87"/>
  <c r="G136" i="87" s="1"/>
  <c r="Q137" i="87"/>
  <c r="P137" i="87"/>
  <c r="O137" i="87"/>
  <c r="C137" i="87"/>
  <c r="B137" i="87"/>
  <c r="R136" i="87"/>
  <c r="Q136" i="87"/>
  <c r="F135" i="87" s="1"/>
  <c r="F139" i="87" s="1"/>
  <c r="P136" i="87"/>
  <c r="O136" i="87"/>
  <c r="I136" i="87"/>
  <c r="H136" i="87"/>
  <c r="F136" i="87"/>
  <c r="C136" i="87"/>
  <c r="C347" i="87" s="1"/>
  <c r="B136" i="87"/>
  <c r="B347" i="87" s="1"/>
  <c r="R135" i="87"/>
  <c r="E136" i="87" s="1"/>
  <c r="Q135" i="87"/>
  <c r="P135" i="87"/>
  <c r="E135" i="87" s="1"/>
  <c r="E139" i="87" s="1"/>
  <c r="O135" i="87"/>
  <c r="M135" i="87"/>
  <c r="N135" i="87" s="1"/>
  <c r="I135" i="87"/>
  <c r="I139" i="87" s="1"/>
  <c r="G135" i="87"/>
  <c r="G139" i="87" s="1"/>
  <c r="A135" i="87"/>
  <c r="A347" i="87" s="1"/>
  <c r="C134" i="87"/>
  <c r="B134" i="87"/>
  <c r="C133" i="87"/>
  <c r="B133" i="87"/>
  <c r="R132" i="87"/>
  <c r="Q132" i="87"/>
  <c r="P132" i="87"/>
  <c r="O132" i="87"/>
  <c r="C132" i="87"/>
  <c r="B132" i="87"/>
  <c r="R131" i="87"/>
  <c r="Q131" i="87"/>
  <c r="H128" i="87" s="1"/>
  <c r="H132" i="87" s="1"/>
  <c r="P131" i="87"/>
  <c r="O131" i="87"/>
  <c r="C131" i="87"/>
  <c r="B131" i="87"/>
  <c r="R130" i="87"/>
  <c r="G129" i="87" s="1"/>
  <c r="Q130" i="87"/>
  <c r="P130" i="87"/>
  <c r="O130" i="87"/>
  <c r="C130" i="87"/>
  <c r="B130" i="87"/>
  <c r="R129" i="87"/>
  <c r="Q129" i="87"/>
  <c r="P129" i="87"/>
  <c r="F128" i="87" s="1"/>
  <c r="F132" i="87" s="1"/>
  <c r="O129" i="87"/>
  <c r="I129" i="87"/>
  <c r="H129" i="87"/>
  <c r="F129" i="87"/>
  <c r="C129" i="87"/>
  <c r="C346" i="87" s="1"/>
  <c r="B129" i="87"/>
  <c r="B346" i="87" s="1"/>
  <c r="R128" i="87"/>
  <c r="E129" i="87" s="1"/>
  <c r="Q128" i="87"/>
  <c r="E128" i="87" s="1"/>
  <c r="E132" i="87" s="1"/>
  <c r="P128" i="87"/>
  <c r="O128" i="87"/>
  <c r="M128" i="87"/>
  <c r="N128" i="87" s="1"/>
  <c r="A128" i="87"/>
  <c r="A346" i="87" s="1"/>
  <c r="C126" i="87"/>
  <c r="B126" i="87"/>
  <c r="R125" i="87"/>
  <c r="Q125" i="87"/>
  <c r="I121" i="87" s="1"/>
  <c r="I125" i="87" s="1"/>
  <c r="P125" i="87"/>
  <c r="O125" i="87"/>
  <c r="C125" i="87"/>
  <c r="B125" i="87"/>
  <c r="R124" i="87"/>
  <c r="Q124" i="87"/>
  <c r="P124" i="87"/>
  <c r="H121" i="87" s="1"/>
  <c r="O124" i="87"/>
  <c r="C124" i="87"/>
  <c r="B124" i="87"/>
  <c r="R123" i="87"/>
  <c r="Q123" i="87"/>
  <c r="P123" i="87"/>
  <c r="O123" i="87"/>
  <c r="C123" i="87"/>
  <c r="B123" i="87"/>
  <c r="R122" i="87"/>
  <c r="F122" i="87" s="1"/>
  <c r="F159" i="87" s="1"/>
  <c r="Q122" i="87"/>
  <c r="P122" i="87"/>
  <c r="F121" i="87" s="1"/>
  <c r="F125" i="87" s="1"/>
  <c r="O122" i="87"/>
  <c r="I122" i="87"/>
  <c r="I159" i="87" s="1"/>
  <c r="H122" i="87"/>
  <c r="H159" i="87" s="1"/>
  <c r="G122" i="87"/>
  <c r="C122" i="87"/>
  <c r="B122" i="87"/>
  <c r="R121" i="87"/>
  <c r="E122" i="87" s="1"/>
  <c r="Q121" i="87"/>
  <c r="P121" i="87"/>
  <c r="O121" i="87"/>
  <c r="M121" i="87"/>
  <c r="N121" i="87" s="1"/>
  <c r="C121" i="87"/>
  <c r="C345" i="87" s="1"/>
  <c r="B121" i="87"/>
  <c r="B345" i="87" s="1"/>
  <c r="A121" i="87"/>
  <c r="A345" i="87" s="1"/>
  <c r="I120" i="87"/>
  <c r="H120" i="87"/>
  <c r="G120" i="87"/>
  <c r="F120" i="87"/>
  <c r="E120" i="87"/>
  <c r="T112" i="87"/>
  <c r="I109" i="87" s="1"/>
  <c r="S112" i="87"/>
  <c r="R112" i="87"/>
  <c r="Q112" i="87"/>
  <c r="T111" i="87"/>
  <c r="H109" i="87" s="1"/>
  <c r="S111" i="87"/>
  <c r="R111" i="87"/>
  <c r="Q111" i="87"/>
  <c r="T110" i="87"/>
  <c r="S110" i="87"/>
  <c r="R110" i="87"/>
  <c r="G108" i="87" s="1"/>
  <c r="Q110" i="87"/>
  <c r="T109" i="87"/>
  <c r="F109" i="87" s="1"/>
  <c r="S109" i="87"/>
  <c r="R109" i="87"/>
  <c r="F108" i="87" s="1"/>
  <c r="Q109" i="87"/>
  <c r="G109" i="87"/>
  <c r="T108" i="87"/>
  <c r="E109" i="87" s="1"/>
  <c r="S108" i="87"/>
  <c r="R108" i="87"/>
  <c r="Q108" i="87"/>
  <c r="P108" i="87"/>
  <c r="O108" i="87"/>
  <c r="N108" i="87"/>
  <c r="M108" i="87"/>
  <c r="H108" i="87"/>
  <c r="A108" i="87"/>
  <c r="T105" i="87"/>
  <c r="I102" i="87" s="1"/>
  <c r="S105" i="87"/>
  <c r="R105" i="87"/>
  <c r="I101" i="87" s="1"/>
  <c r="Q105" i="87"/>
  <c r="T104" i="87"/>
  <c r="H102" i="87" s="1"/>
  <c r="S104" i="87"/>
  <c r="R104" i="87"/>
  <c r="Q104" i="87"/>
  <c r="T103" i="87"/>
  <c r="S103" i="87"/>
  <c r="R103" i="87"/>
  <c r="G101" i="87" s="1"/>
  <c r="Q103" i="87"/>
  <c r="T102" i="87"/>
  <c r="F102" i="87" s="1"/>
  <c r="S102" i="87"/>
  <c r="R102" i="87"/>
  <c r="Q102" i="87"/>
  <c r="G102" i="87"/>
  <c r="T101" i="87"/>
  <c r="E102" i="87" s="1"/>
  <c r="S101" i="87"/>
  <c r="R101" i="87"/>
  <c r="E101" i="87" s="1"/>
  <c r="Q101" i="87"/>
  <c r="P101" i="87"/>
  <c r="O101" i="87"/>
  <c r="N101" i="87"/>
  <c r="M101" i="87"/>
  <c r="F101" i="87"/>
  <c r="A101" i="87"/>
  <c r="T98" i="87"/>
  <c r="I95" i="87" s="1"/>
  <c r="S98" i="87"/>
  <c r="R98" i="87"/>
  <c r="I94" i="87" s="1"/>
  <c r="Q98" i="87"/>
  <c r="T97" i="87"/>
  <c r="H95" i="87" s="1"/>
  <c r="S97" i="87"/>
  <c r="R97" i="87"/>
  <c r="H94" i="87" s="1"/>
  <c r="Q97" i="87"/>
  <c r="T96" i="87"/>
  <c r="S96" i="87"/>
  <c r="R96" i="87"/>
  <c r="G94" i="87" s="1"/>
  <c r="Q96" i="87"/>
  <c r="T95" i="87"/>
  <c r="F95" i="87" s="1"/>
  <c r="S95" i="87"/>
  <c r="R95" i="87"/>
  <c r="Q95" i="87"/>
  <c r="G95" i="87"/>
  <c r="G118" i="87" s="1"/>
  <c r="T94" i="87"/>
  <c r="E95" i="87" s="1"/>
  <c r="E118" i="87" s="1"/>
  <c r="S94" i="87"/>
  <c r="R94" i="87"/>
  <c r="E94" i="87" s="1"/>
  <c r="Q94" i="87"/>
  <c r="P94" i="87"/>
  <c r="O94" i="87"/>
  <c r="N94" i="87"/>
  <c r="I96" i="87" s="1"/>
  <c r="I97" i="87" s="1"/>
  <c r="M94" i="87"/>
  <c r="A94" i="87"/>
  <c r="I93" i="87"/>
  <c r="H93" i="87"/>
  <c r="G93" i="87"/>
  <c r="F93" i="87"/>
  <c r="E93" i="87"/>
  <c r="T87" i="87"/>
  <c r="I84" i="87" s="1"/>
  <c r="S87" i="87"/>
  <c r="R87" i="87"/>
  <c r="Q87" i="87"/>
  <c r="T86" i="87"/>
  <c r="H84" i="87" s="1"/>
  <c r="S86" i="87"/>
  <c r="H83" i="87" s="1"/>
  <c r="R86" i="87"/>
  <c r="Q86" i="87"/>
  <c r="T85" i="87"/>
  <c r="S85" i="87"/>
  <c r="G83" i="87" s="1"/>
  <c r="R85" i="87"/>
  <c r="Q85" i="87"/>
  <c r="T84" i="87"/>
  <c r="S84" i="87"/>
  <c r="R84" i="87"/>
  <c r="Q84" i="87"/>
  <c r="G84" i="87"/>
  <c r="F84" i="87"/>
  <c r="T83" i="87"/>
  <c r="E84" i="87" s="1"/>
  <c r="S83" i="87"/>
  <c r="R83" i="87"/>
  <c r="E83" i="87" s="1"/>
  <c r="E85" i="87" s="1"/>
  <c r="Q83" i="87"/>
  <c r="P83" i="87"/>
  <c r="O83" i="87"/>
  <c r="N83" i="87"/>
  <c r="M83" i="87"/>
  <c r="I83" i="87"/>
  <c r="F83" i="87"/>
  <c r="B83" i="87"/>
  <c r="A83" i="87"/>
  <c r="T80" i="87"/>
  <c r="I77" i="87" s="1"/>
  <c r="S80" i="87"/>
  <c r="I76" i="87" s="1"/>
  <c r="R80" i="87"/>
  <c r="Q80" i="87"/>
  <c r="T79" i="87"/>
  <c r="S79" i="87"/>
  <c r="R79" i="87"/>
  <c r="Q79" i="87"/>
  <c r="T78" i="87"/>
  <c r="G77" i="87" s="1"/>
  <c r="S78" i="87"/>
  <c r="R78" i="87"/>
  <c r="Q78" i="87"/>
  <c r="T77" i="87"/>
  <c r="S77" i="87"/>
  <c r="R77" i="87"/>
  <c r="Q77" i="87"/>
  <c r="H77" i="87"/>
  <c r="F77" i="87"/>
  <c r="T76" i="87"/>
  <c r="E77" i="87" s="1"/>
  <c r="S76" i="87"/>
  <c r="R76" i="87"/>
  <c r="Q76" i="87"/>
  <c r="P76" i="87"/>
  <c r="O76" i="87"/>
  <c r="M76" i="87"/>
  <c r="N76" i="87" s="1"/>
  <c r="G76" i="87"/>
  <c r="B76" i="87"/>
  <c r="A76" i="87"/>
  <c r="T73" i="87"/>
  <c r="S73" i="87"/>
  <c r="R73" i="87"/>
  <c r="Q73" i="87"/>
  <c r="T72" i="87"/>
  <c r="S72" i="87"/>
  <c r="R72" i="87"/>
  <c r="Q72" i="87"/>
  <c r="T71" i="87"/>
  <c r="S71" i="87"/>
  <c r="G69" i="87" s="1"/>
  <c r="R71" i="87"/>
  <c r="Q71" i="87"/>
  <c r="T70" i="87"/>
  <c r="S70" i="87"/>
  <c r="F69" i="87" s="1"/>
  <c r="F71" i="87" s="1"/>
  <c r="R70" i="87"/>
  <c r="Q70" i="87"/>
  <c r="I70" i="87"/>
  <c r="H70" i="87"/>
  <c r="G70" i="87"/>
  <c r="F70" i="87"/>
  <c r="E70" i="87"/>
  <c r="S69" i="87"/>
  <c r="E69" i="87" s="1"/>
  <c r="E71" i="87" s="1"/>
  <c r="Q69" i="87"/>
  <c r="P69" i="87"/>
  <c r="O69" i="87"/>
  <c r="N69" i="87"/>
  <c r="B69" i="87"/>
  <c r="A69" i="87"/>
  <c r="I68" i="87"/>
  <c r="H68" i="87"/>
  <c r="G68" i="87"/>
  <c r="F68" i="87"/>
  <c r="E68" i="87"/>
  <c r="S59" i="87"/>
  <c r="R59" i="87"/>
  <c r="Q59" i="87"/>
  <c r="S58" i="87"/>
  <c r="H55" i="87" s="1"/>
  <c r="H58" i="87" s="1"/>
  <c r="R58" i="87"/>
  <c r="Q58" i="87"/>
  <c r="S57" i="87"/>
  <c r="R57" i="87"/>
  <c r="Q57" i="87"/>
  <c r="S56" i="87"/>
  <c r="R56" i="87"/>
  <c r="Q56" i="87"/>
  <c r="S55" i="87"/>
  <c r="R55" i="87"/>
  <c r="E55" i="87" s="1"/>
  <c r="E58" i="87" s="1"/>
  <c r="Q55" i="87"/>
  <c r="P55" i="87"/>
  <c r="O55" i="87"/>
  <c r="N55" i="87"/>
  <c r="M55" i="87"/>
  <c r="I55" i="87"/>
  <c r="I58" i="87" s="1"/>
  <c r="G55" i="87"/>
  <c r="G58" i="87" s="1"/>
  <c r="B55" i="87"/>
  <c r="A55" i="87"/>
  <c r="S53" i="87"/>
  <c r="I49" i="87" s="1"/>
  <c r="I52" i="87" s="1"/>
  <c r="R53" i="87"/>
  <c r="Q53" i="87"/>
  <c r="S52" i="87"/>
  <c r="R52" i="87"/>
  <c r="Q52" i="87"/>
  <c r="S51" i="87"/>
  <c r="R51" i="87"/>
  <c r="G49" i="87" s="1"/>
  <c r="G52" i="87" s="1"/>
  <c r="Q51" i="87"/>
  <c r="S50" i="87"/>
  <c r="R50" i="87"/>
  <c r="Q50" i="87"/>
  <c r="S49" i="87"/>
  <c r="R49" i="87"/>
  <c r="E49" i="87" s="1"/>
  <c r="E52" i="87" s="1"/>
  <c r="Q49" i="87"/>
  <c r="P49" i="87"/>
  <c r="O49" i="87"/>
  <c r="M49" i="87"/>
  <c r="N49" i="87" s="1"/>
  <c r="H49" i="87"/>
  <c r="H52" i="87" s="1"/>
  <c r="F49" i="87"/>
  <c r="F52" i="87" s="1"/>
  <c r="B49" i="87"/>
  <c r="A49" i="87"/>
  <c r="S47" i="87"/>
  <c r="I43" i="87" s="1"/>
  <c r="I46" i="87" s="1"/>
  <c r="R47" i="87"/>
  <c r="Q47" i="87"/>
  <c r="S46" i="87"/>
  <c r="R46" i="87"/>
  <c r="Q46" i="87"/>
  <c r="S45" i="87"/>
  <c r="R45" i="87"/>
  <c r="G43" i="87" s="1"/>
  <c r="G46" i="87" s="1"/>
  <c r="Q45" i="87"/>
  <c r="S44" i="87"/>
  <c r="F43" i="87" s="1"/>
  <c r="F46" i="87" s="1"/>
  <c r="R44" i="87"/>
  <c r="Q44" i="87"/>
  <c r="S43" i="87"/>
  <c r="R43" i="87"/>
  <c r="E43" i="87" s="1"/>
  <c r="E46" i="87" s="1"/>
  <c r="Q43" i="87"/>
  <c r="P43" i="87"/>
  <c r="O43" i="87"/>
  <c r="M43" i="87"/>
  <c r="N43" i="87" s="1"/>
  <c r="H43" i="87"/>
  <c r="H46" i="87" s="1"/>
  <c r="B43" i="87"/>
  <c r="A43" i="87"/>
  <c r="S41" i="87"/>
  <c r="I37" i="87" s="1"/>
  <c r="R41" i="87"/>
  <c r="Q41" i="87"/>
  <c r="S40" i="87"/>
  <c r="R40" i="87"/>
  <c r="H37" i="87" s="1"/>
  <c r="H40" i="87" s="1"/>
  <c r="Q40" i="87"/>
  <c r="S39" i="87"/>
  <c r="R39" i="87"/>
  <c r="G37" i="87" s="1"/>
  <c r="G40" i="87" s="1"/>
  <c r="Q39" i="87"/>
  <c r="S38" i="87"/>
  <c r="F37" i="87" s="1"/>
  <c r="F40" i="87" s="1"/>
  <c r="R38" i="87"/>
  <c r="Q38" i="87"/>
  <c r="S37" i="87"/>
  <c r="R37" i="87"/>
  <c r="Q37" i="87"/>
  <c r="P37" i="87"/>
  <c r="O37" i="87"/>
  <c r="M37" i="87"/>
  <c r="N37" i="87" s="1"/>
  <c r="B37" i="87"/>
  <c r="A37" i="87"/>
  <c r="S35" i="87"/>
  <c r="I31" i="87" s="1"/>
  <c r="I34" i="87" s="1"/>
  <c r="R35" i="87"/>
  <c r="Q35" i="87"/>
  <c r="S34" i="87"/>
  <c r="R34" i="87"/>
  <c r="H31" i="87" s="1"/>
  <c r="H34" i="87" s="1"/>
  <c r="Q34" i="87"/>
  <c r="S33" i="87"/>
  <c r="R33" i="87"/>
  <c r="G31" i="87" s="1"/>
  <c r="G34" i="87" s="1"/>
  <c r="Q33" i="87"/>
  <c r="S32" i="87"/>
  <c r="F31" i="87" s="1"/>
  <c r="F34" i="87" s="1"/>
  <c r="R32" i="87"/>
  <c r="Q32" i="87"/>
  <c r="S31" i="87"/>
  <c r="R31" i="87"/>
  <c r="E31" i="87" s="1"/>
  <c r="E34" i="87" s="1"/>
  <c r="Q31" i="87"/>
  <c r="P31" i="87"/>
  <c r="O31" i="87"/>
  <c r="M31" i="87"/>
  <c r="N31" i="87" s="1"/>
  <c r="B31" i="87"/>
  <c r="A31" i="87"/>
  <c r="S29" i="87"/>
  <c r="R29" i="87"/>
  <c r="Q29" i="87"/>
  <c r="S28" i="87"/>
  <c r="R28" i="87"/>
  <c r="H25" i="87" s="1"/>
  <c r="H28" i="87" s="1"/>
  <c r="Q28" i="87"/>
  <c r="S27" i="87"/>
  <c r="R27" i="87"/>
  <c r="Q27" i="87"/>
  <c r="S26" i="87"/>
  <c r="R26" i="87"/>
  <c r="Q26" i="87"/>
  <c r="S25" i="87"/>
  <c r="E25" i="87" s="1"/>
  <c r="E28" i="87" s="1"/>
  <c r="R25" i="87"/>
  <c r="Q25" i="87"/>
  <c r="P25" i="87"/>
  <c r="O25" i="87"/>
  <c r="M25" i="87"/>
  <c r="N25" i="87" s="1"/>
  <c r="F25" i="87"/>
  <c r="F28" i="87" s="1"/>
  <c r="B25" i="87"/>
  <c r="A25" i="87"/>
  <c r="S23" i="87"/>
  <c r="I19" i="87" s="1"/>
  <c r="I22" i="87" s="1"/>
  <c r="R23" i="87"/>
  <c r="Q23" i="87"/>
  <c r="S22" i="87"/>
  <c r="R22" i="87"/>
  <c r="H19" i="87" s="1"/>
  <c r="H22" i="87" s="1"/>
  <c r="Q22" i="87"/>
  <c r="S21" i="87"/>
  <c r="R21" i="87"/>
  <c r="G19" i="87" s="1"/>
  <c r="G22" i="87" s="1"/>
  <c r="Q21" i="87"/>
  <c r="S20" i="87"/>
  <c r="R20" i="87"/>
  <c r="Q20" i="87"/>
  <c r="S19" i="87"/>
  <c r="R19" i="87"/>
  <c r="Q19" i="87"/>
  <c r="P19" i="87"/>
  <c r="O19" i="87"/>
  <c r="N19" i="87"/>
  <c r="M19" i="87"/>
  <c r="E19" i="87"/>
  <c r="E22" i="87" s="1"/>
  <c r="B19" i="87"/>
  <c r="A19" i="87"/>
  <c r="S17" i="87"/>
  <c r="R17" i="87"/>
  <c r="I13" i="87" s="1"/>
  <c r="I16" i="87" s="1"/>
  <c r="Q17" i="87"/>
  <c r="S16" i="87"/>
  <c r="R16" i="87"/>
  <c r="Q16" i="87"/>
  <c r="S15" i="87"/>
  <c r="G13" i="87" s="1"/>
  <c r="G16" i="87" s="1"/>
  <c r="R15" i="87"/>
  <c r="Q15" i="87"/>
  <c r="S14" i="87"/>
  <c r="R14" i="87"/>
  <c r="F13" i="87" s="1"/>
  <c r="F16" i="87" s="1"/>
  <c r="Q14" i="87"/>
  <c r="S13" i="87"/>
  <c r="E13" i="87" s="1"/>
  <c r="E16" i="87" s="1"/>
  <c r="R13" i="87"/>
  <c r="Q13" i="87"/>
  <c r="P13" i="87"/>
  <c r="O13" i="87"/>
  <c r="M13" i="87"/>
  <c r="N13" i="87" s="1"/>
  <c r="H13" i="87"/>
  <c r="H16" i="87" s="1"/>
  <c r="B13" i="87"/>
  <c r="A13" i="87"/>
  <c r="Q6" i="87"/>
  <c r="B5" i="87"/>
  <c r="B4" i="87"/>
  <c r="B3" i="87"/>
  <c r="B431" i="86"/>
  <c r="I430" i="86"/>
  <c r="H430" i="86"/>
  <c r="G430" i="86"/>
  <c r="F430" i="86"/>
  <c r="E430" i="86"/>
  <c r="J430" i="86" s="1"/>
  <c r="J429" i="86"/>
  <c r="I429" i="86"/>
  <c r="H429" i="86"/>
  <c r="G429" i="86"/>
  <c r="F429" i="86"/>
  <c r="E429" i="86"/>
  <c r="I428" i="86"/>
  <c r="H428" i="86"/>
  <c r="G428" i="86"/>
  <c r="F428" i="86"/>
  <c r="E428" i="86"/>
  <c r="I427" i="86"/>
  <c r="H427" i="86"/>
  <c r="G427" i="86"/>
  <c r="F427" i="86"/>
  <c r="E427" i="86"/>
  <c r="J427" i="86" s="1"/>
  <c r="I426" i="86"/>
  <c r="H426" i="86"/>
  <c r="G426" i="86"/>
  <c r="F426" i="86"/>
  <c r="E426" i="86"/>
  <c r="I425" i="86"/>
  <c r="H425" i="86"/>
  <c r="G425" i="86"/>
  <c r="F425" i="86"/>
  <c r="E425" i="86"/>
  <c r="I424" i="86"/>
  <c r="H424" i="86"/>
  <c r="G424" i="86"/>
  <c r="F424" i="86"/>
  <c r="E424" i="86"/>
  <c r="B424" i="86"/>
  <c r="I423" i="86"/>
  <c r="H423" i="86"/>
  <c r="G423" i="86"/>
  <c r="F423" i="86"/>
  <c r="E423" i="86"/>
  <c r="I422" i="86"/>
  <c r="H422" i="86"/>
  <c r="G422" i="86"/>
  <c r="F422" i="86"/>
  <c r="E422" i="86"/>
  <c r="J422" i="86" s="1"/>
  <c r="I421" i="86"/>
  <c r="H421" i="86"/>
  <c r="G421" i="86"/>
  <c r="F421" i="86"/>
  <c r="E421" i="86"/>
  <c r="I420" i="86"/>
  <c r="H420" i="86"/>
  <c r="G420" i="86"/>
  <c r="F420" i="86"/>
  <c r="E420" i="86"/>
  <c r="I419" i="86"/>
  <c r="H419" i="86"/>
  <c r="G419" i="86"/>
  <c r="F419" i="86"/>
  <c r="E419" i="86"/>
  <c r="I418" i="86"/>
  <c r="H418" i="86"/>
  <c r="G418" i="86"/>
  <c r="F418" i="86"/>
  <c r="J418" i="86" s="1"/>
  <c r="E418" i="86"/>
  <c r="I417" i="86"/>
  <c r="H417" i="86"/>
  <c r="G417" i="86"/>
  <c r="F417" i="86"/>
  <c r="E417" i="86"/>
  <c r="I416" i="86"/>
  <c r="H416" i="86"/>
  <c r="G416" i="86"/>
  <c r="F416" i="86"/>
  <c r="E416" i="86"/>
  <c r="J416" i="86" s="1"/>
  <c r="I415" i="86"/>
  <c r="H415" i="86"/>
  <c r="G415" i="86"/>
  <c r="F415" i="86"/>
  <c r="E415" i="86"/>
  <c r="J415" i="86" s="1"/>
  <c r="I414" i="86"/>
  <c r="J414" i="86" s="1"/>
  <c r="H414" i="86"/>
  <c r="G414" i="86"/>
  <c r="F414" i="86"/>
  <c r="E414" i="86"/>
  <c r="I413" i="86"/>
  <c r="H413" i="86"/>
  <c r="G413" i="86"/>
  <c r="F413" i="86"/>
  <c r="E413" i="86"/>
  <c r="J413" i="86" s="1"/>
  <c r="I412" i="86"/>
  <c r="H412" i="86"/>
  <c r="G412" i="86"/>
  <c r="F412" i="86"/>
  <c r="E412" i="86"/>
  <c r="I411" i="86"/>
  <c r="H411" i="86"/>
  <c r="G411" i="86"/>
  <c r="F411" i="86"/>
  <c r="E411" i="86"/>
  <c r="B407" i="86"/>
  <c r="I406" i="86"/>
  <c r="H406" i="86"/>
  <c r="G406" i="86"/>
  <c r="F406" i="86"/>
  <c r="E406" i="86"/>
  <c r="I405" i="86"/>
  <c r="H405" i="86"/>
  <c r="G405" i="86"/>
  <c r="F405" i="86"/>
  <c r="E405" i="86"/>
  <c r="J405" i="86" s="1"/>
  <c r="B405" i="86"/>
  <c r="B429" i="86" s="1"/>
  <c r="I404" i="86"/>
  <c r="H404" i="86"/>
  <c r="G404" i="86"/>
  <c r="F404" i="86"/>
  <c r="E404" i="86"/>
  <c r="J404" i="86" s="1"/>
  <c r="I403" i="86"/>
  <c r="J403" i="86" s="1"/>
  <c r="H403" i="86"/>
  <c r="G403" i="86"/>
  <c r="F403" i="86"/>
  <c r="E403" i="86"/>
  <c r="I402" i="86"/>
  <c r="H402" i="86"/>
  <c r="G402" i="86"/>
  <c r="F402" i="86"/>
  <c r="E402" i="86"/>
  <c r="J402" i="86" s="1"/>
  <c r="I401" i="86"/>
  <c r="H401" i="86"/>
  <c r="G401" i="86"/>
  <c r="F401" i="86"/>
  <c r="E401" i="86"/>
  <c r="B401" i="86"/>
  <c r="B425" i="86" s="1"/>
  <c r="I400" i="86"/>
  <c r="H400" i="86"/>
  <c r="G400" i="86"/>
  <c r="F400" i="86"/>
  <c r="E400" i="86"/>
  <c r="I399" i="86"/>
  <c r="H399" i="86"/>
  <c r="G399" i="86"/>
  <c r="F399" i="86"/>
  <c r="E399" i="86"/>
  <c r="I398" i="86"/>
  <c r="H398" i="86"/>
  <c r="G398" i="86"/>
  <c r="F398" i="86"/>
  <c r="E398" i="86"/>
  <c r="J398" i="86" s="1"/>
  <c r="I397" i="86"/>
  <c r="H397" i="86"/>
  <c r="G397" i="86"/>
  <c r="F397" i="86"/>
  <c r="E397" i="86"/>
  <c r="I396" i="86"/>
  <c r="H396" i="86"/>
  <c r="G396" i="86"/>
  <c r="F396" i="86"/>
  <c r="E396" i="86"/>
  <c r="I395" i="86"/>
  <c r="H395" i="86"/>
  <c r="G395" i="86"/>
  <c r="F395" i="86"/>
  <c r="E395" i="86"/>
  <c r="J395" i="86" s="1"/>
  <c r="I394" i="86"/>
  <c r="H394" i="86"/>
  <c r="G394" i="86"/>
  <c r="F394" i="86"/>
  <c r="E394" i="86"/>
  <c r="J394" i="86" s="1"/>
  <c r="I393" i="86"/>
  <c r="H393" i="86"/>
  <c r="G393" i="86"/>
  <c r="F393" i="86"/>
  <c r="E393" i="86"/>
  <c r="I392" i="86"/>
  <c r="H392" i="86"/>
  <c r="G392" i="86"/>
  <c r="F392" i="86"/>
  <c r="E392" i="86"/>
  <c r="I391" i="86"/>
  <c r="H391" i="86"/>
  <c r="G391" i="86"/>
  <c r="F391" i="86"/>
  <c r="J391" i="86" s="1"/>
  <c r="E391" i="86"/>
  <c r="I390" i="86"/>
  <c r="H390" i="86"/>
  <c r="G390" i="86"/>
  <c r="F390" i="86"/>
  <c r="E390" i="86"/>
  <c r="I389" i="86"/>
  <c r="H389" i="86"/>
  <c r="G389" i="86"/>
  <c r="F389" i="86"/>
  <c r="E389" i="86"/>
  <c r="I388" i="86"/>
  <c r="H388" i="86"/>
  <c r="G388" i="86"/>
  <c r="F388" i="86"/>
  <c r="E388" i="86"/>
  <c r="J388" i="86" s="1"/>
  <c r="B388" i="86"/>
  <c r="B412" i="86" s="1"/>
  <c r="I387" i="86"/>
  <c r="H387" i="86"/>
  <c r="G387" i="86"/>
  <c r="F387" i="86"/>
  <c r="E387" i="86"/>
  <c r="I382" i="86"/>
  <c r="H382" i="86"/>
  <c r="G382" i="86"/>
  <c r="F382" i="86"/>
  <c r="E382" i="86"/>
  <c r="B382" i="86"/>
  <c r="B406" i="86" s="1"/>
  <c r="B430" i="86" s="1"/>
  <c r="I381" i="86"/>
  <c r="H381" i="86"/>
  <c r="G381" i="86"/>
  <c r="F381" i="86"/>
  <c r="E381" i="86"/>
  <c r="J381" i="86" s="1"/>
  <c r="B381" i="86"/>
  <c r="I380" i="86"/>
  <c r="H380" i="86"/>
  <c r="G380" i="86"/>
  <c r="F380" i="86"/>
  <c r="E380" i="86"/>
  <c r="B380" i="86"/>
  <c r="B404" i="86" s="1"/>
  <c r="B428" i="86" s="1"/>
  <c r="I379" i="86"/>
  <c r="H379" i="86"/>
  <c r="G379" i="86"/>
  <c r="F379" i="86"/>
  <c r="E379" i="86"/>
  <c r="B379" i="86"/>
  <c r="I378" i="86"/>
  <c r="H378" i="86"/>
  <c r="G378" i="86"/>
  <c r="F378" i="86"/>
  <c r="E378" i="86"/>
  <c r="B378" i="86"/>
  <c r="I377" i="86"/>
  <c r="H377" i="86"/>
  <c r="G377" i="86"/>
  <c r="F377" i="86"/>
  <c r="E377" i="86"/>
  <c r="J377" i="86" s="1"/>
  <c r="B377" i="86"/>
  <c r="I376" i="86"/>
  <c r="H376" i="86"/>
  <c r="G376" i="86"/>
  <c r="F376" i="86"/>
  <c r="E376" i="86"/>
  <c r="J376" i="86" s="1"/>
  <c r="B376" i="86"/>
  <c r="B400" i="86" s="1"/>
  <c r="I375" i="86"/>
  <c r="H375" i="86"/>
  <c r="J375" i="86" s="1"/>
  <c r="G375" i="86"/>
  <c r="F375" i="86"/>
  <c r="E375" i="86"/>
  <c r="B375" i="86"/>
  <c r="I374" i="86"/>
  <c r="H374" i="86"/>
  <c r="G374" i="86"/>
  <c r="F374" i="86"/>
  <c r="E374" i="86"/>
  <c r="B374" i="86"/>
  <c r="B398" i="86" s="1"/>
  <c r="B422" i="86" s="1"/>
  <c r="I373" i="86"/>
  <c r="H373" i="86"/>
  <c r="G373" i="86"/>
  <c r="F373" i="86"/>
  <c r="E373" i="86"/>
  <c r="B373" i="86"/>
  <c r="B397" i="86" s="1"/>
  <c r="B421" i="86" s="1"/>
  <c r="I372" i="86"/>
  <c r="H372" i="86"/>
  <c r="G372" i="86"/>
  <c r="F372" i="86"/>
  <c r="E372" i="86"/>
  <c r="J372" i="86" s="1"/>
  <c r="B372" i="86"/>
  <c r="B396" i="86" s="1"/>
  <c r="B420" i="86" s="1"/>
  <c r="I371" i="86"/>
  <c r="H371" i="86"/>
  <c r="G371" i="86"/>
  <c r="F371" i="86"/>
  <c r="E371" i="86"/>
  <c r="B371" i="86"/>
  <c r="I370" i="86"/>
  <c r="H370" i="86"/>
  <c r="G370" i="86"/>
  <c r="F370" i="86"/>
  <c r="E370" i="86"/>
  <c r="B370" i="86"/>
  <c r="I369" i="86"/>
  <c r="H369" i="86"/>
  <c r="G369" i="86"/>
  <c r="F369" i="86"/>
  <c r="E369" i="86"/>
  <c r="B369" i="86"/>
  <c r="B393" i="86" s="1"/>
  <c r="B417" i="86" s="1"/>
  <c r="I368" i="86"/>
  <c r="H368" i="86"/>
  <c r="G368" i="86"/>
  <c r="F368" i="86"/>
  <c r="E368" i="86"/>
  <c r="J368" i="86" s="1"/>
  <c r="B368" i="86"/>
  <c r="B392" i="86" s="1"/>
  <c r="B416" i="86" s="1"/>
  <c r="I367" i="86"/>
  <c r="H367" i="86"/>
  <c r="J367" i="86" s="1"/>
  <c r="G367" i="86"/>
  <c r="F367" i="86"/>
  <c r="E367" i="86"/>
  <c r="B367" i="86"/>
  <c r="I366" i="86"/>
  <c r="H366" i="86"/>
  <c r="G366" i="86"/>
  <c r="F366" i="86"/>
  <c r="E366" i="86"/>
  <c r="B366" i="86"/>
  <c r="B390" i="86" s="1"/>
  <c r="B414" i="86" s="1"/>
  <c r="I365" i="86"/>
  <c r="H365" i="86"/>
  <c r="G365" i="86"/>
  <c r="F365" i="86"/>
  <c r="E365" i="86"/>
  <c r="J365" i="86" s="1"/>
  <c r="B365" i="86"/>
  <c r="B389" i="86" s="1"/>
  <c r="B413" i="86" s="1"/>
  <c r="I364" i="86"/>
  <c r="H364" i="86"/>
  <c r="G364" i="86"/>
  <c r="F364" i="86"/>
  <c r="E364" i="86"/>
  <c r="B364" i="86"/>
  <c r="I363" i="86"/>
  <c r="H363" i="86"/>
  <c r="G363" i="86"/>
  <c r="F363" i="86"/>
  <c r="E363" i="86"/>
  <c r="B363" i="86"/>
  <c r="O355" i="86"/>
  <c r="M355" i="86"/>
  <c r="C355" i="86"/>
  <c r="I349" i="86"/>
  <c r="H349" i="86"/>
  <c r="G349" i="86"/>
  <c r="F349" i="86"/>
  <c r="E349" i="86"/>
  <c r="I348" i="86"/>
  <c r="H348" i="86"/>
  <c r="G348" i="86"/>
  <c r="F348" i="86"/>
  <c r="J348" i="86" s="1"/>
  <c r="E348" i="86"/>
  <c r="I347" i="86"/>
  <c r="H347" i="86"/>
  <c r="G347" i="86"/>
  <c r="F347" i="86"/>
  <c r="E347" i="86"/>
  <c r="I346" i="86"/>
  <c r="H346" i="86"/>
  <c r="G346" i="86"/>
  <c r="F346" i="86"/>
  <c r="E346" i="86"/>
  <c r="I345" i="86"/>
  <c r="H345" i="86"/>
  <c r="G345" i="86"/>
  <c r="F345" i="86"/>
  <c r="E345" i="86"/>
  <c r="I340" i="86"/>
  <c r="H340" i="86"/>
  <c r="G340" i="86"/>
  <c r="F340" i="86"/>
  <c r="E340" i="86"/>
  <c r="I339" i="86"/>
  <c r="H339" i="86"/>
  <c r="G339" i="86"/>
  <c r="F339" i="86"/>
  <c r="E339" i="86"/>
  <c r="B339" i="86"/>
  <c r="I338" i="86"/>
  <c r="H338" i="86"/>
  <c r="G338" i="86"/>
  <c r="F338" i="86"/>
  <c r="E338" i="86"/>
  <c r="B338" i="86"/>
  <c r="I337" i="86"/>
  <c r="H337" i="86"/>
  <c r="G337" i="86"/>
  <c r="F337" i="86"/>
  <c r="E337" i="86"/>
  <c r="B337" i="86"/>
  <c r="I336" i="86"/>
  <c r="H336" i="86"/>
  <c r="G336" i="86"/>
  <c r="F336" i="86"/>
  <c r="E336" i="86"/>
  <c r="B336" i="86"/>
  <c r="I335" i="86"/>
  <c r="H335" i="86"/>
  <c r="G335" i="86"/>
  <c r="F335" i="86"/>
  <c r="E335" i="86"/>
  <c r="J335" i="86" s="1"/>
  <c r="B335" i="86"/>
  <c r="I334" i="86"/>
  <c r="H334" i="86"/>
  <c r="G334" i="86"/>
  <c r="F334" i="86"/>
  <c r="E334" i="86"/>
  <c r="J334" i="86" s="1"/>
  <c r="B334" i="86"/>
  <c r="I333" i="86"/>
  <c r="H333" i="86"/>
  <c r="G333" i="86"/>
  <c r="F333" i="86"/>
  <c r="E333" i="86"/>
  <c r="C333" i="86"/>
  <c r="I332" i="86"/>
  <c r="H332" i="86"/>
  <c r="G332" i="86"/>
  <c r="F332" i="86"/>
  <c r="E332" i="86"/>
  <c r="J332" i="86" s="1"/>
  <c r="C332" i="86"/>
  <c r="C331" i="86"/>
  <c r="B331" i="86"/>
  <c r="I330" i="86"/>
  <c r="H330" i="86"/>
  <c r="G330" i="86"/>
  <c r="F330" i="86"/>
  <c r="E330" i="86"/>
  <c r="C330" i="86"/>
  <c r="I329" i="86"/>
  <c r="H329" i="86"/>
  <c r="G329" i="86"/>
  <c r="F329" i="86"/>
  <c r="E329" i="86"/>
  <c r="J329" i="86" s="1"/>
  <c r="C329" i="86"/>
  <c r="I328" i="86"/>
  <c r="H328" i="86"/>
  <c r="G328" i="86"/>
  <c r="F328" i="86"/>
  <c r="E328" i="86"/>
  <c r="C328" i="86"/>
  <c r="C327" i="86"/>
  <c r="B327" i="86"/>
  <c r="I326" i="86"/>
  <c r="H326" i="86"/>
  <c r="G326" i="86"/>
  <c r="F326" i="86"/>
  <c r="F341" i="86" s="1"/>
  <c r="E326" i="86"/>
  <c r="C326" i="86"/>
  <c r="B326" i="86"/>
  <c r="I322" i="86"/>
  <c r="H322" i="86"/>
  <c r="G322" i="86"/>
  <c r="F322" i="86"/>
  <c r="E322" i="86"/>
  <c r="B322" i="86"/>
  <c r="I321" i="86"/>
  <c r="H321" i="86"/>
  <c r="G321" i="86"/>
  <c r="F321" i="86"/>
  <c r="E321" i="86"/>
  <c r="B321" i="86"/>
  <c r="I320" i="86"/>
  <c r="H320" i="86"/>
  <c r="G320" i="86"/>
  <c r="F320" i="86"/>
  <c r="E320" i="86"/>
  <c r="B320" i="86"/>
  <c r="I319" i="86"/>
  <c r="H319" i="86"/>
  <c r="G319" i="86"/>
  <c r="F319" i="86"/>
  <c r="E319" i="86"/>
  <c r="B319" i="86"/>
  <c r="I318" i="86"/>
  <c r="H318" i="86"/>
  <c r="G318" i="86"/>
  <c r="F318" i="86"/>
  <c r="E318" i="86"/>
  <c r="B318" i="86"/>
  <c r="I316" i="86"/>
  <c r="H316" i="86"/>
  <c r="G316" i="86"/>
  <c r="F316" i="86"/>
  <c r="E316" i="86"/>
  <c r="B316" i="86"/>
  <c r="I315" i="86"/>
  <c r="J315" i="86" s="1"/>
  <c r="H315" i="86"/>
  <c r="G315" i="86"/>
  <c r="F315" i="86"/>
  <c r="E315" i="86"/>
  <c r="B315" i="86"/>
  <c r="I313" i="86"/>
  <c r="H313" i="86"/>
  <c r="G313" i="86"/>
  <c r="F313" i="86"/>
  <c r="E313" i="86"/>
  <c r="B313" i="86"/>
  <c r="I312" i="86"/>
  <c r="H312" i="86"/>
  <c r="G312" i="86"/>
  <c r="F312" i="86"/>
  <c r="E312" i="86"/>
  <c r="J312" i="86" s="1"/>
  <c r="B312" i="86"/>
  <c r="I311" i="86"/>
  <c r="H311" i="86"/>
  <c r="G311" i="86"/>
  <c r="F311" i="86"/>
  <c r="E311" i="86"/>
  <c r="B311" i="86"/>
  <c r="I309" i="86"/>
  <c r="H309" i="86"/>
  <c r="G309" i="86"/>
  <c r="F309" i="86"/>
  <c r="E309" i="86"/>
  <c r="B309" i="86"/>
  <c r="I308" i="86"/>
  <c r="H308" i="86"/>
  <c r="G308" i="86"/>
  <c r="F308" i="86"/>
  <c r="E308" i="86"/>
  <c r="B308" i="86"/>
  <c r="I307" i="86"/>
  <c r="H307" i="86"/>
  <c r="G307" i="86"/>
  <c r="F307" i="86"/>
  <c r="E307" i="86"/>
  <c r="B307" i="86"/>
  <c r="I302" i="86"/>
  <c r="H302" i="86"/>
  <c r="G302" i="86"/>
  <c r="F302" i="86"/>
  <c r="E302" i="86"/>
  <c r="C302" i="86"/>
  <c r="B302" i="86"/>
  <c r="I301" i="86"/>
  <c r="H301" i="86"/>
  <c r="G301" i="86"/>
  <c r="F301" i="86"/>
  <c r="E301" i="86"/>
  <c r="J301" i="86" s="1"/>
  <c r="C301" i="86"/>
  <c r="B301" i="86"/>
  <c r="I300" i="86"/>
  <c r="H300" i="86"/>
  <c r="G300" i="86"/>
  <c r="F300" i="86"/>
  <c r="E300" i="86"/>
  <c r="C300" i="86"/>
  <c r="B300" i="86"/>
  <c r="I299" i="86"/>
  <c r="H299" i="86"/>
  <c r="G299" i="86"/>
  <c r="F299" i="86"/>
  <c r="E299" i="86"/>
  <c r="J299" i="86" s="1"/>
  <c r="C299" i="86"/>
  <c r="I298" i="86"/>
  <c r="H298" i="86"/>
  <c r="G298" i="86"/>
  <c r="F298" i="86"/>
  <c r="E298" i="86"/>
  <c r="C298" i="86"/>
  <c r="I297" i="86"/>
  <c r="H297" i="86"/>
  <c r="G297" i="86"/>
  <c r="F297" i="86"/>
  <c r="E297" i="86"/>
  <c r="C297" i="86"/>
  <c r="B297" i="86"/>
  <c r="I296" i="86"/>
  <c r="H296" i="86"/>
  <c r="G296" i="86"/>
  <c r="F296" i="86"/>
  <c r="E296" i="86"/>
  <c r="C296" i="86"/>
  <c r="B296" i="86"/>
  <c r="I295" i="86"/>
  <c r="H295" i="86"/>
  <c r="G295" i="86"/>
  <c r="F295" i="86"/>
  <c r="E295" i="86"/>
  <c r="J295" i="86" s="1"/>
  <c r="C295" i="86"/>
  <c r="I294" i="86"/>
  <c r="H294" i="86"/>
  <c r="G294" i="86"/>
  <c r="F294" i="86"/>
  <c r="E294" i="86"/>
  <c r="J294" i="86" s="1"/>
  <c r="C294" i="86"/>
  <c r="B294" i="86"/>
  <c r="I293" i="86"/>
  <c r="H293" i="86"/>
  <c r="G293" i="86"/>
  <c r="F293" i="86"/>
  <c r="E293" i="86"/>
  <c r="C293" i="86"/>
  <c r="B293" i="86"/>
  <c r="I292" i="86"/>
  <c r="H292" i="86"/>
  <c r="G292" i="86"/>
  <c r="F292" i="86"/>
  <c r="E292" i="86"/>
  <c r="C292" i="86"/>
  <c r="B292" i="86"/>
  <c r="I291" i="86"/>
  <c r="H291" i="86"/>
  <c r="G291" i="86"/>
  <c r="F291" i="86"/>
  <c r="E291" i="86"/>
  <c r="C291" i="86"/>
  <c r="I290" i="86"/>
  <c r="H290" i="86"/>
  <c r="G290" i="86"/>
  <c r="F290" i="86"/>
  <c r="E290" i="86"/>
  <c r="C290" i="86"/>
  <c r="I289" i="86"/>
  <c r="H289" i="86"/>
  <c r="G289" i="86"/>
  <c r="F289" i="86"/>
  <c r="E289" i="86"/>
  <c r="C289" i="86"/>
  <c r="B289" i="86"/>
  <c r="I288" i="86"/>
  <c r="H288" i="86"/>
  <c r="G288" i="86"/>
  <c r="F288" i="86"/>
  <c r="E288" i="86"/>
  <c r="J288" i="86" s="1"/>
  <c r="C288" i="86"/>
  <c r="B288" i="86"/>
  <c r="I287" i="86"/>
  <c r="H287" i="86"/>
  <c r="G287" i="86"/>
  <c r="F287" i="86"/>
  <c r="E287" i="86"/>
  <c r="C287" i="86"/>
  <c r="I286" i="86"/>
  <c r="H286" i="86"/>
  <c r="G286" i="86"/>
  <c r="F286" i="86"/>
  <c r="E286" i="86"/>
  <c r="C286" i="86"/>
  <c r="B286" i="86"/>
  <c r="I285" i="86"/>
  <c r="H285" i="86"/>
  <c r="G285" i="86"/>
  <c r="F285" i="86"/>
  <c r="E285" i="86"/>
  <c r="C285" i="86"/>
  <c r="B285" i="86"/>
  <c r="I284" i="86"/>
  <c r="H284" i="86"/>
  <c r="G284" i="86"/>
  <c r="F284" i="86"/>
  <c r="E284" i="86"/>
  <c r="C284" i="86"/>
  <c r="B284" i="86"/>
  <c r="I283" i="86"/>
  <c r="H283" i="86"/>
  <c r="H303" i="86" s="1"/>
  <c r="G283" i="86"/>
  <c r="G303" i="86" s="1"/>
  <c r="F283" i="86"/>
  <c r="E283" i="86"/>
  <c r="C283" i="86"/>
  <c r="I279" i="86"/>
  <c r="H279" i="86"/>
  <c r="G279" i="86"/>
  <c r="F279" i="86"/>
  <c r="E279" i="86"/>
  <c r="B279" i="86"/>
  <c r="I278" i="86"/>
  <c r="J278" i="86" s="1"/>
  <c r="H278" i="86"/>
  <c r="G278" i="86"/>
  <c r="F278" i="86"/>
  <c r="E278" i="86"/>
  <c r="B278" i="86"/>
  <c r="I277" i="86"/>
  <c r="H277" i="86"/>
  <c r="G277" i="86"/>
  <c r="F277" i="86"/>
  <c r="E277" i="86"/>
  <c r="B277" i="86"/>
  <c r="I276" i="86"/>
  <c r="H276" i="86"/>
  <c r="G276" i="86"/>
  <c r="F276" i="86"/>
  <c r="E276" i="86"/>
  <c r="B276" i="86"/>
  <c r="I272" i="86"/>
  <c r="H272" i="86"/>
  <c r="G272" i="86"/>
  <c r="F272" i="86"/>
  <c r="E272" i="86"/>
  <c r="B272" i="86"/>
  <c r="I271" i="86"/>
  <c r="H271" i="86"/>
  <c r="G271" i="86"/>
  <c r="F271" i="86"/>
  <c r="E271" i="86"/>
  <c r="J271" i="86" s="1"/>
  <c r="B271" i="86"/>
  <c r="I270" i="86"/>
  <c r="H270" i="86"/>
  <c r="G270" i="86"/>
  <c r="F270" i="86"/>
  <c r="E270" i="86"/>
  <c r="B270" i="86"/>
  <c r="I269" i="86"/>
  <c r="H269" i="86"/>
  <c r="G269" i="86"/>
  <c r="J269" i="86" s="1"/>
  <c r="F269" i="86"/>
  <c r="E269" i="86"/>
  <c r="B269" i="86"/>
  <c r="I268" i="86"/>
  <c r="H268" i="86"/>
  <c r="G268" i="86"/>
  <c r="F268" i="86"/>
  <c r="E268" i="86"/>
  <c r="J268" i="86" s="1"/>
  <c r="B268" i="86"/>
  <c r="I267" i="86"/>
  <c r="H267" i="86"/>
  <c r="G267" i="86"/>
  <c r="F267" i="86"/>
  <c r="E267" i="86"/>
  <c r="B267" i="86"/>
  <c r="I266" i="86"/>
  <c r="I273" i="86" s="1"/>
  <c r="H266" i="86"/>
  <c r="G266" i="86"/>
  <c r="G273" i="86" s="1"/>
  <c r="F266" i="86"/>
  <c r="E266" i="86"/>
  <c r="B266" i="86"/>
  <c r="G263" i="86"/>
  <c r="F263" i="86"/>
  <c r="I262" i="86"/>
  <c r="H262" i="86"/>
  <c r="G262" i="86"/>
  <c r="F262" i="86"/>
  <c r="E262" i="86"/>
  <c r="B262" i="86"/>
  <c r="I261" i="86"/>
  <c r="I263" i="86" s="1"/>
  <c r="H261" i="86"/>
  <c r="G261" i="86"/>
  <c r="F261" i="86"/>
  <c r="E261" i="86"/>
  <c r="E263" i="86" s="1"/>
  <c r="B261" i="86"/>
  <c r="I257" i="86"/>
  <c r="H257" i="86"/>
  <c r="G257" i="86"/>
  <c r="F257" i="86"/>
  <c r="E257" i="86"/>
  <c r="B257" i="86"/>
  <c r="I256" i="86"/>
  <c r="H256" i="86"/>
  <c r="G256" i="86"/>
  <c r="F256" i="86"/>
  <c r="E256" i="86"/>
  <c r="B256" i="86"/>
  <c r="I255" i="86"/>
  <c r="H255" i="86"/>
  <c r="G255" i="86"/>
  <c r="F255" i="86"/>
  <c r="E255" i="86"/>
  <c r="B255" i="86"/>
  <c r="I254" i="86"/>
  <c r="H254" i="86"/>
  <c r="G254" i="86"/>
  <c r="F254" i="86"/>
  <c r="E254" i="86"/>
  <c r="B254" i="86"/>
  <c r="I249" i="86"/>
  <c r="H249" i="86"/>
  <c r="G249" i="86"/>
  <c r="F249" i="86"/>
  <c r="E249" i="86"/>
  <c r="C249" i="86"/>
  <c r="I248" i="86"/>
  <c r="H248" i="86"/>
  <c r="G248" i="86"/>
  <c r="F248" i="86"/>
  <c r="E248" i="86"/>
  <c r="C248" i="86"/>
  <c r="I247" i="86"/>
  <c r="H247" i="86"/>
  <c r="G247" i="86"/>
  <c r="F247" i="86"/>
  <c r="E247" i="86"/>
  <c r="J247" i="86" s="1"/>
  <c r="C247" i="86"/>
  <c r="I246" i="86"/>
  <c r="H246" i="86"/>
  <c r="G246" i="86"/>
  <c r="F246" i="86"/>
  <c r="E246" i="86"/>
  <c r="J246" i="86" s="1"/>
  <c r="C246" i="86"/>
  <c r="I245" i="86"/>
  <c r="H245" i="86"/>
  <c r="G245" i="86"/>
  <c r="F245" i="86"/>
  <c r="E245" i="86"/>
  <c r="C245" i="86"/>
  <c r="I244" i="86"/>
  <c r="H244" i="86"/>
  <c r="G244" i="86"/>
  <c r="F244" i="86"/>
  <c r="F250" i="86" s="1"/>
  <c r="E244" i="86"/>
  <c r="C244" i="86"/>
  <c r="I242" i="86"/>
  <c r="H242" i="86"/>
  <c r="G242" i="86"/>
  <c r="F242" i="86"/>
  <c r="E242" i="86"/>
  <c r="A242" i="86"/>
  <c r="I241" i="86"/>
  <c r="H241" i="86"/>
  <c r="G241" i="86"/>
  <c r="F241" i="86"/>
  <c r="E241" i="86"/>
  <c r="I240" i="86"/>
  <c r="H240" i="86"/>
  <c r="G240" i="86"/>
  <c r="F240" i="86"/>
  <c r="E240" i="86"/>
  <c r="I239" i="86"/>
  <c r="H239" i="86"/>
  <c r="G239" i="86"/>
  <c r="F239" i="86"/>
  <c r="E239" i="86"/>
  <c r="I236" i="86"/>
  <c r="H236" i="86"/>
  <c r="G236" i="86"/>
  <c r="F236" i="86"/>
  <c r="E236" i="86"/>
  <c r="C236" i="86"/>
  <c r="I235" i="86"/>
  <c r="H235" i="86"/>
  <c r="G235" i="86"/>
  <c r="F235" i="86"/>
  <c r="E235" i="86"/>
  <c r="C235" i="86"/>
  <c r="I234" i="86"/>
  <c r="H234" i="86"/>
  <c r="G234" i="86"/>
  <c r="F234" i="86"/>
  <c r="E234" i="86"/>
  <c r="J234" i="86" s="1"/>
  <c r="C234" i="86"/>
  <c r="I233" i="86"/>
  <c r="H233" i="86"/>
  <c r="G233" i="86"/>
  <c r="F233" i="86"/>
  <c r="E233" i="86"/>
  <c r="C233" i="86"/>
  <c r="I232" i="86"/>
  <c r="H232" i="86"/>
  <c r="G232" i="86"/>
  <c r="F232" i="86"/>
  <c r="E232" i="86"/>
  <c r="C232" i="86"/>
  <c r="I231" i="86"/>
  <c r="H231" i="86"/>
  <c r="G231" i="86"/>
  <c r="F231" i="86"/>
  <c r="E231" i="86"/>
  <c r="C231" i="86"/>
  <c r="I229" i="86"/>
  <c r="H229" i="86"/>
  <c r="G229" i="86"/>
  <c r="F229" i="86"/>
  <c r="E229" i="86"/>
  <c r="A229" i="86"/>
  <c r="I228" i="86"/>
  <c r="H228" i="86"/>
  <c r="G228" i="86"/>
  <c r="F228" i="86"/>
  <c r="E228" i="86"/>
  <c r="I227" i="86"/>
  <c r="H227" i="86"/>
  <c r="G227" i="86"/>
  <c r="F227" i="86"/>
  <c r="E227" i="86"/>
  <c r="I226" i="86"/>
  <c r="H226" i="86"/>
  <c r="G226" i="86"/>
  <c r="F226" i="86"/>
  <c r="E226" i="86"/>
  <c r="I223" i="86"/>
  <c r="H223" i="86"/>
  <c r="G223" i="86"/>
  <c r="F223" i="86"/>
  <c r="J223" i="86" s="1"/>
  <c r="E223" i="86"/>
  <c r="B223" i="86"/>
  <c r="I222" i="86"/>
  <c r="I224" i="86" s="1"/>
  <c r="H222" i="86"/>
  <c r="H224" i="86" s="1"/>
  <c r="G222" i="86"/>
  <c r="F222" i="86"/>
  <c r="F224" i="86" s="1"/>
  <c r="E222" i="86"/>
  <c r="E224" i="86" s="1"/>
  <c r="B222" i="86"/>
  <c r="I217" i="86"/>
  <c r="H217" i="86"/>
  <c r="G217" i="86"/>
  <c r="F217" i="86"/>
  <c r="E217" i="86"/>
  <c r="C217" i="86"/>
  <c r="I216" i="86"/>
  <c r="H216" i="86"/>
  <c r="G216" i="86"/>
  <c r="F216" i="86"/>
  <c r="E216" i="86"/>
  <c r="C216" i="86"/>
  <c r="I215" i="86"/>
  <c r="H215" i="86"/>
  <c r="G215" i="86"/>
  <c r="F215" i="86"/>
  <c r="J215" i="86" s="1"/>
  <c r="E215" i="86"/>
  <c r="C215" i="86"/>
  <c r="I214" i="86"/>
  <c r="H214" i="86"/>
  <c r="G214" i="86"/>
  <c r="F214" i="86"/>
  <c r="E214" i="86"/>
  <c r="C214" i="86"/>
  <c r="I213" i="86"/>
  <c r="H213" i="86"/>
  <c r="G213" i="86"/>
  <c r="F213" i="86"/>
  <c r="E213" i="86"/>
  <c r="C213" i="86"/>
  <c r="I212" i="86"/>
  <c r="H212" i="86"/>
  <c r="G212" i="86"/>
  <c r="F212" i="86"/>
  <c r="E212" i="86"/>
  <c r="C212" i="86"/>
  <c r="I210" i="86"/>
  <c r="H210" i="86"/>
  <c r="G210" i="86"/>
  <c r="F210" i="86"/>
  <c r="E210" i="86"/>
  <c r="A210" i="86"/>
  <c r="I209" i="86"/>
  <c r="H209" i="86"/>
  <c r="G209" i="86"/>
  <c r="F209" i="86"/>
  <c r="E209" i="86"/>
  <c r="I208" i="86"/>
  <c r="H208" i="86"/>
  <c r="G208" i="86"/>
  <c r="F208" i="86"/>
  <c r="E208" i="86"/>
  <c r="I207" i="86"/>
  <c r="H207" i="86"/>
  <c r="G207" i="86"/>
  <c r="F207" i="86"/>
  <c r="E207" i="86"/>
  <c r="I204" i="86"/>
  <c r="H204" i="86"/>
  <c r="G204" i="86"/>
  <c r="F204" i="86"/>
  <c r="E204" i="86"/>
  <c r="C204" i="86"/>
  <c r="I203" i="86"/>
  <c r="H203" i="86"/>
  <c r="G203" i="86"/>
  <c r="F203" i="86"/>
  <c r="E203" i="86"/>
  <c r="C203" i="86"/>
  <c r="I202" i="86"/>
  <c r="H202" i="86"/>
  <c r="G202" i="86"/>
  <c r="F202" i="86"/>
  <c r="E202" i="86"/>
  <c r="C202" i="86"/>
  <c r="I201" i="86"/>
  <c r="H201" i="86"/>
  <c r="G201" i="86"/>
  <c r="F201" i="86"/>
  <c r="E201" i="86"/>
  <c r="C201" i="86"/>
  <c r="I200" i="86"/>
  <c r="H200" i="86"/>
  <c r="G200" i="86"/>
  <c r="F200" i="86"/>
  <c r="E200" i="86"/>
  <c r="C200" i="86"/>
  <c r="I199" i="86"/>
  <c r="H199" i="86"/>
  <c r="G199" i="86"/>
  <c r="G205" i="86" s="1"/>
  <c r="F199" i="86"/>
  <c r="E199" i="86"/>
  <c r="C199" i="86"/>
  <c r="I197" i="86"/>
  <c r="H197" i="86"/>
  <c r="G197" i="86"/>
  <c r="F197" i="86"/>
  <c r="E197" i="86"/>
  <c r="A197" i="86"/>
  <c r="I196" i="86"/>
  <c r="H196" i="86"/>
  <c r="G196" i="86"/>
  <c r="F196" i="86"/>
  <c r="E196" i="86"/>
  <c r="I195" i="86"/>
  <c r="H195" i="86"/>
  <c r="G195" i="86"/>
  <c r="F195" i="86"/>
  <c r="E195" i="86"/>
  <c r="I194" i="86"/>
  <c r="H194" i="86"/>
  <c r="G194" i="86"/>
  <c r="F194" i="86"/>
  <c r="E194" i="86"/>
  <c r="I191" i="86"/>
  <c r="H191" i="86"/>
  <c r="G191" i="86"/>
  <c r="F191" i="86"/>
  <c r="E191" i="86"/>
  <c r="J191" i="86" s="1"/>
  <c r="B191" i="86"/>
  <c r="I190" i="86"/>
  <c r="I192" i="86" s="1"/>
  <c r="H190" i="86"/>
  <c r="H192" i="86" s="1"/>
  <c r="G190" i="86"/>
  <c r="G192" i="86" s="1"/>
  <c r="F190" i="86"/>
  <c r="F192" i="86" s="1"/>
  <c r="E190" i="86"/>
  <c r="B190" i="86"/>
  <c r="G177" i="86"/>
  <c r="F177" i="86"/>
  <c r="U175" i="86"/>
  <c r="T175" i="86"/>
  <c r="S175" i="86"/>
  <c r="R175" i="86"/>
  <c r="Q175" i="86"/>
  <c r="O175" i="86"/>
  <c r="J175" i="86"/>
  <c r="I175" i="86"/>
  <c r="H175" i="86"/>
  <c r="G175" i="86"/>
  <c r="F175" i="86"/>
  <c r="E175" i="86"/>
  <c r="U174" i="86"/>
  <c r="T174" i="86"/>
  <c r="S174" i="86"/>
  <c r="R174" i="86"/>
  <c r="Q174" i="86"/>
  <c r="I174" i="86"/>
  <c r="H174" i="86"/>
  <c r="G174" i="86"/>
  <c r="F174" i="86"/>
  <c r="E174" i="86"/>
  <c r="U173" i="86"/>
  <c r="T173" i="86"/>
  <c r="S173" i="86"/>
  <c r="R173" i="86"/>
  <c r="Q173" i="86"/>
  <c r="I173" i="86"/>
  <c r="H173" i="86"/>
  <c r="X167" i="86" s="1"/>
  <c r="G173" i="86"/>
  <c r="W167" i="86" s="1"/>
  <c r="F173" i="86"/>
  <c r="E173" i="86"/>
  <c r="B173" i="86"/>
  <c r="I172" i="86"/>
  <c r="H172" i="86"/>
  <c r="G172" i="86"/>
  <c r="F172" i="86"/>
  <c r="E172" i="86"/>
  <c r="A172" i="86"/>
  <c r="U170" i="86"/>
  <c r="T170" i="86"/>
  <c r="S170" i="86"/>
  <c r="R170" i="86"/>
  <c r="Q170" i="86"/>
  <c r="O170" i="86"/>
  <c r="I170" i="86"/>
  <c r="I178" i="86" s="1"/>
  <c r="H170" i="86"/>
  <c r="H178" i="86" s="1"/>
  <c r="G170" i="86"/>
  <c r="F170" i="86"/>
  <c r="E170" i="86"/>
  <c r="U169" i="86"/>
  <c r="T169" i="86"/>
  <c r="S169" i="86"/>
  <c r="R169" i="86"/>
  <c r="Q169" i="86"/>
  <c r="J169" i="86"/>
  <c r="Z163" i="86" s="1"/>
  <c r="I169" i="86"/>
  <c r="H169" i="86"/>
  <c r="G169" i="86"/>
  <c r="F169" i="86"/>
  <c r="E169" i="86"/>
  <c r="U168" i="86"/>
  <c r="T168" i="86"/>
  <c r="S168" i="86"/>
  <c r="R168" i="86"/>
  <c r="Q168" i="86"/>
  <c r="I168" i="86"/>
  <c r="H168" i="86"/>
  <c r="X163" i="86" s="1"/>
  <c r="G168" i="86"/>
  <c r="F168" i="86"/>
  <c r="E168" i="86"/>
  <c r="B168" i="86"/>
  <c r="I167" i="86"/>
  <c r="H167" i="86"/>
  <c r="G167" i="86"/>
  <c r="F167" i="86"/>
  <c r="E167" i="86"/>
  <c r="A167" i="86"/>
  <c r="U166" i="86"/>
  <c r="T166" i="86"/>
  <c r="S166" i="86"/>
  <c r="R166" i="86"/>
  <c r="Q166" i="86"/>
  <c r="O166" i="86"/>
  <c r="U165" i="86"/>
  <c r="T165" i="86"/>
  <c r="S165" i="86"/>
  <c r="R165" i="86"/>
  <c r="Q165" i="86"/>
  <c r="I165" i="86"/>
  <c r="H165" i="86"/>
  <c r="G165" i="86"/>
  <c r="G178" i="86" s="1"/>
  <c r="F165" i="86"/>
  <c r="F178" i="86" s="1"/>
  <c r="E165" i="86"/>
  <c r="E178" i="86" s="1"/>
  <c r="U164" i="86"/>
  <c r="T164" i="86"/>
  <c r="S164" i="86"/>
  <c r="R164" i="86"/>
  <c r="Q164" i="86"/>
  <c r="I164" i="86"/>
  <c r="I177" i="86" s="1"/>
  <c r="H164" i="86"/>
  <c r="H177" i="86" s="1"/>
  <c r="X171" i="86" s="1"/>
  <c r="G164" i="86"/>
  <c r="F164" i="86"/>
  <c r="E164" i="86"/>
  <c r="Y163" i="86"/>
  <c r="W163" i="86"/>
  <c r="V163" i="86"/>
  <c r="U163" i="86"/>
  <c r="T163" i="86"/>
  <c r="S163" i="86"/>
  <c r="R163" i="86"/>
  <c r="Q163" i="86"/>
  <c r="I163" i="86"/>
  <c r="H163" i="86"/>
  <c r="G163" i="86"/>
  <c r="F163" i="86"/>
  <c r="E163" i="86"/>
  <c r="B163" i="86"/>
  <c r="I162" i="86"/>
  <c r="H162" i="86"/>
  <c r="G162" i="86"/>
  <c r="F162" i="86"/>
  <c r="E162" i="86"/>
  <c r="A162" i="86"/>
  <c r="I161" i="86"/>
  <c r="H161" i="86"/>
  <c r="G161" i="86"/>
  <c r="F161" i="86"/>
  <c r="E161" i="86"/>
  <c r="C154" i="86"/>
  <c r="B154" i="86"/>
  <c r="R153" i="86"/>
  <c r="I149" i="86" s="1"/>
  <c r="I153" i="86" s="1"/>
  <c r="Q153" i="86"/>
  <c r="P153" i="86"/>
  <c r="O153" i="86"/>
  <c r="C153" i="86"/>
  <c r="B153" i="86"/>
  <c r="R152" i="86"/>
  <c r="Q152" i="86"/>
  <c r="H149" i="86" s="1"/>
  <c r="H153" i="86" s="1"/>
  <c r="P152" i="86"/>
  <c r="O152" i="86"/>
  <c r="C152" i="86"/>
  <c r="B152" i="86"/>
  <c r="R151" i="86"/>
  <c r="Q151" i="86"/>
  <c r="P151" i="86"/>
  <c r="O151" i="86"/>
  <c r="C151" i="86"/>
  <c r="B151" i="86"/>
  <c r="R150" i="86"/>
  <c r="Q150" i="86"/>
  <c r="P150" i="86"/>
  <c r="F149" i="86" s="1"/>
  <c r="F153" i="86" s="1"/>
  <c r="O150" i="86"/>
  <c r="I150" i="86"/>
  <c r="H150" i="86"/>
  <c r="F150" i="86"/>
  <c r="C150" i="86"/>
  <c r="C349" i="86" s="1"/>
  <c r="B150" i="86"/>
  <c r="B349" i="86" s="1"/>
  <c r="R149" i="86"/>
  <c r="E150" i="86" s="1"/>
  <c r="Q149" i="86"/>
  <c r="P149" i="86"/>
  <c r="E149" i="86" s="1"/>
  <c r="E153" i="86" s="1"/>
  <c r="O149" i="86"/>
  <c r="M149" i="86"/>
  <c r="N149" i="86" s="1"/>
  <c r="H151" i="86" s="1"/>
  <c r="H152" i="86" s="1"/>
  <c r="A149" i="86"/>
  <c r="A349" i="86" s="1"/>
  <c r="C147" i="86"/>
  <c r="B147" i="86"/>
  <c r="R146" i="86"/>
  <c r="I142" i="86" s="1"/>
  <c r="I146" i="86" s="1"/>
  <c r="Q146" i="86"/>
  <c r="P146" i="86"/>
  <c r="O146" i="86"/>
  <c r="C146" i="86"/>
  <c r="B146" i="86"/>
  <c r="R145" i="86"/>
  <c r="Q145" i="86"/>
  <c r="P145" i="86"/>
  <c r="O145" i="86"/>
  <c r="C145" i="86"/>
  <c r="B145" i="86"/>
  <c r="R144" i="86"/>
  <c r="Q144" i="86"/>
  <c r="P144" i="86"/>
  <c r="O144" i="86"/>
  <c r="C144" i="86"/>
  <c r="B144" i="86"/>
  <c r="R143" i="86"/>
  <c r="Q143" i="86"/>
  <c r="P143" i="86"/>
  <c r="F142" i="86" s="1"/>
  <c r="F146" i="86" s="1"/>
  <c r="O143" i="86"/>
  <c r="I143" i="86"/>
  <c r="H143" i="86"/>
  <c r="F143" i="86"/>
  <c r="C143" i="86"/>
  <c r="C348" i="86" s="1"/>
  <c r="B143" i="86"/>
  <c r="B348" i="86" s="1"/>
  <c r="R142" i="86"/>
  <c r="E143" i="86" s="1"/>
  <c r="Q142" i="86"/>
  <c r="P142" i="86"/>
  <c r="E142" i="86" s="1"/>
  <c r="E146" i="86" s="1"/>
  <c r="O142" i="86"/>
  <c r="N142" i="86"/>
  <c r="M142" i="86"/>
  <c r="A142" i="86"/>
  <c r="A348" i="86" s="1"/>
  <c r="C141" i="86"/>
  <c r="B141" i="86"/>
  <c r="C140" i="86"/>
  <c r="B140" i="86"/>
  <c r="R139" i="86"/>
  <c r="I135" i="86" s="1"/>
  <c r="I139" i="86" s="1"/>
  <c r="Q139" i="86"/>
  <c r="P139" i="86"/>
  <c r="O139" i="86"/>
  <c r="C139" i="86"/>
  <c r="B139" i="86"/>
  <c r="R138" i="86"/>
  <c r="Q138" i="86"/>
  <c r="P138" i="86"/>
  <c r="O138" i="86"/>
  <c r="C138" i="86"/>
  <c r="B138" i="86"/>
  <c r="R137" i="86"/>
  <c r="G136" i="86" s="1"/>
  <c r="Q137" i="86"/>
  <c r="P137" i="86"/>
  <c r="O137" i="86"/>
  <c r="C137" i="86"/>
  <c r="B137" i="86"/>
  <c r="R136" i="86"/>
  <c r="Q136" i="86"/>
  <c r="P136" i="86"/>
  <c r="O136" i="86"/>
  <c r="I136" i="86"/>
  <c r="H136" i="86"/>
  <c r="E136" i="86"/>
  <c r="C136" i="86"/>
  <c r="C347" i="86" s="1"/>
  <c r="B136" i="86"/>
  <c r="B347" i="86" s="1"/>
  <c r="R135" i="86"/>
  <c r="Q135" i="86"/>
  <c r="P135" i="86"/>
  <c r="O135" i="86"/>
  <c r="M135" i="86"/>
  <c r="N135" i="86" s="1"/>
  <c r="A135" i="86"/>
  <c r="A347" i="86" s="1"/>
  <c r="C134" i="86"/>
  <c r="B134" i="86"/>
  <c r="C133" i="86"/>
  <c r="B133" i="86"/>
  <c r="R132" i="86"/>
  <c r="Q132" i="86"/>
  <c r="I128" i="86" s="1"/>
  <c r="P132" i="86"/>
  <c r="O132" i="86"/>
  <c r="C132" i="86"/>
  <c r="B132" i="86"/>
  <c r="R131" i="86"/>
  <c r="Q131" i="86"/>
  <c r="P131" i="86"/>
  <c r="O131" i="86"/>
  <c r="C131" i="86"/>
  <c r="B131" i="86"/>
  <c r="R130" i="86"/>
  <c r="Q130" i="86"/>
  <c r="P130" i="86"/>
  <c r="G128" i="86" s="1"/>
  <c r="O130" i="86"/>
  <c r="C130" i="86"/>
  <c r="B130" i="86"/>
  <c r="R129" i="86"/>
  <c r="F129" i="86" s="1"/>
  <c r="Q129" i="86"/>
  <c r="P129" i="86"/>
  <c r="F128" i="86" s="1"/>
  <c r="F132" i="86" s="1"/>
  <c r="O129" i="86"/>
  <c r="I129" i="86"/>
  <c r="H129" i="86"/>
  <c r="G129" i="86"/>
  <c r="C129" i="86"/>
  <c r="C346" i="86" s="1"/>
  <c r="B129" i="86"/>
  <c r="B346" i="86" s="1"/>
  <c r="R128" i="86"/>
  <c r="E129" i="86" s="1"/>
  <c r="Q128" i="86"/>
  <c r="P128" i="86"/>
  <c r="E128" i="86" s="1"/>
  <c r="E132" i="86" s="1"/>
  <c r="O128" i="86"/>
  <c r="M128" i="86"/>
  <c r="N128" i="86" s="1"/>
  <c r="A128" i="86"/>
  <c r="A346" i="86" s="1"/>
  <c r="C126" i="86"/>
  <c r="B126" i="86"/>
  <c r="R125" i="86"/>
  <c r="Q125" i="86"/>
  <c r="P125" i="86"/>
  <c r="I121" i="86" s="1"/>
  <c r="I125" i="86" s="1"/>
  <c r="O125" i="86"/>
  <c r="C125" i="86"/>
  <c r="B125" i="86"/>
  <c r="R124" i="86"/>
  <c r="Q124" i="86"/>
  <c r="P124" i="86"/>
  <c r="O124" i="86"/>
  <c r="C124" i="86"/>
  <c r="B124" i="86"/>
  <c r="R123" i="86"/>
  <c r="Q123" i="86"/>
  <c r="P123" i="86"/>
  <c r="G121" i="86" s="1"/>
  <c r="O123" i="86"/>
  <c r="C123" i="86"/>
  <c r="B123" i="86"/>
  <c r="R122" i="86"/>
  <c r="F122" i="86" s="1"/>
  <c r="Q122" i="86"/>
  <c r="P122" i="86"/>
  <c r="O122" i="86"/>
  <c r="I122" i="86"/>
  <c r="H122" i="86"/>
  <c r="H159" i="86" s="1"/>
  <c r="G122" i="86"/>
  <c r="C122" i="86"/>
  <c r="B122" i="86"/>
  <c r="R121" i="86"/>
  <c r="E122" i="86" s="1"/>
  <c r="E159" i="86" s="1"/>
  <c r="Q121" i="86"/>
  <c r="P121" i="86"/>
  <c r="E121" i="86" s="1"/>
  <c r="O121" i="86"/>
  <c r="M121" i="86"/>
  <c r="N121" i="86" s="1"/>
  <c r="C121" i="86"/>
  <c r="C345" i="86" s="1"/>
  <c r="B121" i="86"/>
  <c r="B345" i="86" s="1"/>
  <c r="A121" i="86"/>
  <c r="A345" i="86" s="1"/>
  <c r="I120" i="86"/>
  <c r="H120" i="86"/>
  <c r="G120" i="86"/>
  <c r="F120" i="86"/>
  <c r="E120" i="86"/>
  <c r="T112" i="86"/>
  <c r="I108" i="86" s="1"/>
  <c r="S112" i="86"/>
  <c r="R112" i="86"/>
  <c r="Q112" i="86"/>
  <c r="T111" i="86"/>
  <c r="S111" i="86"/>
  <c r="R111" i="86"/>
  <c r="Q111" i="86"/>
  <c r="T110" i="86"/>
  <c r="S110" i="86"/>
  <c r="R110" i="86"/>
  <c r="Q110" i="86"/>
  <c r="T109" i="86"/>
  <c r="F109" i="86" s="1"/>
  <c r="S109" i="86"/>
  <c r="F108" i="86" s="1"/>
  <c r="R109" i="86"/>
  <c r="Q109" i="86"/>
  <c r="I109" i="86"/>
  <c r="H109" i="86"/>
  <c r="T108" i="86"/>
  <c r="E109" i="86" s="1"/>
  <c r="S108" i="86"/>
  <c r="R108" i="86"/>
  <c r="Q108" i="86"/>
  <c r="P108" i="86"/>
  <c r="O108" i="86"/>
  <c r="M108" i="86"/>
  <c r="N108" i="86" s="1"/>
  <c r="A108" i="86"/>
  <c r="T105" i="86"/>
  <c r="S105" i="86"/>
  <c r="R105" i="86"/>
  <c r="I101" i="86" s="1"/>
  <c r="Q105" i="86"/>
  <c r="T104" i="86"/>
  <c r="H102" i="86" s="1"/>
  <c r="S104" i="86"/>
  <c r="R104" i="86"/>
  <c r="Q104" i="86"/>
  <c r="T103" i="86"/>
  <c r="S103" i="86"/>
  <c r="R103" i="86"/>
  <c r="Q103" i="86"/>
  <c r="T102" i="86"/>
  <c r="F102" i="86" s="1"/>
  <c r="F118" i="86" s="1"/>
  <c r="S102" i="86"/>
  <c r="R102" i="86"/>
  <c r="F101" i="86" s="1"/>
  <c r="Q102" i="86"/>
  <c r="I102" i="86"/>
  <c r="G102" i="86"/>
  <c r="T101" i="86"/>
  <c r="S101" i="86"/>
  <c r="R101" i="86"/>
  <c r="Q101" i="86"/>
  <c r="P101" i="86"/>
  <c r="O101" i="86"/>
  <c r="M101" i="86"/>
  <c r="N101" i="86" s="1"/>
  <c r="A101" i="86"/>
  <c r="T98" i="86"/>
  <c r="S98" i="86"/>
  <c r="R98" i="86"/>
  <c r="Q98" i="86"/>
  <c r="T97" i="86"/>
  <c r="H95" i="86" s="1"/>
  <c r="S97" i="86"/>
  <c r="R97" i="86"/>
  <c r="Q97" i="86"/>
  <c r="T96" i="86"/>
  <c r="S96" i="86"/>
  <c r="R96" i="86"/>
  <c r="Q96" i="86"/>
  <c r="T95" i="86"/>
  <c r="S95" i="86"/>
  <c r="R95" i="86"/>
  <c r="Q95" i="86"/>
  <c r="I95" i="86"/>
  <c r="G95" i="86"/>
  <c r="F95" i="86"/>
  <c r="T94" i="86"/>
  <c r="E95" i="86" s="1"/>
  <c r="S94" i="86"/>
  <c r="R94" i="86"/>
  <c r="Q94" i="86"/>
  <c r="P94" i="86"/>
  <c r="O94" i="86"/>
  <c r="N94" i="86"/>
  <c r="M94" i="86"/>
  <c r="A94" i="86"/>
  <c r="I93" i="86"/>
  <c r="H93" i="86"/>
  <c r="G93" i="86"/>
  <c r="F93" i="86"/>
  <c r="E93" i="86"/>
  <c r="T87" i="86"/>
  <c r="I84" i="86" s="1"/>
  <c r="S87" i="86"/>
  <c r="R87" i="86"/>
  <c r="Q87" i="86"/>
  <c r="T86" i="86"/>
  <c r="S86" i="86"/>
  <c r="H83" i="86" s="1"/>
  <c r="R86" i="86"/>
  <c r="Q86" i="86"/>
  <c r="T85" i="86"/>
  <c r="G84" i="86" s="1"/>
  <c r="S85" i="86"/>
  <c r="R85" i="86"/>
  <c r="G83" i="86" s="1"/>
  <c r="Q85" i="86"/>
  <c r="T84" i="86"/>
  <c r="S84" i="86"/>
  <c r="R84" i="86"/>
  <c r="Q84" i="86"/>
  <c r="H84" i="86"/>
  <c r="T83" i="86"/>
  <c r="E84" i="86" s="1"/>
  <c r="S83" i="86"/>
  <c r="R83" i="86"/>
  <c r="E83" i="86" s="1"/>
  <c r="Q83" i="86"/>
  <c r="P83" i="86"/>
  <c r="O83" i="86"/>
  <c r="M83" i="86"/>
  <c r="N83" i="86" s="1"/>
  <c r="H85" i="86" s="1"/>
  <c r="B83" i="86"/>
  <c r="A83" i="86"/>
  <c r="T80" i="86"/>
  <c r="I77" i="86" s="1"/>
  <c r="S80" i="86"/>
  <c r="R80" i="86"/>
  <c r="Q80" i="86"/>
  <c r="T79" i="86"/>
  <c r="H77" i="86" s="1"/>
  <c r="S79" i="86"/>
  <c r="R79" i="86"/>
  <c r="Q79" i="86"/>
  <c r="T78" i="86"/>
  <c r="S78" i="86"/>
  <c r="G76" i="86" s="1"/>
  <c r="R78" i="86"/>
  <c r="Q78" i="86"/>
  <c r="T77" i="86"/>
  <c r="S77" i="86"/>
  <c r="R77" i="86"/>
  <c r="F76" i="86" s="1"/>
  <c r="Q77" i="86"/>
  <c r="G77" i="86"/>
  <c r="F77" i="86"/>
  <c r="T76" i="86"/>
  <c r="E77" i="86" s="1"/>
  <c r="S76" i="86"/>
  <c r="R76" i="86"/>
  <c r="Q76" i="86"/>
  <c r="P76" i="86"/>
  <c r="O76" i="86"/>
  <c r="M76" i="86"/>
  <c r="N76" i="86" s="1"/>
  <c r="H76" i="86"/>
  <c r="B76" i="86"/>
  <c r="A76" i="86"/>
  <c r="T73" i="86"/>
  <c r="S73" i="86"/>
  <c r="R73" i="86"/>
  <c r="Q73" i="86"/>
  <c r="T72" i="86"/>
  <c r="H70" i="86" s="1"/>
  <c r="S72" i="86"/>
  <c r="R72" i="86"/>
  <c r="Q72" i="86"/>
  <c r="T71" i="86"/>
  <c r="S71" i="86"/>
  <c r="R71" i="86"/>
  <c r="Q71" i="86"/>
  <c r="T70" i="86"/>
  <c r="F70" i="86" s="1"/>
  <c r="S70" i="86"/>
  <c r="R70" i="86"/>
  <c r="Q70" i="86"/>
  <c r="E70" i="86"/>
  <c r="S69" i="86"/>
  <c r="E69" i="86" s="1"/>
  <c r="Q69" i="86"/>
  <c r="P69" i="86"/>
  <c r="O69" i="86"/>
  <c r="N69" i="86"/>
  <c r="B69" i="86"/>
  <c r="A69" i="86"/>
  <c r="I68" i="86"/>
  <c r="H68" i="86"/>
  <c r="G68" i="86"/>
  <c r="F68" i="86"/>
  <c r="E68" i="86"/>
  <c r="S59" i="86"/>
  <c r="I55" i="86" s="1"/>
  <c r="R59" i="86"/>
  <c r="Q59" i="86"/>
  <c r="S58" i="86"/>
  <c r="R58" i="86"/>
  <c r="Q58" i="86"/>
  <c r="S57" i="86"/>
  <c r="R57" i="86"/>
  <c r="Q57" i="86"/>
  <c r="S56" i="86"/>
  <c r="R56" i="86"/>
  <c r="F55" i="86" s="1"/>
  <c r="F58" i="86" s="1"/>
  <c r="Q56" i="86"/>
  <c r="S55" i="86"/>
  <c r="R55" i="86"/>
  <c r="E55" i="86" s="1"/>
  <c r="E58" i="86" s="1"/>
  <c r="Q55" i="86"/>
  <c r="P55" i="86"/>
  <c r="O55" i="86"/>
  <c r="M55" i="86"/>
  <c r="N55" i="86" s="1"/>
  <c r="G55" i="86"/>
  <c r="G58" i="86" s="1"/>
  <c r="B55" i="86"/>
  <c r="A55" i="86"/>
  <c r="S53" i="86"/>
  <c r="I49" i="86" s="1"/>
  <c r="I52" i="86" s="1"/>
  <c r="R53" i="86"/>
  <c r="Q53" i="86"/>
  <c r="S52" i="86"/>
  <c r="R52" i="86"/>
  <c r="Q52" i="86"/>
  <c r="S51" i="86"/>
  <c r="R51" i="86"/>
  <c r="G49" i="86" s="1"/>
  <c r="G52" i="86" s="1"/>
  <c r="Q51" i="86"/>
  <c r="S50" i="86"/>
  <c r="R50" i="86"/>
  <c r="F49" i="86" s="1"/>
  <c r="F52" i="86" s="1"/>
  <c r="Q50" i="86"/>
  <c r="S49" i="86"/>
  <c r="E49" i="86" s="1"/>
  <c r="E52" i="86" s="1"/>
  <c r="R49" i="86"/>
  <c r="Q49" i="86"/>
  <c r="P49" i="86"/>
  <c r="O49" i="86"/>
  <c r="M49" i="86"/>
  <c r="N49" i="86" s="1"/>
  <c r="G50" i="86" s="1"/>
  <c r="G51" i="86" s="1"/>
  <c r="G53" i="86" s="1"/>
  <c r="H49" i="86"/>
  <c r="H52" i="86" s="1"/>
  <c r="B49" i="86"/>
  <c r="A49" i="86"/>
  <c r="S47" i="86"/>
  <c r="R47" i="86"/>
  <c r="I43" i="86" s="1"/>
  <c r="I46" i="86" s="1"/>
  <c r="Q47" i="86"/>
  <c r="S46" i="86"/>
  <c r="R46" i="86"/>
  <c r="H43" i="86" s="1"/>
  <c r="H46" i="86" s="1"/>
  <c r="Q46" i="86"/>
  <c r="S45" i="86"/>
  <c r="R45" i="86"/>
  <c r="Q45" i="86"/>
  <c r="S44" i="86"/>
  <c r="R44" i="86"/>
  <c r="Q44" i="86"/>
  <c r="S43" i="86"/>
  <c r="R43" i="86"/>
  <c r="Q43" i="86"/>
  <c r="P43" i="86"/>
  <c r="O43" i="86"/>
  <c r="N43" i="86"/>
  <c r="M43" i="86"/>
  <c r="G43" i="86"/>
  <c r="G46" i="86" s="1"/>
  <c r="B43" i="86"/>
  <c r="A43" i="86"/>
  <c r="S41" i="86"/>
  <c r="R41" i="86"/>
  <c r="Q41" i="86"/>
  <c r="S40" i="86"/>
  <c r="R40" i="86"/>
  <c r="H37" i="86" s="1"/>
  <c r="H40" i="86" s="1"/>
  <c r="Q40" i="86"/>
  <c r="I40" i="86"/>
  <c r="S39" i="86"/>
  <c r="R39" i="86"/>
  <c r="Q39" i="86"/>
  <c r="S38" i="86"/>
  <c r="R38" i="86"/>
  <c r="Q38" i="86"/>
  <c r="S37" i="86"/>
  <c r="R37" i="86"/>
  <c r="Q37" i="86"/>
  <c r="P37" i="86"/>
  <c r="O37" i="86"/>
  <c r="M37" i="86"/>
  <c r="N37" i="86" s="1"/>
  <c r="I37" i="86"/>
  <c r="G37" i="86"/>
  <c r="G40" i="86" s="1"/>
  <c r="F37" i="86"/>
  <c r="F40" i="86" s="1"/>
  <c r="B37" i="86"/>
  <c r="A37" i="86"/>
  <c r="S35" i="86"/>
  <c r="R35" i="86"/>
  <c r="Q35" i="86"/>
  <c r="S34" i="86"/>
  <c r="R34" i="86"/>
  <c r="Q34" i="86"/>
  <c r="S33" i="86"/>
  <c r="R33" i="86"/>
  <c r="G31" i="86" s="1"/>
  <c r="G34" i="86" s="1"/>
  <c r="Q33" i="86"/>
  <c r="S32" i="86"/>
  <c r="R32" i="86"/>
  <c r="Q32" i="86"/>
  <c r="S31" i="86"/>
  <c r="E31" i="86" s="1"/>
  <c r="E34" i="86" s="1"/>
  <c r="R31" i="86"/>
  <c r="Q31" i="86"/>
  <c r="P31" i="86"/>
  <c r="O31" i="86"/>
  <c r="N31" i="86"/>
  <c r="M31" i="86"/>
  <c r="I31" i="86"/>
  <c r="I34" i="86" s="1"/>
  <c r="H31" i="86"/>
  <c r="H34" i="86" s="1"/>
  <c r="F31" i="86"/>
  <c r="F34" i="86" s="1"/>
  <c r="B31" i="86"/>
  <c r="A31" i="86"/>
  <c r="S29" i="86"/>
  <c r="R29" i="86"/>
  <c r="Q29" i="86"/>
  <c r="S28" i="86"/>
  <c r="H25" i="86" s="1"/>
  <c r="H28" i="86" s="1"/>
  <c r="R28" i="86"/>
  <c r="Q28" i="86"/>
  <c r="S27" i="86"/>
  <c r="R27" i="86"/>
  <c r="Q27" i="86"/>
  <c r="S26" i="86"/>
  <c r="R26" i="86"/>
  <c r="Q26" i="86"/>
  <c r="S25" i="86"/>
  <c r="R25" i="86"/>
  <c r="Q25" i="86"/>
  <c r="P25" i="86"/>
  <c r="O25" i="86"/>
  <c r="M25" i="86"/>
  <c r="N25" i="86" s="1"/>
  <c r="G25" i="86"/>
  <c r="G28" i="86" s="1"/>
  <c r="E25" i="86"/>
  <c r="E28" i="86" s="1"/>
  <c r="B25" i="86"/>
  <c r="A25" i="86"/>
  <c r="S23" i="86"/>
  <c r="R23" i="86"/>
  <c r="I19" i="86" s="1"/>
  <c r="I22" i="86" s="1"/>
  <c r="Q23" i="86"/>
  <c r="S22" i="86"/>
  <c r="R22" i="86"/>
  <c r="H19" i="86" s="1"/>
  <c r="H22" i="86" s="1"/>
  <c r="Q22" i="86"/>
  <c r="S21" i="86"/>
  <c r="R21" i="86"/>
  <c r="G19" i="86" s="1"/>
  <c r="G22" i="86" s="1"/>
  <c r="Q21" i="86"/>
  <c r="S20" i="86"/>
  <c r="R20" i="86"/>
  <c r="Q20" i="86"/>
  <c r="S19" i="86"/>
  <c r="R19" i="86"/>
  <c r="E19" i="86" s="1"/>
  <c r="E22" i="86" s="1"/>
  <c r="Q19" i="86"/>
  <c r="P19" i="86"/>
  <c r="O19" i="86"/>
  <c r="M19" i="86"/>
  <c r="N19" i="86" s="1"/>
  <c r="F19" i="86"/>
  <c r="F22" i="86" s="1"/>
  <c r="B19" i="86"/>
  <c r="A19" i="86"/>
  <c r="S17" i="86"/>
  <c r="R17" i="86"/>
  <c r="I13" i="86" s="1"/>
  <c r="I16" i="86" s="1"/>
  <c r="Q17" i="86"/>
  <c r="S16" i="86"/>
  <c r="R16" i="86"/>
  <c r="Q16" i="86"/>
  <c r="H16" i="86"/>
  <c r="G16" i="86"/>
  <c r="S15" i="86"/>
  <c r="R15" i="86"/>
  <c r="G13" i="86" s="1"/>
  <c r="Q15" i="86"/>
  <c r="S14" i="86"/>
  <c r="R14" i="86"/>
  <c r="Q14" i="86"/>
  <c r="S13" i="86"/>
  <c r="R13" i="86"/>
  <c r="Q13" i="86"/>
  <c r="P13" i="86"/>
  <c r="O13" i="86"/>
  <c r="M13" i="86"/>
  <c r="N13" i="86" s="1"/>
  <c r="H13" i="86"/>
  <c r="F13" i="86"/>
  <c r="F16" i="86" s="1"/>
  <c r="B13" i="86"/>
  <c r="A13" i="86"/>
  <c r="Q6" i="86"/>
  <c r="B5" i="86"/>
  <c r="B4" i="86"/>
  <c r="B3" i="86"/>
  <c r="I430" i="85"/>
  <c r="H430" i="85"/>
  <c r="G430" i="85"/>
  <c r="F430" i="85"/>
  <c r="E430" i="85"/>
  <c r="J430" i="85" s="1"/>
  <c r="I429" i="85"/>
  <c r="H429" i="85"/>
  <c r="G429" i="85"/>
  <c r="F429" i="85"/>
  <c r="E429" i="85"/>
  <c r="I428" i="85"/>
  <c r="H428" i="85"/>
  <c r="G428" i="85"/>
  <c r="F428" i="85"/>
  <c r="E428" i="85"/>
  <c r="I427" i="85"/>
  <c r="H427" i="85"/>
  <c r="G427" i="85"/>
  <c r="J427" i="85" s="1"/>
  <c r="F427" i="85"/>
  <c r="E427" i="85"/>
  <c r="I426" i="85"/>
  <c r="H426" i="85"/>
  <c r="G426" i="85"/>
  <c r="F426" i="85"/>
  <c r="E426" i="85"/>
  <c r="I425" i="85"/>
  <c r="H425" i="85"/>
  <c r="G425" i="85"/>
  <c r="F425" i="85"/>
  <c r="E425" i="85"/>
  <c r="J425" i="85" s="1"/>
  <c r="I424" i="85"/>
  <c r="H424" i="85"/>
  <c r="G424" i="85"/>
  <c r="F424" i="85"/>
  <c r="E424" i="85"/>
  <c r="I423" i="85"/>
  <c r="H423" i="85"/>
  <c r="G423" i="85"/>
  <c r="F423" i="85"/>
  <c r="E423" i="85"/>
  <c r="I422" i="85"/>
  <c r="H422" i="85"/>
  <c r="G422" i="85"/>
  <c r="F422" i="85"/>
  <c r="E422" i="85"/>
  <c r="J422" i="85" s="1"/>
  <c r="I421" i="85"/>
  <c r="H421" i="85"/>
  <c r="G421" i="85"/>
  <c r="F421" i="85"/>
  <c r="E421" i="85"/>
  <c r="I420" i="85"/>
  <c r="H420" i="85"/>
  <c r="G420" i="85"/>
  <c r="F420" i="85"/>
  <c r="E420" i="85"/>
  <c r="I419" i="85"/>
  <c r="H419" i="85"/>
  <c r="G419" i="85"/>
  <c r="F419" i="85"/>
  <c r="E419" i="85"/>
  <c r="I418" i="85"/>
  <c r="H418" i="85"/>
  <c r="G418" i="85"/>
  <c r="F418" i="85"/>
  <c r="E418" i="85"/>
  <c r="I417" i="85"/>
  <c r="H417" i="85"/>
  <c r="G417" i="85"/>
  <c r="F417" i="85"/>
  <c r="E417" i="85"/>
  <c r="J417" i="85" s="1"/>
  <c r="I416" i="85"/>
  <c r="H416" i="85"/>
  <c r="G416" i="85"/>
  <c r="F416" i="85"/>
  <c r="E416" i="85"/>
  <c r="J416" i="85" s="1"/>
  <c r="I415" i="85"/>
  <c r="H415" i="85"/>
  <c r="G415" i="85"/>
  <c r="F415" i="85"/>
  <c r="E415" i="85"/>
  <c r="I414" i="85"/>
  <c r="H414" i="85"/>
  <c r="G414" i="85"/>
  <c r="F414" i="85"/>
  <c r="E414" i="85"/>
  <c r="J414" i="85" s="1"/>
  <c r="I413" i="85"/>
  <c r="H413" i="85"/>
  <c r="G413" i="85"/>
  <c r="F413" i="85"/>
  <c r="E413" i="85"/>
  <c r="J413" i="85" s="1"/>
  <c r="I412" i="85"/>
  <c r="H412" i="85"/>
  <c r="G412" i="85"/>
  <c r="F412" i="85"/>
  <c r="E412" i="85"/>
  <c r="I411" i="85"/>
  <c r="H411" i="85"/>
  <c r="G411" i="85"/>
  <c r="F411" i="85"/>
  <c r="E411" i="85"/>
  <c r="B407" i="85"/>
  <c r="B431" i="85" s="1"/>
  <c r="I406" i="85"/>
  <c r="H406" i="85"/>
  <c r="G406" i="85"/>
  <c r="F406" i="85"/>
  <c r="E406" i="85"/>
  <c r="J406" i="85" s="1"/>
  <c r="I405" i="85"/>
  <c r="H405" i="85"/>
  <c r="G405" i="85"/>
  <c r="F405" i="85"/>
  <c r="E405" i="85"/>
  <c r="I404" i="85"/>
  <c r="H404" i="85"/>
  <c r="G404" i="85"/>
  <c r="F404" i="85"/>
  <c r="E404" i="85"/>
  <c r="J404" i="85" s="1"/>
  <c r="I403" i="85"/>
  <c r="H403" i="85"/>
  <c r="G403" i="85"/>
  <c r="F403" i="85"/>
  <c r="E403" i="85"/>
  <c r="J403" i="85" s="1"/>
  <c r="I402" i="85"/>
  <c r="H402" i="85"/>
  <c r="G402" i="85"/>
  <c r="F402" i="85"/>
  <c r="E402" i="85"/>
  <c r="I401" i="85"/>
  <c r="H401" i="85"/>
  <c r="G401" i="85"/>
  <c r="F401" i="85"/>
  <c r="E401" i="85"/>
  <c r="I400" i="85"/>
  <c r="H400" i="85"/>
  <c r="G400" i="85"/>
  <c r="F400" i="85"/>
  <c r="E400" i="85"/>
  <c r="I399" i="85"/>
  <c r="H399" i="85"/>
  <c r="G399" i="85"/>
  <c r="F399" i="85"/>
  <c r="E399" i="85"/>
  <c r="I398" i="85"/>
  <c r="H398" i="85"/>
  <c r="G398" i="85"/>
  <c r="F398" i="85"/>
  <c r="E398" i="85"/>
  <c r="J398" i="85" s="1"/>
  <c r="I397" i="85"/>
  <c r="H397" i="85"/>
  <c r="G397" i="85"/>
  <c r="F397" i="85"/>
  <c r="E397" i="85"/>
  <c r="I396" i="85"/>
  <c r="H396" i="85"/>
  <c r="G396" i="85"/>
  <c r="F396" i="85"/>
  <c r="E396" i="85"/>
  <c r="I395" i="85"/>
  <c r="H395" i="85"/>
  <c r="G395" i="85"/>
  <c r="F395" i="85"/>
  <c r="E395" i="85"/>
  <c r="J395" i="85" s="1"/>
  <c r="I394" i="85"/>
  <c r="H394" i="85"/>
  <c r="G394" i="85"/>
  <c r="F394" i="85"/>
  <c r="E394" i="85"/>
  <c r="B394" i="85"/>
  <c r="B418" i="85" s="1"/>
  <c r="I393" i="85"/>
  <c r="H393" i="85"/>
  <c r="G393" i="85"/>
  <c r="F393" i="85"/>
  <c r="E393" i="85"/>
  <c r="I392" i="85"/>
  <c r="H392" i="85"/>
  <c r="G392" i="85"/>
  <c r="F392" i="85"/>
  <c r="E392" i="85"/>
  <c r="I391" i="85"/>
  <c r="H391" i="85"/>
  <c r="G391" i="85"/>
  <c r="F391" i="85"/>
  <c r="E391" i="85"/>
  <c r="I390" i="85"/>
  <c r="H390" i="85"/>
  <c r="H407" i="85" s="1"/>
  <c r="G390" i="85"/>
  <c r="F390" i="85"/>
  <c r="E390" i="85"/>
  <c r="I389" i="85"/>
  <c r="H389" i="85"/>
  <c r="G389" i="85"/>
  <c r="F389" i="85"/>
  <c r="E389" i="85"/>
  <c r="I388" i="85"/>
  <c r="H388" i="85"/>
  <c r="G388" i="85"/>
  <c r="F388" i="85"/>
  <c r="E388" i="85"/>
  <c r="I387" i="85"/>
  <c r="J387" i="85" s="1"/>
  <c r="H387" i="85"/>
  <c r="G387" i="85"/>
  <c r="F387" i="85"/>
  <c r="E387" i="85"/>
  <c r="I382" i="85"/>
  <c r="H382" i="85"/>
  <c r="G382" i="85"/>
  <c r="J382" i="85" s="1"/>
  <c r="F382" i="85"/>
  <c r="E382" i="85"/>
  <c r="B382" i="85"/>
  <c r="B406" i="85" s="1"/>
  <c r="B430" i="85" s="1"/>
  <c r="I381" i="85"/>
  <c r="H381" i="85"/>
  <c r="G381" i="85"/>
  <c r="F381" i="85"/>
  <c r="E381" i="85"/>
  <c r="J381" i="85" s="1"/>
  <c r="B381" i="85"/>
  <c r="B405" i="85" s="1"/>
  <c r="B429" i="85" s="1"/>
  <c r="I380" i="85"/>
  <c r="H380" i="85"/>
  <c r="G380" i="85"/>
  <c r="F380" i="85"/>
  <c r="E380" i="85"/>
  <c r="J380" i="85" s="1"/>
  <c r="B380" i="85"/>
  <c r="B404" i="85" s="1"/>
  <c r="B428" i="85" s="1"/>
  <c r="I379" i="85"/>
  <c r="H379" i="85"/>
  <c r="G379" i="85"/>
  <c r="F379" i="85"/>
  <c r="E379" i="85"/>
  <c r="B379" i="85"/>
  <c r="I378" i="85"/>
  <c r="H378" i="85"/>
  <c r="G378" i="85"/>
  <c r="F378" i="85"/>
  <c r="E378" i="85"/>
  <c r="B378" i="85"/>
  <c r="B402" i="85" s="1"/>
  <c r="B426" i="85" s="1"/>
  <c r="I377" i="85"/>
  <c r="H377" i="85"/>
  <c r="G377" i="85"/>
  <c r="F377" i="85"/>
  <c r="E377" i="85"/>
  <c r="J377" i="85" s="1"/>
  <c r="B377" i="85"/>
  <c r="B401" i="85" s="1"/>
  <c r="B425" i="85" s="1"/>
  <c r="I376" i="85"/>
  <c r="H376" i="85"/>
  <c r="G376" i="85"/>
  <c r="F376" i="85"/>
  <c r="E376" i="85"/>
  <c r="B376" i="85"/>
  <c r="B296" i="85" s="1"/>
  <c r="I375" i="85"/>
  <c r="H375" i="85"/>
  <c r="J375" i="85" s="1"/>
  <c r="G375" i="85"/>
  <c r="F375" i="85"/>
  <c r="E375" i="85"/>
  <c r="B375" i="85"/>
  <c r="B399" i="85" s="1"/>
  <c r="B423" i="85" s="1"/>
  <c r="I374" i="85"/>
  <c r="H374" i="85"/>
  <c r="G374" i="85"/>
  <c r="F374" i="85"/>
  <c r="E374" i="85"/>
  <c r="B374" i="85"/>
  <c r="B398" i="85" s="1"/>
  <c r="B422" i="85" s="1"/>
  <c r="I373" i="85"/>
  <c r="H373" i="85"/>
  <c r="G373" i="85"/>
  <c r="F373" i="85"/>
  <c r="E373" i="85"/>
  <c r="B373" i="85"/>
  <c r="B397" i="85" s="1"/>
  <c r="B421" i="85" s="1"/>
  <c r="I372" i="85"/>
  <c r="H372" i="85"/>
  <c r="G372" i="85"/>
  <c r="F372" i="85"/>
  <c r="E372" i="85"/>
  <c r="J372" i="85" s="1"/>
  <c r="B372" i="85"/>
  <c r="B396" i="85" s="1"/>
  <c r="B420" i="85" s="1"/>
  <c r="I371" i="85"/>
  <c r="H371" i="85"/>
  <c r="G371" i="85"/>
  <c r="F371" i="85"/>
  <c r="E371" i="85"/>
  <c r="B371" i="85"/>
  <c r="I370" i="85"/>
  <c r="H370" i="85"/>
  <c r="G370" i="85"/>
  <c r="F370" i="85"/>
  <c r="E370" i="85"/>
  <c r="B370" i="85"/>
  <c r="I369" i="85"/>
  <c r="H369" i="85"/>
  <c r="G369" i="85"/>
  <c r="F369" i="85"/>
  <c r="E369" i="85"/>
  <c r="J369" i="85" s="1"/>
  <c r="B369" i="85"/>
  <c r="B393" i="85" s="1"/>
  <c r="B417" i="85" s="1"/>
  <c r="I368" i="85"/>
  <c r="H368" i="85"/>
  <c r="G368" i="85"/>
  <c r="F368" i="85"/>
  <c r="E368" i="85"/>
  <c r="B368" i="85"/>
  <c r="B288" i="85" s="1"/>
  <c r="I367" i="85"/>
  <c r="H367" i="85"/>
  <c r="J367" i="85" s="1"/>
  <c r="G367" i="85"/>
  <c r="F367" i="85"/>
  <c r="E367" i="85"/>
  <c r="B367" i="85"/>
  <c r="B391" i="85" s="1"/>
  <c r="B415" i="85" s="1"/>
  <c r="I366" i="85"/>
  <c r="H366" i="85"/>
  <c r="G366" i="85"/>
  <c r="F366" i="85"/>
  <c r="E366" i="85"/>
  <c r="B366" i="85"/>
  <c r="B390" i="85" s="1"/>
  <c r="B414" i="85" s="1"/>
  <c r="I365" i="85"/>
  <c r="H365" i="85"/>
  <c r="G365" i="85"/>
  <c r="F365" i="85"/>
  <c r="E365" i="85"/>
  <c r="B365" i="85"/>
  <c r="B389" i="85" s="1"/>
  <c r="B413" i="85" s="1"/>
  <c r="I364" i="85"/>
  <c r="H364" i="85"/>
  <c r="G364" i="85"/>
  <c r="F364" i="85"/>
  <c r="E364" i="85"/>
  <c r="J364" i="85" s="1"/>
  <c r="B364" i="85"/>
  <c r="B388" i="85" s="1"/>
  <c r="B412" i="85" s="1"/>
  <c r="I363" i="85"/>
  <c r="I383" i="85" s="1"/>
  <c r="H363" i="85"/>
  <c r="G363" i="85"/>
  <c r="F363" i="85"/>
  <c r="E363" i="85"/>
  <c r="B363" i="85"/>
  <c r="O355" i="85"/>
  <c r="M355" i="85"/>
  <c r="D355" i="85"/>
  <c r="C355" i="85"/>
  <c r="I349" i="85"/>
  <c r="H349" i="85"/>
  <c r="G349" i="85"/>
  <c r="F349" i="85"/>
  <c r="E349" i="85"/>
  <c r="I348" i="85"/>
  <c r="H348" i="85"/>
  <c r="G348" i="85"/>
  <c r="F348" i="85"/>
  <c r="E348" i="85"/>
  <c r="I347" i="85"/>
  <c r="H347" i="85"/>
  <c r="G347" i="85"/>
  <c r="F347" i="85"/>
  <c r="E347" i="85"/>
  <c r="I346" i="85"/>
  <c r="H346" i="85"/>
  <c r="G346" i="85"/>
  <c r="F346" i="85"/>
  <c r="E346" i="85"/>
  <c r="I345" i="85"/>
  <c r="H345" i="85"/>
  <c r="G345" i="85"/>
  <c r="G350" i="85" s="1"/>
  <c r="F345" i="85"/>
  <c r="E345" i="85"/>
  <c r="I340" i="85"/>
  <c r="H340" i="85"/>
  <c r="G340" i="85"/>
  <c r="F340" i="85"/>
  <c r="E340" i="85"/>
  <c r="I339" i="85"/>
  <c r="H339" i="85"/>
  <c r="G339" i="85"/>
  <c r="F339" i="85"/>
  <c r="E339" i="85"/>
  <c r="J339" i="85" s="1"/>
  <c r="B339" i="85"/>
  <c r="I338" i="85"/>
  <c r="H338" i="85"/>
  <c r="G338" i="85"/>
  <c r="F338" i="85"/>
  <c r="E338" i="85"/>
  <c r="J338" i="85" s="1"/>
  <c r="B338" i="85"/>
  <c r="I337" i="85"/>
  <c r="H337" i="85"/>
  <c r="G337" i="85"/>
  <c r="F337" i="85"/>
  <c r="E337" i="85"/>
  <c r="B337" i="85"/>
  <c r="I336" i="85"/>
  <c r="H336" i="85"/>
  <c r="G336" i="85"/>
  <c r="J336" i="85" s="1"/>
  <c r="F336" i="85"/>
  <c r="E336" i="85"/>
  <c r="B336" i="85"/>
  <c r="I335" i="85"/>
  <c r="H335" i="85"/>
  <c r="G335" i="85"/>
  <c r="F335" i="85"/>
  <c r="E335" i="85"/>
  <c r="B335" i="85"/>
  <c r="I334" i="85"/>
  <c r="H334" i="85"/>
  <c r="J334" i="85" s="1"/>
  <c r="G334" i="85"/>
  <c r="F334" i="85"/>
  <c r="E334" i="85"/>
  <c r="B334" i="85"/>
  <c r="I333" i="85"/>
  <c r="H333" i="85"/>
  <c r="G333" i="85"/>
  <c r="F333" i="85"/>
  <c r="E333" i="85"/>
  <c r="C333" i="85"/>
  <c r="I332" i="85"/>
  <c r="H332" i="85"/>
  <c r="G332" i="85"/>
  <c r="F332" i="85"/>
  <c r="E332" i="85"/>
  <c r="C332" i="85"/>
  <c r="C331" i="85"/>
  <c r="B331" i="85"/>
  <c r="I330" i="85"/>
  <c r="H330" i="85"/>
  <c r="G330" i="85"/>
  <c r="J330" i="85" s="1"/>
  <c r="F330" i="85"/>
  <c r="E330" i="85"/>
  <c r="C330" i="85"/>
  <c r="I329" i="85"/>
  <c r="H329" i="85"/>
  <c r="G329" i="85"/>
  <c r="F329" i="85"/>
  <c r="E329" i="85"/>
  <c r="J329" i="85" s="1"/>
  <c r="C329" i="85"/>
  <c r="I328" i="85"/>
  <c r="H328" i="85"/>
  <c r="G328" i="85"/>
  <c r="F328" i="85"/>
  <c r="E328" i="85"/>
  <c r="C328" i="85"/>
  <c r="C327" i="85"/>
  <c r="B327" i="85"/>
  <c r="I326" i="85"/>
  <c r="H326" i="85"/>
  <c r="G326" i="85"/>
  <c r="F326" i="85"/>
  <c r="E326" i="85"/>
  <c r="C326" i="85"/>
  <c r="B326" i="85"/>
  <c r="I322" i="85"/>
  <c r="H322" i="85"/>
  <c r="G322" i="85"/>
  <c r="F322" i="85"/>
  <c r="E322" i="85"/>
  <c r="B322" i="85"/>
  <c r="I321" i="85"/>
  <c r="H321" i="85"/>
  <c r="G321" i="85"/>
  <c r="F321" i="85"/>
  <c r="E321" i="85"/>
  <c r="B321" i="85"/>
  <c r="I320" i="85"/>
  <c r="H320" i="85"/>
  <c r="G320" i="85"/>
  <c r="J320" i="85" s="1"/>
  <c r="F320" i="85"/>
  <c r="E320" i="85"/>
  <c r="B320" i="85"/>
  <c r="I319" i="85"/>
  <c r="H319" i="85"/>
  <c r="G319" i="85"/>
  <c r="F319" i="85"/>
  <c r="E319" i="85"/>
  <c r="B319" i="85"/>
  <c r="I318" i="85"/>
  <c r="H318" i="85"/>
  <c r="J318" i="85" s="1"/>
  <c r="G318" i="85"/>
  <c r="F318" i="85"/>
  <c r="E318" i="85"/>
  <c r="B318" i="85"/>
  <c r="I316" i="85"/>
  <c r="H316" i="85"/>
  <c r="G316" i="85"/>
  <c r="F316" i="85"/>
  <c r="E316" i="85"/>
  <c r="B316" i="85"/>
  <c r="I315" i="85"/>
  <c r="H315" i="85"/>
  <c r="G315" i="85"/>
  <c r="F315" i="85"/>
  <c r="E315" i="85"/>
  <c r="B315" i="85"/>
  <c r="I313" i="85"/>
  <c r="H313" i="85"/>
  <c r="G313" i="85"/>
  <c r="F313" i="85"/>
  <c r="E313" i="85"/>
  <c r="J313" i="85" s="1"/>
  <c r="B313" i="85"/>
  <c r="I312" i="85"/>
  <c r="H312" i="85"/>
  <c r="G312" i="85"/>
  <c r="F312" i="85"/>
  <c r="E312" i="85"/>
  <c r="B312" i="85"/>
  <c r="I311" i="85"/>
  <c r="H311" i="85"/>
  <c r="G311" i="85"/>
  <c r="F311" i="85"/>
  <c r="E311" i="85"/>
  <c r="B311" i="85"/>
  <c r="I309" i="85"/>
  <c r="H309" i="85"/>
  <c r="G309" i="85"/>
  <c r="F309" i="85"/>
  <c r="E309" i="85"/>
  <c r="J309" i="85" s="1"/>
  <c r="B309" i="85"/>
  <c r="I308" i="85"/>
  <c r="H308" i="85"/>
  <c r="G308" i="85"/>
  <c r="F308" i="85"/>
  <c r="E308" i="85"/>
  <c r="B308" i="85"/>
  <c r="I307" i="85"/>
  <c r="H307" i="85"/>
  <c r="G307" i="85"/>
  <c r="F307" i="85"/>
  <c r="E307" i="85"/>
  <c r="B307" i="85"/>
  <c r="I302" i="85"/>
  <c r="H302" i="85"/>
  <c r="G302" i="85"/>
  <c r="F302" i="85"/>
  <c r="E302" i="85"/>
  <c r="J302" i="85" s="1"/>
  <c r="C302" i="85"/>
  <c r="B302" i="85"/>
  <c r="I301" i="85"/>
  <c r="H301" i="85"/>
  <c r="G301" i="85"/>
  <c r="F301" i="85"/>
  <c r="E301" i="85"/>
  <c r="J301" i="85" s="1"/>
  <c r="C301" i="85"/>
  <c r="B301" i="85"/>
  <c r="I300" i="85"/>
  <c r="H300" i="85"/>
  <c r="G300" i="85"/>
  <c r="F300" i="85"/>
  <c r="E300" i="85"/>
  <c r="J300" i="85" s="1"/>
  <c r="C300" i="85"/>
  <c r="B300" i="85"/>
  <c r="I299" i="85"/>
  <c r="H299" i="85"/>
  <c r="G299" i="85"/>
  <c r="F299" i="85"/>
  <c r="E299" i="85"/>
  <c r="J299" i="85" s="1"/>
  <c r="C299" i="85"/>
  <c r="I298" i="85"/>
  <c r="H298" i="85"/>
  <c r="G298" i="85"/>
  <c r="F298" i="85"/>
  <c r="E298" i="85"/>
  <c r="C298" i="85"/>
  <c r="B298" i="85"/>
  <c r="I297" i="85"/>
  <c r="H297" i="85"/>
  <c r="G297" i="85"/>
  <c r="F297" i="85"/>
  <c r="E297" i="85"/>
  <c r="C297" i="85"/>
  <c r="B297" i="85"/>
  <c r="I296" i="85"/>
  <c r="H296" i="85"/>
  <c r="G296" i="85"/>
  <c r="F296" i="85"/>
  <c r="E296" i="85"/>
  <c r="C296" i="85"/>
  <c r="I295" i="85"/>
  <c r="H295" i="85"/>
  <c r="G295" i="85"/>
  <c r="F295" i="85"/>
  <c r="E295" i="85"/>
  <c r="J295" i="85" s="1"/>
  <c r="C295" i="85"/>
  <c r="B295" i="85"/>
  <c r="I294" i="85"/>
  <c r="H294" i="85"/>
  <c r="G294" i="85"/>
  <c r="F294" i="85"/>
  <c r="E294" i="85"/>
  <c r="C294" i="85"/>
  <c r="B294" i="85"/>
  <c r="I293" i="85"/>
  <c r="H293" i="85"/>
  <c r="G293" i="85"/>
  <c r="F293" i="85"/>
  <c r="E293" i="85"/>
  <c r="C293" i="85"/>
  <c r="B293" i="85"/>
  <c r="I292" i="85"/>
  <c r="H292" i="85"/>
  <c r="G292" i="85"/>
  <c r="F292" i="85"/>
  <c r="E292" i="85"/>
  <c r="C292" i="85"/>
  <c r="I291" i="85"/>
  <c r="H291" i="85"/>
  <c r="G291" i="85"/>
  <c r="F291" i="85"/>
  <c r="E291" i="85"/>
  <c r="C291" i="85"/>
  <c r="I290" i="85"/>
  <c r="H290" i="85"/>
  <c r="G290" i="85"/>
  <c r="F290" i="85"/>
  <c r="E290" i="85"/>
  <c r="C290" i="85"/>
  <c r="B290" i="85"/>
  <c r="I289" i="85"/>
  <c r="H289" i="85"/>
  <c r="G289" i="85"/>
  <c r="F289" i="85"/>
  <c r="E289" i="85"/>
  <c r="J289" i="85" s="1"/>
  <c r="C289" i="85"/>
  <c r="B289" i="85"/>
  <c r="I288" i="85"/>
  <c r="H288" i="85"/>
  <c r="G288" i="85"/>
  <c r="F288" i="85"/>
  <c r="E288" i="85"/>
  <c r="J288" i="85" s="1"/>
  <c r="C288" i="85"/>
  <c r="I287" i="85"/>
  <c r="H287" i="85"/>
  <c r="G287" i="85"/>
  <c r="F287" i="85"/>
  <c r="E287" i="85"/>
  <c r="C287" i="85"/>
  <c r="B287" i="85"/>
  <c r="I286" i="85"/>
  <c r="H286" i="85"/>
  <c r="G286" i="85"/>
  <c r="F286" i="85"/>
  <c r="E286" i="85"/>
  <c r="C286" i="85"/>
  <c r="B286" i="85"/>
  <c r="I285" i="85"/>
  <c r="H285" i="85"/>
  <c r="G285" i="85"/>
  <c r="F285" i="85"/>
  <c r="E285" i="85"/>
  <c r="C285" i="85"/>
  <c r="B285" i="85"/>
  <c r="I284" i="85"/>
  <c r="H284" i="85"/>
  <c r="G284" i="85"/>
  <c r="F284" i="85"/>
  <c r="E284" i="85"/>
  <c r="C284" i="85"/>
  <c r="B284" i="85"/>
  <c r="I283" i="85"/>
  <c r="I303" i="85" s="1"/>
  <c r="H283" i="85"/>
  <c r="H303" i="85" s="1"/>
  <c r="G283" i="85"/>
  <c r="G303" i="85" s="1"/>
  <c r="F283" i="85"/>
  <c r="F303" i="85" s="1"/>
  <c r="E283" i="85"/>
  <c r="C283" i="85"/>
  <c r="I279" i="85"/>
  <c r="H279" i="85"/>
  <c r="G279" i="85"/>
  <c r="F279" i="85"/>
  <c r="E279" i="85"/>
  <c r="B279" i="85"/>
  <c r="I278" i="85"/>
  <c r="H278" i="85"/>
  <c r="G278" i="85"/>
  <c r="F278" i="85"/>
  <c r="E278" i="85"/>
  <c r="J278" i="85" s="1"/>
  <c r="B278" i="85"/>
  <c r="I277" i="85"/>
  <c r="H277" i="85"/>
  <c r="G277" i="85"/>
  <c r="F277" i="85"/>
  <c r="E277" i="85"/>
  <c r="B277" i="85"/>
  <c r="I276" i="85"/>
  <c r="H276" i="85"/>
  <c r="G276" i="85"/>
  <c r="G280" i="85" s="1"/>
  <c r="F276" i="85"/>
  <c r="F280" i="85" s="1"/>
  <c r="E276" i="85"/>
  <c r="E280" i="85" s="1"/>
  <c r="B276" i="85"/>
  <c r="I272" i="85"/>
  <c r="H272" i="85"/>
  <c r="G272" i="85"/>
  <c r="F272" i="85"/>
  <c r="E272" i="85"/>
  <c r="B272" i="85"/>
  <c r="I271" i="85"/>
  <c r="H271" i="85"/>
  <c r="G271" i="85"/>
  <c r="F271" i="85"/>
  <c r="E271" i="85"/>
  <c r="B271" i="85"/>
  <c r="I270" i="85"/>
  <c r="H270" i="85"/>
  <c r="G270" i="85"/>
  <c r="F270" i="85"/>
  <c r="E270" i="85"/>
  <c r="J270" i="85" s="1"/>
  <c r="B270" i="85"/>
  <c r="I269" i="85"/>
  <c r="H269" i="85"/>
  <c r="J269" i="85" s="1"/>
  <c r="G269" i="85"/>
  <c r="F269" i="85"/>
  <c r="E269" i="85"/>
  <c r="B269" i="85"/>
  <c r="I268" i="85"/>
  <c r="J268" i="85" s="1"/>
  <c r="H268" i="85"/>
  <c r="G268" i="85"/>
  <c r="F268" i="85"/>
  <c r="E268" i="85"/>
  <c r="B268" i="85"/>
  <c r="I267" i="85"/>
  <c r="H267" i="85"/>
  <c r="G267" i="85"/>
  <c r="F267" i="85"/>
  <c r="E267" i="85"/>
  <c r="B267" i="85"/>
  <c r="I266" i="85"/>
  <c r="H266" i="85"/>
  <c r="G266" i="85"/>
  <c r="F266" i="85"/>
  <c r="E266" i="85"/>
  <c r="E273" i="85" s="1"/>
  <c r="B266" i="85"/>
  <c r="I262" i="85"/>
  <c r="H262" i="85"/>
  <c r="G262" i="85"/>
  <c r="F262" i="85"/>
  <c r="E262" i="85"/>
  <c r="B262" i="85"/>
  <c r="I261" i="85"/>
  <c r="I263" i="85" s="1"/>
  <c r="H261" i="85"/>
  <c r="H263" i="85" s="1"/>
  <c r="G261" i="85"/>
  <c r="G263" i="85" s="1"/>
  <c r="F261" i="85"/>
  <c r="F263" i="85" s="1"/>
  <c r="E261" i="85"/>
  <c r="E263" i="85" s="1"/>
  <c r="B261" i="85"/>
  <c r="I257" i="85"/>
  <c r="H257" i="85"/>
  <c r="J257" i="85" s="1"/>
  <c r="G257" i="85"/>
  <c r="F257" i="85"/>
  <c r="E257" i="85"/>
  <c r="B257" i="85"/>
  <c r="I256" i="85"/>
  <c r="H256" i="85"/>
  <c r="G256" i="85"/>
  <c r="F256" i="85"/>
  <c r="E256" i="85"/>
  <c r="B256" i="85"/>
  <c r="I255" i="85"/>
  <c r="H255" i="85"/>
  <c r="G255" i="85"/>
  <c r="F255" i="85"/>
  <c r="E255" i="85"/>
  <c r="B255" i="85"/>
  <c r="I254" i="85"/>
  <c r="H254" i="85"/>
  <c r="G254" i="85"/>
  <c r="F254" i="85"/>
  <c r="F258" i="85" s="1"/>
  <c r="E254" i="85"/>
  <c r="B254" i="85"/>
  <c r="I249" i="85"/>
  <c r="H249" i="85"/>
  <c r="J249" i="85" s="1"/>
  <c r="G249" i="85"/>
  <c r="F249" i="85"/>
  <c r="E249" i="85"/>
  <c r="C249" i="85"/>
  <c r="I248" i="85"/>
  <c r="H248" i="85"/>
  <c r="G248" i="85"/>
  <c r="F248" i="85"/>
  <c r="E248" i="85"/>
  <c r="C248" i="85"/>
  <c r="I247" i="85"/>
  <c r="H247" i="85"/>
  <c r="G247" i="85"/>
  <c r="F247" i="85"/>
  <c r="E247" i="85"/>
  <c r="C247" i="85"/>
  <c r="I246" i="85"/>
  <c r="H246" i="85"/>
  <c r="G246" i="85"/>
  <c r="F246" i="85"/>
  <c r="E246" i="85"/>
  <c r="J246" i="85" s="1"/>
  <c r="C246" i="85"/>
  <c r="I245" i="85"/>
  <c r="H245" i="85"/>
  <c r="G245" i="85"/>
  <c r="F245" i="85"/>
  <c r="E245" i="85"/>
  <c r="C245" i="85"/>
  <c r="I244" i="85"/>
  <c r="I250" i="85" s="1"/>
  <c r="H244" i="85"/>
  <c r="G244" i="85"/>
  <c r="F244" i="85"/>
  <c r="E244" i="85"/>
  <c r="C244" i="85"/>
  <c r="I242" i="85"/>
  <c r="H242" i="85"/>
  <c r="G242" i="85"/>
  <c r="F242" i="85"/>
  <c r="E242" i="85"/>
  <c r="A242" i="85"/>
  <c r="I241" i="85"/>
  <c r="H241" i="85"/>
  <c r="G241" i="85"/>
  <c r="F241" i="85"/>
  <c r="E241" i="85"/>
  <c r="I240" i="85"/>
  <c r="H240" i="85"/>
  <c r="G240" i="85"/>
  <c r="F240" i="85"/>
  <c r="E240" i="85"/>
  <c r="I239" i="85"/>
  <c r="H239" i="85"/>
  <c r="G239" i="85"/>
  <c r="F239" i="85"/>
  <c r="E239" i="85"/>
  <c r="I236" i="85"/>
  <c r="H236" i="85"/>
  <c r="G236" i="85"/>
  <c r="F236" i="85"/>
  <c r="E236" i="85"/>
  <c r="J236" i="85" s="1"/>
  <c r="C236" i="85"/>
  <c r="I235" i="85"/>
  <c r="H235" i="85"/>
  <c r="G235" i="85"/>
  <c r="F235" i="85"/>
  <c r="E235" i="85"/>
  <c r="C235" i="85"/>
  <c r="I234" i="85"/>
  <c r="H234" i="85"/>
  <c r="G234" i="85"/>
  <c r="F234" i="85"/>
  <c r="E234" i="85"/>
  <c r="C234" i="85"/>
  <c r="I233" i="85"/>
  <c r="H233" i="85"/>
  <c r="G233" i="85"/>
  <c r="F233" i="85"/>
  <c r="E233" i="85"/>
  <c r="J233" i="85" s="1"/>
  <c r="C233" i="85"/>
  <c r="I232" i="85"/>
  <c r="H232" i="85"/>
  <c r="G232" i="85"/>
  <c r="F232" i="85"/>
  <c r="E232" i="85"/>
  <c r="C232" i="85"/>
  <c r="I231" i="85"/>
  <c r="H231" i="85"/>
  <c r="G231" i="85"/>
  <c r="G237" i="85" s="1"/>
  <c r="F231" i="85"/>
  <c r="E231" i="85"/>
  <c r="C231" i="85"/>
  <c r="I229" i="85"/>
  <c r="H229" i="85"/>
  <c r="G229" i="85"/>
  <c r="F229" i="85"/>
  <c r="E229" i="85"/>
  <c r="A229" i="85"/>
  <c r="I228" i="85"/>
  <c r="H228" i="85"/>
  <c r="G228" i="85"/>
  <c r="F228" i="85"/>
  <c r="E228" i="85"/>
  <c r="I227" i="85"/>
  <c r="H227" i="85"/>
  <c r="G227" i="85"/>
  <c r="F227" i="85"/>
  <c r="E227" i="85"/>
  <c r="I226" i="85"/>
  <c r="H226" i="85"/>
  <c r="G226" i="85"/>
  <c r="F226" i="85"/>
  <c r="E226" i="85"/>
  <c r="G224" i="85"/>
  <c r="F224" i="85"/>
  <c r="I223" i="85"/>
  <c r="H223" i="85"/>
  <c r="G223" i="85"/>
  <c r="F223" i="85"/>
  <c r="E223" i="85"/>
  <c r="J223" i="85" s="1"/>
  <c r="B223" i="85"/>
  <c r="I222" i="85"/>
  <c r="H222" i="85"/>
  <c r="H224" i="85" s="1"/>
  <c r="G222" i="85"/>
  <c r="F222" i="85"/>
  <c r="E222" i="85"/>
  <c r="E224" i="85" s="1"/>
  <c r="B222" i="85"/>
  <c r="I217" i="85"/>
  <c r="H217" i="85"/>
  <c r="G217" i="85"/>
  <c r="F217" i="85"/>
  <c r="E217" i="85"/>
  <c r="C217" i="85"/>
  <c r="I216" i="85"/>
  <c r="H216" i="85"/>
  <c r="G216" i="85"/>
  <c r="F216" i="85"/>
  <c r="E216" i="85"/>
  <c r="C216" i="85"/>
  <c r="I215" i="85"/>
  <c r="H215" i="85"/>
  <c r="G215" i="85"/>
  <c r="F215" i="85"/>
  <c r="E215" i="85"/>
  <c r="J215" i="85" s="1"/>
  <c r="C215" i="85"/>
  <c r="I214" i="85"/>
  <c r="J214" i="85" s="1"/>
  <c r="H214" i="85"/>
  <c r="G214" i="85"/>
  <c r="F214" i="85"/>
  <c r="E214" i="85"/>
  <c r="C214" i="85"/>
  <c r="I213" i="85"/>
  <c r="H213" i="85"/>
  <c r="G213" i="85"/>
  <c r="F213" i="85"/>
  <c r="E213" i="85"/>
  <c r="C213" i="85"/>
  <c r="I212" i="85"/>
  <c r="H212" i="85"/>
  <c r="G212" i="85"/>
  <c r="F212" i="85"/>
  <c r="E212" i="85"/>
  <c r="C212" i="85"/>
  <c r="I210" i="85"/>
  <c r="H210" i="85"/>
  <c r="G210" i="85"/>
  <c r="F210" i="85"/>
  <c r="E210" i="85"/>
  <c r="A210" i="85"/>
  <c r="I209" i="85"/>
  <c r="H209" i="85"/>
  <c r="G209" i="85"/>
  <c r="F209" i="85"/>
  <c r="E209" i="85"/>
  <c r="I208" i="85"/>
  <c r="H208" i="85"/>
  <c r="G208" i="85"/>
  <c r="F208" i="85"/>
  <c r="E208" i="85"/>
  <c r="I207" i="85"/>
  <c r="H207" i="85"/>
  <c r="G207" i="85"/>
  <c r="F207" i="85"/>
  <c r="E207" i="85"/>
  <c r="I204" i="85"/>
  <c r="J204" i="85" s="1"/>
  <c r="H204" i="85"/>
  <c r="G204" i="85"/>
  <c r="F204" i="85"/>
  <c r="E204" i="85"/>
  <c r="C204" i="85"/>
  <c r="I203" i="85"/>
  <c r="H203" i="85"/>
  <c r="G203" i="85"/>
  <c r="F203" i="85"/>
  <c r="E203" i="85"/>
  <c r="C203" i="85"/>
  <c r="I202" i="85"/>
  <c r="H202" i="85"/>
  <c r="G202" i="85"/>
  <c r="J202" i="85" s="1"/>
  <c r="F202" i="85"/>
  <c r="E202" i="85"/>
  <c r="C202" i="85"/>
  <c r="I201" i="85"/>
  <c r="H201" i="85"/>
  <c r="G201" i="85"/>
  <c r="F201" i="85"/>
  <c r="E201" i="85"/>
  <c r="C201" i="85"/>
  <c r="I200" i="85"/>
  <c r="H200" i="85"/>
  <c r="G200" i="85"/>
  <c r="F200" i="85"/>
  <c r="E200" i="85"/>
  <c r="C200" i="85"/>
  <c r="I199" i="85"/>
  <c r="H199" i="85"/>
  <c r="G199" i="85"/>
  <c r="F199" i="85"/>
  <c r="E199" i="85"/>
  <c r="C199" i="85"/>
  <c r="I197" i="85"/>
  <c r="H197" i="85"/>
  <c r="G197" i="85"/>
  <c r="F197" i="85"/>
  <c r="E197" i="85"/>
  <c r="A197" i="85"/>
  <c r="I196" i="85"/>
  <c r="H196" i="85"/>
  <c r="G196" i="85"/>
  <c r="F196" i="85"/>
  <c r="E196" i="85"/>
  <c r="I195" i="85"/>
  <c r="H195" i="85"/>
  <c r="G195" i="85"/>
  <c r="F195" i="85"/>
  <c r="E195" i="85"/>
  <c r="I194" i="85"/>
  <c r="H194" i="85"/>
  <c r="G194" i="85"/>
  <c r="F194" i="85"/>
  <c r="E194" i="85"/>
  <c r="I191" i="85"/>
  <c r="H191" i="85"/>
  <c r="H192" i="85" s="1"/>
  <c r="G191" i="85"/>
  <c r="F191" i="85"/>
  <c r="E191" i="85"/>
  <c r="B191" i="85"/>
  <c r="I190" i="85"/>
  <c r="I192" i="85" s="1"/>
  <c r="H190" i="85"/>
  <c r="G190" i="85"/>
  <c r="G192" i="85" s="1"/>
  <c r="F190" i="85"/>
  <c r="E190" i="85"/>
  <c r="B190" i="85"/>
  <c r="H177" i="85"/>
  <c r="U175" i="85"/>
  <c r="T175" i="85"/>
  <c r="S175" i="85"/>
  <c r="R175" i="85"/>
  <c r="Q175" i="85"/>
  <c r="O175" i="85"/>
  <c r="I175" i="85"/>
  <c r="J175" i="85" s="1"/>
  <c r="H175" i="85"/>
  <c r="G175" i="85"/>
  <c r="F175" i="85"/>
  <c r="E175" i="85"/>
  <c r="U174" i="85"/>
  <c r="T174" i="85"/>
  <c r="S174" i="85"/>
  <c r="R174" i="85"/>
  <c r="Q174" i="85"/>
  <c r="I174" i="85"/>
  <c r="H174" i="85"/>
  <c r="G174" i="85"/>
  <c r="F174" i="85"/>
  <c r="E174" i="85"/>
  <c r="J174" i="85" s="1"/>
  <c r="Z167" i="85" s="1"/>
  <c r="U173" i="85"/>
  <c r="T173" i="85"/>
  <c r="S173" i="85"/>
  <c r="R173" i="85"/>
  <c r="Q173" i="85"/>
  <c r="I173" i="85"/>
  <c r="Y167" i="85" s="1"/>
  <c r="H173" i="85"/>
  <c r="X167" i="85" s="1"/>
  <c r="G173" i="85"/>
  <c r="W167" i="85" s="1"/>
  <c r="F173" i="85"/>
  <c r="E173" i="85"/>
  <c r="B173" i="85"/>
  <c r="I172" i="85"/>
  <c r="H172" i="85"/>
  <c r="G172" i="85"/>
  <c r="F172" i="85"/>
  <c r="E172" i="85"/>
  <c r="A172" i="85"/>
  <c r="U170" i="85"/>
  <c r="T170" i="85"/>
  <c r="S170" i="85"/>
  <c r="R170" i="85"/>
  <c r="Q170" i="85"/>
  <c r="O170" i="85"/>
  <c r="I170" i="85"/>
  <c r="H170" i="85"/>
  <c r="H178" i="85" s="1"/>
  <c r="G170" i="85"/>
  <c r="F170" i="85"/>
  <c r="E170" i="85"/>
  <c r="U169" i="85"/>
  <c r="T169" i="85"/>
  <c r="S169" i="85"/>
  <c r="R169" i="85"/>
  <c r="Q169" i="85"/>
  <c r="J169" i="85"/>
  <c r="Z163" i="85" s="1"/>
  <c r="I169" i="85"/>
  <c r="H169" i="85"/>
  <c r="G169" i="85"/>
  <c r="F169" i="85"/>
  <c r="E169" i="85"/>
  <c r="U168" i="85"/>
  <c r="T168" i="85"/>
  <c r="S168" i="85"/>
  <c r="R168" i="85"/>
  <c r="Q168" i="85"/>
  <c r="I168" i="85"/>
  <c r="H168" i="85"/>
  <c r="G168" i="85"/>
  <c r="W163" i="85" s="1"/>
  <c r="F168" i="85"/>
  <c r="E168" i="85"/>
  <c r="B168" i="85"/>
  <c r="I167" i="85"/>
  <c r="H167" i="85"/>
  <c r="G167" i="85"/>
  <c r="F167" i="85"/>
  <c r="E167" i="85"/>
  <c r="A167" i="85"/>
  <c r="U166" i="85"/>
  <c r="T166" i="85"/>
  <c r="S166" i="85"/>
  <c r="R166" i="85"/>
  <c r="Q166" i="85"/>
  <c r="O166" i="85"/>
  <c r="U165" i="85"/>
  <c r="T165" i="85"/>
  <c r="S165" i="85"/>
  <c r="R165" i="85"/>
  <c r="Q165" i="85"/>
  <c r="I165" i="85"/>
  <c r="H165" i="85"/>
  <c r="G165" i="85"/>
  <c r="F165" i="85"/>
  <c r="F178" i="85" s="1"/>
  <c r="E165" i="85"/>
  <c r="E178" i="85" s="1"/>
  <c r="U164" i="85"/>
  <c r="T164" i="85"/>
  <c r="S164" i="85"/>
  <c r="R164" i="85"/>
  <c r="Q164" i="85"/>
  <c r="I164" i="85"/>
  <c r="I177" i="85" s="1"/>
  <c r="H164" i="85"/>
  <c r="G164" i="85"/>
  <c r="F164" i="85"/>
  <c r="F177" i="85" s="1"/>
  <c r="V171" i="85" s="1"/>
  <c r="E164" i="85"/>
  <c r="Y163" i="85"/>
  <c r="X163" i="85"/>
  <c r="U163" i="85"/>
  <c r="T163" i="85"/>
  <c r="S163" i="85"/>
  <c r="R163" i="85"/>
  <c r="Q163" i="85"/>
  <c r="I163" i="85"/>
  <c r="H163" i="85"/>
  <c r="G163" i="85"/>
  <c r="F163" i="85"/>
  <c r="E163" i="85"/>
  <c r="B163" i="85"/>
  <c r="I162" i="85"/>
  <c r="H162" i="85"/>
  <c r="G162" i="85"/>
  <c r="F162" i="85"/>
  <c r="E162" i="85"/>
  <c r="A162" i="85"/>
  <c r="I161" i="85"/>
  <c r="H161" i="85"/>
  <c r="G161" i="85"/>
  <c r="F161" i="85"/>
  <c r="E161" i="85"/>
  <c r="C154" i="85"/>
  <c r="B154" i="85"/>
  <c r="R153" i="85"/>
  <c r="Q153" i="85"/>
  <c r="P153" i="85"/>
  <c r="I149" i="85" s="1"/>
  <c r="I153" i="85" s="1"/>
  <c r="O153" i="85"/>
  <c r="C153" i="85"/>
  <c r="B153" i="85"/>
  <c r="R152" i="85"/>
  <c r="Q152" i="85"/>
  <c r="P152" i="85"/>
  <c r="H149" i="85" s="1"/>
  <c r="H153" i="85" s="1"/>
  <c r="O152" i="85"/>
  <c r="C152" i="85"/>
  <c r="B152" i="85"/>
  <c r="R151" i="85"/>
  <c r="Q151" i="85"/>
  <c r="P151" i="85"/>
  <c r="O151" i="85"/>
  <c r="C151" i="85"/>
  <c r="B151" i="85"/>
  <c r="R150" i="85"/>
  <c r="Q150" i="85"/>
  <c r="F149" i="85" s="1"/>
  <c r="F153" i="85" s="1"/>
  <c r="P150" i="85"/>
  <c r="O150" i="85"/>
  <c r="I150" i="85"/>
  <c r="H150" i="85"/>
  <c r="G150" i="85"/>
  <c r="F150" i="85"/>
  <c r="C150" i="85"/>
  <c r="C349" i="85" s="1"/>
  <c r="B150" i="85"/>
  <c r="B349" i="85" s="1"/>
  <c r="R149" i="85"/>
  <c r="E150" i="85" s="1"/>
  <c r="Q149" i="85"/>
  <c r="P149" i="85"/>
  <c r="E149" i="85" s="1"/>
  <c r="E153" i="85" s="1"/>
  <c r="O149" i="85"/>
  <c r="M149" i="85"/>
  <c r="N149" i="85" s="1"/>
  <c r="G149" i="85"/>
  <c r="G153" i="85" s="1"/>
  <c r="A149" i="85"/>
  <c r="A349" i="85" s="1"/>
  <c r="C147" i="85"/>
  <c r="B147" i="85"/>
  <c r="R146" i="85"/>
  <c r="I142" i="85" s="1"/>
  <c r="I146" i="85" s="1"/>
  <c r="Q146" i="85"/>
  <c r="P146" i="85"/>
  <c r="O146" i="85"/>
  <c r="C146" i="85"/>
  <c r="B146" i="85"/>
  <c r="R145" i="85"/>
  <c r="Q145" i="85"/>
  <c r="P145" i="85"/>
  <c r="O145" i="85"/>
  <c r="C145" i="85"/>
  <c r="B145" i="85"/>
  <c r="R144" i="85"/>
  <c r="G143" i="85" s="1"/>
  <c r="Q144" i="85"/>
  <c r="P144" i="85"/>
  <c r="G142" i="85" s="1"/>
  <c r="G146" i="85" s="1"/>
  <c r="O144" i="85"/>
  <c r="C144" i="85"/>
  <c r="B144" i="85"/>
  <c r="R143" i="85"/>
  <c r="F143" i="85" s="1"/>
  <c r="Q143" i="85"/>
  <c r="F142" i="85" s="1"/>
  <c r="F146" i="85" s="1"/>
  <c r="P143" i="85"/>
  <c r="O143" i="85"/>
  <c r="I143" i="85"/>
  <c r="H143" i="85"/>
  <c r="C143" i="85"/>
  <c r="C348" i="85" s="1"/>
  <c r="B143" i="85"/>
  <c r="B348" i="85" s="1"/>
  <c r="R142" i="85"/>
  <c r="E143" i="85" s="1"/>
  <c r="Q142" i="85"/>
  <c r="P142" i="85"/>
  <c r="E142" i="85" s="1"/>
  <c r="E146" i="85" s="1"/>
  <c r="O142" i="85"/>
  <c r="M142" i="85"/>
  <c r="N142" i="85" s="1"/>
  <c r="A142" i="85"/>
  <c r="A348" i="85" s="1"/>
  <c r="C141" i="85"/>
  <c r="B141" i="85"/>
  <c r="C140" i="85"/>
  <c r="B140" i="85"/>
  <c r="R139" i="85"/>
  <c r="Q139" i="85"/>
  <c r="I135" i="85" s="1"/>
  <c r="I139" i="85" s="1"/>
  <c r="P139" i="85"/>
  <c r="O139" i="85"/>
  <c r="C139" i="85"/>
  <c r="B139" i="85"/>
  <c r="R138" i="85"/>
  <c r="Q138" i="85"/>
  <c r="P138" i="85"/>
  <c r="O138" i="85"/>
  <c r="C138" i="85"/>
  <c r="B138" i="85"/>
  <c r="R137" i="85"/>
  <c r="G136" i="85" s="1"/>
  <c r="Q137" i="85"/>
  <c r="G135" i="85" s="1"/>
  <c r="G139" i="85" s="1"/>
  <c r="P137" i="85"/>
  <c r="O137" i="85"/>
  <c r="C137" i="85"/>
  <c r="B137" i="85"/>
  <c r="R136" i="85"/>
  <c r="F136" i="85" s="1"/>
  <c r="Q136" i="85"/>
  <c r="P136" i="85"/>
  <c r="F135" i="85" s="1"/>
  <c r="F139" i="85" s="1"/>
  <c r="O136" i="85"/>
  <c r="I136" i="85"/>
  <c r="H136" i="85"/>
  <c r="C136" i="85"/>
  <c r="C347" i="85" s="1"/>
  <c r="B136" i="85"/>
  <c r="B347" i="85" s="1"/>
  <c r="R135" i="85"/>
  <c r="E136" i="85" s="1"/>
  <c r="Q135" i="85"/>
  <c r="P135" i="85"/>
  <c r="O135" i="85"/>
  <c r="N135" i="85"/>
  <c r="M135" i="85"/>
  <c r="A135" i="85"/>
  <c r="A347" i="85" s="1"/>
  <c r="C134" i="85"/>
  <c r="B134" i="85"/>
  <c r="C133" i="85"/>
  <c r="B133" i="85"/>
  <c r="R132" i="85"/>
  <c r="Q132" i="85"/>
  <c r="P132" i="85"/>
  <c r="I128" i="85" s="1"/>
  <c r="I132" i="85" s="1"/>
  <c r="O132" i="85"/>
  <c r="C132" i="85"/>
  <c r="B132" i="85"/>
  <c r="R131" i="85"/>
  <c r="Q131" i="85"/>
  <c r="P131" i="85"/>
  <c r="O131" i="85"/>
  <c r="C131" i="85"/>
  <c r="B131" i="85"/>
  <c r="R130" i="85"/>
  <c r="Q130" i="85"/>
  <c r="P130" i="85"/>
  <c r="O130" i="85"/>
  <c r="C130" i="85"/>
  <c r="B130" i="85"/>
  <c r="R129" i="85"/>
  <c r="Q129" i="85"/>
  <c r="P129" i="85"/>
  <c r="O129" i="85"/>
  <c r="I129" i="85"/>
  <c r="H129" i="85"/>
  <c r="G129" i="85"/>
  <c r="C129" i="85"/>
  <c r="C346" i="85" s="1"/>
  <c r="B129" i="85"/>
  <c r="B346" i="85" s="1"/>
  <c r="R128" i="85"/>
  <c r="Q128" i="85"/>
  <c r="P128" i="85"/>
  <c r="O128" i="85"/>
  <c r="M128" i="85"/>
  <c r="N128" i="85" s="1"/>
  <c r="H128" i="85"/>
  <c r="H132" i="85" s="1"/>
  <c r="G128" i="85"/>
  <c r="G132" i="85" s="1"/>
  <c r="A128" i="85"/>
  <c r="A346" i="85" s="1"/>
  <c r="C126" i="85"/>
  <c r="B126" i="85"/>
  <c r="R125" i="85"/>
  <c r="Q125" i="85"/>
  <c r="P125" i="85"/>
  <c r="O125" i="85"/>
  <c r="C125" i="85"/>
  <c r="B125" i="85"/>
  <c r="R124" i="85"/>
  <c r="Q124" i="85"/>
  <c r="H121" i="85" s="1"/>
  <c r="P124" i="85"/>
  <c r="O124" i="85"/>
  <c r="C124" i="85"/>
  <c r="B124" i="85"/>
  <c r="R123" i="85"/>
  <c r="G122" i="85" s="1"/>
  <c r="Q123" i="85"/>
  <c r="P123" i="85"/>
  <c r="O123" i="85"/>
  <c r="C123" i="85"/>
  <c r="B123" i="85"/>
  <c r="R122" i="85"/>
  <c r="Q122" i="85"/>
  <c r="P122" i="85"/>
  <c r="O122" i="85"/>
  <c r="I122" i="85"/>
  <c r="I159" i="85" s="1"/>
  <c r="H122" i="85"/>
  <c r="H159" i="85" s="1"/>
  <c r="C122" i="85"/>
  <c r="B122" i="85"/>
  <c r="R121" i="85"/>
  <c r="E121" i="85" s="1"/>
  <c r="Q121" i="85"/>
  <c r="P121" i="85"/>
  <c r="O121" i="85"/>
  <c r="M121" i="85"/>
  <c r="N121" i="85" s="1"/>
  <c r="I121" i="85"/>
  <c r="I125" i="85" s="1"/>
  <c r="C121" i="85"/>
  <c r="C345" i="85" s="1"/>
  <c r="B121" i="85"/>
  <c r="B345" i="85" s="1"/>
  <c r="A121" i="85"/>
  <c r="A345" i="85" s="1"/>
  <c r="I120" i="85"/>
  <c r="H120" i="85"/>
  <c r="G120" i="85"/>
  <c r="F120" i="85"/>
  <c r="E120" i="85"/>
  <c r="T112" i="85"/>
  <c r="I109" i="85" s="1"/>
  <c r="S112" i="85"/>
  <c r="R112" i="85"/>
  <c r="Q112" i="85"/>
  <c r="T111" i="85"/>
  <c r="S111" i="85"/>
  <c r="R111" i="85"/>
  <c r="Q111" i="85"/>
  <c r="T110" i="85"/>
  <c r="G109" i="85" s="1"/>
  <c r="S110" i="85"/>
  <c r="R110" i="85"/>
  <c r="Q110" i="85"/>
  <c r="T109" i="85"/>
  <c r="F109" i="85" s="1"/>
  <c r="S109" i="85"/>
  <c r="R109" i="85"/>
  <c r="Q109" i="85"/>
  <c r="H109" i="85"/>
  <c r="T108" i="85"/>
  <c r="E109" i="85" s="1"/>
  <c r="S108" i="85"/>
  <c r="R108" i="85"/>
  <c r="E108" i="85" s="1"/>
  <c r="Q108" i="85"/>
  <c r="P108" i="85"/>
  <c r="O108" i="85"/>
  <c r="M108" i="85"/>
  <c r="N108" i="85" s="1"/>
  <c r="H108" i="85"/>
  <c r="A108" i="85"/>
  <c r="T105" i="85"/>
  <c r="I102" i="85" s="1"/>
  <c r="S105" i="85"/>
  <c r="R105" i="85"/>
  <c r="Q105" i="85"/>
  <c r="T104" i="85"/>
  <c r="H102" i="85" s="1"/>
  <c r="S104" i="85"/>
  <c r="R104" i="85"/>
  <c r="Q104" i="85"/>
  <c r="T103" i="85"/>
  <c r="S103" i="85"/>
  <c r="R103" i="85"/>
  <c r="Q103" i="85"/>
  <c r="T102" i="85"/>
  <c r="F102" i="85" s="1"/>
  <c r="S102" i="85"/>
  <c r="R102" i="85"/>
  <c r="Q102" i="85"/>
  <c r="G102" i="85"/>
  <c r="T101" i="85"/>
  <c r="E102" i="85" s="1"/>
  <c r="S101" i="85"/>
  <c r="R101" i="85"/>
  <c r="E101" i="85" s="1"/>
  <c r="Q101" i="85"/>
  <c r="P101" i="85"/>
  <c r="O101" i="85"/>
  <c r="M101" i="85"/>
  <c r="N101" i="85" s="1"/>
  <c r="H101" i="85"/>
  <c r="G101" i="85"/>
  <c r="A101" i="85"/>
  <c r="T98" i="85"/>
  <c r="I95" i="85" s="1"/>
  <c r="S98" i="85"/>
  <c r="R98" i="85"/>
  <c r="Q98" i="85"/>
  <c r="T97" i="85"/>
  <c r="H95" i="85" s="1"/>
  <c r="H118" i="85" s="1"/>
  <c r="S97" i="85"/>
  <c r="H94" i="85" s="1"/>
  <c r="H117" i="85" s="1"/>
  <c r="R97" i="85"/>
  <c r="Q97" i="85"/>
  <c r="T96" i="85"/>
  <c r="G95" i="85" s="1"/>
  <c r="G118" i="85" s="1"/>
  <c r="S96" i="85"/>
  <c r="R96" i="85"/>
  <c r="Q96" i="85"/>
  <c r="T95" i="85"/>
  <c r="F95" i="85" s="1"/>
  <c r="F118" i="85" s="1"/>
  <c r="S95" i="85"/>
  <c r="R95" i="85"/>
  <c r="Q95" i="85"/>
  <c r="T94" i="85"/>
  <c r="E95" i="85" s="1"/>
  <c r="S94" i="85"/>
  <c r="R94" i="85"/>
  <c r="E94" i="85" s="1"/>
  <c r="Q94" i="85"/>
  <c r="P94" i="85"/>
  <c r="O94" i="85"/>
  <c r="M94" i="85"/>
  <c r="N94" i="85" s="1"/>
  <c r="A94" i="85"/>
  <c r="I93" i="85"/>
  <c r="H93" i="85"/>
  <c r="G93" i="85"/>
  <c r="F93" i="85"/>
  <c r="E93" i="85"/>
  <c r="T87" i="85"/>
  <c r="S87" i="85"/>
  <c r="R87" i="85"/>
  <c r="Q87" i="85"/>
  <c r="T86" i="85"/>
  <c r="S86" i="85"/>
  <c r="R86" i="85"/>
  <c r="Q86" i="85"/>
  <c r="T85" i="85"/>
  <c r="G84" i="85" s="1"/>
  <c r="S85" i="85"/>
  <c r="R85" i="85"/>
  <c r="G83" i="85" s="1"/>
  <c r="Q85" i="85"/>
  <c r="T84" i="85"/>
  <c r="S84" i="85"/>
  <c r="R84" i="85"/>
  <c r="Q84" i="85"/>
  <c r="H84" i="85"/>
  <c r="F84" i="85"/>
  <c r="T83" i="85"/>
  <c r="E84" i="85" s="1"/>
  <c r="S83" i="85"/>
  <c r="R83" i="85"/>
  <c r="Q83" i="85"/>
  <c r="P83" i="85"/>
  <c r="O83" i="85"/>
  <c r="M83" i="85"/>
  <c r="N83" i="85" s="1"/>
  <c r="H83" i="85"/>
  <c r="B83" i="85"/>
  <c r="A83" i="85"/>
  <c r="T80" i="85"/>
  <c r="S80" i="85"/>
  <c r="R80" i="85"/>
  <c r="Q80" i="85"/>
  <c r="T79" i="85"/>
  <c r="S79" i="85"/>
  <c r="R79" i="85"/>
  <c r="H76" i="85" s="1"/>
  <c r="Q79" i="85"/>
  <c r="T78" i="85"/>
  <c r="S78" i="85"/>
  <c r="R78" i="85"/>
  <c r="G76" i="85" s="1"/>
  <c r="Q78" i="85"/>
  <c r="T77" i="85"/>
  <c r="F77" i="85" s="1"/>
  <c r="S77" i="85"/>
  <c r="R77" i="85"/>
  <c r="Q77" i="85"/>
  <c r="I77" i="85"/>
  <c r="H77" i="85"/>
  <c r="G77" i="85"/>
  <c r="E77" i="85"/>
  <c r="T76" i="85"/>
  <c r="S76" i="85"/>
  <c r="R76" i="85"/>
  <c r="E76" i="85" s="1"/>
  <c r="Q76" i="85"/>
  <c r="P76" i="85"/>
  <c r="O76" i="85"/>
  <c r="M76" i="85"/>
  <c r="N76" i="85" s="1"/>
  <c r="I76" i="85"/>
  <c r="B76" i="85"/>
  <c r="A76" i="85"/>
  <c r="T73" i="85"/>
  <c r="S73" i="85"/>
  <c r="R73" i="85"/>
  <c r="I69" i="85" s="1"/>
  <c r="Q73" i="85"/>
  <c r="T72" i="85"/>
  <c r="S72" i="85"/>
  <c r="R72" i="85"/>
  <c r="Q72" i="85"/>
  <c r="T71" i="85"/>
  <c r="S71" i="85"/>
  <c r="R71" i="85"/>
  <c r="G69" i="85" s="1"/>
  <c r="Q71" i="85"/>
  <c r="T70" i="85"/>
  <c r="S70" i="85"/>
  <c r="R70" i="85"/>
  <c r="Q70" i="85"/>
  <c r="I70" i="85"/>
  <c r="H70" i="85"/>
  <c r="G70" i="85"/>
  <c r="E70" i="85"/>
  <c r="S69" i="85"/>
  <c r="Q69" i="85"/>
  <c r="P69" i="85"/>
  <c r="O69" i="85"/>
  <c r="N69" i="85"/>
  <c r="H69" i="85"/>
  <c r="E69" i="85"/>
  <c r="E71" i="85" s="1"/>
  <c r="B69" i="85"/>
  <c r="A69" i="85"/>
  <c r="I68" i="85"/>
  <c r="H68" i="85"/>
  <c r="G68" i="85"/>
  <c r="F68" i="85"/>
  <c r="E68" i="85"/>
  <c r="S59" i="85"/>
  <c r="I55" i="85" s="1"/>
  <c r="I58" i="85" s="1"/>
  <c r="R59" i="85"/>
  <c r="Q59" i="85"/>
  <c r="S58" i="85"/>
  <c r="H55" i="85" s="1"/>
  <c r="H58" i="85" s="1"/>
  <c r="R58" i="85"/>
  <c r="Q58" i="85"/>
  <c r="S57" i="85"/>
  <c r="G55" i="85" s="1"/>
  <c r="G58" i="85" s="1"/>
  <c r="R57" i="85"/>
  <c r="Q57" i="85"/>
  <c r="S56" i="85"/>
  <c r="R56" i="85"/>
  <c r="Q56" i="85"/>
  <c r="S55" i="85"/>
  <c r="R55" i="85"/>
  <c r="Q55" i="85"/>
  <c r="P55" i="85"/>
  <c r="O55" i="85"/>
  <c r="M55" i="85"/>
  <c r="N55" i="85" s="1"/>
  <c r="F55" i="85"/>
  <c r="F58" i="85" s="1"/>
  <c r="E55" i="85"/>
  <c r="E58" i="85" s="1"/>
  <c r="B55" i="85"/>
  <c r="A55" i="85"/>
  <c r="S53" i="85"/>
  <c r="I49" i="85" s="1"/>
  <c r="I52" i="85" s="1"/>
  <c r="R53" i="85"/>
  <c r="Q53" i="85"/>
  <c r="S52" i="85"/>
  <c r="R52" i="85"/>
  <c r="Q52" i="85"/>
  <c r="S51" i="85"/>
  <c r="R51" i="85"/>
  <c r="Q51" i="85"/>
  <c r="S50" i="85"/>
  <c r="R50" i="85"/>
  <c r="F49" i="85" s="1"/>
  <c r="F52" i="85" s="1"/>
  <c r="Q50" i="85"/>
  <c r="S49" i="85"/>
  <c r="R49" i="85"/>
  <c r="Q49" i="85"/>
  <c r="P49" i="85"/>
  <c r="O49" i="85"/>
  <c r="M49" i="85"/>
  <c r="N49" i="85" s="1"/>
  <c r="H49" i="85"/>
  <c r="H52" i="85" s="1"/>
  <c r="G49" i="85"/>
  <c r="G52" i="85" s="1"/>
  <c r="E49" i="85"/>
  <c r="E52" i="85" s="1"/>
  <c r="B49" i="85"/>
  <c r="A49" i="85"/>
  <c r="S47" i="85"/>
  <c r="R47" i="85"/>
  <c r="Q47" i="85"/>
  <c r="S46" i="85"/>
  <c r="H43" i="85" s="1"/>
  <c r="H46" i="85" s="1"/>
  <c r="R46" i="85"/>
  <c r="Q46" i="85"/>
  <c r="S45" i="85"/>
  <c r="G43" i="85" s="1"/>
  <c r="G46" i="85" s="1"/>
  <c r="R45" i="85"/>
  <c r="Q45" i="85"/>
  <c r="S44" i="85"/>
  <c r="F43" i="85" s="1"/>
  <c r="F46" i="85" s="1"/>
  <c r="R44" i="85"/>
  <c r="Q44" i="85"/>
  <c r="S43" i="85"/>
  <c r="E43" i="85" s="1"/>
  <c r="E46" i="85" s="1"/>
  <c r="R43" i="85"/>
  <c r="Q43" i="85"/>
  <c r="P43" i="85"/>
  <c r="O43" i="85"/>
  <c r="M43" i="85"/>
  <c r="N43" i="85" s="1"/>
  <c r="B43" i="85"/>
  <c r="A43" i="85"/>
  <c r="S41" i="85"/>
  <c r="R41" i="85"/>
  <c r="I37" i="85" s="1"/>
  <c r="I40" i="85" s="1"/>
  <c r="Q41" i="85"/>
  <c r="S40" i="85"/>
  <c r="H37" i="85" s="1"/>
  <c r="H40" i="85" s="1"/>
  <c r="R40" i="85"/>
  <c r="Q40" i="85"/>
  <c r="S39" i="85"/>
  <c r="R39" i="85"/>
  <c r="Q39" i="85"/>
  <c r="S38" i="85"/>
  <c r="R38" i="85"/>
  <c r="F37" i="85" s="1"/>
  <c r="F40" i="85" s="1"/>
  <c r="Q38" i="85"/>
  <c r="S37" i="85"/>
  <c r="R37" i="85"/>
  <c r="Q37" i="85"/>
  <c r="P37" i="85"/>
  <c r="O37" i="85"/>
  <c r="N37" i="85"/>
  <c r="M37" i="85"/>
  <c r="G37" i="85"/>
  <c r="G40" i="85" s="1"/>
  <c r="B37" i="85"/>
  <c r="A37" i="85"/>
  <c r="S35" i="85"/>
  <c r="R35" i="85"/>
  <c r="I31" i="85" s="1"/>
  <c r="I34" i="85" s="1"/>
  <c r="Q35" i="85"/>
  <c r="S34" i="85"/>
  <c r="R34" i="85"/>
  <c r="H31" i="85" s="1"/>
  <c r="H34" i="85" s="1"/>
  <c r="Q34" i="85"/>
  <c r="S33" i="85"/>
  <c r="R33" i="85"/>
  <c r="G31" i="85" s="1"/>
  <c r="G34" i="85" s="1"/>
  <c r="Q33" i="85"/>
  <c r="S32" i="85"/>
  <c r="R32" i="85"/>
  <c r="F31" i="85" s="1"/>
  <c r="F34" i="85" s="1"/>
  <c r="Q32" i="85"/>
  <c r="S31" i="85"/>
  <c r="R31" i="85"/>
  <c r="E31" i="85" s="1"/>
  <c r="E34" i="85" s="1"/>
  <c r="Q31" i="85"/>
  <c r="P31" i="85"/>
  <c r="O31" i="85"/>
  <c r="E32" i="85" s="1"/>
  <c r="M31" i="85"/>
  <c r="N31" i="85" s="1"/>
  <c r="B31" i="85"/>
  <c r="A31" i="85"/>
  <c r="S29" i="85"/>
  <c r="R29" i="85"/>
  <c r="Q29" i="85"/>
  <c r="S28" i="85"/>
  <c r="R28" i="85"/>
  <c r="Q28" i="85"/>
  <c r="S27" i="85"/>
  <c r="R27" i="85"/>
  <c r="Q27" i="85"/>
  <c r="S26" i="85"/>
  <c r="R26" i="85"/>
  <c r="F25" i="85" s="1"/>
  <c r="F28" i="85" s="1"/>
  <c r="Q26" i="85"/>
  <c r="S25" i="85"/>
  <c r="R25" i="85"/>
  <c r="Q25" i="85"/>
  <c r="P25" i="85"/>
  <c r="O25" i="85"/>
  <c r="M25" i="85"/>
  <c r="N25" i="85" s="1"/>
  <c r="I25" i="85"/>
  <c r="I28" i="85" s="1"/>
  <c r="H25" i="85"/>
  <c r="H28" i="85" s="1"/>
  <c r="G25" i="85"/>
  <c r="G28" i="85" s="1"/>
  <c r="E25" i="85"/>
  <c r="E28" i="85" s="1"/>
  <c r="B25" i="85"/>
  <c r="A25" i="85"/>
  <c r="S23" i="85"/>
  <c r="R23" i="85"/>
  <c r="I19" i="85" s="1"/>
  <c r="I22" i="85" s="1"/>
  <c r="Q23" i="85"/>
  <c r="S22" i="85"/>
  <c r="R22" i="85"/>
  <c r="Q22" i="85"/>
  <c r="S21" i="85"/>
  <c r="R21" i="85"/>
  <c r="G19" i="85" s="1"/>
  <c r="G22" i="85" s="1"/>
  <c r="Q21" i="85"/>
  <c r="S20" i="85"/>
  <c r="F19" i="85" s="1"/>
  <c r="F22" i="85" s="1"/>
  <c r="R20" i="85"/>
  <c r="Q20" i="85"/>
  <c r="S19" i="85"/>
  <c r="E19" i="85" s="1"/>
  <c r="E22" i="85" s="1"/>
  <c r="R19" i="85"/>
  <c r="Q19" i="85"/>
  <c r="P19" i="85"/>
  <c r="O19" i="85"/>
  <c r="N19" i="85"/>
  <c r="M19" i="85"/>
  <c r="H19" i="85"/>
  <c r="H22" i="85" s="1"/>
  <c r="B19" i="85"/>
  <c r="A19" i="85"/>
  <c r="S17" i="85"/>
  <c r="R17" i="85"/>
  <c r="Q17" i="85"/>
  <c r="S16" i="85"/>
  <c r="H13" i="85" s="1"/>
  <c r="H16" i="85" s="1"/>
  <c r="R16" i="85"/>
  <c r="Q16" i="85"/>
  <c r="S15" i="85"/>
  <c r="R15" i="85"/>
  <c r="G13" i="85" s="1"/>
  <c r="G16" i="85" s="1"/>
  <c r="Q15" i="85"/>
  <c r="S14" i="85"/>
  <c r="R14" i="85"/>
  <c r="F13" i="85" s="1"/>
  <c r="F16" i="85" s="1"/>
  <c r="Q14" i="85"/>
  <c r="S13" i="85"/>
  <c r="R13" i="85"/>
  <c r="Q13" i="85"/>
  <c r="P13" i="85"/>
  <c r="O13" i="85"/>
  <c r="M13" i="85"/>
  <c r="N13" i="85" s="1"/>
  <c r="E13" i="85"/>
  <c r="E16" i="85" s="1"/>
  <c r="B13" i="85"/>
  <c r="A13" i="85"/>
  <c r="Q6" i="85"/>
  <c r="B5" i="85"/>
  <c r="B4" i="85"/>
  <c r="B3" i="85"/>
  <c r="B431" i="84"/>
  <c r="I430" i="84"/>
  <c r="H430" i="84"/>
  <c r="G430" i="84"/>
  <c r="F430" i="84"/>
  <c r="E430" i="84"/>
  <c r="J430" i="84" s="1"/>
  <c r="I429" i="84"/>
  <c r="H429" i="84"/>
  <c r="G429" i="84"/>
  <c r="F429" i="84"/>
  <c r="E429" i="84"/>
  <c r="I428" i="84"/>
  <c r="H428" i="84"/>
  <c r="G428" i="84"/>
  <c r="F428" i="84"/>
  <c r="E428" i="84"/>
  <c r="J428" i="84" s="1"/>
  <c r="I427" i="84"/>
  <c r="H427" i="84"/>
  <c r="G427" i="84"/>
  <c r="F427" i="84"/>
  <c r="E427" i="84"/>
  <c r="J427" i="84" s="1"/>
  <c r="I426" i="84"/>
  <c r="H426" i="84"/>
  <c r="G426" i="84"/>
  <c r="F426" i="84"/>
  <c r="E426" i="84"/>
  <c r="I425" i="84"/>
  <c r="H425" i="84"/>
  <c r="G425" i="84"/>
  <c r="F425" i="84"/>
  <c r="E425" i="84"/>
  <c r="I424" i="84"/>
  <c r="H424" i="84"/>
  <c r="G424" i="84"/>
  <c r="F424" i="84"/>
  <c r="E424" i="84"/>
  <c r="I423" i="84"/>
  <c r="H423" i="84"/>
  <c r="G423" i="84"/>
  <c r="F423" i="84"/>
  <c r="E423" i="84"/>
  <c r="I422" i="84"/>
  <c r="H422" i="84"/>
  <c r="G422" i="84"/>
  <c r="F422" i="84"/>
  <c r="E422" i="84"/>
  <c r="I421" i="84"/>
  <c r="H421" i="84"/>
  <c r="G421" i="84"/>
  <c r="F421" i="84"/>
  <c r="E421" i="84"/>
  <c r="I420" i="84"/>
  <c r="H420" i="84"/>
  <c r="G420" i="84"/>
  <c r="F420" i="84"/>
  <c r="E420" i="84"/>
  <c r="J420" i="84" s="1"/>
  <c r="I419" i="84"/>
  <c r="H419" i="84"/>
  <c r="G419" i="84"/>
  <c r="F419" i="84"/>
  <c r="E419" i="84"/>
  <c r="J419" i="84" s="1"/>
  <c r="I418" i="84"/>
  <c r="H418" i="84"/>
  <c r="G418" i="84"/>
  <c r="F418" i="84"/>
  <c r="E418" i="84"/>
  <c r="I417" i="84"/>
  <c r="H417" i="84"/>
  <c r="G417" i="84"/>
  <c r="F417" i="84"/>
  <c r="E417" i="84"/>
  <c r="I416" i="84"/>
  <c r="H416" i="84"/>
  <c r="G416" i="84"/>
  <c r="F416" i="84"/>
  <c r="E416" i="84"/>
  <c r="I415" i="84"/>
  <c r="H415" i="84"/>
  <c r="G415" i="84"/>
  <c r="F415" i="84"/>
  <c r="E415" i="84"/>
  <c r="J415" i="84" s="1"/>
  <c r="I414" i="84"/>
  <c r="H414" i="84"/>
  <c r="G414" i="84"/>
  <c r="F414" i="84"/>
  <c r="E414" i="84"/>
  <c r="I413" i="84"/>
  <c r="H413" i="84"/>
  <c r="G413" i="84"/>
  <c r="F413" i="84"/>
  <c r="E413" i="84"/>
  <c r="I412" i="84"/>
  <c r="H412" i="84"/>
  <c r="G412" i="84"/>
  <c r="F412" i="84"/>
  <c r="E412" i="84"/>
  <c r="J412" i="84" s="1"/>
  <c r="I411" i="84"/>
  <c r="H411" i="84"/>
  <c r="G411" i="84"/>
  <c r="F411" i="84"/>
  <c r="E411" i="84"/>
  <c r="J411" i="84" s="1"/>
  <c r="B407" i="84"/>
  <c r="I406" i="84"/>
  <c r="H406" i="84"/>
  <c r="G406" i="84"/>
  <c r="F406" i="84"/>
  <c r="E406" i="84"/>
  <c r="I405" i="84"/>
  <c r="H405" i="84"/>
  <c r="G405" i="84"/>
  <c r="F405" i="84"/>
  <c r="E405" i="84"/>
  <c r="B405" i="84"/>
  <c r="B429" i="84" s="1"/>
  <c r="I404" i="84"/>
  <c r="H404" i="84"/>
  <c r="G404" i="84"/>
  <c r="F404" i="84"/>
  <c r="E404" i="84"/>
  <c r="B404" i="84"/>
  <c r="B428" i="84" s="1"/>
  <c r="I403" i="84"/>
  <c r="H403" i="84"/>
  <c r="G403" i="84"/>
  <c r="F403" i="84"/>
  <c r="E403" i="84"/>
  <c r="I402" i="84"/>
  <c r="H402" i="84"/>
  <c r="G402" i="84"/>
  <c r="F402" i="84"/>
  <c r="E402" i="84"/>
  <c r="I401" i="84"/>
  <c r="H401" i="84"/>
  <c r="G401" i="84"/>
  <c r="F401" i="84"/>
  <c r="E401" i="84"/>
  <c r="J401" i="84" s="1"/>
  <c r="I400" i="84"/>
  <c r="H400" i="84"/>
  <c r="G400" i="84"/>
  <c r="F400" i="84"/>
  <c r="E400" i="84"/>
  <c r="J400" i="84" s="1"/>
  <c r="I399" i="84"/>
  <c r="H399" i="84"/>
  <c r="G399" i="84"/>
  <c r="F399" i="84"/>
  <c r="E399" i="84"/>
  <c r="I398" i="84"/>
  <c r="H398" i="84"/>
  <c r="G398" i="84"/>
  <c r="F398" i="84"/>
  <c r="E398" i="84"/>
  <c r="I397" i="84"/>
  <c r="H397" i="84"/>
  <c r="G397" i="84"/>
  <c r="F397" i="84"/>
  <c r="E397" i="84"/>
  <c r="I396" i="84"/>
  <c r="H396" i="84"/>
  <c r="G396" i="84"/>
  <c r="F396" i="84"/>
  <c r="E396" i="84"/>
  <c r="I395" i="84"/>
  <c r="H395" i="84"/>
  <c r="G395" i="84"/>
  <c r="F395" i="84"/>
  <c r="E395" i="84"/>
  <c r="I394" i="84"/>
  <c r="J394" i="84" s="1"/>
  <c r="H394" i="84"/>
  <c r="G394" i="84"/>
  <c r="F394" i="84"/>
  <c r="E394" i="84"/>
  <c r="I393" i="84"/>
  <c r="H393" i="84"/>
  <c r="G393" i="84"/>
  <c r="F393" i="84"/>
  <c r="J393" i="84" s="1"/>
  <c r="E393" i="84"/>
  <c r="I392" i="84"/>
  <c r="H392" i="84"/>
  <c r="G392" i="84"/>
  <c r="F392" i="84"/>
  <c r="E392" i="84"/>
  <c r="J392" i="84" s="1"/>
  <c r="I391" i="84"/>
  <c r="H391" i="84"/>
  <c r="G391" i="84"/>
  <c r="F391" i="84"/>
  <c r="E391" i="84"/>
  <c r="I390" i="84"/>
  <c r="H390" i="84"/>
  <c r="G390" i="84"/>
  <c r="F390" i="84"/>
  <c r="E390" i="84"/>
  <c r="I389" i="84"/>
  <c r="H389" i="84"/>
  <c r="G389" i="84"/>
  <c r="F389" i="84"/>
  <c r="E389" i="84"/>
  <c r="B389" i="84"/>
  <c r="B413" i="84" s="1"/>
  <c r="I388" i="84"/>
  <c r="H388" i="84"/>
  <c r="G388" i="84"/>
  <c r="F388" i="84"/>
  <c r="E388" i="84"/>
  <c r="B388" i="84"/>
  <c r="B412" i="84" s="1"/>
  <c r="I387" i="84"/>
  <c r="H387" i="84"/>
  <c r="G387" i="84"/>
  <c r="F387" i="84"/>
  <c r="E387" i="84"/>
  <c r="I382" i="84"/>
  <c r="H382" i="84"/>
  <c r="G382" i="84"/>
  <c r="F382" i="84"/>
  <c r="E382" i="84"/>
  <c r="B382" i="84"/>
  <c r="B406" i="84" s="1"/>
  <c r="B430" i="84" s="1"/>
  <c r="I381" i="84"/>
  <c r="H381" i="84"/>
  <c r="G381" i="84"/>
  <c r="F381" i="84"/>
  <c r="E381" i="84"/>
  <c r="B381" i="84"/>
  <c r="I380" i="84"/>
  <c r="H380" i="84"/>
  <c r="G380" i="84"/>
  <c r="F380" i="84"/>
  <c r="E380" i="84"/>
  <c r="B380" i="84"/>
  <c r="I379" i="84"/>
  <c r="H379" i="84"/>
  <c r="G379" i="84"/>
  <c r="F379" i="84"/>
  <c r="E379" i="84"/>
  <c r="B379" i="84"/>
  <c r="I378" i="84"/>
  <c r="H378" i="84"/>
  <c r="G378" i="84"/>
  <c r="F378" i="84"/>
  <c r="E378" i="84"/>
  <c r="B378" i="84"/>
  <c r="B402" i="84" s="1"/>
  <c r="B426" i="84" s="1"/>
  <c r="I377" i="84"/>
  <c r="H377" i="84"/>
  <c r="G377" i="84"/>
  <c r="F377" i="84"/>
  <c r="E377" i="84"/>
  <c r="J377" i="84" s="1"/>
  <c r="B377" i="84"/>
  <c r="B401" i="84" s="1"/>
  <c r="B425" i="84" s="1"/>
  <c r="I376" i="84"/>
  <c r="J376" i="84" s="1"/>
  <c r="H376" i="84"/>
  <c r="G376" i="84"/>
  <c r="F376" i="84"/>
  <c r="E376" i="84"/>
  <c r="B376" i="84"/>
  <c r="B400" i="84" s="1"/>
  <c r="B424" i="84" s="1"/>
  <c r="I375" i="84"/>
  <c r="H375" i="84"/>
  <c r="J375" i="84" s="1"/>
  <c r="G375" i="84"/>
  <c r="F375" i="84"/>
  <c r="E375" i="84"/>
  <c r="B375" i="84"/>
  <c r="B399" i="84" s="1"/>
  <c r="B423" i="84" s="1"/>
  <c r="I374" i="84"/>
  <c r="H374" i="84"/>
  <c r="G374" i="84"/>
  <c r="F374" i="84"/>
  <c r="J374" i="84" s="1"/>
  <c r="E374" i="84"/>
  <c r="B374" i="84"/>
  <c r="B398" i="84" s="1"/>
  <c r="B422" i="84" s="1"/>
  <c r="I373" i="84"/>
  <c r="H373" i="84"/>
  <c r="G373" i="84"/>
  <c r="F373" i="84"/>
  <c r="E373" i="84"/>
  <c r="B373" i="84"/>
  <c r="B397" i="84" s="1"/>
  <c r="B421" i="84" s="1"/>
  <c r="I372" i="84"/>
  <c r="H372" i="84"/>
  <c r="G372" i="84"/>
  <c r="F372" i="84"/>
  <c r="E372" i="84"/>
  <c r="B372" i="84"/>
  <c r="B396" i="84" s="1"/>
  <c r="B420" i="84" s="1"/>
  <c r="I371" i="84"/>
  <c r="H371" i="84"/>
  <c r="G371" i="84"/>
  <c r="F371" i="84"/>
  <c r="E371" i="84"/>
  <c r="B371" i="84"/>
  <c r="B395" i="84" s="1"/>
  <c r="B419" i="84" s="1"/>
  <c r="I370" i="84"/>
  <c r="H370" i="84"/>
  <c r="G370" i="84"/>
  <c r="F370" i="84"/>
  <c r="E370" i="84"/>
  <c r="B370" i="84"/>
  <c r="B394" i="84" s="1"/>
  <c r="B418" i="84" s="1"/>
  <c r="I369" i="84"/>
  <c r="H369" i="84"/>
  <c r="G369" i="84"/>
  <c r="F369" i="84"/>
  <c r="E369" i="84"/>
  <c r="J369" i="84" s="1"/>
  <c r="B369" i="84"/>
  <c r="I368" i="84"/>
  <c r="H368" i="84"/>
  <c r="G368" i="84"/>
  <c r="F368" i="84"/>
  <c r="E368" i="84"/>
  <c r="B368" i="84"/>
  <c r="B392" i="84" s="1"/>
  <c r="B416" i="84" s="1"/>
  <c r="I367" i="84"/>
  <c r="H367" i="84"/>
  <c r="G367" i="84"/>
  <c r="F367" i="84"/>
  <c r="E367" i="84"/>
  <c r="J367" i="84" s="1"/>
  <c r="B367" i="84"/>
  <c r="B391" i="84" s="1"/>
  <c r="B415" i="84" s="1"/>
  <c r="I366" i="84"/>
  <c r="H366" i="84"/>
  <c r="G366" i="84"/>
  <c r="F366" i="84"/>
  <c r="E366" i="84"/>
  <c r="B366" i="84"/>
  <c r="B390" i="84" s="1"/>
  <c r="B414" i="84" s="1"/>
  <c r="I365" i="84"/>
  <c r="H365" i="84"/>
  <c r="G365" i="84"/>
  <c r="F365" i="84"/>
  <c r="E365" i="84"/>
  <c r="B365" i="84"/>
  <c r="I364" i="84"/>
  <c r="H364" i="84"/>
  <c r="G364" i="84"/>
  <c r="F364" i="84"/>
  <c r="E364" i="84"/>
  <c r="J364" i="84" s="1"/>
  <c r="B364" i="84"/>
  <c r="I363" i="84"/>
  <c r="H363" i="84"/>
  <c r="G363" i="84"/>
  <c r="F363" i="84"/>
  <c r="E363" i="84"/>
  <c r="B363" i="84"/>
  <c r="O355" i="84"/>
  <c r="M355" i="84"/>
  <c r="C355" i="84"/>
  <c r="I349" i="84"/>
  <c r="H349" i="84"/>
  <c r="G349" i="84"/>
  <c r="F349" i="84"/>
  <c r="E349" i="84"/>
  <c r="I348" i="84"/>
  <c r="H348" i="84"/>
  <c r="G348" i="84"/>
  <c r="F348" i="84"/>
  <c r="E348" i="84"/>
  <c r="I347" i="84"/>
  <c r="H347" i="84"/>
  <c r="G347" i="84"/>
  <c r="F347" i="84"/>
  <c r="E347" i="84"/>
  <c r="J347" i="84" s="1"/>
  <c r="I346" i="84"/>
  <c r="H346" i="84"/>
  <c r="G346" i="84"/>
  <c r="F346" i="84"/>
  <c r="E346" i="84"/>
  <c r="I345" i="84"/>
  <c r="H345" i="84"/>
  <c r="G345" i="84"/>
  <c r="F345" i="84"/>
  <c r="E345" i="84"/>
  <c r="I340" i="84"/>
  <c r="H340" i="84"/>
  <c r="G340" i="84"/>
  <c r="F340" i="84"/>
  <c r="E340" i="84"/>
  <c r="I339" i="84"/>
  <c r="H339" i="84"/>
  <c r="G339" i="84"/>
  <c r="F339" i="84"/>
  <c r="E339" i="84"/>
  <c r="B339" i="84"/>
  <c r="I338" i="84"/>
  <c r="H338" i="84"/>
  <c r="G338" i="84"/>
  <c r="F338" i="84"/>
  <c r="E338" i="84"/>
  <c r="B338" i="84"/>
  <c r="I337" i="84"/>
  <c r="H337" i="84"/>
  <c r="G337" i="84"/>
  <c r="F337" i="84"/>
  <c r="E337" i="84"/>
  <c r="B337" i="84"/>
  <c r="I336" i="84"/>
  <c r="H336" i="84"/>
  <c r="G336" i="84"/>
  <c r="F336" i="84"/>
  <c r="E336" i="84"/>
  <c r="B336" i="84"/>
  <c r="I335" i="84"/>
  <c r="H335" i="84"/>
  <c r="G335" i="84"/>
  <c r="F335" i="84"/>
  <c r="E335" i="84"/>
  <c r="J335" i="84" s="1"/>
  <c r="B335" i="84"/>
  <c r="I334" i="84"/>
  <c r="H334" i="84"/>
  <c r="G334" i="84"/>
  <c r="F334" i="84"/>
  <c r="E334" i="84"/>
  <c r="J334" i="84" s="1"/>
  <c r="B334" i="84"/>
  <c r="I333" i="84"/>
  <c r="H333" i="84"/>
  <c r="G333" i="84"/>
  <c r="F333" i="84"/>
  <c r="E333" i="84"/>
  <c r="C333" i="84"/>
  <c r="I332" i="84"/>
  <c r="H332" i="84"/>
  <c r="G332" i="84"/>
  <c r="F332" i="84"/>
  <c r="E332" i="84"/>
  <c r="C332" i="84"/>
  <c r="C331" i="84"/>
  <c r="B331" i="84"/>
  <c r="I330" i="84"/>
  <c r="H330" i="84"/>
  <c r="G330" i="84"/>
  <c r="F330" i="84"/>
  <c r="E330" i="84"/>
  <c r="C330" i="84"/>
  <c r="I329" i="84"/>
  <c r="H329" i="84"/>
  <c r="G329" i="84"/>
  <c r="F329" i="84"/>
  <c r="E329" i="84"/>
  <c r="C329" i="84"/>
  <c r="I328" i="84"/>
  <c r="H328" i="84"/>
  <c r="G328" i="84"/>
  <c r="F328" i="84"/>
  <c r="E328" i="84"/>
  <c r="C328" i="84"/>
  <c r="C327" i="84"/>
  <c r="B327" i="84"/>
  <c r="I326" i="84"/>
  <c r="H326" i="84"/>
  <c r="G326" i="84"/>
  <c r="F326" i="84"/>
  <c r="E326" i="84"/>
  <c r="C326" i="84"/>
  <c r="B326" i="84"/>
  <c r="I322" i="84"/>
  <c r="H322" i="84"/>
  <c r="G322" i="84"/>
  <c r="F322" i="84"/>
  <c r="E322" i="84"/>
  <c r="B322" i="84"/>
  <c r="I321" i="84"/>
  <c r="H321" i="84"/>
  <c r="G321" i="84"/>
  <c r="F321" i="84"/>
  <c r="E321" i="84"/>
  <c r="B321" i="84"/>
  <c r="I320" i="84"/>
  <c r="H320" i="84"/>
  <c r="G320" i="84"/>
  <c r="F320" i="84"/>
  <c r="E320" i="84"/>
  <c r="B320" i="84"/>
  <c r="I319" i="84"/>
  <c r="H319" i="84"/>
  <c r="G319" i="84"/>
  <c r="F319" i="84"/>
  <c r="J319" i="84" s="1"/>
  <c r="E319" i="84"/>
  <c r="B319" i="84"/>
  <c r="I318" i="84"/>
  <c r="H318" i="84"/>
  <c r="G318" i="84"/>
  <c r="F318" i="84"/>
  <c r="E318" i="84"/>
  <c r="B318" i="84"/>
  <c r="I316" i="84"/>
  <c r="H316" i="84"/>
  <c r="G316" i="84"/>
  <c r="F316" i="84"/>
  <c r="E316" i="84"/>
  <c r="B316" i="84"/>
  <c r="I315" i="84"/>
  <c r="H315" i="84"/>
  <c r="G315" i="84"/>
  <c r="F315" i="84"/>
  <c r="E315" i="84"/>
  <c r="B315" i="84"/>
  <c r="I313" i="84"/>
  <c r="H313" i="84"/>
  <c r="G313" i="84"/>
  <c r="F313" i="84"/>
  <c r="E313" i="84"/>
  <c r="B313" i="84"/>
  <c r="I312" i="84"/>
  <c r="H312" i="84"/>
  <c r="G312" i="84"/>
  <c r="F312" i="84"/>
  <c r="E312" i="84"/>
  <c r="B312" i="84"/>
  <c r="I311" i="84"/>
  <c r="H311" i="84"/>
  <c r="G311" i="84"/>
  <c r="F311" i="84"/>
  <c r="E311" i="84"/>
  <c r="B311" i="84"/>
  <c r="I309" i="84"/>
  <c r="H309" i="84"/>
  <c r="G309" i="84"/>
  <c r="F309" i="84"/>
  <c r="E309" i="84"/>
  <c r="B309" i="84"/>
  <c r="I308" i="84"/>
  <c r="H308" i="84"/>
  <c r="J308" i="84" s="1"/>
  <c r="G308" i="84"/>
  <c r="F308" i="84"/>
  <c r="E308" i="84"/>
  <c r="B308" i="84"/>
  <c r="I307" i="84"/>
  <c r="H307" i="84"/>
  <c r="G307" i="84"/>
  <c r="F307" i="84"/>
  <c r="E307" i="84"/>
  <c r="B307" i="84"/>
  <c r="I302" i="84"/>
  <c r="H302" i="84"/>
  <c r="G302" i="84"/>
  <c r="F302" i="84"/>
  <c r="E302" i="84"/>
  <c r="C302" i="84"/>
  <c r="B302" i="84"/>
  <c r="I301" i="84"/>
  <c r="H301" i="84"/>
  <c r="G301" i="84"/>
  <c r="F301" i="84"/>
  <c r="E301" i="84"/>
  <c r="C301" i="84"/>
  <c r="B301" i="84"/>
  <c r="I300" i="84"/>
  <c r="H300" i="84"/>
  <c r="G300" i="84"/>
  <c r="F300" i="84"/>
  <c r="E300" i="84"/>
  <c r="C300" i="84"/>
  <c r="B300" i="84"/>
  <c r="I299" i="84"/>
  <c r="H299" i="84"/>
  <c r="G299" i="84"/>
  <c r="F299" i="84"/>
  <c r="E299" i="84"/>
  <c r="C299" i="84"/>
  <c r="I298" i="84"/>
  <c r="H298" i="84"/>
  <c r="G298" i="84"/>
  <c r="F298" i="84"/>
  <c r="E298" i="84"/>
  <c r="C298" i="84"/>
  <c r="B298" i="84"/>
  <c r="I297" i="84"/>
  <c r="H297" i="84"/>
  <c r="G297" i="84"/>
  <c r="F297" i="84"/>
  <c r="E297" i="84"/>
  <c r="C297" i="84"/>
  <c r="B297" i="84"/>
  <c r="I296" i="84"/>
  <c r="H296" i="84"/>
  <c r="G296" i="84"/>
  <c r="F296" i="84"/>
  <c r="E296" i="84"/>
  <c r="C296" i="84"/>
  <c r="B296" i="84"/>
  <c r="I295" i="84"/>
  <c r="H295" i="84"/>
  <c r="G295" i="84"/>
  <c r="F295" i="84"/>
  <c r="E295" i="84"/>
  <c r="J295" i="84" s="1"/>
  <c r="C295" i="84"/>
  <c r="B295" i="84"/>
  <c r="I294" i="84"/>
  <c r="H294" i="84"/>
  <c r="G294" i="84"/>
  <c r="F294" i="84"/>
  <c r="E294" i="84"/>
  <c r="C294" i="84"/>
  <c r="B294" i="84"/>
  <c r="I293" i="84"/>
  <c r="H293" i="84"/>
  <c r="G293" i="84"/>
  <c r="F293" i="84"/>
  <c r="E293" i="84"/>
  <c r="C293" i="84"/>
  <c r="B293" i="84"/>
  <c r="I292" i="84"/>
  <c r="H292" i="84"/>
  <c r="G292" i="84"/>
  <c r="F292" i="84"/>
  <c r="E292" i="84"/>
  <c r="C292" i="84"/>
  <c r="B292" i="84"/>
  <c r="I291" i="84"/>
  <c r="H291" i="84"/>
  <c r="G291" i="84"/>
  <c r="F291" i="84"/>
  <c r="E291" i="84"/>
  <c r="C291" i="84"/>
  <c r="B291" i="84"/>
  <c r="I290" i="84"/>
  <c r="H290" i="84"/>
  <c r="G290" i="84"/>
  <c r="F290" i="84"/>
  <c r="E290" i="84"/>
  <c r="C290" i="84"/>
  <c r="I289" i="84"/>
  <c r="H289" i="84"/>
  <c r="G289" i="84"/>
  <c r="F289" i="84"/>
  <c r="E289" i="84"/>
  <c r="C289" i="84"/>
  <c r="I288" i="84"/>
  <c r="H288" i="84"/>
  <c r="G288" i="84"/>
  <c r="F288" i="84"/>
  <c r="E288" i="84"/>
  <c r="C288" i="84"/>
  <c r="I287" i="84"/>
  <c r="H287" i="84"/>
  <c r="G287" i="84"/>
  <c r="F287" i="84"/>
  <c r="E287" i="84"/>
  <c r="C287" i="84"/>
  <c r="B287" i="84"/>
  <c r="I286" i="84"/>
  <c r="H286" i="84"/>
  <c r="G286" i="84"/>
  <c r="F286" i="84"/>
  <c r="E286" i="84"/>
  <c r="C286" i="84"/>
  <c r="B286" i="84"/>
  <c r="I285" i="84"/>
  <c r="H285" i="84"/>
  <c r="G285" i="84"/>
  <c r="F285" i="84"/>
  <c r="E285" i="84"/>
  <c r="C285" i="84"/>
  <c r="B285" i="84"/>
  <c r="I284" i="84"/>
  <c r="H284" i="84"/>
  <c r="H303" i="84" s="1"/>
  <c r="G284" i="84"/>
  <c r="F284" i="84"/>
  <c r="E284" i="84"/>
  <c r="C284" i="84"/>
  <c r="B284" i="84"/>
  <c r="I283" i="84"/>
  <c r="I303" i="84" s="1"/>
  <c r="H283" i="84"/>
  <c r="G283" i="84"/>
  <c r="F283" i="84"/>
  <c r="E283" i="84"/>
  <c r="C283" i="84"/>
  <c r="I279" i="84"/>
  <c r="H279" i="84"/>
  <c r="G279" i="84"/>
  <c r="F279" i="84"/>
  <c r="E279" i="84"/>
  <c r="B279" i="84"/>
  <c r="I278" i="84"/>
  <c r="H278" i="84"/>
  <c r="G278" i="84"/>
  <c r="F278" i="84"/>
  <c r="E278" i="84"/>
  <c r="B278" i="84"/>
  <c r="I277" i="84"/>
  <c r="H277" i="84"/>
  <c r="G277" i="84"/>
  <c r="F277" i="84"/>
  <c r="E277" i="84"/>
  <c r="B277" i="84"/>
  <c r="I276" i="84"/>
  <c r="I280" i="84" s="1"/>
  <c r="H276" i="84"/>
  <c r="G276" i="84"/>
  <c r="F276" i="84"/>
  <c r="E276" i="84"/>
  <c r="E280" i="84" s="1"/>
  <c r="B276" i="84"/>
  <c r="I272" i="84"/>
  <c r="H272" i="84"/>
  <c r="G272" i="84"/>
  <c r="F272" i="84"/>
  <c r="E272" i="84"/>
  <c r="B272" i="84"/>
  <c r="I271" i="84"/>
  <c r="H271" i="84"/>
  <c r="G271" i="84"/>
  <c r="J271" i="84" s="1"/>
  <c r="F271" i="84"/>
  <c r="E271" i="84"/>
  <c r="B271" i="84"/>
  <c r="I270" i="84"/>
  <c r="H270" i="84"/>
  <c r="G270" i="84"/>
  <c r="F270" i="84"/>
  <c r="E270" i="84"/>
  <c r="B270" i="84"/>
  <c r="I269" i="84"/>
  <c r="H269" i="84"/>
  <c r="G269" i="84"/>
  <c r="F269" i="84"/>
  <c r="E269" i="84"/>
  <c r="J269" i="84" s="1"/>
  <c r="B269" i="84"/>
  <c r="I268" i="84"/>
  <c r="H268" i="84"/>
  <c r="G268" i="84"/>
  <c r="F268" i="84"/>
  <c r="E268" i="84"/>
  <c r="B268" i="84"/>
  <c r="I267" i="84"/>
  <c r="H267" i="84"/>
  <c r="G267" i="84"/>
  <c r="G273" i="84" s="1"/>
  <c r="F267" i="84"/>
  <c r="E267" i="84"/>
  <c r="B267" i="84"/>
  <c r="I266" i="84"/>
  <c r="H266" i="84"/>
  <c r="H273" i="84" s="1"/>
  <c r="G266" i="84"/>
  <c r="F266" i="84"/>
  <c r="E266" i="84"/>
  <c r="J266" i="84" s="1"/>
  <c r="B266" i="84"/>
  <c r="I262" i="84"/>
  <c r="H262" i="84"/>
  <c r="G262" i="84"/>
  <c r="F262" i="84"/>
  <c r="E262" i="84"/>
  <c r="B262" i="84"/>
  <c r="I261" i="84"/>
  <c r="I263" i="84" s="1"/>
  <c r="H261" i="84"/>
  <c r="H263" i="84" s="1"/>
  <c r="G261" i="84"/>
  <c r="F261" i="84"/>
  <c r="E261" i="84"/>
  <c r="B261" i="84"/>
  <c r="I257" i="84"/>
  <c r="H257" i="84"/>
  <c r="G257" i="84"/>
  <c r="F257" i="84"/>
  <c r="E257" i="84"/>
  <c r="B257" i="84"/>
  <c r="I256" i="84"/>
  <c r="H256" i="84"/>
  <c r="G256" i="84"/>
  <c r="F256" i="84"/>
  <c r="E256" i="84"/>
  <c r="B256" i="84"/>
  <c r="I255" i="84"/>
  <c r="H255" i="84"/>
  <c r="G255" i="84"/>
  <c r="F255" i="84"/>
  <c r="E255" i="84"/>
  <c r="B255" i="84"/>
  <c r="I254" i="84"/>
  <c r="I258" i="84" s="1"/>
  <c r="H254" i="84"/>
  <c r="G254" i="84"/>
  <c r="F254" i="84"/>
  <c r="E254" i="84"/>
  <c r="B254" i="84"/>
  <c r="I249" i="84"/>
  <c r="H249" i="84"/>
  <c r="G249" i="84"/>
  <c r="F249" i="84"/>
  <c r="E249" i="84"/>
  <c r="C249" i="84"/>
  <c r="I248" i="84"/>
  <c r="H248" i="84"/>
  <c r="G248" i="84"/>
  <c r="F248" i="84"/>
  <c r="E248" i="84"/>
  <c r="C248" i="84"/>
  <c r="I247" i="84"/>
  <c r="H247" i="84"/>
  <c r="G247" i="84"/>
  <c r="F247" i="84"/>
  <c r="J247" i="84" s="1"/>
  <c r="E247" i="84"/>
  <c r="C247" i="84"/>
  <c r="I246" i="84"/>
  <c r="H246" i="84"/>
  <c r="G246" i="84"/>
  <c r="F246" i="84"/>
  <c r="E246" i="84"/>
  <c r="C246" i="84"/>
  <c r="I245" i="84"/>
  <c r="H245" i="84"/>
  <c r="G245" i="84"/>
  <c r="F245" i="84"/>
  <c r="E245" i="84"/>
  <c r="J245" i="84" s="1"/>
  <c r="C245" i="84"/>
  <c r="I244" i="84"/>
  <c r="H244" i="84"/>
  <c r="G244" i="84"/>
  <c r="F244" i="84"/>
  <c r="E244" i="84"/>
  <c r="C244" i="84"/>
  <c r="I242" i="84"/>
  <c r="H242" i="84"/>
  <c r="G242" i="84"/>
  <c r="F242" i="84"/>
  <c r="E242" i="84"/>
  <c r="A242" i="84"/>
  <c r="I241" i="84"/>
  <c r="H241" i="84"/>
  <c r="G241" i="84"/>
  <c r="F241" i="84"/>
  <c r="E241" i="84"/>
  <c r="I240" i="84"/>
  <c r="H240" i="84"/>
  <c r="G240" i="84"/>
  <c r="F240" i="84"/>
  <c r="E240" i="84"/>
  <c r="I239" i="84"/>
  <c r="H239" i="84"/>
  <c r="G239" i="84"/>
  <c r="F239" i="84"/>
  <c r="E239" i="84"/>
  <c r="I236" i="84"/>
  <c r="H236" i="84"/>
  <c r="G236" i="84"/>
  <c r="F236" i="84"/>
  <c r="E236" i="84"/>
  <c r="C236" i="84"/>
  <c r="I235" i="84"/>
  <c r="H235" i="84"/>
  <c r="G235" i="84"/>
  <c r="F235" i="84"/>
  <c r="E235" i="84"/>
  <c r="J235" i="84" s="1"/>
  <c r="C235" i="84"/>
  <c r="I234" i="84"/>
  <c r="H234" i="84"/>
  <c r="G234" i="84"/>
  <c r="F234" i="84"/>
  <c r="E234" i="84"/>
  <c r="C234" i="84"/>
  <c r="I233" i="84"/>
  <c r="H233" i="84"/>
  <c r="G233" i="84"/>
  <c r="J233" i="84" s="1"/>
  <c r="F233" i="84"/>
  <c r="E233" i="84"/>
  <c r="C233" i="84"/>
  <c r="I232" i="84"/>
  <c r="H232" i="84"/>
  <c r="G232" i="84"/>
  <c r="F232" i="84"/>
  <c r="E232" i="84"/>
  <c r="C232" i="84"/>
  <c r="I231" i="84"/>
  <c r="H231" i="84"/>
  <c r="G231" i="84"/>
  <c r="F231" i="84"/>
  <c r="E231" i="84"/>
  <c r="C231" i="84"/>
  <c r="I229" i="84"/>
  <c r="H229" i="84"/>
  <c r="G229" i="84"/>
  <c r="F229" i="84"/>
  <c r="E229" i="84"/>
  <c r="A229" i="84"/>
  <c r="I228" i="84"/>
  <c r="H228" i="84"/>
  <c r="G228" i="84"/>
  <c r="F228" i="84"/>
  <c r="E228" i="84"/>
  <c r="I227" i="84"/>
  <c r="H227" i="84"/>
  <c r="G227" i="84"/>
  <c r="F227" i="84"/>
  <c r="E227" i="84"/>
  <c r="I226" i="84"/>
  <c r="H226" i="84"/>
  <c r="G226" i="84"/>
  <c r="F226" i="84"/>
  <c r="E226" i="84"/>
  <c r="F224" i="84"/>
  <c r="E224" i="84"/>
  <c r="I223" i="84"/>
  <c r="H223" i="84"/>
  <c r="H224" i="84" s="1"/>
  <c r="G223" i="84"/>
  <c r="F223" i="84"/>
  <c r="E223" i="84"/>
  <c r="B223" i="84"/>
  <c r="I222" i="84"/>
  <c r="I224" i="84" s="1"/>
  <c r="H222" i="84"/>
  <c r="G222" i="84"/>
  <c r="G224" i="84" s="1"/>
  <c r="F222" i="84"/>
  <c r="E222" i="84"/>
  <c r="B222" i="84"/>
  <c r="I217" i="84"/>
  <c r="H217" i="84"/>
  <c r="G217" i="84"/>
  <c r="F217" i="84"/>
  <c r="E217" i="84"/>
  <c r="C217" i="84"/>
  <c r="I216" i="84"/>
  <c r="H216" i="84"/>
  <c r="G216" i="84"/>
  <c r="F216" i="84"/>
  <c r="E216" i="84"/>
  <c r="J216" i="84" s="1"/>
  <c r="C216" i="84"/>
  <c r="I215" i="84"/>
  <c r="H215" i="84"/>
  <c r="G215" i="84"/>
  <c r="F215" i="84"/>
  <c r="E215" i="84"/>
  <c r="C215" i="84"/>
  <c r="I214" i="84"/>
  <c r="H214" i="84"/>
  <c r="J214" i="84" s="1"/>
  <c r="G214" i="84"/>
  <c r="F214" i="84"/>
  <c r="E214" i="84"/>
  <c r="C214" i="84"/>
  <c r="I213" i="84"/>
  <c r="H213" i="84"/>
  <c r="G213" i="84"/>
  <c r="F213" i="84"/>
  <c r="E213" i="84"/>
  <c r="C213" i="84"/>
  <c r="I212" i="84"/>
  <c r="H212" i="84"/>
  <c r="G212" i="84"/>
  <c r="F212" i="84"/>
  <c r="E212" i="84"/>
  <c r="C212" i="84"/>
  <c r="I210" i="84"/>
  <c r="H210" i="84"/>
  <c r="G210" i="84"/>
  <c r="F210" i="84"/>
  <c r="E210" i="84"/>
  <c r="A210" i="84"/>
  <c r="I209" i="84"/>
  <c r="H209" i="84"/>
  <c r="G209" i="84"/>
  <c r="F209" i="84"/>
  <c r="E209" i="84"/>
  <c r="I208" i="84"/>
  <c r="H208" i="84"/>
  <c r="G208" i="84"/>
  <c r="F208" i="84"/>
  <c r="E208" i="84"/>
  <c r="I207" i="84"/>
  <c r="H207" i="84"/>
  <c r="G207" i="84"/>
  <c r="F207" i="84"/>
  <c r="E207" i="84"/>
  <c r="I204" i="84"/>
  <c r="H204" i="84"/>
  <c r="G204" i="84"/>
  <c r="F204" i="84"/>
  <c r="E204" i="84"/>
  <c r="C204" i="84"/>
  <c r="I203" i="84"/>
  <c r="H203" i="84"/>
  <c r="G203" i="84"/>
  <c r="F203" i="84"/>
  <c r="E203" i="84"/>
  <c r="C203" i="84"/>
  <c r="I202" i="84"/>
  <c r="H202" i="84"/>
  <c r="G202" i="84"/>
  <c r="F202" i="84"/>
  <c r="E202" i="84"/>
  <c r="C202" i="84"/>
  <c r="I201" i="84"/>
  <c r="H201" i="84"/>
  <c r="G201" i="84"/>
  <c r="F201" i="84"/>
  <c r="E201" i="84"/>
  <c r="C201" i="84"/>
  <c r="I200" i="84"/>
  <c r="H200" i="84"/>
  <c r="G200" i="84"/>
  <c r="F200" i="84"/>
  <c r="E200" i="84"/>
  <c r="C200" i="84"/>
  <c r="I199" i="84"/>
  <c r="H199" i="84"/>
  <c r="G199" i="84"/>
  <c r="F199" i="84"/>
  <c r="E199" i="84"/>
  <c r="J199" i="84" s="1"/>
  <c r="C199" i="84"/>
  <c r="I197" i="84"/>
  <c r="H197" i="84"/>
  <c r="G197" i="84"/>
  <c r="F197" i="84"/>
  <c r="E197" i="84"/>
  <c r="A197" i="84"/>
  <c r="I196" i="84"/>
  <c r="H196" i="84"/>
  <c r="G196" i="84"/>
  <c r="F196" i="84"/>
  <c r="E196" i="84"/>
  <c r="I195" i="84"/>
  <c r="H195" i="84"/>
  <c r="G195" i="84"/>
  <c r="F195" i="84"/>
  <c r="E195" i="84"/>
  <c r="I194" i="84"/>
  <c r="H194" i="84"/>
  <c r="G194" i="84"/>
  <c r="F194" i="84"/>
  <c r="E194" i="84"/>
  <c r="I191" i="84"/>
  <c r="I192" i="84" s="1"/>
  <c r="H191" i="84"/>
  <c r="G191" i="84"/>
  <c r="F191" i="84"/>
  <c r="E191" i="84"/>
  <c r="B191" i="84"/>
  <c r="I190" i="84"/>
  <c r="H190" i="84"/>
  <c r="G190" i="84"/>
  <c r="F190" i="84"/>
  <c r="F192" i="84" s="1"/>
  <c r="E190" i="84"/>
  <c r="B190" i="84"/>
  <c r="H177" i="84"/>
  <c r="F177" i="84"/>
  <c r="U175" i="84"/>
  <c r="T175" i="84"/>
  <c r="S175" i="84"/>
  <c r="R175" i="84"/>
  <c r="Q175" i="84"/>
  <c r="O175" i="84"/>
  <c r="I175" i="84"/>
  <c r="H175" i="84"/>
  <c r="J175" i="84" s="1"/>
  <c r="G175" i="84"/>
  <c r="F175" i="84"/>
  <c r="E175" i="84"/>
  <c r="U174" i="84"/>
  <c r="T174" i="84"/>
  <c r="S174" i="84"/>
  <c r="R174" i="84"/>
  <c r="Q174" i="84"/>
  <c r="I174" i="84"/>
  <c r="H174" i="84"/>
  <c r="G174" i="84"/>
  <c r="F174" i="84"/>
  <c r="E174" i="84"/>
  <c r="J174" i="84" s="1"/>
  <c r="Z167" i="84" s="1"/>
  <c r="U173" i="84"/>
  <c r="T173" i="84"/>
  <c r="S173" i="84"/>
  <c r="R173" i="84"/>
  <c r="Q173" i="84"/>
  <c r="I173" i="84"/>
  <c r="H173" i="84"/>
  <c r="X167" i="84" s="1"/>
  <c r="G173" i="84"/>
  <c r="W167" i="84" s="1"/>
  <c r="F173" i="84"/>
  <c r="V167" i="84" s="1"/>
  <c r="E173" i="84"/>
  <c r="B173" i="84"/>
  <c r="I172" i="84"/>
  <c r="H172" i="84"/>
  <c r="G172" i="84"/>
  <c r="F172" i="84"/>
  <c r="E172" i="84"/>
  <c r="A172" i="84"/>
  <c r="U170" i="84"/>
  <c r="T170" i="84"/>
  <c r="S170" i="84"/>
  <c r="R170" i="84"/>
  <c r="Q170" i="84"/>
  <c r="O170" i="84"/>
  <c r="I170" i="84"/>
  <c r="H170" i="84"/>
  <c r="G170" i="84"/>
  <c r="J170" i="84" s="1"/>
  <c r="F170" i="84"/>
  <c r="E170" i="84"/>
  <c r="U169" i="84"/>
  <c r="T169" i="84"/>
  <c r="S169" i="84"/>
  <c r="R169" i="84"/>
  <c r="Q169" i="84"/>
  <c r="I169" i="84"/>
  <c r="Y163" i="84" s="1"/>
  <c r="H169" i="84"/>
  <c r="G169" i="84"/>
  <c r="F169" i="84"/>
  <c r="E169" i="84"/>
  <c r="U168" i="84"/>
  <c r="T168" i="84"/>
  <c r="S168" i="84"/>
  <c r="R168" i="84"/>
  <c r="Q168" i="84"/>
  <c r="I168" i="84"/>
  <c r="H168" i="84"/>
  <c r="G168" i="84"/>
  <c r="W163" i="84" s="1"/>
  <c r="F168" i="84"/>
  <c r="V163" i="84" s="1"/>
  <c r="E168" i="84"/>
  <c r="B168" i="84"/>
  <c r="Y167" i="84"/>
  <c r="I167" i="84"/>
  <c r="H167" i="84"/>
  <c r="G167" i="84"/>
  <c r="F167" i="84"/>
  <c r="E167" i="84"/>
  <c r="A167" i="84"/>
  <c r="U166" i="84"/>
  <c r="T166" i="84"/>
  <c r="S166" i="84"/>
  <c r="R166" i="84"/>
  <c r="Q166" i="84"/>
  <c r="O166" i="84"/>
  <c r="U165" i="84"/>
  <c r="T165" i="84"/>
  <c r="S165" i="84"/>
  <c r="R165" i="84"/>
  <c r="Q165" i="84"/>
  <c r="I165" i="84"/>
  <c r="H165" i="84"/>
  <c r="G165" i="84"/>
  <c r="F165" i="84"/>
  <c r="F178" i="84" s="1"/>
  <c r="E165" i="84"/>
  <c r="J165" i="84" s="1"/>
  <c r="U164" i="84"/>
  <c r="T164" i="84"/>
  <c r="S164" i="84"/>
  <c r="R164" i="84"/>
  <c r="Q164" i="84"/>
  <c r="I164" i="84"/>
  <c r="I177" i="84" s="1"/>
  <c r="H164" i="84"/>
  <c r="G164" i="84"/>
  <c r="G177" i="84" s="1"/>
  <c r="F164" i="84"/>
  <c r="E164" i="84"/>
  <c r="U163" i="84"/>
  <c r="T163" i="84"/>
  <c r="S163" i="84"/>
  <c r="R163" i="84"/>
  <c r="Q163" i="84"/>
  <c r="I163" i="84"/>
  <c r="H163" i="84"/>
  <c r="G163" i="84"/>
  <c r="F163" i="84"/>
  <c r="E163" i="84"/>
  <c r="B163" i="84"/>
  <c r="I162" i="84"/>
  <c r="H162" i="84"/>
  <c r="G162" i="84"/>
  <c r="F162" i="84"/>
  <c r="E162" i="84"/>
  <c r="A162" i="84"/>
  <c r="I161" i="84"/>
  <c r="H161" i="84"/>
  <c r="G161" i="84"/>
  <c r="F161" i="84"/>
  <c r="E161" i="84"/>
  <c r="C154" i="84"/>
  <c r="B154" i="84"/>
  <c r="R153" i="84"/>
  <c r="Q153" i="84"/>
  <c r="I149" i="84" s="1"/>
  <c r="P153" i="84"/>
  <c r="O153" i="84"/>
  <c r="C153" i="84"/>
  <c r="B153" i="84"/>
  <c r="R152" i="84"/>
  <c r="Q152" i="84"/>
  <c r="P152" i="84"/>
  <c r="O152" i="84"/>
  <c r="C152" i="84"/>
  <c r="B152" i="84"/>
  <c r="R151" i="84"/>
  <c r="Q151" i="84"/>
  <c r="P151" i="84"/>
  <c r="O151" i="84"/>
  <c r="C151" i="84"/>
  <c r="B151" i="84"/>
  <c r="R150" i="84"/>
  <c r="F150" i="84" s="1"/>
  <c r="Q150" i="84"/>
  <c r="P150" i="84"/>
  <c r="O150" i="84"/>
  <c r="I150" i="84"/>
  <c r="H150" i="84"/>
  <c r="G150" i="84"/>
  <c r="C150" i="84"/>
  <c r="C349" i="84" s="1"/>
  <c r="B150" i="84"/>
  <c r="B349" i="84" s="1"/>
  <c r="R149" i="84"/>
  <c r="E150" i="84" s="1"/>
  <c r="Q149" i="84"/>
  <c r="E149" i="84" s="1"/>
  <c r="P149" i="84"/>
  <c r="O149" i="84"/>
  <c r="M149" i="84"/>
  <c r="N149" i="84" s="1"/>
  <c r="G151" i="84" s="1"/>
  <c r="G152" i="84" s="1"/>
  <c r="G149" i="84"/>
  <c r="G153" i="84" s="1"/>
  <c r="A149" i="84"/>
  <c r="A349" i="84" s="1"/>
  <c r="C147" i="84"/>
  <c r="B147" i="84"/>
  <c r="R146" i="84"/>
  <c r="Q146" i="84"/>
  <c r="I142" i="84" s="1"/>
  <c r="I146" i="84" s="1"/>
  <c r="P146" i="84"/>
  <c r="O146" i="84"/>
  <c r="C146" i="84"/>
  <c r="B146" i="84"/>
  <c r="R145" i="84"/>
  <c r="Q145" i="84"/>
  <c r="P145" i="84"/>
  <c r="O145" i="84"/>
  <c r="C145" i="84"/>
  <c r="B145" i="84"/>
  <c r="R144" i="84"/>
  <c r="G143" i="84" s="1"/>
  <c r="Q144" i="84"/>
  <c r="G142" i="84" s="1"/>
  <c r="G146" i="84" s="1"/>
  <c r="P144" i="84"/>
  <c r="O144" i="84"/>
  <c r="C144" i="84"/>
  <c r="B144" i="84"/>
  <c r="R143" i="84"/>
  <c r="F143" i="84" s="1"/>
  <c r="Q143" i="84"/>
  <c r="F142" i="84" s="1"/>
  <c r="F146" i="84" s="1"/>
  <c r="P143" i="84"/>
  <c r="O143" i="84"/>
  <c r="I143" i="84"/>
  <c r="H143" i="84"/>
  <c r="C143" i="84"/>
  <c r="C348" i="84" s="1"/>
  <c r="B143" i="84"/>
  <c r="B348" i="84" s="1"/>
  <c r="R142" i="84"/>
  <c r="E143" i="84" s="1"/>
  <c r="Q142" i="84"/>
  <c r="P142" i="84"/>
  <c r="E142" i="84" s="1"/>
  <c r="E146" i="84" s="1"/>
  <c r="O142" i="84"/>
  <c r="M142" i="84"/>
  <c r="N142" i="84" s="1"/>
  <c r="A142" i="84"/>
  <c r="A348" i="84" s="1"/>
  <c r="C141" i="84"/>
  <c r="B141" i="84"/>
  <c r="C140" i="84"/>
  <c r="B140" i="84"/>
  <c r="R139" i="84"/>
  <c r="Q139" i="84"/>
  <c r="P139" i="84"/>
  <c r="O139" i="84"/>
  <c r="C139" i="84"/>
  <c r="B139" i="84"/>
  <c r="R138" i="84"/>
  <c r="Q138" i="84"/>
  <c r="P138" i="84"/>
  <c r="O138" i="84"/>
  <c r="C138" i="84"/>
  <c r="B138" i="84"/>
  <c r="R137" i="84"/>
  <c r="Q137" i="84"/>
  <c r="G135" i="84" s="1"/>
  <c r="G139" i="84" s="1"/>
  <c r="P137" i="84"/>
  <c r="O137" i="84"/>
  <c r="C137" i="84"/>
  <c r="B137" i="84"/>
  <c r="R136" i="84"/>
  <c r="Q136" i="84"/>
  <c r="P136" i="84"/>
  <c r="O136" i="84"/>
  <c r="I136" i="84"/>
  <c r="H136" i="84"/>
  <c r="G136" i="84"/>
  <c r="C136" i="84"/>
  <c r="C347" i="84" s="1"/>
  <c r="B136" i="84"/>
  <c r="B347" i="84" s="1"/>
  <c r="R135" i="84"/>
  <c r="Q135" i="84"/>
  <c r="P135" i="84"/>
  <c r="O135" i="84"/>
  <c r="M135" i="84"/>
  <c r="N135" i="84" s="1"/>
  <c r="I135" i="84"/>
  <c r="I139" i="84" s="1"/>
  <c r="H135" i="84"/>
  <c r="H139" i="84" s="1"/>
  <c r="A135" i="84"/>
  <c r="A347" i="84" s="1"/>
  <c r="C134" i="84"/>
  <c r="B134" i="84"/>
  <c r="C133" i="84"/>
  <c r="B133" i="84"/>
  <c r="R132" i="84"/>
  <c r="Q132" i="84"/>
  <c r="P132" i="84"/>
  <c r="I128" i="84" s="1"/>
  <c r="I132" i="84" s="1"/>
  <c r="O132" i="84"/>
  <c r="G132" i="84"/>
  <c r="C132" i="84"/>
  <c r="B132" i="84"/>
  <c r="R131" i="84"/>
  <c r="Q131" i="84"/>
  <c r="P131" i="84"/>
  <c r="H128" i="84" s="1"/>
  <c r="H132" i="84" s="1"/>
  <c r="O131" i="84"/>
  <c r="C131" i="84"/>
  <c r="B131" i="84"/>
  <c r="R130" i="84"/>
  <c r="G129" i="84" s="1"/>
  <c r="Q130" i="84"/>
  <c r="P130" i="84"/>
  <c r="G128" i="84" s="1"/>
  <c r="O130" i="84"/>
  <c r="C130" i="84"/>
  <c r="B130" i="84"/>
  <c r="R129" i="84"/>
  <c r="F129" i="84" s="1"/>
  <c r="Q129" i="84"/>
  <c r="P129" i="84"/>
  <c r="O129" i="84"/>
  <c r="I129" i="84"/>
  <c r="H129" i="84"/>
  <c r="C129" i="84"/>
  <c r="C346" i="84" s="1"/>
  <c r="B129" i="84"/>
  <c r="B346" i="84" s="1"/>
  <c r="R128" i="84"/>
  <c r="E129" i="84" s="1"/>
  <c r="Q128" i="84"/>
  <c r="P128" i="84"/>
  <c r="O128" i="84"/>
  <c r="M128" i="84"/>
  <c r="N128" i="84" s="1"/>
  <c r="E128" i="84"/>
  <c r="E132" i="84" s="1"/>
  <c r="A128" i="84"/>
  <c r="A346" i="84" s="1"/>
  <c r="C126" i="84"/>
  <c r="B126" i="84"/>
  <c r="R125" i="84"/>
  <c r="Q125" i="84"/>
  <c r="P125" i="84"/>
  <c r="O125" i="84"/>
  <c r="C125" i="84"/>
  <c r="B125" i="84"/>
  <c r="R124" i="84"/>
  <c r="Q124" i="84"/>
  <c r="P124" i="84"/>
  <c r="H121" i="84" s="1"/>
  <c r="O124" i="84"/>
  <c r="C124" i="84"/>
  <c r="B124" i="84"/>
  <c r="R123" i="84"/>
  <c r="Q123" i="84"/>
  <c r="P123" i="84"/>
  <c r="O123" i="84"/>
  <c r="C123" i="84"/>
  <c r="B123" i="84"/>
  <c r="R122" i="84"/>
  <c r="F122" i="84" s="1"/>
  <c r="Q122" i="84"/>
  <c r="P122" i="84"/>
  <c r="O122" i="84"/>
  <c r="I122" i="84"/>
  <c r="H122" i="84"/>
  <c r="H159" i="84" s="1"/>
  <c r="G122" i="84"/>
  <c r="C122" i="84"/>
  <c r="B122" i="84"/>
  <c r="R121" i="84"/>
  <c r="E122" i="84" s="1"/>
  <c r="Q121" i="84"/>
  <c r="P121" i="84"/>
  <c r="E121" i="84" s="1"/>
  <c r="E125" i="84" s="1"/>
  <c r="O121" i="84"/>
  <c r="M121" i="84"/>
  <c r="N121" i="84" s="1"/>
  <c r="C121" i="84"/>
  <c r="C345" i="84" s="1"/>
  <c r="B121" i="84"/>
  <c r="B345" i="84" s="1"/>
  <c r="A121" i="84"/>
  <c r="A345" i="84" s="1"/>
  <c r="I120" i="84"/>
  <c r="H120" i="84"/>
  <c r="G120" i="84"/>
  <c r="F120" i="84"/>
  <c r="E120" i="84"/>
  <c r="T112" i="84"/>
  <c r="I109" i="84" s="1"/>
  <c r="I118" i="84" s="1"/>
  <c r="S112" i="84"/>
  <c r="R112" i="84"/>
  <c r="Q112" i="84"/>
  <c r="T111" i="84"/>
  <c r="S111" i="84"/>
  <c r="R111" i="84"/>
  <c r="H108" i="84" s="1"/>
  <c r="Q111" i="84"/>
  <c r="T110" i="84"/>
  <c r="G109" i="84" s="1"/>
  <c r="S110" i="84"/>
  <c r="R110" i="84"/>
  <c r="Q110" i="84"/>
  <c r="T109" i="84"/>
  <c r="F109" i="84" s="1"/>
  <c r="S109" i="84"/>
  <c r="R109" i="84"/>
  <c r="Q109" i="84"/>
  <c r="H109" i="84"/>
  <c r="T108" i="84"/>
  <c r="E109" i="84" s="1"/>
  <c r="S108" i="84"/>
  <c r="R108" i="84"/>
  <c r="E108" i="84" s="1"/>
  <c r="Q108" i="84"/>
  <c r="P108" i="84"/>
  <c r="O108" i="84"/>
  <c r="M108" i="84"/>
  <c r="N108" i="84" s="1"/>
  <c r="I108" i="84"/>
  <c r="A108" i="84"/>
  <c r="T105" i="84"/>
  <c r="S105" i="84"/>
  <c r="R105" i="84"/>
  <c r="I101" i="84" s="1"/>
  <c r="Q105" i="84"/>
  <c r="T104" i="84"/>
  <c r="S104" i="84"/>
  <c r="H101" i="84" s="1"/>
  <c r="R104" i="84"/>
  <c r="Q104" i="84"/>
  <c r="T103" i="84"/>
  <c r="G102" i="84" s="1"/>
  <c r="S103" i="84"/>
  <c r="R103" i="84"/>
  <c r="G101" i="84" s="1"/>
  <c r="Q103" i="84"/>
  <c r="T102" i="84"/>
  <c r="F102" i="84" s="1"/>
  <c r="S102" i="84"/>
  <c r="R102" i="84"/>
  <c r="Q102" i="84"/>
  <c r="I102" i="84"/>
  <c r="H102" i="84"/>
  <c r="T101" i="84"/>
  <c r="E102" i="84" s="1"/>
  <c r="S101" i="84"/>
  <c r="R101" i="84"/>
  <c r="Q101" i="84"/>
  <c r="P101" i="84"/>
  <c r="O101" i="84"/>
  <c r="M101" i="84"/>
  <c r="N101" i="84" s="1"/>
  <c r="A101" i="84"/>
  <c r="T98" i="84"/>
  <c r="S98" i="84"/>
  <c r="I94" i="84" s="1"/>
  <c r="R98" i="84"/>
  <c r="Q98" i="84"/>
  <c r="T97" i="84"/>
  <c r="S97" i="84"/>
  <c r="R97" i="84"/>
  <c r="H94" i="84" s="1"/>
  <c r="Q97" i="84"/>
  <c r="T96" i="84"/>
  <c r="G95" i="84" s="1"/>
  <c r="S96" i="84"/>
  <c r="R96" i="84"/>
  <c r="Q96" i="84"/>
  <c r="T95" i="84"/>
  <c r="S95" i="84"/>
  <c r="R95" i="84"/>
  <c r="Q95" i="84"/>
  <c r="I95" i="84"/>
  <c r="H95" i="84"/>
  <c r="H118" i="84" s="1"/>
  <c r="F95" i="84"/>
  <c r="T94" i="84"/>
  <c r="E95" i="84" s="1"/>
  <c r="S94" i="84"/>
  <c r="R94" i="84"/>
  <c r="E94" i="84" s="1"/>
  <c r="Q94" i="84"/>
  <c r="P94" i="84"/>
  <c r="O94" i="84"/>
  <c r="M94" i="84"/>
  <c r="N94" i="84" s="1"/>
  <c r="A94" i="84"/>
  <c r="I93" i="84"/>
  <c r="H93" i="84"/>
  <c r="G93" i="84"/>
  <c r="F93" i="84"/>
  <c r="E93" i="84"/>
  <c r="T87" i="84"/>
  <c r="S87" i="84"/>
  <c r="R87" i="84"/>
  <c r="I83" i="84" s="1"/>
  <c r="Q87" i="84"/>
  <c r="T86" i="84"/>
  <c r="H84" i="84" s="1"/>
  <c r="S86" i="84"/>
  <c r="R86" i="84"/>
  <c r="Q86" i="84"/>
  <c r="T85" i="84"/>
  <c r="G83" i="84" s="1"/>
  <c r="S85" i="84"/>
  <c r="R85" i="84"/>
  <c r="Q85" i="84"/>
  <c r="T84" i="84"/>
  <c r="F84" i="84" s="1"/>
  <c r="S84" i="84"/>
  <c r="R84" i="84"/>
  <c r="Q84" i="84"/>
  <c r="I84" i="84"/>
  <c r="G84" i="84"/>
  <c r="T83" i="84"/>
  <c r="E84" i="84" s="1"/>
  <c r="S83" i="84"/>
  <c r="R83" i="84"/>
  <c r="E83" i="84" s="1"/>
  <c r="Q83" i="84"/>
  <c r="P83" i="84"/>
  <c r="O83" i="84"/>
  <c r="M83" i="84"/>
  <c r="N83" i="84" s="1"/>
  <c r="B83" i="84"/>
  <c r="A83" i="84"/>
  <c r="T80" i="84"/>
  <c r="I77" i="84" s="1"/>
  <c r="S80" i="84"/>
  <c r="R80" i="84"/>
  <c r="I76" i="84" s="1"/>
  <c r="Q80" i="84"/>
  <c r="T79" i="84"/>
  <c r="H77" i="84" s="1"/>
  <c r="S79" i="84"/>
  <c r="R79" i="84"/>
  <c r="Q79" i="84"/>
  <c r="T78" i="84"/>
  <c r="G77" i="84" s="1"/>
  <c r="S78" i="84"/>
  <c r="R78" i="84"/>
  <c r="G76" i="84" s="1"/>
  <c r="Q78" i="84"/>
  <c r="T77" i="84"/>
  <c r="F77" i="84" s="1"/>
  <c r="S77" i="84"/>
  <c r="R77" i="84"/>
  <c r="Q77" i="84"/>
  <c r="E77" i="84"/>
  <c r="T76" i="84"/>
  <c r="S76" i="84"/>
  <c r="R76" i="84"/>
  <c r="Q76" i="84"/>
  <c r="P76" i="84"/>
  <c r="O76" i="84"/>
  <c r="M76" i="84"/>
  <c r="N76" i="84" s="1"/>
  <c r="E76" i="84"/>
  <c r="B76" i="84"/>
  <c r="A76" i="84"/>
  <c r="T73" i="84"/>
  <c r="I70" i="84" s="1"/>
  <c r="S73" i="84"/>
  <c r="I69" i="84" s="1"/>
  <c r="R73" i="84"/>
  <c r="Q73" i="84"/>
  <c r="T72" i="84"/>
  <c r="H70" i="84" s="1"/>
  <c r="S72" i="84"/>
  <c r="R72" i="84"/>
  <c r="Q72" i="84"/>
  <c r="T71" i="84"/>
  <c r="S71" i="84"/>
  <c r="R71" i="84"/>
  <c r="Q71" i="84"/>
  <c r="T70" i="84"/>
  <c r="F70" i="84" s="1"/>
  <c r="S70" i="84"/>
  <c r="R70" i="84"/>
  <c r="Q70" i="84"/>
  <c r="G70" i="84"/>
  <c r="E70" i="84"/>
  <c r="S69" i="84"/>
  <c r="Q69" i="84"/>
  <c r="P69" i="84"/>
  <c r="O69" i="84"/>
  <c r="N69" i="84"/>
  <c r="H69" i="84"/>
  <c r="E69" i="84"/>
  <c r="B69" i="84"/>
  <c r="A69" i="84"/>
  <c r="I68" i="84"/>
  <c r="H68" i="84"/>
  <c r="G68" i="84"/>
  <c r="F68" i="84"/>
  <c r="E68" i="84"/>
  <c r="S59" i="84"/>
  <c r="R59" i="84"/>
  <c r="I55" i="84" s="1"/>
  <c r="I58" i="84" s="1"/>
  <c r="Q59" i="84"/>
  <c r="S58" i="84"/>
  <c r="R58" i="84"/>
  <c r="H55" i="84" s="1"/>
  <c r="H58" i="84" s="1"/>
  <c r="Q58" i="84"/>
  <c r="S57" i="84"/>
  <c r="R57" i="84"/>
  <c r="G55" i="84" s="1"/>
  <c r="G58" i="84" s="1"/>
  <c r="Q57" i="84"/>
  <c r="S56" i="84"/>
  <c r="F55" i="84" s="1"/>
  <c r="F58" i="84" s="1"/>
  <c r="R56" i="84"/>
  <c r="Q56" i="84"/>
  <c r="S55" i="84"/>
  <c r="R55" i="84"/>
  <c r="E55" i="84" s="1"/>
  <c r="E58" i="84" s="1"/>
  <c r="Q55" i="84"/>
  <c r="P55" i="84"/>
  <c r="O55" i="84"/>
  <c r="M55" i="84"/>
  <c r="N55" i="84" s="1"/>
  <c r="B55" i="84"/>
  <c r="A55" i="84"/>
  <c r="S53" i="84"/>
  <c r="R53" i="84"/>
  <c r="I49" i="84" s="1"/>
  <c r="I52" i="84" s="1"/>
  <c r="Q53" i="84"/>
  <c r="S52" i="84"/>
  <c r="R52" i="84"/>
  <c r="Q52" i="84"/>
  <c r="S51" i="84"/>
  <c r="R51" i="84"/>
  <c r="G49" i="84" s="1"/>
  <c r="G52" i="84" s="1"/>
  <c r="Q51" i="84"/>
  <c r="S50" i="84"/>
  <c r="F49" i="84" s="1"/>
  <c r="F52" i="84" s="1"/>
  <c r="R50" i="84"/>
  <c r="Q50" i="84"/>
  <c r="S49" i="84"/>
  <c r="R49" i="84"/>
  <c r="E49" i="84" s="1"/>
  <c r="E52" i="84" s="1"/>
  <c r="Q49" i="84"/>
  <c r="P49" i="84"/>
  <c r="O49" i="84"/>
  <c r="M49" i="84"/>
  <c r="N49" i="84" s="1"/>
  <c r="H50" i="84" s="1"/>
  <c r="H51" i="84" s="1"/>
  <c r="H53" i="84" s="1"/>
  <c r="H49" i="84"/>
  <c r="H52" i="84" s="1"/>
  <c r="B49" i="84"/>
  <c r="A49" i="84"/>
  <c r="S47" i="84"/>
  <c r="R47" i="84"/>
  <c r="I43" i="84" s="1"/>
  <c r="I46" i="84" s="1"/>
  <c r="Q47" i="84"/>
  <c r="S46" i="84"/>
  <c r="H43" i="84" s="1"/>
  <c r="H46" i="84" s="1"/>
  <c r="R46" i="84"/>
  <c r="Q46" i="84"/>
  <c r="S45" i="84"/>
  <c r="R45" i="84"/>
  <c r="G43" i="84" s="1"/>
  <c r="G46" i="84" s="1"/>
  <c r="Q45" i="84"/>
  <c r="S44" i="84"/>
  <c r="R44" i="84"/>
  <c r="Q44" i="84"/>
  <c r="S43" i="84"/>
  <c r="R43" i="84"/>
  <c r="E43" i="84" s="1"/>
  <c r="E46" i="84" s="1"/>
  <c r="Q43" i="84"/>
  <c r="P43" i="84"/>
  <c r="O43" i="84"/>
  <c r="M43" i="84"/>
  <c r="N43" i="84" s="1"/>
  <c r="B43" i="84"/>
  <c r="A43" i="84"/>
  <c r="S41" i="84"/>
  <c r="R41" i="84"/>
  <c r="I37" i="84" s="1"/>
  <c r="I40" i="84" s="1"/>
  <c r="Q41" i="84"/>
  <c r="S40" i="84"/>
  <c r="R40" i="84"/>
  <c r="Q40" i="84"/>
  <c r="S39" i="84"/>
  <c r="R39" i="84"/>
  <c r="G37" i="84" s="1"/>
  <c r="G40" i="84" s="1"/>
  <c r="Q39" i="84"/>
  <c r="S38" i="84"/>
  <c r="R38" i="84"/>
  <c r="F37" i="84" s="1"/>
  <c r="F40" i="84" s="1"/>
  <c r="Q38" i="84"/>
  <c r="S37" i="84"/>
  <c r="R37" i="84"/>
  <c r="E37" i="84" s="1"/>
  <c r="E40" i="84" s="1"/>
  <c r="Q37" i="84"/>
  <c r="P37" i="84"/>
  <c r="O37" i="84"/>
  <c r="M37" i="84"/>
  <c r="N37" i="84" s="1"/>
  <c r="E38" i="84" s="1"/>
  <c r="B37" i="84"/>
  <c r="A37" i="84"/>
  <c r="S35" i="84"/>
  <c r="R35" i="84"/>
  <c r="I31" i="84" s="1"/>
  <c r="I34" i="84" s="1"/>
  <c r="Q35" i="84"/>
  <c r="S34" i="84"/>
  <c r="H31" i="84" s="1"/>
  <c r="H34" i="84" s="1"/>
  <c r="R34" i="84"/>
  <c r="Q34" i="84"/>
  <c r="S33" i="84"/>
  <c r="R33" i="84"/>
  <c r="G31" i="84" s="1"/>
  <c r="G34" i="84" s="1"/>
  <c r="Q33" i="84"/>
  <c r="S32" i="84"/>
  <c r="R32" i="84"/>
  <c r="Q32" i="84"/>
  <c r="S31" i="84"/>
  <c r="R31" i="84"/>
  <c r="Q31" i="84"/>
  <c r="P31" i="84"/>
  <c r="O31" i="84"/>
  <c r="N31" i="84"/>
  <c r="M31" i="84"/>
  <c r="E31" i="84"/>
  <c r="E34" i="84" s="1"/>
  <c r="B31" i="84"/>
  <c r="A31" i="84"/>
  <c r="S29" i="84"/>
  <c r="R29" i="84"/>
  <c r="I25" i="84" s="1"/>
  <c r="I28" i="84" s="1"/>
  <c r="Q29" i="84"/>
  <c r="S28" i="84"/>
  <c r="R28" i="84"/>
  <c r="Q28" i="84"/>
  <c r="G28" i="84"/>
  <c r="S27" i="84"/>
  <c r="R27" i="84"/>
  <c r="Q27" i="84"/>
  <c r="S26" i="84"/>
  <c r="R26" i="84"/>
  <c r="F25" i="84" s="1"/>
  <c r="F28" i="84" s="1"/>
  <c r="Q26" i="84"/>
  <c r="S25" i="84"/>
  <c r="R25" i="84"/>
  <c r="Q25" i="84"/>
  <c r="P25" i="84"/>
  <c r="O25" i="84"/>
  <c r="M25" i="84"/>
  <c r="N25" i="84" s="1"/>
  <c r="H25" i="84"/>
  <c r="H28" i="84" s="1"/>
  <c r="G25" i="84"/>
  <c r="E25" i="84"/>
  <c r="E28" i="84" s="1"/>
  <c r="B25" i="84"/>
  <c r="A25" i="84"/>
  <c r="S23" i="84"/>
  <c r="R23" i="84"/>
  <c r="I19" i="84" s="1"/>
  <c r="I22" i="84" s="1"/>
  <c r="Q23" i="84"/>
  <c r="S22" i="84"/>
  <c r="R22" i="84"/>
  <c r="H19" i="84" s="1"/>
  <c r="H22" i="84" s="1"/>
  <c r="Q22" i="84"/>
  <c r="S21" i="84"/>
  <c r="R21" i="84"/>
  <c r="G19" i="84" s="1"/>
  <c r="G22" i="84" s="1"/>
  <c r="Q21" i="84"/>
  <c r="S20" i="84"/>
  <c r="R20" i="84"/>
  <c r="F19" i="84" s="1"/>
  <c r="F22" i="84" s="1"/>
  <c r="Q20" i="84"/>
  <c r="S19" i="84"/>
  <c r="R19" i="84"/>
  <c r="Q19" i="84"/>
  <c r="P19" i="84"/>
  <c r="O19" i="84"/>
  <c r="M19" i="84"/>
  <c r="N19" i="84" s="1"/>
  <c r="E19" i="84"/>
  <c r="E22" i="84" s="1"/>
  <c r="B19" i="84"/>
  <c r="A19" i="84"/>
  <c r="S17" i="84"/>
  <c r="R17" i="84"/>
  <c r="Q17" i="84"/>
  <c r="S16" i="84"/>
  <c r="R16" i="84"/>
  <c r="Q16" i="84"/>
  <c r="S15" i="84"/>
  <c r="R15" i="84"/>
  <c r="Q15" i="84"/>
  <c r="S14" i="84"/>
  <c r="R14" i="84"/>
  <c r="Q14" i="84"/>
  <c r="S13" i="84"/>
  <c r="E13" i="84" s="1"/>
  <c r="E16" i="84" s="1"/>
  <c r="R13" i="84"/>
  <c r="Q13" i="84"/>
  <c r="P13" i="84"/>
  <c r="O13" i="84"/>
  <c r="M13" i="84"/>
  <c r="N13" i="84" s="1"/>
  <c r="H13" i="84"/>
  <c r="H16" i="84" s="1"/>
  <c r="G13" i="84"/>
  <c r="G16" i="84" s="1"/>
  <c r="F13" i="84"/>
  <c r="F16" i="84" s="1"/>
  <c r="B13" i="84"/>
  <c r="A13" i="84"/>
  <c r="Q6" i="84"/>
  <c r="B5" i="84"/>
  <c r="B4" i="84"/>
  <c r="B3" i="84"/>
  <c r="I430" i="83"/>
  <c r="H430" i="83"/>
  <c r="G430" i="83"/>
  <c r="F430" i="83"/>
  <c r="J430" i="83" s="1"/>
  <c r="E430" i="83"/>
  <c r="I429" i="83"/>
  <c r="H429" i="83"/>
  <c r="G429" i="83"/>
  <c r="F429" i="83"/>
  <c r="E429" i="83"/>
  <c r="I428" i="83"/>
  <c r="H428" i="83"/>
  <c r="G428" i="83"/>
  <c r="F428" i="83"/>
  <c r="E428" i="83"/>
  <c r="J428" i="83" s="1"/>
  <c r="I427" i="83"/>
  <c r="H427" i="83"/>
  <c r="G427" i="83"/>
  <c r="F427" i="83"/>
  <c r="E427" i="83"/>
  <c r="I426" i="83"/>
  <c r="H426" i="83"/>
  <c r="G426" i="83"/>
  <c r="F426" i="83"/>
  <c r="E426" i="83"/>
  <c r="I425" i="83"/>
  <c r="H425" i="83"/>
  <c r="G425" i="83"/>
  <c r="F425" i="83"/>
  <c r="E425" i="83"/>
  <c r="I424" i="83"/>
  <c r="H424" i="83"/>
  <c r="G424" i="83"/>
  <c r="F424" i="83"/>
  <c r="E424" i="83"/>
  <c r="I423" i="83"/>
  <c r="H423" i="83"/>
  <c r="G423" i="83"/>
  <c r="F423" i="83"/>
  <c r="E423" i="83"/>
  <c r="I422" i="83"/>
  <c r="H422" i="83"/>
  <c r="G422" i="83"/>
  <c r="F422" i="83"/>
  <c r="J422" i="83" s="1"/>
  <c r="E422" i="83"/>
  <c r="I421" i="83"/>
  <c r="H421" i="83"/>
  <c r="G421" i="83"/>
  <c r="F421" i="83"/>
  <c r="E421" i="83"/>
  <c r="I420" i="83"/>
  <c r="H420" i="83"/>
  <c r="G420" i="83"/>
  <c r="F420" i="83"/>
  <c r="E420" i="83"/>
  <c r="J420" i="83" s="1"/>
  <c r="I419" i="83"/>
  <c r="H419" i="83"/>
  <c r="G419" i="83"/>
  <c r="F419" i="83"/>
  <c r="E419" i="83"/>
  <c r="I418" i="83"/>
  <c r="H418" i="83"/>
  <c r="G418" i="83"/>
  <c r="F418" i="83"/>
  <c r="E418" i="83"/>
  <c r="I417" i="83"/>
  <c r="H417" i="83"/>
  <c r="G417" i="83"/>
  <c r="F417" i="83"/>
  <c r="E417" i="83"/>
  <c r="I416" i="83"/>
  <c r="H416" i="83"/>
  <c r="G416" i="83"/>
  <c r="F416" i="83"/>
  <c r="E416" i="83"/>
  <c r="I415" i="83"/>
  <c r="H415" i="83"/>
  <c r="G415" i="83"/>
  <c r="F415" i="83"/>
  <c r="E415" i="83"/>
  <c r="I414" i="83"/>
  <c r="H414" i="83"/>
  <c r="G414" i="83"/>
  <c r="F414" i="83"/>
  <c r="E414" i="83"/>
  <c r="J414" i="83" s="1"/>
  <c r="I413" i="83"/>
  <c r="H413" i="83"/>
  <c r="G413" i="83"/>
  <c r="F413" i="83"/>
  <c r="E413" i="83"/>
  <c r="I412" i="83"/>
  <c r="H412" i="83"/>
  <c r="J412" i="83" s="1"/>
  <c r="G412" i="83"/>
  <c r="F412" i="83"/>
  <c r="E412" i="83"/>
  <c r="I411" i="83"/>
  <c r="H411" i="83"/>
  <c r="G411" i="83"/>
  <c r="F411" i="83"/>
  <c r="E411" i="83"/>
  <c r="B407" i="83"/>
  <c r="B431" i="83" s="1"/>
  <c r="I406" i="83"/>
  <c r="H406" i="83"/>
  <c r="G406" i="83"/>
  <c r="F406" i="83"/>
  <c r="E406" i="83"/>
  <c r="I405" i="83"/>
  <c r="H405" i="83"/>
  <c r="G405" i="83"/>
  <c r="F405" i="83"/>
  <c r="E405" i="83"/>
  <c r="I404" i="83"/>
  <c r="H404" i="83"/>
  <c r="G404" i="83"/>
  <c r="F404" i="83"/>
  <c r="E404" i="83"/>
  <c r="I403" i="83"/>
  <c r="H403" i="83"/>
  <c r="G403" i="83"/>
  <c r="F403" i="83"/>
  <c r="E403" i="83"/>
  <c r="I402" i="83"/>
  <c r="H402" i="83"/>
  <c r="G402" i="83"/>
  <c r="F402" i="83"/>
  <c r="E402" i="83"/>
  <c r="I401" i="83"/>
  <c r="H401" i="83"/>
  <c r="G401" i="83"/>
  <c r="F401" i="83"/>
  <c r="J401" i="83" s="1"/>
  <c r="E401" i="83"/>
  <c r="I400" i="83"/>
  <c r="H400" i="83"/>
  <c r="G400" i="83"/>
  <c r="F400" i="83"/>
  <c r="E400" i="83"/>
  <c r="I399" i="83"/>
  <c r="H399" i="83"/>
  <c r="G399" i="83"/>
  <c r="F399" i="83"/>
  <c r="E399" i="83"/>
  <c r="I398" i="83"/>
  <c r="H398" i="83"/>
  <c r="G398" i="83"/>
  <c r="F398" i="83"/>
  <c r="E398" i="83"/>
  <c r="I397" i="83"/>
  <c r="H397" i="83"/>
  <c r="G397" i="83"/>
  <c r="F397" i="83"/>
  <c r="E397" i="83"/>
  <c r="B397" i="83"/>
  <c r="B421" i="83" s="1"/>
  <c r="I396" i="83"/>
  <c r="H396" i="83"/>
  <c r="G396" i="83"/>
  <c r="F396" i="83"/>
  <c r="E396" i="83"/>
  <c r="I395" i="83"/>
  <c r="H395" i="83"/>
  <c r="G395" i="83"/>
  <c r="F395" i="83"/>
  <c r="E395" i="83"/>
  <c r="I394" i="83"/>
  <c r="H394" i="83"/>
  <c r="G394" i="83"/>
  <c r="F394" i="83"/>
  <c r="E394" i="83"/>
  <c r="J393" i="83"/>
  <c r="I393" i="83"/>
  <c r="H393" i="83"/>
  <c r="G393" i="83"/>
  <c r="F393" i="83"/>
  <c r="E393" i="83"/>
  <c r="I392" i="83"/>
  <c r="H392" i="83"/>
  <c r="G392" i="83"/>
  <c r="F392" i="83"/>
  <c r="E392" i="83"/>
  <c r="I391" i="83"/>
  <c r="H391" i="83"/>
  <c r="G391" i="83"/>
  <c r="F391" i="83"/>
  <c r="E391" i="83"/>
  <c r="I390" i="83"/>
  <c r="H390" i="83"/>
  <c r="G390" i="83"/>
  <c r="F390" i="83"/>
  <c r="E390" i="83"/>
  <c r="I389" i="83"/>
  <c r="H389" i="83"/>
  <c r="G389" i="83"/>
  <c r="F389" i="83"/>
  <c r="E389" i="83"/>
  <c r="B389" i="83"/>
  <c r="B413" i="83" s="1"/>
  <c r="I388" i="83"/>
  <c r="H388" i="83"/>
  <c r="G388" i="83"/>
  <c r="F388" i="83"/>
  <c r="E388" i="83"/>
  <c r="I387" i="83"/>
  <c r="H387" i="83"/>
  <c r="G387" i="83"/>
  <c r="F387" i="83"/>
  <c r="E387" i="83"/>
  <c r="I382" i="83"/>
  <c r="H382" i="83"/>
  <c r="G382" i="83"/>
  <c r="F382" i="83"/>
  <c r="E382" i="83"/>
  <c r="B382" i="83"/>
  <c r="B406" i="83" s="1"/>
  <c r="B430" i="83" s="1"/>
  <c r="I381" i="83"/>
  <c r="H381" i="83"/>
  <c r="G381" i="83"/>
  <c r="F381" i="83"/>
  <c r="E381" i="83"/>
  <c r="J381" i="83" s="1"/>
  <c r="B381" i="83"/>
  <c r="B405" i="83" s="1"/>
  <c r="B429" i="83" s="1"/>
  <c r="I380" i="83"/>
  <c r="H380" i="83"/>
  <c r="G380" i="83"/>
  <c r="F380" i="83"/>
  <c r="E380" i="83"/>
  <c r="B380" i="83"/>
  <c r="B404" i="83" s="1"/>
  <c r="B428" i="83" s="1"/>
  <c r="I379" i="83"/>
  <c r="H379" i="83"/>
  <c r="G379" i="83"/>
  <c r="F379" i="83"/>
  <c r="E379" i="83"/>
  <c r="B379" i="83"/>
  <c r="B299" i="83" s="1"/>
  <c r="I378" i="83"/>
  <c r="H378" i="83"/>
  <c r="G378" i="83"/>
  <c r="F378" i="83"/>
  <c r="E378" i="83"/>
  <c r="B378" i="83"/>
  <c r="B402" i="83" s="1"/>
  <c r="B426" i="83" s="1"/>
  <c r="I377" i="83"/>
  <c r="H377" i="83"/>
  <c r="G377" i="83"/>
  <c r="F377" i="83"/>
  <c r="J377" i="83" s="1"/>
  <c r="E377" i="83"/>
  <c r="B377" i="83"/>
  <c r="B297" i="83" s="1"/>
  <c r="I376" i="83"/>
  <c r="H376" i="83"/>
  <c r="G376" i="83"/>
  <c r="F376" i="83"/>
  <c r="E376" i="83"/>
  <c r="B376" i="83"/>
  <c r="I375" i="83"/>
  <c r="H375" i="83"/>
  <c r="J375" i="83" s="1"/>
  <c r="G375" i="83"/>
  <c r="F375" i="83"/>
  <c r="E375" i="83"/>
  <c r="B375" i="83"/>
  <c r="I374" i="83"/>
  <c r="H374" i="83"/>
  <c r="G374" i="83"/>
  <c r="F374" i="83"/>
  <c r="E374" i="83"/>
  <c r="B374" i="83"/>
  <c r="B398" i="83" s="1"/>
  <c r="B422" i="83" s="1"/>
  <c r="I373" i="83"/>
  <c r="H373" i="83"/>
  <c r="G373" i="83"/>
  <c r="F373" i="83"/>
  <c r="J373" i="83" s="1"/>
  <c r="E373" i="83"/>
  <c r="B373" i="83"/>
  <c r="B293" i="83" s="1"/>
  <c r="I372" i="83"/>
  <c r="H372" i="83"/>
  <c r="G372" i="83"/>
  <c r="F372" i="83"/>
  <c r="E372" i="83"/>
  <c r="B372" i="83"/>
  <c r="B396" i="83" s="1"/>
  <c r="B420" i="83" s="1"/>
  <c r="I371" i="83"/>
  <c r="H371" i="83"/>
  <c r="G371" i="83"/>
  <c r="F371" i="83"/>
  <c r="E371" i="83"/>
  <c r="B371" i="83"/>
  <c r="B291" i="83" s="1"/>
  <c r="I370" i="83"/>
  <c r="H370" i="83"/>
  <c r="G370" i="83"/>
  <c r="F370" i="83"/>
  <c r="E370" i="83"/>
  <c r="B370" i="83"/>
  <c r="B394" i="83" s="1"/>
  <c r="B418" i="83" s="1"/>
  <c r="I369" i="83"/>
  <c r="H369" i="83"/>
  <c r="G369" i="83"/>
  <c r="F369" i="83"/>
  <c r="E369" i="83"/>
  <c r="B369" i="83"/>
  <c r="B289" i="83" s="1"/>
  <c r="I368" i="83"/>
  <c r="H368" i="83"/>
  <c r="G368" i="83"/>
  <c r="F368" i="83"/>
  <c r="E368" i="83"/>
  <c r="B368" i="83"/>
  <c r="I367" i="83"/>
  <c r="H367" i="83"/>
  <c r="J367" i="83" s="1"/>
  <c r="G367" i="83"/>
  <c r="F367" i="83"/>
  <c r="E367" i="83"/>
  <c r="B367" i="83"/>
  <c r="I366" i="83"/>
  <c r="H366" i="83"/>
  <c r="G366" i="83"/>
  <c r="F366" i="83"/>
  <c r="E366" i="83"/>
  <c r="B366" i="83"/>
  <c r="B390" i="83" s="1"/>
  <c r="B414" i="83" s="1"/>
  <c r="I365" i="83"/>
  <c r="H365" i="83"/>
  <c r="G365" i="83"/>
  <c r="F365" i="83"/>
  <c r="E365" i="83"/>
  <c r="J365" i="83" s="1"/>
  <c r="B365" i="83"/>
  <c r="I364" i="83"/>
  <c r="H364" i="83"/>
  <c r="G364" i="83"/>
  <c r="F364" i="83"/>
  <c r="E364" i="83"/>
  <c r="B364" i="83"/>
  <c r="B388" i="83" s="1"/>
  <c r="B412" i="83" s="1"/>
  <c r="I363" i="83"/>
  <c r="H363" i="83"/>
  <c r="G363" i="83"/>
  <c r="F363" i="83"/>
  <c r="E363" i="83"/>
  <c r="B363" i="83"/>
  <c r="B283" i="83" s="1"/>
  <c r="O355" i="83"/>
  <c r="M355" i="83"/>
  <c r="C355" i="83" s="1"/>
  <c r="D355" i="83"/>
  <c r="I349" i="83"/>
  <c r="H349" i="83"/>
  <c r="G349" i="83"/>
  <c r="F349" i="83"/>
  <c r="E349" i="83"/>
  <c r="I348" i="83"/>
  <c r="H348" i="83"/>
  <c r="G348" i="83"/>
  <c r="F348" i="83"/>
  <c r="E348" i="83"/>
  <c r="I347" i="83"/>
  <c r="H347" i="83"/>
  <c r="G347" i="83"/>
  <c r="F347" i="83"/>
  <c r="E347" i="83"/>
  <c r="I346" i="83"/>
  <c r="H346" i="83"/>
  <c r="G346" i="83"/>
  <c r="F346" i="83"/>
  <c r="E346" i="83"/>
  <c r="J346" i="83" s="1"/>
  <c r="I345" i="83"/>
  <c r="H345" i="83"/>
  <c r="G345" i="83"/>
  <c r="F345" i="83"/>
  <c r="E345" i="83"/>
  <c r="B345" i="83"/>
  <c r="I340" i="83"/>
  <c r="H340" i="83"/>
  <c r="G340" i="83"/>
  <c r="F340" i="83"/>
  <c r="E340" i="83"/>
  <c r="I339" i="83"/>
  <c r="H339" i="83"/>
  <c r="G339" i="83"/>
  <c r="F339" i="83"/>
  <c r="E339" i="83"/>
  <c r="B339" i="83"/>
  <c r="I338" i="83"/>
  <c r="H338" i="83"/>
  <c r="G338" i="83"/>
  <c r="F338" i="83"/>
  <c r="E338" i="83"/>
  <c r="B338" i="83"/>
  <c r="I337" i="83"/>
  <c r="H337" i="83"/>
  <c r="G337" i="83"/>
  <c r="F337" i="83"/>
  <c r="E337" i="83"/>
  <c r="B337" i="83"/>
  <c r="I336" i="83"/>
  <c r="H336" i="83"/>
  <c r="G336" i="83"/>
  <c r="F336" i="83"/>
  <c r="E336" i="83"/>
  <c r="B336" i="83"/>
  <c r="I335" i="83"/>
  <c r="H335" i="83"/>
  <c r="G335" i="83"/>
  <c r="F335" i="83"/>
  <c r="E335" i="83"/>
  <c r="B335" i="83"/>
  <c r="I334" i="83"/>
  <c r="H334" i="83"/>
  <c r="G334" i="83"/>
  <c r="F334" i="83"/>
  <c r="J334" i="83" s="1"/>
  <c r="E334" i="83"/>
  <c r="B334" i="83"/>
  <c r="I333" i="83"/>
  <c r="H333" i="83"/>
  <c r="G333" i="83"/>
  <c r="F333" i="83"/>
  <c r="E333" i="83"/>
  <c r="C333" i="83"/>
  <c r="I332" i="83"/>
  <c r="H332" i="83"/>
  <c r="G332" i="83"/>
  <c r="F332" i="83"/>
  <c r="E332" i="83"/>
  <c r="C332" i="83"/>
  <c r="C331" i="83"/>
  <c r="B331" i="83"/>
  <c r="I330" i="83"/>
  <c r="H330" i="83"/>
  <c r="G330" i="83"/>
  <c r="F330" i="83"/>
  <c r="E330" i="83"/>
  <c r="C330" i="83"/>
  <c r="I329" i="83"/>
  <c r="H329" i="83"/>
  <c r="G329" i="83"/>
  <c r="F329" i="83"/>
  <c r="E329" i="83"/>
  <c r="C329" i="83"/>
  <c r="I328" i="83"/>
  <c r="H328" i="83"/>
  <c r="G328" i="83"/>
  <c r="F328" i="83"/>
  <c r="E328" i="83"/>
  <c r="C328" i="83"/>
  <c r="C327" i="83"/>
  <c r="B327" i="83"/>
  <c r="I326" i="83"/>
  <c r="H326" i="83"/>
  <c r="H341" i="83" s="1"/>
  <c r="G326" i="83"/>
  <c r="F326" i="83"/>
  <c r="E326" i="83"/>
  <c r="C326" i="83"/>
  <c r="B326" i="83"/>
  <c r="I322" i="83"/>
  <c r="H322" i="83"/>
  <c r="G322" i="83"/>
  <c r="F322" i="83"/>
  <c r="E322" i="83"/>
  <c r="B322" i="83"/>
  <c r="I321" i="83"/>
  <c r="H321" i="83"/>
  <c r="G321" i="83"/>
  <c r="F321" i="83"/>
  <c r="E321" i="83"/>
  <c r="B321" i="83"/>
  <c r="I320" i="83"/>
  <c r="H320" i="83"/>
  <c r="G320" i="83"/>
  <c r="F320" i="83"/>
  <c r="E320" i="83"/>
  <c r="B320" i="83"/>
  <c r="I319" i="83"/>
  <c r="H319" i="83"/>
  <c r="G319" i="83"/>
  <c r="F319" i="83"/>
  <c r="E319" i="83"/>
  <c r="B319" i="83"/>
  <c r="I318" i="83"/>
  <c r="H318" i="83"/>
  <c r="G318" i="83"/>
  <c r="F318" i="83"/>
  <c r="E318" i="83"/>
  <c r="B318" i="83"/>
  <c r="I316" i="83"/>
  <c r="H316" i="83"/>
  <c r="G316" i="83"/>
  <c r="F316" i="83"/>
  <c r="E316" i="83"/>
  <c r="B316" i="83"/>
  <c r="J315" i="83"/>
  <c r="I315" i="83"/>
  <c r="H315" i="83"/>
  <c r="G315" i="83"/>
  <c r="F315" i="83"/>
  <c r="E315" i="83"/>
  <c r="B315" i="83"/>
  <c r="I313" i="83"/>
  <c r="H313" i="83"/>
  <c r="G313" i="83"/>
  <c r="F313" i="83"/>
  <c r="E313" i="83"/>
  <c r="B313" i="83"/>
  <c r="I312" i="83"/>
  <c r="H312" i="83"/>
  <c r="G312" i="83"/>
  <c r="F312" i="83"/>
  <c r="E312" i="83"/>
  <c r="B312" i="83"/>
  <c r="I311" i="83"/>
  <c r="H311" i="83"/>
  <c r="G311" i="83"/>
  <c r="F311" i="83"/>
  <c r="E311" i="83"/>
  <c r="B311" i="83"/>
  <c r="I309" i="83"/>
  <c r="H309" i="83"/>
  <c r="G309" i="83"/>
  <c r="F309" i="83"/>
  <c r="E309" i="83"/>
  <c r="B309" i="83"/>
  <c r="I308" i="83"/>
  <c r="H308" i="83"/>
  <c r="G308" i="83"/>
  <c r="F308" i="83"/>
  <c r="E308" i="83"/>
  <c r="B308" i="83"/>
  <c r="I307" i="83"/>
  <c r="H307" i="83"/>
  <c r="J307" i="83" s="1"/>
  <c r="G307" i="83"/>
  <c r="F307" i="83"/>
  <c r="E307" i="83"/>
  <c r="B307" i="83"/>
  <c r="I302" i="83"/>
  <c r="H302" i="83"/>
  <c r="G302" i="83"/>
  <c r="F302" i="83"/>
  <c r="E302" i="83"/>
  <c r="C302" i="83"/>
  <c r="B302" i="83"/>
  <c r="I301" i="83"/>
  <c r="H301" i="83"/>
  <c r="G301" i="83"/>
  <c r="F301" i="83"/>
  <c r="E301" i="83"/>
  <c r="C301" i="83"/>
  <c r="B301" i="83"/>
  <c r="I300" i="83"/>
  <c r="H300" i="83"/>
  <c r="G300" i="83"/>
  <c r="F300" i="83"/>
  <c r="E300" i="83"/>
  <c r="C300" i="83"/>
  <c r="I299" i="83"/>
  <c r="H299" i="83"/>
  <c r="G299" i="83"/>
  <c r="F299" i="83"/>
  <c r="E299" i="83"/>
  <c r="C299" i="83"/>
  <c r="I298" i="83"/>
  <c r="H298" i="83"/>
  <c r="G298" i="83"/>
  <c r="F298" i="83"/>
  <c r="E298" i="83"/>
  <c r="C298" i="83"/>
  <c r="B298" i="83"/>
  <c r="I297" i="83"/>
  <c r="H297" i="83"/>
  <c r="G297" i="83"/>
  <c r="F297" i="83"/>
  <c r="E297" i="83"/>
  <c r="C297" i="83"/>
  <c r="I296" i="83"/>
  <c r="H296" i="83"/>
  <c r="G296" i="83"/>
  <c r="F296" i="83"/>
  <c r="E296" i="83"/>
  <c r="C296" i="83"/>
  <c r="I295" i="83"/>
  <c r="H295" i="83"/>
  <c r="G295" i="83"/>
  <c r="F295" i="83"/>
  <c r="E295" i="83"/>
  <c r="C295" i="83"/>
  <c r="I294" i="83"/>
  <c r="H294" i="83"/>
  <c r="G294" i="83"/>
  <c r="F294" i="83"/>
  <c r="E294" i="83"/>
  <c r="C294" i="83"/>
  <c r="B294" i="83"/>
  <c r="I293" i="83"/>
  <c r="H293" i="83"/>
  <c r="G293" i="83"/>
  <c r="F293" i="83"/>
  <c r="E293" i="83"/>
  <c r="C293" i="83"/>
  <c r="I292" i="83"/>
  <c r="H292" i="83"/>
  <c r="G292" i="83"/>
  <c r="F292" i="83"/>
  <c r="E292" i="83"/>
  <c r="C292" i="83"/>
  <c r="I291" i="83"/>
  <c r="H291" i="83"/>
  <c r="G291" i="83"/>
  <c r="F291" i="83"/>
  <c r="E291" i="83"/>
  <c r="C291" i="83"/>
  <c r="I290" i="83"/>
  <c r="H290" i="83"/>
  <c r="G290" i="83"/>
  <c r="F290" i="83"/>
  <c r="E290" i="83"/>
  <c r="C290" i="83"/>
  <c r="B290" i="83"/>
  <c r="I289" i="83"/>
  <c r="H289" i="83"/>
  <c r="G289" i="83"/>
  <c r="F289" i="83"/>
  <c r="E289" i="83"/>
  <c r="C289" i="83"/>
  <c r="I288" i="83"/>
  <c r="H288" i="83"/>
  <c r="G288" i="83"/>
  <c r="F288" i="83"/>
  <c r="E288" i="83"/>
  <c r="C288" i="83"/>
  <c r="I287" i="83"/>
  <c r="H287" i="83"/>
  <c r="G287" i="83"/>
  <c r="F287" i="83"/>
  <c r="E287" i="83"/>
  <c r="C287" i="83"/>
  <c r="I286" i="83"/>
  <c r="H286" i="83"/>
  <c r="G286" i="83"/>
  <c r="F286" i="83"/>
  <c r="E286" i="83"/>
  <c r="C286" i="83"/>
  <c r="B286" i="83"/>
  <c r="I285" i="83"/>
  <c r="H285" i="83"/>
  <c r="G285" i="83"/>
  <c r="F285" i="83"/>
  <c r="E285" i="83"/>
  <c r="C285" i="83"/>
  <c r="B285" i="83"/>
  <c r="I284" i="83"/>
  <c r="H284" i="83"/>
  <c r="G284" i="83"/>
  <c r="F284" i="83"/>
  <c r="E284" i="83"/>
  <c r="C284" i="83"/>
  <c r="B284" i="83"/>
  <c r="I283" i="83"/>
  <c r="H283" i="83"/>
  <c r="G283" i="83"/>
  <c r="F283" i="83"/>
  <c r="E283" i="83"/>
  <c r="C283" i="83"/>
  <c r="I279" i="83"/>
  <c r="H279" i="83"/>
  <c r="G279" i="83"/>
  <c r="F279" i="83"/>
  <c r="E279" i="83"/>
  <c r="B279" i="83"/>
  <c r="I278" i="83"/>
  <c r="H278" i="83"/>
  <c r="G278" i="83"/>
  <c r="F278" i="83"/>
  <c r="E278" i="83"/>
  <c r="B278" i="83"/>
  <c r="I277" i="83"/>
  <c r="H277" i="83"/>
  <c r="G277" i="83"/>
  <c r="F277" i="83"/>
  <c r="E277" i="83"/>
  <c r="B277" i="83"/>
  <c r="I276" i="83"/>
  <c r="H276" i="83"/>
  <c r="G276" i="83"/>
  <c r="F276" i="83"/>
  <c r="E276" i="83"/>
  <c r="B276" i="83"/>
  <c r="I272" i="83"/>
  <c r="I273" i="83" s="1"/>
  <c r="H272" i="83"/>
  <c r="G272" i="83"/>
  <c r="F272" i="83"/>
  <c r="E272" i="83"/>
  <c r="B272" i="83"/>
  <c r="I271" i="83"/>
  <c r="H271" i="83"/>
  <c r="G271" i="83"/>
  <c r="F271" i="83"/>
  <c r="E271" i="83"/>
  <c r="B271" i="83"/>
  <c r="I270" i="83"/>
  <c r="H270" i="83"/>
  <c r="G270" i="83"/>
  <c r="F270" i="83"/>
  <c r="E270" i="83"/>
  <c r="J270" i="83" s="1"/>
  <c r="B270" i="83"/>
  <c r="I269" i="83"/>
  <c r="H269" i="83"/>
  <c r="G269" i="83"/>
  <c r="F269" i="83"/>
  <c r="E269" i="83"/>
  <c r="B269" i="83"/>
  <c r="I268" i="83"/>
  <c r="H268" i="83"/>
  <c r="G268" i="83"/>
  <c r="F268" i="83"/>
  <c r="E268" i="83"/>
  <c r="B268" i="83"/>
  <c r="I267" i="83"/>
  <c r="H267" i="83"/>
  <c r="G267" i="83"/>
  <c r="F267" i="83"/>
  <c r="E267" i="83"/>
  <c r="J267" i="83" s="1"/>
  <c r="B267" i="83"/>
  <c r="I266" i="83"/>
  <c r="H266" i="83"/>
  <c r="G266" i="83"/>
  <c r="G273" i="83" s="1"/>
  <c r="F266" i="83"/>
  <c r="E266" i="83"/>
  <c r="J266" i="83" s="1"/>
  <c r="B266" i="83"/>
  <c r="I262" i="83"/>
  <c r="I263" i="83" s="1"/>
  <c r="H262" i="83"/>
  <c r="G262" i="83"/>
  <c r="F262" i="83"/>
  <c r="F263" i="83" s="1"/>
  <c r="E262" i="83"/>
  <c r="B262" i="83"/>
  <c r="I261" i="83"/>
  <c r="H261" i="83"/>
  <c r="G261" i="83"/>
  <c r="F261" i="83"/>
  <c r="E261" i="83"/>
  <c r="B261" i="83"/>
  <c r="I257" i="83"/>
  <c r="H257" i="83"/>
  <c r="G257" i="83"/>
  <c r="F257" i="83"/>
  <c r="E257" i="83"/>
  <c r="J257" i="83" s="1"/>
  <c r="B257" i="83"/>
  <c r="I256" i="83"/>
  <c r="H256" i="83"/>
  <c r="G256" i="83"/>
  <c r="F256" i="83"/>
  <c r="E256" i="83"/>
  <c r="B256" i="83"/>
  <c r="I255" i="83"/>
  <c r="H255" i="83"/>
  <c r="G255" i="83"/>
  <c r="F255" i="83"/>
  <c r="E255" i="83"/>
  <c r="B255" i="83"/>
  <c r="I254" i="83"/>
  <c r="H254" i="83"/>
  <c r="G254" i="83"/>
  <c r="G258" i="83" s="1"/>
  <c r="F254" i="83"/>
  <c r="F258" i="83" s="1"/>
  <c r="E254" i="83"/>
  <c r="E258" i="83" s="1"/>
  <c r="B254" i="83"/>
  <c r="I249" i="83"/>
  <c r="H249" i="83"/>
  <c r="G249" i="83"/>
  <c r="F249" i="83"/>
  <c r="E249" i="83"/>
  <c r="C249" i="83"/>
  <c r="I248" i="83"/>
  <c r="H248" i="83"/>
  <c r="G248" i="83"/>
  <c r="J248" i="83" s="1"/>
  <c r="F248" i="83"/>
  <c r="E248" i="83"/>
  <c r="C248" i="83"/>
  <c r="I247" i="83"/>
  <c r="H247" i="83"/>
  <c r="G247" i="83"/>
  <c r="F247" i="83"/>
  <c r="E247" i="83"/>
  <c r="C247" i="83"/>
  <c r="I246" i="83"/>
  <c r="H246" i="83"/>
  <c r="G246" i="83"/>
  <c r="F246" i="83"/>
  <c r="E246" i="83"/>
  <c r="C246" i="83"/>
  <c r="I245" i="83"/>
  <c r="H245" i="83"/>
  <c r="G245" i="83"/>
  <c r="F245" i="83"/>
  <c r="E245" i="83"/>
  <c r="C245" i="83"/>
  <c r="I244" i="83"/>
  <c r="H244" i="83"/>
  <c r="G244" i="83"/>
  <c r="G250" i="83" s="1"/>
  <c r="F244" i="83"/>
  <c r="E244" i="83"/>
  <c r="E250" i="83" s="1"/>
  <c r="C244" i="83"/>
  <c r="I242" i="83"/>
  <c r="H242" i="83"/>
  <c r="G242" i="83"/>
  <c r="F242" i="83"/>
  <c r="E242" i="83"/>
  <c r="A242" i="83"/>
  <c r="I241" i="83"/>
  <c r="H241" i="83"/>
  <c r="G241" i="83"/>
  <c r="F241" i="83"/>
  <c r="E241" i="83"/>
  <c r="I240" i="83"/>
  <c r="H240" i="83"/>
  <c r="G240" i="83"/>
  <c r="F240" i="83"/>
  <c r="E240" i="83"/>
  <c r="I239" i="83"/>
  <c r="H239" i="83"/>
  <c r="G239" i="83"/>
  <c r="F239" i="83"/>
  <c r="E239" i="83"/>
  <c r="I236" i="83"/>
  <c r="H236" i="83"/>
  <c r="G236" i="83"/>
  <c r="F236" i="83"/>
  <c r="E236" i="83"/>
  <c r="C236" i="83"/>
  <c r="I235" i="83"/>
  <c r="H235" i="83"/>
  <c r="G235" i="83"/>
  <c r="F235" i="83"/>
  <c r="E235" i="83"/>
  <c r="C235" i="83"/>
  <c r="I234" i="83"/>
  <c r="H234" i="83"/>
  <c r="G234" i="83"/>
  <c r="F234" i="83"/>
  <c r="E234" i="83"/>
  <c r="C234" i="83"/>
  <c r="I233" i="83"/>
  <c r="H233" i="83"/>
  <c r="G233" i="83"/>
  <c r="F233" i="83"/>
  <c r="E233" i="83"/>
  <c r="C233" i="83"/>
  <c r="I232" i="83"/>
  <c r="H232" i="83"/>
  <c r="G232" i="83"/>
  <c r="F232" i="83"/>
  <c r="E232" i="83"/>
  <c r="C232" i="83"/>
  <c r="I231" i="83"/>
  <c r="H231" i="83"/>
  <c r="G231" i="83"/>
  <c r="F231" i="83"/>
  <c r="F237" i="83" s="1"/>
  <c r="E231" i="83"/>
  <c r="C231" i="83"/>
  <c r="I229" i="83"/>
  <c r="H229" i="83"/>
  <c r="G229" i="83"/>
  <c r="F229" i="83"/>
  <c r="E229" i="83"/>
  <c r="A229" i="83"/>
  <c r="I228" i="83"/>
  <c r="H228" i="83"/>
  <c r="G228" i="83"/>
  <c r="F228" i="83"/>
  <c r="E228" i="83"/>
  <c r="I227" i="83"/>
  <c r="H227" i="83"/>
  <c r="G227" i="83"/>
  <c r="F227" i="83"/>
  <c r="E227" i="83"/>
  <c r="I226" i="83"/>
  <c r="H226" i="83"/>
  <c r="G226" i="83"/>
  <c r="F226" i="83"/>
  <c r="E226" i="83"/>
  <c r="H224" i="83"/>
  <c r="F224" i="83"/>
  <c r="I223" i="83"/>
  <c r="H223" i="83"/>
  <c r="G223" i="83"/>
  <c r="F223" i="83"/>
  <c r="E223" i="83"/>
  <c r="B223" i="83"/>
  <c r="I222" i="83"/>
  <c r="I224" i="83" s="1"/>
  <c r="H222" i="83"/>
  <c r="G222" i="83"/>
  <c r="G224" i="83" s="1"/>
  <c r="F222" i="83"/>
  <c r="E222" i="83"/>
  <c r="B222" i="83"/>
  <c r="I217" i="83"/>
  <c r="H217" i="83"/>
  <c r="G217" i="83"/>
  <c r="F217" i="83"/>
  <c r="E217" i="83"/>
  <c r="C217" i="83"/>
  <c r="I216" i="83"/>
  <c r="H216" i="83"/>
  <c r="G216" i="83"/>
  <c r="F216" i="83"/>
  <c r="E216" i="83"/>
  <c r="C216" i="83"/>
  <c r="I215" i="83"/>
  <c r="H215" i="83"/>
  <c r="G215" i="83"/>
  <c r="F215" i="83"/>
  <c r="E215" i="83"/>
  <c r="J215" i="83" s="1"/>
  <c r="C215" i="83"/>
  <c r="I214" i="83"/>
  <c r="H214" i="83"/>
  <c r="G214" i="83"/>
  <c r="F214" i="83"/>
  <c r="E214" i="83"/>
  <c r="C214" i="83"/>
  <c r="I213" i="83"/>
  <c r="H213" i="83"/>
  <c r="G213" i="83"/>
  <c r="F213" i="83"/>
  <c r="E213" i="83"/>
  <c r="C213" i="83"/>
  <c r="I212" i="83"/>
  <c r="H212" i="83"/>
  <c r="G212" i="83"/>
  <c r="F212" i="83"/>
  <c r="E212" i="83"/>
  <c r="C212" i="83"/>
  <c r="I210" i="83"/>
  <c r="H210" i="83"/>
  <c r="G210" i="83"/>
  <c r="F210" i="83"/>
  <c r="E210" i="83"/>
  <c r="A210" i="83"/>
  <c r="I209" i="83"/>
  <c r="H209" i="83"/>
  <c r="G209" i="83"/>
  <c r="F209" i="83"/>
  <c r="E209" i="83"/>
  <c r="I208" i="83"/>
  <c r="H208" i="83"/>
  <c r="G208" i="83"/>
  <c r="F208" i="83"/>
  <c r="E208" i="83"/>
  <c r="I207" i="83"/>
  <c r="H207" i="83"/>
  <c r="G207" i="83"/>
  <c r="F207" i="83"/>
  <c r="E207" i="83"/>
  <c r="I204" i="83"/>
  <c r="H204" i="83"/>
  <c r="G204" i="83"/>
  <c r="F204" i="83"/>
  <c r="E204" i="83"/>
  <c r="C204" i="83"/>
  <c r="I203" i="83"/>
  <c r="H203" i="83"/>
  <c r="J203" i="83" s="1"/>
  <c r="G203" i="83"/>
  <c r="F203" i="83"/>
  <c r="E203" i="83"/>
  <c r="C203" i="83"/>
  <c r="I202" i="83"/>
  <c r="H202" i="83"/>
  <c r="G202" i="83"/>
  <c r="F202" i="83"/>
  <c r="E202" i="83"/>
  <c r="C202" i="83"/>
  <c r="I201" i="83"/>
  <c r="H201" i="83"/>
  <c r="G201" i="83"/>
  <c r="F201" i="83"/>
  <c r="E201" i="83"/>
  <c r="J201" i="83" s="1"/>
  <c r="C201" i="83"/>
  <c r="I200" i="83"/>
  <c r="H200" i="83"/>
  <c r="G200" i="83"/>
  <c r="F200" i="83"/>
  <c r="E200" i="83"/>
  <c r="C200" i="83"/>
  <c r="I199" i="83"/>
  <c r="H199" i="83"/>
  <c r="G199" i="83"/>
  <c r="G205" i="83" s="1"/>
  <c r="F199" i="83"/>
  <c r="E199" i="83"/>
  <c r="C199" i="83"/>
  <c r="I197" i="83"/>
  <c r="H197" i="83"/>
  <c r="G197" i="83"/>
  <c r="F197" i="83"/>
  <c r="E197" i="83"/>
  <c r="A197" i="83"/>
  <c r="I196" i="83"/>
  <c r="H196" i="83"/>
  <c r="G196" i="83"/>
  <c r="F196" i="83"/>
  <c r="E196" i="83"/>
  <c r="I195" i="83"/>
  <c r="H195" i="83"/>
  <c r="G195" i="83"/>
  <c r="F195" i="83"/>
  <c r="E195" i="83"/>
  <c r="I194" i="83"/>
  <c r="H194" i="83"/>
  <c r="G194" i="83"/>
  <c r="F194" i="83"/>
  <c r="E194" i="83"/>
  <c r="I191" i="83"/>
  <c r="H191" i="83"/>
  <c r="J191" i="83" s="1"/>
  <c r="G191" i="83"/>
  <c r="F191" i="83"/>
  <c r="E191" i="83"/>
  <c r="B191" i="83"/>
  <c r="I190" i="83"/>
  <c r="I192" i="83" s="1"/>
  <c r="H190" i="83"/>
  <c r="H192" i="83" s="1"/>
  <c r="G190" i="83"/>
  <c r="G192" i="83" s="1"/>
  <c r="F190" i="83"/>
  <c r="F192" i="83" s="1"/>
  <c r="E190" i="83"/>
  <c r="B190" i="83"/>
  <c r="U175" i="83"/>
  <c r="T175" i="83"/>
  <c r="S175" i="83"/>
  <c r="R175" i="83"/>
  <c r="Q175" i="83"/>
  <c r="O175" i="83"/>
  <c r="I175" i="83"/>
  <c r="H175" i="83"/>
  <c r="G175" i="83"/>
  <c r="F175" i="83"/>
  <c r="E175" i="83"/>
  <c r="U174" i="83"/>
  <c r="T174" i="83"/>
  <c r="S174" i="83"/>
  <c r="R174" i="83"/>
  <c r="Q174" i="83"/>
  <c r="I174" i="83"/>
  <c r="I177" i="83" s="1"/>
  <c r="H174" i="83"/>
  <c r="X167" i="83" s="1"/>
  <c r="G174" i="83"/>
  <c r="F174" i="83"/>
  <c r="E174" i="83"/>
  <c r="U173" i="83"/>
  <c r="T173" i="83"/>
  <c r="S173" i="83"/>
  <c r="R173" i="83"/>
  <c r="Q173" i="83"/>
  <c r="I173" i="83"/>
  <c r="H173" i="83"/>
  <c r="G173" i="83"/>
  <c r="F173" i="83"/>
  <c r="E173" i="83"/>
  <c r="B173" i="83"/>
  <c r="I172" i="83"/>
  <c r="H172" i="83"/>
  <c r="G172" i="83"/>
  <c r="F172" i="83"/>
  <c r="E172" i="83"/>
  <c r="A172" i="83"/>
  <c r="U170" i="83"/>
  <c r="T170" i="83"/>
  <c r="S170" i="83"/>
  <c r="R170" i="83"/>
  <c r="Q170" i="83"/>
  <c r="O170" i="83"/>
  <c r="I170" i="83"/>
  <c r="H170" i="83"/>
  <c r="G170" i="83"/>
  <c r="F170" i="83"/>
  <c r="E170" i="83"/>
  <c r="J170" i="83" s="1"/>
  <c r="U169" i="83"/>
  <c r="T169" i="83"/>
  <c r="S169" i="83"/>
  <c r="R169" i="83"/>
  <c r="Q169" i="83"/>
  <c r="I169" i="83"/>
  <c r="H169" i="83"/>
  <c r="G169" i="83"/>
  <c r="F169" i="83"/>
  <c r="E169" i="83"/>
  <c r="U168" i="83"/>
  <c r="T168" i="83"/>
  <c r="S168" i="83"/>
  <c r="R168" i="83"/>
  <c r="Q168" i="83"/>
  <c r="I168" i="83"/>
  <c r="H168" i="83"/>
  <c r="G168" i="83"/>
  <c r="W163" i="83" s="1"/>
  <c r="F168" i="83"/>
  <c r="E168" i="83"/>
  <c r="B168" i="83"/>
  <c r="V167" i="83"/>
  <c r="I167" i="83"/>
  <c r="H167" i="83"/>
  <c r="G167" i="83"/>
  <c r="F167" i="83"/>
  <c r="E167" i="83"/>
  <c r="A167" i="83"/>
  <c r="U166" i="83"/>
  <c r="T166" i="83"/>
  <c r="S166" i="83"/>
  <c r="R166" i="83"/>
  <c r="Q166" i="83"/>
  <c r="O166" i="83"/>
  <c r="U165" i="83"/>
  <c r="T165" i="83"/>
  <c r="S165" i="83"/>
  <c r="R165" i="83"/>
  <c r="Q165" i="83"/>
  <c r="I165" i="83"/>
  <c r="H165" i="83"/>
  <c r="H178" i="83" s="1"/>
  <c r="G165" i="83"/>
  <c r="F165" i="83"/>
  <c r="E165" i="83"/>
  <c r="U164" i="83"/>
  <c r="T164" i="83"/>
  <c r="S164" i="83"/>
  <c r="R164" i="83"/>
  <c r="Q164" i="83"/>
  <c r="I164" i="83"/>
  <c r="H164" i="83"/>
  <c r="G164" i="83"/>
  <c r="F164" i="83"/>
  <c r="E164" i="83"/>
  <c r="E177" i="83" s="1"/>
  <c r="Y163" i="83"/>
  <c r="U163" i="83"/>
  <c r="T163" i="83"/>
  <c r="S163" i="83"/>
  <c r="R163" i="83"/>
  <c r="Q163" i="83"/>
  <c r="I163" i="83"/>
  <c r="H163" i="83"/>
  <c r="G163" i="83"/>
  <c r="F163" i="83"/>
  <c r="E163" i="83"/>
  <c r="B163" i="83"/>
  <c r="I162" i="83"/>
  <c r="H162" i="83"/>
  <c r="G162" i="83"/>
  <c r="F162" i="83"/>
  <c r="E162" i="83"/>
  <c r="A162" i="83"/>
  <c r="I161" i="83"/>
  <c r="H161" i="83"/>
  <c r="G161" i="83"/>
  <c r="F161" i="83"/>
  <c r="E161" i="83"/>
  <c r="C154" i="83"/>
  <c r="B154" i="83"/>
  <c r="R153" i="83"/>
  <c r="Q153" i="83"/>
  <c r="P153" i="83"/>
  <c r="O153" i="83"/>
  <c r="C153" i="83"/>
  <c r="B153" i="83"/>
  <c r="R152" i="83"/>
  <c r="Q152" i="83"/>
  <c r="H149" i="83" s="1"/>
  <c r="H153" i="83" s="1"/>
  <c r="P152" i="83"/>
  <c r="O152" i="83"/>
  <c r="C152" i="83"/>
  <c r="B152" i="83"/>
  <c r="R151" i="83"/>
  <c r="G150" i="83" s="1"/>
  <c r="Q151" i="83"/>
  <c r="G149" i="83" s="1"/>
  <c r="G153" i="83" s="1"/>
  <c r="P151" i="83"/>
  <c r="O151" i="83"/>
  <c r="C151" i="83"/>
  <c r="B151" i="83"/>
  <c r="R150" i="83"/>
  <c r="Q150" i="83"/>
  <c r="P150" i="83"/>
  <c r="F149" i="83" s="1"/>
  <c r="F153" i="83" s="1"/>
  <c r="O150" i="83"/>
  <c r="I150" i="83"/>
  <c r="H150" i="83"/>
  <c r="F150" i="83"/>
  <c r="C150" i="83"/>
  <c r="C349" i="83" s="1"/>
  <c r="B150" i="83"/>
  <c r="B349" i="83" s="1"/>
  <c r="R149" i="83"/>
  <c r="E150" i="83" s="1"/>
  <c r="Q149" i="83"/>
  <c r="P149" i="83"/>
  <c r="O149" i="83"/>
  <c r="M149" i="83"/>
  <c r="N149" i="83" s="1"/>
  <c r="A149" i="83"/>
  <c r="A349" i="83" s="1"/>
  <c r="C147" i="83"/>
  <c r="B147" i="83"/>
  <c r="R146" i="83"/>
  <c r="Q146" i="83"/>
  <c r="P146" i="83"/>
  <c r="O146" i="83"/>
  <c r="C146" i="83"/>
  <c r="B146" i="83"/>
  <c r="R145" i="83"/>
  <c r="Q145" i="83"/>
  <c r="P145" i="83"/>
  <c r="H142" i="83" s="1"/>
  <c r="H146" i="83" s="1"/>
  <c r="O145" i="83"/>
  <c r="C145" i="83"/>
  <c r="B145" i="83"/>
  <c r="R144" i="83"/>
  <c r="G143" i="83" s="1"/>
  <c r="Q144" i="83"/>
  <c r="P144" i="83"/>
  <c r="O144" i="83"/>
  <c r="C144" i="83"/>
  <c r="B144" i="83"/>
  <c r="R143" i="83"/>
  <c r="Q143" i="83"/>
  <c r="P143" i="83"/>
  <c r="O143" i="83"/>
  <c r="I143" i="83"/>
  <c r="H143" i="83"/>
  <c r="F143" i="83"/>
  <c r="C143" i="83"/>
  <c r="C348" i="83" s="1"/>
  <c r="B143" i="83"/>
  <c r="B348" i="83" s="1"/>
  <c r="R142" i="83"/>
  <c r="E143" i="83" s="1"/>
  <c r="Q142" i="83"/>
  <c r="P142" i="83"/>
  <c r="O142" i="83"/>
  <c r="M142" i="83"/>
  <c r="N142" i="83" s="1"/>
  <c r="A142" i="83"/>
  <c r="A348" i="83" s="1"/>
  <c r="C141" i="83"/>
  <c r="B141" i="83"/>
  <c r="C140" i="83"/>
  <c r="B140" i="83"/>
  <c r="R139" i="83"/>
  <c r="Q139" i="83"/>
  <c r="I135" i="83" s="1"/>
  <c r="I139" i="83" s="1"/>
  <c r="P139" i="83"/>
  <c r="O139" i="83"/>
  <c r="C139" i="83"/>
  <c r="B139" i="83"/>
  <c r="R138" i="83"/>
  <c r="Q138" i="83"/>
  <c r="P138" i="83"/>
  <c r="O138" i="83"/>
  <c r="C138" i="83"/>
  <c r="B138" i="83"/>
  <c r="R137" i="83"/>
  <c r="Q137" i="83"/>
  <c r="P137" i="83"/>
  <c r="G135" i="83" s="1"/>
  <c r="G139" i="83" s="1"/>
  <c r="O137" i="83"/>
  <c r="C137" i="83"/>
  <c r="B137" i="83"/>
  <c r="R136" i="83"/>
  <c r="F136" i="83" s="1"/>
  <c r="Q136" i="83"/>
  <c r="F135" i="83" s="1"/>
  <c r="F139" i="83" s="1"/>
  <c r="P136" i="83"/>
  <c r="O136" i="83"/>
  <c r="I136" i="83"/>
  <c r="H136" i="83"/>
  <c r="G136" i="83"/>
  <c r="C136" i="83"/>
  <c r="C347" i="83" s="1"/>
  <c r="B136" i="83"/>
  <c r="B347" i="83" s="1"/>
  <c r="R135" i="83"/>
  <c r="E136" i="83" s="1"/>
  <c r="Q135" i="83"/>
  <c r="P135" i="83"/>
  <c r="O135" i="83"/>
  <c r="M135" i="83"/>
  <c r="N135" i="83" s="1"/>
  <c r="A135" i="83"/>
  <c r="A347" i="83" s="1"/>
  <c r="C134" i="83"/>
  <c r="B134" i="83"/>
  <c r="C133" i="83"/>
  <c r="B133" i="83"/>
  <c r="R132" i="83"/>
  <c r="Q132" i="83"/>
  <c r="P132" i="83"/>
  <c r="O132" i="83"/>
  <c r="C132" i="83"/>
  <c r="B132" i="83"/>
  <c r="R131" i="83"/>
  <c r="Q131" i="83"/>
  <c r="H128" i="83" s="1"/>
  <c r="H132" i="83" s="1"/>
  <c r="P131" i="83"/>
  <c r="O131" i="83"/>
  <c r="C131" i="83"/>
  <c r="B131" i="83"/>
  <c r="R130" i="83"/>
  <c r="G129" i="83" s="1"/>
  <c r="Q130" i="83"/>
  <c r="P130" i="83"/>
  <c r="G128" i="83" s="1"/>
  <c r="G132" i="83" s="1"/>
  <c r="O130" i="83"/>
  <c r="C130" i="83"/>
  <c r="B130" i="83"/>
  <c r="R129" i="83"/>
  <c r="Q129" i="83"/>
  <c r="F128" i="83" s="1"/>
  <c r="F132" i="83" s="1"/>
  <c r="P129" i="83"/>
  <c r="O129" i="83"/>
  <c r="I129" i="83"/>
  <c r="H129" i="83"/>
  <c r="F129" i="83"/>
  <c r="C129" i="83"/>
  <c r="C346" i="83" s="1"/>
  <c r="B129" i="83"/>
  <c r="B346" i="83" s="1"/>
  <c r="R128" i="83"/>
  <c r="E129" i="83" s="1"/>
  <c r="Q128" i="83"/>
  <c r="P128" i="83"/>
  <c r="O128" i="83"/>
  <c r="M128" i="83"/>
  <c r="N128" i="83" s="1"/>
  <c r="A128" i="83"/>
  <c r="A346" i="83" s="1"/>
  <c r="C126" i="83"/>
  <c r="B126" i="83"/>
  <c r="R125" i="83"/>
  <c r="Q125" i="83"/>
  <c r="P125" i="83"/>
  <c r="I121" i="83" s="1"/>
  <c r="O125" i="83"/>
  <c r="C125" i="83"/>
  <c r="B125" i="83"/>
  <c r="R124" i="83"/>
  <c r="Q124" i="83"/>
  <c r="P124" i="83"/>
  <c r="O124" i="83"/>
  <c r="C124" i="83"/>
  <c r="B124" i="83"/>
  <c r="R123" i="83"/>
  <c r="Q123" i="83"/>
  <c r="P123" i="83"/>
  <c r="O123" i="83"/>
  <c r="C123" i="83"/>
  <c r="B123" i="83"/>
  <c r="R122" i="83"/>
  <c r="F122" i="83" s="1"/>
  <c r="F159" i="83" s="1"/>
  <c r="Q122" i="83"/>
  <c r="P122" i="83"/>
  <c r="F121" i="83" s="1"/>
  <c r="O122" i="83"/>
  <c r="I122" i="83"/>
  <c r="H122" i="83"/>
  <c r="H159" i="83" s="1"/>
  <c r="G122" i="83"/>
  <c r="C122" i="83"/>
  <c r="B122" i="83"/>
  <c r="R121" i="83"/>
  <c r="E122" i="83" s="1"/>
  <c r="Q121" i="83"/>
  <c r="P121" i="83"/>
  <c r="O121" i="83"/>
  <c r="M121" i="83"/>
  <c r="N121" i="83" s="1"/>
  <c r="H121" i="83"/>
  <c r="C121" i="83"/>
  <c r="C345" i="83" s="1"/>
  <c r="B121" i="83"/>
  <c r="A121" i="83"/>
  <c r="A345" i="83" s="1"/>
  <c r="I120" i="83"/>
  <c r="H120" i="83"/>
  <c r="G120" i="83"/>
  <c r="F120" i="83"/>
  <c r="E120" i="83"/>
  <c r="T112" i="83"/>
  <c r="S112" i="83"/>
  <c r="R112" i="83"/>
  <c r="I108" i="83" s="1"/>
  <c r="Q112" i="83"/>
  <c r="T111" i="83"/>
  <c r="H109" i="83" s="1"/>
  <c r="S111" i="83"/>
  <c r="R111" i="83"/>
  <c r="Q111" i="83"/>
  <c r="T110" i="83"/>
  <c r="S110" i="83"/>
  <c r="R110" i="83"/>
  <c r="Q110" i="83"/>
  <c r="T109" i="83"/>
  <c r="S109" i="83"/>
  <c r="F108" i="83" s="1"/>
  <c r="R109" i="83"/>
  <c r="Q109" i="83"/>
  <c r="I109" i="83"/>
  <c r="G109" i="83"/>
  <c r="F109" i="83"/>
  <c r="T108" i="83"/>
  <c r="E109" i="83" s="1"/>
  <c r="S108" i="83"/>
  <c r="R108" i="83"/>
  <c r="E108" i="83" s="1"/>
  <c r="Q108" i="83"/>
  <c r="P108" i="83"/>
  <c r="O108" i="83"/>
  <c r="M108" i="83"/>
  <c r="N108" i="83" s="1"/>
  <c r="A108" i="83"/>
  <c r="T105" i="83"/>
  <c r="I102" i="83" s="1"/>
  <c r="I118" i="83" s="1"/>
  <c r="S105" i="83"/>
  <c r="R105" i="83"/>
  <c r="I101" i="83" s="1"/>
  <c r="Q105" i="83"/>
  <c r="T104" i="83"/>
  <c r="H102" i="83" s="1"/>
  <c r="S104" i="83"/>
  <c r="R104" i="83"/>
  <c r="Q104" i="83"/>
  <c r="T103" i="83"/>
  <c r="G101" i="83" s="1"/>
  <c r="S103" i="83"/>
  <c r="R103" i="83"/>
  <c r="Q103" i="83"/>
  <c r="T102" i="83"/>
  <c r="S102" i="83"/>
  <c r="R102" i="83"/>
  <c r="Q102" i="83"/>
  <c r="F102" i="83"/>
  <c r="T101" i="83"/>
  <c r="E102" i="83" s="1"/>
  <c r="S101" i="83"/>
  <c r="R101" i="83"/>
  <c r="Q101" i="83"/>
  <c r="P101" i="83"/>
  <c r="O101" i="83"/>
  <c r="M101" i="83"/>
  <c r="N101" i="83" s="1"/>
  <c r="A101" i="83"/>
  <c r="T98" i="83"/>
  <c r="S98" i="83"/>
  <c r="R98" i="83"/>
  <c r="Q98" i="83"/>
  <c r="T97" i="83"/>
  <c r="H95" i="83" s="1"/>
  <c r="S97" i="83"/>
  <c r="R97" i="83"/>
  <c r="Q97" i="83"/>
  <c r="T96" i="83"/>
  <c r="S96" i="83"/>
  <c r="R96" i="83"/>
  <c r="Q96" i="83"/>
  <c r="T95" i="83"/>
  <c r="F95" i="83" s="1"/>
  <c r="S95" i="83"/>
  <c r="F94" i="83" s="1"/>
  <c r="R95" i="83"/>
  <c r="Q95" i="83"/>
  <c r="I95" i="83"/>
  <c r="T94" i="83"/>
  <c r="S94" i="83"/>
  <c r="R94" i="83"/>
  <c r="Q94" i="83"/>
  <c r="P94" i="83"/>
  <c r="O94" i="83"/>
  <c r="N94" i="83"/>
  <c r="M94" i="83"/>
  <c r="I94" i="83"/>
  <c r="A94" i="83"/>
  <c r="I93" i="83"/>
  <c r="H93" i="83"/>
  <c r="G93" i="83"/>
  <c r="F93" i="83"/>
  <c r="E93" i="83"/>
  <c r="T87" i="83"/>
  <c r="S87" i="83"/>
  <c r="I83" i="83" s="1"/>
  <c r="R87" i="83"/>
  <c r="Q87" i="83"/>
  <c r="T86" i="83"/>
  <c r="H84" i="83" s="1"/>
  <c r="S86" i="83"/>
  <c r="H83" i="83" s="1"/>
  <c r="R86" i="83"/>
  <c r="Q86" i="83"/>
  <c r="T85" i="83"/>
  <c r="S85" i="83"/>
  <c r="R85" i="83"/>
  <c r="Q85" i="83"/>
  <c r="T84" i="83"/>
  <c r="S84" i="83"/>
  <c r="R84" i="83"/>
  <c r="Q84" i="83"/>
  <c r="I84" i="83"/>
  <c r="G84" i="83"/>
  <c r="E84" i="83"/>
  <c r="T83" i="83"/>
  <c r="S83" i="83"/>
  <c r="R83" i="83"/>
  <c r="Q83" i="83"/>
  <c r="P83" i="83"/>
  <c r="O83" i="83"/>
  <c r="M83" i="83"/>
  <c r="N83" i="83" s="1"/>
  <c r="B83" i="83"/>
  <c r="A83" i="83"/>
  <c r="T80" i="83"/>
  <c r="I77" i="83" s="1"/>
  <c r="S80" i="83"/>
  <c r="R80" i="83"/>
  <c r="Q80" i="83"/>
  <c r="T79" i="83"/>
  <c r="S79" i="83"/>
  <c r="R79" i="83"/>
  <c r="H76" i="83" s="1"/>
  <c r="Q79" i="83"/>
  <c r="T78" i="83"/>
  <c r="G76" i="83" s="1"/>
  <c r="S78" i="83"/>
  <c r="R78" i="83"/>
  <c r="Q78" i="83"/>
  <c r="T77" i="83"/>
  <c r="F77" i="83" s="1"/>
  <c r="S77" i="83"/>
  <c r="R77" i="83"/>
  <c r="F76" i="83" s="1"/>
  <c r="Q77" i="83"/>
  <c r="H77" i="83"/>
  <c r="T76" i="83"/>
  <c r="E77" i="83" s="1"/>
  <c r="S76" i="83"/>
  <c r="R76" i="83"/>
  <c r="E76" i="83" s="1"/>
  <c r="Q76" i="83"/>
  <c r="P76" i="83"/>
  <c r="O76" i="83"/>
  <c r="M76" i="83"/>
  <c r="N76" i="83" s="1"/>
  <c r="B76" i="83"/>
  <c r="A76" i="83"/>
  <c r="T73" i="83"/>
  <c r="S73" i="83"/>
  <c r="R73" i="83"/>
  <c r="I69" i="83" s="1"/>
  <c r="Q73" i="83"/>
  <c r="T72" i="83"/>
  <c r="H70" i="83" s="1"/>
  <c r="S72" i="83"/>
  <c r="R72" i="83"/>
  <c r="Q72" i="83"/>
  <c r="T71" i="83"/>
  <c r="S71" i="83"/>
  <c r="R71" i="83"/>
  <c r="G69" i="83" s="1"/>
  <c r="Q71" i="83"/>
  <c r="T70" i="83"/>
  <c r="F70" i="83" s="1"/>
  <c r="S70" i="83"/>
  <c r="R70" i="83"/>
  <c r="Q70" i="83"/>
  <c r="I70" i="83"/>
  <c r="G70" i="83"/>
  <c r="E70" i="83"/>
  <c r="S69" i="83"/>
  <c r="Q69" i="83"/>
  <c r="P69" i="83"/>
  <c r="O69" i="83"/>
  <c r="N69" i="83"/>
  <c r="E69" i="83"/>
  <c r="B69" i="83"/>
  <c r="A69" i="83"/>
  <c r="I68" i="83"/>
  <c r="H68" i="83"/>
  <c r="G68" i="83"/>
  <c r="F68" i="83"/>
  <c r="E68" i="83"/>
  <c r="S59" i="83"/>
  <c r="R59" i="83"/>
  <c r="I55" i="83" s="1"/>
  <c r="I58" i="83" s="1"/>
  <c r="Q59" i="83"/>
  <c r="S58" i="83"/>
  <c r="H55" i="83" s="1"/>
  <c r="H58" i="83" s="1"/>
  <c r="R58" i="83"/>
  <c r="Q58" i="83"/>
  <c r="S57" i="83"/>
  <c r="R57" i="83"/>
  <c r="G55" i="83" s="1"/>
  <c r="G58" i="83" s="1"/>
  <c r="Q57" i="83"/>
  <c r="S56" i="83"/>
  <c r="R56" i="83"/>
  <c r="F55" i="83" s="1"/>
  <c r="F58" i="83" s="1"/>
  <c r="Q56" i="83"/>
  <c r="S55" i="83"/>
  <c r="R55" i="83"/>
  <c r="Q55" i="83"/>
  <c r="P55" i="83"/>
  <c r="O55" i="83"/>
  <c r="M55" i="83"/>
  <c r="N55" i="83" s="1"/>
  <c r="E55" i="83"/>
  <c r="E58" i="83" s="1"/>
  <c r="B55" i="83"/>
  <c r="A55" i="83"/>
  <c r="S53" i="83"/>
  <c r="I49" i="83" s="1"/>
  <c r="I52" i="83" s="1"/>
  <c r="R53" i="83"/>
  <c r="Q53" i="83"/>
  <c r="S52" i="83"/>
  <c r="H49" i="83" s="1"/>
  <c r="R52" i="83"/>
  <c r="Q52" i="83"/>
  <c r="S51" i="83"/>
  <c r="R51" i="83"/>
  <c r="Q51" i="83"/>
  <c r="S50" i="83"/>
  <c r="R50" i="83"/>
  <c r="Q50" i="83"/>
  <c r="S49" i="83"/>
  <c r="R49" i="83"/>
  <c r="Q49" i="83"/>
  <c r="P49" i="83"/>
  <c r="O49" i="83"/>
  <c r="N49" i="83"/>
  <c r="G50" i="83" s="1"/>
  <c r="G51" i="83" s="1"/>
  <c r="M49" i="83"/>
  <c r="G49" i="83"/>
  <c r="G52" i="83" s="1"/>
  <c r="B49" i="83"/>
  <c r="A49" i="83"/>
  <c r="S47" i="83"/>
  <c r="R47" i="83"/>
  <c r="Q47" i="83"/>
  <c r="S46" i="83"/>
  <c r="R46" i="83"/>
  <c r="H43" i="83" s="1"/>
  <c r="H46" i="83" s="1"/>
  <c r="Q46" i="83"/>
  <c r="S45" i="83"/>
  <c r="G43" i="83" s="1"/>
  <c r="G46" i="83" s="1"/>
  <c r="R45" i="83"/>
  <c r="Q45" i="83"/>
  <c r="S44" i="83"/>
  <c r="R44" i="83"/>
  <c r="Q44" i="83"/>
  <c r="S43" i="83"/>
  <c r="R43" i="83"/>
  <c r="Q43" i="83"/>
  <c r="P43" i="83"/>
  <c r="O43" i="83"/>
  <c r="M43" i="83"/>
  <c r="N43" i="83" s="1"/>
  <c r="F44" i="83" s="1"/>
  <c r="F45" i="83" s="1"/>
  <c r="F43" i="83"/>
  <c r="F46" i="83" s="1"/>
  <c r="B43" i="83"/>
  <c r="A43" i="83"/>
  <c r="S41" i="83"/>
  <c r="R41" i="83"/>
  <c r="Q41" i="83"/>
  <c r="S40" i="83"/>
  <c r="R40" i="83"/>
  <c r="H37" i="83" s="1"/>
  <c r="H40" i="83" s="1"/>
  <c r="Q40" i="83"/>
  <c r="S39" i="83"/>
  <c r="R39" i="83"/>
  <c r="G37" i="83" s="1"/>
  <c r="G40" i="83" s="1"/>
  <c r="Q39" i="83"/>
  <c r="S38" i="83"/>
  <c r="R38" i="83"/>
  <c r="Q38" i="83"/>
  <c r="S37" i="83"/>
  <c r="R37" i="83"/>
  <c r="E37" i="83" s="1"/>
  <c r="E40" i="83" s="1"/>
  <c r="Q37" i="83"/>
  <c r="P37" i="83"/>
  <c r="O37" i="83"/>
  <c r="M37" i="83"/>
  <c r="N37" i="83" s="1"/>
  <c r="I37" i="83"/>
  <c r="I40" i="83" s="1"/>
  <c r="F37" i="83"/>
  <c r="F40" i="83" s="1"/>
  <c r="B37" i="83"/>
  <c r="A37" i="83"/>
  <c r="S35" i="83"/>
  <c r="R35" i="83"/>
  <c r="Q35" i="83"/>
  <c r="S34" i="83"/>
  <c r="R34" i="83"/>
  <c r="H31" i="83" s="1"/>
  <c r="H34" i="83" s="1"/>
  <c r="Q34" i="83"/>
  <c r="S33" i="83"/>
  <c r="R33" i="83"/>
  <c r="Q33" i="83"/>
  <c r="S32" i="83"/>
  <c r="F31" i="83" s="1"/>
  <c r="F34" i="83" s="1"/>
  <c r="R32" i="83"/>
  <c r="Q32" i="83"/>
  <c r="S31" i="83"/>
  <c r="R31" i="83"/>
  <c r="Q31" i="83"/>
  <c r="P31" i="83"/>
  <c r="O31" i="83"/>
  <c r="M31" i="83"/>
  <c r="N31" i="83" s="1"/>
  <c r="I31" i="83"/>
  <c r="I34" i="83" s="1"/>
  <c r="E31" i="83"/>
  <c r="E34" i="83" s="1"/>
  <c r="B31" i="83"/>
  <c r="A31" i="83"/>
  <c r="S29" i="83"/>
  <c r="R29" i="83"/>
  <c r="Q29" i="83"/>
  <c r="S28" i="83"/>
  <c r="R28" i="83"/>
  <c r="Q28" i="83"/>
  <c r="S27" i="83"/>
  <c r="R27" i="83"/>
  <c r="Q27" i="83"/>
  <c r="S26" i="83"/>
  <c r="R26" i="83"/>
  <c r="F25" i="83" s="1"/>
  <c r="F28" i="83" s="1"/>
  <c r="Q26" i="83"/>
  <c r="S25" i="83"/>
  <c r="E25" i="83" s="1"/>
  <c r="E28" i="83" s="1"/>
  <c r="R25" i="83"/>
  <c r="Q25" i="83"/>
  <c r="P25" i="83"/>
  <c r="O25" i="83"/>
  <c r="M25" i="83"/>
  <c r="N25" i="83" s="1"/>
  <c r="I25" i="83"/>
  <c r="I28" i="83" s="1"/>
  <c r="H25" i="83"/>
  <c r="H28" i="83" s="1"/>
  <c r="G25" i="83"/>
  <c r="G28" i="83" s="1"/>
  <c r="B25" i="83"/>
  <c r="A25" i="83"/>
  <c r="S23" i="83"/>
  <c r="R23" i="83"/>
  <c r="I19" i="83" s="1"/>
  <c r="Q23" i="83"/>
  <c r="S22" i="83"/>
  <c r="R22" i="83"/>
  <c r="H19" i="83" s="1"/>
  <c r="H22" i="83" s="1"/>
  <c r="Q22" i="83"/>
  <c r="I22" i="83"/>
  <c r="S21" i="83"/>
  <c r="R21" i="83"/>
  <c r="Q21" i="83"/>
  <c r="S20" i="83"/>
  <c r="R20" i="83"/>
  <c r="F19" i="83" s="1"/>
  <c r="F22" i="83" s="1"/>
  <c r="Q20" i="83"/>
  <c r="S19" i="83"/>
  <c r="R19" i="83"/>
  <c r="Q19" i="83"/>
  <c r="P19" i="83"/>
  <c r="O19" i="83"/>
  <c r="M19" i="83"/>
  <c r="N19" i="83" s="1"/>
  <c r="G19" i="83"/>
  <c r="G22" i="83" s="1"/>
  <c r="B19" i="83"/>
  <c r="A19" i="83"/>
  <c r="S17" i="83"/>
  <c r="R17" i="83"/>
  <c r="Q17" i="83"/>
  <c r="S16" i="83"/>
  <c r="R16" i="83"/>
  <c r="H13" i="83" s="1"/>
  <c r="H16" i="83" s="1"/>
  <c r="Q16" i="83"/>
  <c r="S15" i="83"/>
  <c r="R15" i="83"/>
  <c r="Q15" i="83"/>
  <c r="S14" i="83"/>
  <c r="F13" i="83" s="1"/>
  <c r="F16" i="83" s="1"/>
  <c r="R14" i="83"/>
  <c r="Q14" i="83"/>
  <c r="S13" i="83"/>
  <c r="R13" i="83"/>
  <c r="E13" i="83" s="1"/>
  <c r="E16" i="83" s="1"/>
  <c r="Q13" i="83"/>
  <c r="P13" i="83"/>
  <c r="O13" i="83"/>
  <c r="N13" i="83"/>
  <c r="M13" i="83"/>
  <c r="I13" i="83"/>
  <c r="I16" i="83" s="1"/>
  <c r="G13" i="83"/>
  <c r="G16" i="83" s="1"/>
  <c r="B13" i="83"/>
  <c r="A13" i="83"/>
  <c r="Q6" i="83"/>
  <c r="B5" i="83"/>
  <c r="B4" i="83"/>
  <c r="B3" i="83"/>
  <c r="C349" i="25"/>
  <c r="C348" i="25"/>
  <c r="C347" i="25"/>
  <c r="C346" i="25"/>
  <c r="B349" i="25"/>
  <c r="B348" i="25"/>
  <c r="B347" i="25"/>
  <c r="B346" i="25"/>
  <c r="I112" i="25"/>
  <c r="H112" i="25"/>
  <c r="G112" i="25"/>
  <c r="F112" i="25"/>
  <c r="E112" i="25"/>
  <c r="I111" i="25"/>
  <c r="H111" i="25"/>
  <c r="G111" i="25"/>
  <c r="F111" i="25"/>
  <c r="E111" i="25"/>
  <c r="I105" i="25"/>
  <c r="H105" i="25"/>
  <c r="G105" i="25"/>
  <c r="F105" i="25"/>
  <c r="E105" i="25"/>
  <c r="I104" i="25"/>
  <c r="H104" i="25"/>
  <c r="G104" i="25"/>
  <c r="F104" i="25"/>
  <c r="E104" i="25"/>
  <c r="I98" i="25"/>
  <c r="H98" i="25"/>
  <c r="G98" i="25"/>
  <c r="F98" i="25"/>
  <c r="E98" i="25"/>
  <c r="I97" i="25"/>
  <c r="H97" i="25"/>
  <c r="G97" i="25"/>
  <c r="F97" i="25"/>
  <c r="E97" i="25"/>
  <c r="I87" i="25"/>
  <c r="H87" i="25"/>
  <c r="G87" i="25"/>
  <c r="F87" i="25"/>
  <c r="E87" i="25"/>
  <c r="I86" i="25"/>
  <c r="H86" i="25"/>
  <c r="G86" i="25"/>
  <c r="F86" i="25"/>
  <c r="E86" i="25"/>
  <c r="I80" i="25"/>
  <c r="H80" i="25"/>
  <c r="G80" i="25"/>
  <c r="F80" i="25"/>
  <c r="E80" i="25"/>
  <c r="I79" i="25"/>
  <c r="H79" i="25"/>
  <c r="G79" i="25"/>
  <c r="F79" i="25"/>
  <c r="E79" i="25"/>
  <c r="F72" i="25"/>
  <c r="G72" i="25"/>
  <c r="H72" i="25"/>
  <c r="I72" i="25"/>
  <c r="F73" i="25"/>
  <c r="G73" i="25"/>
  <c r="H73" i="25"/>
  <c r="I73" i="25"/>
  <c r="B151" i="25"/>
  <c r="C151" i="25"/>
  <c r="B152" i="25"/>
  <c r="C152" i="25"/>
  <c r="B153" i="25"/>
  <c r="C153" i="25"/>
  <c r="B154" i="25"/>
  <c r="C154" i="25"/>
  <c r="C150" i="25"/>
  <c r="B150" i="25"/>
  <c r="B144" i="25"/>
  <c r="C144" i="25"/>
  <c r="B145" i="25"/>
  <c r="C145" i="25"/>
  <c r="B146" i="25"/>
  <c r="C146" i="25"/>
  <c r="B147" i="25"/>
  <c r="C147" i="25"/>
  <c r="C143" i="25"/>
  <c r="B143" i="25"/>
  <c r="B137" i="25"/>
  <c r="C137" i="25"/>
  <c r="B138" i="25"/>
  <c r="C138" i="25"/>
  <c r="B139" i="25"/>
  <c r="C139" i="25"/>
  <c r="B140" i="25"/>
  <c r="C140" i="25"/>
  <c r="C136" i="25"/>
  <c r="B136" i="25"/>
  <c r="C141" i="25"/>
  <c r="B141" i="25"/>
  <c r="C134" i="25"/>
  <c r="B134" i="25"/>
  <c r="C133" i="25"/>
  <c r="B133" i="25"/>
  <c r="C132" i="25"/>
  <c r="B132" i="25"/>
  <c r="C131" i="25"/>
  <c r="B131" i="25"/>
  <c r="C130" i="25"/>
  <c r="B130" i="25"/>
  <c r="C129" i="25"/>
  <c r="B129" i="25"/>
  <c r="B122" i="25"/>
  <c r="C122" i="25"/>
  <c r="B123" i="25"/>
  <c r="C123" i="25"/>
  <c r="B124" i="25"/>
  <c r="C124" i="25"/>
  <c r="B125" i="25"/>
  <c r="C125" i="25"/>
  <c r="B126" i="25"/>
  <c r="C126" i="25"/>
  <c r="C121" i="25"/>
  <c r="B121" i="25"/>
  <c r="Q6" i="25"/>
  <c r="I177" i="1"/>
  <c r="H177" i="1"/>
  <c r="G177" i="1"/>
  <c r="F177" i="1"/>
  <c r="E177" i="1"/>
  <c r="I172" i="1"/>
  <c r="H172" i="1"/>
  <c r="G172" i="1"/>
  <c r="F172" i="1"/>
  <c r="E172" i="1"/>
  <c r="F167" i="1"/>
  <c r="G167" i="1"/>
  <c r="H167" i="1"/>
  <c r="I167" i="1"/>
  <c r="E167" i="1"/>
  <c r="I155" i="1"/>
  <c r="H155" i="1"/>
  <c r="G155" i="1"/>
  <c r="F155" i="1"/>
  <c r="E155" i="1"/>
  <c r="I154" i="1"/>
  <c r="H154" i="1"/>
  <c r="G154" i="1"/>
  <c r="F154" i="1"/>
  <c r="E154" i="1"/>
  <c r="I147" i="1"/>
  <c r="H147" i="1"/>
  <c r="G147" i="1"/>
  <c r="F147" i="1"/>
  <c r="E147" i="1"/>
  <c r="I146" i="1"/>
  <c r="H146" i="1"/>
  <c r="G146" i="1"/>
  <c r="F146" i="1"/>
  <c r="E146" i="1"/>
  <c r="I139" i="1"/>
  <c r="H139" i="1"/>
  <c r="G139" i="1"/>
  <c r="F139" i="1"/>
  <c r="E139" i="1"/>
  <c r="I138" i="1"/>
  <c r="H138" i="1"/>
  <c r="G138" i="1"/>
  <c r="F138" i="1"/>
  <c r="E138" i="1"/>
  <c r="I131" i="1"/>
  <c r="H131" i="1"/>
  <c r="G131" i="1"/>
  <c r="F131" i="1"/>
  <c r="E131" i="1"/>
  <c r="I130" i="1"/>
  <c r="H130" i="1"/>
  <c r="G130" i="1"/>
  <c r="F130" i="1"/>
  <c r="E130" i="1"/>
  <c r="F123" i="1"/>
  <c r="G123" i="1"/>
  <c r="H123" i="1"/>
  <c r="I123" i="1"/>
  <c r="F124" i="1"/>
  <c r="G124" i="1"/>
  <c r="H124" i="1"/>
  <c r="I124" i="1"/>
  <c r="E124" i="1"/>
  <c r="E123" i="1"/>
  <c r="C351" i="1"/>
  <c r="B351" i="1"/>
  <c r="C350" i="1"/>
  <c r="B350" i="1"/>
  <c r="C349" i="1"/>
  <c r="B349" i="1"/>
  <c r="C348" i="1"/>
  <c r="B348" i="1"/>
  <c r="F347" i="1"/>
  <c r="G347" i="1"/>
  <c r="H347" i="1"/>
  <c r="I347" i="1"/>
  <c r="E347" i="1"/>
  <c r="C347" i="1"/>
  <c r="B347" i="1"/>
  <c r="A347" i="1"/>
  <c r="AP1" i="1" a="1"/>
  <c r="BH2" i="1" s="1" a="1"/>
  <c r="BH2" i="1" s="1"/>
  <c r="I104" i="1"/>
  <c r="H104" i="1"/>
  <c r="G104" i="1"/>
  <c r="F104" i="1"/>
  <c r="E104" i="1"/>
  <c r="I103" i="1"/>
  <c r="H103" i="1"/>
  <c r="G103" i="1"/>
  <c r="F103" i="1"/>
  <c r="E103" i="1"/>
  <c r="I97" i="1"/>
  <c r="H97" i="1"/>
  <c r="G97" i="1"/>
  <c r="F97" i="1"/>
  <c r="E97" i="1"/>
  <c r="I96" i="1"/>
  <c r="H96" i="1"/>
  <c r="G96" i="1"/>
  <c r="F96" i="1"/>
  <c r="E96" i="1"/>
  <c r="I86" i="1"/>
  <c r="H86" i="1"/>
  <c r="G86" i="1"/>
  <c r="F86" i="1"/>
  <c r="E86" i="1"/>
  <c r="I85" i="1"/>
  <c r="H85" i="1"/>
  <c r="G85" i="1"/>
  <c r="F85" i="1"/>
  <c r="E85" i="1"/>
  <c r="I79" i="1"/>
  <c r="H79" i="1"/>
  <c r="G79" i="1"/>
  <c r="F79" i="1"/>
  <c r="E79" i="1"/>
  <c r="I78" i="1"/>
  <c r="H78" i="1"/>
  <c r="G78" i="1"/>
  <c r="F78" i="1"/>
  <c r="E78" i="1"/>
  <c r="C224" i="21"/>
  <c r="G218" i="21"/>
  <c r="F218" i="21"/>
  <c r="E218" i="21"/>
  <c r="D218" i="21"/>
  <c r="C218" i="21"/>
  <c r="H218" i="21" s="1"/>
  <c r="B218" i="21"/>
  <c r="A218" i="21"/>
  <c r="G211" i="21"/>
  <c r="F211" i="21"/>
  <c r="E211" i="21"/>
  <c r="D211" i="21"/>
  <c r="C211" i="21"/>
  <c r="H211" i="21" s="1"/>
  <c r="B211" i="21"/>
  <c r="A211" i="21"/>
  <c r="G204" i="21"/>
  <c r="F204" i="21"/>
  <c r="E204" i="21"/>
  <c r="D204" i="21"/>
  <c r="C204" i="21"/>
  <c r="H204" i="21" s="1"/>
  <c r="B204" i="21"/>
  <c r="A204" i="21"/>
  <c r="G197" i="21"/>
  <c r="F197" i="21"/>
  <c r="E197" i="21"/>
  <c r="D197" i="21"/>
  <c r="C197" i="21"/>
  <c r="H197" i="21" s="1"/>
  <c r="B197" i="21"/>
  <c r="A197" i="21"/>
  <c r="G190" i="21"/>
  <c r="F190" i="21"/>
  <c r="E190" i="21"/>
  <c r="D190" i="21"/>
  <c r="C190" i="21"/>
  <c r="H190" i="21" s="1"/>
  <c r="B190" i="21"/>
  <c r="A190" i="21"/>
  <c r="G183" i="21"/>
  <c r="F183" i="21"/>
  <c r="E183" i="21"/>
  <c r="D183" i="21"/>
  <c r="C183" i="21"/>
  <c r="H183" i="21" s="1"/>
  <c r="B183" i="21"/>
  <c r="A183" i="21"/>
  <c r="G176" i="21"/>
  <c r="F176" i="21"/>
  <c r="E176" i="21"/>
  <c r="D176" i="21"/>
  <c r="C176" i="21"/>
  <c r="H176" i="21" s="1"/>
  <c r="B176" i="21"/>
  <c r="A176" i="21"/>
  <c r="G169" i="21"/>
  <c r="F169" i="21"/>
  <c r="E169" i="21"/>
  <c r="D169" i="21"/>
  <c r="C169" i="21"/>
  <c r="H169" i="21" s="1"/>
  <c r="B169" i="21"/>
  <c r="A169" i="21"/>
  <c r="G162" i="21"/>
  <c r="F162" i="21"/>
  <c r="E162" i="21"/>
  <c r="D162" i="21"/>
  <c r="C162" i="21"/>
  <c r="H162" i="21" s="1"/>
  <c r="B162" i="21"/>
  <c r="A162" i="21"/>
  <c r="G156" i="21"/>
  <c r="G224" i="21" s="1"/>
  <c r="F156" i="21"/>
  <c r="F224" i="21" s="1"/>
  <c r="E156" i="21"/>
  <c r="E224" i="21" s="1"/>
  <c r="D156" i="21"/>
  <c r="D224" i="21" s="1"/>
  <c r="C156" i="21"/>
  <c r="H156" i="21" s="1"/>
  <c r="B156" i="21"/>
  <c r="A156" i="21"/>
  <c r="G154" i="21"/>
  <c r="F154" i="21"/>
  <c r="E154" i="21"/>
  <c r="D154" i="21"/>
  <c r="C154" i="21"/>
  <c r="F151" i="21"/>
  <c r="D151" i="21"/>
  <c r="G145" i="21"/>
  <c r="F145" i="21"/>
  <c r="E145" i="21"/>
  <c r="D145" i="21"/>
  <c r="H145" i="21" s="1"/>
  <c r="C145" i="21"/>
  <c r="B145" i="21"/>
  <c r="A145" i="21"/>
  <c r="G138" i="21"/>
  <c r="F138" i="21"/>
  <c r="E138" i="21"/>
  <c r="D138" i="21"/>
  <c r="H138" i="21" s="1"/>
  <c r="C138" i="21"/>
  <c r="B138" i="21"/>
  <c r="A138" i="21"/>
  <c r="G131" i="21"/>
  <c r="F131" i="21"/>
  <c r="E131" i="21"/>
  <c r="D131" i="21"/>
  <c r="H131" i="21" s="1"/>
  <c r="C131" i="21"/>
  <c r="B131" i="21"/>
  <c r="A131" i="21"/>
  <c r="G124" i="21"/>
  <c r="F124" i="21"/>
  <c r="E124" i="21"/>
  <c r="D124" i="21"/>
  <c r="H124" i="21" s="1"/>
  <c r="C124" i="21"/>
  <c r="B124" i="21"/>
  <c r="A124" i="21"/>
  <c r="G117" i="21"/>
  <c r="F117" i="21"/>
  <c r="E117" i="21"/>
  <c r="D117" i="21"/>
  <c r="H117" i="21" s="1"/>
  <c r="C117" i="21"/>
  <c r="B117" i="21"/>
  <c r="A117" i="21"/>
  <c r="G110" i="21"/>
  <c r="F110" i="21"/>
  <c r="E110" i="21"/>
  <c r="D110" i="21"/>
  <c r="H110" i="21" s="1"/>
  <c r="C110" i="21"/>
  <c r="B110" i="21"/>
  <c r="A110" i="21"/>
  <c r="G103" i="21"/>
  <c r="F103" i="21"/>
  <c r="E103" i="21"/>
  <c r="D103" i="21"/>
  <c r="H103" i="21" s="1"/>
  <c r="C103" i="21"/>
  <c r="B103" i="21"/>
  <c r="A103" i="21"/>
  <c r="G96" i="21"/>
  <c r="F96" i="21"/>
  <c r="E96" i="21"/>
  <c r="D96" i="21"/>
  <c r="H96" i="21" s="1"/>
  <c r="C96" i="21"/>
  <c r="B96" i="21"/>
  <c r="A96" i="21"/>
  <c r="G89" i="21"/>
  <c r="F89" i="21"/>
  <c r="E89" i="21"/>
  <c r="D89" i="21"/>
  <c r="H89" i="21" s="1"/>
  <c r="C89" i="21"/>
  <c r="B89" i="21"/>
  <c r="A89" i="21"/>
  <c r="G83" i="21"/>
  <c r="G151" i="21" s="1"/>
  <c r="F83" i="21"/>
  <c r="E83" i="21"/>
  <c r="E151" i="21" s="1"/>
  <c r="D83" i="21"/>
  <c r="H83" i="21" s="1"/>
  <c r="C83" i="21"/>
  <c r="C151" i="21" s="1"/>
  <c r="B83" i="21"/>
  <c r="A83" i="21"/>
  <c r="G81" i="21"/>
  <c r="F81" i="21"/>
  <c r="E81" i="21"/>
  <c r="D81" i="21"/>
  <c r="C81" i="21"/>
  <c r="J77" i="21"/>
  <c r="E77" i="21"/>
  <c r="F77" i="21" s="1"/>
  <c r="G77" i="21" s="1"/>
  <c r="H77" i="21" s="1"/>
  <c r="D77" i="21"/>
  <c r="C77" i="21"/>
  <c r="J76" i="21"/>
  <c r="C76" i="21" s="1"/>
  <c r="D76" i="21" s="1"/>
  <c r="E76" i="21" s="1"/>
  <c r="F76" i="21" s="1"/>
  <c r="G76" i="21" s="1"/>
  <c r="H76" i="21" s="1"/>
  <c r="J75" i="21"/>
  <c r="C75" i="21"/>
  <c r="D75" i="21" s="1"/>
  <c r="E75" i="21" s="1"/>
  <c r="F75" i="21" s="1"/>
  <c r="G75" i="21" s="1"/>
  <c r="H75" i="21" s="1"/>
  <c r="J74" i="21"/>
  <c r="C74" i="21" s="1"/>
  <c r="D74" i="21" s="1"/>
  <c r="E74" i="21" s="1"/>
  <c r="F74" i="21" s="1"/>
  <c r="G74" i="21" s="1"/>
  <c r="H74" i="21" s="1"/>
  <c r="J73" i="21"/>
  <c r="C73" i="21" s="1"/>
  <c r="D73" i="21" s="1"/>
  <c r="E73" i="21" s="1"/>
  <c r="F73" i="21" s="1"/>
  <c r="G73" i="21" s="1"/>
  <c r="H73" i="21" s="1"/>
  <c r="J72" i="21"/>
  <c r="C72" i="21"/>
  <c r="D72" i="21" s="1"/>
  <c r="E72" i="21" s="1"/>
  <c r="F72" i="21" s="1"/>
  <c r="G72" i="21" s="1"/>
  <c r="H72" i="21" s="1"/>
  <c r="J71" i="21"/>
  <c r="C71" i="21" s="1"/>
  <c r="D71" i="21" s="1"/>
  <c r="E71" i="21" s="1"/>
  <c r="F71" i="21" s="1"/>
  <c r="G71" i="21" s="1"/>
  <c r="H71" i="21" s="1"/>
  <c r="J70" i="21"/>
  <c r="C70" i="21" s="1"/>
  <c r="D70" i="21" s="1"/>
  <c r="E70" i="21" s="1"/>
  <c r="F70" i="21" s="1"/>
  <c r="G70" i="21" s="1"/>
  <c r="H70" i="21" s="1"/>
  <c r="J69" i="21"/>
  <c r="D69" i="21"/>
  <c r="E69" i="21" s="1"/>
  <c r="F69" i="21" s="1"/>
  <c r="G69" i="21" s="1"/>
  <c r="H69" i="21" s="1"/>
  <c r="C69" i="21"/>
  <c r="J68" i="21"/>
  <c r="C68" i="21" s="1"/>
  <c r="D68" i="21" s="1"/>
  <c r="E68" i="21" s="1"/>
  <c r="F68" i="21" s="1"/>
  <c r="G68" i="21" s="1"/>
  <c r="H68" i="21" s="1"/>
  <c r="J67" i="21"/>
  <c r="C67" i="21"/>
  <c r="D67" i="21" s="1"/>
  <c r="E67" i="21" s="1"/>
  <c r="F67" i="21" s="1"/>
  <c r="G67" i="21" s="1"/>
  <c r="H67" i="21" s="1"/>
  <c r="J66" i="21"/>
  <c r="C66" i="21" s="1"/>
  <c r="D66" i="21" s="1"/>
  <c r="E66" i="21" s="1"/>
  <c r="F66" i="21" s="1"/>
  <c r="G66" i="21" s="1"/>
  <c r="H66" i="21" s="1"/>
  <c r="J65" i="21"/>
  <c r="C65" i="21" s="1"/>
  <c r="D65" i="21" s="1"/>
  <c r="E65" i="21" s="1"/>
  <c r="F65" i="21" s="1"/>
  <c r="G65" i="21" s="1"/>
  <c r="H65" i="21" s="1"/>
  <c r="J64" i="21"/>
  <c r="C64" i="21"/>
  <c r="D64" i="21" s="1"/>
  <c r="E64" i="21" s="1"/>
  <c r="F64" i="21" s="1"/>
  <c r="G64" i="21" s="1"/>
  <c r="H64" i="21" s="1"/>
  <c r="J63" i="21"/>
  <c r="C63" i="21" s="1"/>
  <c r="D63" i="21" s="1"/>
  <c r="E63" i="21" s="1"/>
  <c r="F63" i="21" s="1"/>
  <c r="G63" i="21" s="1"/>
  <c r="H63" i="21" s="1"/>
  <c r="J62" i="21"/>
  <c r="C62" i="21" s="1"/>
  <c r="D62" i="21" s="1"/>
  <c r="E62" i="21" s="1"/>
  <c r="F62" i="21" s="1"/>
  <c r="G62" i="21" s="1"/>
  <c r="H62" i="21" s="1"/>
  <c r="J61" i="21"/>
  <c r="D61" i="21"/>
  <c r="E61" i="21" s="1"/>
  <c r="F61" i="21" s="1"/>
  <c r="G61" i="21" s="1"/>
  <c r="H61" i="21" s="1"/>
  <c r="C61" i="21"/>
  <c r="J60" i="21"/>
  <c r="C60" i="21" s="1"/>
  <c r="D60" i="21" s="1"/>
  <c r="E60" i="21" s="1"/>
  <c r="F60" i="21" s="1"/>
  <c r="G60" i="21" s="1"/>
  <c r="H60" i="21" s="1"/>
  <c r="J59" i="21"/>
  <c r="C59" i="21"/>
  <c r="D59" i="21" s="1"/>
  <c r="E59" i="21" s="1"/>
  <c r="F59" i="21" s="1"/>
  <c r="G59" i="21" s="1"/>
  <c r="H59" i="21" s="1"/>
  <c r="J58" i="21"/>
  <c r="C58" i="21" s="1"/>
  <c r="D58" i="21" s="1"/>
  <c r="E58" i="21" s="1"/>
  <c r="F58" i="21" s="1"/>
  <c r="G58" i="21" s="1"/>
  <c r="H58" i="21" s="1"/>
  <c r="J57" i="21"/>
  <c r="C57" i="21" s="1"/>
  <c r="D57" i="21" s="1"/>
  <c r="E57" i="21" s="1"/>
  <c r="F57" i="21" s="1"/>
  <c r="G57" i="21" s="1"/>
  <c r="H57" i="21" s="1"/>
  <c r="J56" i="21"/>
  <c r="C56" i="21"/>
  <c r="D56" i="21" s="1"/>
  <c r="E56" i="21" s="1"/>
  <c r="F56" i="21" s="1"/>
  <c r="G56" i="21" s="1"/>
  <c r="H56" i="21" s="1"/>
  <c r="J55" i="21"/>
  <c r="C55" i="21" s="1"/>
  <c r="D55" i="21" s="1"/>
  <c r="E55" i="21" s="1"/>
  <c r="F55" i="21" s="1"/>
  <c r="G55" i="21" s="1"/>
  <c r="H55" i="21" s="1"/>
  <c r="J54" i="21"/>
  <c r="C54" i="21" s="1"/>
  <c r="D54" i="21" s="1"/>
  <c r="E54" i="21" s="1"/>
  <c r="F54" i="21" s="1"/>
  <c r="G54" i="21" s="1"/>
  <c r="H54" i="21" s="1"/>
  <c r="J53" i="21"/>
  <c r="D53" i="21"/>
  <c r="E53" i="21" s="1"/>
  <c r="F53" i="21" s="1"/>
  <c r="G53" i="21" s="1"/>
  <c r="H53" i="21" s="1"/>
  <c r="C53" i="21"/>
  <c r="J52" i="21"/>
  <c r="C52" i="21" s="1"/>
  <c r="D52" i="21" s="1"/>
  <c r="E52" i="21" s="1"/>
  <c r="F52" i="21" s="1"/>
  <c r="G52" i="21" s="1"/>
  <c r="H52" i="21" s="1"/>
  <c r="J51" i="21"/>
  <c r="C51" i="21"/>
  <c r="D51" i="21" s="1"/>
  <c r="E51" i="21" s="1"/>
  <c r="F51" i="21" s="1"/>
  <c r="G51" i="21" s="1"/>
  <c r="H51" i="21" s="1"/>
  <c r="J50" i="21"/>
  <c r="C50" i="21" s="1"/>
  <c r="D50" i="21" s="1"/>
  <c r="E50" i="21" s="1"/>
  <c r="F50" i="21" s="1"/>
  <c r="G50" i="21" s="1"/>
  <c r="H50" i="21" s="1"/>
  <c r="J49" i="21"/>
  <c r="C49" i="21" s="1"/>
  <c r="D49" i="21" s="1"/>
  <c r="E49" i="21" s="1"/>
  <c r="F49" i="21" s="1"/>
  <c r="G49" i="21" s="1"/>
  <c r="H49" i="21" s="1"/>
  <c r="J48" i="21"/>
  <c r="C48" i="21"/>
  <c r="D48" i="21" s="1"/>
  <c r="E48" i="21" s="1"/>
  <c r="F48" i="21" s="1"/>
  <c r="G48" i="21" s="1"/>
  <c r="H48" i="21" s="1"/>
  <c r="J47" i="21"/>
  <c r="C47" i="21" s="1"/>
  <c r="D47" i="21" s="1"/>
  <c r="E47" i="21" s="1"/>
  <c r="F47" i="21" s="1"/>
  <c r="G47" i="21" s="1"/>
  <c r="H47" i="21" s="1"/>
  <c r="J46" i="21"/>
  <c r="C46" i="21" s="1"/>
  <c r="D46" i="21" s="1"/>
  <c r="E46" i="21" s="1"/>
  <c r="F46" i="21" s="1"/>
  <c r="G46" i="21" s="1"/>
  <c r="H46" i="21" s="1"/>
  <c r="J45" i="21"/>
  <c r="D45" i="21"/>
  <c r="E45" i="21" s="1"/>
  <c r="F45" i="21" s="1"/>
  <c r="G45" i="21" s="1"/>
  <c r="H45" i="21" s="1"/>
  <c r="C45" i="21"/>
  <c r="J44" i="21"/>
  <c r="C44" i="21" s="1"/>
  <c r="D44" i="21" s="1"/>
  <c r="E44" i="21" s="1"/>
  <c r="F44" i="21" s="1"/>
  <c r="G44" i="21" s="1"/>
  <c r="H44" i="21" s="1"/>
  <c r="J43" i="21"/>
  <c r="C43" i="21"/>
  <c r="D43" i="21" s="1"/>
  <c r="E43" i="21" s="1"/>
  <c r="F43" i="21" s="1"/>
  <c r="G43" i="21" s="1"/>
  <c r="H43" i="21" s="1"/>
  <c r="J42" i="21"/>
  <c r="C42" i="21" s="1"/>
  <c r="D42" i="21" s="1"/>
  <c r="E42" i="21" s="1"/>
  <c r="F42" i="21" s="1"/>
  <c r="G42" i="21" s="1"/>
  <c r="H42" i="21" s="1"/>
  <c r="J41" i="21"/>
  <c r="C41" i="21" s="1"/>
  <c r="D41" i="21" s="1"/>
  <c r="E41" i="21" s="1"/>
  <c r="F41" i="21" s="1"/>
  <c r="G41" i="21" s="1"/>
  <c r="H41" i="21" s="1"/>
  <c r="J40" i="21"/>
  <c r="C40" i="21"/>
  <c r="D40" i="21" s="1"/>
  <c r="E40" i="21" s="1"/>
  <c r="F40" i="21" s="1"/>
  <c r="G40" i="21" s="1"/>
  <c r="H40" i="21" s="1"/>
  <c r="J39" i="21"/>
  <c r="C39" i="21" s="1"/>
  <c r="D39" i="21" s="1"/>
  <c r="E39" i="21" s="1"/>
  <c r="F39" i="21" s="1"/>
  <c r="G39" i="21" s="1"/>
  <c r="H39" i="21" s="1"/>
  <c r="J38" i="21"/>
  <c r="C38" i="21" s="1"/>
  <c r="D38" i="21" s="1"/>
  <c r="E38" i="21" s="1"/>
  <c r="F38" i="21" s="1"/>
  <c r="G38" i="21" s="1"/>
  <c r="H38" i="21" s="1"/>
  <c r="J37" i="21"/>
  <c r="D37" i="21"/>
  <c r="E37" i="21" s="1"/>
  <c r="F37" i="21" s="1"/>
  <c r="G37" i="21" s="1"/>
  <c r="H37" i="21" s="1"/>
  <c r="C37" i="21"/>
  <c r="J36" i="21"/>
  <c r="C36" i="21" s="1"/>
  <c r="D36" i="21" s="1"/>
  <c r="E36" i="21" s="1"/>
  <c r="F36" i="21" s="1"/>
  <c r="G36" i="21" s="1"/>
  <c r="H36" i="21" s="1"/>
  <c r="J35" i="21"/>
  <c r="C35" i="21"/>
  <c r="D35" i="21" s="1"/>
  <c r="E35" i="21" s="1"/>
  <c r="F35" i="21" s="1"/>
  <c r="G35" i="21" s="1"/>
  <c r="H35" i="21" s="1"/>
  <c r="J34" i="21"/>
  <c r="C34" i="21" s="1"/>
  <c r="D34" i="21" s="1"/>
  <c r="E34" i="21"/>
  <c r="F34" i="21" s="1"/>
  <c r="G34" i="21" s="1"/>
  <c r="H34" i="21" s="1"/>
  <c r="J33" i="21"/>
  <c r="C33" i="21" s="1"/>
  <c r="D33" i="21"/>
  <c r="E33" i="21" s="1"/>
  <c r="F33" i="21" s="1"/>
  <c r="G33" i="21" s="1"/>
  <c r="H33" i="21" s="1"/>
  <c r="J32" i="21"/>
  <c r="C32" i="21"/>
  <c r="D32" i="21" s="1"/>
  <c r="E32" i="21" s="1"/>
  <c r="F32" i="21" s="1"/>
  <c r="G32" i="21" s="1"/>
  <c r="H32" i="21" s="1"/>
  <c r="J31" i="21"/>
  <c r="C31" i="21" s="1"/>
  <c r="D31" i="21" s="1"/>
  <c r="E31" i="21" s="1"/>
  <c r="F31" i="21" s="1"/>
  <c r="G31" i="21" s="1"/>
  <c r="H31" i="21" s="1"/>
  <c r="J30" i="21"/>
  <c r="C30" i="21" s="1"/>
  <c r="D30" i="21" s="1"/>
  <c r="E30" i="21" s="1"/>
  <c r="F30" i="21" s="1"/>
  <c r="G30" i="21" s="1"/>
  <c r="H30" i="21" s="1"/>
  <c r="J29" i="21"/>
  <c r="C29" i="21" s="1"/>
  <c r="D29" i="21" s="1"/>
  <c r="E29" i="21" s="1"/>
  <c r="F29" i="21" s="1"/>
  <c r="G29" i="21" s="1"/>
  <c r="H29" i="21"/>
  <c r="J28" i="21"/>
  <c r="C28" i="21" s="1"/>
  <c r="D28" i="21" s="1"/>
  <c r="E28" i="21" s="1"/>
  <c r="F28" i="21" s="1"/>
  <c r="G28" i="21"/>
  <c r="H28" i="21" s="1"/>
  <c r="J27" i="21"/>
  <c r="C27" i="21"/>
  <c r="D27" i="21" s="1"/>
  <c r="E27" i="21" s="1"/>
  <c r="F27" i="21" s="1"/>
  <c r="G27" i="21" s="1"/>
  <c r="H27" i="21" s="1"/>
  <c r="J26" i="21"/>
  <c r="C26" i="21" s="1"/>
  <c r="D26" i="21" s="1"/>
  <c r="E26" i="21" s="1"/>
  <c r="F26" i="21" s="1"/>
  <c r="G26" i="21" s="1"/>
  <c r="H26" i="21" s="1"/>
  <c r="J25" i="21"/>
  <c r="C25" i="21" s="1"/>
  <c r="D25" i="21" s="1"/>
  <c r="E25" i="21" s="1"/>
  <c r="F25" i="21" s="1"/>
  <c r="G25" i="21" s="1"/>
  <c r="H25" i="21" s="1"/>
  <c r="J24" i="21"/>
  <c r="C24" i="21"/>
  <c r="D24" i="21" s="1"/>
  <c r="E24" i="21" s="1"/>
  <c r="F24" i="21" s="1"/>
  <c r="G24" i="21" s="1"/>
  <c r="H24" i="21" s="1"/>
  <c r="J23" i="21"/>
  <c r="C23" i="21" s="1"/>
  <c r="D23" i="21" s="1"/>
  <c r="E23" i="21" s="1"/>
  <c r="F23" i="21" s="1"/>
  <c r="G23" i="21" s="1"/>
  <c r="H23" i="21" s="1"/>
  <c r="J22" i="21"/>
  <c r="C22" i="21" s="1"/>
  <c r="D22" i="21" s="1"/>
  <c r="E22" i="21" s="1"/>
  <c r="F22" i="21" s="1"/>
  <c r="G22" i="21" s="1"/>
  <c r="H22" i="21" s="1"/>
  <c r="J21" i="21"/>
  <c r="D21" i="21"/>
  <c r="E21" i="21" s="1"/>
  <c r="F21" i="21" s="1"/>
  <c r="G21" i="21" s="1"/>
  <c r="H21" i="21" s="1"/>
  <c r="C21" i="21"/>
  <c r="J20" i="21"/>
  <c r="C20" i="21" s="1"/>
  <c r="D20" i="21" s="1"/>
  <c r="E20" i="21" s="1"/>
  <c r="F20" i="21" s="1"/>
  <c r="G20" i="21" s="1"/>
  <c r="H20" i="21" s="1"/>
  <c r="J19" i="21"/>
  <c r="C19" i="21"/>
  <c r="D19" i="21" s="1"/>
  <c r="E19" i="21" s="1"/>
  <c r="F19" i="21" s="1"/>
  <c r="G19" i="21" s="1"/>
  <c r="H19" i="21" s="1"/>
  <c r="J18" i="21"/>
  <c r="C18" i="21" s="1"/>
  <c r="D18" i="21" s="1"/>
  <c r="E18" i="21"/>
  <c r="F18" i="21" s="1"/>
  <c r="G18" i="21" s="1"/>
  <c r="H18" i="21" s="1"/>
  <c r="J17" i="21"/>
  <c r="C17" i="21" s="1"/>
  <c r="D17" i="21"/>
  <c r="E17" i="21" s="1"/>
  <c r="F17" i="21" s="1"/>
  <c r="G17" i="21" s="1"/>
  <c r="H17" i="21" s="1"/>
  <c r="J16" i="21"/>
  <c r="C16" i="21"/>
  <c r="D16" i="21" s="1"/>
  <c r="E16" i="21" s="1"/>
  <c r="F16" i="21" s="1"/>
  <c r="G16" i="21" s="1"/>
  <c r="H16" i="21" s="1"/>
  <c r="J15" i="21"/>
  <c r="C15" i="21" s="1"/>
  <c r="D15" i="21" s="1"/>
  <c r="E15" i="21" s="1"/>
  <c r="F15" i="21" s="1"/>
  <c r="G15" i="21" s="1"/>
  <c r="H15" i="21" s="1"/>
  <c r="J14" i="21"/>
  <c r="C14" i="21" s="1"/>
  <c r="D14" i="21" s="1"/>
  <c r="E14" i="21" s="1"/>
  <c r="F14" i="21" s="1"/>
  <c r="G14" i="21" s="1"/>
  <c r="H14" i="21" s="1"/>
  <c r="J13" i="21"/>
  <c r="H13" i="21"/>
  <c r="D13" i="21"/>
  <c r="E13" i="21" s="1"/>
  <c r="F13" i="21" s="1"/>
  <c r="G13" i="21" s="1"/>
  <c r="C13" i="21"/>
  <c r="J12" i="21"/>
  <c r="C12" i="21" s="1"/>
  <c r="D12" i="21" s="1"/>
  <c r="E12" i="21" s="1"/>
  <c r="F12" i="21" s="1"/>
  <c r="G12" i="21"/>
  <c r="H12" i="21" s="1"/>
  <c r="J11" i="21"/>
  <c r="F11" i="21"/>
  <c r="G11" i="21" s="1"/>
  <c r="H11" i="21" s="1"/>
  <c r="C11" i="21"/>
  <c r="D11" i="21" s="1"/>
  <c r="E11" i="21" s="1"/>
  <c r="G25" i="87" l="1"/>
  <c r="G28" i="87" s="1"/>
  <c r="F55" i="87"/>
  <c r="F58" i="87" s="1"/>
  <c r="H69" i="87"/>
  <c r="H71" i="87" s="1"/>
  <c r="J71" i="87" s="1"/>
  <c r="F76" i="87"/>
  <c r="G128" i="87"/>
  <c r="G132" i="87" s="1"/>
  <c r="E218" i="87"/>
  <c r="J248" i="87"/>
  <c r="J250" i="87" s="1"/>
  <c r="J256" i="87"/>
  <c r="J262" i="87"/>
  <c r="J271" i="87"/>
  <c r="F303" i="87"/>
  <c r="B288" i="87"/>
  <c r="J289" i="87"/>
  <c r="J296" i="87"/>
  <c r="B300" i="87"/>
  <c r="J302" i="87"/>
  <c r="J329" i="87"/>
  <c r="J364" i="87"/>
  <c r="F431" i="87"/>
  <c r="J425" i="87"/>
  <c r="E37" i="87"/>
  <c r="E40" i="87" s="1"/>
  <c r="E121" i="87"/>
  <c r="E125" i="87" s="1"/>
  <c r="G177" i="87"/>
  <c r="W171" i="87" s="1"/>
  <c r="J170" i="87"/>
  <c r="H205" i="87"/>
  <c r="J203" i="87"/>
  <c r="I224" i="87"/>
  <c r="I251" i="87" s="1"/>
  <c r="I250" i="87"/>
  <c r="E263" i="87"/>
  <c r="F273" i="87"/>
  <c r="J267" i="87"/>
  <c r="J273" i="87" s="1"/>
  <c r="J270" i="87"/>
  <c r="J277" i="87"/>
  <c r="H303" i="87"/>
  <c r="J288" i="87"/>
  <c r="B292" i="87"/>
  <c r="J294" i="87"/>
  <c r="J300" i="87"/>
  <c r="J322" i="87"/>
  <c r="J328" i="87"/>
  <c r="J363" i="87"/>
  <c r="J380" i="87"/>
  <c r="J388" i="87"/>
  <c r="H431" i="87"/>
  <c r="J416" i="87"/>
  <c r="J428" i="87"/>
  <c r="V171" i="87"/>
  <c r="I192" i="87"/>
  <c r="J401" i="87"/>
  <c r="J420" i="87"/>
  <c r="H85" i="87"/>
  <c r="H86" i="87" s="1"/>
  <c r="G117" i="87"/>
  <c r="E159" i="87"/>
  <c r="F178" i="87"/>
  <c r="J202" i="87"/>
  <c r="E237" i="87"/>
  <c r="J266" i="87"/>
  <c r="J287" i="87"/>
  <c r="J293" i="87"/>
  <c r="J299" i="87"/>
  <c r="J311" i="87"/>
  <c r="J316" i="87"/>
  <c r="F341" i="87"/>
  <c r="J338" i="87"/>
  <c r="E350" i="87"/>
  <c r="J346" i="87"/>
  <c r="J371" i="87"/>
  <c r="F407" i="87"/>
  <c r="J402" i="87"/>
  <c r="J421" i="87"/>
  <c r="J424" i="87"/>
  <c r="I137" i="87"/>
  <c r="I138" i="87" s="1"/>
  <c r="I69" i="87"/>
  <c r="I128" i="87"/>
  <c r="I132" i="87" s="1"/>
  <c r="J132" i="87" s="1"/>
  <c r="G151" i="87"/>
  <c r="G152" i="87" s="1"/>
  <c r="I177" i="87"/>
  <c r="Y171" i="87" s="1"/>
  <c r="J174" i="87"/>
  <c r="Z167" i="87" s="1"/>
  <c r="J191" i="87"/>
  <c r="J201" i="87"/>
  <c r="F237" i="87"/>
  <c r="J235" i="87"/>
  <c r="J245" i="87"/>
  <c r="G258" i="87"/>
  <c r="H273" i="87"/>
  <c r="B284" i="87"/>
  <c r="J286" i="87"/>
  <c r="J292" i="87"/>
  <c r="I323" i="87"/>
  <c r="J318" i="87"/>
  <c r="J321" i="87"/>
  <c r="G341" i="87"/>
  <c r="J333" i="87"/>
  <c r="J379" i="87"/>
  <c r="J396" i="87"/>
  <c r="J415" i="87"/>
  <c r="J418" i="87"/>
  <c r="F118" i="87"/>
  <c r="G205" i="87"/>
  <c r="G219" i="87" s="1"/>
  <c r="F32" i="87"/>
  <c r="F33" i="87" s="1"/>
  <c r="F35" i="87" s="1"/>
  <c r="G71" i="87"/>
  <c r="I118" i="87"/>
  <c r="E108" i="87"/>
  <c r="E117" i="87" s="1"/>
  <c r="I144" i="87"/>
  <c r="I145" i="87" s="1"/>
  <c r="I151" i="87"/>
  <c r="I152" i="87" s="1"/>
  <c r="I154" i="87" s="1"/>
  <c r="I237" i="87"/>
  <c r="H258" i="87"/>
  <c r="I273" i="87"/>
  <c r="J268" i="87"/>
  <c r="J285" i="87"/>
  <c r="J291" i="87"/>
  <c r="J298" i="87"/>
  <c r="J315" i="87"/>
  <c r="H341" i="87"/>
  <c r="J334" i="87"/>
  <c r="J337" i="87"/>
  <c r="H383" i="87"/>
  <c r="J370" i="87"/>
  <c r="J374" i="87"/>
  <c r="J390" i="87"/>
  <c r="J405" i="87"/>
  <c r="H101" i="87"/>
  <c r="H117" i="87" s="1"/>
  <c r="F19" i="87"/>
  <c r="F22" i="87" s="1"/>
  <c r="J22" i="87" s="1"/>
  <c r="I25" i="87"/>
  <c r="I28" i="87" s="1"/>
  <c r="J28" i="87" s="1"/>
  <c r="H76" i="87"/>
  <c r="H78" i="87" s="1"/>
  <c r="E130" i="87"/>
  <c r="E142" i="87"/>
  <c r="E146" i="87" s="1"/>
  <c r="J146" i="87" s="1"/>
  <c r="E149" i="87"/>
  <c r="E153" i="87" s="1"/>
  <c r="Y167" i="87"/>
  <c r="E224" i="87"/>
  <c r="J234" i="87"/>
  <c r="J244" i="87"/>
  <c r="I258" i="87"/>
  <c r="J272" i="87"/>
  <c r="J284" i="87"/>
  <c r="B296" i="87"/>
  <c r="J297" i="87"/>
  <c r="J365" i="87"/>
  <c r="J375" i="87"/>
  <c r="J378" i="87"/>
  <c r="J382" i="87"/>
  <c r="J404" i="87"/>
  <c r="J423" i="87"/>
  <c r="G20" i="87"/>
  <c r="G21" i="87" s="1"/>
  <c r="G23" i="87" s="1"/>
  <c r="E87" i="87"/>
  <c r="E86" i="87"/>
  <c r="J34" i="87"/>
  <c r="G44" i="87"/>
  <c r="G45" i="87" s="1"/>
  <c r="G47" i="87" s="1"/>
  <c r="W43" i="87" s="1"/>
  <c r="F44" i="87"/>
  <c r="F45" i="87" s="1"/>
  <c r="F47" i="87" s="1"/>
  <c r="E44" i="87"/>
  <c r="I44" i="87"/>
  <c r="I45" i="87" s="1"/>
  <c r="I47" i="87" s="1"/>
  <c r="H44" i="87"/>
  <c r="H45" i="87" s="1"/>
  <c r="H47" i="87" s="1"/>
  <c r="X43" i="87" s="1"/>
  <c r="J16" i="87"/>
  <c r="W19" i="87"/>
  <c r="I40" i="87"/>
  <c r="I38" i="87"/>
  <c r="I39" i="87" s="1"/>
  <c r="E73" i="87"/>
  <c r="E72" i="87"/>
  <c r="F73" i="87"/>
  <c r="F72" i="87"/>
  <c r="V43" i="87"/>
  <c r="H50" i="87"/>
  <c r="H51" i="87" s="1"/>
  <c r="H53" i="87" s="1"/>
  <c r="X49" i="87" s="1"/>
  <c r="G50" i="87"/>
  <c r="G51" i="87" s="1"/>
  <c r="G53" i="87" s="1"/>
  <c r="W49" i="87" s="1"/>
  <c r="F50" i="87"/>
  <c r="F51" i="87" s="1"/>
  <c r="F53" i="87" s="1"/>
  <c r="V49" i="87" s="1"/>
  <c r="E50" i="87"/>
  <c r="I50" i="87"/>
  <c r="I51" i="87" s="1"/>
  <c r="I53" i="87" s="1"/>
  <c r="Y49" i="87" s="1"/>
  <c r="G73" i="87"/>
  <c r="G72" i="87"/>
  <c r="I147" i="87"/>
  <c r="Y142" i="87"/>
  <c r="F14" i="87"/>
  <c r="E14" i="87"/>
  <c r="H14" i="87"/>
  <c r="I14" i="87"/>
  <c r="G14" i="87"/>
  <c r="H26" i="87"/>
  <c r="H27" i="87" s="1"/>
  <c r="H29" i="87" s="1"/>
  <c r="X25" i="87" s="1"/>
  <c r="G26" i="87"/>
  <c r="G27" i="87" s="1"/>
  <c r="G29" i="87" s="1"/>
  <c r="W25" i="87" s="1"/>
  <c r="F26" i="87"/>
  <c r="F27" i="87" s="1"/>
  <c r="F29" i="87" s="1"/>
  <c r="V25" i="87" s="1"/>
  <c r="E26" i="87"/>
  <c r="E131" i="87"/>
  <c r="H20" i="87"/>
  <c r="H21" i="87" s="1"/>
  <c r="H23" i="87" s="1"/>
  <c r="X19" i="87" s="1"/>
  <c r="V31" i="87"/>
  <c r="J52" i="87"/>
  <c r="F94" i="87"/>
  <c r="F117" i="87" s="1"/>
  <c r="I110" i="87"/>
  <c r="I123" i="87"/>
  <c r="H123" i="87"/>
  <c r="F123" i="87"/>
  <c r="H219" i="87"/>
  <c r="I20" i="87"/>
  <c r="I21" i="87" s="1"/>
  <c r="I23" i="87" s="1"/>
  <c r="Y19" i="87" s="1"/>
  <c r="J58" i="87"/>
  <c r="E76" i="87"/>
  <c r="E78" i="87" s="1"/>
  <c r="I85" i="87"/>
  <c r="J139" i="87"/>
  <c r="H218" i="87"/>
  <c r="J213" i="87"/>
  <c r="Y43" i="87"/>
  <c r="H87" i="87"/>
  <c r="X83" i="87" s="1"/>
  <c r="G159" i="87"/>
  <c r="Y149" i="87"/>
  <c r="H323" i="87"/>
  <c r="J307" i="87"/>
  <c r="J348" i="87"/>
  <c r="B291" i="87"/>
  <c r="B395" i="87"/>
  <c r="B419" i="87" s="1"/>
  <c r="Y135" i="87"/>
  <c r="I140" i="87"/>
  <c r="E32" i="87"/>
  <c r="I32" i="87"/>
  <c r="I33" i="87" s="1"/>
  <c r="I35" i="87" s="1"/>
  <c r="Y31" i="87" s="1"/>
  <c r="G32" i="87"/>
  <c r="G33" i="87" s="1"/>
  <c r="G35" i="87" s="1"/>
  <c r="W31" i="87" s="1"/>
  <c r="X37" i="87"/>
  <c r="I71" i="87"/>
  <c r="I98" i="87"/>
  <c r="I99" i="87" s="1"/>
  <c r="E123" i="87"/>
  <c r="F383" i="87"/>
  <c r="B299" i="87"/>
  <c r="B403" i="87"/>
  <c r="B427" i="87" s="1"/>
  <c r="E20" i="87"/>
  <c r="H32" i="87"/>
  <c r="H33" i="87" s="1"/>
  <c r="H35" i="87" s="1"/>
  <c r="X31" i="87" s="1"/>
  <c r="I56" i="87"/>
  <c r="I57" i="87" s="1"/>
  <c r="I59" i="87" s="1"/>
  <c r="Y55" i="87" s="1"/>
  <c r="H56" i="87"/>
  <c r="H57" i="87" s="1"/>
  <c r="H59" i="87" s="1"/>
  <c r="X55" i="87" s="1"/>
  <c r="G56" i="87"/>
  <c r="G57" i="87" s="1"/>
  <c r="G59" i="87" s="1"/>
  <c r="W55" i="87" s="1"/>
  <c r="F56" i="87"/>
  <c r="F57" i="87" s="1"/>
  <c r="F59" i="87" s="1"/>
  <c r="V55" i="87" s="1"/>
  <c r="E56" i="87"/>
  <c r="I78" i="87"/>
  <c r="G78" i="87"/>
  <c r="F78" i="87"/>
  <c r="F350" i="87"/>
  <c r="J40" i="87"/>
  <c r="F20" i="87"/>
  <c r="F21" i="87" s="1"/>
  <c r="F23" i="87" s="1"/>
  <c r="V19" i="87" s="1"/>
  <c r="F38" i="87"/>
  <c r="F39" i="87" s="1"/>
  <c r="F41" i="87" s="1"/>
  <c r="V37" i="87" s="1"/>
  <c r="E38" i="87"/>
  <c r="G38" i="87"/>
  <c r="G39" i="87" s="1"/>
  <c r="G41" i="87" s="1"/>
  <c r="W37" i="87" s="1"/>
  <c r="H118" i="87"/>
  <c r="I103" i="87"/>
  <c r="H158" i="87"/>
  <c r="H125" i="87"/>
  <c r="G121" i="87"/>
  <c r="J231" i="87"/>
  <c r="H237" i="87"/>
  <c r="H130" i="87"/>
  <c r="H131" i="87" s="1"/>
  <c r="G130" i="87"/>
  <c r="G131" i="87" s="1"/>
  <c r="F130" i="87"/>
  <c r="F131" i="87" s="1"/>
  <c r="B283" i="87"/>
  <c r="B387" i="87"/>
  <c r="B411" i="87" s="1"/>
  <c r="H38" i="87"/>
  <c r="H39" i="87" s="1"/>
  <c r="H41" i="87" s="1"/>
  <c r="J46" i="87"/>
  <c r="I108" i="87"/>
  <c r="I117" i="87" s="1"/>
  <c r="W149" i="87"/>
  <c r="G154" i="87"/>
  <c r="J391" i="87"/>
  <c r="J407" i="87" s="1"/>
  <c r="F85" i="87"/>
  <c r="E96" i="87"/>
  <c r="E103" i="87"/>
  <c r="F151" i="87"/>
  <c r="F152" i="87" s="1"/>
  <c r="E151" i="87"/>
  <c r="J212" i="87"/>
  <c r="G218" i="87"/>
  <c r="J232" i="87"/>
  <c r="H250" i="87"/>
  <c r="J308" i="87"/>
  <c r="I341" i="87"/>
  <c r="J330" i="87"/>
  <c r="J332" i="87"/>
  <c r="J347" i="87"/>
  <c r="G383" i="87"/>
  <c r="J366" i="87"/>
  <c r="E407" i="87"/>
  <c r="J399" i="87"/>
  <c r="I431" i="87"/>
  <c r="G85" i="87"/>
  <c r="F103" i="87"/>
  <c r="F110" i="87"/>
  <c r="H137" i="87"/>
  <c r="H138" i="87" s="1"/>
  <c r="G137" i="87"/>
  <c r="G138" i="87" s="1"/>
  <c r="F137" i="87"/>
  <c r="F138" i="87" s="1"/>
  <c r="E137" i="87"/>
  <c r="E177" i="87"/>
  <c r="I205" i="87"/>
  <c r="H280" i="87"/>
  <c r="J276" i="87"/>
  <c r="J280" i="87" s="1"/>
  <c r="E303" i="87"/>
  <c r="J283" i="87"/>
  <c r="J319" i="87"/>
  <c r="H350" i="87"/>
  <c r="H407" i="87"/>
  <c r="G96" i="87"/>
  <c r="G103" i="87"/>
  <c r="G110" i="87"/>
  <c r="I218" i="87"/>
  <c r="J214" i="87"/>
  <c r="F251" i="87"/>
  <c r="J254" i="87"/>
  <c r="J258" i="87" s="1"/>
  <c r="E258" i="87"/>
  <c r="E273" i="87"/>
  <c r="E323" i="87"/>
  <c r="J335" i="87"/>
  <c r="I350" i="87"/>
  <c r="J345" i="87"/>
  <c r="G407" i="87"/>
  <c r="J429" i="87"/>
  <c r="H96" i="87"/>
  <c r="H103" i="87"/>
  <c r="H110" i="87"/>
  <c r="F158" i="87"/>
  <c r="F144" i="87"/>
  <c r="F145" i="87" s="1"/>
  <c r="E144" i="87"/>
  <c r="H144" i="87"/>
  <c r="H145" i="87" s="1"/>
  <c r="H149" i="87"/>
  <c r="H153" i="87" s="1"/>
  <c r="J153" i="87" s="1"/>
  <c r="J178" i="87"/>
  <c r="E192" i="87"/>
  <c r="E219" i="87" s="1"/>
  <c r="J190" i="87"/>
  <c r="J200" i="87"/>
  <c r="E205" i="87"/>
  <c r="J204" i="87"/>
  <c r="F258" i="87"/>
  <c r="J373" i="87"/>
  <c r="J392" i="87"/>
  <c r="J426" i="87"/>
  <c r="G144" i="87"/>
  <c r="G145" i="87" s="1"/>
  <c r="X171" i="87"/>
  <c r="G273" i="87"/>
  <c r="G323" i="87"/>
  <c r="J326" i="87"/>
  <c r="J368" i="87"/>
  <c r="J381" i="87"/>
  <c r="I407" i="87"/>
  <c r="J411" i="87"/>
  <c r="J165" i="87"/>
  <c r="I219" i="87"/>
  <c r="J222" i="87"/>
  <c r="J224" i="87" s="1"/>
  <c r="E431" i="87"/>
  <c r="E250" i="87"/>
  <c r="E251" i="87" s="1"/>
  <c r="G251" i="87"/>
  <c r="E341" i="87"/>
  <c r="H251" i="87"/>
  <c r="E383" i="87"/>
  <c r="B393" i="87"/>
  <c r="B417" i="87" s="1"/>
  <c r="B401" i="87"/>
  <c r="B425" i="87" s="1"/>
  <c r="J164" i="87"/>
  <c r="F219" i="87"/>
  <c r="J261" i="87"/>
  <c r="J263" i="87" s="1"/>
  <c r="J34" i="86"/>
  <c r="I130" i="86"/>
  <c r="I131" i="86" s="1"/>
  <c r="I133" i="86" s="1"/>
  <c r="I132" i="86"/>
  <c r="E13" i="86"/>
  <c r="E16" i="86" s="1"/>
  <c r="F38" i="86"/>
  <c r="F39" i="86" s="1"/>
  <c r="F41" i="86" s="1"/>
  <c r="I118" i="86"/>
  <c r="G94" i="86"/>
  <c r="G130" i="86"/>
  <c r="G131" i="86" s="1"/>
  <c r="G135" i="86"/>
  <c r="G139" i="86" s="1"/>
  <c r="Y171" i="86"/>
  <c r="J212" i="86"/>
  <c r="H237" i="86"/>
  <c r="I25" i="86"/>
  <c r="I28" i="86" s="1"/>
  <c r="F43" i="86"/>
  <c r="F46" i="86" s="1"/>
  <c r="H121" i="86"/>
  <c r="H125" i="86" s="1"/>
  <c r="V167" i="86"/>
  <c r="G237" i="86"/>
  <c r="G341" i="86"/>
  <c r="J424" i="86"/>
  <c r="I32" i="86"/>
  <c r="I33" i="86" s="1"/>
  <c r="I35" i="86" s="1"/>
  <c r="G96" i="86"/>
  <c r="E135" i="86"/>
  <c r="E139" i="86" s="1"/>
  <c r="J201" i="86"/>
  <c r="J233" i="86"/>
  <c r="I250" i="86"/>
  <c r="J256" i="86"/>
  <c r="H341" i="86"/>
  <c r="E350" i="86"/>
  <c r="H350" i="86"/>
  <c r="J400" i="86"/>
  <c r="F94" i="86"/>
  <c r="F117" i="86" s="1"/>
  <c r="E108" i="86"/>
  <c r="J165" i="86"/>
  <c r="J204" i="86"/>
  <c r="I218" i="86"/>
  <c r="J214" i="86"/>
  <c r="G224" i="86"/>
  <c r="J232" i="86"/>
  <c r="J287" i="86"/>
  <c r="G323" i="86"/>
  <c r="I341" i="86"/>
  <c r="G407" i="86"/>
  <c r="J397" i="86"/>
  <c r="J401" i="86"/>
  <c r="J411" i="86"/>
  <c r="J423" i="86"/>
  <c r="F69" i="86"/>
  <c r="F71" i="86" s="1"/>
  <c r="H69" i="86"/>
  <c r="H118" i="86"/>
  <c r="G101" i="86"/>
  <c r="G103" i="86" s="1"/>
  <c r="Y167" i="86"/>
  <c r="J267" i="86"/>
  <c r="F280" i="86"/>
  <c r="G280" i="86"/>
  <c r="J309" i="86"/>
  <c r="J387" i="86"/>
  <c r="J417" i="86"/>
  <c r="J421" i="86"/>
  <c r="J426" i="86"/>
  <c r="E76" i="86"/>
  <c r="I83" i="86"/>
  <c r="I85" i="86" s="1"/>
  <c r="H135" i="86"/>
  <c r="H139" i="86" s="1"/>
  <c r="H142" i="86"/>
  <c r="H146" i="86" s="1"/>
  <c r="J249" i="86"/>
  <c r="H263" i="86"/>
  <c r="J286" i="86"/>
  <c r="J291" i="86"/>
  <c r="J308" i="86"/>
  <c r="J320" i="86"/>
  <c r="J337" i="86"/>
  <c r="I383" i="86"/>
  <c r="J378" i="86"/>
  <c r="F25" i="86"/>
  <c r="F28" i="86" s="1"/>
  <c r="E37" i="86"/>
  <c r="E40" i="86" s="1"/>
  <c r="H55" i="86"/>
  <c r="H58" i="86" s="1"/>
  <c r="I94" i="86"/>
  <c r="H101" i="86"/>
  <c r="F121" i="86"/>
  <c r="H128" i="86"/>
  <c r="H132" i="86" s="1"/>
  <c r="J244" i="86"/>
  <c r="H273" i="86"/>
  <c r="F323" i="86"/>
  <c r="J319" i="86"/>
  <c r="J336" i="86"/>
  <c r="J369" i="86"/>
  <c r="J373" i="86"/>
  <c r="J399" i="86"/>
  <c r="J420" i="86"/>
  <c r="Y31" i="86"/>
  <c r="I58" i="86"/>
  <c r="I56" i="86"/>
  <c r="I57" i="86" s="1"/>
  <c r="I59" i="86" s="1"/>
  <c r="X25" i="86"/>
  <c r="F14" i="86"/>
  <c r="E14" i="86"/>
  <c r="H14" i="86"/>
  <c r="G14" i="86"/>
  <c r="I14" i="86"/>
  <c r="W49" i="86"/>
  <c r="G69" i="86"/>
  <c r="G71" i="86" s="1"/>
  <c r="G70" i="86"/>
  <c r="G78" i="86"/>
  <c r="F78" i="86"/>
  <c r="H78" i="86"/>
  <c r="I137" i="86"/>
  <c r="I138" i="86" s="1"/>
  <c r="H137" i="86"/>
  <c r="H138" i="86" s="1"/>
  <c r="G137" i="86"/>
  <c r="G138" i="86" s="1"/>
  <c r="E137" i="86"/>
  <c r="H154" i="86"/>
  <c r="X149" i="86"/>
  <c r="J216" i="86"/>
  <c r="G218" i="86"/>
  <c r="J52" i="86"/>
  <c r="E110" i="86"/>
  <c r="I110" i="86"/>
  <c r="F110" i="86"/>
  <c r="I38" i="86"/>
  <c r="I39" i="86" s="1"/>
  <c r="I41" i="86" s="1"/>
  <c r="Y37" i="86" s="1"/>
  <c r="H38" i="86"/>
  <c r="H39" i="86" s="1"/>
  <c r="H41" i="86" s="1"/>
  <c r="X37" i="86" s="1"/>
  <c r="G38" i="86"/>
  <c r="G39" i="86" s="1"/>
  <c r="G41" i="86" s="1"/>
  <c r="W37" i="86" s="1"/>
  <c r="E43" i="86"/>
  <c r="E46" i="86" s="1"/>
  <c r="I50" i="86"/>
  <c r="I51" i="86" s="1"/>
  <c r="I53" i="86" s="1"/>
  <c r="Y49" i="86" s="1"/>
  <c r="F50" i="86"/>
  <c r="F51" i="86" s="1"/>
  <c r="F53" i="86" s="1"/>
  <c r="V49" i="86" s="1"/>
  <c r="E50" i="86"/>
  <c r="H50" i="86"/>
  <c r="H51" i="86" s="1"/>
  <c r="H53" i="86" s="1"/>
  <c r="I70" i="86"/>
  <c r="I69" i="86"/>
  <c r="I71" i="86" s="1"/>
  <c r="I117" i="86"/>
  <c r="H86" i="86"/>
  <c r="H87" i="86"/>
  <c r="H26" i="86"/>
  <c r="H27" i="86" s="1"/>
  <c r="H29" i="86" s="1"/>
  <c r="G26" i="86"/>
  <c r="G27" i="86" s="1"/>
  <c r="G29" i="86" s="1"/>
  <c r="W25" i="86" s="1"/>
  <c r="E26" i="86"/>
  <c r="I26" i="86"/>
  <c r="I27" i="86" s="1"/>
  <c r="I29" i="86" s="1"/>
  <c r="Y25" i="86" s="1"/>
  <c r="E32" i="86"/>
  <c r="J58" i="86"/>
  <c r="E85" i="86"/>
  <c r="G85" i="86"/>
  <c r="G97" i="86"/>
  <c r="G98" i="86"/>
  <c r="G108" i="86"/>
  <c r="G117" i="86" s="1"/>
  <c r="G109" i="86"/>
  <c r="G118" i="86" s="1"/>
  <c r="Y128" i="86"/>
  <c r="G20" i="86"/>
  <c r="G21" i="86" s="1"/>
  <c r="G23" i="86" s="1"/>
  <c r="W19" i="86" s="1"/>
  <c r="F20" i="86"/>
  <c r="F21" i="86" s="1"/>
  <c r="F23" i="86" s="1"/>
  <c r="V19" i="86" s="1"/>
  <c r="E20" i="86"/>
  <c r="I20" i="86"/>
  <c r="I21" i="86" s="1"/>
  <c r="I23" i="86" s="1"/>
  <c r="Y19" i="86" s="1"/>
  <c r="H20" i="86"/>
  <c r="H21" i="86" s="1"/>
  <c r="H23" i="86" s="1"/>
  <c r="X19" i="86" s="1"/>
  <c r="E125" i="86"/>
  <c r="E158" i="86"/>
  <c r="J28" i="86"/>
  <c r="G44" i="86"/>
  <c r="G45" i="86" s="1"/>
  <c r="G47" i="86" s="1"/>
  <c r="W43" i="86" s="1"/>
  <c r="G143" i="86"/>
  <c r="G159" i="86" s="1"/>
  <c r="G142" i="86"/>
  <c r="B298" i="86"/>
  <c r="B402" i="86"/>
  <c r="B426" i="86" s="1"/>
  <c r="J16" i="86"/>
  <c r="J40" i="86"/>
  <c r="I44" i="86"/>
  <c r="I45" i="86" s="1"/>
  <c r="I47" i="86" s="1"/>
  <c r="Y43" i="86" s="1"/>
  <c r="F125" i="86"/>
  <c r="J22" i="86"/>
  <c r="V37" i="86"/>
  <c r="F258" i="86"/>
  <c r="J255" i="86"/>
  <c r="E38" i="86"/>
  <c r="X49" i="86"/>
  <c r="E56" i="86"/>
  <c r="G56" i="86"/>
  <c r="G57" i="86" s="1"/>
  <c r="G59" i="86" s="1"/>
  <c r="W55" i="86" s="1"/>
  <c r="F56" i="86"/>
  <c r="F57" i="86" s="1"/>
  <c r="F59" i="86" s="1"/>
  <c r="V55" i="86" s="1"/>
  <c r="H56" i="86"/>
  <c r="H57" i="86" s="1"/>
  <c r="H59" i="86" s="1"/>
  <c r="X55" i="86" s="1"/>
  <c r="E78" i="86"/>
  <c r="H103" i="86"/>
  <c r="F84" i="86"/>
  <c r="F83" i="86"/>
  <c r="F85" i="86" s="1"/>
  <c r="I96" i="86"/>
  <c r="G132" i="86"/>
  <c r="J132" i="86" s="1"/>
  <c r="I431" i="86"/>
  <c r="E44" i="86"/>
  <c r="E71" i="86"/>
  <c r="F123" i="86"/>
  <c r="E123" i="86"/>
  <c r="F136" i="86"/>
  <c r="F159" i="86" s="1"/>
  <c r="F135" i="86"/>
  <c r="F139" i="86" s="1"/>
  <c r="J139" i="86" s="1"/>
  <c r="J257" i="86"/>
  <c r="J428" i="86"/>
  <c r="F218" i="86"/>
  <c r="F32" i="86"/>
  <c r="F33" i="86" s="1"/>
  <c r="F35" i="86" s="1"/>
  <c r="V31" i="86" s="1"/>
  <c r="H44" i="86"/>
  <c r="H45" i="86" s="1"/>
  <c r="H47" i="86" s="1"/>
  <c r="X43" i="86" s="1"/>
  <c r="E94" i="86"/>
  <c r="E117" i="86" s="1"/>
  <c r="E102" i="86"/>
  <c r="E118" i="86" s="1"/>
  <c r="E101" i="86"/>
  <c r="G123" i="86"/>
  <c r="F130" i="86"/>
  <c r="F131" i="86" s="1"/>
  <c r="E130" i="86"/>
  <c r="J178" i="86"/>
  <c r="H219" i="86"/>
  <c r="J199" i="86"/>
  <c r="E205" i="86"/>
  <c r="E273" i="86"/>
  <c r="F303" i="86"/>
  <c r="J289" i="86"/>
  <c r="J300" i="86"/>
  <c r="J363" i="86"/>
  <c r="E383" i="86"/>
  <c r="B391" i="86"/>
  <c r="B415" i="86" s="1"/>
  <c r="B287" i="86"/>
  <c r="J382" i="86"/>
  <c r="J431" i="86"/>
  <c r="J412" i="86"/>
  <c r="J254" i="86"/>
  <c r="E258" i="86"/>
  <c r="B283" i="86"/>
  <c r="B387" i="86"/>
  <c r="B411" i="86" s="1"/>
  <c r="E407" i="86"/>
  <c r="G32" i="86"/>
  <c r="G33" i="86" s="1"/>
  <c r="G35" i="86" s="1"/>
  <c r="W31" i="86" s="1"/>
  <c r="H71" i="86"/>
  <c r="H94" i="86"/>
  <c r="H96" i="86" s="1"/>
  <c r="G125" i="86"/>
  <c r="E144" i="86"/>
  <c r="I144" i="86"/>
  <c r="I145" i="86" s="1"/>
  <c r="H144" i="86"/>
  <c r="H145" i="86" s="1"/>
  <c r="F144" i="86"/>
  <c r="F145" i="86" s="1"/>
  <c r="V171" i="86"/>
  <c r="F205" i="86"/>
  <c r="J203" i="86"/>
  <c r="E218" i="86"/>
  <c r="I237" i="86"/>
  <c r="I251" i="86" s="1"/>
  <c r="I280" i="86"/>
  <c r="H323" i="86"/>
  <c r="J318" i="86"/>
  <c r="F383" i="86"/>
  <c r="J406" i="86"/>
  <c r="F431" i="86"/>
  <c r="H32" i="86"/>
  <c r="H33" i="86" s="1"/>
  <c r="H35" i="86" s="1"/>
  <c r="X31" i="86" s="1"/>
  <c r="I76" i="86"/>
  <c r="I78" i="86" s="1"/>
  <c r="E103" i="86"/>
  <c r="I103" i="86"/>
  <c r="I123" i="86"/>
  <c r="G150" i="86"/>
  <c r="G149" i="86"/>
  <c r="I158" i="86"/>
  <c r="W171" i="86"/>
  <c r="H258" i="86"/>
  <c r="I350" i="86"/>
  <c r="H407" i="86"/>
  <c r="E303" i="86"/>
  <c r="J283" i="86"/>
  <c r="F103" i="86"/>
  <c r="H108" i="86"/>
  <c r="H110" i="86" s="1"/>
  <c r="J277" i="86"/>
  <c r="E280" i="86"/>
  <c r="J339" i="86"/>
  <c r="J346" i="86"/>
  <c r="J347" i="86"/>
  <c r="G350" i="86"/>
  <c r="B290" i="86"/>
  <c r="B394" i="86"/>
  <c r="B418" i="86" s="1"/>
  <c r="J380" i="86"/>
  <c r="J393" i="86"/>
  <c r="J419" i="86"/>
  <c r="J174" i="86"/>
  <c r="Z167" i="86" s="1"/>
  <c r="G219" i="86"/>
  <c r="H205" i="86"/>
  <c r="J202" i="86"/>
  <c r="F237" i="86"/>
  <c r="F251" i="86" s="1"/>
  <c r="G250" i="86"/>
  <c r="J262" i="86"/>
  <c r="J272" i="86"/>
  <c r="J293" i="86"/>
  <c r="I323" i="86"/>
  <c r="J311" i="86"/>
  <c r="J326" i="86"/>
  <c r="J333" i="86"/>
  <c r="J338" i="86"/>
  <c r="J345" i="86"/>
  <c r="D355" i="86"/>
  <c r="G383" i="86"/>
  <c r="B291" i="86"/>
  <c r="B395" i="86"/>
  <c r="B419" i="86" s="1"/>
  <c r="G431" i="86"/>
  <c r="E431" i="86"/>
  <c r="E151" i="86"/>
  <c r="I151" i="86"/>
  <c r="I152" i="86" s="1"/>
  <c r="E192" i="86"/>
  <c r="J190" i="86"/>
  <c r="J192" i="86" s="1"/>
  <c r="I205" i="86"/>
  <c r="I219" i="86" s="1"/>
  <c r="J217" i="86"/>
  <c r="J222" i="86"/>
  <c r="J224" i="86" s="1"/>
  <c r="E237" i="86"/>
  <c r="J236" i="86"/>
  <c r="H250" i="86"/>
  <c r="H251" i="86" s="1"/>
  <c r="J248" i="86"/>
  <c r="G258" i="86"/>
  <c r="I303" i="86"/>
  <c r="J292" i="86"/>
  <c r="J298" i="86"/>
  <c r="J316" i="86"/>
  <c r="J322" i="86"/>
  <c r="J330" i="86"/>
  <c r="H383" i="86"/>
  <c r="J366" i="86"/>
  <c r="J371" i="86"/>
  <c r="B399" i="86"/>
  <c r="B423" i="86" s="1"/>
  <c r="B295" i="86"/>
  <c r="J390" i="86"/>
  <c r="H431" i="86"/>
  <c r="E177" i="86"/>
  <c r="J177" i="86" s="1"/>
  <c r="J164" i="86"/>
  <c r="J170" i="86"/>
  <c r="J200" i="86"/>
  <c r="J235" i="86"/>
  <c r="I258" i="86"/>
  <c r="F273" i="86"/>
  <c r="H280" i="86"/>
  <c r="J276" i="86"/>
  <c r="J285" i="86"/>
  <c r="J297" i="86"/>
  <c r="J321" i="86"/>
  <c r="E341" i="86"/>
  <c r="J370" i="86"/>
  <c r="B299" i="86"/>
  <c r="B403" i="86"/>
  <c r="B427" i="86" s="1"/>
  <c r="I407" i="86"/>
  <c r="F407" i="86"/>
  <c r="I159" i="86"/>
  <c r="F151" i="86"/>
  <c r="F152" i="86" s="1"/>
  <c r="H218" i="86"/>
  <c r="J245" i="86"/>
  <c r="J250" i="86" s="1"/>
  <c r="J266" i="86"/>
  <c r="J270" i="86"/>
  <c r="J279" i="86"/>
  <c r="J284" i="86"/>
  <c r="J290" i="86"/>
  <c r="J296" i="86"/>
  <c r="J302" i="86"/>
  <c r="E323" i="86"/>
  <c r="J313" i="86"/>
  <c r="J328" i="86"/>
  <c r="F350" i="86"/>
  <c r="J349" i="86"/>
  <c r="J364" i="86"/>
  <c r="J374" i="86"/>
  <c r="J379" i="86"/>
  <c r="J389" i="86"/>
  <c r="J392" i="86"/>
  <c r="J396" i="86"/>
  <c r="J425" i="86"/>
  <c r="J213" i="86"/>
  <c r="J231" i="86"/>
  <c r="J237" i="86" s="1"/>
  <c r="J307" i="86"/>
  <c r="E250" i="86"/>
  <c r="E251" i="86" s="1"/>
  <c r="G251" i="86"/>
  <c r="E219" i="86"/>
  <c r="F219" i="86"/>
  <c r="J261" i="86"/>
  <c r="F38" i="85"/>
  <c r="F39" i="85" s="1"/>
  <c r="F41" i="85" s="1"/>
  <c r="F32" i="85"/>
  <c r="F33" i="85" s="1"/>
  <c r="F35" i="85" s="1"/>
  <c r="G159" i="85"/>
  <c r="I137" i="85"/>
  <c r="I138" i="85" s="1"/>
  <c r="I151" i="85"/>
  <c r="I152" i="85" s="1"/>
  <c r="H20" i="85"/>
  <c r="H21" i="85" s="1"/>
  <c r="H23" i="85" s="1"/>
  <c r="G121" i="85"/>
  <c r="G158" i="85" s="1"/>
  <c r="F128" i="85"/>
  <c r="F132" i="85" s="1"/>
  <c r="J153" i="85"/>
  <c r="G151" i="85"/>
  <c r="G152" i="85" s="1"/>
  <c r="J201" i="85"/>
  <c r="E237" i="85"/>
  <c r="F273" i="85"/>
  <c r="J267" i="85"/>
  <c r="J273" i="85" s="1"/>
  <c r="E323" i="85"/>
  <c r="J389" i="85"/>
  <c r="J392" i="85"/>
  <c r="J412" i="85"/>
  <c r="I43" i="85"/>
  <c r="I46" i="85" s="1"/>
  <c r="F108" i="85"/>
  <c r="F121" i="85"/>
  <c r="F129" i="85"/>
  <c r="V163" i="85"/>
  <c r="J200" i="85"/>
  <c r="F237" i="85"/>
  <c r="J235" i="85"/>
  <c r="J245" i="85"/>
  <c r="G258" i="85"/>
  <c r="J266" i="85"/>
  <c r="B292" i="85"/>
  <c r="J294" i="85"/>
  <c r="J312" i="85"/>
  <c r="J326" i="85"/>
  <c r="J363" i="85"/>
  <c r="J388" i="85"/>
  <c r="J401" i="85"/>
  <c r="F431" i="85"/>
  <c r="J420" i="85"/>
  <c r="E20" i="85"/>
  <c r="E21" i="85" s="1"/>
  <c r="G94" i="85"/>
  <c r="G117" i="85" s="1"/>
  <c r="E118" i="85"/>
  <c r="E122" i="85"/>
  <c r="G178" i="85"/>
  <c r="V167" i="85"/>
  <c r="H258" i="85"/>
  <c r="J287" i="85"/>
  <c r="J293" i="85"/>
  <c r="J308" i="85"/>
  <c r="J322" i="85"/>
  <c r="J346" i="85"/>
  <c r="F383" i="85"/>
  <c r="F407" i="85"/>
  <c r="J428" i="85"/>
  <c r="I94" i="85"/>
  <c r="I96" i="85" s="1"/>
  <c r="I97" i="85" s="1"/>
  <c r="F101" i="85"/>
  <c r="F103" i="85" s="1"/>
  <c r="G177" i="85"/>
  <c r="W171" i="85" s="1"/>
  <c r="J199" i="85"/>
  <c r="J234" i="85"/>
  <c r="J244" i="85"/>
  <c r="I258" i="85"/>
  <c r="J286" i="85"/>
  <c r="J292" i="85"/>
  <c r="J311" i="85"/>
  <c r="J319" i="85"/>
  <c r="J335" i="85"/>
  <c r="F350" i="85"/>
  <c r="G383" i="85"/>
  <c r="J371" i="85"/>
  <c r="J397" i="85"/>
  <c r="J400" i="85"/>
  <c r="J419" i="85"/>
  <c r="J421" i="85"/>
  <c r="J424" i="85"/>
  <c r="G144" i="85"/>
  <c r="G145" i="85" s="1"/>
  <c r="G108" i="85"/>
  <c r="I178" i="85"/>
  <c r="J178" i="85" s="1"/>
  <c r="J217" i="85"/>
  <c r="F250" i="85"/>
  <c r="F251" i="85" s="1"/>
  <c r="J272" i="85"/>
  <c r="J277" i="85"/>
  <c r="J285" i="85"/>
  <c r="J291" i="85"/>
  <c r="J298" i="85"/>
  <c r="J321" i="85"/>
  <c r="H341" i="85"/>
  <c r="J337" i="85"/>
  <c r="J341" i="85" s="1"/>
  <c r="H383" i="85"/>
  <c r="J370" i="85"/>
  <c r="J379" i="85"/>
  <c r="J390" i="85"/>
  <c r="J396" i="85"/>
  <c r="J399" i="85"/>
  <c r="J402" i="85"/>
  <c r="J418" i="85"/>
  <c r="I20" i="85"/>
  <c r="I21" i="85" s="1"/>
  <c r="I23" i="85" s="1"/>
  <c r="Y19" i="85" s="1"/>
  <c r="G44" i="85"/>
  <c r="G45" i="85" s="1"/>
  <c r="G47" i="85" s="1"/>
  <c r="F76" i="85"/>
  <c r="E83" i="85"/>
  <c r="F83" i="85"/>
  <c r="H135" i="85"/>
  <c r="H139" i="85" s="1"/>
  <c r="J165" i="85"/>
  <c r="E218" i="85"/>
  <c r="F218" i="85"/>
  <c r="G250" i="85"/>
  <c r="J248" i="85"/>
  <c r="J256" i="85"/>
  <c r="J262" i="85"/>
  <c r="J279" i="85"/>
  <c r="J284" i="85"/>
  <c r="J297" i="85"/>
  <c r="J315" i="85"/>
  <c r="J316" i="85"/>
  <c r="I341" i="85"/>
  <c r="J332" i="85"/>
  <c r="J333" i="85"/>
  <c r="H350" i="85"/>
  <c r="J365" i="85"/>
  <c r="J366" i="85"/>
  <c r="J378" i="85"/>
  <c r="I407" i="85"/>
  <c r="J415" i="85"/>
  <c r="I13" i="85"/>
  <c r="I16" i="85" s="1"/>
  <c r="F69" i="85"/>
  <c r="F94" i="85"/>
  <c r="I108" i="85"/>
  <c r="I110" i="85" s="1"/>
  <c r="E128" i="85"/>
  <c r="E132" i="85" s="1"/>
  <c r="J132" i="85" s="1"/>
  <c r="H205" i="85"/>
  <c r="J203" i="85"/>
  <c r="E205" i="85"/>
  <c r="J216" i="85"/>
  <c r="J247" i="85"/>
  <c r="J271" i="85"/>
  <c r="I280" i="85"/>
  <c r="J290" i="85"/>
  <c r="J296" i="85"/>
  <c r="F323" i="85"/>
  <c r="J347" i="85"/>
  <c r="J349" i="85"/>
  <c r="J374" i="85"/>
  <c r="J393" i="85"/>
  <c r="J405" i="85"/>
  <c r="J423" i="85"/>
  <c r="J426" i="85"/>
  <c r="E73" i="85"/>
  <c r="E72" i="85"/>
  <c r="I26" i="85"/>
  <c r="I27" i="85" s="1"/>
  <c r="I29" i="85" s="1"/>
  <c r="Y25" i="85" s="1"/>
  <c r="H26" i="85"/>
  <c r="H27" i="85" s="1"/>
  <c r="H29" i="85" s="1"/>
  <c r="X25" i="85" s="1"/>
  <c r="G26" i="85"/>
  <c r="G27" i="85" s="1"/>
  <c r="G29" i="85" s="1"/>
  <c r="W25" i="85" s="1"/>
  <c r="F26" i="85"/>
  <c r="F27" i="85" s="1"/>
  <c r="F29" i="85" s="1"/>
  <c r="V25" i="85" s="1"/>
  <c r="E26" i="85"/>
  <c r="J22" i="85"/>
  <c r="J16" i="85"/>
  <c r="X19" i="85"/>
  <c r="H56" i="85"/>
  <c r="H57" i="85" s="1"/>
  <c r="H59" i="85" s="1"/>
  <c r="X55" i="85" s="1"/>
  <c r="G56" i="85"/>
  <c r="G57" i="85" s="1"/>
  <c r="G59" i="85" s="1"/>
  <c r="W55" i="85" s="1"/>
  <c r="F56" i="85"/>
  <c r="F57" i="85" s="1"/>
  <c r="F59" i="85" s="1"/>
  <c r="V55" i="85" s="1"/>
  <c r="E56" i="85"/>
  <c r="I56" i="85"/>
  <c r="I57" i="85" s="1"/>
  <c r="I59" i="85" s="1"/>
  <c r="I14" i="85"/>
  <c r="V31" i="85"/>
  <c r="J52" i="85"/>
  <c r="E117" i="85"/>
  <c r="H103" i="85"/>
  <c r="G103" i="85"/>
  <c r="E103" i="85"/>
  <c r="I123" i="85"/>
  <c r="H123" i="85"/>
  <c r="G123" i="85"/>
  <c r="F123" i="85"/>
  <c r="E123" i="85"/>
  <c r="F125" i="85"/>
  <c r="W142" i="85"/>
  <c r="G147" i="85"/>
  <c r="W43" i="85"/>
  <c r="F122" i="85"/>
  <c r="Y135" i="85"/>
  <c r="I140" i="85"/>
  <c r="B299" i="85"/>
  <c r="B403" i="85"/>
  <c r="B427" i="85" s="1"/>
  <c r="G431" i="85"/>
  <c r="J411" i="85"/>
  <c r="E14" i="85"/>
  <c r="F20" i="85"/>
  <c r="F21" i="85" s="1"/>
  <c r="F23" i="85" s="1"/>
  <c r="V19" i="85" s="1"/>
  <c r="I32" i="85"/>
  <c r="I33" i="85" s="1"/>
  <c r="I35" i="85" s="1"/>
  <c r="H32" i="85"/>
  <c r="H33" i="85" s="1"/>
  <c r="H35" i="85" s="1"/>
  <c r="X31" i="85" s="1"/>
  <c r="G32" i="85"/>
  <c r="G33" i="85" s="1"/>
  <c r="G35" i="85" s="1"/>
  <c r="W31" i="85" s="1"/>
  <c r="V37" i="85"/>
  <c r="E37" i="85"/>
  <c r="E40" i="85" s="1"/>
  <c r="J58" i="85"/>
  <c r="F70" i="85"/>
  <c r="I78" i="85"/>
  <c r="H78" i="85"/>
  <c r="G78" i="85"/>
  <c r="F78" i="85"/>
  <c r="E78" i="85"/>
  <c r="H96" i="85"/>
  <c r="G96" i="85"/>
  <c r="F96" i="85"/>
  <c r="E96" i="85"/>
  <c r="I118" i="85"/>
  <c r="E407" i="85"/>
  <c r="F14" i="85"/>
  <c r="G20" i="85"/>
  <c r="G21" i="85" s="1"/>
  <c r="G23" i="85" s="1"/>
  <c r="W19" i="85" s="1"/>
  <c r="F44" i="85"/>
  <c r="F45" i="85" s="1"/>
  <c r="F47" i="85" s="1"/>
  <c r="V43" i="85" s="1"/>
  <c r="E44" i="85"/>
  <c r="I44" i="85"/>
  <c r="I45" i="85" s="1"/>
  <c r="I47" i="85" s="1"/>
  <c r="Y43" i="85" s="1"/>
  <c r="H44" i="85"/>
  <c r="H45" i="85" s="1"/>
  <c r="H47" i="85" s="1"/>
  <c r="X43" i="85" s="1"/>
  <c r="I85" i="85"/>
  <c r="I84" i="85"/>
  <c r="I83" i="85"/>
  <c r="E125" i="85"/>
  <c r="E135" i="85"/>
  <c r="E139" i="85" s="1"/>
  <c r="J139" i="85" s="1"/>
  <c r="H218" i="85"/>
  <c r="H219" i="85" s="1"/>
  <c r="J213" i="85"/>
  <c r="H280" i="85"/>
  <c r="J276" i="85"/>
  <c r="E177" i="85"/>
  <c r="J164" i="85"/>
  <c r="G14" i="85"/>
  <c r="J28" i="85"/>
  <c r="J46" i="85"/>
  <c r="G50" i="85"/>
  <c r="G51" i="85" s="1"/>
  <c r="G53" i="85" s="1"/>
  <c r="W49" i="85" s="1"/>
  <c r="F50" i="85"/>
  <c r="F51" i="85" s="1"/>
  <c r="F53" i="85" s="1"/>
  <c r="V49" i="85" s="1"/>
  <c r="E50" i="85"/>
  <c r="H50" i="85"/>
  <c r="H51" i="85" s="1"/>
  <c r="H53" i="85" s="1"/>
  <c r="X49" i="85" s="1"/>
  <c r="I71" i="85"/>
  <c r="H110" i="85"/>
  <c r="G110" i="85"/>
  <c r="F110" i="85"/>
  <c r="E110" i="85"/>
  <c r="I205" i="85"/>
  <c r="E303" i="85"/>
  <c r="J283" i="85"/>
  <c r="H14" i="85"/>
  <c r="E33" i="85"/>
  <c r="G38" i="85"/>
  <c r="G39" i="85" s="1"/>
  <c r="G41" i="85" s="1"/>
  <c r="W37" i="85" s="1"/>
  <c r="I50" i="85"/>
  <c r="I51" i="85" s="1"/>
  <c r="I53" i="85" s="1"/>
  <c r="Y49" i="85" s="1"/>
  <c r="H125" i="85"/>
  <c r="J254" i="85"/>
  <c r="E258" i="85"/>
  <c r="Y31" i="85"/>
  <c r="J34" i="85"/>
  <c r="I38" i="85"/>
  <c r="I39" i="85" s="1"/>
  <c r="I41" i="85" s="1"/>
  <c r="Y37" i="85" s="1"/>
  <c r="Y55" i="85"/>
  <c r="F117" i="85"/>
  <c r="I101" i="85"/>
  <c r="I117" i="85" s="1"/>
  <c r="I130" i="85"/>
  <c r="I131" i="85" s="1"/>
  <c r="H130" i="85"/>
  <c r="H131" i="85" s="1"/>
  <c r="G130" i="85"/>
  <c r="G131" i="85" s="1"/>
  <c r="E129" i="85"/>
  <c r="E159" i="85" s="1"/>
  <c r="E192" i="85"/>
  <c r="E219" i="85" s="1"/>
  <c r="J190" i="85"/>
  <c r="J192" i="85" s="1"/>
  <c r="H38" i="85"/>
  <c r="H39" i="85" s="1"/>
  <c r="H41" i="85" s="1"/>
  <c r="X37" i="85" s="1"/>
  <c r="F71" i="85"/>
  <c r="J170" i="85"/>
  <c r="F192" i="85"/>
  <c r="J212" i="85"/>
  <c r="G218" i="85"/>
  <c r="I237" i="85"/>
  <c r="J232" i="85"/>
  <c r="H431" i="85"/>
  <c r="G71" i="85"/>
  <c r="E85" i="85"/>
  <c r="F144" i="85"/>
  <c r="F145" i="85" s="1"/>
  <c r="E144" i="85"/>
  <c r="F151" i="85"/>
  <c r="F152" i="85" s="1"/>
  <c r="E151" i="85"/>
  <c r="J231" i="85"/>
  <c r="H237" i="85"/>
  <c r="H251" i="85" s="1"/>
  <c r="G273" i="85"/>
  <c r="I350" i="85"/>
  <c r="J345" i="85"/>
  <c r="G407" i="85"/>
  <c r="I431" i="85"/>
  <c r="H71" i="85"/>
  <c r="F85" i="85"/>
  <c r="I218" i="85"/>
  <c r="H273" i="85"/>
  <c r="G323" i="85"/>
  <c r="J373" i="85"/>
  <c r="G85" i="85"/>
  <c r="H137" i="85"/>
  <c r="H138" i="85" s="1"/>
  <c r="G137" i="85"/>
  <c r="G138" i="85" s="1"/>
  <c r="F137" i="85"/>
  <c r="F138" i="85" s="1"/>
  <c r="W149" i="85"/>
  <c r="G154" i="85"/>
  <c r="I158" i="85"/>
  <c r="X171" i="85"/>
  <c r="I219" i="85"/>
  <c r="J205" i="85"/>
  <c r="I273" i="85"/>
  <c r="J328" i="85"/>
  <c r="E341" i="85"/>
  <c r="J368" i="85"/>
  <c r="J429" i="85"/>
  <c r="H85" i="85"/>
  <c r="I144" i="85"/>
  <c r="I145" i="85" s="1"/>
  <c r="H151" i="85"/>
  <c r="H152" i="85" s="1"/>
  <c r="F205" i="85"/>
  <c r="F219" i="85" s="1"/>
  <c r="I224" i="85"/>
  <c r="J222" i="85"/>
  <c r="J224" i="85" s="1"/>
  <c r="H250" i="85"/>
  <c r="J255" i="85"/>
  <c r="H323" i="85"/>
  <c r="J307" i="85"/>
  <c r="J323" i="85" s="1"/>
  <c r="F341" i="85"/>
  <c r="J348" i="85"/>
  <c r="B283" i="85"/>
  <c r="B387" i="85"/>
  <c r="B411" i="85" s="1"/>
  <c r="J376" i="85"/>
  <c r="E431" i="85"/>
  <c r="H142" i="85"/>
  <c r="J191" i="85"/>
  <c r="G205" i="85"/>
  <c r="G219" i="85" s="1"/>
  <c r="I323" i="85"/>
  <c r="G341" i="85"/>
  <c r="E350" i="85"/>
  <c r="B291" i="85"/>
  <c r="B395" i="85"/>
  <c r="B419" i="85" s="1"/>
  <c r="J391" i="85"/>
  <c r="J407" i="85" s="1"/>
  <c r="J394" i="85"/>
  <c r="E250" i="85"/>
  <c r="E251" i="85" s="1"/>
  <c r="G251" i="85"/>
  <c r="E383" i="85"/>
  <c r="B392" i="85"/>
  <c r="B416" i="85" s="1"/>
  <c r="B400" i="85"/>
  <c r="B424" i="85" s="1"/>
  <c r="J261" i="85"/>
  <c r="J263" i="85" s="1"/>
  <c r="J28" i="84"/>
  <c r="F44" i="84"/>
  <c r="F45" i="84" s="1"/>
  <c r="F47" i="84" s="1"/>
  <c r="V43" i="84" s="1"/>
  <c r="I56" i="84"/>
  <c r="I57" i="84" s="1"/>
  <c r="I59" i="84" s="1"/>
  <c r="Y55" i="84" s="1"/>
  <c r="V171" i="84"/>
  <c r="G69" i="84"/>
  <c r="G71" i="84" s="1"/>
  <c r="F83" i="84"/>
  <c r="H83" i="84"/>
  <c r="G118" i="84"/>
  <c r="E135" i="84"/>
  <c r="E139" i="84" s="1"/>
  <c r="F149" i="84"/>
  <c r="F153" i="84" s="1"/>
  <c r="J217" i="84"/>
  <c r="J246" i="84"/>
  <c r="G263" i="84"/>
  <c r="J288" i="84"/>
  <c r="J395" i="84"/>
  <c r="J429" i="84"/>
  <c r="F108" i="84"/>
  <c r="G218" i="84"/>
  <c r="J213" i="84"/>
  <c r="J222" i="84"/>
  <c r="J286" i="84"/>
  <c r="I323" i="84"/>
  <c r="J321" i="84"/>
  <c r="H350" i="84"/>
  <c r="J388" i="84"/>
  <c r="I407" i="84"/>
  <c r="J404" i="84"/>
  <c r="F135" i="84"/>
  <c r="F139" i="84" s="1"/>
  <c r="H323" i="84"/>
  <c r="E50" i="84"/>
  <c r="F76" i="84"/>
  <c r="F94" i="84"/>
  <c r="F96" i="84" s="1"/>
  <c r="I121" i="84"/>
  <c r="J139" i="84"/>
  <c r="I178" i="84"/>
  <c r="Y171" i="84" s="1"/>
  <c r="J169" i="84"/>
  <c r="Z163" i="84" s="1"/>
  <c r="J215" i="84"/>
  <c r="J232" i="84"/>
  <c r="E250" i="84"/>
  <c r="J278" i="84"/>
  <c r="J318" i="84"/>
  <c r="J346" i="84"/>
  <c r="J371" i="84"/>
  <c r="J380" i="84"/>
  <c r="J382" i="84"/>
  <c r="J402" i="84"/>
  <c r="J413" i="84"/>
  <c r="J423" i="84"/>
  <c r="W149" i="84"/>
  <c r="J204" i="84"/>
  <c r="I26" i="84"/>
  <c r="I27" i="84" s="1"/>
  <c r="I29" i="84" s="1"/>
  <c r="Y25" i="84" s="1"/>
  <c r="H76" i="84"/>
  <c r="H78" i="84" s="1"/>
  <c r="J201" i="84"/>
  <c r="J234" i="84"/>
  <c r="J256" i="84"/>
  <c r="J272" i="84"/>
  <c r="G280" i="84"/>
  <c r="J290" i="84"/>
  <c r="J298" i="84"/>
  <c r="J316" i="84"/>
  <c r="J320" i="84"/>
  <c r="J348" i="84"/>
  <c r="J368" i="84"/>
  <c r="J387" i="84"/>
  <c r="G407" i="84"/>
  <c r="J403" i="84"/>
  <c r="E431" i="84"/>
  <c r="G178" i="84"/>
  <c r="W171" i="84" s="1"/>
  <c r="I71" i="84"/>
  <c r="I73" i="84" s="1"/>
  <c r="F121" i="84"/>
  <c r="F125" i="84" s="1"/>
  <c r="F128" i="84"/>
  <c r="F132" i="84" s="1"/>
  <c r="J268" i="84"/>
  <c r="J313" i="84"/>
  <c r="J333" i="84"/>
  <c r="J336" i="84"/>
  <c r="E350" i="84"/>
  <c r="G350" i="84"/>
  <c r="J366" i="84"/>
  <c r="J370" i="84"/>
  <c r="H407" i="84"/>
  <c r="J421" i="84"/>
  <c r="F263" i="84"/>
  <c r="I13" i="84"/>
  <c r="I16" i="84" s="1"/>
  <c r="J16" i="84" s="1"/>
  <c r="F31" i="84"/>
  <c r="F34" i="84" s="1"/>
  <c r="H37" i="84"/>
  <c r="H40" i="84" s="1"/>
  <c r="J40" i="84" s="1"/>
  <c r="F43" i="84"/>
  <c r="F46" i="84" s="1"/>
  <c r="G108" i="84"/>
  <c r="X163" i="84"/>
  <c r="J255" i="84"/>
  <c r="J262" i="84"/>
  <c r="J267" i="84"/>
  <c r="B288" i="84"/>
  <c r="J289" i="84"/>
  <c r="J296" i="84"/>
  <c r="G323" i="84"/>
  <c r="J309" i="84"/>
  <c r="J330" i="84"/>
  <c r="J396" i="84"/>
  <c r="J422" i="84"/>
  <c r="I123" i="84"/>
  <c r="H123" i="84"/>
  <c r="F123" i="84"/>
  <c r="E123" i="84"/>
  <c r="F14" i="84"/>
  <c r="E14" i="84"/>
  <c r="G14" i="84"/>
  <c r="H14" i="84"/>
  <c r="J46" i="84"/>
  <c r="Y19" i="84"/>
  <c r="Y49" i="84"/>
  <c r="E51" i="84"/>
  <c r="I153" i="84"/>
  <c r="I151" i="84"/>
  <c r="I152" i="84" s="1"/>
  <c r="E303" i="84"/>
  <c r="I32" i="84"/>
  <c r="I33" i="84" s="1"/>
  <c r="I35" i="84" s="1"/>
  <c r="Y31" i="84" s="1"/>
  <c r="H32" i="84"/>
  <c r="H33" i="84" s="1"/>
  <c r="H35" i="84" s="1"/>
  <c r="X31" i="84" s="1"/>
  <c r="G32" i="84"/>
  <c r="G33" i="84" s="1"/>
  <c r="G35" i="84" s="1"/>
  <c r="W31" i="84" s="1"/>
  <c r="F32" i="84"/>
  <c r="F33" i="84" s="1"/>
  <c r="F35" i="84" s="1"/>
  <c r="V31" i="84" s="1"/>
  <c r="E32" i="84"/>
  <c r="I50" i="84"/>
  <c r="I51" i="84" s="1"/>
  <c r="I53" i="84" s="1"/>
  <c r="F50" i="84"/>
  <c r="F51" i="84" s="1"/>
  <c r="F53" i="84" s="1"/>
  <c r="V49" i="84" s="1"/>
  <c r="G50" i="84"/>
  <c r="G51" i="84" s="1"/>
  <c r="G53" i="84" s="1"/>
  <c r="W49" i="84" s="1"/>
  <c r="X55" i="84"/>
  <c r="H71" i="84"/>
  <c r="G78" i="84"/>
  <c r="F78" i="84"/>
  <c r="E78" i="84"/>
  <c r="I78" i="84"/>
  <c r="I90" i="84" s="1"/>
  <c r="F101" i="84"/>
  <c r="F117" i="84" s="1"/>
  <c r="F130" i="84"/>
  <c r="F131" i="84" s="1"/>
  <c r="I137" i="84"/>
  <c r="I138" i="84" s="1"/>
  <c r="H137" i="84"/>
  <c r="H138" i="84" s="1"/>
  <c r="G137" i="84"/>
  <c r="G138" i="84" s="1"/>
  <c r="F137" i="84"/>
  <c r="F138" i="84" s="1"/>
  <c r="H205" i="84"/>
  <c r="J202" i="84"/>
  <c r="F85" i="84"/>
  <c r="E85" i="84"/>
  <c r="H85" i="84"/>
  <c r="F303" i="84"/>
  <c r="H26" i="84"/>
  <c r="H27" i="84" s="1"/>
  <c r="H29" i="84" s="1"/>
  <c r="X25" i="84" s="1"/>
  <c r="G26" i="84"/>
  <c r="G27" i="84" s="1"/>
  <c r="G29" i="84" s="1"/>
  <c r="F26" i="84"/>
  <c r="F27" i="84" s="1"/>
  <c r="F29" i="84" s="1"/>
  <c r="V25" i="84" s="1"/>
  <c r="E26" i="84"/>
  <c r="I38" i="84"/>
  <c r="I39" i="84" s="1"/>
  <c r="I41" i="84" s="1"/>
  <c r="G38" i="84"/>
  <c r="G39" i="84" s="1"/>
  <c r="G41" i="84" s="1"/>
  <c r="W37" i="84" s="1"/>
  <c r="F38" i="84"/>
  <c r="F39" i="84" s="1"/>
  <c r="F41" i="84" s="1"/>
  <c r="V37" i="84" s="1"/>
  <c r="J52" i="84"/>
  <c r="H56" i="84"/>
  <c r="H57" i="84" s="1"/>
  <c r="H59" i="84" s="1"/>
  <c r="F69" i="84"/>
  <c r="F71" i="84" s="1"/>
  <c r="G85" i="84"/>
  <c r="F118" i="84"/>
  <c r="E96" i="84"/>
  <c r="E153" i="84"/>
  <c r="E151" i="84"/>
  <c r="H218" i="84"/>
  <c r="J212" i="84"/>
  <c r="G303" i="84"/>
  <c r="F431" i="84"/>
  <c r="G20" i="84"/>
  <c r="G21" i="84" s="1"/>
  <c r="G23" i="84" s="1"/>
  <c r="W19" i="84" s="1"/>
  <c r="F20" i="84"/>
  <c r="F21" i="84" s="1"/>
  <c r="F23" i="84" s="1"/>
  <c r="V19" i="84" s="1"/>
  <c r="E20" i="84"/>
  <c r="I20" i="84"/>
  <c r="I21" i="84" s="1"/>
  <c r="I23" i="84" s="1"/>
  <c r="J34" i="84"/>
  <c r="Y37" i="84"/>
  <c r="I85" i="84"/>
  <c r="H117" i="84"/>
  <c r="I103" i="84"/>
  <c r="H103" i="84"/>
  <c r="G103" i="84"/>
  <c r="F103" i="84"/>
  <c r="I218" i="84"/>
  <c r="E273" i="84"/>
  <c r="E56" i="84"/>
  <c r="G56" i="84"/>
  <c r="G57" i="84" s="1"/>
  <c r="G59" i="84" s="1"/>
  <c r="W55" i="84" s="1"/>
  <c r="H20" i="84"/>
  <c r="H21" i="84" s="1"/>
  <c r="H23" i="84" s="1"/>
  <c r="X19" i="84" s="1"/>
  <c r="W25" i="84"/>
  <c r="E192" i="84"/>
  <c r="J190" i="84"/>
  <c r="H237" i="84"/>
  <c r="J231" i="84"/>
  <c r="B393" i="84"/>
  <c r="B417" i="84" s="1"/>
  <c r="B289" i="84"/>
  <c r="I44" i="84"/>
  <c r="I45" i="84" s="1"/>
  <c r="I47" i="84" s="1"/>
  <c r="Y43" i="84" s="1"/>
  <c r="H44" i="84"/>
  <c r="H45" i="84" s="1"/>
  <c r="H47" i="84" s="1"/>
  <c r="X43" i="84" s="1"/>
  <c r="E44" i="84"/>
  <c r="F56" i="84"/>
  <c r="F57" i="84" s="1"/>
  <c r="F59" i="84" s="1"/>
  <c r="V55" i="84" s="1"/>
  <c r="I96" i="84"/>
  <c r="H96" i="84"/>
  <c r="G96" i="84"/>
  <c r="J22" i="84"/>
  <c r="J58" i="84"/>
  <c r="F341" i="84"/>
  <c r="D355" i="84"/>
  <c r="G44" i="84"/>
  <c r="G45" i="84" s="1"/>
  <c r="G47" i="84" s="1"/>
  <c r="W43" i="84" s="1"/>
  <c r="E39" i="84"/>
  <c r="X49" i="84"/>
  <c r="G94" i="84"/>
  <c r="G117" i="84" s="1"/>
  <c r="I125" i="84"/>
  <c r="I158" i="84"/>
  <c r="I130" i="84"/>
  <c r="I131" i="84" s="1"/>
  <c r="H130" i="84"/>
  <c r="H131" i="84" s="1"/>
  <c r="E130" i="84"/>
  <c r="G130" i="84"/>
  <c r="G131" i="84" s="1"/>
  <c r="F218" i="84"/>
  <c r="E118" i="84"/>
  <c r="I159" i="84"/>
  <c r="J132" i="84"/>
  <c r="G237" i="84"/>
  <c r="I250" i="84"/>
  <c r="H258" i="84"/>
  <c r="J257" i="84"/>
  <c r="I273" i="84"/>
  <c r="J297" i="84"/>
  <c r="J326" i="84"/>
  <c r="J328" i="84"/>
  <c r="E341" i="84"/>
  <c r="J365" i="84"/>
  <c r="B403" i="84"/>
  <c r="B427" i="84" s="1"/>
  <c r="B299" i="84"/>
  <c r="F407" i="84"/>
  <c r="E71" i="84"/>
  <c r="I110" i="84"/>
  <c r="H110" i="84"/>
  <c r="G110" i="84"/>
  <c r="E110" i="84"/>
  <c r="G121" i="84"/>
  <c r="G123" i="84" s="1"/>
  <c r="G144" i="84"/>
  <c r="G145" i="84" s="1"/>
  <c r="E177" i="84"/>
  <c r="J177" i="84" s="1"/>
  <c r="J164" i="84"/>
  <c r="I237" i="84"/>
  <c r="I251" i="84" s="1"/>
  <c r="I350" i="84"/>
  <c r="J345" i="84"/>
  <c r="B387" i="84"/>
  <c r="B411" i="84" s="1"/>
  <c r="B283" i="84"/>
  <c r="F110" i="84"/>
  <c r="H125" i="84"/>
  <c r="E136" i="84"/>
  <c r="E159" i="84" s="1"/>
  <c r="G154" i="84"/>
  <c r="G192" i="84"/>
  <c r="E205" i="84"/>
  <c r="H250" i="84"/>
  <c r="J249" i="84"/>
  <c r="J276" i="84"/>
  <c r="J287" i="84"/>
  <c r="I383" i="84"/>
  <c r="E101" i="84"/>
  <c r="E117" i="84" s="1"/>
  <c r="F136" i="84"/>
  <c r="F159" i="84" s="1"/>
  <c r="I144" i="84"/>
  <c r="I145" i="84" s="1"/>
  <c r="H192" i="84"/>
  <c r="F205" i="84"/>
  <c r="F219" i="84" s="1"/>
  <c r="I205" i="84"/>
  <c r="I219" i="84" s="1"/>
  <c r="E237" i="84"/>
  <c r="E251" i="84" s="1"/>
  <c r="F250" i="84"/>
  <c r="J248" i="84"/>
  <c r="F280" i="84"/>
  <c r="F323" i="84"/>
  <c r="J307" i="84"/>
  <c r="J381" i="84"/>
  <c r="I117" i="84"/>
  <c r="G159" i="84"/>
  <c r="H178" i="84"/>
  <c r="X171" i="84" s="1"/>
  <c r="J203" i="84"/>
  <c r="J223" i="84"/>
  <c r="J224" i="84" s="1"/>
  <c r="G250" i="84"/>
  <c r="E263" i="84"/>
  <c r="J261" i="84"/>
  <c r="J263" i="84" s="1"/>
  <c r="H280" i="84"/>
  <c r="J277" i="84"/>
  <c r="J312" i="84"/>
  <c r="J329" i="84"/>
  <c r="J337" i="84"/>
  <c r="J390" i="84"/>
  <c r="J398" i="84"/>
  <c r="J406" i="84"/>
  <c r="J417" i="84"/>
  <c r="J425" i="84"/>
  <c r="E158" i="84"/>
  <c r="F144" i="84"/>
  <c r="F145" i="84" s="1"/>
  <c r="E178" i="84"/>
  <c r="J200" i="84"/>
  <c r="J205" i="84" s="1"/>
  <c r="F273" i="84"/>
  <c r="J279" i="84"/>
  <c r="J294" i="84"/>
  <c r="J302" i="84"/>
  <c r="J311" i="84"/>
  <c r="G341" i="84"/>
  <c r="J363" i="84"/>
  <c r="E383" i="84"/>
  <c r="J373" i="84"/>
  <c r="J379" i="84"/>
  <c r="J389" i="84"/>
  <c r="J397" i="84"/>
  <c r="J405" i="84"/>
  <c r="J414" i="84"/>
  <c r="J416" i="84"/>
  <c r="J424" i="84"/>
  <c r="F151" i="84"/>
  <c r="F152" i="84" s="1"/>
  <c r="E218" i="84"/>
  <c r="H251" i="84"/>
  <c r="J254" i="84"/>
  <c r="J285" i="84"/>
  <c r="J293" i="84"/>
  <c r="J301" i="84"/>
  <c r="H341" i="84"/>
  <c r="J339" i="84"/>
  <c r="F350" i="84"/>
  <c r="F383" i="84"/>
  <c r="G431" i="84"/>
  <c r="H142" i="84"/>
  <c r="F237" i="84"/>
  <c r="F251" i="84" s="1"/>
  <c r="F258" i="84"/>
  <c r="E258" i="84"/>
  <c r="J284" i="84"/>
  <c r="B290" i="84"/>
  <c r="J292" i="84"/>
  <c r="J300" i="84"/>
  <c r="I341" i="84"/>
  <c r="J349" i="84"/>
  <c r="G383" i="84"/>
  <c r="J372" i="84"/>
  <c r="J378" i="84"/>
  <c r="J391" i="84"/>
  <c r="J399" i="84"/>
  <c r="H431" i="84"/>
  <c r="J418" i="84"/>
  <c r="E144" i="84"/>
  <c r="H149" i="84"/>
  <c r="G219" i="84"/>
  <c r="J191" i="84"/>
  <c r="G205" i="84"/>
  <c r="J236" i="84"/>
  <c r="J244" i="84"/>
  <c r="G258" i="84"/>
  <c r="J270" i="84"/>
  <c r="J273" i="84" s="1"/>
  <c r="J283" i="84"/>
  <c r="J291" i="84"/>
  <c r="J299" i="84"/>
  <c r="E323" i="84"/>
  <c r="J315" i="84"/>
  <c r="J322" i="84"/>
  <c r="J332" i="84"/>
  <c r="J338" i="84"/>
  <c r="H383" i="84"/>
  <c r="E407" i="84"/>
  <c r="I431" i="84"/>
  <c r="J426" i="84"/>
  <c r="E219" i="84"/>
  <c r="G159" i="83"/>
  <c r="F38" i="83"/>
  <c r="F39" i="83" s="1"/>
  <c r="F41" i="83" s="1"/>
  <c r="E38" i="83"/>
  <c r="E39" i="83" s="1"/>
  <c r="I151" i="83"/>
  <c r="I152" i="83" s="1"/>
  <c r="I154" i="83" s="1"/>
  <c r="J28" i="83"/>
  <c r="H123" i="83"/>
  <c r="H124" i="83" s="1"/>
  <c r="G123" i="83"/>
  <c r="G124" i="83" s="1"/>
  <c r="X163" i="83"/>
  <c r="J175" i="83"/>
  <c r="I218" i="83"/>
  <c r="F218" i="83"/>
  <c r="J232" i="83"/>
  <c r="J236" i="83"/>
  <c r="J278" i="83"/>
  <c r="G280" i="83"/>
  <c r="J312" i="83"/>
  <c r="J398" i="83"/>
  <c r="J411" i="83"/>
  <c r="J425" i="83"/>
  <c r="F118" i="83"/>
  <c r="G102" i="83"/>
  <c r="H108" i="83"/>
  <c r="J216" i="83"/>
  <c r="J245" i="83"/>
  <c r="J255" i="83"/>
  <c r="B300" i="83"/>
  <c r="I323" i="83"/>
  <c r="J311" i="83"/>
  <c r="J322" i="83"/>
  <c r="G341" i="83"/>
  <c r="J348" i="83"/>
  <c r="J366" i="83"/>
  <c r="J369" i="83"/>
  <c r="J374" i="83"/>
  <c r="J395" i="83"/>
  <c r="F431" i="83"/>
  <c r="E49" i="83"/>
  <c r="E52" i="83" s="1"/>
  <c r="I85" i="83"/>
  <c r="I87" i="83" s="1"/>
  <c r="G83" i="83"/>
  <c r="G85" i="83" s="1"/>
  <c r="F101" i="83"/>
  <c r="F103" i="83" s="1"/>
  <c r="E142" i="83"/>
  <c r="E146" i="83" s="1"/>
  <c r="J202" i="83"/>
  <c r="J223" i="83"/>
  <c r="H273" i="83"/>
  <c r="J309" i="83"/>
  <c r="J318" i="83"/>
  <c r="J368" i="83"/>
  <c r="J372" i="83"/>
  <c r="J388" i="83"/>
  <c r="J403" i="83"/>
  <c r="H69" i="83"/>
  <c r="H71" i="83" s="1"/>
  <c r="E128" i="83"/>
  <c r="E132" i="83" s="1"/>
  <c r="F177" i="83"/>
  <c r="V171" i="83" s="1"/>
  <c r="J234" i="83"/>
  <c r="I237" i="83"/>
  <c r="J249" i="83"/>
  <c r="H263" i="83"/>
  <c r="J316" i="83"/>
  <c r="J320" i="83"/>
  <c r="J336" i="83"/>
  <c r="H407" i="83"/>
  <c r="J391" i="83"/>
  <c r="J58" i="83"/>
  <c r="I71" i="83"/>
  <c r="F142" i="83"/>
  <c r="F146" i="83" s="1"/>
  <c r="G177" i="83"/>
  <c r="J204" i="83"/>
  <c r="J269" i="83"/>
  <c r="F303" i="83"/>
  <c r="J288" i="83"/>
  <c r="B292" i="83"/>
  <c r="J294" i="83"/>
  <c r="J333" i="83"/>
  <c r="I350" i="83"/>
  <c r="B387" i="83"/>
  <c r="B411" i="83" s="1"/>
  <c r="J402" i="83"/>
  <c r="J415" i="83"/>
  <c r="J418" i="83"/>
  <c r="F50" i="83"/>
  <c r="F51" i="83" s="1"/>
  <c r="F49" i="83"/>
  <c r="F52" i="83" s="1"/>
  <c r="I76" i="83"/>
  <c r="H177" i="83"/>
  <c r="X171" i="83" s="1"/>
  <c r="F178" i="83"/>
  <c r="V163" i="83"/>
  <c r="W167" i="83"/>
  <c r="J231" i="83"/>
  <c r="J233" i="83"/>
  <c r="G237" i="83"/>
  <c r="G251" i="83" s="1"/>
  <c r="H250" i="83"/>
  <c r="J247" i="83"/>
  <c r="J256" i="83"/>
  <c r="J268" i="83"/>
  <c r="J272" i="83"/>
  <c r="I280" i="83"/>
  <c r="G303" i="83"/>
  <c r="J293" i="83"/>
  <c r="J298" i="83"/>
  <c r="J319" i="83"/>
  <c r="G383" i="83"/>
  <c r="I383" i="83"/>
  <c r="J371" i="83"/>
  <c r="J379" i="83"/>
  <c r="J390" i="83"/>
  <c r="J405" i="83"/>
  <c r="J429" i="83"/>
  <c r="E19" i="83"/>
  <c r="E22" i="83" s="1"/>
  <c r="G31" i="83"/>
  <c r="G34" i="83" s="1"/>
  <c r="I43" i="83"/>
  <c r="I46" i="83" s="1"/>
  <c r="G77" i="83"/>
  <c r="E83" i="83"/>
  <c r="E85" i="83" s="1"/>
  <c r="H94" i="83"/>
  <c r="G108" i="83"/>
  <c r="E121" i="83"/>
  <c r="G121" i="83"/>
  <c r="G125" i="83" s="1"/>
  <c r="I128" i="83"/>
  <c r="I132" i="83" s="1"/>
  <c r="I149" i="83"/>
  <c r="I153" i="83" s="1"/>
  <c r="G178" i="83"/>
  <c r="W171" i="83" s="1"/>
  <c r="J169" i="83"/>
  <c r="Z163" i="83" s="1"/>
  <c r="F205" i="83"/>
  <c r="H280" i="83"/>
  <c r="J330" i="83"/>
  <c r="J378" i="83"/>
  <c r="F407" i="83"/>
  <c r="J404" i="83"/>
  <c r="E41" i="83"/>
  <c r="U37" i="83" s="1"/>
  <c r="H52" i="83"/>
  <c r="H50" i="83"/>
  <c r="H51" i="83" s="1"/>
  <c r="J16" i="83"/>
  <c r="F53" i="83"/>
  <c r="V49" i="83" s="1"/>
  <c r="I20" i="83"/>
  <c r="I21" i="83" s="1"/>
  <c r="I23" i="83" s="1"/>
  <c r="Y19" i="83" s="1"/>
  <c r="H20" i="83"/>
  <c r="H21" i="83" s="1"/>
  <c r="H23" i="83" s="1"/>
  <c r="X19" i="83" s="1"/>
  <c r="G20" i="83"/>
  <c r="G21" i="83" s="1"/>
  <c r="G23" i="83" s="1"/>
  <c r="W19" i="83" s="1"/>
  <c r="F20" i="83"/>
  <c r="F21" i="83" s="1"/>
  <c r="F23" i="83" s="1"/>
  <c r="I32" i="83"/>
  <c r="I33" i="83" s="1"/>
  <c r="I35" i="83" s="1"/>
  <c r="Y31" i="83" s="1"/>
  <c r="H32" i="83"/>
  <c r="H33" i="83" s="1"/>
  <c r="H35" i="83" s="1"/>
  <c r="F32" i="83"/>
  <c r="F33" i="83" s="1"/>
  <c r="F35" i="83" s="1"/>
  <c r="V31" i="83" s="1"/>
  <c r="G44" i="83"/>
  <c r="G45" i="83" s="1"/>
  <c r="G47" i="83" s="1"/>
  <c r="W43" i="83" s="1"/>
  <c r="G94" i="83"/>
  <c r="G117" i="83" s="1"/>
  <c r="G95" i="83"/>
  <c r="G118" i="83" s="1"/>
  <c r="I73" i="83"/>
  <c r="I26" i="83"/>
  <c r="I27" i="83" s="1"/>
  <c r="I29" i="83" s="1"/>
  <c r="Y25" i="83" s="1"/>
  <c r="H26" i="83"/>
  <c r="H27" i="83" s="1"/>
  <c r="H29" i="83" s="1"/>
  <c r="X25" i="83" s="1"/>
  <c r="G26" i="83"/>
  <c r="G27" i="83" s="1"/>
  <c r="G29" i="83" s="1"/>
  <c r="F26" i="83"/>
  <c r="F27" i="83" s="1"/>
  <c r="F29" i="83" s="1"/>
  <c r="V25" i="83" s="1"/>
  <c r="E26" i="83"/>
  <c r="V37" i="83"/>
  <c r="J40" i="83"/>
  <c r="F84" i="83"/>
  <c r="F83" i="83"/>
  <c r="F85" i="83" s="1"/>
  <c r="E125" i="83"/>
  <c r="V19" i="83"/>
  <c r="J22" i="83"/>
  <c r="G71" i="83"/>
  <c r="I72" i="83"/>
  <c r="I78" i="83"/>
  <c r="H78" i="83"/>
  <c r="G78" i="83"/>
  <c r="F78" i="83"/>
  <c r="E78" i="83"/>
  <c r="I38" i="83"/>
  <c r="I39" i="83" s="1"/>
  <c r="I41" i="83" s="1"/>
  <c r="E43" i="83"/>
  <c r="E46" i="83" s="1"/>
  <c r="F47" i="83"/>
  <c r="V43" i="83" s="1"/>
  <c r="Y55" i="83"/>
  <c r="F69" i="83"/>
  <c r="F71" i="83" s="1"/>
  <c r="I125" i="83"/>
  <c r="I123" i="83"/>
  <c r="I86" i="83"/>
  <c r="Y37" i="83"/>
  <c r="G53" i="83"/>
  <c r="W49" i="83" s="1"/>
  <c r="H14" i="83"/>
  <c r="G14" i="83"/>
  <c r="F14" i="83"/>
  <c r="E14" i="83"/>
  <c r="I14" i="83"/>
  <c r="W25" i="83"/>
  <c r="X31" i="83"/>
  <c r="J34" i="83"/>
  <c r="G56" i="83"/>
  <c r="G57" i="83" s="1"/>
  <c r="G59" i="83" s="1"/>
  <c r="F56" i="83"/>
  <c r="F57" i="83" s="1"/>
  <c r="F59" i="83" s="1"/>
  <c r="V55" i="83" s="1"/>
  <c r="E56" i="83"/>
  <c r="H56" i="83"/>
  <c r="H57" i="83" s="1"/>
  <c r="H59" i="83" s="1"/>
  <c r="X55" i="83" s="1"/>
  <c r="W55" i="83"/>
  <c r="H117" i="83"/>
  <c r="E32" i="83"/>
  <c r="I56" i="83"/>
  <c r="I57" i="83" s="1"/>
  <c r="I59" i="83" s="1"/>
  <c r="I117" i="83"/>
  <c r="E95" i="83"/>
  <c r="E118" i="83" s="1"/>
  <c r="E94" i="83"/>
  <c r="E117" i="83" s="1"/>
  <c r="H144" i="83"/>
  <c r="H145" i="83" s="1"/>
  <c r="F144" i="83"/>
  <c r="F145" i="83" s="1"/>
  <c r="E144" i="83"/>
  <c r="H130" i="83"/>
  <c r="H131" i="83" s="1"/>
  <c r="F130" i="83"/>
  <c r="F131" i="83" s="1"/>
  <c r="E130" i="83"/>
  <c r="G38" i="83"/>
  <c r="G39" i="83" s="1"/>
  <c r="G41" i="83" s="1"/>
  <c r="W37" i="83" s="1"/>
  <c r="H44" i="83"/>
  <c r="H45" i="83" s="1"/>
  <c r="H47" i="83" s="1"/>
  <c r="X43" i="83" s="1"/>
  <c r="I50" i="83"/>
  <c r="I51" i="83" s="1"/>
  <c r="I53" i="83" s="1"/>
  <c r="Y49" i="83" s="1"/>
  <c r="E71" i="83"/>
  <c r="G96" i="83"/>
  <c r="I96" i="83"/>
  <c r="F96" i="83"/>
  <c r="H125" i="83"/>
  <c r="G218" i="83"/>
  <c r="J212" i="83"/>
  <c r="F323" i="83"/>
  <c r="J363" i="83"/>
  <c r="F383" i="83"/>
  <c r="G151" i="83"/>
  <c r="G152" i="83" s="1"/>
  <c r="H218" i="83"/>
  <c r="J213" i="83"/>
  <c r="B391" i="83"/>
  <c r="B415" i="83" s="1"/>
  <c r="B287" i="83"/>
  <c r="H38" i="83"/>
  <c r="H39" i="83" s="1"/>
  <c r="H41" i="83" s="1"/>
  <c r="X37" i="83" s="1"/>
  <c r="I44" i="83"/>
  <c r="I45" i="83" s="1"/>
  <c r="I47" i="83" s="1"/>
  <c r="Y43" i="83" s="1"/>
  <c r="H96" i="83"/>
  <c r="E101" i="83"/>
  <c r="H101" i="83"/>
  <c r="H103" i="83" s="1"/>
  <c r="E237" i="83"/>
  <c r="H323" i="83"/>
  <c r="F158" i="83"/>
  <c r="F125" i="83"/>
  <c r="G431" i="83"/>
  <c r="G158" i="83"/>
  <c r="J132" i="83"/>
  <c r="F137" i="83"/>
  <c r="F138" i="83" s="1"/>
  <c r="H137" i="83"/>
  <c r="H138" i="83" s="1"/>
  <c r="G137" i="83"/>
  <c r="G138" i="83" s="1"/>
  <c r="H135" i="83"/>
  <c r="H139" i="83" s="1"/>
  <c r="E273" i="83"/>
  <c r="I303" i="83"/>
  <c r="J332" i="83"/>
  <c r="G350" i="83"/>
  <c r="J399" i="83"/>
  <c r="E159" i="83"/>
  <c r="G110" i="83"/>
  <c r="E110" i="83"/>
  <c r="I110" i="83"/>
  <c r="G130" i="83"/>
  <c r="G131" i="83" s="1"/>
  <c r="J329" i="83"/>
  <c r="B401" i="83"/>
  <c r="B425" i="83" s="1"/>
  <c r="J177" i="83"/>
  <c r="E50" i="83"/>
  <c r="F110" i="83"/>
  <c r="I130" i="83"/>
  <c r="I131" i="83" s="1"/>
  <c r="G142" i="83"/>
  <c r="G146" i="83" s="1"/>
  <c r="J146" i="83" s="1"/>
  <c r="J174" i="83"/>
  <c r="Z167" i="83" s="1"/>
  <c r="F250" i="83"/>
  <c r="F251" i="83" s="1"/>
  <c r="J277" i="83"/>
  <c r="E280" i="83"/>
  <c r="J426" i="83"/>
  <c r="H85" i="83"/>
  <c r="H118" i="83"/>
  <c r="G103" i="83"/>
  <c r="E103" i="83"/>
  <c r="I103" i="83"/>
  <c r="H110" i="83"/>
  <c r="E135" i="83"/>
  <c r="E139" i="83" s="1"/>
  <c r="J139" i="83" s="1"/>
  <c r="I137" i="83"/>
  <c r="I138" i="83" s="1"/>
  <c r="Y149" i="83"/>
  <c r="E263" i="83"/>
  <c r="J261" i="83"/>
  <c r="J326" i="83"/>
  <c r="E383" i="83"/>
  <c r="E178" i="83"/>
  <c r="J165" i="83"/>
  <c r="Y167" i="83"/>
  <c r="E218" i="83"/>
  <c r="J244" i="83"/>
  <c r="H258" i="83"/>
  <c r="J276" i="83"/>
  <c r="J284" i="83"/>
  <c r="J289" i="83"/>
  <c r="J295" i="83"/>
  <c r="J300" i="83"/>
  <c r="J338" i="83"/>
  <c r="F341" i="83"/>
  <c r="I407" i="83"/>
  <c r="J392" i="83"/>
  <c r="J396" i="83"/>
  <c r="J419" i="83"/>
  <c r="J423" i="83"/>
  <c r="J199" i="83"/>
  <c r="J217" i="83"/>
  <c r="I258" i="83"/>
  <c r="J262" i="83"/>
  <c r="F280" i="83"/>
  <c r="E303" i="83"/>
  <c r="J283" i="83"/>
  <c r="J299" i="83"/>
  <c r="G323" i="83"/>
  <c r="J328" i="83"/>
  <c r="J337" i="83"/>
  <c r="J347" i="83"/>
  <c r="J349" i="83"/>
  <c r="B288" i="83"/>
  <c r="B392" i="83"/>
  <c r="B416" i="83" s="1"/>
  <c r="J387" i="83"/>
  <c r="J389" i="83"/>
  <c r="B395" i="83"/>
  <c r="B419" i="83" s="1"/>
  <c r="J406" i="83"/>
  <c r="J416" i="83"/>
  <c r="E123" i="83"/>
  <c r="F151" i="83"/>
  <c r="F152" i="83" s="1"/>
  <c r="H151" i="83"/>
  <c r="H152" i="83" s="1"/>
  <c r="I178" i="83"/>
  <c r="Y171" i="83" s="1"/>
  <c r="G219" i="83"/>
  <c r="H205" i="83"/>
  <c r="H219" i="83" s="1"/>
  <c r="J235" i="83"/>
  <c r="I250" i="83"/>
  <c r="I251" i="83" s="1"/>
  <c r="J246" i="83"/>
  <c r="F273" i="83"/>
  <c r="J271" i="83"/>
  <c r="J273" i="83" s="1"/>
  <c r="H303" i="83"/>
  <c r="J287" i="83"/>
  <c r="J292" i="83"/>
  <c r="J297" i="83"/>
  <c r="I341" i="83"/>
  <c r="J335" i="83"/>
  <c r="E350" i="83"/>
  <c r="J345" i="83"/>
  <c r="H383" i="83"/>
  <c r="J382" i="83"/>
  <c r="E407" i="83"/>
  <c r="J394" i="83"/>
  <c r="J421" i="83"/>
  <c r="I159" i="83"/>
  <c r="F123" i="83"/>
  <c r="E192" i="83"/>
  <c r="J190" i="83"/>
  <c r="J192" i="83" s="1"/>
  <c r="I205" i="83"/>
  <c r="E224" i="83"/>
  <c r="J222" i="83"/>
  <c r="J224" i="83" s="1"/>
  <c r="H237" i="83"/>
  <c r="H251" i="83" s="1"/>
  <c r="J254" i="83"/>
  <c r="J258" i="83" s="1"/>
  <c r="G263" i="83"/>
  <c r="J291" i="83"/>
  <c r="J339" i="83"/>
  <c r="F350" i="83"/>
  <c r="B296" i="83"/>
  <c r="B400" i="83"/>
  <c r="B424" i="83" s="1"/>
  <c r="B393" i="83"/>
  <c r="B417" i="83" s="1"/>
  <c r="H431" i="83"/>
  <c r="J417" i="83"/>
  <c r="J431" i="83" s="1"/>
  <c r="J214" i="83"/>
  <c r="J286" i="83"/>
  <c r="J296" i="83"/>
  <c r="J302" i="83"/>
  <c r="J308" i="83"/>
  <c r="B399" i="83"/>
  <c r="B423" i="83" s="1"/>
  <c r="B295" i="83"/>
  <c r="J376" i="83"/>
  <c r="G407" i="83"/>
  <c r="J400" i="83"/>
  <c r="I431" i="83"/>
  <c r="J413" i="83"/>
  <c r="J427" i="83"/>
  <c r="E431" i="83"/>
  <c r="I142" i="83"/>
  <c r="I146" i="83" s="1"/>
  <c r="E149" i="83"/>
  <c r="J164" i="83"/>
  <c r="J200" i="83"/>
  <c r="E205" i="83"/>
  <c r="J279" i="83"/>
  <c r="J285" i="83"/>
  <c r="J290" i="83"/>
  <c r="J301" i="83"/>
  <c r="E323" i="83"/>
  <c r="J313" i="83"/>
  <c r="J321" i="83"/>
  <c r="E341" i="83"/>
  <c r="H350" i="83"/>
  <c r="J364" i="83"/>
  <c r="J370" i="83"/>
  <c r="J380" i="83"/>
  <c r="J397" i="83"/>
  <c r="B403" i="83"/>
  <c r="B427" i="83" s="1"/>
  <c r="J424" i="83"/>
  <c r="I219" i="83"/>
  <c r="F219" i="83"/>
  <c r="BI2" i="1" a="1"/>
  <c r="BI2" i="1" s="1"/>
  <c r="AP1" i="1"/>
  <c r="AP2" i="1" s="1" a="1"/>
  <c r="AP2" i="1" s="1"/>
  <c r="BE2" i="1" a="1"/>
  <c r="BE2" i="1" s="1"/>
  <c r="AT2" i="1" a="1"/>
  <c r="AT2" i="1" s="1"/>
  <c r="AX2" i="1" a="1"/>
  <c r="AX2" i="1" s="1"/>
  <c r="BB2" i="1" a="1"/>
  <c r="BB2" i="1" s="1"/>
  <c r="BF2" i="1" a="1"/>
  <c r="BF2" i="1" s="1"/>
  <c r="BJ2" i="1" a="1"/>
  <c r="BJ2" i="1" s="1"/>
  <c r="BA2" i="1" a="1"/>
  <c r="BA2" i="1" s="1"/>
  <c r="AW2" i="1" a="1"/>
  <c r="AW2" i="1" s="1"/>
  <c r="AQ2" i="1" a="1"/>
  <c r="AQ2" i="1" s="1"/>
  <c r="AU2" i="1" a="1"/>
  <c r="AU2" i="1" s="1"/>
  <c r="AY2" i="1" a="1"/>
  <c r="AY2" i="1" s="1"/>
  <c r="BC2" i="1" a="1"/>
  <c r="BC2" i="1" s="1"/>
  <c r="BG2" i="1" a="1"/>
  <c r="BG2" i="1" s="1"/>
  <c r="BK2" i="1" a="1"/>
  <c r="BK2" i="1" s="1"/>
  <c r="AS2" i="1" a="1"/>
  <c r="AS2" i="1" s="1"/>
  <c r="AR2" i="1" a="1"/>
  <c r="AR2" i="1" s="1"/>
  <c r="AV2" i="1" a="1"/>
  <c r="AV2" i="1" s="1"/>
  <c r="AZ2" i="1" a="1"/>
  <c r="AZ2" i="1" s="1"/>
  <c r="BD2" i="1" a="1"/>
  <c r="BD2" i="1" s="1"/>
  <c r="BL2" i="1" a="1"/>
  <c r="BL2" i="1" s="1"/>
  <c r="H151" i="21"/>
  <c r="H224" i="21"/>
  <c r="J341" i="87" l="1"/>
  <c r="J383" i="87"/>
  <c r="E158" i="87"/>
  <c r="I41" i="87"/>
  <c r="J177" i="87"/>
  <c r="E110" i="87"/>
  <c r="E111" i="87" s="1"/>
  <c r="I130" i="87"/>
  <c r="I131" i="87" s="1"/>
  <c r="Y128" i="87" s="1"/>
  <c r="J431" i="87"/>
  <c r="J205" i="87"/>
  <c r="J303" i="87"/>
  <c r="J192" i="87"/>
  <c r="I158" i="87"/>
  <c r="I26" i="87"/>
  <c r="I27" i="87" s="1"/>
  <c r="I29" i="87" s="1"/>
  <c r="Y25" i="87" s="1"/>
  <c r="J78" i="87"/>
  <c r="E80" i="87"/>
  <c r="E79" i="87"/>
  <c r="H62" i="87"/>
  <c r="H15" i="87"/>
  <c r="H17" i="87" s="1"/>
  <c r="I105" i="87"/>
  <c r="I104" i="87"/>
  <c r="I112" i="87"/>
  <c r="I111" i="87"/>
  <c r="H115" i="87"/>
  <c r="H98" i="87"/>
  <c r="H97" i="87"/>
  <c r="G104" i="87"/>
  <c r="G105" i="87"/>
  <c r="W135" i="87"/>
  <c r="G140" i="87"/>
  <c r="E105" i="87"/>
  <c r="E104" i="87"/>
  <c r="J103" i="87"/>
  <c r="G80" i="87"/>
  <c r="G79" i="87"/>
  <c r="J323" i="87"/>
  <c r="F62" i="87"/>
  <c r="F15" i="87"/>
  <c r="F17" i="87" s="1"/>
  <c r="F140" i="87"/>
  <c r="V135" i="87"/>
  <c r="E124" i="87"/>
  <c r="E156" i="87"/>
  <c r="E62" i="87"/>
  <c r="E15" i="87"/>
  <c r="J14" i="87"/>
  <c r="J219" i="87"/>
  <c r="G97" i="87"/>
  <c r="G115" i="87"/>
  <c r="G98" i="87"/>
  <c r="X135" i="87"/>
  <c r="H140" i="87"/>
  <c r="E98" i="87"/>
  <c r="E97" i="87"/>
  <c r="J96" i="87"/>
  <c r="H79" i="87"/>
  <c r="H80" i="87"/>
  <c r="E21" i="87"/>
  <c r="J20" i="87"/>
  <c r="I115" i="87"/>
  <c r="J32" i="87"/>
  <c r="E33" i="87"/>
  <c r="H88" i="87"/>
  <c r="E51" i="87"/>
  <c r="J50" i="87"/>
  <c r="F74" i="87"/>
  <c r="V69" i="87"/>
  <c r="E90" i="87"/>
  <c r="U83" i="87"/>
  <c r="E88" i="87"/>
  <c r="E112" i="87"/>
  <c r="F80" i="87"/>
  <c r="F79" i="87"/>
  <c r="E27" i="87"/>
  <c r="J26" i="87"/>
  <c r="X142" i="87"/>
  <c r="H147" i="87"/>
  <c r="F111" i="87"/>
  <c r="F112" i="87"/>
  <c r="F87" i="87"/>
  <c r="F86" i="87"/>
  <c r="E39" i="87"/>
  <c r="J38" i="87"/>
  <c r="I79" i="87"/>
  <c r="I80" i="87"/>
  <c r="I72" i="87"/>
  <c r="I73" i="87"/>
  <c r="I90" i="87"/>
  <c r="E133" i="87"/>
  <c r="U128" i="87"/>
  <c r="G133" i="87"/>
  <c r="W128" i="87"/>
  <c r="E74" i="87"/>
  <c r="U69" i="87"/>
  <c r="G111" i="87"/>
  <c r="G112" i="87"/>
  <c r="W142" i="87"/>
  <c r="G147" i="87"/>
  <c r="J144" i="87"/>
  <c r="E145" i="87"/>
  <c r="J350" i="87"/>
  <c r="F104" i="87"/>
  <c r="F105" i="87"/>
  <c r="J218" i="87"/>
  <c r="H73" i="87"/>
  <c r="J73" i="87" s="1"/>
  <c r="H72" i="87"/>
  <c r="J72" i="87" s="1"/>
  <c r="H90" i="87"/>
  <c r="J237" i="87"/>
  <c r="E57" i="87"/>
  <c r="J56" i="87"/>
  <c r="F156" i="87"/>
  <c r="F124" i="87"/>
  <c r="J130" i="87"/>
  <c r="Y94" i="87"/>
  <c r="F90" i="87"/>
  <c r="Y37" i="87"/>
  <c r="E45" i="87"/>
  <c r="J44" i="87"/>
  <c r="J85" i="87"/>
  <c r="H112" i="87"/>
  <c r="H111" i="87"/>
  <c r="H104" i="87"/>
  <c r="H105" i="87"/>
  <c r="X128" i="87"/>
  <c r="H133" i="87"/>
  <c r="J251" i="87"/>
  <c r="V142" i="87"/>
  <c r="F147" i="87"/>
  <c r="F96" i="87"/>
  <c r="H151" i="87"/>
  <c r="H152" i="87" s="1"/>
  <c r="G158" i="87"/>
  <c r="G125" i="87"/>
  <c r="J125" i="87" s="1"/>
  <c r="G123" i="87"/>
  <c r="G62" i="87"/>
  <c r="G15" i="87"/>
  <c r="G17" i="87" s="1"/>
  <c r="J137" i="87"/>
  <c r="E138" i="87"/>
  <c r="V149" i="87"/>
  <c r="F154" i="87"/>
  <c r="I124" i="87"/>
  <c r="W69" i="87"/>
  <c r="G74" i="87"/>
  <c r="Z171" i="87"/>
  <c r="G86" i="87"/>
  <c r="G87" i="87"/>
  <c r="E152" i="87"/>
  <c r="F133" i="87"/>
  <c r="V128" i="87"/>
  <c r="I87" i="87"/>
  <c r="I86" i="87"/>
  <c r="H124" i="87"/>
  <c r="I62" i="87"/>
  <c r="I15" i="87"/>
  <c r="I17" i="87" s="1"/>
  <c r="G90" i="87"/>
  <c r="G105" i="86"/>
  <c r="G104" i="86"/>
  <c r="J273" i="86"/>
  <c r="H130" i="86"/>
  <c r="H131" i="86" s="1"/>
  <c r="F26" i="86"/>
  <c r="F27" i="86" s="1"/>
  <c r="F29" i="86" s="1"/>
  <c r="V25" i="86" s="1"/>
  <c r="J251" i="86"/>
  <c r="H158" i="86"/>
  <c r="F96" i="86"/>
  <c r="F98" i="86" s="1"/>
  <c r="H123" i="86"/>
  <c r="J258" i="86"/>
  <c r="E96" i="86"/>
  <c r="E115" i="86" s="1"/>
  <c r="H117" i="86"/>
  <c r="F44" i="86"/>
  <c r="F45" i="86" s="1"/>
  <c r="F47" i="86" s="1"/>
  <c r="V43" i="86" s="1"/>
  <c r="J218" i="86"/>
  <c r="J280" i="86"/>
  <c r="I90" i="86"/>
  <c r="I73" i="86"/>
  <c r="I72" i="86"/>
  <c r="I79" i="86"/>
  <c r="I80" i="86"/>
  <c r="G90" i="86"/>
  <c r="G73" i="86"/>
  <c r="G72" i="86"/>
  <c r="J96" i="86"/>
  <c r="E97" i="86"/>
  <c r="G146" i="86"/>
  <c r="J146" i="86" s="1"/>
  <c r="G144" i="86"/>
  <c r="G145" i="86" s="1"/>
  <c r="G133" i="86"/>
  <c r="H112" i="86"/>
  <c r="H111" i="86"/>
  <c r="E138" i="86"/>
  <c r="J263" i="86"/>
  <c r="Z171" i="86"/>
  <c r="J303" i="86"/>
  <c r="H156" i="86"/>
  <c r="H124" i="86"/>
  <c r="J56" i="86"/>
  <c r="E57" i="86"/>
  <c r="J125" i="86"/>
  <c r="W128" i="86"/>
  <c r="I112" i="86"/>
  <c r="I111" i="86"/>
  <c r="F137" i="86"/>
  <c r="F138" i="86" s="1"/>
  <c r="G80" i="86"/>
  <c r="G79" i="86"/>
  <c r="I62" i="86"/>
  <c r="I15" i="86"/>
  <c r="I17" i="86" s="1"/>
  <c r="V149" i="86"/>
  <c r="F154" i="86"/>
  <c r="F105" i="86"/>
  <c r="F104" i="86"/>
  <c r="G151" i="86"/>
  <c r="G152" i="86" s="1"/>
  <c r="G153" i="86"/>
  <c r="J153" i="86" s="1"/>
  <c r="J383" i="86"/>
  <c r="H115" i="86"/>
  <c r="H98" i="86"/>
  <c r="H97" i="86"/>
  <c r="F87" i="86"/>
  <c r="F86" i="86"/>
  <c r="F80" i="86"/>
  <c r="F79" i="86"/>
  <c r="I154" i="86"/>
  <c r="Y149" i="86"/>
  <c r="F72" i="86"/>
  <c r="F90" i="86"/>
  <c r="F73" i="86"/>
  <c r="E156" i="86"/>
  <c r="J123" i="86"/>
  <c r="E124" i="86"/>
  <c r="J46" i="86"/>
  <c r="E112" i="86"/>
  <c r="E111" i="86"/>
  <c r="G140" i="86"/>
  <c r="W135" i="86"/>
  <c r="G62" i="86"/>
  <c r="G15" i="86"/>
  <c r="G17" i="86" s="1"/>
  <c r="Y55" i="86"/>
  <c r="I105" i="86"/>
  <c r="I104" i="86"/>
  <c r="V142" i="86"/>
  <c r="F147" i="86"/>
  <c r="F133" i="86"/>
  <c r="V128" i="86"/>
  <c r="E72" i="86"/>
  <c r="J71" i="86"/>
  <c r="E90" i="86"/>
  <c r="E73" i="86"/>
  <c r="X128" i="86"/>
  <c r="H133" i="86"/>
  <c r="H105" i="86"/>
  <c r="H104" i="86"/>
  <c r="J38" i="86"/>
  <c r="E39" i="86"/>
  <c r="E21" i="86"/>
  <c r="J20" i="86"/>
  <c r="G99" i="86"/>
  <c r="W94" i="86"/>
  <c r="E33" i="86"/>
  <c r="J32" i="86"/>
  <c r="I140" i="86"/>
  <c r="Y135" i="86"/>
  <c r="E15" i="86"/>
  <c r="E62" i="86"/>
  <c r="J14" i="86"/>
  <c r="E152" i="86"/>
  <c r="H73" i="86"/>
  <c r="H72" i="86"/>
  <c r="H90" i="86"/>
  <c r="H180" i="86" s="1"/>
  <c r="J130" i="86"/>
  <c r="E131" i="86"/>
  <c r="F156" i="86"/>
  <c r="F124" i="86"/>
  <c r="F115" i="86"/>
  <c r="F97" i="86"/>
  <c r="G106" i="86"/>
  <c r="W101" i="86"/>
  <c r="H62" i="86"/>
  <c r="H15" i="86"/>
  <c r="H17" i="86" s="1"/>
  <c r="J407" i="86"/>
  <c r="J103" i="86"/>
  <c r="E105" i="86"/>
  <c r="E104" i="86"/>
  <c r="H147" i="86"/>
  <c r="X142" i="86"/>
  <c r="G124" i="86"/>
  <c r="E79" i="86"/>
  <c r="J78" i="86"/>
  <c r="E80" i="86"/>
  <c r="G87" i="86"/>
  <c r="G86" i="86"/>
  <c r="H88" i="86"/>
  <c r="X83" i="86"/>
  <c r="F62" i="86"/>
  <c r="F15" i="86"/>
  <c r="F17" i="86" s="1"/>
  <c r="J323" i="86"/>
  <c r="J341" i="86"/>
  <c r="I147" i="86"/>
  <c r="Y142" i="86"/>
  <c r="J44" i="86"/>
  <c r="E45" i="86"/>
  <c r="G158" i="86"/>
  <c r="F158" i="86"/>
  <c r="I87" i="86"/>
  <c r="I86" i="86"/>
  <c r="E27" i="86"/>
  <c r="J26" i="86"/>
  <c r="F112" i="86"/>
  <c r="F111" i="86"/>
  <c r="H80" i="86"/>
  <c r="H79" i="86"/>
  <c r="J219" i="86"/>
  <c r="J350" i="86"/>
  <c r="I124" i="86"/>
  <c r="I156" i="86"/>
  <c r="H140" i="86"/>
  <c r="X135" i="86"/>
  <c r="E145" i="86"/>
  <c r="J205" i="86"/>
  <c r="I115" i="86"/>
  <c r="I98" i="86"/>
  <c r="I97" i="86"/>
  <c r="J85" i="86"/>
  <c r="E87" i="86"/>
  <c r="E86" i="86"/>
  <c r="J50" i="86"/>
  <c r="E51" i="86"/>
  <c r="G110" i="86"/>
  <c r="J110" i="86" s="1"/>
  <c r="E158" i="85"/>
  <c r="I98" i="85"/>
  <c r="J303" i="85"/>
  <c r="J383" i="85"/>
  <c r="J218" i="85"/>
  <c r="E130" i="85"/>
  <c r="G125" i="85"/>
  <c r="J125" i="85" s="1"/>
  <c r="J177" i="85"/>
  <c r="Z171" i="85" s="1"/>
  <c r="J250" i="85"/>
  <c r="I154" i="85"/>
  <c r="Y149" i="85"/>
  <c r="F130" i="85"/>
  <c r="F131" i="85" s="1"/>
  <c r="J280" i="85"/>
  <c r="Y171" i="85"/>
  <c r="F158" i="85"/>
  <c r="I251" i="85"/>
  <c r="J251" i="85" s="1"/>
  <c r="E137" i="85"/>
  <c r="J71" i="85"/>
  <c r="F159" i="85"/>
  <c r="J151" i="85"/>
  <c r="E152" i="85"/>
  <c r="H79" i="85"/>
  <c r="H80" i="85"/>
  <c r="F104" i="85"/>
  <c r="F105" i="85"/>
  <c r="J219" i="85"/>
  <c r="J350" i="85"/>
  <c r="V149" i="85"/>
  <c r="F154" i="85"/>
  <c r="I103" i="85"/>
  <c r="J103" i="85" s="1"/>
  <c r="E51" i="85"/>
  <c r="J50" i="85"/>
  <c r="E97" i="85"/>
  <c r="E115" i="85"/>
  <c r="E98" i="85"/>
  <c r="J96" i="85"/>
  <c r="I80" i="85"/>
  <c r="I79" i="85"/>
  <c r="J32" i="85"/>
  <c r="G105" i="85"/>
  <c r="G104" i="85"/>
  <c r="I112" i="85"/>
  <c r="I111" i="85"/>
  <c r="X149" i="85"/>
  <c r="H154" i="85"/>
  <c r="J137" i="85"/>
  <c r="E138" i="85"/>
  <c r="V142" i="85"/>
  <c r="F147" i="85"/>
  <c r="E131" i="85"/>
  <c r="J130" i="85"/>
  <c r="J258" i="85"/>
  <c r="H62" i="85"/>
  <c r="H15" i="85"/>
  <c r="H17" i="85" s="1"/>
  <c r="E111" i="85"/>
  <c r="J110" i="85"/>
  <c r="E112" i="85"/>
  <c r="I87" i="85"/>
  <c r="I86" i="85"/>
  <c r="G115" i="85"/>
  <c r="G98" i="85"/>
  <c r="G97" i="85"/>
  <c r="F156" i="85"/>
  <c r="F124" i="85"/>
  <c r="I62" i="85"/>
  <c r="I15" i="85"/>
  <c r="I17" i="85" s="1"/>
  <c r="E74" i="85"/>
  <c r="U69" i="85"/>
  <c r="E156" i="85"/>
  <c r="E124" i="85"/>
  <c r="J123" i="85"/>
  <c r="H146" i="85"/>
  <c r="J146" i="85" s="1"/>
  <c r="H144" i="85"/>
  <c r="H145" i="85" s="1"/>
  <c r="I147" i="85"/>
  <c r="Y142" i="85"/>
  <c r="V135" i="85"/>
  <c r="F140" i="85"/>
  <c r="E87" i="85"/>
  <c r="E86" i="85"/>
  <c r="J85" i="85"/>
  <c r="V128" i="85"/>
  <c r="F133" i="85"/>
  <c r="F111" i="85"/>
  <c r="F112" i="85"/>
  <c r="F62" i="85"/>
  <c r="F15" i="85"/>
  <c r="F17" i="85" s="1"/>
  <c r="H115" i="85"/>
  <c r="H98" i="85"/>
  <c r="H97" i="85"/>
  <c r="G124" i="85"/>
  <c r="G156" i="85"/>
  <c r="J33" i="85"/>
  <c r="J35" i="85" s="1"/>
  <c r="E35" i="85"/>
  <c r="U31" i="85" s="1"/>
  <c r="H87" i="85"/>
  <c r="H86" i="85"/>
  <c r="W135" i="85"/>
  <c r="G140" i="85"/>
  <c r="F86" i="85"/>
  <c r="F87" i="85"/>
  <c r="G73" i="85"/>
  <c r="G72" i="85"/>
  <c r="G90" i="85"/>
  <c r="W128" i="85"/>
  <c r="G133" i="85"/>
  <c r="G112" i="85"/>
  <c r="G111" i="85"/>
  <c r="J78" i="85"/>
  <c r="E80" i="85"/>
  <c r="E79" i="85"/>
  <c r="H124" i="85"/>
  <c r="E57" i="85"/>
  <c r="J56" i="85"/>
  <c r="I99" i="85"/>
  <c r="Y94" i="85"/>
  <c r="J26" i="85"/>
  <c r="E27" i="85"/>
  <c r="E145" i="85"/>
  <c r="F97" i="85"/>
  <c r="F98" i="85"/>
  <c r="F115" i="85"/>
  <c r="X135" i="85"/>
  <c r="H140" i="85"/>
  <c r="H72" i="85"/>
  <c r="H90" i="85"/>
  <c r="H73" i="85"/>
  <c r="F73" i="85"/>
  <c r="F72" i="85"/>
  <c r="F90" i="85"/>
  <c r="X128" i="85"/>
  <c r="H133" i="85"/>
  <c r="H158" i="85"/>
  <c r="H112" i="85"/>
  <c r="H111" i="85"/>
  <c r="G62" i="85"/>
  <c r="G15" i="85"/>
  <c r="G17" i="85" s="1"/>
  <c r="F80" i="85"/>
  <c r="F79" i="85"/>
  <c r="E15" i="85"/>
  <c r="J14" i="85"/>
  <c r="I156" i="85"/>
  <c r="I124" i="85"/>
  <c r="E38" i="85"/>
  <c r="E23" i="85"/>
  <c r="U19" i="85" s="1"/>
  <c r="J21" i="85"/>
  <c r="J23" i="85" s="1"/>
  <c r="E90" i="85"/>
  <c r="H105" i="85"/>
  <c r="H104" i="85"/>
  <c r="G86" i="85"/>
  <c r="G87" i="85"/>
  <c r="J237" i="85"/>
  <c r="Y128" i="85"/>
  <c r="I133" i="85"/>
  <c r="I72" i="85"/>
  <c r="I90" i="85"/>
  <c r="I73" i="85"/>
  <c r="E45" i="85"/>
  <c r="J44" i="85"/>
  <c r="G79" i="85"/>
  <c r="G80" i="85"/>
  <c r="J40" i="85"/>
  <c r="J431" i="85"/>
  <c r="E104" i="85"/>
  <c r="E105" i="85"/>
  <c r="J20" i="85"/>
  <c r="F97" i="84"/>
  <c r="F98" i="84"/>
  <c r="H80" i="84"/>
  <c r="H79" i="84"/>
  <c r="J407" i="84"/>
  <c r="J341" i="84"/>
  <c r="I14" i="84"/>
  <c r="I72" i="84"/>
  <c r="J383" i="84"/>
  <c r="J431" i="84"/>
  <c r="J178" i="84"/>
  <c r="H38" i="84"/>
  <c r="H39" i="84" s="1"/>
  <c r="H41" i="84" s="1"/>
  <c r="X37" i="84" s="1"/>
  <c r="E137" i="84"/>
  <c r="E156" i="84" s="1"/>
  <c r="J350" i="84"/>
  <c r="E103" i="84"/>
  <c r="H219" i="84"/>
  <c r="J219" i="84" s="1"/>
  <c r="J250" i="84"/>
  <c r="J258" i="84"/>
  <c r="F158" i="84"/>
  <c r="J218" i="84"/>
  <c r="G124" i="84"/>
  <c r="G156" i="84"/>
  <c r="I180" i="84"/>
  <c r="G111" i="84"/>
  <c r="G112" i="84"/>
  <c r="G251" i="84"/>
  <c r="J251" i="84" s="1"/>
  <c r="X128" i="84"/>
  <c r="H133" i="84"/>
  <c r="F105" i="84"/>
  <c r="F104" i="84"/>
  <c r="H146" i="84"/>
  <c r="J146" i="84" s="1"/>
  <c r="H144" i="84"/>
  <c r="H145" i="84" s="1"/>
  <c r="H111" i="84"/>
  <c r="H112" i="84"/>
  <c r="Y128" i="84"/>
  <c r="I133" i="84"/>
  <c r="J103" i="84"/>
  <c r="E105" i="84"/>
  <c r="E104" i="84"/>
  <c r="H81" i="84"/>
  <c r="X76" i="84"/>
  <c r="G97" i="84"/>
  <c r="G115" i="84"/>
  <c r="G98" i="84"/>
  <c r="I147" i="84"/>
  <c r="Y142" i="84"/>
  <c r="J280" i="84"/>
  <c r="H158" i="84"/>
  <c r="E90" i="84"/>
  <c r="E72" i="84"/>
  <c r="J71" i="84"/>
  <c r="E73" i="84"/>
  <c r="H97" i="84"/>
  <c r="H115" i="84"/>
  <c r="H98" i="84"/>
  <c r="J237" i="84"/>
  <c r="G104" i="84"/>
  <c r="G105" i="84"/>
  <c r="V135" i="84"/>
  <c r="F140" i="84"/>
  <c r="E79" i="84"/>
  <c r="E80" i="84"/>
  <c r="J78" i="84"/>
  <c r="H62" i="84"/>
  <c r="H15" i="84"/>
  <c r="H17" i="84" s="1"/>
  <c r="J323" i="84"/>
  <c r="J96" i="84"/>
  <c r="E115" i="84"/>
  <c r="E98" i="84"/>
  <c r="E97" i="84"/>
  <c r="V142" i="84"/>
  <c r="F147" i="84"/>
  <c r="F112" i="84"/>
  <c r="F111" i="84"/>
  <c r="Z171" i="84"/>
  <c r="I115" i="84"/>
  <c r="I97" i="84"/>
  <c r="I98" i="84"/>
  <c r="H104" i="84"/>
  <c r="H105" i="84"/>
  <c r="G87" i="84"/>
  <c r="G86" i="84"/>
  <c r="E27" i="84"/>
  <c r="J26" i="84"/>
  <c r="H87" i="84"/>
  <c r="H86" i="84"/>
  <c r="G140" i="84"/>
  <c r="W135" i="84"/>
  <c r="F80" i="84"/>
  <c r="F79" i="84"/>
  <c r="I154" i="84"/>
  <c r="Y149" i="84"/>
  <c r="I74" i="84"/>
  <c r="Y69" i="84"/>
  <c r="I62" i="84"/>
  <c r="I15" i="84"/>
  <c r="I17" i="84" s="1"/>
  <c r="J123" i="84"/>
  <c r="E124" i="84"/>
  <c r="F90" i="84"/>
  <c r="F72" i="84"/>
  <c r="F73" i="84"/>
  <c r="G147" i="84"/>
  <c r="W142" i="84"/>
  <c r="J192" i="84"/>
  <c r="J56" i="84"/>
  <c r="E57" i="84"/>
  <c r="I105" i="84"/>
  <c r="I104" i="84"/>
  <c r="E21" i="84"/>
  <c r="J20" i="84"/>
  <c r="J85" i="84"/>
  <c r="E86" i="84"/>
  <c r="E87" i="84"/>
  <c r="H140" i="84"/>
  <c r="X135" i="84"/>
  <c r="G79" i="84"/>
  <c r="G80" i="84"/>
  <c r="V94" i="84"/>
  <c r="F99" i="84"/>
  <c r="G62" i="84"/>
  <c r="G15" i="84"/>
  <c r="G17" i="84" s="1"/>
  <c r="F124" i="84"/>
  <c r="F156" i="84"/>
  <c r="I80" i="84"/>
  <c r="I79" i="84"/>
  <c r="J303" i="84"/>
  <c r="H153" i="84"/>
  <c r="H151" i="84"/>
  <c r="H152" i="84" s="1"/>
  <c r="G125" i="84"/>
  <c r="J125" i="84" s="1"/>
  <c r="G158" i="84"/>
  <c r="G133" i="84"/>
  <c r="W128" i="84"/>
  <c r="J44" i="84"/>
  <c r="E45" i="84"/>
  <c r="E152" i="84"/>
  <c r="F86" i="84"/>
  <c r="F87" i="84"/>
  <c r="I140" i="84"/>
  <c r="Y135" i="84"/>
  <c r="H72" i="84"/>
  <c r="H73" i="84"/>
  <c r="H90" i="84"/>
  <c r="E33" i="84"/>
  <c r="J32" i="84"/>
  <c r="J51" i="84"/>
  <c r="J53" i="84" s="1"/>
  <c r="E53" i="84"/>
  <c r="U49" i="84" s="1"/>
  <c r="E15" i="84"/>
  <c r="J14" i="84"/>
  <c r="E62" i="84"/>
  <c r="H124" i="84"/>
  <c r="I111" i="84"/>
  <c r="I112" i="84"/>
  <c r="J144" i="84"/>
  <c r="E145" i="84"/>
  <c r="V149" i="84"/>
  <c r="F154" i="84"/>
  <c r="G90" i="84"/>
  <c r="G73" i="84"/>
  <c r="G72" i="84"/>
  <c r="J110" i="84"/>
  <c r="E112" i="84"/>
  <c r="E111" i="84"/>
  <c r="J130" i="84"/>
  <c r="E131" i="84"/>
  <c r="E41" i="84"/>
  <c r="U37" i="84" s="1"/>
  <c r="J39" i="84"/>
  <c r="J41" i="84" s="1"/>
  <c r="I87" i="84"/>
  <c r="I86" i="84"/>
  <c r="J153" i="84"/>
  <c r="J38" i="84"/>
  <c r="F133" i="84"/>
  <c r="V128" i="84"/>
  <c r="J50" i="84"/>
  <c r="F115" i="84"/>
  <c r="F62" i="84"/>
  <c r="F15" i="84"/>
  <c r="F17" i="84" s="1"/>
  <c r="I156" i="84"/>
  <c r="I124" i="84"/>
  <c r="F105" i="83"/>
  <c r="F106" i="83" s="1"/>
  <c r="F104" i="83"/>
  <c r="G86" i="83"/>
  <c r="G87" i="83"/>
  <c r="J280" i="83"/>
  <c r="J125" i="83"/>
  <c r="G32" i="83"/>
  <c r="G33" i="83" s="1"/>
  <c r="G35" i="83" s="1"/>
  <c r="W31" i="83" s="1"/>
  <c r="F117" i="83"/>
  <c r="J323" i="83"/>
  <c r="J237" i="83"/>
  <c r="E251" i="83"/>
  <c r="J251" i="83" s="1"/>
  <c r="H158" i="83"/>
  <c r="I158" i="83"/>
  <c r="E20" i="83"/>
  <c r="H53" i="83"/>
  <c r="X49" i="83" s="1"/>
  <c r="E219" i="83"/>
  <c r="J219" i="83" s="1"/>
  <c r="F86" i="83"/>
  <c r="F87" i="83"/>
  <c r="F90" i="83"/>
  <c r="F73" i="83"/>
  <c r="F72" i="83"/>
  <c r="I115" i="83"/>
  <c r="I98" i="83"/>
  <c r="I97" i="83"/>
  <c r="V101" i="83"/>
  <c r="J407" i="83"/>
  <c r="J85" i="83"/>
  <c r="E87" i="83"/>
  <c r="E86" i="83"/>
  <c r="X135" i="83"/>
  <c r="H140" i="83"/>
  <c r="H147" i="83"/>
  <c r="X142" i="83"/>
  <c r="H62" i="83"/>
  <c r="H15" i="83"/>
  <c r="H17" i="83" s="1"/>
  <c r="I124" i="83"/>
  <c r="V149" i="83"/>
  <c r="F154" i="83"/>
  <c r="W128" i="83"/>
  <c r="G133" i="83"/>
  <c r="H112" i="83"/>
  <c r="H111" i="83"/>
  <c r="I133" i="83"/>
  <c r="Y128" i="83"/>
  <c r="E96" i="83"/>
  <c r="X149" i="83"/>
  <c r="H154" i="83"/>
  <c r="J303" i="83"/>
  <c r="J178" i="83"/>
  <c r="I140" i="83"/>
  <c r="Y135" i="83"/>
  <c r="F140" i="83"/>
  <c r="V135" i="83"/>
  <c r="J383" i="83"/>
  <c r="F115" i="83"/>
  <c r="F97" i="83"/>
  <c r="F98" i="83"/>
  <c r="J130" i="83"/>
  <c r="E131" i="83"/>
  <c r="H156" i="83"/>
  <c r="E158" i="83"/>
  <c r="J26" i="83"/>
  <c r="E27" i="83"/>
  <c r="J341" i="83"/>
  <c r="I105" i="83"/>
  <c r="I104" i="83"/>
  <c r="F111" i="83"/>
  <c r="F112" i="83"/>
  <c r="E111" i="83"/>
  <c r="E112" i="83"/>
  <c r="J110" i="83"/>
  <c r="X121" i="83"/>
  <c r="H126" i="83"/>
  <c r="J218" i="83"/>
  <c r="G97" i="83"/>
  <c r="G115" i="83"/>
  <c r="G98" i="83"/>
  <c r="E145" i="83"/>
  <c r="E57" i="83"/>
  <c r="J56" i="83"/>
  <c r="I62" i="83"/>
  <c r="I15" i="83"/>
  <c r="I17" i="83" s="1"/>
  <c r="Y83" i="83"/>
  <c r="I88" i="83"/>
  <c r="F79" i="83"/>
  <c r="F80" i="83"/>
  <c r="G72" i="83"/>
  <c r="G90" i="83"/>
  <c r="G73" i="83"/>
  <c r="J52" i="83"/>
  <c r="E80" i="83"/>
  <c r="E79" i="83"/>
  <c r="J78" i="83"/>
  <c r="E153" i="83"/>
  <c r="J153" i="83" s="1"/>
  <c r="E151" i="83"/>
  <c r="J250" i="83"/>
  <c r="E104" i="83"/>
  <c r="E105" i="83"/>
  <c r="J103" i="83"/>
  <c r="E51" i="83"/>
  <c r="J50" i="83"/>
  <c r="G111" i="83"/>
  <c r="G112" i="83"/>
  <c r="H105" i="83"/>
  <c r="H104" i="83"/>
  <c r="J71" i="83"/>
  <c r="E73" i="83"/>
  <c r="E90" i="83"/>
  <c r="E72" i="83"/>
  <c r="V142" i="83"/>
  <c r="F147" i="83"/>
  <c r="E15" i="83"/>
  <c r="J14" i="83"/>
  <c r="G79" i="83"/>
  <c r="G80" i="83"/>
  <c r="H72" i="83"/>
  <c r="H73" i="83"/>
  <c r="H90" i="83"/>
  <c r="E44" i="83"/>
  <c r="E62" i="83" s="1"/>
  <c r="H86" i="83"/>
  <c r="H87" i="83"/>
  <c r="F133" i="83"/>
  <c r="V128" i="83"/>
  <c r="J123" i="83"/>
  <c r="E124" i="83"/>
  <c r="I112" i="83"/>
  <c r="I111" i="83"/>
  <c r="X128" i="83"/>
  <c r="H133" i="83"/>
  <c r="J263" i="83"/>
  <c r="G104" i="83"/>
  <c r="G105" i="83"/>
  <c r="W121" i="83"/>
  <c r="G126" i="83"/>
  <c r="G144" i="83"/>
  <c r="G145" i="83" s="1"/>
  <c r="E33" i="83"/>
  <c r="F15" i="83"/>
  <c r="F17" i="83" s="1"/>
  <c r="F62" i="83"/>
  <c r="J46" i="83"/>
  <c r="H80" i="83"/>
  <c r="H79" i="83"/>
  <c r="J39" i="83"/>
  <c r="J41" i="83" s="1"/>
  <c r="E137" i="83"/>
  <c r="I74" i="83"/>
  <c r="Y69" i="83"/>
  <c r="F156" i="83"/>
  <c r="F124" i="83"/>
  <c r="J350" i="83"/>
  <c r="J205" i="83"/>
  <c r="Z171" i="83"/>
  <c r="W135" i="83"/>
  <c r="G140" i="83"/>
  <c r="H115" i="83"/>
  <c r="H98" i="83"/>
  <c r="H97" i="83"/>
  <c r="G154" i="83"/>
  <c r="W149" i="83"/>
  <c r="I144" i="83"/>
  <c r="I145" i="83" s="1"/>
  <c r="G15" i="83"/>
  <c r="G17" i="83" s="1"/>
  <c r="I80" i="83"/>
  <c r="I79" i="83"/>
  <c r="J38" i="83"/>
  <c r="I90" i="83"/>
  <c r="E21" i="83"/>
  <c r="J20" i="83"/>
  <c r="J80" i="87" l="1"/>
  <c r="H156" i="87"/>
  <c r="J131" i="87"/>
  <c r="J133" i="87" s="1"/>
  <c r="E115" i="87"/>
  <c r="J86" i="87"/>
  <c r="I180" i="87"/>
  <c r="I184" i="87" s="1"/>
  <c r="J87" i="87"/>
  <c r="J88" i="87" s="1"/>
  <c r="J110" i="87"/>
  <c r="I133" i="87"/>
  <c r="I156" i="87"/>
  <c r="J152" i="87"/>
  <c r="J154" i="87" s="1"/>
  <c r="U149" i="87"/>
  <c r="E154" i="87"/>
  <c r="Y121" i="87"/>
  <c r="I126" i="87"/>
  <c r="I157" i="87" s="1"/>
  <c r="G156" i="87"/>
  <c r="G124" i="87"/>
  <c r="W108" i="87"/>
  <c r="G113" i="87"/>
  <c r="W94" i="87"/>
  <c r="G99" i="87"/>
  <c r="H99" i="87"/>
  <c r="X94" i="87"/>
  <c r="X121" i="87"/>
  <c r="H126" i="87"/>
  <c r="J151" i="87"/>
  <c r="V101" i="87"/>
  <c r="F106" i="87"/>
  <c r="J39" i="87"/>
  <c r="J41" i="87" s="1"/>
  <c r="E41" i="87"/>
  <c r="U37" i="87" s="1"/>
  <c r="J33" i="87"/>
  <c r="J35" i="87" s="1"/>
  <c r="E35" i="87"/>
  <c r="U31" i="87" s="1"/>
  <c r="U94" i="87"/>
  <c r="E99" i="87"/>
  <c r="E81" i="87"/>
  <c r="U76" i="87"/>
  <c r="J79" i="87"/>
  <c r="J81" i="87" s="1"/>
  <c r="J45" i="87"/>
  <c r="J47" i="87" s="1"/>
  <c r="E47" i="87"/>
  <c r="U43" i="87" s="1"/>
  <c r="V83" i="87"/>
  <c r="F88" i="87"/>
  <c r="I88" i="87"/>
  <c r="Y83" i="87"/>
  <c r="W83" i="87"/>
  <c r="G88" i="87"/>
  <c r="X149" i="87"/>
  <c r="H154" i="87"/>
  <c r="J145" i="87"/>
  <c r="J147" i="87" s="1"/>
  <c r="U142" i="87"/>
  <c r="E147" i="87"/>
  <c r="J74" i="87"/>
  <c r="V76" i="87"/>
  <c r="F81" i="87"/>
  <c r="E180" i="87"/>
  <c r="E184" i="87" s="1"/>
  <c r="J90" i="87"/>
  <c r="J115" i="87"/>
  <c r="J15" i="87"/>
  <c r="J17" i="87" s="1"/>
  <c r="E17" i="87"/>
  <c r="J105" i="87"/>
  <c r="I113" i="87"/>
  <c r="Y108" i="87"/>
  <c r="J138" i="87"/>
  <c r="J140" i="87" s="1"/>
  <c r="E140" i="87"/>
  <c r="U135" i="87"/>
  <c r="F97" i="87"/>
  <c r="J97" i="87" s="1"/>
  <c r="F98" i="87"/>
  <c r="J98" i="87" s="1"/>
  <c r="F115" i="87"/>
  <c r="F180" i="87" s="1"/>
  <c r="H180" i="87"/>
  <c r="J62" i="87"/>
  <c r="H106" i="87"/>
  <c r="X101" i="87"/>
  <c r="X69" i="87"/>
  <c r="H74" i="87"/>
  <c r="Y69" i="87"/>
  <c r="I74" i="87"/>
  <c r="J21" i="87"/>
  <c r="J23" i="87" s="1"/>
  <c r="E23" i="87"/>
  <c r="U19" i="87" s="1"/>
  <c r="J156" i="87"/>
  <c r="J180" i="87" s="1"/>
  <c r="W76" i="87"/>
  <c r="G81" i="87"/>
  <c r="G91" i="87" s="1"/>
  <c r="I106" i="87"/>
  <c r="Y101" i="87"/>
  <c r="E59" i="87"/>
  <c r="U55" i="87" s="1"/>
  <c r="J57" i="87"/>
  <c r="J59" i="87" s="1"/>
  <c r="E29" i="87"/>
  <c r="U25" i="87" s="1"/>
  <c r="J27" i="87"/>
  <c r="J29" i="87" s="1"/>
  <c r="U101" i="87"/>
  <c r="J104" i="87"/>
  <c r="E106" i="87"/>
  <c r="G180" i="87"/>
  <c r="G63" i="87"/>
  <c r="W13" i="87"/>
  <c r="H113" i="87"/>
  <c r="X108" i="87"/>
  <c r="V108" i="87"/>
  <c r="F113" i="87"/>
  <c r="U108" i="87"/>
  <c r="J111" i="87"/>
  <c r="E113" i="87"/>
  <c r="E126" i="87"/>
  <c r="E157" i="87" s="1"/>
  <c r="J124" i="87"/>
  <c r="J126" i="87" s="1"/>
  <c r="U121" i="87"/>
  <c r="E91" i="87"/>
  <c r="F63" i="87"/>
  <c r="V13" i="87"/>
  <c r="I63" i="87"/>
  <c r="Y13" i="87"/>
  <c r="G64" i="87"/>
  <c r="F126" i="87"/>
  <c r="F157" i="87" s="1"/>
  <c r="V121" i="87"/>
  <c r="Y76" i="87"/>
  <c r="I81" i="87"/>
  <c r="J112" i="87"/>
  <c r="E53" i="87"/>
  <c r="U49" i="87" s="1"/>
  <c r="J51" i="87"/>
  <c r="J53" i="87" s="1"/>
  <c r="X76" i="87"/>
  <c r="H81" i="87"/>
  <c r="J123" i="87"/>
  <c r="W101" i="87"/>
  <c r="G106" i="87"/>
  <c r="H63" i="87"/>
  <c r="X13" i="87"/>
  <c r="E98" i="86"/>
  <c r="J73" i="86"/>
  <c r="J51" i="86"/>
  <c r="J53" i="86" s="1"/>
  <c r="E53" i="86"/>
  <c r="U49" i="86" s="1"/>
  <c r="Y83" i="86"/>
  <c r="I88" i="86"/>
  <c r="J104" i="86"/>
  <c r="J106" i="86" s="1"/>
  <c r="U101" i="86"/>
  <c r="E106" i="86"/>
  <c r="F99" i="86"/>
  <c r="V94" i="86"/>
  <c r="H74" i="86"/>
  <c r="X69" i="86"/>
  <c r="J72" i="86"/>
  <c r="J74" i="86" s="1"/>
  <c r="U69" i="86"/>
  <c r="E74" i="86"/>
  <c r="E91" i="86" s="1"/>
  <c r="G63" i="86"/>
  <c r="W13" i="86"/>
  <c r="J57" i="86"/>
  <c r="J59" i="86" s="1"/>
  <c r="E59" i="86"/>
  <c r="U55" i="86" s="1"/>
  <c r="W142" i="86"/>
  <c r="G147" i="86"/>
  <c r="G74" i="86"/>
  <c r="W69" i="86"/>
  <c r="J80" i="86"/>
  <c r="J105" i="86"/>
  <c r="X101" i="86"/>
  <c r="H106" i="86"/>
  <c r="G64" i="86"/>
  <c r="J124" i="86"/>
  <c r="J126" i="86" s="1"/>
  <c r="U121" i="86"/>
  <c r="E126" i="86"/>
  <c r="E157" i="86" s="1"/>
  <c r="F81" i="86"/>
  <c r="V76" i="86"/>
  <c r="G81" i="86"/>
  <c r="W76" i="86"/>
  <c r="J87" i="86"/>
  <c r="J144" i="86"/>
  <c r="F63" i="86"/>
  <c r="F64" i="86" s="1"/>
  <c r="V13" i="86"/>
  <c r="U76" i="86"/>
  <c r="J79" i="86"/>
  <c r="E81" i="86"/>
  <c r="F126" i="86"/>
  <c r="F157" i="86" s="1"/>
  <c r="V121" i="86"/>
  <c r="J151" i="86"/>
  <c r="J156" i="86"/>
  <c r="V83" i="86"/>
  <c r="F88" i="86"/>
  <c r="F106" i="86"/>
  <c r="V101" i="86"/>
  <c r="V135" i="86"/>
  <c r="F140" i="86"/>
  <c r="X121" i="86"/>
  <c r="H126" i="86"/>
  <c r="H157" i="86" s="1"/>
  <c r="J137" i="86"/>
  <c r="J98" i="86"/>
  <c r="E88" i="86"/>
  <c r="U83" i="86"/>
  <c r="J86" i="86"/>
  <c r="J88" i="86" s="1"/>
  <c r="E154" i="86"/>
  <c r="U149" i="86"/>
  <c r="J152" i="86"/>
  <c r="J154" i="86" s="1"/>
  <c r="F113" i="86"/>
  <c r="V108" i="86"/>
  <c r="J45" i="86"/>
  <c r="J47" i="86" s="1"/>
  <c r="E47" i="86"/>
  <c r="U43" i="86" s="1"/>
  <c r="W121" i="86"/>
  <c r="G126" i="86"/>
  <c r="H63" i="86"/>
  <c r="H64" i="86" s="1"/>
  <c r="X13" i="86"/>
  <c r="E113" i="86"/>
  <c r="U108" i="86"/>
  <c r="Y108" i="86"/>
  <c r="I113" i="86"/>
  <c r="J138" i="86"/>
  <c r="J140" i="86" s="1"/>
  <c r="U135" i="86"/>
  <c r="E140" i="86"/>
  <c r="I81" i="86"/>
  <c r="Y76" i="86"/>
  <c r="E35" i="86"/>
  <c r="U31" i="86" s="1"/>
  <c r="J33" i="86"/>
  <c r="J35" i="86" s="1"/>
  <c r="J97" i="86"/>
  <c r="J99" i="86" s="1"/>
  <c r="U94" i="86"/>
  <c r="E99" i="86"/>
  <c r="Y94" i="86"/>
  <c r="I99" i="86"/>
  <c r="G156" i="86"/>
  <c r="H184" i="86"/>
  <c r="J131" i="86"/>
  <c r="J133" i="86" s="1"/>
  <c r="U128" i="86"/>
  <c r="E133" i="86"/>
  <c r="J62" i="86"/>
  <c r="Y101" i="86"/>
  <c r="I106" i="86"/>
  <c r="F180" i="86"/>
  <c r="F184" i="86" s="1"/>
  <c r="X94" i="86"/>
  <c r="H99" i="86"/>
  <c r="X108" i="86"/>
  <c r="H113" i="86"/>
  <c r="I74" i="86"/>
  <c r="I91" i="86" s="1"/>
  <c r="Y69" i="86"/>
  <c r="E147" i="86"/>
  <c r="J145" i="86"/>
  <c r="J147" i="86" s="1"/>
  <c r="U142" i="86"/>
  <c r="H81" i="86"/>
  <c r="X76" i="86"/>
  <c r="J15" i="86"/>
  <c r="J17" i="86" s="1"/>
  <c r="E17" i="86"/>
  <c r="E23" i="86"/>
  <c r="U19" i="86" s="1"/>
  <c r="J21" i="86"/>
  <c r="J23" i="86" s="1"/>
  <c r="E180" i="86"/>
  <c r="E184" i="86" s="1"/>
  <c r="J90" i="86"/>
  <c r="F74" i="86"/>
  <c r="F91" i="86" s="1"/>
  <c r="V69" i="86"/>
  <c r="W149" i="86"/>
  <c r="G154" i="86"/>
  <c r="G111" i="86"/>
  <c r="J111" i="86" s="1"/>
  <c r="G112" i="86"/>
  <c r="J112" i="86" s="1"/>
  <c r="G115" i="86"/>
  <c r="J115" i="86" s="1"/>
  <c r="I126" i="86"/>
  <c r="I157" i="86" s="1"/>
  <c r="Y121" i="86"/>
  <c r="E29" i="86"/>
  <c r="U25" i="86" s="1"/>
  <c r="J27" i="86"/>
  <c r="J29" i="86" s="1"/>
  <c r="G88" i="86"/>
  <c r="W83" i="86"/>
  <c r="E41" i="86"/>
  <c r="U37" i="86" s="1"/>
  <c r="J39" i="86"/>
  <c r="J41" i="86" s="1"/>
  <c r="I63" i="86"/>
  <c r="Y13" i="86"/>
  <c r="I180" i="86"/>
  <c r="J73" i="85"/>
  <c r="F180" i="85"/>
  <c r="F184" i="85" s="1"/>
  <c r="J38" i="85"/>
  <c r="E39" i="85"/>
  <c r="G63" i="85"/>
  <c r="G64" i="85" s="1"/>
  <c r="W13" i="85"/>
  <c r="V69" i="85"/>
  <c r="F74" i="85"/>
  <c r="F91" i="85" s="1"/>
  <c r="G113" i="85"/>
  <c r="W108" i="85"/>
  <c r="V83" i="85"/>
  <c r="F88" i="85"/>
  <c r="V108" i="85"/>
  <c r="F113" i="85"/>
  <c r="J105" i="85"/>
  <c r="J45" i="85"/>
  <c r="J47" i="85" s="1"/>
  <c r="E47" i="85"/>
  <c r="U43" i="85" s="1"/>
  <c r="Y121" i="85"/>
  <c r="I126" i="85"/>
  <c r="I157" i="85" s="1"/>
  <c r="V94" i="85"/>
  <c r="F99" i="85"/>
  <c r="W121" i="85"/>
  <c r="G126" i="85"/>
  <c r="G157" i="85" s="1"/>
  <c r="I88" i="85"/>
  <c r="Y83" i="85"/>
  <c r="I113" i="85"/>
  <c r="Y108" i="85"/>
  <c r="J98" i="85"/>
  <c r="J152" i="85"/>
  <c r="J154" i="85" s="1"/>
  <c r="U149" i="85"/>
  <c r="E154" i="85"/>
  <c r="H106" i="85"/>
  <c r="X101" i="85"/>
  <c r="J144" i="85"/>
  <c r="X121" i="85"/>
  <c r="H126" i="85"/>
  <c r="H88" i="85"/>
  <c r="X83" i="85"/>
  <c r="J112" i="85"/>
  <c r="G106" i="85"/>
  <c r="W101" i="85"/>
  <c r="U94" i="85"/>
  <c r="J97" i="85"/>
  <c r="J99" i="85" s="1"/>
  <c r="E99" i="85"/>
  <c r="E133" i="85"/>
  <c r="J131" i="85"/>
  <c r="J133" i="85" s="1"/>
  <c r="U128" i="85"/>
  <c r="E17" i="85"/>
  <c r="J15" i="85"/>
  <c r="J17" i="85" s="1"/>
  <c r="X69" i="85"/>
  <c r="H74" i="85"/>
  <c r="H156" i="85"/>
  <c r="H180" i="85" s="1"/>
  <c r="H184" i="85" s="1"/>
  <c r="G180" i="85"/>
  <c r="U83" i="85"/>
  <c r="J86" i="85"/>
  <c r="J88" i="85" s="1"/>
  <c r="E88" i="85"/>
  <c r="V121" i="85"/>
  <c r="F126" i="85"/>
  <c r="F157" i="85" s="1"/>
  <c r="V101" i="85"/>
  <c r="F106" i="85"/>
  <c r="Y69" i="85"/>
  <c r="I74" i="85"/>
  <c r="E180" i="85"/>
  <c r="J90" i="85"/>
  <c r="E62" i="85"/>
  <c r="J27" i="85"/>
  <c r="J29" i="85" s="1"/>
  <c r="E29" i="85"/>
  <c r="U25" i="85" s="1"/>
  <c r="U76" i="85"/>
  <c r="E81" i="85"/>
  <c r="E91" i="85" s="1"/>
  <c r="J79" i="85"/>
  <c r="J81" i="85" s="1"/>
  <c r="W69" i="85"/>
  <c r="G74" i="85"/>
  <c r="F63" i="85"/>
  <c r="V13" i="85"/>
  <c r="J87" i="85"/>
  <c r="E126" i="85"/>
  <c r="J124" i="85"/>
  <c r="J126" i="85" s="1"/>
  <c r="U121" i="85"/>
  <c r="U108" i="85"/>
  <c r="J111" i="85"/>
  <c r="E113" i="85"/>
  <c r="J138" i="85"/>
  <c r="J140" i="85" s="1"/>
  <c r="U135" i="85"/>
  <c r="E140" i="85"/>
  <c r="J51" i="85"/>
  <c r="J53" i="85" s="1"/>
  <c r="E53" i="85"/>
  <c r="U49" i="85" s="1"/>
  <c r="U101" i="85"/>
  <c r="E106" i="85"/>
  <c r="W83" i="85"/>
  <c r="G88" i="85"/>
  <c r="H113" i="85"/>
  <c r="X108" i="85"/>
  <c r="J145" i="85"/>
  <c r="J147" i="85" s="1"/>
  <c r="U142" i="85"/>
  <c r="E147" i="85"/>
  <c r="E59" i="85"/>
  <c r="U55" i="85" s="1"/>
  <c r="J57" i="85"/>
  <c r="J59" i="85" s="1"/>
  <c r="H99" i="85"/>
  <c r="X94" i="85"/>
  <c r="X142" i="85"/>
  <c r="H147" i="85"/>
  <c r="I63" i="85"/>
  <c r="I64" i="85" s="1"/>
  <c r="Y13" i="85"/>
  <c r="V76" i="85"/>
  <c r="F81" i="85"/>
  <c r="J80" i="85"/>
  <c r="J156" i="85"/>
  <c r="G99" i="85"/>
  <c r="G116" i="85" s="1"/>
  <c r="W94" i="85"/>
  <c r="H63" i="85"/>
  <c r="X13" i="85"/>
  <c r="I81" i="85"/>
  <c r="Y76" i="85"/>
  <c r="I105" i="85"/>
  <c r="I104" i="85"/>
  <c r="J104" i="85" s="1"/>
  <c r="I115" i="85"/>
  <c r="J115" i="85" s="1"/>
  <c r="X76" i="85"/>
  <c r="H81" i="85"/>
  <c r="W76" i="85"/>
  <c r="G81" i="85"/>
  <c r="J72" i="85"/>
  <c r="J74" i="85" s="1"/>
  <c r="J112" i="84"/>
  <c r="H156" i="84"/>
  <c r="J151" i="84"/>
  <c r="J137" i="84"/>
  <c r="E138" i="84"/>
  <c r="H74" i="84"/>
  <c r="X69" i="84"/>
  <c r="I63" i="84"/>
  <c r="I64" i="84" s="1"/>
  <c r="Y13" i="84"/>
  <c r="H63" i="84"/>
  <c r="X13" i="84"/>
  <c r="W101" i="84"/>
  <c r="G106" i="84"/>
  <c r="E180" i="84"/>
  <c r="E184" i="84" s="1"/>
  <c r="J90" i="84"/>
  <c r="J104" i="84"/>
  <c r="J106" i="84" s="1"/>
  <c r="U101" i="84"/>
  <c r="E106" i="84"/>
  <c r="I126" i="84"/>
  <c r="I157" i="84" s="1"/>
  <c r="Y121" i="84"/>
  <c r="U108" i="84"/>
  <c r="E113" i="84"/>
  <c r="J111" i="84"/>
  <c r="J113" i="84" s="1"/>
  <c r="J145" i="84"/>
  <c r="J147" i="84" s="1"/>
  <c r="U142" i="84"/>
  <c r="E147" i="84"/>
  <c r="J15" i="84"/>
  <c r="J17" i="84" s="1"/>
  <c r="E17" i="84"/>
  <c r="I184" i="84"/>
  <c r="X101" i="84"/>
  <c r="H106" i="84"/>
  <c r="W94" i="84"/>
  <c r="G99" i="84"/>
  <c r="J105" i="84"/>
  <c r="V101" i="84"/>
  <c r="F106" i="84"/>
  <c r="F63" i="84"/>
  <c r="F64" i="84" s="1"/>
  <c r="V13" i="84"/>
  <c r="I88" i="84"/>
  <c r="Y83" i="84"/>
  <c r="G81" i="84"/>
  <c r="W76" i="84"/>
  <c r="I106" i="84"/>
  <c r="Y101" i="84"/>
  <c r="V69" i="84"/>
  <c r="F74" i="84"/>
  <c r="I91" i="84"/>
  <c r="I99" i="84"/>
  <c r="Y94" i="84"/>
  <c r="U94" i="84"/>
  <c r="E99" i="84"/>
  <c r="J97" i="84"/>
  <c r="J80" i="84"/>
  <c r="G74" i="84"/>
  <c r="G91" i="84" s="1"/>
  <c r="W69" i="84"/>
  <c r="I113" i="84"/>
  <c r="Y108" i="84"/>
  <c r="V83" i="84"/>
  <c r="F88" i="84"/>
  <c r="F180" i="84"/>
  <c r="J98" i="84"/>
  <c r="U76" i="84"/>
  <c r="J79" i="84"/>
  <c r="E81" i="84"/>
  <c r="X94" i="84"/>
  <c r="H99" i="84"/>
  <c r="I81" i="84"/>
  <c r="Y76" i="84"/>
  <c r="E23" i="84"/>
  <c r="U19" i="84" s="1"/>
  <c r="J21" i="84"/>
  <c r="J23" i="84" s="1"/>
  <c r="H88" i="84"/>
  <c r="X83" i="84"/>
  <c r="X121" i="84"/>
  <c r="H126" i="84"/>
  <c r="E35" i="84"/>
  <c r="U31" i="84" s="1"/>
  <c r="J33" i="84"/>
  <c r="J35" i="84" s="1"/>
  <c r="J152" i="84"/>
  <c r="J154" i="84" s="1"/>
  <c r="U149" i="84"/>
  <c r="E154" i="84"/>
  <c r="F126" i="84"/>
  <c r="F157" i="84" s="1"/>
  <c r="V121" i="84"/>
  <c r="J57" i="84"/>
  <c r="J59" i="84" s="1"/>
  <c r="E59" i="84"/>
  <c r="U55" i="84" s="1"/>
  <c r="J156" i="84"/>
  <c r="J180" i="84" s="1"/>
  <c r="E29" i="84"/>
  <c r="U25" i="84" s="1"/>
  <c r="J27" i="84"/>
  <c r="J29" i="84" s="1"/>
  <c r="J115" i="84"/>
  <c r="J73" i="84"/>
  <c r="G180" i="84"/>
  <c r="G184" i="84" s="1"/>
  <c r="H180" i="84"/>
  <c r="H184" i="84" s="1"/>
  <c r="X149" i="84"/>
  <c r="H154" i="84"/>
  <c r="G63" i="84"/>
  <c r="W13" i="84"/>
  <c r="J87" i="84"/>
  <c r="U121" i="84"/>
  <c r="E126" i="84"/>
  <c r="J124" i="84"/>
  <c r="J126" i="84" s="1"/>
  <c r="F81" i="84"/>
  <c r="V76" i="84"/>
  <c r="G88" i="84"/>
  <c r="W83" i="84"/>
  <c r="X108" i="84"/>
  <c r="H113" i="84"/>
  <c r="U128" i="84"/>
  <c r="E133" i="84"/>
  <c r="J131" i="84"/>
  <c r="J133" i="84" s="1"/>
  <c r="J62" i="84"/>
  <c r="J45" i="84"/>
  <c r="J47" i="84" s="1"/>
  <c r="E47" i="84"/>
  <c r="U43" i="84" s="1"/>
  <c r="G64" i="84"/>
  <c r="E88" i="84"/>
  <c r="J86" i="84"/>
  <c r="J88" i="84" s="1"/>
  <c r="U83" i="84"/>
  <c r="V108" i="84"/>
  <c r="F113" i="84"/>
  <c r="U69" i="84"/>
  <c r="J72" i="84"/>
  <c r="J74" i="84" s="1"/>
  <c r="E74" i="84"/>
  <c r="E91" i="84" s="1"/>
  <c r="X142" i="84"/>
  <c r="H147" i="84"/>
  <c r="W108" i="84"/>
  <c r="G113" i="84"/>
  <c r="G126" i="84"/>
  <c r="G157" i="84" s="1"/>
  <c r="W121" i="84"/>
  <c r="G62" i="83"/>
  <c r="J62" i="83" s="1"/>
  <c r="J32" i="83"/>
  <c r="G88" i="83"/>
  <c r="W83" i="83"/>
  <c r="E97" i="83"/>
  <c r="E115" i="83"/>
  <c r="J115" i="83" s="1"/>
  <c r="E98" i="83"/>
  <c r="J98" i="83" s="1"/>
  <c r="J96" i="83"/>
  <c r="Y142" i="83"/>
  <c r="I147" i="83"/>
  <c r="E138" i="83"/>
  <c r="J137" i="83"/>
  <c r="J33" i="83"/>
  <c r="J35" i="83" s="1"/>
  <c r="E35" i="83"/>
  <c r="U31" i="83" s="1"/>
  <c r="W76" i="83"/>
  <c r="G81" i="83"/>
  <c r="J73" i="83"/>
  <c r="E81" i="83"/>
  <c r="U76" i="83"/>
  <c r="J79" i="83"/>
  <c r="J81" i="83" s="1"/>
  <c r="U108" i="83"/>
  <c r="J111" i="83"/>
  <c r="E113" i="83"/>
  <c r="E23" i="83"/>
  <c r="U19" i="83" s="1"/>
  <c r="J21" i="83"/>
  <c r="J23" i="83" s="1"/>
  <c r="J105" i="83"/>
  <c r="J80" i="83"/>
  <c r="F180" i="83"/>
  <c r="F184" i="83" s="1"/>
  <c r="X94" i="83"/>
  <c r="H99" i="83"/>
  <c r="J44" i="83"/>
  <c r="E45" i="83"/>
  <c r="E17" i="83"/>
  <c r="J15" i="83"/>
  <c r="J17" i="83" s="1"/>
  <c r="G156" i="83"/>
  <c r="G180" i="83" s="1"/>
  <c r="G184" i="83" s="1"/>
  <c r="I81" i="83"/>
  <c r="Y76" i="83"/>
  <c r="F126" i="83"/>
  <c r="F157" i="83" s="1"/>
  <c r="V121" i="83"/>
  <c r="J124" i="83"/>
  <c r="J126" i="83" s="1"/>
  <c r="E126" i="83"/>
  <c r="U121" i="83"/>
  <c r="H180" i="83"/>
  <c r="H184" i="83" s="1"/>
  <c r="H157" i="83"/>
  <c r="J131" i="83"/>
  <c r="J133" i="83" s="1"/>
  <c r="E133" i="83"/>
  <c r="U128" i="83"/>
  <c r="I156" i="83"/>
  <c r="I180" i="83" s="1"/>
  <c r="E88" i="83"/>
  <c r="U83" i="83"/>
  <c r="J86" i="83"/>
  <c r="G147" i="83"/>
  <c r="G157" i="83" s="1"/>
  <c r="W142" i="83"/>
  <c r="I113" i="83"/>
  <c r="Y108" i="83"/>
  <c r="X101" i="83"/>
  <c r="H106" i="83"/>
  <c r="U101" i="83"/>
  <c r="J104" i="83"/>
  <c r="E106" i="83"/>
  <c r="I63" i="83"/>
  <c r="Y13" i="83"/>
  <c r="F113" i="83"/>
  <c r="V108" i="83"/>
  <c r="I106" i="83"/>
  <c r="Y101" i="83"/>
  <c r="I126" i="83"/>
  <c r="Y121" i="83"/>
  <c r="I99" i="83"/>
  <c r="Y94" i="83"/>
  <c r="G113" i="83"/>
  <c r="W108" i="83"/>
  <c r="J151" i="83"/>
  <c r="E152" i="83"/>
  <c r="W69" i="83"/>
  <c r="G74" i="83"/>
  <c r="J57" i="83"/>
  <c r="J59" i="83" s="1"/>
  <c r="E59" i="83"/>
  <c r="U55" i="83" s="1"/>
  <c r="X108" i="83"/>
  <c r="H113" i="83"/>
  <c r="H63" i="83"/>
  <c r="X13" i="83"/>
  <c r="J87" i="83"/>
  <c r="H81" i="83"/>
  <c r="X76" i="83"/>
  <c r="H88" i="83"/>
  <c r="X83" i="83"/>
  <c r="G99" i="83"/>
  <c r="W94" i="83"/>
  <c r="G106" i="83"/>
  <c r="W101" i="83"/>
  <c r="E156" i="83"/>
  <c r="E180" i="83" s="1"/>
  <c r="X69" i="83"/>
  <c r="H74" i="83"/>
  <c r="J72" i="83"/>
  <c r="U69" i="83"/>
  <c r="E74" i="83"/>
  <c r="J144" i="83"/>
  <c r="H64" i="83"/>
  <c r="V83" i="83"/>
  <c r="F88" i="83"/>
  <c r="G63" i="83"/>
  <c r="W13" i="83"/>
  <c r="I91" i="83"/>
  <c r="F63" i="83"/>
  <c r="V13" i="83"/>
  <c r="J90" i="83"/>
  <c r="J51" i="83"/>
  <c r="J53" i="83" s="1"/>
  <c r="E53" i="83"/>
  <c r="U49" i="83" s="1"/>
  <c r="V76" i="83"/>
  <c r="F81" i="83"/>
  <c r="J145" i="83"/>
  <c r="J147" i="83" s="1"/>
  <c r="U142" i="83"/>
  <c r="E147" i="83"/>
  <c r="J112" i="83"/>
  <c r="E29" i="83"/>
  <c r="U25" i="83" s="1"/>
  <c r="J27" i="83"/>
  <c r="J29" i="83" s="1"/>
  <c r="F99" i="83"/>
  <c r="V94" i="83"/>
  <c r="V69" i="83"/>
  <c r="F74" i="83"/>
  <c r="F91" i="87" l="1"/>
  <c r="F181" i="87" s="1"/>
  <c r="I116" i="87"/>
  <c r="J99" i="87"/>
  <c r="H157" i="87"/>
  <c r="F184" i="87"/>
  <c r="W121" i="87"/>
  <c r="G126" i="87"/>
  <c r="G157" i="87" s="1"/>
  <c r="J157" i="87" s="1"/>
  <c r="J113" i="87"/>
  <c r="E63" i="87"/>
  <c r="U13" i="87"/>
  <c r="H116" i="87"/>
  <c r="I91" i="87"/>
  <c r="I181" i="87" s="1"/>
  <c r="I182" i="87" s="1"/>
  <c r="G116" i="87"/>
  <c r="E181" i="87"/>
  <c r="E182" i="87" s="1"/>
  <c r="J106" i="87"/>
  <c r="H91" i="87"/>
  <c r="H181" i="87" s="1"/>
  <c r="H185" i="87" s="1"/>
  <c r="E116" i="87"/>
  <c r="I64" i="87"/>
  <c r="H184" i="87"/>
  <c r="G184" i="87"/>
  <c r="V94" i="87"/>
  <c r="F99" i="87"/>
  <c r="F116" i="87" s="1"/>
  <c r="F64" i="87"/>
  <c r="H64" i="87"/>
  <c r="G180" i="86"/>
  <c r="G184" i="86" s="1"/>
  <c r="I181" i="86"/>
  <c r="F116" i="86"/>
  <c r="I116" i="86"/>
  <c r="J113" i="86"/>
  <c r="E63" i="86"/>
  <c r="U13" i="86"/>
  <c r="I182" i="86"/>
  <c r="G91" i="86"/>
  <c r="I185" i="86"/>
  <c r="F181" i="86"/>
  <c r="F182" i="86" s="1"/>
  <c r="H116" i="86"/>
  <c r="E116" i="86"/>
  <c r="J81" i="86"/>
  <c r="I64" i="86"/>
  <c r="H91" i="86"/>
  <c r="H181" i="86" s="1"/>
  <c r="H182" i="86" s="1"/>
  <c r="G113" i="86"/>
  <c r="G116" i="86" s="1"/>
  <c r="W108" i="86"/>
  <c r="G157" i="86"/>
  <c r="J157" i="86" s="1"/>
  <c r="J180" i="86"/>
  <c r="I184" i="86"/>
  <c r="F181" i="85"/>
  <c r="F182" i="85" s="1"/>
  <c r="J106" i="85"/>
  <c r="F116" i="85"/>
  <c r="E184" i="85"/>
  <c r="J62" i="85"/>
  <c r="J113" i="85"/>
  <c r="G91" i="85"/>
  <c r="G181" i="85" s="1"/>
  <c r="G182" i="85" s="1"/>
  <c r="H157" i="85"/>
  <c r="H64" i="85"/>
  <c r="I106" i="85"/>
  <c r="I116" i="85" s="1"/>
  <c r="Y101" i="85"/>
  <c r="J180" i="85"/>
  <c r="I91" i="85"/>
  <c r="I181" i="85" s="1"/>
  <c r="I180" i="85"/>
  <c r="F64" i="85"/>
  <c r="E157" i="85"/>
  <c r="G184" i="85"/>
  <c r="I185" i="85"/>
  <c r="U13" i="85"/>
  <c r="H116" i="85"/>
  <c r="J39" i="85"/>
  <c r="J41" i="85" s="1"/>
  <c r="E41" i="85"/>
  <c r="U37" i="85" s="1"/>
  <c r="H91" i="85"/>
  <c r="E116" i="85"/>
  <c r="F116" i="84"/>
  <c r="U135" i="84"/>
  <c r="E140" i="84"/>
  <c r="J138" i="84"/>
  <c r="J140" i="84" s="1"/>
  <c r="G116" i="84"/>
  <c r="G181" i="84" s="1"/>
  <c r="E63" i="84"/>
  <c r="U13" i="84"/>
  <c r="I116" i="84"/>
  <c r="I181" i="84" s="1"/>
  <c r="F91" i="84"/>
  <c r="F181" i="84" s="1"/>
  <c r="F185" i="84" s="1"/>
  <c r="H157" i="84"/>
  <c r="H116" i="84"/>
  <c r="E157" i="84"/>
  <c r="J99" i="84"/>
  <c r="H64" i="84"/>
  <c r="E116" i="84"/>
  <c r="E181" i="84" s="1"/>
  <c r="E182" i="84" s="1"/>
  <c r="F184" i="84"/>
  <c r="J81" i="84"/>
  <c r="H91" i="84"/>
  <c r="H116" i="83"/>
  <c r="G91" i="83"/>
  <c r="J88" i="83"/>
  <c r="H91" i="83"/>
  <c r="H181" i="83" s="1"/>
  <c r="H182" i="83" s="1"/>
  <c r="I184" i="83"/>
  <c r="G181" i="83"/>
  <c r="G185" i="83" s="1"/>
  <c r="G186" i="83" s="1"/>
  <c r="G352" i="83" s="1"/>
  <c r="G353" i="83" s="1"/>
  <c r="U13" i="83"/>
  <c r="J74" i="83"/>
  <c r="G64" i="83"/>
  <c r="I157" i="83"/>
  <c r="J45" i="83"/>
  <c r="J47" i="83" s="1"/>
  <c r="E47" i="83"/>
  <c r="U43" i="83" s="1"/>
  <c r="J138" i="83"/>
  <c r="J140" i="83" s="1"/>
  <c r="U135" i="83"/>
  <c r="E140" i="83"/>
  <c r="E157" i="83" s="1"/>
  <c r="J157" i="83" s="1"/>
  <c r="J152" i="83"/>
  <c r="J154" i="83" s="1"/>
  <c r="U149" i="83"/>
  <c r="E154" i="83"/>
  <c r="H185" i="83"/>
  <c r="H186" i="83" s="1"/>
  <c r="H352" i="83" s="1"/>
  <c r="H353" i="83" s="1"/>
  <c r="F91" i="83"/>
  <c r="J156" i="83"/>
  <c r="J180" i="83" s="1"/>
  <c r="G116" i="83"/>
  <c r="I64" i="83"/>
  <c r="J106" i="83"/>
  <c r="J113" i="83"/>
  <c r="F116" i="83"/>
  <c r="E91" i="83"/>
  <c r="F64" i="83"/>
  <c r="I116" i="83"/>
  <c r="I181" i="83" s="1"/>
  <c r="I182" i="83" s="1"/>
  <c r="E184" i="83"/>
  <c r="U94" i="83"/>
  <c r="J97" i="83"/>
  <c r="J99" i="83" s="1"/>
  <c r="E99" i="83"/>
  <c r="E116" i="83" s="1"/>
  <c r="F182" i="87" l="1"/>
  <c r="F185" i="87"/>
  <c r="G181" i="87"/>
  <c r="G185" i="87" s="1"/>
  <c r="G186" i="87" s="1"/>
  <c r="G352" i="87" s="1"/>
  <c r="G353" i="87" s="1"/>
  <c r="F186" i="87"/>
  <c r="F352" i="87" s="1"/>
  <c r="F353" i="87" s="1"/>
  <c r="F355" i="87" s="1"/>
  <c r="F356" i="87" s="1"/>
  <c r="H186" i="87"/>
  <c r="H352" i="87" s="1"/>
  <c r="H353" i="87" s="1"/>
  <c r="J91" i="87"/>
  <c r="E185" i="87"/>
  <c r="J63" i="87"/>
  <c r="E64" i="87"/>
  <c r="J64" i="87" s="1"/>
  <c r="H182" i="87"/>
  <c r="I185" i="87"/>
  <c r="I186" i="87" s="1"/>
  <c r="I352" i="87" s="1"/>
  <c r="I353" i="87" s="1"/>
  <c r="J184" i="87"/>
  <c r="J116" i="87"/>
  <c r="I186" i="86"/>
  <c r="I352" i="86" s="1"/>
  <c r="I353" i="86" s="1"/>
  <c r="I355" i="86" s="1"/>
  <c r="I356" i="86" s="1"/>
  <c r="J116" i="86"/>
  <c r="J91" i="86"/>
  <c r="J181" i="86"/>
  <c r="F185" i="86"/>
  <c r="F186" i="86" s="1"/>
  <c r="F352" i="86" s="1"/>
  <c r="F353" i="86" s="1"/>
  <c r="H185" i="86"/>
  <c r="H186" i="86" s="1"/>
  <c r="H352" i="86" s="1"/>
  <c r="H353" i="86" s="1"/>
  <c r="J63" i="86"/>
  <c r="E64" i="86"/>
  <c r="J64" i="86" s="1"/>
  <c r="E181" i="86"/>
  <c r="E182" i="86" s="1"/>
  <c r="J184" i="86"/>
  <c r="G181" i="86"/>
  <c r="G185" i="85"/>
  <c r="F185" i="85"/>
  <c r="F186" i="85" s="1"/>
  <c r="F352" i="85" s="1"/>
  <c r="F353" i="85" s="1"/>
  <c r="F355" i="85" s="1"/>
  <c r="F356" i="85" s="1"/>
  <c r="H181" i="85"/>
  <c r="H182" i="85" s="1"/>
  <c r="J157" i="85"/>
  <c r="I182" i="85"/>
  <c r="I184" i="85"/>
  <c r="I186" i="85" s="1"/>
  <c r="I352" i="85" s="1"/>
  <c r="I353" i="85" s="1"/>
  <c r="G186" i="85"/>
  <c r="G352" i="85" s="1"/>
  <c r="G353" i="85" s="1"/>
  <c r="J184" i="85"/>
  <c r="H185" i="85"/>
  <c r="H186" i="85" s="1"/>
  <c r="H352" i="85" s="1"/>
  <c r="H353" i="85" s="1"/>
  <c r="E63" i="85"/>
  <c r="J91" i="85"/>
  <c r="J116" i="85"/>
  <c r="J181" i="85" s="1"/>
  <c r="E181" i="85"/>
  <c r="E182" i="85" s="1"/>
  <c r="J182" i="85" s="1"/>
  <c r="F182" i="84"/>
  <c r="I182" i="84"/>
  <c r="I185" i="84"/>
  <c r="I186" i="84" s="1"/>
  <c r="I352" i="84" s="1"/>
  <c r="I353" i="84" s="1"/>
  <c r="G185" i="84"/>
  <c r="G186" i="84" s="1"/>
  <c r="G352" i="84" s="1"/>
  <c r="G353" i="84" s="1"/>
  <c r="G182" i="84"/>
  <c r="H181" i="84"/>
  <c r="J157" i="84"/>
  <c r="J91" i="84"/>
  <c r="F186" i="84"/>
  <c r="F352" i="84" s="1"/>
  <c r="F353" i="84" s="1"/>
  <c r="E185" i="84"/>
  <c r="J63" i="84"/>
  <c r="E64" i="84"/>
  <c r="J64" i="84" s="1"/>
  <c r="J116" i="84"/>
  <c r="J184" i="84"/>
  <c r="F181" i="83"/>
  <c r="F182" i="83" s="1"/>
  <c r="H355" i="83"/>
  <c r="H356" i="83" s="1"/>
  <c r="G355" i="83"/>
  <c r="G356" i="83" s="1"/>
  <c r="E181" i="83"/>
  <c r="E182" i="83" s="1"/>
  <c r="J91" i="83"/>
  <c r="J184" i="83"/>
  <c r="G182" i="83"/>
  <c r="F185" i="83"/>
  <c r="F186" i="83" s="1"/>
  <c r="F352" i="83" s="1"/>
  <c r="F353" i="83" s="1"/>
  <c r="I185" i="83"/>
  <c r="I186" i="83" s="1"/>
  <c r="I352" i="83" s="1"/>
  <c r="I353" i="83" s="1"/>
  <c r="E63" i="83"/>
  <c r="J116" i="83"/>
  <c r="J181" i="83" s="1"/>
  <c r="G182" i="87" l="1"/>
  <c r="J182" i="87" s="1"/>
  <c r="J181" i="87"/>
  <c r="G355" i="87"/>
  <c r="G356" i="87" s="1"/>
  <c r="J185" i="87"/>
  <c r="E186" i="87"/>
  <c r="I355" i="87"/>
  <c r="I356" i="87" s="1"/>
  <c r="H355" i="87"/>
  <c r="H356" i="87" s="1"/>
  <c r="E185" i="86"/>
  <c r="H355" i="86"/>
  <c r="H356" i="86" s="1"/>
  <c r="F355" i="86"/>
  <c r="F356" i="86" s="1"/>
  <c r="G185" i="86"/>
  <c r="G186" i="86" s="1"/>
  <c r="G352" i="86" s="1"/>
  <c r="G353" i="86" s="1"/>
  <c r="G182" i="86"/>
  <c r="J182" i="86" s="1"/>
  <c r="G355" i="85"/>
  <c r="G356" i="85" s="1"/>
  <c r="E185" i="85"/>
  <c r="J63" i="85"/>
  <c r="E64" i="85"/>
  <c r="J64" i="85" s="1"/>
  <c r="I355" i="85"/>
  <c r="I356" i="85" s="1"/>
  <c r="H355" i="85"/>
  <c r="H356" i="85" s="1"/>
  <c r="H185" i="84"/>
  <c r="H186" i="84" s="1"/>
  <c r="H352" i="84" s="1"/>
  <c r="H353" i="84" s="1"/>
  <c r="H182" i="84"/>
  <c r="J182" i="84" s="1"/>
  <c r="J181" i="84"/>
  <c r="G355" i="84"/>
  <c r="G356" i="84" s="1"/>
  <c r="I355" i="84"/>
  <c r="I356" i="84" s="1"/>
  <c r="E186" i="84"/>
  <c r="F355" i="84"/>
  <c r="F356" i="84" s="1"/>
  <c r="J182" i="83"/>
  <c r="I355" i="83"/>
  <c r="I356" i="83" s="1"/>
  <c r="E185" i="83"/>
  <c r="J63" i="83"/>
  <c r="E64" i="83"/>
  <c r="J64" i="83" s="1"/>
  <c r="F355" i="83"/>
  <c r="F356" i="83" s="1"/>
  <c r="J186" i="87" l="1"/>
  <c r="E352" i="87"/>
  <c r="G355" i="86"/>
  <c r="G356" i="86" s="1"/>
  <c r="J185" i="86"/>
  <c r="E186" i="86"/>
  <c r="J185" i="85"/>
  <c r="E186" i="85"/>
  <c r="J186" i="84"/>
  <c r="E352" i="84"/>
  <c r="H355" i="84"/>
  <c r="H356" i="84" s="1"/>
  <c r="J185" i="84"/>
  <c r="J185" i="83"/>
  <c r="E186" i="83"/>
  <c r="J352" i="87" l="1"/>
  <c r="E353" i="87"/>
  <c r="J186" i="86"/>
  <c r="E352" i="86"/>
  <c r="J186" i="85"/>
  <c r="E352" i="85"/>
  <c r="J352" i="84"/>
  <c r="E353" i="84"/>
  <c r="J186" i="83"/>
  <c r="E352" i="83"/>
  <c r="J353" i="87" l="1"/>
  <c r="E355" i="87"/>
  <c r="J355" i="87" s="1"/>
  <c r="J352" i="86"/>
  <c r="E353" i="86"/>
  <c r="J352" i="85"/>
  <c r="E353" i="85"/>
  <c r="J353" i="84"/>
  <c r="E355" i="84"/>
  <c r="J355" i="84" s="1"/>
  <c r="J352" i="83"/>
  <c r="E353" i="83"/>
  <c r="E356" i="87" l="1"/>
  <c r="J356" i="87" s="1"/>
  <c r="J353" i="86"/>
  <c r="E355" i="86"/>
  <c r="J355" i="86" s="1"/>
  <c r="J353" i="85"/>
  <c r="E355" i="85"/>
  <c r="J355" i="85" s="1"/>
  <c r="E356" i="84"/>
  <c r="J356" i="84" s="1"/>
  <c r="J353" i="83"/>
  <c r="E355" i="83"/>
  <c r="J355" i="83" s="1"/>
  <c r="E356" i="86" l="1"/>
  <c r="J356" i="86" s="1"/>
  <c r="E356" i="85"/>
  <c r="J356" i="85" s="1"/>
  <c r="E356" i="83"/>
  <c r="J356" i="83" s="1"/>
  <c r="Q7" i="1" l="1"/>
  <c r="W5" i="1" l="1"/>
  <c r="X5" i="1" s="1"/>
  <c r="R181" i="75"/>
  <c r="M182" i="75"/>
  <c r="R181" i="67"/>
  <c r="M182" i="67"/>
  <c r="I255" i="81"/>
  <c r="H255" i="81"/>
  <c r="G255" i="81"/>
  <c r="F255" i="81"/>
  <c r="E255" i="81"/>
  <c r="J253" i="81"/>
  <c r="J252" i="81"/>
  <c r="J251" i="81"/>
  <c r="J250" i="81"/>
  <c r="J249" i="81"/>
  <c r="J248" i="81"/>
  <c r="J247" i="81"/>
  <c r="J246" i="81"/>
  <c r="J244" i="81"/>
  <c r="J243" i="81"/>
  <c r="J242" i="81"/>
  <c r="J240" i="81"/>
  <c r="I237" i="81"/>
  <c r="H237" i="81"/>
  <c r="G237" i="81"/>
  <c r="F237" i="81"/>
  <c r="E237" i="81"/>
  <c r="J236" i="81"/>
  <c r="J235" i="81"/>
  <c r="J234" i="81"/>
  <c r="J233" i="81"/>
  <c r="J232" i="81"/>
  <c r="J230" i="81"/>
  <c r="J229" i="81"/>
  <c r="J227" i="81"/>
  <c r="J226" i="81"/>
  <c r="J225" i="81"/>
  <c r="J223" i="81"/>
  <c r="J222" i="81"/>
  <c r="J221" i="81"/>
  <c r="I255" i="80"/>
  <c r="H255" i="80"/>
  <c r="G255" i="80"/>
  <c r="F255" i="80"/>
  <c r="E255" i="80"/>
  <c r="J253" i="80"/>
  <c r="J252" i="80"/>
  <c r="J251" i="80"/>
  <c r="J250" i="80"/>
  <c r="J249" i="80"/>
  <c r="J248" i="80"/>
  <c r="J247" i="80"/>
  <c r="J246" i="80"/>
  <c r="J244" i="80"/>
  <c r="J243" i="80"/>
  <c r="J242" i="80"/>
  <c r="J240" i="80"/>
  <c r="I237" i="80"/>
  <c r="H237" i="80"/>
  <c r="G237" i="80"/>
  <c r="F237" i="80"/>
  <c r="E237" i="80"/>
  <c r="J236" i="80"/>
  <c r="J235" i="80"/>
  <c r="J234" i="80"/>
  <c r="J233" i="80"/>
  <c r="J232" i="80"/>
  <c r="J230" i="80"/>
  <c r="J229" i="80"/>
  <c r="J227" i="80"/>
  <c r="J226" i="80"/>
  <c r="J225" i="80"/>
  <c r="J223" i="80"/>
  <c r="J222" i="80"/>
  <c r="J221" i="80"/>
  <c r="I255" i="79"/>
  <c r="H255" i="79"/>
  <c r="G255" i="79"/>
  <c r="F255" i="79"/>
  <c r="E255" i="79"/>
  <c r="J253" i="79"/>
  <c r="J252" i="79"/>
  <c r="J251" i="79"/>
  <c r="J250" i="79"/>
  <c r="J249" i="79"/>
  <c r="J248" i="79"/>
  <c r="J247" i="79"/>
  <c r="J246" i="79"/>
  <c r="J244" i="79"/>
  <c r="J243" i="79"/>
  <c r="J242" i="79"/>
  <c r="J240" i="79"/>
  <c r="I237" i="79"/>
  <c r="H237" i="79"/>
  <c r="G237" i="79"/>
  <c r="F237" i="79"/>
  <c r="E237" i="79"/>
  <c r="J236" i="79"/>
  <c r="J235" i="79"/>
  <c r="J234" i="79"/>
  <c r="J233" i="79"/>
  <c r="J232" i="79"/>
  <c r="J230" i="79"/>
  <c r="J229" i="79"/>
  <c r="J227" i="79"/>
  <c r="J226" i="79"/>
  <c r="J225" i="79"/>
  <c r="J223" i="79"/>
  <c r="J222" i="79"/>
  <c r="J221" i="79"/>
  <c r="I255" i="78"/>
  <c r="H255" i="78"/>
  <c r="G255" i="78"/>
  <c r="F255" i="78"/>
  <c r="E255" i="78"/>
  <c r="J253" i="78"/>
  <c r="J252" i="78"/>
  <c r="J251" i="78"/>
  <c r="J250" i="78"/>
  <c r="J249" i="78"/>
  <c r="J248" i="78"/>
  <c r="J247" i="78"/>
  <c r="J246" i="78"/>
  <c r="J244" i="78"/>
  <c r="J243" i="78"/>
  <c r="J242" i="78"/>
  <c r="J240" i="78"/>
  <c r="I237" i="78"/>
  <c r="H237" i="78"/>
  <c r="G237" i="78"/>
  <c r="F237" i="78"/>
  <c r="E237" i="78"/>
  <c r="J236" i="78"/>
  <c r="J235" i="78"/>
  <c r="J234" i="78"/>
  <c r="J233" i="78"/>
  <c r="J232" i="78"/>
  <c r="J230" i="78"/>
  <c r="J229" i="78"/>
  <c r="J227" i="78"/>
  <c r="J226" i="78"/>
  <c r="J225" i="78"/>
  <c r="J223" i="78"/>
  <c r="J222" i="78"/>
  <c r="J221" i="78"/>
  <c r="I255" i="77"/>
  <c r="H255" i="77"/>
  <c r="G255" i="77"/>
  <c r="F255" i="77"/>
  <c r="E255" i="77"/>
  <c r="J253" i="77"/>
  <c r="J252" i="77"/>
  <c r="J251" i="77"/>
  <c r="J250" i="77"/>
  <c r="J249" i="77"/>
  <c r="J248" i="77"/>
  <c r="J247" i="77"/>
  <c r="J246" i="77"/>
  <c r="J244" i="77"/>
  <c r="J243" i="77"/>
  <c r="J242" i="77"/>
  <c r="J240" i="77"/>
  <c r="I237" i="77"/>
  <c r="H237" i="77"/>
  <c r="G237" i="77"/>
  <c r="F237" i="77"/>
  <c r="E237" i="77"/>
  <c r="J236" i="77"/>
  <c r="J235" i="77"/>
  <c r="J234" i="77"/>
  <c r="J233" i="77"/>
  <c r="J232" i="77"/>
  <c r="J230" i="77"/>
  <c r="J229" i="77"/>
  <c r="J227" i="77"/>
  <c r="J226" i="77"/>
  <c r="J225" i="77"/>
  <c r="J223" i="77"/>
  <c r="J222" i="77"/>
  <c r="J221" i="77"/>
  <c r="I255" i="76"/>
  <c r="H255" i="76"/>
  <c r="G255" i="76"/>
  <c r="F255" i="76"/>
  <c r="E255" i="76"/>
  <c r="J253" i="76"/>
  <c r="J252" i="76"/>
  <c r="J251" i="76"/>
  <c r="J250" i="76"/>
  <c r="J249" i="76"/>
  <c r="J248" i="76"/>
  <c r="J247" i="76"/>
  <c r="J246" i="76"/>
  <c r="J244" i="76"/>
  <c r="J243" i="76"/>
  <c r="J242" i="76"/>
  <c r="J240" i="76"/>
  <c r="I237" i="76"/>
  <c r="H237" i="76"/>
  <c r="G237" i="76"/>
  <c r="F237" i="76"/>
  <c r="E237" i="76"/>
  <c r="J236" i="76"/>
  <c r="J235" i="76"/>
  <c r="J234" i="76"/>
  <c r="J233" i="76"/>
  <c r="J232" i="76"/>
  <c r="J230" i="76"/>
  <c r="J229" i="76"/>
  <c r="J227" i="76"/>
  <c r="J226" i="76"/>
  <c r="J225" i="76"/>
  <c r="J223" i="76"/>
  <c r="J222" i="76"/>
  <c r="J221" i="76"/>
  <c r="I255" i="75"/>
  <c r="H255" i="75"/>
  <c r="G255" i="75"/>
  <c r="F255" i="75"/>
  <c r="E255" i="75"/>
  <c r="J253" i="75"/>
  <c r="J252" i="75"/>
  <c r="J251" i="75"/>
  <c r="J250" i="75"/>
  <c r="J249" i="75"/>
  <c r="J248" i="75"/>
  <c r="J247" i="75"/>
  <c r="J246" i="75"/>
  <c r="J244" i="75"/>
  <c r="J243" i="75"/>
  <c r="J242" i="75"/>
  <c r="J240" i="75"/>
  <c r="I237" i="75"/>
  <c r="H237" i="75"/>
  <c r="G237" i="75"/>
  <c r="F237" i="75"/>
  <c r="E237" i="75"/>
  <c r="J236" i="75"/>
  <c r="J235" i="75"/>
  <c r="J234" i="75"/>
  <c r="J233" i="75"/>
  <c r="J232" i="75"/>
  <c r="J230" i="75"/>
  <c r="J229" i="75"/>
  <c r="J227" i="75"/>
  <c r="J226" i="75"/>
  <c r="J225" i="75"/>
  <c r="J223" i="75"/>
  <c r="J222" i="75"/>
  <c r="J221" i="75"/>
  <c r="I255" i="67"/>
  <c r="H255" i="67"/>
  <c r="G255" i="67"/>
  <c r="F255" i="67"/>
  <c r="E255" i="67"/>
  <c r="J253" i="67"/>
  <c r="J252" i="67"/>
  <c r="J251" i="67"/>
  <c r="J250" i="67"/>
  <c r="J249" i="67"/>
  <c r="J248" i="67"/>
  <c r="J247" i="67"/>
  <c r="J246" i="67"/>
  <c r="J244" i="67"/>
  <c r="J243" i="67"/>
  <c r="J242" i="67"/>
  <c r="J240" i="67"/>
  <c r="I237" i="67"/>
  <c r="H237" i="67"/>
  <c r="G237" i="67"/>
  <c r="F237" i="67"/>
  <c r="E237" i="67"/>
  <c r="J236" i="67"/>
  <c r="J235" i="67"/>
  <c r="J234" i="67"/>
  <c r="J233" i="67"/>
  <c r="J232" i="67"/>
  <c r="J230" i="67"/>
  <c r="J229" i="67"/>
  <c r="J227" i="67"/>
  <c r="J226" i="67"/>
  <c r="J225" i="67"/>
  <c r="J223" i="67"/>
  <c r="J222" i="67"/>
  <c r="J221" i="67"/>
  <c r="F343" i="1"/>
  <c r="G343" i="1"/>
  <c r="H343" i="1"/>
  <c r="I343" i="1"/>
  <c r="E343" i="1"/>
  <c r="F325" i="1"/>
  <c r="G325" i="1"/>
  <c r="H325" i="1"/>
  <c r="I325" i="1"/>
  <c r="E325" i="1"/>
  <c r="J341" i="1"/>
  <c r="C333" i="25"/>
  <c r="C332" i="25"/>
  <c r="C329" i="25"/>
  <c r="C330" i="25"/>
  <c r="C328" i="25"/>
  <c r="B339" i="25"/>
  <c r="B338" i="25"/>
  <c r="B337" i="25"/>
  <c r="B336" i="25"/>
  <c r="B335" i="25"/>
  <c r="B334" i="25"/>
  <c r="B331" i="25"/>
  <c r="B327" i="25"/>
  <c r="B326" i="25"/>
  <c r="F340" i="25"/>
  <c r="G340" i="25"/>
  <c r="H340" i="25"/>
  <c r="I340" i="25"/>
  <c r="E340" i="25"/>
  <c r="E328" i="25"/>
  <c r="F328" i="25"/>
  <c r="G328" i="25"/>
  <c r="H328" i="25"/>
  <c r="I328" i="25"/>
  <c r="E329" i="25"/>
  <c r="F329" i="25"/>
  <c r="G329" i="25"/>
  <c r="H329" i="25"/>
  <c r="I329" i="25"/>
  <c r="E330" i="25"/>
  <c r="F330" i="25"/>
  <c r="G330" i="25"/>
  <c r="H330" i="25"/>
  <c r="I330" i="25"/>
  <c r="E332" i="25"/>
  <c r="F332" i="25"/>
  <c r="G332" i="25"/>
  <c r="H332" i="25"/>
  <c r="I332" i="25"/>
  <c r="E333" i="25"/>
  <c r="F333" i="25"/>
  <c r="G333" i="25"/>
  <c r="H333" i="25"/>
  <c r="I333" i="25"/>
  <c r="E334" i="25"/>
  <c r="F334" i="25"/>
  <c r="G334" i="25"/>
  <c r="H334" i="25"/>
  <c r="I334" i="25"/>
  <c r="E335" i="25"/>
  <c r="F335" i="25"/>
  <c r="G335" i="25"/>
  <c r="H335" i="25"/>
  <c r="I335" i="25"/>
  <c r="E336" i="25"/>
  <c r="F336" i="25"/>
  <c r="G336" i="25"/>
  <c r="H336" i="25"/>
  <c r="I336" i="25"/>
  <c r="E337" i="25"/>
  <c r="F337" i="25"/>
  <c r="G337" i="25"/>
  <c r="H337" i="25"/>
  <c r="I337" i="25"/>
  <c r="E338" i="25"/>
  <c r="F338" i="25"/>
  <c r="G338" i="25"/>
  <c r="H338" i="25"/>
  <c r="I338" i="25"/>
  <c r="E339" i="25"/>
  <c r="F339" i="25"/>
  <c r="G339" i="25"/>
  <c r="H339" i="25"/>
  <c r="I339" i="25"/>
  <c r="C327" i="25"/>
  <c r="C331" i="25"/>
  <c r="C326" i="25"/>
  <c r="B322" i="25"/>
  <c r="B321" i="25"/>
  <c r="B320" i="25"/>
  <c r="B319" i="25"/>
  <c r="B318" i="25"/>
  <c r="B316" i="25"/>
  <c r="B315" i="25"/>
  <c r="B312" i="25"/>
  <c r="B313" i="25"/>
  <c r="B311" i="25"/>
  <c r="B308" i="25"/>
  <c r="B309" i="25"/>
  <c r="B307" i="25"/>
  <c r="I322" i="25"/>
  <c r="H322" i="25"/>
  <c r="G322" i="25"/>
  <c r="F322" i="25"/>
  <c r="E322" i="25"/>
  <c r="I321" i="25"/>
  <c r="H321" i="25"/>
  <c r="G321" i="25"/>
  <c r="F321" i="25"/>
  <c r="E321" i="25"/>
  <c r="I320" i="25"/>
  <c r="H320" i="25"/>
  <c r="G320" i="25"/>
  <c r="F320" i="25"/>
  <c r="E320" i="25"/>
  <c r="I319" i="25"/>
  <c r="H319" i="25"/>
  <c r="G319" i="25"/>
  <c r="F319" i="25"/>
  <c r="E319" i="25"/>
  <c r="I318" i="25"/>
  <c r="H318" i="25"/>
  <c r="G318" i="25"/>
  <c r="F318" i="25"/>
  <c r="E318" i="25"/>
  <c r="I316" i="25"/>
  <c r="H316" i="25"/>
  <c r="G316" i="25"/>
  <c r="F316" i="25"/>
  <c r="E316" i="25"/>
  <c r="I315" i="25"/>
  <c r="H315" i="25"/>
  <c r="G315" i="25"/>
  <c r="F315" i="25"/>
  <c r="E315" i="25"/>
  <c r="I313" i="25"/>
  <c r="H313" i="25"/>
  <c r="G313" i="25"/>
  <c r="F313" i="25"/>
  <c r="E313" i="25"/>
  <c r="I312" i="25"/>
  <c r="H312" i="25"/>
  <c r="G312" i="25"/>
  <c r="F312" i="25"/>
  <c r="E312" i="25"/>
  <c r="I311" i="25"/>
  <c r="H311" i="25"/>
  <c r="G311" i="25"/>
  <c r="F311" i="25"/>
  <c r="E311" i="25"/>
  <c r="E308" i="25"/>
  <c r="F308" i="25"/>
  <c r="G308" i="25"/>
  <c r="H308" i="25"/>
  <c r="I308" i="25"/>
  <c r="E309" i="25"/>
  <c r="F309" i="25"/>
  <c r="G309" i="25"/>
  <c r="H309" i="25"/>
  <c r="I309" i="25"/>
  <c r="F307" i="25"/>
  <c r="G307" i="25"/>
  <c r="H307" i="25"/>
  <c r="I307" i="25"/>
  <c r="E307" i="25"/>
  <c r="J330" i="1"/>
  <c r="J331" i="1"/>
  <c r="J332" i="1"/>
  <c r="J334" i="1"/>
  <c r="J335" i="1"/>
  <c r="J324" i="1"/>
  <c r="J323" i="1"/>
  <c r="J322" i="1"/>
  <c r="J321" i="1"/>
  <c r="J320" i="1"/>
  <c r="J318" i="1"/>
  <c r="J317" i="1"/>
  <c r="J315" i="1"/>
  <c r="J314" i="1"/>
  <c r="J313" i="1"/>
  <c r="J311" i="1"/>
  <c r="J310" i="1"/>
  <c r="J309" i="1"/>
  <c r="I269" i="81"/>
  <c r="H269" i="81"/>
  <c r="G269" i="81"/>
  <c r="F269" i="81"/>
  <c r="E269" i="81"/>
  <c r="I268" i="81"/>
  <c r="H268" i="81"/>
  <c r="G268" i="81"/>
  <c r="F268" i="81"/>
  <c r="E268" i="81"/>
  <c r="C263" i="81"/>
  <c r="B263" i="81"/>
  <c r="A263" i="81"/>
  <c r="C262" i="81"/>
  <c r="B262" i="81"/>
  <c r="A262" i="81"/>
  <c r="C261" i="81"/>
  <c r="B261" i="81"/>
  <c r="A261" i="81"/>
  <c r="C260" i="81"/>
  <c r="B260" i="81"/>
  <c r="A260" i="81"/>
  <c r="C259" i="81"/>
  <c r="B259" i="81"/>
  <c r="A259" i="81"/>
  <c r="I217" i="81"/>
  <c r="H217" i="81"/>
  <c r="G217" i="81"/>
  <c r="F217" i="81"/>
  <c r="E217" i="81"/>
  <c r="J216" i="81"/>
  <c r="J215" i="81"/>
  <c r="J214" i="81"/>
  <c r="J213" i="81"/>
  <c r="J212" i="81"/>
  <c r="J211" i="81"/>
  <c r="J210" i="81"/>
  <c r="I207" i="81"/>
  <c r="H207" i="81"/>
  <c r="G207" i="81"/>
  <c r="F207" i="81"/>
  <c r="E207" i="81"/>
  <c r="J206" i="81"/>
  <c r="J207" i="81" s="1"/>
  <c r="I203" i="81"/>
  <c r="H203" i="81"/>
  <c r="G203" i="81"/>
  <c r="F203" i="81"/>
  <c r="E203" i="81"/>
  <c r="J202" i="81"/>
  <c r="J203" i="81" s="1"/>
  <c r="I199" i="81"/>
  <c r="H199" i="81"/>
  <c r="G199" i="81"/>
  <c r="F199" i="81"/>
  <c r="E199" i="81"/>
  <c r="J198" i="81"/>
  <c r="I195" i="81"/>
  <c r="H195" i="81"/>
  <c r="G195" i="81"/>
  <c r="F195" i="81"/>
  <c r="E195" i="81"/>
  <c r="J194" i="81"/>
  <c r="G181" i="81"/>
  <c r="I178" i="81"/>
  <c r="H178" i="81"/>
  <c r="G178" i="81"/>
  <c r="F178" i="81"/>
  <c r="E178" i="81"/>
  <c r="I177" i="81"/>
  <c r="I176" i="81" s="1"/>
  <c r="H177" i="81"/>
  <c r="H176" i="81" s="1"/>
  <c r="G177" i="81"/>
  <c r="G176" i="81" s="1"/>
  <c r="F177" i="81"/>
  <c r="F176" i="81" s="1"/>
  <c r="E177" i="81"/>
  <c r="E176" i="81" s="1"/>
  <c r="I173" i="81"/>
  <c r="H173" i="81"/>
  <c r="G173" i="81"/>
  <c r="F173" i="81"/>
  <c r="E173" i="81"/>
  <c r="I172" i="81"/>
  <c r="I171" i="81" s="1"/>
  <c r="H172" i="81"/>
  <c r="H171" i="81" s="1"/>
  <c r="G172" i="81"/>
  <c r="G171" i="81" s="1"/>
  <c r="F172" i="81"/>
  <c r="F171" i="81" s="1"/>
  <c r="E172" i="81"/>
  <c r="E171" i="81" s="1"/>
  <c r="I168" i="81"/>
  <c r="H168" i="81"/>
  <c r="G168" i="81"/>
  <c r="F168" i="81"/>
  <c r="E168" i="81"/>
  <c r="I167" i="81"/>
  <c r="I166" i="81" s="1"/>
  <c r="H167" i="81"/>
  <c r="H166" i="81" s="1"/>
  <c r="G167" i="81"/>
  <c r="F167" i="81"/>
  <c r="F166" i="81" s="1"/>
  <c r="E167" i="81"/>
  <c r="E166" i="81" s="1"/>
  <c r="G166" i="81"/>
  <c r="I165" i="81"/>
  <c r="H165" i="81"/>
  <c r="G165" i="81"/>
  <c r="F165" i="81"/>
  <c r="E165" i="81"/>
  <c r="AH161" i="81"/>
  <c r="R161" i="81"/>
  <c r="AH160" i="81"/>
  <c r="S160" i="81"/>
  <c r="R160" i="81"/>
  <c r="AH159" i="81"/>
  <c r="AH158" i="81"/>
  <c r="AH157" i="81"/>
  <c r="P157" i="81"/>
  <c r="I153" i="81" s="1"/>
  <c r="AE153" i="81" s="1"/>
  <c r="I263" i="81" s="1"/>
  <c r="AH156" i="81"/>
  <c r="P156" i="81"/>
  <c r="AH155" i="81"/>
  <c r="P155" i="81"/>
  <c r="AH154" i="81"/>
  <c r="P154" i="81"/>
  <c r="F153" i="81" s="1"/>
  <c r="I154" i="81"/>
  <c r="H154" i="81"/>
  <c r="G154" i="81"/>
  <c r="F154" i="81"/>
  <c r="E154" i="81"/>
  <c r="AH153" i="81"/>
  <c r="Z153" i="81"/>
  <c r="P153" i="81"/>
  <c r="E153" i="81" s="1"/>
  <c r="M153" i="81"/>
  <c r="H153" i="81"/>
  <c r="G153" i="81"/>
  <c r="AH152" i="81"/>
  <c r="AH151" i="81"/>
  <c r="AH150" i="81"/>
  <c r="P150" i="81"/>
  <c r="I146" i="81" s="1"/>
  <c r="AH149" i="81"/>
  <c r="P149" i="81"/>
  <c r="H146" i="81" s="1"/>
  <c r="AH148" i="81"/>
  <c r="P148" i="81"/>
  <c r="G146" i="81" s="1"/>
  <c r="AH147" i="81"/>
  <c r="P147" i="81"/>
  <c r="I147" i="81"/>
  <c r="H147" i="81"/>
  <c r="G147" i="81"/>
  <c r="F147" i="81"/>
  <c r="E147" i="81"/>
  <c r="AH146" i="81"/>
  <c r="Z146" i="81"/>
  <c r="P146" i="81"/>
  <c r="E146" i="81" s="1"/>
  <c r="AA146" i="81" s="1"/>
  <c r="M146" i="81"/>
  <c r="I148" i="81" s="1"/>
  <c r="F146" i="81"/>
  <c r="AB146" i="81" s="1"/>
  <c r="F262" i="81" s="1"/>
  <c r="AH145" i="81"/>
  <c r="AH144" i="81"/>
  <c r="AH143" i="81"/>
  <c r="P143" i="81"/>
  <c r="AH142" i="81"/>
  <c r="P142" i="81"/>
  <c r="H139" i="81" s="1"/>
  <c r="AH141" i="81"/>
  <c r="P141" i="81"/>
  <c r="AH140" i="81"/>
  <c r="P140" i="81"/>
  <c r="F139" i="81" s="1"/>
  <c r="I140" i="81"/>
  <c r="H140" i="81"/>
  <c r="G140" i="81"/>
  <c r="F140" i="81"/>
  <c r="E140" i="81"/>
  <c r="AH139" i="81"/>
  <c r="Z139" i="81"/>
  <c r="P139" i="81"/>
  <c r="E139" i="81" s="1"/>
  <c r="M139" i="81"/>
  <c r="I139" i="81"/>
  <c r="AE139" i="81" s="1"/>
  <c r="I261" i="81" s="1"/>
  <c r="G139" i="81"/>
  <c r="AH138" i="81"/>
  <c r="AH137" i="81"/>
  <c r="AH136" i="81"/>
  <c r="P136" i="81"/>
  <c r="I132" i="81" s="1"/>
  <c r="AH135" i="81"/>
  <c r="P135" i="81"/>
  <c r="H132" i="81" s="1"/>
  <c r="AH134" i="81"/>
  <c r="P134" i="81"/>
  <c r="G132" i="81" s="1"/>
  <c r="AC132" i="81" s="1"/>
  <c r="G260" i="81" s="1"/>
  <c r="AH133" i="81"/>
  <c r="P133" i="81"/>
  <c r="F132" i="81" s="1"/>
  <c r="AB132" i="81" s="1"/>
  <c r="F260" i="81" s="1"/>
  <c r="I133" i="81"/>
  <c r="H133" i="81"/>
  <c r="G133" i="81"/>
  <c r="F133" i="81"/>
  <c r="E133" i="81"/>
  <c r="AH132" i="81"/>
  <c r="Z132" i="81"/>
  <c r="P132" i="81"/>
  <c r="E132" i="81" s="1"/>
  <c r="M132" i="81"/>
  <c r="AH131" i="81"/>
  <c r="AH130" i="81"/>
  <c r="AH129" i="81"/>
  <c r="P129" i="81"/>
  <c r="AH128" i="81"/>
  <c r="P128" i="81"/>
  <c r="AH127" i="81"/>
  <c r="P127" i="81"/>
  <c r="G125" i="81" s="1"/>
  <c r="G127" i="81" s="1"/>
  <c r="P126" i="81"/>
  <c r="I126" i="81"/>
  <c r="H126" i="81"/>
  <c r="G126" i="81"/>
  <c r="F126" i="81"/>
  <c r="E126" i="81"/>
  <c r="Z125" i="81"/>
  <c r="P125" i="81"/>
  <c r="E125" i="81" s="1"/>
  <c r="M125" i="81"/>
  <c r="I125" i="81"/>
  <c r="AE125" i="81" s="1"/>
  <c r="H125" i="81"/>
  <c r="F125" i="81"/>
  <c r="AE124" i="81"/>
  <c r="AD124" i="81"/>
  <c r="AC124" i="81"/>
  <c r="AB124" i="81"/>
  <c r="AA124" i="81"/>
  <c r="I124" i="81"/>
  <c r="H124" i="81"/>
  <c r="G124" i="81"/>
  <c r="F124" i="81"/>
  <c r="E124" i="81"/>
  <c r="R116" i="81"/>
  <c r="I112" i="81" s="1"/>
  <c r="R115" i="81"/>
  <c r="H112" i="81" s="1"/>
  <c r="R114" i="81"/>
  <c r="G112" i="81" s="1"/>
  <c r="R113" i="81"/>
  <c r="I113" i="81"/>
  <c r="H113" i="81"/>
  <c r="G113" i="81"/>
  <c r="F113" i="81"/>
  <c r="E113" i="81"/>
  <c r="R112" i="81"/>
  <c r="E112" i="81" s="1"/>
  <c r="M112" i="81"/>
  <c r="F112" i="81"/>
  <c r="R109" i="81"/>
  <c r="I105" i="81" s="1"/>
  <c r="R108" i="81"/>
  <c r="H105" i="81" s="1"/>
  <c r="R107" i="81"/>
  <c r="G105" i="81" s="1"/>
  <c r="R106" i="81"/>
  <c r="F105" i="81" s="1"/>
  <c r="I106" i="81"/>
  <c r="H106" i="81"/>
  <c r="G106" i="81"/>
  <c r="F106" i="81"/>
  <c r="E106" i="81"/>
  <c r="R105" i="81"/>
  <c r="E105" i="81" s="1"/>
  <c r="M105" i="81"/>
  <c r="R102" i="81"/>
  <c r="R101" i="81"/>
  <c r="H98" i="81" s="1"/>
  <c r="R100" i="81"/>
  <c r="G98" i="81" s="1"/>
  <c r="R99" i="81"/>
  <c r="F98" i="81" s="1"/>
  <c r="I99" i="81"/>
  <c r="H99" i="81"/>
  <c r="G99" i="81"/>
  <c r="G122" i="81" s="1"/>
  <c r="F99" i="81"/>
  <c r="E99" i="81"/>
  <c r="R98" i="81"/>
  <c r="E98" i="81" s="1"/>
  <c r="M98" i="81"/>
  <c r="I98" i="81"/>
  <c r="I97" i="81"/>
  <c r="H97" i="81"/>
  <c r="G97" i="81"/>
  <c r="F97" i="81"/>
  <c r="E97" i="81"/>
  <c r="R91" i="81"/>
  <c r="I87" i="81" s="1"/>
  <c r="R90" i="81"/>
  <c r="H87" i="81" s="1"/>
  <c r="R89" i="81"/>
  <c r="G87" i="81" s="1"/>
  <c r="R88" i="81"/>
  <c r="I88" i="81"/>
  <c r="H88" i="81"/>
  <c r="G88" i="81"/>
  <c r="F88" i="81"/>
  <c r="E88" i="81"/>
  <c r="R87" i="81"/>
  <c r="E87" i="81" s="1"/>
  <c r="M87" i="81"/>
  <c r="F87" i="81"/>
  <c r="R84" i="81"/>
  <c r="R83" i="81"/>
  <c r="H80" i="81" s="1"/>
  <c r="R82" i="81"/>
  <c r="R81" i="81"/>
  <c r="F80" i="81" s="1"/>
  <c r="I81" i="81"/>
  <c r="H81" i="81"/>
  <c r="G81" i="81"/>
  <c r="F81" i="81"/>
  <c r="E81" i="81"/>
  <c r="R80" i="81"/>
  <c r="E80" i="81" s="1"/>
  <c r="M80" i="81"/>
  <c r="I80" i="81"/>
  <c r="G80" i="81"/>
  <c r="R77" i="81"/>
  <c r="I73" i="81" s="1"/>
  <c r="R76" i="81"/>
  <c r="H73" i="81" s="1"/>
  <c r="R75" i="81"/>
  <c r="G73" i="81" s="1"/>
  <c r="R74" i="81"/>
  <c r="F73" i="81" s="1"/>
  <c r="I74" i="81"/>
  <c r="H74" i="81"/>
  <c r="G74" i="81"/>
  <c r="F74" i="81"/>
  <c r="E74" i="81"/>
  <c r="R73" i="81"/>
  <c r="E73" i="81" s="1"/>
  <c r="E75" i="81" s="1"/>
  <c r="M73" i="81"/>
  <c r="I72" i="81"/>
  <c r="H72" i="81"/>
  <c r="G72" i="81"/>
  <c r="F72" i="81"/>
  <c r="E72" i="81"/>
  <c r="R64" i="81"/>
  <c r="I60" i="81" s="1"/>
  <c r="R63" i="81"/>
  <c r="H60" i="81" s="1"/>
  <c r="R62" i="81"/>
  <c r="G60" i="81" s="1"/>
  <c r="R61" i="81"/>
  <c r="F60" i="81" s="1"/>
  <c r="R60" i="81"/>
  <c r="E60" i="81" s="1"/>
  <c r="M60" i="81"/>
  <c r="R58" i="81"/>
  <c r="I54" i="81" s="1"/>
  <c r="R57" i="81"/>
  <c r="H54" i="81" s="1"/>
  <c r="R56" i="81"/>
  <c r="G54" i="81" s="1"/>
  <c r="G55" i="81" s="1"/>
  <c r="R55" i="81"/>
  <c r="F54" i="81" s="1"/>
  <c r="R54" i="81"/>
  <c r="E54" i="81" s="1"/>
  <c r="M54" i="81"/>
  <c r="R52" i="81"/>
  <c r="I48" i="81" s="1"/>
  <c r="R51" i="81"/>
  <c r="H48" i="81" s="1"/>
  <c r="R50" i="81"/>
  <c r="G48" i="81" s="1"/>
  <c r="G49" i="81" s="1"/>
  <c r="R49" i="81"/>
  <c r="F48" i="81" s="1"/>
  <c r="R48" i="81"/>
  <c r="M48" i="81"/>
  <c r="E48" i="81"/>
  <c r="R46" i="81"/>
  <c r="I42" i="81" s="1"/>
  <c r="R45" i="81"/>
  <c r="H42" i="81" s="1"/>
  <c r="R44" i="81"/>
  <c r="G42" i="81" s="1"/>
  <c r="R43" i="81"/>
  <c r="F42" i="81" s="1"/>
  <c r="R42" i="81"/>
  <c r="E42" i="81" s="1"/>
  <c r="M42" i="81"/>
  <c r="R40" i="81"/>
  <c r="I36" i="81" s="1"/>
  <c r="R39" i="81"/>
  <c r="H36" i="81" s="1"/>
  <c r="R38" i="81"/>
  <c r="G36" i="81" s="1"/>
  <c r="R37" i="81"/>
  <c r="F36" i="81" s="1"/>
  <c r="R36" i="81"/>
  <c r="E36" i="81" s="1"/>
  <c r="M36" i="81"/>
  <c r="R34" i="81"/>
  <c r="I30" i="81" s="1"/>
  <c r="R33" i="81"/>
  <c r="H30" i="81" s="1"/>
  <c r="R32" i="81"/>
  <c r="G30" i="81" s="1"/>
  <c r="R31" i="81"/>
  <c r="F30" i="81" s="1"/>
  <c r="R30" i="81"/>
  <c r="E30" i="81" s="1"/>
  <c r="M30" i="81"/>
  <c r="H31" i="81" s="1"/>
  <c r="R28" i="81"/>
  <c r="I24" i="81" s="1"/>
  <c r="R27" i="81"/>
  <c r="H24" i="81" s="1"/>
  <c r="R26" i="81"/>
  <c r="G24" i="81" s="1"/>
  <c r="R25" i="81"/>
  <c r="F24" i="81" s="1"/>
  <c r="R24" i="81"/>
  <c r="E24" i="81" s="1"/>
  <c r="M24" i="81"/>
  <c r="M18" i="81"/>
  <c r="I18" i="81"/>
  <c r="H18" i="81"/>
  <c r="G18" i="81"/>
  <c r="F18" i="81"/>
  <c r="E18" i="81"/>
  <c r="P14" i="81"/>
  <c r="P13" i="81"/>
  <c r="I269" i="80"/>
  <c r="H269" i="80"/>
  <c r="G269" i="80"/>
  <c r="F269" i="80"/>
  <c r="E269" i="80"/>
  <c r="I268" i="80"/>
  <c r="H268" i="80"/>
  <c r="G268" i="80"/>
  <c r="F268" i="80"/>
  <c r="E268" i="80"/>
  <c r="C263" i="80"/>
  <c r="B263" i="80"/>
  <c r="A263" i="80"/>
  <c r="C262" i="80"/>
  <c r="B262" i="80"/>
  <c r="A262" i="80"/>
  <c r="C261" i="80"/>
  <c r="B261" i="80"/>
  <c r="A261" i="80"/>
  <c r="C260" i="80"/>
  <c r="B260" i="80"/>
  <c r="A260" i="80"/>
  <c r="C259" i="80"/>
  <c r="B259" i="80"/>
  <c r="A259" i="80"/>
  <c r="I217" i="80"/>
  <c r="H217" i="80"/>
  <c r="G217" i="80"/>
  <c r="F217" i="80"/>
  <c r="E217" i="80"/>
  <c r="J216" i="80"/>
  <c r="J215" i="80"/>
  <c r="J214" i="80"/>
  <c r="J213" i="80"/>
  <c r="J212" i="80"/>
  <c r="J211" i="80"/>
  <c r="J210" i="80"/>
  <c r="I207" i="80"/>
  <c r="H207" i="80"/>
  <c r="G207" i="80"/>
  <c r="F207" i="80"/>
  <c r="E207" i="80"/>
  <c r="J206" i="80"/>
  <c r="J207" i="80" s="1"/>
  <c r="I203" i="80"/>
  <c r="H203" i="80"/>
  <c r="G203" i="80"/>
  <c r="F203" i="80"/>
  <c r="E203" i="80"/>
  <c r="J202" i="80"/>
  <c r="J203" i="80" s="1"/>
  <c r="I199" i="80"/>
  <c r="H199" i="80"/>
  <c r="G199" i="80"/>
  <c r="F199" i="80"/>
  <c r="E199" i="80"/>
  <c r="J198" i="80"/>
  <c r="I195" i="80"/>
  <c r="H195" i="80"/>
  <c r="G195" i="80"/>
  <c r="F195" i="80"/>
  <c r="E195" i="80"/>
  <c r="J194" i="80"/>
  <c r="I178" i="80"/>
  <c r="H178" i="80"/>
  <c r="G178" i="80"/>
  <c r="F178" i="80"/>
  <c r="E178" i="80"/>
  <c r="I177" i="80"/>
  <c r="I176" i="80" s="1"/>
  <c r="H177" i="80"/>
  <c r="H176" i="80" s="1"/>
  <c r="G177" i="80"/>
  <c r="G176" i="80" s="1"/>
  <c r="F177" i="80"/>
  <c r="F176" i="80" s="1"/>
  <c r="E177" i="80"/>
  <c r="E176" i="80"/>
  <c r="I173" i="80"/>
  <c r="H173" i="80"/>
  <c r="G173" i="80"/>
  <c r="F173" i="80"/>
  <c r="E173" i="80"/>
  <c r="I172" i="80"/>
  <c r="I171" i="80" s="1"/>
  <c r="H172" i="80"/>
  <c r="H171" i="80" s="1"/>
  <c r="G172" i="80"/>
  <c r="G171" i="80" s="1"/>
  <c r="F172" i="80"/>
  <c r="F171" i="80" s="1"/>
  <c r="E172" i="80"/>
  <c r="E171" i="80" s="1"/>
  <c r="I168" i="80"/>
  <c r="H168" i="80"/>
  <c r="G168" i="80"/>
  <c r="F168" i="80"/>
  <c r="E168" i="80"/>
  <c r="I167" i="80"/>
  <c r="I166" i="80" s="1"/>
  <c r="H167" i="80"/>
  <c r="H166" i="80" s="1"/>
  <c r="G167" i="80"/>
  <c r="G166" i="80" s="1"/>
  <c r="F167" i="80"/>
  <c r="F166" i="80" s="1"/>
  <c r="E167" i="80"/>
  <c r="E166" i="80" s="1"/>
  <c r="I165" i="80"/>
  <c r="H165" i="80"/>
  <c r="G165" i="80"/>
  <c r="F165" i="80"/>
  <c r="E165" i="80"/>
  <c r="AH161" i="80"/>
  <c r="R161" i="80"/>
  <c r="AH160" i="80"/>
  <c r="S160" i="80"/>
  <c r="R160" i="80"/>
  <c r="AH159" i="80"/>
  <c r="AH158" i="80"/>
  <c r="AH157" i="80"/>
  <c r="P157" i="80"/>
  <c r="I153" i="80" s="1"/>
  <c r="AE153" i="80" s="1"/>
  <c r="I263" i="80" s="1"/>
  <c r="AH156" i="80"/>
  <c r="P156" i="80"/>
  <c r="H153" i="80" s="1"/>
  <c r="AD153" i="80" s="1"/>
  <c r="H263" i="80" s="1"/>
  <c r="AH155" i="80"/>
  <c r="P155" i="80"/>
  <c r="G153" i="80" s="1"/>
  <c r="AH154" i="80"/>
  <c r="P154" i="80"/>
  <c r="I154" i="80"/>
  <c r="H154" i="80"/>
  <c r="G154" i="80"/>
  <c r="F154" i="80"/>
  <c r="E154" i="80"/>
  <c r="AH153" i="80"/>
  <c r="Z153" i="80"/>
  <c r="P153" i="80"/>
  <c r="E153" i="80" s="1"/>
  <c r="M153" i="80"/>
  <c r="F153" i="80"/>
  <c r="AH152" i="80"/>
  <c r="AH151" i="80"/>
  <c r="AH150" i="80"/>
  <c r="P150" i="80"/>
  <c r="I146" i="80" s="1"/>
  <c r="AH149" i="80"/>
  <c r="P149" i="80"/>
  <c r="H146" i="80" s="1"/>
  <c r="AH148" i="80"/>
  <c r="P148" i="80"/>
  <c r="G146" i="80" s="1"/>
  <c r="AC146" i="80" s="1"/>
  <c r="G262" i="80" s="1"/>
  <c r="AH147" i="80"/>
  <c r="P147" i="80"/>
  <c r="F146" i="80" s="1"/>
  <c r="AB146" i="80" s="1"/>
  <c r="F262" i="80" s="1"/>
  <c r="I147" i="80"/>
  <c r="H147" i="80"/>
  <c r="G147" i="80"/>
  <c r="F147" i="80"/>
  <c r="E147" i="80"/>
  <c r="AH146" i="80"/>
  <c r="Z146" i="80"/>
  <c r="P146" i="80"/>
  <c r="E146" i="80" s="1"/>
  <c r="AA146" i="80" s="1"/>
  <c r="M146" i="80"/>
  <c r="AH145" i="80"/>
  <c r="AH144" i="80"/>
  <c r="AH143" i="80"/>
  <c r="P143" i="80"/>
  <c r="I139" i="80" s="1"/>
  <c r="AE139" i="80" s="1"/>
  <c r="I261" i="80" s="1"/>
  <c r="AH142" i="80"/>
  <c r="P142" i="80"/>
  <c r="H139" i="80" s="1"/>
  <c r="AD139" i="80" s="1"/>
  <c r="H261" i="80" s="1"/>
  <c r="AH141" i="80"/>
  <c r="P141" i="80"/>
  <c r="G139" i="80" s="1"/>
  <c r="AH140" i="80"/>
  <c r="P140" i="80"/>
  <c r="F139" i="80" s="1"/>
  <c r="I140" i="80"/>
  <c r="H140" i="80"/>
  <c r="G140" i="80"/>
  <c r="F140" i="80"/>
  <c r="E140" i="80"/>
  <c r="AH139" i="80"/>
  <c r="Z139" i="80"/>
  <c r="P139" i="80"/>
  <c r="M139" i="80"/>
  <c r="E139" i="80"/>
  <c r="AH138" i="80"/>
  <c r="AH137" i="80"/>
  <c r="AH136" i="80"/>
  <c r="P136" i="80"/>
  <c r="I132" i="80" s="1"/>
  <c r="AH135" i="80"/>
  <c r="P135" i="80"/>
  <c r="H132" i="80" s="1"/>
  <c r="AH134" i="80"/>
  <c r="P134" i="80"/>
  <c r="G132" i="80" s="1"/>
  <c r="AC132" i="80" s="1"/>
  <c r="G260" i="80" s="1"/>
  <c r="AH133" i="80"/>
  <c r="P133" i="80"/>
  <c r="I133" i="80"/>
  <c r="H133" i="80"/>
  <c r="G133" i="80"/>
  <c r="F133" i="80"/>
  <c r="E133" i="80"/>
  <c r="AH132" i="80"/>
  <c r="Z132" i="80"/>
  <c r="P132" i="80"/>
  <c r="E132" i="80" s="1"/>
  <c r="AA132" i="80" s="1"/>
  <c r="E260" i="80" s="1"/>
  <c r="M132" i="80"/>
  <c r="F132" i="80"/>
  <c r="AB132" i="80" s="1"/>
  <c r="F260" i="80" s="1"/>
  <c r="AH131" i="80"/>
  <c r="AH130" i="80"/>
  <c r="AH129" i="80"/>
  <c r="P129" i="80"/>
  <c r="AH128" i="80"/>
  <c r="P128" i="80"/>
  <c r="H125" i="80" s="1"/>
  <c r="AH127" i="80"/>
  <c r="P127" i="80"/>
  <c r="G125" i="80" s="1"/>
  <c r="P126" i="80"/>
  <c r="F125" i="80" s="1"/>
  <c r="I126" i="80"/>
  <c r="H126" i="80"/>
  <c r="G126" i="80"/>
  <c r="F126" i="80"/>
  <c r="E126" i="80"/>
  <c r="Z125" i="80"/>
  <c r="P125" i="80"/>
  <c r="E125" i="80" s="1"/>
  <c r="M125" i="80"/>
  <c r="I125" i="80"/>
  <c r="AE125" i="80" s="1"/>
  <c r="AE124" i="80"/>
  <c r="AD124" i="80"/>
  <c r="AC124" i="80"/>
  <c r="AB124" i="80"/>
  <c r="AA124" i="80"/>
  <c r="I124" i="80"/>
  <c r="H124" i="80"/>
  <c r="G124" i="80"/>
  <c r="F124" i="80"/>
  <c r="E124" i="80"/>
  <c r="R116" i="80"/>
  <c r="I112" i="80" s="1"/>
  <c r="R115" i="80"/>
  <c r="H112" i="80" s="1"/>
  <c r="R114" i="80"/>
  <c r="G112" i="80" s="1"/>
  <c r="R113" i="80"/>
  <c r="I113" i="80"/>
  <c r="H113" i="80"/>
  <c r="G113" i="80"/>
  <c r="F113" i="80"/>
  <c r="E113" i="80"/>
  <c r="R112" i="80"/>
  <c r="E112" i="80" s="1"/>
  <c r="M112" i="80"/>
  <c r="F112" i="80"/>
  <c r="R109" i="80"/>
  <c r="I105" i="80" s="1"/>
  <c r="R108" i="80"/>
  <c r="H105" i="80" s="1"/>
  <c r="R107" i="80"/>
  <c r="R106" i="80"/>
  <c r="F105" i="80" s="1"/>
  <c r="I106" i="80"/>
  <c r="H106" i="80"/>
  <c r="G106" i="80"/>
  <c r="F106" i="80"/>
  <c r="E106" i="80"/>
  <c r="R105" i="80"/>
  <c r="E105" i="80" s="1"/>
  <c r="M105" i="80"/>
  <c r="G105" i="80"/>
  <c r="R102" i="80"/>
  <c r="I98" i="80" s="1"/>
  <c r="R101" i="80"/>
  <c r="H98" i="80" s="1"/>
  <c r="R100" i="80"/>
  <c r="G98" i="80" s="1"/>
  <c r="R99" i="80"/>
  <c r="I99" i="80"/>
  <c r="H99" i="80"/>
  <c r="G99" i="80"/>
  <c r="F99" i="80"/>
  <c r="E99" i="80"/>
  <c r="R98" i="80"/>
  <c r="E98" i="80" s="1"/>
  <c r="M98" i="80"/>
  <c r="F98" i="80"/>
  <c r="I97" i="80"/>
  <c r="H97" i="80"/>
  <c r="G97" i="80"/>
  <c r="F97" i="80"/>
  <c r="E97" i="80"/>
  <c r="R91" i="80"/>
  <c r="R90" i="80"/>
  <c r="H87" i="80" s="1"/>
  <c r="R89" i="80"/>
  <c r="G87" i="80" s="1"/>
  <c r="R88" i="80"/>
  <c r="F87" i="80" s="1"/>
  <c r="I88" i="80"/>
  <c r="H88" i="80"/>
  <c r="G88" i="80"/>
  <c r="F88" i="80"/>
  <c r="E88" i="80"/>
  <c r="R87" i="80"/>
  <c r="E87" i="80" s="1"/>
  <c r="M87" i="80"/>
  <c r="I87" i="80"/>
  <c r="R84" i="80"/>
  <c r="I80" i="80" s="1"/>
  <c r="R83" i="80"/>
  <c r="H80" i="80" s="1"/>
  <c r="R82" i="80"/>
  <c r="G80" i="80" s="1"/>
  <c r="R81" i="80"/>
  <c r="F80" i="80" s="1"/>
  <c r="I81" i="80"/>
  <c r="H81" i="80"/>
  <c r="G81" i="80"/>
  <c r="F81" i="80"/>
  <c r="E81" i="80"/>
  <c r="R80" i="80"/>
  <c r="E80" i="80" s="1"/>
  <c r="M80" i="80"/>
  <c r="R77" i="80"/>
  <c r="I73" i="80" s="1"/>
  <c r="R76" i="80"/>
  <c r="H73" i="80" s="1"/>
  <c r="R75" i="80"/>
  <c r="G73" i="80" s="1"/>
  <c r="R74" i="80"/>
  <c r="I74" i="80"/>
  <c r="H74" i="80"/>
  <c r="G74" i="80"/>
  <c r="F74" i="80"/>
  <c r="E74" i="80"/>
  <c r="R73" i="80"/>
  <c r="E73" i="80" s="1"/>
  <c r="M73" i="80"/>
  <c r="F73" i="80"/>
  <c r="I72" i="80"/>
  <c r="H72" i="80"/>
  <c r="G72" i="80"/>
  <c r="F72" i="80"/>
  <c r="E72" i="80"/>
  <c r="R64" i="80"/>
  <c r="I60" i="80" s="1"/>
  <c r="R63" i="80"/>
  <c r="H60" i="80" s="1"/>
  <c r="R62" i="80"/>
  <c r="G60" i="80" s="1"/>
  <c r="R61" i="80"/>
  <c r="F60" i="80" s="1"/>
  <c r="R60" i="80"/>
  <c r="E60" i="80" s="1"/>
  <c r="M60" i="80"/>
  <c r="R58" i="80"/>
  <c r="I54" i="80" s="1"/>
  <c r="R57" i="80"/>
  <c r="H54" i="80" s="1"/>
  <c r="R56" i="80"/>
  <c r="G54" i="80" s="1"/>
  <c r="R55" i="80"/>
  <c r="F54" i="80" s="1"/>
  <c r="R54" i="80"/>
  <c r="E54" i="80" s="1"/>
  <c r="M54" i="80"/>
  <c r="R52" i="80"/>
  <c r="I48" i="80" s="1"/>
  <c r="R51" i="80"/>
  <c r="H48" i="80" s="1"/>
  <c r="R50" i="80"/>
  <c r="G48" i="80" s="1"/>
  <c r="R49" i="80"/>
  <c r="F48" i="80" s="1"/>
  <c r="R48" i="80"/>
  <c r="M48" i="80"/>
  <c r="E48" i="80"/>
  <c r="R46" i="80"/>
  <c r="R45" i="80"/>
  <c r="H42" i="80" s="1"/>
  <c r="R44" i="80"/>
  <c r="G42" i="80" s="1"/>
  <c r="R43" i="80"/>
  <c r="R42" i="80"/>
  <c r="E42" i="80" s="1"/>
  <c r="M42" i="80"/>
  <c r="I42" i="80"/>
  <c r="I43" i="80" s="1"/>
  <c r="F42" i="80"/>
  <c r="R40" i="80"/>
  <c r="R39" i="80"/>
  <c r="H36" i="80" s="1"/>
  <c r="R38" i="80"/>
  <c r="G36" i="80" s="1"/>
  <c r="R37" i="80"/>
  <c r="R36" i="80"/>
  <c r="E36" i="80" s="1"/>
  <c r="M36" i="80"/>
  <c r="I36" i="80"/>
  <c r="F36" i="80"/>
  <c r="R34" i="80"/>
  <c r="I30" i="80" s="1"/>
  <c r="R33" i="80"/>
  <c r="H30" i="80" s="1"/>
  <c r="R32" i="80"/>
  <c r="G30" i="80" s="1"/>
  <c r="R31" i="80"/>
  <c r="F30" i="80" s="1"/>
  <c r="R30" i="80"/>
  <c r="E30" i="80" s="1"/>
  <c r="M30" i="80"/>
  <c r="R28" i="80"/>
  <c r="I24" i="80" s="1"/>
  <c r="R27" i="80"/>
  <c r="H24" i="80" s="1"/>
  <c r="R26" i="80"/>
  <c r="G24" i="80" s="1"/>
  <c r="R25" i="80"/>
  <c r="F24" i="80" s="1"/>
  <c r="R24" i="80"/>
  <c r="E24" i="80" s="1"/>
  <c r="M24" i="80"/>
  <c r="M18" i="80"/>
  <c r="I18" i="80"/>
  <c r="H18" i="80"/>
  <c r="G18" i="80"/>
  <c r="F18" i="80"/>
  <c r="E18" i="80"/>
  <c r="P14" i="80"/>
  <c r="P13" i="80"/>
  <c r="I269" i="79"/>
  <c r="H269" i="79"/>
  <c r="G269" i="79"/>
  <c r="F269" i="79"/>
  <c r="E269" i="79"/>
  <c r="I268" i="79"/>
  <c r="H268" i="79"/>
  <c r="G268" i="79"/>
  <c r="F268" i="79"/>
  <c r="E268" i="79"/>
  <c r="C263" i="79"/>
  <c r="B263" i="79"/>
  <c r="A263" i="79"/>
  <c r="C262" i="79"/>
  <c r="B262" i="79"/>
  <c r="A262" i="79"/>
  <c r="C261" i="79"/>
  <c r="B261" i="79"/>
  <c r="A261" i="79"/>
  <c r="C260" i="79"/>
  <c r="B260" i="79"/>
  <c r="A260" i="79"/>
  <c r="C259" i="79"/>
  <c r="B259" i="79"/>
  <c r="A259" i="79"/>
  <c r="I217" i="79"/>
  <c r="H217" i="79"/>
  <c r="G217" i="79"/>
  <c r="F217" i="79"/>
  <c r="E217" i="79"/>
  <c r="J216" i="79"/>
  <c r="J215" i="79"/>
  <c r="J214" i="79"/>
  <c r="J213" i="79"/>
  <c r="J212" i="79"/>
  <c r="J211" i="79"/>
  <c r="J210" i="79"/>
  <c r="I207" i="79"/>
  <c r="H207" i="79"/>
  <c r="G207" i="79"/>
  <c r="F207" i="79"/>
  <c r="E207" i="79"/>
  <c r="J206" i="79"/>
  <c r="J207" i="79" s="1"/>
  <c r="I203" i="79"/>
  <c r="H203" i="79"/>
  <c r="G203" i="79"/>
  <c r="F203" i="79"/>
  <c r="E203" i="79"/>
  <c r="J202" i="79"/>
  <c r="J203" i="79" s="1"/>
  <c r="I199" i="79"/>
  <c r="H199" i="79"/>
  <c r="G199" i="79"/>
  <c r="F199" i="79"/>
  <c r="E199" i="79"/>
  <c r="J198" i="79"/>
  <c r="I195" i="79"/>
  <c r="H195" i="79"/>
  <c r="G195" i="79"/>
  <c r="F195" i="79"/>
  <c r="E195" i="79"/>
  <c r="J194" i="79"/>
  <c r="I178" i="79"/>
  <c r="H178" i="79"/>
  <c r="G178" i="79"/>
  <c r="F178" i="79"/>
  <c r="E178" i="79"/>
  <c r="I177" i="79"/>
  <c r="I176" i="79" s="1"/>
  <c r="H177" i="79"/>
  <c r="H176" i="79" s="1"/>
  <c r="G177" i="79"/>
  <c r="G176" i="79" s="1"/>
  <c r="F177" i="79"/>
  <c r="F176" i="79" s="1"/>
  <c r="E177" i="79"/>
  <c r="E176" i="79"/>
  <c r="I173" i="79"/>
  <c r="H173" i="79"/>
  <c r="G173" i="79"/>
  <c r="F173" i="79"/>
  <c r="E173" i="79"/>
  <c r="I172" i="79"/>
  <c r="I171" i="79" s="1"/>
  <c r="H172" i="79"/>
  <c r="H171" i="79" s="1"/>
  <c r="G172" i="79"/>
  <c r="G171" i="79" s="1"/>
  <c r="F172" i="79"/>
  <c r="F171" i="79" s="1"/>
  <c r="E172" i="79"/>
  <c r="E171" i="79"/>
  <c r="I168" i="79"/>
  <c r="H168" i="79"/>
  <c r="G168" i="79"/>
  <c r="F168" i="79"/>
  <c r="E168" i="79"/>
  <c r="I167" i="79"/>
  <c r="I166" i="79" s="1"/>
  <c r="H167" i="79"/>
  <c r="H166" i="79" s="1"/>
  <c r="G167" i="79"/>
  <c r="G166" i="79" s="1"/>
  <c r="F167" i="79"/>
  <c r="F166" i="79" s="1"/>
  <c r="E167" i="79"/>
  <c r="E166" i="79"/>
  <c r="I165" i="79"/>
  <c r="H165" i="79"/>
  <c r="G165" i="79"/>
  <c r="F165" i="79"/>
  <c r="E165" i="79"/>
  <c r="AH161" i="79"/>
  <c r="R161" i="79"/>
  <c r="AH160" i="79"/>
  <c r="S160" i="79"/>
  <c r="R160" i="79"/>
  <c r="AH159" i="79"/>
  <c r="AH158" i="79"/>
  <c r="AH157" i="79"/>
  <c r="P157" i="79"/>
  <c r="I153" i="79" s="1"/>
  <c r="AE153" i="79" s="1"/>
  <c r="I263" i="79" s="1"/>
  <c r="AH156" i="79"/>
  <c r="P156" i="79"/>
  <c r="H153" i="79" s="1"/>
  <c r="AH155" i="79"/>
  <c r="P155" i="79"/>
  <c r="G153" i="79" s="1"/>
  <c r="AC153" i="79" s="1"/>
  <c r="G263" i="79" s="1"/>
  <c r="AH154" i="79"/>
  <c r="P154" i="79"/>
  <c r="F153" i="79" s="1"/>
  <c r="I154" i="79"/>
  <c r="H154" i="79"/>
  <c r="G154" i="79"/>
  <c r="F154" i="79"/>
  <c r="E154" i="79"/>
  <c r="AH153" i="79"/>
  <c r="Z153" i="79"/>
  <c r="P153" i="79"/>
  <c r="E153" i="79" s="1"/>
  <c r="AA153" i="79" s="1"/>
  <c r="E263" i="79" s="1"/>
  <c r="M153" i="79"/>
  <c r="AH152" i="79"/>
  <c r="AH151" i="79"/>
  <c r="AH150" i="79"/>
  <c r="P150" i="79"/>
  <c r="I146" i="79" s="1"/>
  <c r="AE146" i="79" s="1"/>
  <c r="I262" i="79" s="1"/>
  <c r="AH149" i="79"/>
  <c r="P149" i="79"/>
  <c r="H146" i="79" s="1"/>
  <c r="AD146" i="79" s="1"/>
  <c r="H262" i="79" s="1"/>
  <c r="AH148" i="79"/>
  <c r="P148" i="79"/>
  <c r="G146" i="79" s="1"/>
  <c r="I148" i="79"/>
  <c r="AH147" i="79"/>
  <c r="P147" i="79"/>
  <c r="F146" i="79" s="1"/>
  <c r="AB146" i="79" s="1"/>
  <c r="F262" i="79" s="1"/>
  <c r="I147" i="79"/>
  <c r="H147" i="79"/>
  <c r="G147" i="79"/>
  <c r="F147" i="79"/>
  <c r="E147" i="79"/>
  <c r="AH146" i="79"/>
  <c r="AC146" i="79"/>
  <c r="G262" i="79" s="1"/>
  <c r="Z146" i="79"/>
  <c r="P146" i="79"/>
  <c r="E146" i="79" s="1"/>
  <c r="AA146" i="79" s="1"/>
  <c r="M146" i="79"/>
  <c r="AH145" i="79"/>
  <c r="AH144" i="79"/>
  <c r="AH143" i="79"/>
  <c r="P143" i="79"/>
  <c r="I139" i="79" s="1"/>
  <c r="AE139" i="79" s="1"/>
  <c r="I261" i="79" s="1"/>
  <c r="AH142" i="79"/>
  <c r="P142" i="79"/>
  <c r="H139" i="79" s="1"/>
  <c r="AD139" i="79" s="1"/>
  <c r="H261" i="79" s="1"/>
  <c r="AH141" i="79"/>
  <c r="P141" i="79"/>
  <c r="G139" i="79" s="1"/>
  <c r="AC139" i="79" s="1"/>
  <c r="G261" i="79" s="1"/>
  <c r="AH140" i="79"/>
  <c r="P140" i="79"/>
  <c r="F139" i="79" s="1"/>
  <c r="I140" i="79"/>
  <c r="H140" i="79"/>
  <c r="G140" i="79"/>
  <c r="F140" i="79"/>
  <c r="E140" i="79"/>
  <c r="AH139" i="79"/>
  <c r="Z139" i="79"/>
  <c r="P139" i="79"/>
  <c r="E139" i="79" s="1"/>
  <c r="AA139" i="79" s="1"/>
  <c r="E261" i="79" s="1"/>
  <c r="M139" i="79"/>
  <c r="AH138" i="79"/>
  <c r="AH137" i="79"/>
  <c r="AH136" i="79"/>
  <c r="P136" i="79"/>
  <c r="I132" i="79" s="1"/>
  <c r="AE132" i="79" s="1"/>
  <c r="I260" i="79" s="1"/>
  <c r="AH135" i="79"/>
  <c r="P135" i="79"/>
  <c r="H132" i="79" s="1"/>
  <c r="AD132" i="79" s="1"/>
  <c r="H260" i="79" s="1"/>
  <c r="AH134" i="79"/>
  <c r="P134" i="79"/>
  <c r="G132" i="79" s="1"/>
  <c r="AH133" i="79"/>
  <c r="P133" i="79"/>
  <c r="F132" i="79" s="1"/>
  <c r="AB132" i="79" s="1"/>
  <c r="F260" i="79" s="1"/>
  <c r="I133" i="79"/>
  <c r="H133" i="79"/>
  <c r="G133" i="79"/>
  <c r="F133" i="79"/>
  <c r="E133" i="79"/>
  <c r="AH132" i="79"/>
  <c r="Z132" i="79"/>
  <c r="P132" i="79"/>
  <c r="E132" i="79" s="1"/>
  <c r="AA132" i="79" s="1"/>
  <c r="E260" i="79" s="1"/>
  <c r="M132" i="79"/>
  <c r="AH131" i="79"/>
  <c r="AH130" i="79"/>
  <c r="AH129" i="79"/>
  <c r="P129" i="79"/>
  <c r="I125" i="79" s="1"/>
  <c r="AH128" i="79"/>
  <c r="P128" i="79"/>
  <c r="H125" i="79" s="1"/>
  <c r="AD125" i="79" s="1"/>
  <c r="AH127" i="79"/>
  <c r="P127" i="79"/>
  <c r="G125" i="79" s="1"/>
  <c r="AC125" i="79" s="1"/>
  <c r="P126" i="79"/>
  <c r="F125" i="79" s="1"/>
  <c r="I126" i="79"/>
  <c r="H126" i="79"/>
  <c r="G126" i="79"/>
  <c r="F126" i="79"/>
  <c r="E126" i="79"/>
  <c r="Z125" i="79"/>
  <c r="P125" i="79"/>
  <c r="E125" i="79" s="1"/>
  <c r="M125" i="79"/>
  <c r="AE124" i="79"/>
  <c r="AD124" i="79"/>
  <c r="AC124" i="79"/>
  <c r="AB124" i="79"/>
  <c r="AA124" i="79"/>
  <c r="I124" i="79"/>
  <c r="H124" i="79"/>
  <c r="G124" i="79"/>
  <c r="F124" i="79"/>
  <c r="E124" i="79"/>
  <c r="R116" i="79"/>
  <c r="I112" i="79" s="1"/>
  <c r="R115" i="79"/>
  <c r="H112" i="79" s="1"/>
  <c r="R114" i="79"/>
  <c r="G112" i="79" s="1"/>
  <c r="R113" i="79"/>
  <c r="F112" i="79" s="1"/>
  <c r="I113" i="79"/>
  <c r="H113" i="79"/>
  <c r="G113" i="79"/>
  <c r="F113" i="79"/>
  <c r="E113" i="79"/>
  <c r="R112" i="79"/>
  <c r="E112" i="79" s="1"/>
  <c r="M112" i="79"/>
  <c r="R109" i="79"/>
  <c r="R108" i="79"/>
  <c r="H105" i="79" s="1"/>
  <c r="R107" i="79"/>
  <c r="G105" i="79" s="1"/>
  <c r="R106" i="79"/>
  <c r="F105" i="79" s="1"/>
  <c r="I106" i="79"/>
  <c r="H106" i="79"/>
  <c r="G106" i="79"/>
  <c r="F106" i="79"/>
  <c r="E106" i="79"/>
  <c r="R105" i="79"/>
  <c r="E105" i="79" s="1"/>
  <c r="M105" i="79"/>
  <c r="I105" i="79"/>
  <c r="R102" i="79"/>
  <c r="I98" i="79" s="1"/>
  <c r="R101" i="79"/>
  <c r="H98" i="79" s="1"/>
  <c r="R100" i="79"/>
  <c r="G98" i="79" s="1"/>
  <c r="R99" i="79"/>
  <c r="F98" i="79" s="1"/>
  <c r="I99" i="79"/>
  <c r="H99" i="79"/>
  <c r="G99" i="79"/>
  <c r="F99" i="79"/>
  <c r="E99" i="79"/>
  <c r="R98" i="79"/>
  <c r="E98" i="79" s="1"/>
  <c r="M98" i="79"/>
  <c r="I97" i="79"/>
  <c r="H97" i="79"/>
  <c r="G97" i="79"/>
  <c r="F97" i="79"/>
  <c r="E97" i="79"/>
  <c r="R91" i="79"/>
  <c r="I87" i="79" s="1"/>
  <c r="R90" i="79"/>
  <c r="H87" i="79" s="1"/>
  <c r="R89" i="79"/>
  <c r="G87" i="79" s="1"/>
  <c r="R88" i="79"/>
  <c r="F87" i="79" s="1"/>
  <c r="I88" i="79"/>
  <c r="H88" i="79"/>
  <c r="G88" i="79"/>
  <c r="F88" i="79"/>
  <c r="E88" i="79"/>
  <c r="R87" i="79"/>
  <c r="E87" i="79" s="1"/>
  <c r="M87" i="79"/>
  <c r="R84" i="79"/>
  <c r="I80" i="79" s="1"/>
  <c r="R83" i="79"/>
  <c r="H80" i="79" s="1"/>
  <c r="R82" i="79"/>
  <c r="G80" i="79" s="1"/>
  <c r="R81" i="79"/>
  <c r="I81" i="79"/>
  <c r="H81" i="79"/>
  <c r="G81" i="79"/>
  <c r="F81" i="79"/>
  <c r="E81" i="79"/>
  <c r="R80" i="79"/>
  <c r="E80" i="79" s="1"/>
  <c r="M80" i="79"/>
  <c r="F80" i="79"/>
  <c r="R77" i="79"/>
  <c r="I73" i="79" s="1"/>
  <c r="R76" i="79"/>
  <c r="H73" i="79" s="1"/>
  <c r="R75" i="79"/>
  <c r="G73" i="79" s="1"/>
  <c r="R74" i="79"/>
  <c r="I74" i="79"/>
  <c r="H74" i="79"/>
  <c r="G74" i="79"/>
  <c r="F74" i="79"/>
  <c r="E74" i="79"/>
  <c r="R73" i="79"/>
  <c r="E73" i="79" s="1"/>
  <c r="M73" i="79"/>
  <c r="F73" i="79"/>
  <c r="I72" i="79"/>
  <c r="H72" i="79"/>
  <c r="G72" i="79"/>
  <c r="F72" i="79"/>
  <c r="E72" i="79"/>
  <c r="R64" i="79"/>
  <c r="I60" i="79" s="1"/>
  <c r="R63" i="79"/>
  <c r="H60" i="79" s="1"/>
  <c r="R62" i="79"/>
  <c r="G60" i="79" s="1"/>
  <c r="R61" i="79"/>
  <c r="F60" i="79" s="1"/>
  <c r="R60" i="79"/>
  <c r="E60" i="79" s="1"/>
  <c r="M60" i="79"/>
  <c r="R58" i="79"/>
  <c r="I54" i="79" s="1"/>
  <c r="I55" i="79" s="1"/>
  <c r="R57" i="79"/>
  <c r="H54" i="79" s="1"/>
  <c r="H55" i="79" s="1"/>
  <c r="R56" i="79"/>
  <c r="G54" i="79" s="1"/>
  <c r="R55" i="79"/>
  <c r="F54" i="79" s="1"/>
  <c r="R54" i="79"/>
  <c r="E54" i="79" s="1"/>
  <c r="M54" i="79"/>
  <c r="R52" i="79"/>
  <c r="I48" i="79" s="1"/>
  <c r="R51" i="79"/>
  <c r="H48" i="79" s="1"/>
  <c r="H49" i="79" s="1"/>
  <c r="R50" i="79"/>
  <c r="G48" i="79" s="1"/>
  <c r="R49" i="79"/>
  <c r="F48" i="79" s="1"/>
  <c r="R48" i="79"/>
  <c r="E48" i="79" s="1"/>
  <c r="M48" i="79"/>
  <c r="R46" i="79"/>
  <c r="I42" i="79" s="1"/>
  <c r="R45" i="79"/>
  <c r="H42" i="79" s="1"/>
  <c r="R44" i="79"/>
  <c r="G42" i="79" s="1"/>
  <c r="G43" i="79" s="1"/>
  <c r="R43" i="79"/>
  <c r="F42" i="79" s="1"/>
  <c r="R42" i="79"/>
  <c r="E42" i="79" s="1"/>
  <c r="M42" i="79"/>
  <c r="R40" i="79"/>
  <c r="I36" i="79" s="1"/>
  <c r="R39" i="79"/>
  <c r="H36" i="79" s="1"/>
  <c r="R38" i="79"/>
  <c r="G36" i="79" s="1"/>
  <c r="R37" i="79"/>
  <c r="R36" i="79"/>
  <c r="E36" i="79" s="1"/>
  <c r="M36" i="79"/>
  <c r="I37" i="79" s="1"/>
  <c r="F36" i="79"/>
  <c r="R34" i="79"/>
  <c r="I30" i="79" s="1"/>
  <c r="R33" i="79"/>
  <c r="H30" i="79" s="1"/>
  <c r="R32" i="79"/>
  <c r="R31" i="79"/>
  <c r="F30" i="79" s="1"/>
  <c r="R30" i="79"/>
  <c r="E30" i="79" s="1"/>
  <c r="M30" i="79"/>
  <c r="G30" i="79"/>
  <c r="R28" i="79"/>
  <c r="R27" i="79"/>
  <c r="H24" i="79" s="1"/>
  <c r="R26" i="79"/>
  <c r="G24" i="79" s="1"/>
  <c r="R25" i="79"/>
  <c r="F24" i="79" s="1"/>
  <c r="R24" i="79"/>
  <c r="E24" i="79" s="1"/>
  <c r="M24" i="79"/>
  <c r="I24" i="79"/>
  <c r="M18" i="79"/>
  <c r="I18" i="79"/>
  <c r="H18" i="79"/>
  <c r="G18" i="79"/>
  <c r="F18" i="79"/>
  <c r="E18" i="79"/>
  <c r="P14" i="79"/>
  <c r="P13" i="79"/>
  <c r="I269" i="78"/>
  <c r="H269" i="78"/>
  <c r="G269" i="78"/>
  <c r="F269" i="78"/>
  <c r="E269" i="78"/>
  <c r="I268" i="78"/>
  <c r="H268" i="78"/>
  <c r="G268" i="78"/>
  <c r="F268" i="78"/>
  <c r="E268" i="78"/>
  <c r="C263" i="78"/>
  <c r="B263" i="78"/>
  <c r="A263" i="78"/>
  <c r="C262" i="78"/>
  <c r="B262" i="78"/>
  <c r="A262" i="78"/>
  <c r="C261" i="78"/>
  <c r="B261" i="78"/>
  <c r="A261" i="78"/>
  <c r="C260" i="78"/>
  <c r="B260" i="78"/>
  <c r="A260" i="78"/>
  <c r="C259" i="78"/>
  <c r="B259" i="78"/>
  <c r="A259" i="78"/>
  <c r="I217" i="78"/>
  <c r="H217" i="78"/>
  <c r="G217" i="78"/>
  <c r="F217" i="78"/>
  <c r="E217" i="78"/>
  <c r="J216" i="78"/>
  <c r="J215" i="78"/>
  <c r="J214" i="78"/>
  <c r="J213" i="78"/>
  <c r="J212" i="78"/>
  <c r="J211" i="78"/>
  <c r="J210" i="78"/>
  <c r="I207" i="78"/>
  <c r="H207" i="78"/>
  <c r="G207" i="78"/>
  <c r="F207" i="78"/>
  <c r="E207" i="78"/>
  <c r="J206" i="78"/>
  <c r="J207" i="78" s="1"/>
  <c r="I203" i="78"/>
  <c r="H203" i="78"/>
  <c r="G203" i="78"/>
  <c r="F203" i="78"/>
  <c r="E203" i="78"/>
  <c r="J202" i="78"/>
  <c r="J203" i="78" s="1"/>
  <c r="I199" i="78"/>
  <c r="H199" i="78"/>
  <c r="G199" i="78"/>
  <c r="F199" i="78"/>
  <c r="E199" i="78"/>
  <c r="J198" i="78"/>
  <c r="I195" i="78"/>
  <c r="H195" i="78"/>
  <c r="G195" i="78"/>
  <c r="F195" i="78"/>
  <c r="E195" i="78"/>
  <c r="J194" i="78"/>
  <c r="I178" i="78"/>
  <c r="H178" i="78"/>
  <c r="G178" i="78"/>
  <c r="F178" i="78"/>
  <c r="E178" i="78"/>
  <c r="I177" i="78"/>
  <c r="I176" i="78" s="1"/>
  <c r="H177" i="78"/>
  <c r="H176" i="78" s="1"/>
  <c r="G177" i="78"/>
  <c r="G176" i="78" s="1"/>
  <c r="F177" i="78"/>
  <c r="F176" i="78" s="1"/>
  <c r="E177" i="78"/>
  <c r="E176" i="78" s="1"/>
  <c r="I173" i="78"/>
  <c r="H173" i="78"/>
  <c r="G173" i="78"/>
  <c r="F173" i="78"/>
  <c r="E173" i="78"/>
  <c r="I172" i="78"/>
  <c r="I171" i="78" s="1"/>
  <c r="H172" i="78"/>
  <c r="G172" i="78"/>
  <c r="G171" i="78" s="1"/>
  <c r="F172" i="78"/>
  <c r="F171" i="78" s="1"/>
  <c r="E172" i="78"/>
  <c r="E171" i="78" s="1"/>
  <c r="H171" i="78"/>
  <c r="I168" i="78"/>
  <c r="H168" i="78"/>
  <c r="G168" i="78"/>
  <c r="F168" i="78"/>
  <c r="E168" i="78"/>
  <c r="I167" i="78"/>
  <c r="I166" i="78" s="1"/>
  <c r="H167" i="78"/>
  <c r="H166" i="78" s="1"/>
  <c r="G167" i="78"/>
  <c r="G166" i="78" s="1"/>
  <c r="F167" i="78"/>
  <c r="F166" i="78" s="1"/>
  <c r="E167" i="78"/>
  <c r="E166" i="78" s="1"/>
  <c r="I165" i="78"/>
  <c r="H165" i="78"/>
  <c r="G165" i="78"/>
  <c r="F165" i="78"/>
  <c r="E165" i="78"/>
  <c r="AH161" i="78"/>
  <c r="R161" i="78"/>
  <c r="AH160" i="78"/>
  <c r="S160" i="78"/>
  <c r="R160" i="78"/>
  <c r="AH159" i="78"/>
  <c r="AH158" i="78"/>
  <c r="AH157" i="78"/>
  <c r="P157" i="78"/>
  <c r="I153" i="78" s="1"/>
  <c r="AE153" i="78" s="1"/>
  <c r="I263" i="78" s="1"/>
  <c r="AH156" i="78"/>
  <c r="P156" i="78"/>
  <c r="H153" i="78" s="1"/>
  <c r="AD153" i="78" s="1"/>
  <c r="H263" i="78" s="1"/>
  <c r="AH155" i="78"/>
  <c r="P155" i="78"/>
  <c r="G153" i="78" s="1"/>
  <c r="AH154" i="78"/>
  <c r="P154" i="78"/>
  <c r="F153" i="78" s="1"/>
  <c r="I154" i="78"/>
  <c r="H154" i="78"/>
  <c r="G154" i="78"/>
  <c r="F154" i="78"/>
  <c r="E154" i="78"/>
  <c r="AH153" i="78"/>
  <c r="Z153" i="78"/>
  <c r="P153" i="78"/>
  <c r="E153" i="78" s="1"/>
  <c r="M153" i="78"/>
  <c r="AH152" i="78"/>
  <c r="AH151" i="78"/>
  <c r="AH150" i="78"/>
  <c r="P150" i="78"/>
  <c r="I146" i="78" s="1"/>
  <c r="AH149" i="78"/>
  <c r="P149" i="78"/>
  <c r="H146" i="78" s="1"/>
  <c r="AH148" i="78"/>
  <c r="P148" i="78"/>
  <c r="G146" i="78" s="1"/>
  <c r="AH147" i="78"/>
  <c r="P147" i="78"/>
  <c r="F146" i="78" s="1"/>
  <c r="AB146" i="78" s="1"/>
  <c r="F262" i="78" s="1"/>
  <c r="I147" i="78"/>
  <c r="H147" i="78"/>
  <c r="G147" i="78"/>
  <c r="F147" i="78"/>
  <c r="E147" i="78"/>
  <c r="AH146" i="78"/>
  <c r="Z146" i="78"/>
  <c r="P146" i="78"/>
  <c r="E146" i="78" s="1"/>
  <c r="M146" i="78"/>
  <c r="AH145" i="78"/>
  <c r="AH144" i="78"/>
  <c r="AH143" i="78"/>
  <c r="P143" i="78"/>
  <c r="I139" i="78" s="1"/>
  <c r="AE139" i="78" s="1"/>
  <c r="I261" i="78" s="1"/>
  <c r="AH142" i="78"/>
  <c r="P142" i="78"/>
  <c r="AH141" i="78"/>
  <c r="P141" i="78"/>
  <c r="G139" i="78" s="1"/>
  <c r="AH140" i="78"/>
  <c r="P140" i="78"/>
  <c r="F139" i="78" s="1"/>
  <c r="I140" i="78"/>
  <c r="H140" i="78"/>
  <c r="G140" i="78"/>
  <c r="F140" i="78"/>
  <c r="E140" i="78"/>
  <c r="AH139" i="78"/>
  <c r="Z139" i="78"/>
  <c r="P139" i="78"/>
  <c r="E139" i="78" s="1"/>
  <c r="M139" i="78"/>
  <c r="H139" i="78"/>
  <c r="AD139" i="78" s="1"/>
  <c r="H261" i="78" s="1"/>
  <c r="AH138" i="78"/>
  <c r="AH137" i="78"/>
  <c r="AH136" i="78"/>
  <c r="P136" i="78"/>
  <c r="I132" i="78" s="1"/>
  <c r="AH135" i="78"/>
  <c r="P135" i="78"/>
  <c r="H132" i="78" s="1"/>
  <c r="AH134" i="78"/>
  <c r="P134" i="78"/>
  <c r="AH133" i="78"/>
  <c r="P133" i="78"/>
  <c r="F132" i="78" s="1"/>
  <c r="AB132" i="78" s="1"/>
  <c r="F260" i="78" s="1"/>
  <c r="I133" i="78"/>
  <c r="H133" i="78"/>
  <c r="G133" i="78"/>
  <c r="F133" i="78"/>
  <c r="E133" i="78"/>
  <c r="AH132" i="78"/>
  <c r="Z132" i="78"/>
  <c r="P132" i="78"/>
  <c r="E132" i="78" s="1"/>
  <c r="M132" i="78"/>
  <c r="G132" i="78"/>
  <c r="AH131" i="78"/>
  <c r="AH130" i="78"/>
  <c r="AH129" i="78"/>
  <c r="P129" i="78"/>
  <c r="I125" i="78" s="1"/>
  <c r="AE125" i="78" s="1"/>
  <c r="AH128" i="78"/>
  <c r="P128" i="78"/>
  <c r="H125" i="78" s="1"/>
  <c r="AH127" i="78"/>
  <c r="P127" i="78"/>
  <c r="P126" i="78"/>
  <c r="F125" i="78" s="1"/>
  <c r="I126" i="78"/>
  <c r="H126" i="78"/>
  <c r="G126" i="78"/>
  <c r="F126" i="78"/>
  <c r="E126" i="78"/>
  <c r="Z125" i="78"/>
  <c r="P125" i="78"/>
  <c r="E125" i="78" s="1"/>
  <c r="M125" i="78"/>
  <c r="G125" i="78"/>
  <c r="AE124" i="78"/>
  <c r="AD124" i="78"/>
  <c r="AC124" i="78"/>
  <c r="AB124" i="78"/>
  <c r="AA124" i="78"/>
  <c r="I124" i="78"/>
  <c r="H124" i="78"/>
  <c r="G124" i="78"/>
  <c r="F124" i="78"/>
  <c r="E124" i="78"/>
  <c r="R116" i="78"/>
  <c r="I112" i="78" s="1"/>
  <c r="R115" i="78"/>
  <c r="H112" i="78" s="1"/>
  <c r="R114" i="78"/>
  <c r="G112" i="78" s="1"/>
  <c r="R113" i="78"/>
  <c r="I113" i="78"/>
  <c r="H113" i="78"/>
  <c r="G113" i="78"/>
  <c r="F113" i="78"/>
  <c r="E113" i="78"/>
  <c r="R112" i="78"/>
  <c r="E112" i="78" s="1"/>
  <c r="M112" i="78"/>
  <c r="F112" i="78"/>
  <c r="R109" i="78"/>
  <c r="R108" i="78"/>
  <c r="H105" i="78" s="1"/>
  <c r="R107" i="78"/>
  <c r="G105" i="78" s="1"/>
  <c r="R106" i="78"/>
  <c r="F105" i="78" s="1"/>
  <c r="I106" i="78"/>
  <c r="H106" i="78"/>
  <c r="G106" i="78"/>
  <c r="F106" i="78"/>
  <c r="E106" i="78"/>
  <c r="R105" i="78"/>
  <c r="E105" i="78" s="1"/>
  <c r="M105" i="78"/>
  <c r="I105" i="78"/>
  <c r="R102" i="78"/>
  <c r="I98" i="78" s="1"/>
  <c r="R101" i="78"/>
  <c r="H98" i="78" s="1"/>
  <c r="R100" i="78"/>
  <c r="G98" i="78" s="1"/>
  <c r="R99" i="78"/>
  <c r="I99" i="78"/>
  <c r="H99" i="78"/>
  <c r="G99" i="78"/>
  <c r="F99" i="78"/>
  <c r="E99" i="78"/>
  <c r="R98" i="78"/>
  <c r="E98" i="78" s="1"/>
  <c r="M98" i="78"/>
  <c r="F98" i="78"/>
  <c r="I97" i="78"/>
  <c r="H97" i="78"/>
  <c r="G97" i="78"/>
  <c r="F97" i="78"/>
  <c r="E97" i="78"/>
  <c r="R91" i="78"/>
  <c r="I87" i="78" s="1"/>
  <c r="R90" i="78"/>
  <c r="R89" i="78"/>
  <c r="G87" i="78" s="1"/>
  <c r="R88" i="78"/>
  <c r="F87" i="78" s="1"/>
  <c r="I88" i="78"/>
  <c r="H88" i="78"/>
  <c r="G88" i="78"/>
  <c r="F88" i="78"/>
  <c r="E88" i="78"/>
  <c r="R87" i="78"/>
  <c r="M87" i="78"/>
  <c r="H87" i="78"/>
  <c r="E87" i="78"/>
  <c r="R84" i="78"/>
  <c r="I80" i="78" s="1"/>
  <c r="R83" i="78"/>
  <c r="H80" i="78" s="1"/>
  <c r="R82" i="78"/>
  <c r="G80" i="78" s="1"/>
  <c r="R81" i="78"/>
  <c r="F80" i="78" s="1"/>
  <c r="I81" i="78"/>
  <c r="H81" i="78"/>
  <c r="G81" i="78"/>
  <c r="F81" i="78"/>
  <c r="E81" i="78"/>
  <c r="R80" i="78"/>
  <c r="E80" i="78" s="1"/>
  <c r="M80" i="78"/>
  <c r="R77" i="78"/>
  <c r="R76" i="78"/>
  <c r="H73" i="78" s="1"/>
  <c r="R75" i="78"/>
  <c r="G73" i="78" s="1"/>
  <c r="R74" i="78"/>
  <c r="F73" i="78" s="1"/>
  <c r="I74" i="78"/>
  <c r="H74" i="78"/>
  <c r="G74" i="78"/>
  <c r="F74" i="78"/>
  <c r="E74" i="78"/>
  <c r="R73" i="78"/>
  <c r="E73" i="78" s="1"/>
  <c r="M73" i="78"/>
  <c r="I73" i="78"/>
  <c r="I72" i="78"/>
  <c r="H72" i="78"/>
  <c r="G72" i="78"/>
  <c r="F72" i="78"/>
  <c r="E72" i="78"/>
  <c r="R64" i="78"/>
  <c r="I60" i="78" s="1"/>
  <c r="R63" i="78"/>
  <c r="H60" i="78" s="1"/>
  <c r="R62" i="78"/>
  <c r="G60" i="78" s="1"/>
  <c r="R61" i="78"/>
  <c r="F60" i="78" s="1"/>
  <c r="R60" i="78"/>
  <c r="E60" i="78" s="1"/>
  <c r="M60" i="78"/>
  <c r="R58" i="78"/>
  <c r="I54" i="78" s="1"/>
  <c r="R57" i="78"/>
  <c r="H54" i="78" s="1"/>
  <c r="R56" i="78"/>
  <c r="G54" i="78" s="1"/>
  <c r="R55" i="78"/>
  <c r="R54" i="78"/>
  <c r="E54" i="78" s="1"/>
  <c r="M54" i="78"/>
  <c r="F54" i="78"/>
  <c r="R52" i="78"/>
  <c r="I48" i="78" s="1"/>
  <c r="R51" i="78"/>
  <c r="R50" i="78"/>
  <c r="G48" i="78" s="1"/>
  <c r="R49" i="78"/>
  <c r="F48" i="78" s="1"/>
  <c r="R48" i="78"/>
  <c r="E48" i="78" s="1"/>
  <c r="M48" i="78"/>
  <c r="H48" i="78"/>
  <c r="R46" i="78"/>
  <c r="I42" i="78" s="1"/>
  <c r="R45" i="78"/>
  <c r="R44" i="78"/>
  <c r="G42" i="78" s="1"/>
  <c r="R43" i="78"/>
  <c r="F42" i="78" s="1"/>
  <c r="R42" i="78"/>
  <c r="E42" i="78" s="1"/>
  <c r="M42" i="78"/>
  <c r="H42" i="78"/>
  <c r="R40" i="78"/>
  <c r="I36" i="78" s="1"/>
  <c r="R39" i="78"/>
  <c r="H36" i="78" s="1"/>
  <c r="R38" i="78"/>
  <c r="R37" i="78"/>
  <c r="F36" i="78" s="1"/>
  <c r="R36" i="78"/>
  <c r="E36" i="78" s="1"/>
  <c r="M36" i="78"/>
  <c r="G36" i="78"/>
  <c r="R34" i="78"/>
  <c r="R33" i="78"/>
  <c r="H30" i="78" s="1"/>
  <c r="R32" i="78"/>
  <c r="G30" i="78" s="1"/>
  <c r="R31" i="78"/>
  <c r="F30" i="78" s="1"/>
  <c r="R30" i="78"/>
  <c r="E30" i="78" s="1"/>
  <c r="M30" i="78"/>
  <c r="I30" i="78"/>
  <c r="R28" i="78"/>
  <c r="I24" i="78" s="1"/>
  <c r="R27" i="78"/>
  <c r="H24" i="78" s="1"/>
  <c r="R26" i="78"/>
  <c r="R25" i="78"/>
  <c r="F24" i="78" s="1"/>
  <c r="R24" i="78"/>
  <c r="E24" i="78" s="1"/>
  <c r="M24" i="78"/>
  <c r="G24" i="78"/>
  <c r="M18" i="78"/>
  <c r="I18" i="78"/>
  <c r="H18" i="78"/>
  <c r="G18" i="78"/>
  <c r="F18" i="78"/>
  <c r="E18" i="78"/>
  <c r="P14" i="78"/>
  <c r="P13" i="78"/>
  <c r="I269" i="77"/>
  <c r="H269" i="77"/>
  <c r="G269" i="77"/>
  <c r="F269" i="77"/>
  <c r="E269" i="77"/>
  <c r="I268" i="77"/>
  <c r="H268" i="77"/>
  <c r="G268" i="77"/>
  <c r="F268" i="77"/>
  <c r="E268" i="77"/>
  <c r="C263" i="77"/>
  <c r="B263" i="77"/>
  <c r="A263" i="77"/>
  <c r="C262" i="77"/>
  <c r="B262" i="77"/>
  <c r="A262" i="77"/>
  <c r="C261" i="77"/>
  <c r="B261" i="77"/>
  <c r="A261" i="77"/>
  <c r="C260" i="77"/>
  <c r="B260" i="77"/>
  <c r="A260" i="77"/>
  <c r="C259" i="77"/>
  <c r="B259" i="77"/>
  <c r="A259" i="77"/>
  <c r="I217" i="77"/>
  <c r="H217" i="77"/>
  <c r="G217" i="77"/>
  <c r="F217" i="77"/>
  <c r="E217" i="77"/>
  <c r="J216" i="77"/>
  <c r="J215" i="77"/>
  <c r="J214" i="77"/>
  <c r="J213" i="77"/>
  <c r="J212" i="77"/>
  <c r="J211" i="77"/>
  <c r="J210" i="77"/>
  <c r="I207" i="77"/>
  <c r="H207" i="77"/>
  <c r="G207" i="77"/>
  <c r="F207" i="77"/>
  <c r="E207" i="77"/>
  <c r="J206" i="77"/>
  <c r="J207" i="77" s="1"/>
  <c r="I203" i="77"/>
  <c r="H203" i="77"/>
  <c r="G203" i="77"/>
  <c r="F203" i="77"/>
  <c r="E203" i="77"/>
  <c r="J202" i="77"/>
  <c r="J203" i="77" s="1"/>
  <c r="I199" i="77"/>
  <c r="H199" i="77"/>
  <c r="G199" i="77"/>
  <c r="F199" i="77"/>
  <c r="E199" i="77"/>
  <c r="J198" i="77"/>
  <c r="I195" i="77"/>
  <c r="H195" i="77"/>
  <c r="G195" i="77"/>
  <c r="F195" i="77"/>
  <c r="E195" i="77"/>
  <c r="J194" i="77"/>
  <c r="G174" i="77"/>
  <c r="W171" i="77" s="1"/>
  <c r="I178" i="77"/>
  <c r="H178" i="77"/>
  <c r="G178" i="77"/>
  <c r="F178" i="77"/>
  <c r="E178" i="77"/>
  <c r="I177" i="77"/>
  <c r="H177" i="77"/>
  <c r="H176" i="77" s="1"/>
  <c r="G177" i="77"/>
  <c r="G176" i="77" s="1"/>
  <c r="F177" i="77"/>
  <c r="F176" i="77" s="1"/>
  <c r="E177" i="77"/>
  <c r="E176" i="77" s="1"/>
  <c r="I176" i="77"/>
  <c r="I173" i="77"/>
  <c r="H173" i="77"/>
  <c r="G173" i="77"/>
  <c r="F173" i="77"/>
  <c r="E173" i="77"/>
  <c r="I172" i="77"/>
  <c r="I171" i="77" s="1"/>
  <c r="H172" i="77"/>
  <c r="H171" i="77" s="1"/>
  <c r="G172" i="77"/>
  <c r="G171" i="77" s="1"/>
  <c r="F172" i="77"/>
  <c r="F171" i="77" s="1"/>
  <c r="E172" i="77"/>
  <c r="E171" i="77" s="1"/>
  <c r="I168" i="77"/>
  <c r="H168" i="77"/>
  <c r="G168" i="77"/>
  <c r="F168" i="77"/>
  <c r="F181" i="77" s="1"/>
  <c r="E168" i="77"/>
  <c r="I167" i="77"/>
  <c r="I166" i="77" s="1"/>
  <c r="H167" i="77"/>
  <c r="H166" i="77" s="1"/>
  <c r="G167" i="77"/>
  <c r="G166" i="77" s="1"/>
  <c r="F167" i="77"/>
  <c r="F166" i="77" s="1"/>
  <c r="E167" i="77"/>
  <c r="E166" i="77" s="1"/>
  <c r="I165" i="77"/>
  <c r="H165" i="77"/>
  <c r="G165" i="77"/>
  <c r="F165" i="77"/>
  <c r="E165" i="77"/>
  <c r="AH161" i="77"/>
  <c r="R161" i="77"/>
  <c r="AH160" i="77"/>
  <c r="S160" i="77"/>
  <c r="R160" i="77"/>
  <c r="AH159" i="77"/>
  <c r="AH158" i="77"/>
  <c r="AH157" i="77"/>
  <c r="P157" i="77"/>
  <c r="I153" i="77" s="1"/>
  <c r="AE153" i="77" s="1"/>
  <c r="I263" i="77" s="1"/>
  <c r="AH156" i="77"/>
  <c r="P156" i="77"/>
  <c r="H153" i="77" s="1"/>
  <c r="AD153" i="77" s="1"/>
  <c r="H263" i="77" s="1"/>
  <c r="AH155" i="77"/>
  <c r="P155" i="77"/>
  <c r="G153" i="77" s="1"/>
  <c r="AH154" i="77"/>
  <c r="P154" i="77"/>
  <c r="F153" i="77" s="1"/>
  <c r="I154" i="77"/>
  <c r="H154" i="77"/>
  <c r="G154" i="77"/>
  <c r="F154" i="77"/>
  <c r="E154" i="77"/>
  <c r="AH153" i="77"/>
  <c r="Z153" i="77"/>
  <c r="P153" i="77"/>
  <c r="E153" i="77" s="1"/>
  <c r="M153" i="77"/>
  <c r="F155" i="77" s="1"/>
  <c r="AH152" i="77"/>
  <c r="AH151" i="77"/>
  <c r="AH150" i="77"/>
  <c r="P150" i="77"/>
  <c r="I146" i="77" s="1"/>
  <c r="AH149" i="77"/>
  <c r="P149" i="77"/>
  <c r="H146" i="77" s="1"/>
  <c r="AH148" i="77"/>
  <c r="P148" i="77"/>
  <c r="G146" i="77" s="1"/>
  <c r="AH147" i="77"/>
  <c r="P147" i="77"/>
  <c r="F146" i="77" s="1"/>
  <c r="AB146" i="77" s="1"/>
  <c r="F262" i="77" s="1"/>
  <c r="I147" i="77"/>
  <c r="H147" i="77"/>
  <c r="G147" i="77"/>
  <c r="F147" i="77"/>
  <c r="E147" i="77"/>
  <c r="AH146" i="77"/>
  <c r="Z146" i="77"/>
  <c r="P146" i="77"/>
  <c r="E146" i="77" s="1"/>
  <c r="M146" i="77"/>
  <c r="I148" i="77" s="1"/>
  <c r="AH145" i="77"/>
  <c r="AH144" i="77"/>
  <c r="AH143" i="77"/>
  <c r="P143" i="77"/>
  <c r="I139" i="77" s="1"/>
  <c r="AE139" i="77" s="1"/>
  <c r="I261" i="77" s="1"/>
  <c r="AH142" i="77"/>
  <c r="P142" i="77"/>
  <c r="H139" i="77" s="1"/>
  <c r="AD139" i="77" s="1"/>
  <c r="H261" i="77" s="1"/>
  <c r="AH141" i="77"/>
  <c r="P141" i="77"/>
  <c r="G139" i="77" s="1"/>
  <c r="AH140" i="77"/>
  <c r="P140" i="77"/>
  <c r="I140" i="77"/>
  <c r="H140" i="77"/>
  <c r="G140" i="77"/>
  <c r="F140" i="77"/>
  <c r="E140" i="77"/>
  <c r="AH139" i="77"/>
  <c r="Z139" i="77"/>
  <c r="P139" i="77"/>
  <c r="E139" i="77" s="1"/>
  <c r="M139" i="77"/>
  <c r="F139" i="77"/>
  <c r="AH138" i="77"/>
  <c r="AH137" i="77"/>
  <c r="AH136" i="77"/>
  <c r="P136" i="77"/>
  <c r="AH135" i="77"/>
  <c r="P135" i="77"/>
  <c r="H132" i="77" s="1"/>
  <c r="AH134" i="77"/>
  <c r="P134" i="77"/>
  <c r="G132" i="77" s="1"/>
  <c r="AH133" i="77"/>
  <c r="P133" i="77"/>
  <c r="F132" i="77" s="1"/>
  <c r="AB132" i="77" s="1"/>
  <c r="F260" i="77" s="1"/>
  <c r="I133" i="77"/>
  <c r="H133" i="77"/>
  <c r="G133" i="77"/>
  <c r="F133" i="77"/>
  <c r="E133" i="77"/>
  <c r="AH132" i="77"/>
  <c r="Z132" i="77"/>
  <c r="P132" i="77"/>
  <c r="E132" i="77" s="1"/>
  <c r="M132" i="77"/>
  <c r="I132" i="77"/>
  <c r="AH131" i="77"/>
  <c r="AH130" i="77"/>
  <c r="AH129" i="77"/>
  <c r="P129" i="77"/>
  <c r="AH128" i="77"/>
  <c r="P128" i="77"/>
  <c r="H125" i="77" s="1"/>
  <c r="AD125" i="77" s="1"/>
  <c r="AH127" i="77"/>
  <c r="P127" i="77"/>
  <c r="G125" i="77" s="1"/>
  <c r="P126" i="77"/>
  <c r="F125" i="77" s="1"/>
  <c r="I126" i="77"/>
  <c r="H126" i="77"/>
  <c r="G126" i="77"/>
  <c r="F126" i="77"/>
  <c r="E126" i="77"/>
  <c r="Z125" i="77"/>
  <c r="P125" i="77"/>
  <c r="E125" i="77" s="1"/>
  <c r="M125" i="77"/>
  <c r="I125" i="77"/>
  <c r="AE125" i="77" s="1"/>
  <c r="AE124" i="77"/>
  <c r="AD124" i="77"/>
  <c r="AC124" i="77"/>
  <c r="AB124" i="77"/>
  <c r="AA124" i="77"/>
  <c r="I124" i="77"/>
  <c r="H124" i="77"/>
  <c r="G124" i="77"/>
  <c r="F124" i="77"/>
  <c r="E124" i="77"/>
  <c r="R116" i="77"/>
  <c r="I112" i="77" s="1"/>
  <c r="R115" i="77"/>
  <c r="H112" i="77" s="1"/>
  <c r="R114" i="77"/>
  <c r="G112" i="77" s="1"/>
  <c r="R113" i="77"/>
  <c r="I113" i="77"/>
  <c r="H113" i="77"/>
  <c r="G113" i="77"/>
  <c r="F113" i="77"/>
  <c r="E113" i="77"/>
  <c r="R112" i="77"/>
  <c r="E112" i="77" s="1"/>
  <c r="M112" i="77"/>
  <c r="F112" i="77"/>
  <c r="R109" i="77"/>
  <c r="I105" i="77" s="1"/>
  <c r="R108" i="77"/>
  <c r="H105" i="77" s="1"/>
  <c r="R107" i="77"/>
  <c r="G105" i="77" s="1"/>
  <c r="R106" i="77"/>
  <c r="F105" i="77" s="1"/>
  <c r="I106" i="77"/>
  <c r="H106" i="77"/>
  <c r="G106" i="77"/>
  <c r="F106" i="77"/>
  <c r="E106" i="77"/>
  <c r="R105" i="77"/>
  <c r="E105" i="77" s="1"/>
  <c r="M105" i="77"/>
  <c r="R102" i="77"/>
  <c r="I98" i="77" s="1"/>
  <c r="R101" i="77"/>
  <c r="R100" i="77"/>
  <c r="R99" i="77"/>
  <c r="F98" i="77" s="1"/>
  <c r="F121" i="77" s="1"/>
  <c r="I99" i="77"/>
  <c r="H99" i="77"/>
  <c r="G99" i="77"/>
  <c r="F99" i="77"/>
  <c r="E99" i="77"/>
  <c r="R98" i="77"/>
  <c r="E98" i="77" s="1"/>
  <c r="M98" i="77"/>
  <c r="H98" i="77"/>
  <c r="G98" i="77"/>
  <c r="I97" i="77"/>
  <c r="H97" i="77"/>
  <c r="G97" i="77"/>
  <c r="F97" i="77"/>
  <c r="E97" i="77"/>
  <c r="R91" i="77"/>
  <c r="I87" i="77" s="1"/>
  <c r="R90" i="77"/>
  <c r="H87" i="77" s="1"/>
  <c r="R89" i="77"/>
  <c r="G87" i="77" s="1"/>
  <c r="R88" i="77"/>
  <c r="F87" i="77" s="1"/>
  <c r="I88" i="77"/>
  <c r="H88" i="77"/>
  <c r="G88" i="77"/>
  <c r="F88" i="77"/>
  <c r="E88" i="77"/>
  <c r="R87" i="77"/>
  <c r="E87" i="77" s="1"/>
  <c r="M87" i="77"/>
  <c r="R84" i="77"/>
  <c r="I80" i="77" s="1"/>
  <c r="R83" i="77"/>
  <c r="H80" i="77" s="1"/>
  <c r="R82" i="77"/>
  <c r="G80" i="77" s="1"/>
  <c r="R81" i="77"/>
  <c r="F80" i="77" s="1"/>
  <c r="I81" i="77"/>
  <c r="H81" i="77"/>
  <c r="G81" i="77"/>
  <c r="F81" i="77"/>
  <c r="E81" i="77"/>
  <c r="R80" i="77"/>
  <c r="E80" i="77" s="1"/>
  <c r="M80" i="77"/>
  <c r="G82" i="77" s="1"/>
  <c r="R77" i="77"/>
  <c r="R76" i="77"/>
  <c r="H73" i="77" s="1"/>
  <c r="R75" i="77"/>
  <c r="G73" i="77" s="1"/>
  <c r="R74" i="77"/>
  <c r="F73" i="77" s="1"/>
  <c r="I74" i="77"/>
  <c r="H74" i="77"/>
  <c r="G74" i="77"/>
  <c r="F74" i="77"/>
  <c r="E74" i="77"/>
  <c r="R73" i="77"/>
  <c r="E73" i="77" s="1"/>
  <c r="M73" i="77"/>
  <c r="I73" i="77"/>
  <c r="I72" i="77"/>
  <c r="H72" i="77"/>
  <c r="G72" i="77"/>
  <c r="F72" i="77"/>
  <c r="E72" i="77"/>
  <c r="R64" i="77"/>
  <c r="I60" i="77" s="1"/>
  <c r="R63" i="77"/>
  <c r="H60" i="77" s="1"/>
  <c r="R62" i="77"/>
  <c r="G60" i="77" s="1"/>
  <c r="R61" i="77"/>
  <c r="F60" i="77" s="1"/>
  <c r="R60" i="77"/>
  <c r="E60" i="77" s="1"/>
  <c r="E61" i="77" s="1"/>
  <c r="M60" i="77"/>
  <c r="R58" i="77"/>
  <c r="R57" i="77"/>
  <c r="H54" i="77" s="1"/>
  <c r="R56" i="77"/>
  <c r="G54" i="77" s="1"/>
  <c r="R55" i="77"/>
  <c r="F54" i="77" s="1"/>
  <c r="R54" i="77"/>
  <c r="E54" i="77" s="1"/>
  <c r="M54" i="77"/>
  <c r="I54" i="77"/>
  <c r="R52" i="77"/>
  <c r="I48" i="77" s="1"/>
  <c r="R51" i="77"/>
  <c r="H48" i="77" s="1"/>
  <c r="R50" i="77"/>
  <c r="G48" i="77" s="1"/>
  <c r="R49" i="77"/>
  <c r="F48" i="77" s="1"/>
  <c r="R48" i="77"/>
  <c r="E48" i="77" s="1"/>
  <c r="M48" i="77"/>
  <c r="R46" i="77"/>
  <c r="I42" i="77" s="1"/>
  <c r="R45" i="77"/>
  <c r="H42" i="77" s="1"/>
  <c r="R44" i="77"/>
  <c r="G42" i="77" s="1"/>
  <c r="R43" i="77"/>
  <c r="F42" i="77" s="1"/>
  <c r="R42" i="77"/>
  <c r="E42" i="77" s="1"/>
  <c r="E43" i="77" s="1"/>
  <c r="M42" i="77"/>
  <c r="R40" i="77"/>
  <c r="R39" i="77"/>
  <c r="H36" i="77" s="1"/>
  <c r="R38" i="77"/>
  <c r="G36" i="77" s="1"/>
  <c r="R37" i="77"/>
  <c r="F36" i="77" s="1"/>
  <c r="R36" i="77"/>
  <c r="E36" i="77" s="1"/>
  <c r="M36" i="77"/>
  <c r="I36" i="77"/>
  <c r="R34" i="77"/>
  <c r="R33" i="77"/>
  <c r="H30" i="77" s="1"/>
  <c r="R32" i="77"/>
  <c r="G30" i="77" s="1"/>
  <c r="R31" i="77"/>
  <c r="F30" i="77" s="1"/>
  <c r="R30" i="77"/>
  <c r="E30" i="77" s="1"/>
  <c r="M30" i="77"/>
  <c r="I30" i="77"/>
  <c r="R28" i="77"/>
  <c r="R27" i="77"/>
  <c r="H24" i="77" s="1"/>
  <c r="R26" i="77"/>
  <c r="G24" i="77" s="1"/>
  <c r="R25" i="77"/>
  <c r="F24" i="77" s="1"/>
  <c r="R24" i="77"/>
  <c r="E24" i="77" s="1"/>
  <c r="E25" i="77" s="1"/>
  <c r="M24" i="77"/>
  <c r="I24" i="77"/>
  <c r="M18" i="77"/>
  <c r="H19" i="77" s="1"/>
  <c r="I18" i="77"/>
  <c r="H18" i="77"/>
  <c r="G18" i="77"/>
  <c r="F18" i="77"/>
  <c r="E18" i="77"/>
  <c r="P14" i="77"/>
  <c r="P13" i="77"/>
  <c r="I269" i="76"/>
  <c r="H269" i="76"/>
  <c r="G269" i="76"/>
  <c r="F269" i="76"/>
  <c r="E269" i="76"/>
  <c r="I268" i="76"/>
  <c r="H268" i="76"/>
  <c r="G268" i="76"/>
  <c r="F268" i="76"/>
  <c r="E268" i="76"/>
  <c r="C263" i="76"/>
  <c r="B263" i="76"/>
  <c r="A263" i="76"/>
  <c r="C262" i="76"/>
  <c r="B262" i="76"/>
  <c r="A262" i="76"/>
  <c r="C261" i="76"/>
  <c r="B261" i="76"/>
  <c r="A261" i="76"/>
  <c r="C260" i="76"/>
  <c r="B260" i="76"/>
  <c r="A260" i="76"/>
  <c r="C259" i="76"/>
  <c r="B259" i="76"/>
  <c r="A259" i="76"/>
  <c r="I217" i="76"/>
  <c r="H217" i="76"/>
  <c r="G217" i="76"/>
  <c r="F217" i="76"/>
  <c r="E217" i="76"/>
  <c r="J216" i="76"/>
  <c r="J215" i="76"/>
  <c r="J214" i="76"/>
  <c r="J213" i="76"/>
  <c r="J212" i="76"/>
  <c r="J211" i="76"/>
  <c r="J210" i="76"/>
  <c r="I207" i="76"/>
  <c r="H207" i="76"/>
  <c r="G207" i="76"/>
  <c r="F207" i="76"/>
  <c r="E207" i="76"/>
  <c r="J206" i="76"/>
  <c r="J207" i="76" s="1"/>
  <c r="I203" i="76"/>
  <c r="H203" i="76"/>
  <c r="G203" i="76"/>
  <c r="F203" i="76"/>
  <c r="E203" i="76"/>
  <c r="J202" i="76"/>
  <c r="J203" i="76" s="1"/>
  <c r="I199" i="76"/>
  <c r="H199" i="76"/>
  <c r="G199" i="76"/>
  <c r="F199" i="76"/>
  <c r="E199" i="76"/>
  <c r="J198" i="76"/>
  <c r="I195" i="76"/>
  <c r="H195" i="76"/>
  <c r="G195" i="76"/>
  <c r="F195" i="76"/>
  <c r="E195" i="76"/>
  <c r="J195" i="76" s="1"/>
  <c r="J194" i="76"/>
  <c r="I178" i="76"/>
  <c r="H178" i="76"/>
  <c r="G178" i="76"/>
  <c r="F178" i="76"/>
  <c r="E178" i="76"/>
  <c r="I177" i="76"/>
  <c r="I176" i="76" s="1"/>
  <c r="H177" i="76"/>
  <c r="H176" i="76" s="1"/>
  <c r="G177" i="76"/>
  <c r="G176" i="76" s="1"/>
  <c r="F177" i="76"/>
  <c r="F176" i="76" s="1"/>
  <c r="E177" i="76"/>
  <c r="E176" i="76" s="1"/>
  <c r="I173" i="76"/>
  <c r="H173" i="76"/>
  <c r="G173" i="76"/>
  <c r="F173" i="76"/>
  <c r="E173" i="76"/>
  <c r="I172" i="76"/>
  <c r="I171" i="76" s="1"/>
  <c r="H172" i="76"/>
  <c r="H171" i="76" s="1"/>
  <c r="G172" i="76"/>
  <c r="F172" i="76"/>
  <c r="E172" i="76"/>
  <c r="E171" i="76" s="1"/>
  <c r="G171" i="76"/>
  <c r="F171" i="76"/>
  <c r="I168" i="76"/>
  <c r="H168" i="76"/>
  <c r="G168" i="76"/>
  <c r="F168" i="76"/>
  <c r="F181" i="76" s="1"/>
  <c r="E168" i="76"/>
  <c r="I167" i="76"/>
  <c r="I166" i="76" s="1"/>
  <c r="H167" i="76"/>
  <c r="H166" i="76" s="1"/>
  <c r="G167" i="76"/>
  <c r="G166" i="76" s="1"/>
  <c r="F167" i="76"/>
  <c r="F166" i="76" s="1"/>
  <c r="E167" i="76"/>
  <c r="E166" i="76" s="1"/>
  <c r="I165" i="76"/>
  <c r="H165" i="76"/>
  <c r="G165" i="76"/>
  <c r="F165" i="76"/>
  <c r="E165" i="76"/>
  <c r="AH161" i="76"/>
  <c r="R161" i="76"/>
  <c r="AH160" i="76"/>
  <c r="S160" i="76"/>
  <c r="R160" i="76"/>
  <c r="AH159" i="76"/>
  <c r="AH158" i="76"/>
  <c r="AH157" i="76"/>
  <c r="P157" i="76"/>
  <c r="I153" i="76" s="1"/>
  <c r="AH156" i="76"/>
  <c r="P156" i="76"/>
  <c r="H153" i="76" s="1"/>
  <c r="AD153" i="76" s="1"/>
  <c r="H263" i="76" s="1"/>
  <c r="AH155" i="76"/>
  <c r="P155" i="76"/>
  <c r="G153" i="76" s="1"/>
  <c r="AH154" i="76"/>
  <c r="P154" i="76"/>
  <c r="I154" i="76"/>
  <c r="H154" i="76"/>
  <c r="G154" i="76"/>
  <c r="F154" i="76"/>
  <c r="E154" i="76"/>
  <c r="AH153" i="76"/>
  <c r="Z153" i="76"/>
  <c r="P153" i="76"/>
  <c r="E153" i="76" s="1"/>
  <c r="AA153" i="76" s="1"/>
  <c r="E263" i="76" s="1"/>
  <c r="M153" i="76"/>
  <c r="F153" i="76"/>
  <c r="AH152" i="76"/>
  <c r="AH151" i="76"/>
  <c r="AH150" i="76"/>
  <c r="P150" i="76"/>
  <c r="I146" i="76" s="1"/>
  <c r="AE146" i="76" s="1"/>
  <c r="I262" i="76" s="1"/>
  <c r="AH149" i="76"/>
  <c r="P149" i="76"/>
  <c r="H146" i="76" s="1"/>
  <c r="AD146" i="76" s="1"/>
  <c r="H262" i="76" s="1"/>
  <c r="AH148" i="76"/>
  <c r="P148" i="76"/>
  <c r="G146" i="76" s="1"/>
  <c r="AC146" i="76" s="1"/>
  <c r="G262" i="76" s="1"/>
  <c r="AH147" i="76"/>
  <c r="P147" i="76"/>
  <c r="F146" i="76" s="1"/>
  <c r="AB146" i="76" s="1"/>
  <c r="F262" i="76" s="1"/>
  <c r="I147" i="76"/>
  <c r="H147" i="76"/>
  <c r="G147" i="76"/>
  <c r="F147" i="76"/>
  <c r="E147" i="76"/>
  <c r="AH146" i="76"/>
  <c r="Z146" i="76"/>
  <c r="P146" i="76"/>
  <c r="M146" i="76"/>
  <c r="E146" i="76"/>
  <c r="E148" i="76" s="1"/>
  <c r="AH145" i="76"/>
  <c r="AH144" i="76"/>
  <c r="AH143" i="76"/>
  <c r="P143" i="76"/>
  <c r="I139" i="76" s="1"/>
  <c r="AH142" i="76"/>
  <c r="P142" i="76"/>
  <c r="H139" i="76" s="1"/>
  <c r="AD139" i="76" s="1"/>
  <c r="H261" i="76" s="1"/>
  <c r="AH141" i="76"/>
  <c r="P141" i="76"/>
  <c r="G139" i="76" s="1"/>
  <c r="AH140" i="76"/>
  <c r="P140" i="76"/>
  <c r="F139" i="76" s="1"/>
  <c r="I140" i="76"/>
  <c r="H140" i="76"/>
  <c r="G140" i="76"/>
  <c r="F140" i="76"/>
  <c r="E140" i="76"/>
  <c r="AH139" i="76"/>
  <c r="Z139" i="76"/>
  <c r="P139" i="76"/>
  <c r="E139" i="76" s="1"/>
  <c r="AA139" i="76" s="1"/>
  <c r="M139" i="76"/>
  <c r="F141" i="76" s="1"/>
  <c r="AH138" i="76"/>
  <c r="AH137" i="76"/>
  <c r="AH136" i="76"/>
  <c r="P136" i="76"/>
  <c r="AH135" i="76"/>
  <c r="P135" i="76"/>
  <c r="H132" i="76" s="1"/>
  <c r="AD132" i="76" s="1"/>
  <c r="H260" i="76" s="1"/>
  <c r="AH134" i="76"/>
  <c r="P134" i="76"/>
  <c r="G132" i="76" s="1"/>
  <c r="AC132" i="76" s="1"/>
  <c r="G260" i="76" s="1"/>
  <c r="AH133" i="76"/>
  <c r="P133" i="76"/>
  <c r="F132" i="76" s="1"/>
  <c r="I133" i="76"/>
  <c r="H133" i="76"/>
  <c r="G133" i="76"/>
  <c r="F133" i="76"/>
  <c r="E133" i="76"/>
  <c r="AH132" i="76"/>
  <c r="Z132" i="76"/>
  <c r="P132" i="76"/>
  <c r="E132" i="76" s="1"/>
  <c r="M132" i="76"/>
  <c r="I132" i="76"/>
  <c r="AE132" i="76" s="1"/>
  <c r="I260" i="76" s="1"/>
  <c r="AH131" i="76"/>
  <c r="AH130" i="76"/>
  <c r="AH129" i="76"/>
  <c r="P129" i="76"/>
  <c r="I125" i="76" s="1"/>
  <c r="AH128" i="76"/>
  <c r="P128" i="76"/>
  <c r="H125" i="76" s="1"/>
  <c r="AD125" i="76" s="1"/>
  <c r="AH127" i="76"/>
  <c r="P127" i="76"/>
  <c r="P126" i="76"/>
  <c r="F125" i="76" s="1"/>
  <c r="I126" i="76"/>
  <c r="H126" i="76"/>
  <c r="G126" i="76"/>
  <c r="F126" i="76"/>
  <c r="E126" i="76"/>
  <c r="Z125" i="76"/>
  <c r="P125" i="76"/>
  <c r="E125" i="76" s="1"/>
  <c r="AA125" i="76" s="1"/>
  <c r="E259" i="76" s="1"/>
  <c r="M125" i="76"/>
  <c r="G125" i="76"/>
  <c r="AE124" i="76"/>
  <c r="AD124" i="76"/>
  <c r="AC124" i="76"/>
  <c r="AB124" i="76"/>
  <c r="AA124" i="76"/>
  <c r="I124" i="76"/>
  <c r="H124" i="76"/>
  <c r="G124" i="76"/>
  <c r="F124" i="76"/>
  <c r="E124" i="76"/>
  <c r="R116" i="76"/>
  <c r="I112" i="76" s="1"/>
  <c r="R115" i="76"/>
  <c r="H112" i="76" s="1"/>
  <c r="R114" i="76"/>
  <c r="G112" i="76" s="1"/>
  <c r="R113" i="76"/>
  <c r="F112" i="76" s="1"/>
  <c r="I113" i="76"/>
  <c r="H113" i="76"/>
  <c r="G113" i="76"/>
  <c r="F113" i="76"/>
  <c r="E113" i="76"/>
  <c r="R112" i="76"/>
  <c r="E112" i="76" s="1"/>
  <c r="M112" i="76"/>
  <c r="R109" i="76"/>
  <c r="R108" i="76"/>
  <c r="H105" i="76" s="1"/>
  <c r="R107" i="76"/>
  <c r="G105" i="76" s="1"/>
  <c r="R106" i="76"/>
  <c r="F105" i="76" s="1"/>
  <c r="I106" i="76"/>
  <c r="H106" i="76"/>
  <c r="G106" i="76"/>
  <c r="F106" i="76"/>
  <c r="F122" i="76" s="1"/>
  <c r="E106" i="76"/>
  <c r="R105" i="76"/>
  <c r="E105" i="76" s="1"/>
  <c r="M105" i="76"/>
  <c r="G107" i="76" s="1"/>
  <c r="I105" i="76"/>
  <c r="R102" i="76"/>
  <c r="I98" i="76" s="1"/>
  <c r="R101" i="76"/>
  <c r="R100" i="76"/>
  <c r="G98" i="76" s="1"/>
  <c r="R99" i="76"/>
  <c r="F98" i="76" s="1"/>
  <c r="I99" i="76"/>
  <c r="H99" i="76"/>
  <c r="G99" i="76"/>
  <c r="F99" i="76"/>
  <c r="E99" i="76"/>
  <c r="R98" i="76"/>
  <c r="E98" i="76" s="1"/>
  <c r="M98" i="76"/>
  <c r="H98" i="76"/>
  <c r="I97" i="76"/>
  <c r="H97" i="76"/>
  <c r="G97" i="76"/>
  <c r="F97" i="76"/>
  <c r="E97" i="76"/>
  <c r="R91" i="76"/>
  <c r="I87" i="76" s="1"/>
  <c r="R90" i="76"/>
  <c r="H87" i="76" s="1"/>
  <c r="R89" i="76"/>
  <c r="G87" i="76" s="1"/>
  <c r="R88" i="76"/>
  <c r="I88" i="76"/>
  <c r="H88" i="76"/>
  <c r="G88" i="76"/>
  <c r="F88" i="76"/>
  <c r="E88" i="76"/>
  <c r="R87" i="76"/>
  <c r="E87" i="76" s="1"/>
  <c r="M87" i="76"/>
  <c r="G89" i="76" s="1"/>
  <c r="F87" i="76"/>
  <c r="R84" i="76"/>
  <c r="I80" i="76" s="1"/>
  <c r="R83" i="76"/>
  <c r="H80" i="76" s="1"/>
  <c r="R82" i="76"/>
  <c r="G80" i="76" s="1"/>
  <c r="R81" i="76"/>
  <c r="F80" i="76" s="1"/>
  <c r="I81" i="76"/>
  <c r="H81" i="76"/>
  <c r="G81" i="76"/>
  <c r="F81" i="76"/>
  <c r="E81" i="76"/>
  <c r="R80" i="76"/>
  <c r="E80" i="76" s="1"/>
  <c r="M80" i="76"/>
  <c r="R77" i="76"/>
  <c r="I73" i="76" s="1"/>
  <c r="R76" i="76"/>
  <c r="H73" i="76" s="1"/>
  <c r="R75" i="76"/>
  <c r="G73" i="76" s="1"/>
  <c r="R74" i="76"/>
  <c r="I74" i="76"/>
  <c r="H74" i="76"/>
  <c r="G74" i="76"/>
  <c r="F74" i="76"/>
  <c r="E74" i="76"/>
  <c r="R73" i="76"/>
  <c r="E73" i="76" s="1"/>
  <c r="M73" i="76"/>
  <c r="F73" i="76"/>
  <c r="I72" i="76"/>
  <c r="H72" i="76"/>
  <c r="G72" i="76"/>
  <c r="F72" i="76"/>
  <c r="E72" i="76"/>
  <c r="R64" i="76"/>
  <c r="I60" i="76" s="1"/>
  <c r="R63" i="76"/>
  <c r="H60" i="76" s="1"/>
  <c r="R62" i="76"/>
  <c r="G60" i="76" s="1"/>
  <c r="R61" i="76"/>
  <c r="F60" i="76" s="1"/>
  <c r="R60" i="76"/>
  <c r="E60" i="76" s="1"/>
  <c r="M60" i="76"/>
  <c r="R58" i="76"/>
  <c r="I54" i="76" s="1"/>
  <c r="R57" i="76"/>
  <c r="H54" i="76" s="1"/>
  <c r="R56" i="76"/>
  <c r="G54" i="76" s="1"/>
  <c r="R55" i="76"/>
  <c r="F54" i="76" s="1"/>
  <c r="R54" i="76"/>
  <c r="M54" i="76"/>
  <c r="E54" i="76"/>
  <c r="R52" i="76"/>
  <c r="I48" i="76" s="1"/>
  <c r="R51" i="76"/>
  <c r="H48" i="76" s="1"/>
  <c r="R50" i="76"/>
  <c r="G48" i="76" s="1"/>
  <c r="R49" i="76"/>
  <c r="F48" i="76" s="1"/>
  <c r="R48" i="76"/>
  <c r="E48" i="76" s="1"/>
  <c r="M48" i="76"/>
  <c r="R46" i="76"/>
  <c r="I42" i="76" s="1"/>
  <c r="R45" i="76"/>
  <c r="H42" i="76" s="1"/>
  <c r="R44" i="76"/>
  <c r="G42" i="76" s="1"/>
  <c r="R43" i="76"/>
  <c r="F42" i="76" s="1"/>
  <c r="R42" i="76"/>
  <c r="E42" i="76" s="1"/>
  <c r="M42" i="76"/>
  <c r="R40" i="76"/>
  <c r="I36" i="76" s="1"/>
  <c r="R39" i="76"/>
  <c r="H36" i="76" s="1"/>
  <c r="R38" i="76"/>
  <c r="G36" i="76" s="1"/>
  <c r="R37" i="76"/>
  <c r="R36" i="76"/>
  <c r="E36" i="76" s="1"/>
  <c r="M36" i="76"/>
  <c r="F36" i="76"/>
  <c r="R34" i="76"/>
  <c r="I30" i="76" s="1"/>
  <c r="R33" i="76"/>
  <c r="H30" i="76" s="1"/>
  <c r="R32" i="76"/>
  <c r="G30" i="76" s="1"/>
  <c r="R31" i="76"/>
  <c r="R30" i="76"/>
  <c r="E30" i="76" s="1"/>
  <c r="M30" i="76"/>
  <c r="F30" i="76"/>
  <c r="R28" i="76"/>
  <c r="I24" i="76" s="1"/>
  <c r="R27" i="76"/>
  <c r="H24" i="76" s="1"/>
  <c r="R26" i="76"/>
  <c r="G24" i="76" s="1"/>
  <c r="R25" i="76"/>
  <c r="F24" i="76" s="1"/>
  <c r="R24" i="76"/>
  <c r="E24" i="76" s="1"/>
  <c r="M24" i="76"/>
  <c r="M18" i="76"/>
  <c r="I18" i="76"/>
  <c r="H18" i="76"/>
  <c r="G18" i="76"/>
  <c r="F18" i="76"/>
  <c r="E18" i="76"/>
  <c r="P14" i="76"/>
  <c r="P13" i="76"/>
  <c r="I269" i="75"/>
  <c r="H269" i="75"/>
  <c r="G269" i="75"/>
  <c r="F269" i="75"/>
  <c r="E269" i="75"/>
  <c r="I268" i="75"/>
  <c r="H268" i="75"/>
  <c r="G268" i="75"/>
  <c r="F268" i="75"/>
  <c r="E268" i="75"/>
  <c r="C263" i="75"/>
  <c r="B263" i="75"/>
  <c r="A263" i="75"/>
  <c r="C262" i="75"/>
  <c r="B262" i="75"/>
  <c r="A262" i="75"/>
  <c r="C261" i="75"/>
  <c r="B261" i="75"/>
  <c r="A261" i="75"/>
  <c r="C260" i="75"/>
  <c r="B260" i="75"/>
  <c r="A260" i="75"/>
  <c r="C259" i="75"/>
  <c r="B259" i="75"/>
  <c r="A259" i="75"/>
  <c r="I217" i="75"/>
  <c r="H217" i="75"/>
  <c r="G217" i="75"/>
  <c r="F217" i="75"/>
  <c r="E217" i="75"/>
  <c r="J216" i="75"/>
  <c r="J215" i="75"/>
  <c r="J214" i="75"/>
  <c r="J213" i="75"/>
  <c r="J212" i="75"/>
  <c r="J211" i="75"/>
  <c r="J210" i="75"/>
  <c r="I207" i="75"/>
  <c r="H207" i="75"/>
  <c r="G207" i="75"/>
  <c r="F207" i="75"/>
  <c r="E207" i="75"/>
  <c r="J206" i="75"/>
  <c r="J207" i="75" s="1"/>
  <c r="I203" i="75"/>
  <c r="H203" i="75"/>
  <c r="G203" i="75"/>
  <c r="F203" i="75"/>
  <c r="E203" i="75"/>
  <c r="J202" i="75"/>
  <c r="J203" i="75" s="1"/>
  <c r="I199" i="75"/>
  <c r="H199" i="75"/>
  <c r="G199" i="75"/>
  <c r="F199" i="75"/>
  <c r="E199" i="75"/>
  <c r="J198" i="75"/>
  <c r="I195" i="75"/>
  <c r="H195" i="75"/>
  <c r="G195" i="75"/>
  <c r="J195" i="75" s="1"/>
  <c r="F195" i="75"/>
  <c r="E195" i="75"/>
  <c r="J194" i="75"/>
  <c r="G174" i="75"/>
  <c r="W171" i="75" s="1"/>
  <c r="I178" i="75"/>
  <c r="H178" i="75"/>
  <c r="G178" i="75"/>
  <c r="F178" i="75"/>
  <c r="E178" i="75"/>
  <c r="I177" i="75"/>
  <c r="H177" i="75"/>
  <c r="H176" i="75" s="1"/>
  <c r="G177" i="75"/>
  <c r="G176" i="75" s="1"/>
  <c r="F177" i="75"/>
  <c r="F176" i="75" s="1"/>
  <c r="E177" i="75"/>
  <c r="E176" i="75" s="1"/>
  <c r="I176" i="75"/>
  <c r="I173" i="75"/>
  <c r="H173" i="75"/>
  <c r="G173" i="75"/>
  <c r="F173" i="75"/>
  <c r="E173" i="75"/>
  <c r="I172" i="75"/>
  <c r="I171" i="75" s="1"/>
  <c r="H172" i="75"/>
  <c r="H171" i="75" s="1"/>
  <c r="G172" i="75"/>
  <c r="G171" i="75" s="1"/>
  <c r="F172" i="75"/>
  <c r="F171" i="75" s="1"/>
  <c r="E172" i="75"/>
  <c r="E171" i="75" s="1"/>
  <c r="I168" i="75"/>
  <c r="H168" i="75"/>
  <c r="G168" i="75"/>
  <c r="F168" i="75"/>
  <c r="E168" i="75"/>
  <c r="I167" i="75"/>
  <c r="I166" i="75" s="1"/>
  <c r="H167" i="75"/>
  <c r="H166" i="75" s="1"/>
  <c r="G167" i="75"/>
  <c r="G166" i="75" s="1"/>
  <c r="F167" i="75"/>
  <c r="F166" i="75" s="1"/>
  <c r="E167" i="75"/>
  <c r="E166" i="75" s="1"/>
  <c r="I165" i="75"/>
  <c r="H165" i="75"/>
  <c r="G165" i="75"/>
  <c r="F165" i="75"/>
  <c r="E165" i="75"/>
  <c r="AH161" i="75"/>
  <c r="R161" i="75"/>
  <c r="AH160" i="75"/>
  <c r="S160" i="75"/>
  <c r="R160" i="75"/>
  <c r="AH159" i="75"/>
  <c r="AH158" i="75"/>
  <c r="AH157" i="75"/>
  <c r="P157" i="75"/>
  <c r="I153" i="75" s="1"/>
  <c r="AE153" i="75" s="1"/>
  <c r="I263" i="75" s="1"/>
  <c r="AH156" i="75"/>
  <c r="P156" i="75"/>
  <c r="H153" i="75" s="1"/>
  <c r="AD153" i="75" s="1"/>
  <c r="H263" i="75" s="1"/>
  <c r="AH155" i="75"/>
  <c r="P155" i="75"/>
  <c r="G153" i="75" s="1"/>
  <c r="AH154" i="75"/>
  <c r="P154" i="75"/>
  <c r="F153" i="75" s="1"/>
  <c r="I154" i="75"/>
  <c r="H154" i="75"/>
  <c r="G154" i="75"/>
  <c r="F154" i="75"/>
  <c r="E154" i="75"/>
  <c r="AH153" i="75"/>
  <c r="Z153" i="75"/>
  <c r="P153" i="75"/>
  <c r="E153" i="75" s="1"/>
  <c r="M153" i="75"/>
  <c r="AH152" i="75"/>
  <c r="AH151" i="75"/>
  <c r="AH150" i="75"/>
  <c r="P150" i="75"/>
  <c r="I146" i="75" s="1"/>
  <c r="AH149" i="75"/>
  <c r="P149" i="75"/>
  <c r="H146" i="75" s="1"/>
  <c r="AH148" i="75"/>
  <c r="P148" i="75"/>
  <c r="G146" i="75" s="1"/>
  <c r="AH147" i="75"/>
  <c r="P147" i="75"/>
  <c r="F146" i="75" s="1"/>
  <c r="AB146" i="75" s="1"/>
  <c r="F262" i="75" s="1"/>
  <c r="I147" i="75"/>
  <c r="H147" i="75"/>
  <c r="G147" i="75"/>
  <c r="F147" i="75"/>
  <c r="E147" i="75"/>
  <c r="AH146" i="75"/>
  <c r="Z146" i="75"/>
  <c r="P146" i="75"/>
  <c r="E146" i="75" s="1"/>
  <c r="AA146" i="75" s="1"/>
  <c r="M146" i="75"/>
  <c r="AH145" i="75"/>
  <c r="AH144" i="75"/>
  <c r="AH143" i="75"/>
  <c r="P143" i="75"/>
  <c r="AH142" i="75"/>
  <c r="P142" i="75"/>
  <c r="H139" i="75" s="1"/>
  <c r="AD139" i="75" s="1"/>
  <c r="H261" i="75" s="1"/>
  <c r="AH141" i="75"/>
  <c r="P141" i="75"/>
  <c r="G139" i="75" s="1"/>
  <c r="AH140" i="75"/>
  <c r="P140" i="75"/>
  <c r="F139" i="75" s="1"/>
  <c r="I140" i="75"/>
  <c r="H140" i="75"/>
  <c r="G140" i="75"/>
  <c r="F140" i="75"/>
  <c r="E140" i="75"/>
  <c r="AH139" i="75"/>
  <c r="Z139" i="75"/>
  <c r="P139" i="75"/>
  <c r="E139" i="75" s="1"/>
  <c r="M139" i="75"/>
  <c r="I139" i="75"/>
  <c r="AE139" i="75" s="1"/>
  <c r="I261" i="75" s="1"/>
  <c r="AH138" i="75"/>
  <c r="AH137" i="75"/>
  <c r="AH136" i="75"/>
  <c r="P136" i="75"/>
  <c r="I132" i="75" s="1"/>
  <c r="AH135" i="75"/>
  <c r="P135" i="75"/>
  <c r="H132" i="75" s="1"/>
  <c r="AH134" i="75"/>
  <c r="P134" i="75"/>
  <c r="G132" i="75" s="1"/>
  <c r="AH133" i="75"/>
  <c r="P133" i="75"/>
  <c r="F132" i="75" s="1"/>
  <c r="AB132" i="75" s="1"/>
  <c r="F260" i="75" s="1"/>
  <c r="I133" i="75"/>
  <c r="H133" i="75"/>
  <c r="G133" i="75"/>
  <c r="F133" i="75"/>
  <c r="E133" i="75"/>
  <c r="AH132" i="75"/>
  <c r="Z132" i="75"/>
  <c r="P132" i="75"/>
  <c r="E132" i="75" s="1"/>
  <c r="AA132" i="75" s="1"/>
  <c r="E260" i="75" s="1"/>
  <c r="M132" i="75"/>
  <c r="I134" i="75" s="1"/>
  <c r="AH131" i="75"/>
  <c r="AH130" i="75"/>
  <c r="AH129" i="75"/>
  <c r="P129" i="75"/>
  <c r="I125" i="75" s="1"/>
  <c r="AE125" i="75" s="1"/>
  <c r="AH128" i="75"/>
  <c r="P128" i="75"/>
  <c r="H125" i="75" s="1"/>
  <c r="AH127" i="75"/>
  <c r="P127" i="75"/>
  <c r="G125" i="75" s="1"/>
  <c r="P126" i="75"/>
  <c r="I126" i="75"/>
  <c r="H126" i="75"/>
  <c r="G126" i="75"/>
  <c r="F126" i="75"/>
  <c r="E126" i="75"/>
  <c r="Z125" i="75"/>
  <c r="P125" i="75"/>
  <c r="E125" i="75" s="1"/>
  <c r="E127" i="75" s="1"/>
  <c r="M125" i="75"/>
  <c r="F125" i="75"/>
  <c r="AE124" i="75"/>
  <c r="AD124" i="75"/>
  <c r="AC124" i="75"/>
  <c r="AB124" i="75"/>
  <c r="AA124" i="75"/>
  <c r="I124" i="75"/>
  <c r="H124" i="75"/>
  <c r="G124" i="75"/>
  <c r="F124" i="75"/>
  <c r="E124" i="75"/>
  <c r="R116" i="75"/>
  <c r="I112" i="75" s="1"/>
  <c r="R115" i="75"/>
  <c r="H112" i="75" s="1"/>
  <c r="R114" i="75"/>
  <c r="G112" i="75" s="1"/>
  <c r="R113" i="75"/>
  <c r="I113" i="75"/>
  <c r="H113" i="75"/>
  <c r="G113" i="75"/>
  <c r="F113" i="75"/>
  <c r="E113" i="75"/>
  <c r="R112" i="75"/>
  <c r="E112" i="75" s="1"/>
  <c r="M112" i="75"/>
  <c r="F112" i="75"/>
  <c r="R109" i="75"/>
  <c r="I105" i="75" s="1"/>
  <c r="R108" i="75"/>
  <c r="R107" i="75"/>
  <c r="G105" i="75" s="1"/>
  <c r="R106" i="75"/>
  <c r="F105" i="75" s="1"/>
  <c r="I106" i="75"/>
  <c r="H106" i="75"/>
  <c r="G106" i="75"/>
  <c r="F106" i="75"/>
  <c r="E106" i="75"/>
  <c r="R105" i="75"/>
  <c r="E105" i="75" s="1"/>
  <c r="M105" i="75"/>
  <c r="H105" i="75"/>
  <c r="R102" i="75"/>
  <c r="R101" i="75"/>
  <c r="H98" i="75" s="1"/>
  <c r="R100" i="75"/>
  <c r="G98" i="75" s="1"/>
  <c r="R99" i="75"/>
  <c r="I99" i="75"/>
  <c r="H99" i="75"/>
  <c r="G99" i="75"/>
  <c r="F99" i="75"/>
  <c r="E99" i="75"/>
  <c r="R98" i="75"/>
  <c r="E98" i="75" s="1"/>
  <c r="M98" i="75"/>
  <c r="I98" i="75"/>
  <c r="F98" i="75"/>
  <c r="I97" i="75"/>
  <c r="H97" i="75"/>
  <c r="G97" i="75"/>
  <c r="F97" i="75"/>
  <c r="E97" i="75"/>
  <c r="R91" i="75"/>
  <c r="R90" i="75"/>
  <c r="H87" i="75" s="1"/>
  <c r="R89" i="75"/>
  <c r="G87" i="75" s="1"/>
  <c r="R88" i="75"/>
  <c r="F87" i="75" s="1"/>
  <c r="F89" i="75" s="1"/>
  <c r="I88" i="75"/>
  <c r="H88" i="75"/>
  <c r="G88" i="75"/>
  <c r="F88" i="75"/>
  <c r="E88" i="75"/>
  <c r="R87" i="75"/>
  <c r="E87" i="75" s="1"/>
  <c r="M87" i="75"/>
  <c r="I87" i="75"/>
  <c r="R84" i="75"/>
  <c r="I80" i="75" s="1"/>
  <c r="R83" i="75"/>
  <c r="H80" i="75" s="1"/>
  <c r="R82" i="75"/>
  <c r="G80" i="75" s="1"/>
  <c r="R81" i="75"/>
  <c r="I81" i="75"/>
  <c r="H81" i="75"/>
  <c r="G81" i="75"/>
  <c r="F81" i="75"/>
  <c r="E81" i="75"/>
  <c r="R80" i="75"/>
  <c r="E80" i="75" s="1"/>
  <c r="M80" i="75"/>
  <c r="F80" i="75"/>
  <c r="R77" i="75"/>
  <c r="I73" i="75" s="1"/>
  <c r="R76" i="75"/>
  <c r="H73" i="75" s="1"/>
  <c r="R75" i="75"/>
  <c r="G73" i="75" s="1"/>
  <c r="R74" i="75"/>
  <c r="I74" i="75"/>
  <c r="H74" i="75"/>
  <c r="G74" i="75"/>
  <c r="F74" i="75"/>
  <c r="E74" i="75"/>
  <c r="R73" i="75"/>
  <c r="E73" i="75" s="1"/>
  <c r="E75" i="75" s="1"/>
  <c r="M73" i="75"/>
  <c r="F73" i="75"/>
  <c r="I72" i="75"/>
  <c r="H72" i="75"/>
  <c r="G72" i="75"/>
  <c r="F72" i="75"/>
  <c r="E72" i="75"/>
  <c r="R64" i="75"/>
  <c r="I60" i="75" s="1"/>
  <c r="I61" i="75" s="1"/>
  <c r="R63" i="75"/>
  <c r="R62" i="75"/>
  <c r="G60" i="75" s="1"/>
  <c r="R61" i="75"/>
  <c r="F60" i="75" s="1"/>
  <c r="R60" i="75"/>
  <c r="E60" i="75" s="1"/>
  <c r="M60" i="75"/>
  <c r="H60" i="75"/>
  <c r="R58" i="75"/>
  <c r="I54" i="75" s="1"/>
  <c r="R57" i="75"/>
  <c r="H54" i="75" s="1"/>
  <c r="R56" i="75"/>
  <c r="G54" i="75" s="1"/>
  <c r="R55" i="75"/>
  <c r="F54" i="75" s="1"/>
  <c r="R54" i="75"/>
  <c r="E54" i="75" s="1"/>
  <c r="M54" i="75"/>
  <c r="R52" i="75"/>
  <c r="I48" i="75" s="1"/>
  <c r="I49" i="75" s="1"/>
  <c r="R51" i="75"/>
  <c r="H48" i="75" s="1"/>
  <c r="R50" i="75"/>
  <c r="G48" i="75" s="1"/>
  <c r="R49" i="75"/>
  <c r="F48" i="75" s="1"/>
  <c r="R48" i="75"/>
  <c r="M48" i="75"/>
  <c r="E48" i="75"/>
  <c r="E49" i="75" s="1"/>
  <c r="R46" i="75"/>
  <c r="R45" i="75"/>
  <c r="H42" i="75" s="1"/>
  <c r="R44" i="75"/>
  <c r="G42" i="75" s="1"/>
  <c r="G43" i="75" s="1"/>
  <c r="R43" i="75"/>
  <c r="R42" i="75"/>
  <c r="E42" i="75" s="1"/>
  <c r="M42" i="75"/>
  <c r="I43" i="75" s="1"/>
  <c r="I42" i="75"/>
  <c r="F42" i="75"/>
  <c r="R40" i="75"/>
  <c r="R39" i="75"/>
  <c r="H36" i="75" s="1"/>
  <c r="R38" i="75"/>
  <c r="G36" i="75" s="1"/>
  <c r="R37" i="75"/>
  <c r="F36" i="75" s="1"/>
  <c r="R36" i="75"/>
  <c r="E36" i="75" s="1"/>
  <c r="M36" i="75"/>
  <c r="I36" i="75"/>
  <c r="R34" i="75"/>
  <c r="R33" i="75"/>
  <c r="H30" i="75" s="1"/>
  <c r="R32" i="75"/>
  <c r="G30" i="75" s="1"/>
  <c r="R31" i="75"/>
  <c r="F30" i="75" s="1"/>
  <c r="R30" i="75"/>
  <c r="M30" i="75"/>
  <c r="I30" i="75"/>
  <c r="E30" i="75"/>
  <c r="R28" i="75"/>
  <c r="I24" i="75" s="1"/>
  <c r="R27" i="75"/>
  <c r="H24" i="75" s="1"/>
  <c r="R26" i="75"/>
  <c r="G24" i="75" s="1"/>
  <c r="R25" i="75"/>
  <c r="F24" i="75" s="1"/>
  <c r="R24" i="75"/>
  <c r="E24" i="75" s="1"/>
  <c r="M24" i="75"/>
  <c r="M18" i="75"/>
  <c r="I18" i="75"/>
  <c r="H18" i="75"/>
  <c r="G18" i="75"/>
  <c r="F18" i="75"/>
  <c r="E18" i="75"/>
  <c r="P14" i="75"/>
  <c r="P13" i="75"/>
  <c r="AH128" i="67"/>
  <c r="AH129" i="67"/>
  <c r="AH130" i="67"/>
  <c r="AH131" i="67"/>
  <c r="AH132" i="67"/>
  <c r="AH133" i="67"/>
  <c r="AH134" i="67"/>
  <c r="AH135" i="67"/>
  <c r="AH136" i="67"/>
  <c r="AH137" i="67"/>
  <c r="AH138" i="67"/>
  <c r="AH139" i="67"/>
  <c r="AH140" i="67"/>
  <c r="AH141" i="67"/>
  <c r="AH142" i="67"/>
  <c r="AH143" i="67"/>
  <c r="AH144" i="67"/>
  <c r="AH145" i="67"/>
  <c r="AH146" i="67"/>
  <c r="AH147" i="67"/>
  <c r="AH148" i="67"/>
  <c r="AH149" i="67"/>
  <c r="AH150" i="67"/>
  <c r="AH151" i="67"/>
  <c r="AH152" i="67"/>
  <c r="AH153" i="67"/>
  <c r="AH154" i="67"/>
  <c r="AH155" i="67"/>
  <c r="AH156" i="67"/>
  <c r="AH157" i="67"/>
  <c r="AH158" i="67"/>
  <c r="AH159" i="67"/>
  <c r="AH160" i="67"/>
  <c r="AH161" i="67"/>
  <c r="AH127" i="67"/>
  <c r="I178" i="67"/>
  <c r="H178" i="67"/>
  <c r="G178" i="67"/>
  <c r="F178" i="67"/>
  <c r="E178" i="67"/>
  <c r="I177" i="67"/>
  <c r="I176" i="67" s="1"/>
  <c r="H177" i="67"/>
  <c r="H176" i="67" s="1"/>
  <c r="G177" i="67"/>
  <c r="G176" i="67" s="1"/>
  <c r="F177" i="67"/>
  <c r="F176" i="67" s="1"/>
  <c r="E177" i="67"/>
  <c r="E176" i="67" s="1"/>
  <c r="I173" i="67"/>
  <c r="H173" i="67"/>
  <c r="G173" i="67"/>
  <c r="F173" i="67"/>
  <c r="E173" i="67"/>
  <c r="I172" i="67"/>
  <c r="I171" i="67" s="1"/>
  <c r="H172" i="67"/>
  <c r="H171" i="67" s="1"/>
  <c r="G172" i="67"/>
  <c r="G171" i="67" s="1"/>
  <c r="F172" i="67"/>
  <c r="F171" i="67" s="1"/>
  <c r="E172" i="67"/>
  <c r="E171" i="67" s="1"/>
  <c r="I168" i="67"/>
  <c r="H168" i="67"/>
  <c r="G168" i="67"/>
  <c r="F168" i="67"/>
  <c r="E168" i="67"/>
  <c r="I167" i="67"/>
  <c r="H167" i="67"/>
  <c r="H166" i="67" s="1"/>
  <c r="G167" i="67"/>
  <c r="G166" i="67" s="1"/>
  <c r="F167" i="67"/>
  <c r="F166" i="67" s="1"/>
  <c r="E167" i="67"/>
  <c r="E166" i="67" s="1"/>
  <c r="I166" i="67"/>
  <c r="J325" i="1" l="1"/>
  <c r="F142" i="76"/>
  <c r="I149" i="79"/>
  <c r="F157" i="78"/>
  <c r="E143" i="78"/>
  <c r="G136" i="78"/>
  <c r="E55" i="75"/>
  <c r="G102" i="78"/>
  <c r="I169" i="77"/>
  <c r="I55" i="78"/>
  <c r="H109" i="75"/>
  <c r="I19" i="77"/>
  <c r="E163" i="77"/>
  <c r="I121" i="78"/>
  <c r="J195" i="79"/>
  <c r="H43" i="81"/>
  <c r="E114" i="76"/>
  <c r="G107" i="77"/>
  <c r="F174" i="77"/>
  <c r="V171" i="77" s="1"/>
  <c r="I31" i="78"/>
  <c r="E43" i="78"/>
  <c r="I107" i="78"/>
  <c r="H37" i="81"/>
  <c r="H55" i="81"/>
  <c r="F19" i="75"/>
  <c r="H179" i="75"/>
  <c r="X175" i="75" s="1"/>
  <c r="F19" i="76"/>
  <c r="E75" i="76"/>
  <c r="G169" i="75"/>
  <c r="W167" i="75" s="1"/>
  <c r="E169" i="76"/>
  <c r="U167" i="76" s="1"/>
  <c r="E37" i="77"/>
  <c r="H107" i="79"/>
  <c r="H108" i="79" s="1"/>
  <c r="H31" i="80"/>
  <c r="E75" i="80"/>
  <c r="G155" i="80"/>
  <c r="I55" i="81"/>
  <c r="G37" i="79"/>
  <c r="F155" i="75"/>
  <c r="E19" i="77"/>
  <c r="H107" i="75"/>
  <c r="G163" i="75"/>
  <c r="I122" i="77"/>
  <c r="E141" i="77"/>
  <c r="F181" i="78"/>
  <c r="H37" i="79"/>
  <c r="H38" i="79" s="1"/>
  <c r="I122" i="79"/>
  <c r="I102" i="80"/>
  <c r="I25" i="80"/>
  <c r="I43" i="81"/>
  <c r="J255" i="75"/>
  <c r="G25" i="81"/>
  <c r="E43" i="75"/>
  <c r="E44" i="75" s="1"/>
  <c r="I89" i="75"/>
  <c r="J178" i="75"/>
  <c r="H122" i="76"/>
  <c r="E49" i="77"/>
  <c r="I75" i="77"/>
  <c r="I89" i="77"/>
  <c r="J199" i="78"/>
  <c r="H114" i="79"/>
  <c r="H115" i="79" s="1"/>
  <c r="G181" i="79"/>
  <c r="G181" i="80"/>
  <c r="I37" i="81"/>
  <c r="H122" i="81"/>
  <c r="J237" i="81"/>
  <c r="H174" i="81"/>
  <c r="X171" i="81" s="1"/>
  <c r="E179" i="77"/>
  <c r="F174" i="75"/>
  <c r="V171" i="75" s="1"/>
  <c r="I179" i="75"/>
  <c r="Y175" i="75" s="1"/>
  <c r="H174" i="75"/>
  <c r="X171" i="75" s="1"/>
  <c r="I174" i="75"/>
  <c r="Y171" i="75" s="1"/>
  <c r="F179" i="75"/>
  <c r="V175" i="75" s="1"/>
  <c r="F169" i="75"/>
  <c r="V167" i="75" s="1"/>
  <c r="G179" i="75"/>
  <c r="W175" i="75" s="1"/>
  <c r="I49" i="81"/>
  <c r="H107" i="81"/>
  <c r="H108" i="81" s="1"/>
  <c r="F162" i="81"/>
  <c r="F163" i="81"/>
  <c r="I163" i="81"/>
  <c r="I141" i="81"/>
  <c r="I142" i="81" s="1"/>
  <c r="F155" i="81"/>
  <c r="J217" i="81"/>
  <c r="H49" i="81"/>
  <c r="J195" i="81"/>
  <c r="F181" i="81"/>
  <c r="G61" i="81"/>
  <c r="H163" i="81"/>
  <c r="H179" i="81"/>
  <c r="X175" i="81" s="1"/>
  <c r="H61" i="81"/>
  <c r="F122" i="81"/>
  <c r="J199" i="81"/>
  <c r="I61" i="81"/>
  <c r="I62" i="81" s="1"/>
  <c r="J178" i="81"/>
  <c r="J255" i="81"/>
  <c r="F82" i="81"/>
  <c r="E121" i="81"/>
  <c r="I122" i="81"/>
  <c r="G163" i="81"/>
  <c r="I134" i="81"/>
  <c r="I135" i="81" s="1"/>
  <c r="E141" i="81"/>
  <c r="E142" i="81" s="1"/>
  <c r="I19" i="81"/>
  <c r="I75" i="81"/>
  <c r="I76" i="81" s="1"/>
  <c r="I100" i="81"/>
  <c r="E155" i="81"/>
  <c r="E156" i="81" s="1"/>
  <c r="E19" i="81"/>
  <c r="E20" i="81" s="1"/>
  <c r="E127" i="81"/>
  <c r="E128" i="81" s="1"/>
  <c r="F102" i="81"/>
  <c r="F19" i="81"/>
  <c r="F20" i="81" s="1"/>
  <c r="F61" i="81"/>
  <c r="F62" i="81" s="1"/>
  <c r="E122" i="81"/>
  <c r="F127" i="81"/>
  <c r="H25" i="81"/>
  <c r="I89" i="81"/>
  <c r="I90" i="81" s="1"/>
  <c r="I25" i="81"/>
  <c r="I26" i="81" s="1"/>
  <c r="F141" i="81"/>
  <c r="F142" i="81" s="1"/>
  <c r="I31" i="81"/>
  <c r="I32" i="81" s="1"/>
  <c r="E163" i="81"/>
  <c r="I143" i="81"/>
  <c r="I49" i="80"/>
  <c r="F162" i="80"/>
  <c r="I37" i="80"/>
  <c r="I114" i="80"/>
  <c r="H121" i="80"/>
  <c r="G122" i="80"/>
  <c r="H174" i="80"/>
  <c r="X171" i="80" s="1"/>
  <c r="J199" i="80"/>
  <c r="J178" i="80"/>
  <c r="I122" i="80"/>
  <c r="E155" i="80"/>
  <c r="J195" i="80"/>
  <c r="J237" i="80"/>
  <c r="I75" i="80"/>
  <c r="I76" i="80" s="1"/>
  <c r="G163" i="80"/>
  <c r="F141" i="80"/>
  <c r="F142" i="80" s="1"/>
  <c r="E181" i="80"/>
  <c r="I127" i="80"/>
  <c r="E19" i="80"/>
  <c r="F169" i="80"/>
  <c r="J255" i="80"/>
  <c r="H43" i="80"/>
  <c r="H44" i="80" s="1"/>
  <c r="I55" i="80"/>
  <c r="I56" i="80" s="1"/>
  <c r="I61" i="80"/>
  <c r="I62" i="80" s="1"/>
  <c r="G141" i="80"/>
  <c r="H75" i="80"/>
  <c r="F75" i="80"/>
  <c r="H100" i="80"/>
  <c r="F100" i="80"/>
  <c r="F101" i="80" s="1"/>
  <c r="F127" i="80"/>
  <c r="F128" i="80" s="1"/>
  <c r="H25" i="80"/>
  <c r="H26" i="80" s="1"/>
  <c r="H49" i="80"/>
  <c r="H50" i="80" s="1"/>
  <c r="E121" i="80"/>
  <c r="G127" i="80"/>
  <c r="I163" i="80"/>
  <c r="E141" i="80"/>
  <c r="I141" i="80"/>
  <c r="I142" i="80" s="1"/>
  <c r="F122" i="80"/>
  <c r="I155" i="80"/>
  <c r="I156" i="80" s="1"/>
  <c r="F155" i="80"/>
  <c r="F156" i="80" s="1"/>
  <c r="J217" i="80"/>
  <c r="G162" i="80"/>
  <c r="F163" i="80"/>
  <c r="I143" i="80"/>
  <c r="I134" i="80"/>
  <c r="G174" i="80"/>
  <c r="W171" i="80" s="1"/>
  <c r="F19" i="80"/>
  <c r="F20" i="80" s="1"/>
  <c r="I31" i="80"/>
  <c r="I32" i="80" s="1"/>
  <c r="I89" i="80"/>
  <c r="G89" i="80"/>
  <c r="H122" i="80"/>
  <c r="I162" i="80"/>
  <c r="H43" i="79"/>
  <c r="E89" i="79"/>
  <c r="E90" i="79" s="1"/>
  <c r="F163" i="79"/>
  <c r="G19" i="79"/>
  <c r="I43" i="79"/>
  <c r="I89" i="79"/>
  <c r="F121" i="79"/>
  <c r="I169" i="79"/>
  <c r="Y167" i="79" s="1"/>
  <c r="J217" i="79"/>
  <c r="F181" i="79"/>
  <c r="J237" i="79"/>
  <c r="G122" i="79"/>
  <c r="I31" i="79"/>
  <c r="G55" i="79"/>
  <c r="H61" i="79"/>
  <c r="I82" i="79"/>
  <c r="I83" i="79" s="1"/>
  <c r="J199" i="79"/>
  <c r="I25" i="79"/>
  <c r="I26" i="79" s="1"/>
  <c r="G49" i="79"/>
  <c r="G75" i="79"/>
  <c r="J255" i="79"/>
  <c r="E155" i="79"/>
  <c r="I162" i="79"/>
  <c r="I141" i="79"/>
  <c r="I142" i="79" s="1"/>
  <c r="H163" i="79"/>
  <c r="E179" i="79"/>
  <c r="U175" i="79" s="1"/>
  <c r="I49" i="79"/>
  <c r="H100" i="79"/>
  <c r="E100" i="79"/>
  <c r="E101" i="79" s="1"/>
  <c r="I114" i="79"/>
  <c r="I115" i="79" s="1"/>
  <c r="I127" i="79"/>
  <c r="E141" i="79"/>
  <c r="F75" i="79"/>
  <c r="F141" i="79"/>
  <c r="F142" i="79" s="1"/>
  <c r="H25" i="79"/>
  <c r="I61" i="79"/>
  <c r="I62" i="79" s="1"/>
  <c r="E122" i="79"/>
  <c r="F122" i="79"/>
  <c r="G141" i="79"/>
  <c r="G142" i="79" s="1"/>
  <c r="H31" i="79"/>
  <c r="H32" i="79" s="1"/>
  <c r="G61" i="79"/>
  <c r="H82" i="79"/>
  <c r="H83" i="79" s="1"/>
  <c r="G82" i="79"/>
  <c r="G83" i="79" s="1"/>
  <c r="E127" i="79"/>
  <c r="E128" i="79" s="1"/>
  <c r="I134" i="79"/>
  <c r="E157" i="79"/>
  <c r="F91" i="79"/>
  <c r="I75" i="79"/>
  <c r="I94" i="79" s="1"/>
  <c r="AE125" i="79"/>
  <c r="G127" i="79"/>
  <c r="G128" i="79" s="1"/>
  <c r="G31" i="79"/>
  <c r="H75" i="79"/>
  <c r="E75" i="79"/>
  <c r="E76" i="79" s="1"/>
  <c r="G121" i="79"/>
  <c r="E163" i="79"/>
  <c r="I163" i="79"/>
  <c r="I155" i="79"/>
  <c r="I156" i="79" s="1"/>
  <c r="H75" i="78"/>
  <c r="H76" i="78" s="1"/>
  <c r="E31" i="78"/>
  <c r="G107" i="78"/>
  <c r="E55" i="78"/>
  <c r="E56" i="78" s="1"/>
  <c r="H61" i="78"/>
  <c r="G89" i="78"/>
  <c r="E179" i="78"/>
  <c r="I163" i="78"/>
  <c r="F179" i="78"/>
  <c r="V175" i="78" s="1"/>
  <c r="J237" i="78"/>
  <c r="F127" i="78"/>
  <c r="F163" i="78"/>
  <c r="E121" i="78"/>
  <c r="E162" i="78"/>
  <c r="J255" i="78"/>
  <c r="H107" i="78"/>
  <c r="H108" i="78" s="1"/>
  <c r="H162" i="78"/>
  <c r="AD125" i="78"/>
  <c r="F89" i="78"/>
  <c r="F141" i="78"/>
  <c r="E89" i="78"/>
  <c r="I43" i="78"/>
  <c r="I44" i="78" s="1"/>
  <c r="I114" i="78"/>
  <c r="I115" i="78" s="1"/>
  <c r="E155" i="78"/>
  <c r="E156" i="78" s="1"/>
  <c r="F162" i="78"/>
  <c r="G181" i="78"/>
  <c r="E122" i="78"/>
  <c r="I61" i="78"/>
  <c r="I62" i="78" s="1"/>
  <c r="G100" i="78"/>
  <c r="E127" i="78"/>
  <c r="J195" i="78"/>
  <c r="G75" i="78"/>
  <c r="G76" i="78" s="1"/>
  <c r="E61" i="78"/>
  <c r="E62" i="78" s="1"/>
  <c r="F122" i="78"/>
  <c r="I148" i="78"/>
  <c r="J178" i="78"/>
  <c r="I49" i="78"/>
  <c r="I50" i="78" s="1"/>
  <c r="I89" i="78"/>
  <c r="I90" i="78" s="1"/>
  <c r="H19" i="78"/>
  <c r="H20" i="78" s="1"/>
  <c r="I25" i="78"/>
  <c r="I26" i="78" s="1"/>
  <c r="I37" i="78"/>
  <c r="I38" i="78" s="1"/>
  <c r="E49" i="78"/>
  <c r="F121" i="78"/>
  <c r="E163" i="78"/>
  <c r="H129" i="78"/>
  <c r="I82" i="78"/>
  <c r="I83" i="78" s="1"/>
  <c r="F19" i="78"/>
  <c r="H55" i="78"/>
  <c r="F155" i="78"/>
  <c r="F156" i="78" s="1"/>
  <c r="E181" i="78"/>
  <c r="I179" i="78"/>
  <c r="Y175" i="78" s="1"/>
  <c r="E141" i="78"/>
  <c r="E142" i="78" s="1"/>
  <c r="I19" i="78"/>
  <c r="I20" i="78" s="1"/>
  <c r="E25" i="78"/>
  <c r="E26" i="78" s="1"/>
  <c r="E37" i="78"/>
  <c r="E38" i="78" s="1"/>
  <c r="I122" i="78"/>
  <c r="G163" i="78"/>
  <c r="I134" i="78"/>
  <c r="I135" i="78" s="1"/>
  <c r="I107" i="77"/>
  <c r="I163" i="77"/>
  <c r="I43" i="77"/>
  <c r="H61" i="77"/>
  <c r="H55" i="77"/>
  <c r="F122" i="77"/>
  <c r="I31" i="77"/>
  <c r="I32" i="77" s="1"/>
  <c r="E55" i="77"/>
  <c r="G89" i="77"/>
  <c r="J199" i="77"/>
  <c r="J237" i="77"/>
  <c r="H31" i="77"/>
  <c r="I37" i="77"/>
  <c r="F163" i="77"/>
  <c r="J255" i="77"/>
  <c r="F127" i="77"/>
  <c r="F128" i="77" s="1"/>
  <c r="F162" i="77"/>
  <c r="G121" i="77"/>
  <c r="H179" i="77"/>
  <c r="X175" i="77" s="1"/>
  <c r="I102" i="77"/>
  <c r="F19" i="77"/>
  <c r="F20" i="77" s="1"/>
  <c r="E31" i="77"/>
  <c r="E32" i="77" s="1"/>
  <c r="J217" i="77"/>
  <c r="I100" i="77"/>
  <c r="I101" i="77" s="1"/>
  <c r="E100" i="77"/>
  <c r="I141" i="77"/>
  <c r="F141" i="77"/>
  <c r="J195" i="77"/>
  <c r="I49" i="77"/>
  <c r="I50" i="77" s="1"/>
  <c r="I25" i="77"/>
  <c r="I55" i="77"/>
  <c r="I56" i="77" s="1"/>
  <c r="H89" i="77"/>
  <c r="F89" i="77"/>
  <c r="E122" i="77"/>
  <c r="G163" i="77"/>
  <c r="I134" i="77"/>
  <c r="I135" i="77" s="1"/>
  <c r="H157" i="77"/>
  <c r="E75" i="77"/>
  <c r="E76" i="77" s="1"/>
  <c r="I61" i="77"/>
  <c r="I62" i="77" s="1"/>
  <c r="E155" i="77"/>
  <c r="E181" i="77"/>
  <c r="J178" i="77"/>
  <c r="G82" i="76"/>
  <c r="E100" i="76"/>
  <c r="J217" i="76"/>
  <c r="F25" i="76"/>
  <c r="F26" i="76" s="1"/>
  <c r="G122" i="76"/>
  <c r="E181" i="76"/>
  <c r="I122" i="76"/>
  <c r="H163" i="76"/>
  <c r="J237" i="76"/>
  <c r="I102" i="76"/>
  <c r="F100" i="76"/>
  <c r="I163" i="76"/>
  <c r="I181" i="76"/>
  <c r="J255" i="76"/>
  <c r="H155" i="76"/>
  <c r="H156" i="76" s="1"/>
  <c r="F49" i="76"/>
  <c r="F50" i="76" s="1"/>
  <c r="G19" i="76"/>
  <c r="G25" i="76"/>
  <c r="F75" i="76"/>
  <c r="H100" i="76"/>
  <c r="G100" i="76"/>
  <c r="H141" i="76"/>
  <c r="H19" i="76"/>
  <c r="G121" i="76"/>
  <c r="G150" i="76"/>
  <c r="E19" i="76"/>
  <c r="I49" i="76"/>
  <c r="I50" i="76" s="1"/>
  <c r="H127" i="76"/>
  <c r="H128" i="76" s="1"/>
  <c r="I134" i="76"/>
  <c r="I135" i="76" s="1"/>
  <c r="F37" i="76"/>
  <c r="F55" i="76"/>
  <c r="F56" i="76" s="1"/>
  <c r="E89" i="76"/>
  <c r="E90" i="76" s="1"/>
  <c r="E122" i="76"/>
  <c r="I127" i="76"/>
  <c r="I128" i="76" s="1"/>
  <c r="G179" i="76"/>
  <c r="W175" i="76" s="1"/>
  <c r="E20" i="76"/>
  <c r="I107" i="76"/>
  <c r="I108" i="76" s="1"/>
  <c r="G31" i="76"/>
  <c r="F127" i="76"/>
  <c r="I37" i="76"/>
  <c r="I38" i="76" s="1"/>
  <c r="I43" i="76"/>
  <c r="I44" i="76" s="1"/>
  <c r="E163" i="76"/>
  <c r="I148" i="76"/>
  <c r="I149" i="76" s="1"/>
  <c r="F155" i="76"/>
  <c r="F156" i="76" s="1"/>
  <c r="E179" i="76"/>
  <c r="U175" i="76" s="1"/>
  <c r="J199" i="76"/>
  <c r="E121" i="76"/>
  <c r="F31" i="76"/>
  <c r="F32" i="76" s="1"/>
  <c r="H75" i="76"/>
  <c r="G75" i="76"/>
  <c r="G76" i="76" s="1"/>
  <c r="F163" i="76"/>
  <c r="J168" i="76"/>
  <c r="E37" i="75"/>
  <c r="E38" i="75" s="1"/>
  <c r="E89" i="75"/>
  <c r="F162" i="75"/>
  <c r="E61" i="75"/>
  <c r="H163" i="75"/>
  <c r="H121" i="75"/>
  <c r="G49" i="75"/>
  <c r="G61" i="75"/>
  <c r="E122" i="75"/>
  <c r="E179" i="75"/>
  <c r="G55" i="75"/>
  <c r="G181" i="75"/>
  <c r="I37" i="75"/>
  <c r="G75" i="75"/>
  <c r="G76" i="75" s="1"/>
  <c r="G122" i="75"/>
  <c r="G162" i="75"/>
  <c r="I141" i="75"/>
  <c r="I142" i="75" s="1"/>
  <c r="G155" i="75"/>
  <c r="G156" i="75" s="1"/>
  <c r="J237" i="75"/>
  <c r="E25" i="75"/>
  <c r="H49" i="75"/>
  <c r="F122" i="75"/>
  <c r="F127" i="75"/>
  <c r="J217" i="75"/>
  <c r="E163" i="75"/>
  <c r="I157" i="75"/>
  <c r="H31" i="75"/>
  <c r="H37" i="75"/>
  <c r="F163" i="75"/>
  <c r="I163" i="75"/>
  <c r="I148" i="75"/>
  <c r="I31" i="75"/>
  <c r="I32" i="75" s="1"/>
  <c r="E31" i="75"/>
  <c r="E32" i="75" s="1"/>
  <c r="H55" i="75"/>
  <c r="H56" i="75" s="1"/>
  <c r="E141" i="75"/>
  <c r="I162" i="75"/>
  <c r="F141" i="75"/>
  <c r="F142" i="75" s="1"/>
  <c r="I155" i="75"/>
  <c r="I156" i="75" s="1"/>
  <c r="E181" i="75"/>
  <c r="J199" i="75"/>
  <c r="H43" i="75"/>
  <c r="H44" i="75" s="1"/>
  <c r="I55" i="75"/>
  <c r="I56" i="75" s="1"/>
  <c r="I100" i="75"/>
  <c r="F100" i="75"/>
  <c r="F101" i="75" s="1"/>
  <c r="I127" i="75"/>
  <c r="H25" i="75"/>
  <c r="H26" i="75" s="1"/>
  <c r="E19" i="75"/>
  <c r="I25" i="75"/>
  <c r="I26" i="75" s="1"/>
  <c r="G37" i="75"/>
  <c r="G38" i="75" s="1"/>
  <c r="H61" i="75"/>
  <c r="H62" i="75" s="1"/>
  <c r="I75" i="75"/>
  <c r="F75" i="75"/>
  <c r="J255" i="67"/>
  <c r="J237" i="67"/>
  <c r="F323" i="25"/>
  <c r="G323" i="25"/>
  <c r="E323" i="25"/>
  <c r="I323" i="25"/>
  <c r="H323" i="25"/>
  <c r="J339" i="25"/>
  <c r="J333" i="25"/>
  <c r="J334" i="25"/>
  <c r="J330" i="25"/>
  <c r="J335" i="25"/>
  <c r="J332" i="25"/>
  <c r="J338" i="25"/>
  <c r="J329" i="25"/>
  <c r="J337" i="25"/>
  <c r="J336" i="25"/>
  <c r="J313" i="25"/>
  <c r="J315" i="25"/>
  <c r="J316" i="25"/>
  <c r="J321" i="25"/>
  <c r="J312" i="25"/>
  <c r="J322" i="25"/>
  <c r="J319" i="25"/>
  <c r="I174" i="76"/>
  <c r="Y171" i="76" s="1"/>
  <c r="F169" i="77"/>
  <c r="F179" i="77"/>
  <c r="V175" i="77" s="1"/>
  <c r="G179" i="78"/>
  <c r="W175" i="78" s="1"/>
  <c r="G169" i="80"/>
  <c r="W167" i="80" s="1"/>
  <c r="F179" i="80"/>
  <c r="V175" i="80" s="1"/>
  <c r="F169" i="81"/>
  <c r="F179" i="81"/>
  <c r="V175" i="81" s="1"/>
  <c r="G169" i="76"/>
  <c r="W167" i="76" s="1"/>
  <c r="H174" i="78"/>
  <c r="X171" i="78" s="1"/>
  <c r="F174" i="80"/>
  <c r="V171" i="80" s="1"/>
  <c r="F174" i="81"/>
  <c r="V171" i="81" s="1"/>
  <c r="H169" i="76"/>
  <c r="X167" i="76" s="1"/>
  <c r="H174" i="76"/>
  <c r="X171" i="76" s="1"/>
  <c r="F179" i="76"/>
  <c r="V175" i="76" s="1"/>
  <c r="I169" i="78"/>
  <c r="Y167" i="78" s="1"/>
  <c r="I174" i="78"/>
  <c r="Y171" i="78" s="1"/>
  <c r="I179" i="80"/>
  <c r="Y175" i="80" s="1"/>
  <c r="F174" i="76"/>
  <c r="V171" i="76" s="1"/>
  <c r="G179" i="80"/>
  <c r="W175" i="80" s="1"/>
  <c r="I169" i="76"/>
  <c r="Y167" i="76" s="1"/>
  <c r="F169" i="78"/>
  <c r="F174" i="78"/>
  <c r="V171" i="78" s="1"/>
  <c r="H179" i="78"/>
  <c r="X175" i="78" s="1"/>
  <c r="F169" i="76"/>
  <c r="G179" i="81"/>
  <c r="W175" i="81" s="1"/>
  <c r="G174" i="76"/>
  <c r="W171" i="76" s="1"/>
  <c r="G169" i="77"/>
  <c r="W167" i="77" s="1"/>
  <c r="I174" i="77"/>
  <c r="Y171" i="77" s="1"/>
  <c r="G169" i="78"/>
  <c r="W167" i="78" s="1"/>
  <c r="G174" i="78"/>
  <c r="W171" i="78" s="1"/>
  <c r="I174" i="80"/>
  <c r="Y171" i="80" s="1"/>
  <c r="E179" i="80"/>
  <c r="G169" i="81"/>
  <c r="W167" i="81" s="1"/>
  <c r="I174" i="81"/>
  <c r="Y171" i="81" s="1"/>
  <c r="G174" i="81"/>
  <c r="J308" i="25"/>
  <c r="J311" i="25"/>
  <c r="J318" i="25"/>
  <c r="J320" i="25"/>
  <c r="J309" i="25"/>
  <c r="J307" i="25"/>
  <c r="H142" i="76"/>
  <c r="H129" i="75"/>
  <c r="F129" i="79"/>
  <c r="G136" i="80"/>
  <c r="E33" i="75"/>
  <c r="I21" i="75"/>
  <c r="I135" i="80"/>
  <c r="E142" i="77"/>
  <c r="H76" i="80"/>
  <c r="E26" i="77"/>
  <c r="H32" i="77"/>
  <c r="I90" i="77"/>
  <c r="G108" i="77"/>
  <c r="I32" i="79"/>
  <c r="F136" i="75"/>
  <c r="E45" i="80"/>
  <c r="I149" i="81"/>
  <c r="F150" i="75"/>
  <c r="E143" i="75"/>
  <c r="G150" i="75"/>
  <c r="E150" i="75"/>
  <c r="F129" i="75"/>
  <c r="F143" i="75"/>
  <c r="I32" i="78"/>
  <c r="I129" i="75"/>
  <c r="H56" i="77"/>
  <c r="G90" i="77"/>
  <c r="H157" i="80"/>
  <c r="I149" i="78"/>
  <c r="I44" i="79"/>
  <c r="E51" i="79"/>
  <c r="E150" i="79"/>
  <c r="I157" i="79"/>
  <c r="F129" i="80"/>
  <c r="I157" i="80"/>
  <c r="F143" i="77"/>
  <c r="H157" i="76"/>
  <c r="F157" i="80"/>
  <c r="I149" i="75"/>
  <c r="G32" i="76"/>
  <c r="F38" i="76"/>
  <c r="I50" i="80"/>
  <c r="I129" i="80"/>
  <c r="F136" i="80"/>
  <c r="F143" i="80"/>
  <c r="F150" i="80"/>
  <c r="I142" i="77"/>
  <c r="F142" i="77"/>
  <c r="I149" i="77"/>
  <c r="H129" i="79"/>
  <c r="H143" i="79"/>
  <c r="H27" i="80"/>
  <c r="W24" i="80" s="1"/>
  <c r="I136" i="80"/>
  <c r="H143" i="80"/>
  <c r="F20" i="75"/>
  <c r="F129" i="76"/>
  <c r="H129" i="76"/>
  <c r="G77" i="77"/>
  <c r="G143" i="79"/>
  <c r="H84" i="81"/>
  <c r="H143" i="77"/>
  <c r="I129" i="79"/>
  <c r="I143" i="79"/>
  <c r="E33" i="80"/>
  <c r="I38" i="80"/>
  <c r="G150" i="80"/>
  <c r="F128" i="81"/>
  <c r="H32" i="81"/>
  <c r="I38" i="75"/>
  <c r="G50" i="75"/>
  <c r="G20" i="76"/>
  <c r="H51" i="76"/>
  <c r="H62" i="77"/>
  <c r="G83" i="77"/>
  <c r="E143" i="77"/>
  <c r="I157" i="77"/>
  <c r="F156" i="77"/>
  <c r="G90" i="78"/>
  <c r="I136" i="78"/>
  <c r="F143" i="78"/>
  <c r="H44" i="79"/>
  <c r="I115" i="80"/>
  <c r="H38" i="81"/>
  <c r="G136" i="81"/>
  <c r="F156" i="81"/>
  <c r="F51" i="76"/>
  <c r="I77" i="76"/>
  <c r="H32" i="75"/>
  <c r="H108" i="75"/>
  <c r="F157" i="75"/>
  <c r="F21" i="76"/>
  <c r="G26" i="76"/>
  <c r="F39" i="76"/>
  <c r="F45" i="76"/>
  <c r="H136" i="76"/>
  <c r="E143" i="76"/>
  <c r="H150" i="76"/>
  <c r="I38" i="77"/>
  <c r="H129" i="77"/>
  <c r="H62" i="78"/>
  <c r="F142" i="78"/>
  <c r="F33" i="79"/>
  <c r="I135" i="79"/>
  <c r="I21" i="80"/>
  <c r="E51" i="80"/>
  <c r="F76" i="80"/>
  <c r="G142" i="80"/>
  <c r="H50" i="81"/>
  <c r="I129" i="81"/>
  <c r="I157" i="81"/>
  <c r="H44" i="81"/>
  <c r="F27" i="75"/>
  <c r="E27" i="75"/>
  <c r="I44" i="75"/>
  <c r="G56" i="75"/>
  <c r="E142" i="75"/>
  <c r="G21" i="76"/>
  <c r="I27" i="76"/>
  <c r="F143" i="76"/>
  <c r="U139" i="76" s="1"/>
  <c r="I150" i="76"/>
  <c r="E157" i="76"/>
  <c r="E91" i="77"/>
  <c r="F150" i="77"/>
  <c r="E32" i="78"/>
  <c r="H143" i="78"/>
  <c r="H157" i="78"/>
  <c r="H26" i="79"/>
  <c r="G44" i="79"/>
  <c r="G50" i="79"/>
  <c r="I50" i="79"/>
  <c r="I26" i="80"/>
  <c r="E57" i="80"/>
  <c r="E91" i="80"/>
  <c r="H62" i="81"/>
  <c r="E91" i="81"/>
  <c r="E143" i="81"/>
  <c r="I84" i="76"/>
  <c r="H50" i="75"/>
  <c r="I62" i="75"/>
  <c r="F76" i="75"/>
  <c r="F90" i="75"/>
  <c r="F156" i="75"/>
  <c r="H27" i="76"/>
  <c r="H45" i="76"/>
  <c r="F157" i="76"/>
  <c r="I44" i="77"/>
  <c r="F136" i="77"/>
  <c r="I143" i="77"/>
  <c r="G150" i="77"/>
  <c r="F90" i="78"/>
  <c r="F150" i="78"/>
  <c r="H50" i="79"/>
  <c r="I56" i="79"/>
  <c r="H32" i="80"/>
  <c r="E39" i="80"/>
  <c r="I44" i="80"/>
  <c r="E63" i="80"/>
  <c r="F91" i="80"/>
  <c r="G156" i="80"/>
  <c r="G26" i="81"/>
  <c r="I38" i="81"/>
  <c r="G50" i="81"/>
  <c r="G56" i="81"/>
  <c r="F143" i="81"/>
  <c r="G44" i="75"/>
  <c r="E128" i="75"/>
  <c r="I135" i="75"/>
  <c r="G136" i="75"/>
  <c r="E136" i="75"/>
  <c r="I33" i="76"/>
  <c r="I136" i="76"/>
  <c r="X132" i="76" s="1"/>
  <c r="F136" i="76"/>
  <c r="F150" i="76"/>
  <c r="E38" i="77"/>
  <c r="I108" i="77"/>
  <c r="F129" i="77"/>
  <c r="G136" i="77"/>
  <c r="E50" i="78"/>
  <c r="I56" i="78"/>
  <c r="G108" i="78"/>
  <c r="G150" i="78"/>
  <c r="G56" i="79"/>
  <c r="F21" i="80"/>
  <c r="G77" i="80"/>
  <c r="I44" i="81"/>
  <c r="H56" i="81"/>
  <c r="G62" i="81"/>
  <c r="F129" i="81"/>
  <c r="F136" i="81"/>
  <c r="H38" i="75"/>
  <c r="I50" i="75"/>
  <c r="G62" i="75"/>
  <c r="I90" i="75"/>
  <c r="F128" i="75"/>
  <c r="I143" i="75"/>
  <c r="H33" i="76"/>
  <c r="H57" i="76"/>
  <c r="H143" i="76"/>
  <c r="H90" i="77"/>
  <c r="F90" i="77"/>
  <c r="I136" i="77"/>
  <c r="F157" i="77"/>
  <c r="H56" i="78"/>
  <c r="F136" i="78"/>
  <c r="I150" i="78"/>
  <c r="X146" i="78" s="1"/>
  <c r="E157" i="78"/>
  <c r="G32" i="79"/>
  <c r="I38" i="79"/>
  <c r="H56" i="79"/>
  <c r="G62" i="79"/>
  <c r="E27" i="80"/>
  <c r="H77" i="80"/>
  <c r="I90" i="80"/>
  <c r="G90" i="80"/>
  <c r="H26" i="81"/>
  <c r="I50" i="81"/>
  <c r="I56" i="81"/>
  <c r="F83" i="81"/>
  <c r="I136" i="81"/>
  <c r="F150" i="81"/>
  <c r="F157" i="81"/>
  <c r="I179" i="76"/>
  <c r="Y175" i="76" s="1"/>
  <c r="H174" i="77"/>
  <c r="X171" i="77" s="1"/>
  <c r="E169" i="79"/>
  <c r="U167" i="79" s="1"/>
  <c r="F174" i="79"/>
  <c r="V171" i="79" s="1"/>
  <c r="I179" i="81"/>
  <c r="Y175" i="81" s="1"/>
  <c r="G174" i="79"/>
  <c r="W171" i="79" s="1"/>
  <c r="H174" i="79"/>
  <c r="X171" i="79" s="1"/>
  <c r="H179" i="80"/>
  <c r="X175" i="80" s="1"/>
  <c r="F179" i="79"/>
  <c r="V175" i="79" s="1"/>
  <c r="E179" i="81"/>
  <c r="U175" i="81" s="1"/>
  <c r="F169" i="79"/>
  <c r="G179" i="79"/>
  <c r="W175" i="79" s="1"/>
  <c r="G179" i="77"/>
  <c r="W175" i="77" s="1"/>
  <c r="G169" i="79"/>
  <c r="H179" i="79"/>
  <c r="X175" i="79" s="1"/>
  <c r="H179" i="76"/>
  <c r="X175" i="76" s="1"/>
  <c r="I179" i="77"/>
  <c r="Y175" i="77" s="1"/>
  <c r="I174" i="79"/>
  <c r="Y171" i="79" s="1"/>
  <c r="G121" i="81"/>
  <c r="G100" i="81"/>
  <c r="E76" i="81"/>
  <c r="G128" i="81"/>
  <c r="G75" i="81"/>
  <c r="G77" i="81"/>
  <c r="F49" i="81"/>
  <c r="F50" i="81" s="1"/>
  <c r="E82" i="81"/>
  <c r="I82" i="81"/>
  <c r="I83" i="81" s="1"/>
  <c r="F121" i="81"/>
  <c r="F100" i="81"/>
  <c r="G157" i="81"/>
  <c r="AC153" i="81"/>
  <c r="G263" i="81" s="1"/>
  <c r="H21" i="81"/>
  <c r="G31" i="81"/>
  <c r="G32" i="81" s="1"/>
  <c r="F55" i="81"/>
  <c r="F56" i="81" s="1"/>
  <c r="G82" i="81"/>
  <c r="G83" i="81" s="1"/>
  <c r="I84" i="81"/>
  <c r="H121" i="81"/>
  <c r="E116" i="81"/>
  <c r="I20" i="81"/>
  <c r="I21" i="81"/>
  <c r="H82" i="81"/>
  <c r="H83" i="81" s="1"/>
  <c r="I101" i="81"/>
  <c r="E102" i="81"/>
  <c r="G150" i="81"/>
  <c r="AC146" i="81"/>
  <c r="G262" i="81" s="1"/>
  <c r="G155" i="81"/>
  <c r="G156" i="81" s="1"/>
  <c r="G37" i="81"/>
  <c r="G38" i="81" s="1"/>
  <c r="G129" i="81"/>
  <c r="AC125" i="81"/>
  <c r="G162" i="81"/>
  <c r="E150" i="81"/>
  <c r="H89" i="81"/>
  <c r="H90" i="81" s="1"/>
  <c r="H109" i="81"/>
  <c r="G109" i="81"/>
  <c r="I116" i="81"/>
  <c r="F109" i="81"/>
  <c r="H116" i="81"/>
  <c r="E109" i="81"/>
  <c r="G116" i="81"/>
  <c r="F116" i="81"/>
  <c r="I109" i="81"/>
  <c r="G84" i="81"/>
  <c r="I63" i="81"/>
  <c r="I57" i="81"/>
  <c r="I51" i="81"/>
  <c r="I45" i="81"/>
  <c r="I39" i="81"/>
  <c r="I33" i="81"/>
  <c r="I27" i="81"/>
  <c r="G21" i="81"/>
  <c r="I91" i="81"/>
  <c r="F84" i="81"/>
  <c r="H63" i="81"/>
  <c r="H57" i="81"/>
  <c r="H51" i="81"/>
  <c r="H45" i="81"/>
  <c r="H39" i="81"/>
  <c r="H33" i="81"/>
  <c r="H27" i="81"/>
  <c r="F21" i="81"/>
  <c r="H91" i="81"/>
  <c r="E84" i="81"/>
  <c r="G63" i="81"/>
  <c r="G57" i="81"/>
  <c r="G51" i="81"/>
  <c r="G45" i="81"/>
  <c r="G39" i="81"/>
  <c r="G33" i="81"/>
  <c r="G27" i="81"/>
  <c r="E21" i="81"/>
  <c r="I102" i="81"/>
  <c r="G91" i="81"/>
  <c r="I77" i="81"/>
  <c r="F63" i="81"/>
  <c r="F57" i="81"/>
  <c r="F51" i="81"/>
  <c r="F45" i="81"/>
  <c r="F39" i="81"/>
  <c r="F33" i="81"/>
  <c r="F27" i="81"/>
  <c r="H102" i="81"/>
  <c r="F91" i="81"/>
  <c r="H77" i="81"/>
  <c r="E63" i="81"/>
  <c r="E57" i="81"/>
  <c r="E51" i="81"/>
  <c r="E45" i="81"/>
  <c r="E39" i="81"/>
  <c r="E33" i="81"/>
  <c r="E27" i="81"/>
  <c r="E77" i="81"/>
  <c r="G102" i="81"/>
  <c r="AD125" i="81"/>
  <c r="H162" i="81"/>
  <c r="H129" i="81"/>
  <c r="AA132" i="81"/>
  <c r="E136" i="81"/>
  <c r="AD139" i="81"/>
  <c r="H261" i="81" s="1"/>
  <c r="H143" i="81"/>
  <c r="AD153" i="81"/>
  <c r="H263" i="81" s="1"/>
  <c r="H157" i="81"/>
  <c r="G43" i="81"/>
  <c r="G44" i="81" s="1"/>
  <c r="F77" i="81"/>
  <c r="E100" i="81"/>
  <c r="F107" i="81"/>
  <c r="F108" i="81" s="1"/>
  <c r="E107" i="81"/>
  <c r="I107" i="81"/>
  <c r="I108" i="81" s="1"/>
  <c r="G107" i="81"/>
  <c r="G108" i="81" s="1"/>
  <c r="I259" i="81"/>
  <c r="E262" i="81"/>
  <c r="G19" i="81"/>
  <c r="F75" i="81"/>
  <c r="H136" i="81"/>
  <c r="AD132" i="81"/>
  <c r="H260" i="81" s="1"/>
  <c r="I150" i="81"/>
  <c r="AE146" i="81"/>
  <c r="I262" i="81" s="1"/>
  <c r="E181" i="81"/>
  <c r="H19" i="81"/>
  <c r="E89" i="81"/>
  <c r="I121" i="81"/>
  <c r="E174" i="81"/>
  <c r="J173" i="81"/>
  <c r="E25" i="81"/>
  <c r="E31" i="81"/>
  <c r="E37" i="81"/>
  <c r="E43" i="81"/>
  <c r="E49" i="81"/>
  <c r="E55" i="81"/>
  <c r="E61" i="81"/>
  <c r="H75" i="81"/>
  <c r="F89" i="81"/>
  <c r="F90" i="81" s="1"/>
  <c r="H100" i="81"/>
  <c r="I114" i="81"/>
  <c r="I115" i="81" s="1"/>
  <c r="E157" i="81"/>
  <c r="AA153" i="81"/>
  <c r="F25" i="81"/>
  <c r="F26" i="81" s="1"/>
  <c r="F31" i="81"/>
  <c r="F32" i="81" s="1"/>
  <c r="F37" i="81"/>
  <c r="F38" i="81" s="1"/>
  <c r="F43" i="81"/>
  <c r="F44" i="81" s="1"/>
  <c r="G89" i="81"/>
  <c r="G90" i="81" s="1"/>
  <c r="E162" i="81"/>
  <c r="H150" i="81"/>
  <c r="AD146" i="81"/>
  <c r="H262" i="81" s="1"/>
  <c r="H169" i="81"/>
  <c r="H181" i="81"/>
  <c r="G143" i="81"/>
  <c r="AC139" i="81"/>
  <c r="G261" i="81" s="1"/>
  <c r="G141" i="81"/>
  <c r="G142" i="81" s="1"/>
  <c r="I169" i="81"/>
  <c r="I181" i="81"/>
  <c r="H127" i="81"/>
  <c r="H141" i="81"/>
  <c r="H142" i="81" s="1"/>
  <c r="H155" i="81"/>
  <c r="H156" i="81" s="1"/>
  <c r="J168" i="81"/>
  <c r="E114" i="81"/>
  <c r="AA125" i="81"/>
  <c r="I127" i="81"/>
  <c r="AE132" i="81"/>
  <c r="I260" i="81" s="1"/>
  <c r="E134" i="81"/>
  <c r="AA139" i="81"/>
  <c r="E148" i="81"/>
  <c r="I155" i="81"/>
  <c r="I156" i="81" s="1"/>
  <c r="I162" i="81"/>
  <c r="E169" i="81"/>
  <c r="F114" i="81"/>
  <c r="F115" i="81" s="1"/>
  <c r="AB125" i="81"/>
  <c r="F134" i="81"/>
  <c r="F135" i="81" s="1"/>
  <c r="AB139" i="81"/>
  <c r="F261" i="81" s="1"/>
  <c r="F148" i="81"/>
  <c r="F149" i="81" s="1"/>
  <c r="AB153" i="81"/>
  <c r="F263" i="81" s="1"/>
  <c r="G114" i="81"/>
  <c r="G115" i="81" s="1"/>
  <c r="E129" i="81"/>
  <c r="G134" i="81"/>
  <c r="G135" i="81" s="1"/>
  <c r="G148" i="81"/>
  <c r="G149" i="81" s="1"/>
  <c r="H114" i="81"/>
  <c r="H115" i="81" s="1"/>
  <c r="H134" i="81"/>
  <c r="H135" i="81" s="1"/>
  <c r="H148" i="81"/>
  <c r="H149" i="81" s="1"/>
  <c r="E76" i="80"/>
  <c r="E100" i="80"/>
  <c r="H55" i="80"/>
  <c r="H56" i="80" s="1"/>
  <c r="H37" i="80"/>
  <c r="H38" i="80" s="1"/>
  <c r="G128" i="80"/>
  <c r="G107" i="80"/>
  <c r="G108" i="80" s="1"/>
  <c r="F107" i="80"/>
  <c r="F108" i="80" s="1"/>
  <c r="I107" i="80"/>
  <c r="I108" i="80" s="1"/>
  <c r="E107" i="80"/>
  <c r="H107" i="80"/>
  <c r="H108" i="80" s="1"/>
  <c r="E20" i="80"/>
  <c r="AD125" i="80"/>
  <c r="H162" i="80"/>
  <c r="H129" i="80"/>
  <c r="H61" i="80"/>
  <c r="H62" i="80" s="1"/>
  <c r="G121" i="80"/>
  <c r="G102" i="80"/>
  <c r="E142" i="80"/>
  <c r="G82" i="80"/>
  <c r="G83" i="80" s="1"/>
  <c r="F82" i="80"/>
  <c r="F83" i="80" s="1"/>
  <c r="E82" i="80"/>
  <c r="I82" i="80"/>
  <c r="I83" i="80" s="1"/>
  <c r="H82" i="80"/>
  <c r="H83" i="80" s="1"/>
  <c r="I121" i="80"/>
  <c r="I100" i="80"/>
  <c r="H101" i="80"/>
  <c r="G19" i="80"/>
  <c r="H102" i="80"/>
  <c r="E163" i="80"/>
  <c r="E156" i="80"/>
  <c r="H19" i="80"/>
  <c r="F27" i="80"/>
  <c r="F33" i="80"/>
  <c r="F39" i="80"/>
  <c r="F45" i="80"/>
  <c r="F51" i="80"/>
  <c r="F57" i="80"/>
  <c r="F63" i="80"/>
  <c r="G75" i="80"/>
  <c r="I77" i="80"/>
  <c r="E89" i="80"/>
  <c r="G91" i="80"/>
  <c r="E122" i="80"/>
  <c r="G100" i="80"/>
  <c r="G114" i="80"/>
  <c r="G115" i="80" s="1"/>
  <c r="F114" i="80"/>
  <c r="F115" i="80" s="1"/>
  <c r="E114" i="80"/>
  <c r="I128" i="80"/>
  <c r="E136" i="80"/>
  <c r="G143" i="80"/>
  <c r="AC139" i="80"/>
  <c r="G261" i="80" s="1"/>
  <c r="H169" i="80"/>
  <c r="H181" i="80"/>
  <c r="U175" i="80"/>
  <c r="I116" i="80"/>
  <c r="H116" i="80"/>
  <c r="G116" i="80"/>
  <c r="I19" i="80"/>
  <c r="J19" i="80" s="1"/>
  <c r="E21" i="80"/>
  <c r="E25" i="80"/>
  <c r="G27" i="80"/>
  <c r="E31" i="80"/>
  <c r="G33" i="80"/>
  <c r="E37" i="80"/>
  <c r="G39" i="80"/>
  <c r="E43" i="80"/>
  <c r="G45" i="80"/>
  <c r="E49" i="80"/>
  <c r="G51" i="80"/>
  <c r="E55" i="80"/>
  <c r="G57" i="80"/>
  <c r="E61" i="80"/>
  <c r="G63" i="80"/>
  <c r="E84" i="80"/>
  <c r="F89" i="80"/>
  <c r="F90" i="80" s="1"/>
  <c r="H91" i="80"/>
  <c r="E109" i="80"/>
  <c r="I148" i="80"/>
  <c r="I149" i="80" s="1"/>
  <c r="E150" i="80"/>
  <c r="G157" i="80"/>
  <c r="AC153" i="80"/>
  <c r="G263" i="80" s="1"/>
  <c r="I169" i="80"/>
  <c r="I181" i="80"/>
  <c r="F181" i="80"/>
  <c r="F25" i="80"/>
  <c r="F26" i="80" s="1"/>
  <c r="F31" i="80"/>
  <c r="F32" i="80" s="1"/>
  <c r="H33" i="80"/>
  <c r="F37" i="80"/>
  <c r="F38" i="80" s="1"/>
  <c r="H39" i="80"/>
  <c r="F43" i="80"/>
  <c r="F44" i="80" s="1"/>
  <c r="H45" i="80"/>
  <c r="F49" i="80"/>
  <c r="F50" i="80" s="1"/>
  <c r="H51" i="80"/>
  <c r="F55" i="80"/>
  <c r="F56" i="80" s="1"/>
  <c r="H57" i="80"/>
  <c r="F61" i="80"/>
  <c r="F62" i="80" s="1"/>
  <c r="H63" i="80"/>
  <c r="F84" i="80"/>
  <c r="I91" i="80"/>
  <c r="F109" i="80"/>
  <c r="H163" i="80"/>
  <c r="E262" i="80"/>
  <c r="I150" i="80"/>
  <c r="AE146" i="80"/>
  <c r="I262" i="80" s="1"/>
  <c r="G21" i="80"/>
  <c r="G25" i="80"/>
  <c r="G26" i="80" s="1"/>
  <c r="I27" i="80"/>
  <c r="G31" i="80"/>
  <c r="G32" i="80" s="1"/>
  <c r="I33" i="80"/>
  <c r="G37" i="80"/>
  <c r="G38" i="80" s="1"/>
  <c r="I39" i="80"/>
  <c r="G43" i="80"/>
  <c r="G44" i="80" s="1"/>
  <c r="I45" i="80"/>
  <c r="G49" i="80"/>
  <c r="G50" i="80" s="1"/>
  <c r="I51" i="80"/>
  <c r="G55" i="80"/>
  <c r="G56" i="80" s="1"/>
  <c r="I57" i="80"/>
  <c r="G61" i="80"/>
  <c r="G62" i="80" s="1"/>
  <c r="I63" i="80"/>
  <c r="G84" i="80"/>
  <c r="H89" i="80"/>
  <c r="H90" i="80" s="1"/>
  <c r="G109" i="80"/>
  <c r="H114" i="80"/>
  <c r="H115" i="80" s="1"/>
  <c r="E116" i="80"/>
  <c r="E162" i="80"/>
  <c r="E174" i="80"/>
  <c r="J173" i="80"/>
  <c r="H21" i="80"/>
  <c r="E77" i="80"/>
  <c r="H84" i="80"/>
  <c r="E102" i="80"/>
  <c r="H109" i="80"/>
  <c r="F116" i="80"/>
  <c r="H136" i="80"/>
  <c r="AD132" i="80"/>
  <c r="H260" i="80" s="1"/>
  <c r="F77" i="80"/>
  <c r="I84" i="80"/>
  <c r="F121" i="80"/>
  <c r="F102" i="80"/>
  <c r="I109" i="80"/>
  <c r="G129" i="80"/>
  <c r="AC125" i="80"/>
  <c r="H150" i="80"/>
  <c r="AD146" i="80"/>
  <c r="H262" i="80" s="1"/>
  <c r="H127" i="80"/>
  <c r="H141" i="80"/>
  <c r="H142" i="80" s="1"/>
  <c r="H155" i="80"/>
  <c r="H156" i="80" s="1"/>
  <c r="J168" i="80"/>
  <c r="AA125" i="80"/>
  <c r="AE132" i="80"/>
  <c r="I260" i="80" s="1"/>
  <c r="E134" i="80"/>
  <c r="AA139" i="80"/>
  <c r="E148" i="80"/>
  <c r="AA153" i="80"/>
  <c r="E169" i="80"/>
  <c r="AB125" i="80"/>
  <c r="F134" i="80"/>
  <c r="AB139" i="80"/>
  <c r="F261" i="80" s="1"/>
  <c r="F148" i="80"/>
  <c r="F149" i="80" s="1"/>
  <c r="AB153" i="80"/>
  <c r="F263" i="80" s="1"/>
  <c r="I259" i="80"/>
  <c r="E129" i="80"/>
  <c r="G134" i="80"/>
  <c r="G135" i="80" s="1"/>
  <c r="E143" i="80"/>
  <c r="G148" i="80"/>
  <c r="G149" i="80" s="1"/>
  <c r="E157" i="80"/>
  <c r="H134" i="80"/>
  <c r="H135" i="80" s="1"/>
  <c r="H148" i="80"/>
  <c r="H149" i="80" s="1"/>
  <c r="E127" i="80"/>
  <c r="F76" i="79"/>
  <c r="G76" i="79"/>
  <c r="G20" i="79"/>
  <c r="E25" i="79"/>
  <c r="E27" i="79"/>
  <c r="F19" i="79"/>
  <c r="I19" i="79"/>
  <c r="E19" i="79"/>
  <c r="H19" i="79"/>
  <c r="F31" i="79"/>
  <c r="F32" i="79" s="1"/>
  <c r="G100" i="79"/>
  <c r="G102" i="79"/>
  <c r="AE159" i="79"/>
  <c r="I259" i="79"/>
  <c r="I264" i="79" s="1"/>
  <c r="E142" i="79"/>
  <c r="F157" i="79"/>
  <c r="AB153" i="79"/>
  <c r="F155" i="79"/>
  <c r="F156" i="79" s="1"/>
  <c r="E156" i="79"/>
  <c r="F27" i="79"/>
  <c r="G38" i="79"/>
  <c r="F49" i="79"/>
  <c r="F50" i="79" s="1"/>
  <c r="F51" i="79"/>
  <c r="I84" i="79"/>
  <c r="H89" i="79"/>
  <c r="H90" i="79" s="1"/>
  <c r="H121" i="79"/>
  <c r="H102" i="79"/>
  <c r="F127" i="79"/>
  <c r="I179" i="79"/>
  <c r="Y175" i="79" s="1"/>
  <c r="J178" i="79"/>
  <c r="F21" i="79"/>
  <c r="F25" i="79"/>
  <c r="F26" i="79" s="1"/>
  <c r="H27" i="79"/>
  <c r="F37" i="79"/>
  <c r="F38" i="79" s="1"/>
  <c r="F39" i="79"/>
  <c r="E57" i="79"/>
  <c r="F77" i="79"/>
  <c r="E91" i="79"/>
  <c r="F107" i="79"/>
  <c r="F108" i="79" s="1"/>
  <c r="E107" i="79"/>
  <c r="F116" i="79"/>
  <c r="H148" i="79"/>
  <c r="H149" i="79" s="1"/>
  <c r="G148" i="79"/>
  <c r="G149" i="79" s="1"/>
  <c r="F148" i="79"/>
  <c r="F149" i="79" s="1"/>
  <c r="E148" i="79"/>
  <c r="I102" i="79"/>
  <c r="AD153" i="79"/>
  <c r="H263" i="79" s="1"/>
  <c r="H157" i="79"/>
  <c r="G21" i="79"/>
  <c r="G25" i="79"/>
  <c r="G26" i="79" s="1"/>
  <c r="I27" i="79"/>
  <c r="F55" i="79"/>
  <c r="F56" i="79" s="1"/>
  <c r="F57" i="79"/>
  <c r="E63" i="79"/>
  <c r="G77" i="79"/>
  <c r="G107" i="79"/>
  <c r="G108" i="79" s="1"/>
  <c r="H134" i="79"/>
  <c r="H135" i="79" s="1"/>
  <c r="I116" i="79"/>
  <c r="H116" i="79"/>
  <c r="G116" i="79"/>
  <c r="E116" i="79"/>
  <c r="H109" i="79"/>
  <c r="E102" i="79"/>
  <c r="H84" i="79"/>
  <c r="E77" i="79"/>
  <c r="G109" i="79"/>
  <c r="G84" i="79"/>
  <c r="I63" i="79"/>
  <c r="I57" i="79"/>
  <c r="I51" i="79"/>
  <c r="I45" i="79"/>
  <c r="I39" i="79"/>
  <c r="I33" i="79"/>
  <c r="F109" i="79"/>
  <c r="I91" i="79"/>
  <c r="F84" i="79"/>
  <c r="H63" i="79"/>
  <c r="H57" i="79"/>
  <c r="H51" i="79"/>
  <c r="H45" i="79"/>
  <c r="H39" i="79"/>
  <c r="H33" i="79"/>
  <c r="E109" i="79"/>
  <c r="H91" i="79"/>
  <c r="E84" i="79"/>
  <c r="G63" i="79"/>
  <c r="G57" i="79"/>
  <c r="G51" i="79"/>
  <c r="G45" i="79"/>
  <c r="G39" i="79"/>
  <c r="G33" i="79"/>
  <c r="E21" i="79"/>
  <c r="H21" i="79"/>
  <c r="E45" i="79"/>
  <c r="F63" i="79"/>
  <c r="H77" i="79"/>
  <c r="G91" i="79"/>
  <c r="I109" i="79"/>
  <c r="G27" i="79"/>
  <c r="G134" i="79"/>
  <c r="G135" i="79" s="1"/>
  <c r="F134" i="79"/>
  <c r="F135" i="79" s="1"/>
  <c r="E134" i="79"/>
  <c r="I21" i="79"/>
  <c r="F43" i="79"/>
  <c r="F44" i="79" s="1"/>
  <c r="F45" i="79"/>
  <c r="H62" i="79"/>
  <c r="I77" i="79"/>
  <c r="I90" i="79"/>
  <c r="I107" i="79"/>
  <c r="I108" i="79" s="1"/>
  <c r="E136" i="79"/>
  <c r="E39" i="79"/>
  <c r="I121" i="79"/>
  <c r="I100" i="79"/>
  <c r="J100" i="79" s="1"/>
  <c r="E33" i="79"/>
  <c r="F61" i="79"/>
  <c r="F62" i="79" s="1"/>
  <c r="F82" i="79"/>
  <c r="F83" i="79" s="1"/>
  <c r="E82" i="79"/>
  <c r="F100" i="79"/>
  <c r="F102" i="79"/>
  <c r="H259" i="79"/>
  <c r="AB125" i="79"/>
  <c r="F162" i="79"/>
  <c r="G162" i="79"/>
  <c r="AC132" i="79"/>
  <c r="G260" i="79" s="1"/>
  <c r="J260" i="79" s="1"/>
  <c r="E31" i="79"/>
  <c r="E37" i="79"/>
  <c r="E43" i="79"/>
  <c r="E49" i="79"/>
  <c r="E55" i="79"/>
  <c r="E61" i="79"/>
  <c r="F89" i="79"/>
  <c r="F90" i="79" s="1"/>
  <c r="G114" i="79"/>
  <c r="G115" i="79" s="1"/>
  <c r="F114" i="79"/>
  <c r="F115" i="79" s="1"/>
  <c r="E114" i="79"/>
  <c r="E129" i="79"/>
  <c r="AA125" i="79"/>
  <c r="G129" i="79"/>
  <c r="F143" i="79"/>
  <c r="F144" i="79" s="1"/>
  <c r="AB139" i="79"/>
  <c r="F261" i="79" s="1"/>
  <c r="J261" i="79" s="1"/>
  <c r="G157" i="79"/>
  <c r="J168" i="79"/>
  <c r="G89" i="79"/>
  <c r="G90" i="79" s="1"/>
  <c r="G163" i="79"/>
  <c r="G155" i="79"/>
  <c r="G156" i="79" s="1"/>
  <c r="H122" i="79"/>
  <c r="G259" i="79"/>
  <c r="E174" i="79"/>
  <c r="J173" i="79"/>
  <c r="E181" i="79"/>
  <c r="E121" i="79"/>
  <c r="H162" i="79"/>
  <c r="AF146" i="79"/>
  <c r="E262" i="79"/>
  <c r="J262" i="79" s="1"/>
  <c r="E162" i="79"/>
  <c r="H169" i="79"/>
  <c r="H181" i="79"/>
  <c r="I181" i="79"/>
  <c r="H127" i="79"/>
  <c r="F136" i="79"/>
  <c r="H141" i="79"/>
  <c r="H142" i="79" s="1"/>
  <c r="F150" i="79"/>
  <c r="H155" i="79"/>
  <c r="H156" i="79" s="1"/>
  <c r="G136" i="79"/>
  <c r="G150" i="79"/>
  <c r="H136" i="79"/>
  <c r="H150" i="79"/>
  <c r="I136" i="79"/>
  <c r="E143" i="79"/>
  <c r="I150" i="79"/>
  <c r="X146" i="79" s="1"/>
  <c r="E44" i="78"/>
  <c r="G101" i="78"/>
  <c r="E128" i="78"/>
  <c r="F21" i="78"/>
  <c r="F25" i="78"/>
  <c r="F26" i="78" s="1"/>
  <c r="H27" i="78"/>
  <c r="F31" i="78"/>
  <c r="F32" i="78" s="1"/>
  <c r="H33" i="78"/>
  <c r="F37" i="78"/>
  <c r="F38" i="78" s="1"/>
  <c r="H39" i="78"/>
  <c r="F43" i="78"/>
  <c r="F44" i="78" s="1"/>
  <c r="H45" i="78"/>
  <c r="F49" i="78"/>
  <c r="F50" i="78" s="1"/>
  <c r="H51" i="78"/>
  <c r="F55" i="78"/>
  <c r="F56" i="78" s="1"/>
  <c r="H57" i="78"/>
  <c r="F61" i="78"/>
  <c r="F62" i="78" s="1"/>
  <c r="H63" i="78"/>
  <c r="I75" i="78"/>
  <c r="F84" i="78"/>
  <c r="I91" i="78"/>
  <c r="G122" i="78"/>
  <c r="I100" i="78"/>
  <c r="H163" i="78"/>
  <c r="E174" i="78"/>
  <c r="J173" i="78"/>
  <c r="E21" i="78"/>
  <c r="G51" i="78"/>
  <c r="H100" i="78"/>
  <c r="G21" i="78"/>
  <c r="G25" i="78"/>
  <c r="G26" i="78" s="1"/>
  <c r="I27" i="78"/>
  <c r="G31" i="78"/>
  <c r="G32" i="78" s="1"/>
  <c r="I33" i="78"/>
  <c r="G37" i="78"/>
  <c r="G38" i="78" s="1"/>
  <c r="I39" i="78"/>
  <c r="G43" i="78"/>
  <c r="G44" i="78" s="1"/>
  <c r="I45" i="78"/>
  <c r="G49" i="78"/>
  <c r="G50" i="78" s="1"/>
  <c r="I51" i="78"/>
  <c r="G55" i="78"/>
  <c r="G56" i="78" s="1"/>
  <c r="I57" i="78"/>
  <c r="G61" i="78"/>
  <c r="G62" i="78" s="1"/>
  <c r="I63" i="78"/>
  <c r="E82" i="78"/>
  <c r="G84" i="78"/>
  <c r="H89" i="78"/>
  <c r="H90" i="78" s="1"/>
  <c r="H122" i="78"/>
  <c r="AA146" i="78"/>
  <c r="E150" i="78"/>
  <c r="H169" i="78"/>
  <c r="H181" i="78"/>
  <c r="F20" i="78"/>
  <c r="H21" i="78"/>
  <c r="H25" i="78"/>
  <c r="H26" i="78" s="1"/>
  <c r="H31" i="78"/>
  <c r="H32" i="78" s="1"/>
  <c r="H37" i="78"/>
  <c r="H38" i="78" s="1"/>
  <c r="H43" i="78"/>
  <c r="H44" i="78" s="1"/>
  <c r="H49" i="78"/>
  <c r="H50" i="78" s="1"/>
  <c r="E77" i="78"/>
  <c r="F82" i="78"/>
  <c r="F83" i="78" s="1"/>
  <c r="H84" i="78"/>
  <c r="E102" i="78"/>
  <c r="F107" i="78"/>
  <c r="F108" i="78" s="1"/>
  <c r="E107" i="78"/>
  <c r="I109" i="78"/>
  <c r="F129" i="78"/>
  <c r="AB125" i="78"/>
  <c r="H134" i="78"/>
  <c r="H135" i="78" s="1"/>
  <c r="H136" i="78"/>
  <c r="AD132" i="78"/>
  <c r="H260" i="78" s="1"/>
  <c r="G143" i="78"/>
  <c r="AC139" i="78"/>
  <c r="G261" i="78" s="1"/>
  <c r="J217" i="78"/>
  <c r="G33" i="78"/>
  <c r="E19" i="78"/>
  <c r="I21" i="78"/>
  <c r="F77" i="78"/>
  <c r="G82" i="78"/>
  <c r="G83" i="78" s="1"/>
  <c r="I84" i="78"/>
  <c r="F102" i="78"/>
  <c r="F128" i="78"/>
  <c r="G39" i="78"/>
  <c r="G45" i="78"/>
  <c r="G57" i="78"/>
  <c r="E75" i="78"/>
  <c r="G77" i="78"/>
  <c r="H82" i="78"/>
  <c r="H83" i="78" s="1"/>
  <c r="E91" i="78"/>
  <c r="G121" i="78"/>
  <c r="E100" i="78"/>
  <c r="G129" i="78"/>
  <c r="AC125" i="78"/>
  <c r="G162" i="78"/>
  <c r="H109" i="78"/>
  <c r="G109" i="78"/>
  <c r="I116" i="78"/>
  <c r="F109" i="78"/>
  <c r="H116" i="78"/>
  <c r="E109" i="78"/>
  <c r="G116" i="78"/>
  <c r="F116" i="78"/>
  <c r="E116" i="78"/>
  <c r="G63" i="78"/>
  <c r="E84" i="78"/>
  <c r="H91" i="78"/>
  <c r="U175" i="78"/>
  <c r="G19" i="78"/>
  <c r="E27" i="78"/>
  <c r="E33" i="78"/>
  <c r="E39" i="78"/>
  <c r="E45" i="78"/>
  <c r="E51" i="78"/>
  <c r="E57" i="78"/>
  <c r="E63" i="78"/>
  <c r="F75" i="78"/>
  <c r="H77" i="78"/>
  <c r="F91" i="78"/>
  <c r="H121" i="78"/>
  <c r="F100" i="78"/>
  <c r="H102" i="78"/>
  <c r="I108" i="78"/>
  <c r="H148" i="78"/>
  <c r="H149" i="78" s="1"/>
  <c r="H150" i="78"/>
  <c r="AD146" i="78"/>
  <c r="H262" i="78" s="1"/>
  <c r="G157" i="78"/>
  <c r="AC153" i="78"/>
  <c r="G263" i="78" s="1"/>
  <c r="G27" i="78"/>
  <c r="F27" i="78"/>
  <c r="F33" i="78"/>
  <c r="F39" i="78"/>
  <c r="F45" i="78"/>
  <c r="F51" i="78"/>
  <c r="F57" i="78"/>
  <c r="F63" i="78"/>
  <c r="I77" i="78"/>
  <c r="G91" i="78"/>
  <c r="I102" i="78"/>
  <c r="I259" i="78"/>
  <c r="AA132" i="78"/>
  <c r="E136" i="78"/>
  <c r="G127" i="78"/>
  <c r="I129" i="78"/>
  <c r="AC132" i="78"/>
  <c r="G260" i="78" s="1"/>
  <c r="G141" i="78"/>
  <c r="G142" i="78" s="1"/>
  <c r="I143" i="78"/>
  <c r="AC146" i="78"/>
  <c r="G262" i="78" s="1"/>
  <c r="G155" i="78"/>
  <c r="G156" i="78" s="1"/>
  <c r="I157" i="78"/>
  <c r="H127" i="78"/>
  <c r="H141" i="78"/>
  <c r="H142" i="78" s="1"/>
  <c r="H155" i="78"/>
  <c r="H156" i="78" s="1"/>
  <c r="J168" i="78"/>
  <c r="E114" i="78"/>
  <c r="AA125" i="78"/>
  <c r="I127" i="78"/>
  <c r="AE132" i="78"/>
  <c r="I260" i="78" s="1"/>
  <c r="E134" i="78"/>
  <c r="AA139" i="78"/>
  <c r="I141" i="78"/>
  <c r="I142" i="78" s="1"/>
  <c r="AE146" i="78"/>
  <c r="I262" i="78" s="1"/>
  <c r="E148" i="78"/>
  <c r="E160" i="78" s="1"/>
  <c r="AA153" i="78"/>
  <c r="I155" i="78"/>
  <c r="I156" i="78" s="1"/>
  <c r="I162" i="78"/>
  <c r="E169" i="78"/>
  <c r="I181" i="78"/>
  <c r="H259" i="78"/>
  <c r="F114" i="78"/>
  <c r="F115" i="78" s="1"/>
  <c r="F134" i="78"/>
  <c r="F135" i="78" s="1"/>
  <c r="AB139" i="78"/>
  <c r="F261" i="78" s="1"/>
  <c r="F148" i="78"/>
  <c r="F149" i="78" s="1"/>
  <c r="AB153" i="78"/>
  <c r="F263" i="78" s="1"/>
  <c r="G114" i="78"/>
  <c r="G115" i="78" s="1"/>
  <c r="E129" i="78"/>
  <c r="G134" i="78"/>
  <c r="G135" i="78" s="1"/>
  <c r="G148" i="78"/>
  <c r="G149" i="78" s="1"/>
  <c r="H114" i="78"/>
  <c r="H115" i="78" s="1"/>
  <c r="H37" i="77"/>
  <c r="H38" i="77" s="1"/>
  <c r="E50" i="77"/>
  <c r="H20" i="77"/>
  <c r="E56" i="77"/>
  <c r="H43" i="77"/>
  <c r="H44" i="77" s="1"/>
  <c r="E62" i="77"/>
  <c r="H49" i="77"/>
  <c r="H50" i="77" s="1"/>
  <c r="E44" i="77"/>
  <c r="H25" i="77"/>
  <c r="H26" i="77" s="1"/>
  <c r="I20" i="77"/>
  <c r="I76" i="77"/>
  <c r="G19" i="77"/>
  <c r="J19" i="77" s="1"/>
  <c r="E27" i="77"/>
  <c r="E33" i="77"/>
  <c r="E39" i="77"/>
  <c r="E45" i="77"/>
  <c r="E51" i="77"/>
  <c r="E57" i="77"/>
  <c r="E63" i="77"/>
  <c r="F75" i="77"/>
  <c r="H77" i="77"/>
  <c r="I82" i="77"/>
  <c r="I83" i="77" s="1"/>
  <c r="F91" i="77"/>
  <c r="H121" i="77"/>
  <c r="F100" i="77"/>
  <c r="H102" i="77"/>
  <c r="E127" i="77"/>
  <c r="H163" i="77"/>
  <c r="G157" i="77"/>
  <c r="AC153" i="77"/>
  <c r="G263" i="77" s="1"/>
  <c r="F27" i="77"/>
  <c r="F33" i="77"/>
  <c r="F39" i="77"/>
  <c r="F45" i="77"/>
  <c r="F51" i="77"/>
  <c r="F57" i="77"/>
  <c r="F63" i="77"/>
  <c r="G75" i="77"/>
  <c r="I77" i="77"/>
  <c r="E89" i="77"/>
  <c r="G91" i="77"/>
  <c r="I121" i="77"/>
  <c r="G100" i="77"/>
  <c r="I114" i="77"/>
  <c r="I115" i="77" s="1"/>
  <c r="E162" i="77"/>
  <c r="E129" i="77"/>
  <c r="AA125" i="77"/>
  <c r="H150" i="77"/>
  <c r="AD146" i="77"/>
  <c r="H262" i="77" s="1"/>
  <c r="I259" i="77"/>
  <c r="H109" i="77"/>
  <c r="G109" i="77"/>
  <c r="I116" i="77"/>
  <c r="F109" i="77"/>
  <c r="H116" i="77"/>
  <c r="E109" i="77"/>
  <c r="G116" i="77"/>
  <c r="F116" i="77"/>
  <c r="E116" i="77"/>
  <c r="E21" i="77"/>
  <c r="G27" i="77"/>
  <c r="G33" i="77"/>
  <c r="G39" i="77"/>
  <c r="G45" i="77"/>
  <c r="G51" i="77"/>
  <c r="G57" i="77"/>
  <c r="G63" i="77"/>
  <c r="H75" i="77"/>
  <c r="E84" i="77"/>
  <c r="H91" i="77"/>
  <c r="H100" i="77"/>
  <c r="H136" i="77"/>
  <c r="AD132" i="77"/>
  <c r="H260" i="77" s="1"/>
  <c r="G143" i="77"/>
  <c r="AC139" i="77"/>
  <c r="G261" i="77" s="1"/>
  <c r="E156" i="77"/>
  <c r="U175" i="77"/>
  <c r="F21" i="77"/>
  <c r="F25" i="77"/>
  <c r="H27" i="77"/>
  <c r="F31" i="77"/>
  <c r="H33" i="77"/>
  <c r="F37" i="77"/>
  <c r="H39" i="77"/>
  <c r="F43" i="77"/>
  <c r="F44" i="77" s="1"/>
  <c r="H45" i="77"/>
  <c r="F49" i="77"/>
  <c r="F50" i="77" s="1"/>
  <c r="H51" i="77"/>
  <c r="F55" i="77"/>
  <c r="F56" i="77" s="1"/>
  <c r="H57" i="77"/>
  <c r="F61" i="77"/>
  <c r="F62" i="77" s="1"/>
  <c r="H63" i="77"/>
  <c r="F84" i="77"/>
  <c r="I91" i="77"/>
  <c r="G122" i="77"/>
  <c r="AA146" i="77"/>
  <c r="E150" i="77"/>
  <c r="E157" i="77"/>
  <c r="AA153" i="77"/>
  <c r="E174" i="77"/>
  <c r="J173" i="77"/>
  <c r="H82" i="77"/>
  <c r="H83" i="77" s="1"/>
  <c r="G102" i="77"/>
  <c r="E20" i="77"/>
  <c r="G21" i="77"/>
  <c r="G25" i="77"/>
  <c r="G26" i="77" s="1"/>
  <c r="I27" i="77"/>
  <c r="G31" i="77"/>
  <c r="G32" i="77" s="1"/>
  <c r="I33" i="77"/>
  <c r="G37" i="77"/>
  <c r="G38" i="77" s="1"/>
  <c r="I39" i="77"/>
  <c r="G43" i="77"/>
  <c r="G44" i="77" s="1"/>
  <c r="I45" i="77"/>
  <c r="G49" i="77"/>
  <c r="G50" i="77" s="1"/>
  <c r="I51" i="77"/>
  <c r="G55" i="77"/>
  <c r="G56" i="77" s="1"/>
  <c r="I57" i="77"/>
  <c r="G61" i="77"/>
  <c r="G62" i="77" s="1"/>
  <c r="I63" i="77"/>
  <c r="E82" i="77"/>
  <c r="G84" i="77"/>
  <c r="H122" i="77"/>
  <c r="I109" i="77"/>
  <c r="H21" i="77"/>
  <c r="E77" i="77"/>
  <c r="F82" i="77"/>
  <c r="F83" i="77" s="1"/>
  <c r="H84" i="77"/>
  <c r="E121" i="77"/>
  <c r="E102" i="77"/>
  <c r="F107" i="77"/>
  <c r="F108" i="77" s="1"/>
  <c r="E107" i="77"/>
  <c r="H107" i="77"/>
  <c r="H108" i="77" s="1"/>
  <c r="G129" i="77"/>
  <c r="AC125" i="77"/>
  <c r="G162" i="77"/>
  <c r="AA132" i="77"/>
  <c r="E136" i="77"/>
  <c r="I150" i="77"/>
  <c r="AE146" i="77"/>
  <c r="I262" i="77" s="1"/>
  <c r="H169" i="77"/>
  <c r="H181" i="77"/>
  <c r="I21" i="77"/>
  <c r="F77" i="77"/>
  <c r="I84" i="77"/>
  <c r="E101" i="77"/>
  <c r="F102" i="77"/>
  <c r="H259" i="77"/>
  <c r="Y167" i="77"/>
  <c r="G127" i="77"/>
  <c r="I129" i="77"/>
  <c r="AC132" i="77"/>
  <c r="G260" i="77" s="1"/>
  <c r="G141" i="77"/>
  <c r="G142" i="77" s="1"/>
  <c r="AC146" i="77"/>
  <c r="G262" i="77" s="1"/>
  <c r="G155" i="77"/>
  <c r="G156" i="77" s="1"/>
  <c r="G181" i="77"/>
  <c r="H127" i="77"/>
  <c r="H141" i="77"/>
  <c r="H142" i="77" s="1"/>
  <c r="H155" i="77"/>
  <c r="H156" i="77" s="1"/>
  <c r="H162" i="77"/>
  <c r="J168" i="77"/>
  <c r="E114" i="77"/>
  <c r="I127" i="77"/>
  <c r="AE132" i="77"/>
  <c r="I260" i="77" s="1"/>
  <c r="E134" i="77"/>
  <c r="AA139" i="77"/>
  <c r="E148" i="77"/>
  <c r="I155" i="77"/>
  <c r="I156" i="77" s="1"/>
  <c r="I162" i="77"/>
  <c r="E169" i="77"/>
  <c r="I181" i="77"/>
  <c r="F114" i="77"/>
  <c r="F115" i="77" s="1"/>
  <c r="AB125" i="77"/>
  <c r="F134" i="77"/>
  <c r="F135" i="77" s="1"/>
  <c r="AB139" i="77"/>
  <c r="F261" i="77" s="1"/>
  <c r="F148" i="77"/>
  <c r="F149" i="77" s="1"/>
  <c r="AB153" i="77"/>
  <c r="F263" i="77" s="1"/>
  <c r="G114" i="77"/>
  <c r="G115" i="77" s="1"/>
  <c r="G134" i="77"/>
  <c r="G135" i="77" s="1"/>
  <c r="G148" i="77"/>
  <c r="G149" i="77" s="1"/>
  <c r="H114" i="77"/>
  <c r="H115" i="77" s="1"/>
  <c r="H134" i="77"/>
  <c r="H135" i="77" s="1"/>
  <c r="H148" i="77"/>
  <c r="H149" i="77" s="1"/>
  <c r="E115" i="76"/>
  <c r="H61" i="76"/>
  <c r="H62" i="76" s="1"/>
  <c r="G61" i="76"/>
  <c r="G62" i="76" s="1"/>
  <c r="E61" i="76"/>
  <c r="AA132" i="76"/>
  <c r="E136" i="76"/>
  <c r="E134" i="76"/>
  <c r="E149" i="76"/>
  <c r="I19" i="76"/>
  <c r="I21" i="76"/>
  <c r="E39" i="76"/>
  <c r="F77" i="76"/>
  <c r="I82" i="76"/>
  <c r="I83" i="76" s="1"/>
  <c r="F84" i="76"/>
  <c r="G108" i="76"/>
  <c r="AD159" i="76"/>
  <c r="H259" i="76"/>
  <c r="H264" i="76" s="1"/>
  <c r="I121" i="76"/>
  <c r="AE153" i="76"/>
  <c r="I263" i="76" s="1"/>
  <c r="I157" i="76"/>
  <c r="I155" i="76"/>
  <c r="I156" i="76" s="1"/>
  <c r="I116" i="76"/>
  <c r="F109" i="76"/>
  <c r="H116" i="76"/>
  <c r="E116" i="76"/>
  <c r="G116" i="76"/>
  <c r="H102" i="76"/>
  <c r="F91" i="76"/>
  <c r="H77" i="76"/>
  <c r="E63" i="76"/>
  <c r="E57" i="76"/>
  <c r="E51" i="76"/>
  <c r="F116" i="76"/>
  <c r="G102" i="76"/>
  <c r="E91" i="76"/>
  <c r="G77" i="76"/>
  <c r="F102" i="76"/>
  <c r="E102" i="76"/>
  <c r="H84" i="76"/>
  <c r="E77" i="76"/>
  <c r="H21" i="76"/>
  <c r="I109" i="76"/>
  <c r="G84" i="76"/>
  <c r="I63" i="76"/>
  <c r="I57" i="76"/>
  <c r="I51" i="76"/>
  <c r="I45" i="76"/>
  <c r="I39" i="76"/>
  <c r="G109" i="76"/>
  <c r="H91" i="76"/>
  <c r="E84" i="76"/>
  <c r="G63" i="76"/>
  <c r="G57" i="76"/>
  <c r="G51" i="76"/>
  <c r="G45" i="76"/>
  <c r="G39" i="76"/>
  <c r="G33" i="76"/>
  <c r="G27" i="76"/>
  <c r="E21" i="76"/>
  <c r="H37" i="76"/>
  <c r="H38" i="76" s="1"/>
  <c r="G37" i="76"/>
  <c r="G38" i="76" s="1"/>
  <c r="E37" i="76"/>
  <c r="H39" i="76"/>
  <c r="H49" i="76"/>
  <c r="H50" i="76" s="1"/>
  <c r="G49" i="76"/>
  <c r="G50" i="76" s="1"/>
  <c r="E49" i="76"/>
  <c r="F63" i="76"/>
  <c r="I75" i="76"/>
  <c r="G83" i="76"/>
  <c r="I89" i="76"/>
  <c r="I90" i="76" s="1"/>
  <c r="G91" i="76"/>
  <c r="G101" i="76"/>
  <c r="H20" i="76"/>
  <c r="H25" i="76"/>
  <c r="H26" i="76" s="1"/>
  <c r="E25" i="76"/>
  <c r="I25" i="76"/>
  <c r="I26" i="76" s="1"/>
  <c r="E27" i="76"/>
  <c r="H31" i="76"/>
  <c r="H32" i="76" s="1"/>
  <c r="E31" i="76"/>
  <c r="I31" i="76"/>
  <c r="I32" i="76" s="1"/>
  <c r="E33" i="76"/>
  <c r="F61" i="76"/>
  <c r="F62" i="76" s="1"/>
  <c r="H63" i="76"/>
  <c r="I91" i="76"/>
  <c r="E101" i="76"/>
  <c r="I100" i="76"/>
  <c r="F27" i="76"/>
  <c r="F33" i="76"/>
  <c r="F43" i="76"/>
  <c r="F44" i="76" s="1"/>
  <c r="E45" i="76"/>
  <c r="F57" i="76"/>
  <c r="I61" i="76"/>
  <c r="I62" i="76" s="1"/>
  <c r="F76" i="76"/>
  <c r="E76" i="76"/>
  <c r="F128" i="76"/>
  <c r="F162" i="76"/>
  <c r="AB132" i="76"/>
  <c r="F260" i="76" s="1"/>
  <c r="AE139" i="76"/>
  <c r="I261" i="76" s="1"/>
  <c r="I143" i="76"/>
  <c r="I141" i="76"/>
  <c r="I142" i="76" s="1"/>
  <c r="F20" i="76"/>
  <c r="G90" i="76"/>
  <c r="H101" i="76"/>
  <c r="E109" i="76"/>
  <c r="H55" i="76"/>
  <c r="H56" i="76" s="1"/>
  <c r="G55" i="76"/>
  <c r="G56" i="76" s="1"/>
  <c r="E55" i="76"/>
  <c r="H43" i="76"/>
  <c r="H44" i="76" s="1"/>
  <c r="G43" i="76"/>
  <c r="G44" i="76" s="1"/>
  <c r="E43" i="76"/>
  <c r="I55" i="76"/>
  <c r="I56" i="76" s="1"/>
  <c r="F101" i="76"/>
  <c r="H109" i="76"/>
  <c r="F89" i="76"/>
  <c r="F90" i="76" s="1"/>
  <c r="F121" i="76"/>
  <c r="G129" i="76"/>
  <c r="AC125" i="76"/>
  <c r="G162" i="76"/>
  <c r="G136" i="76"/>
  <c r="E141" i="76"/>
  <c r="G141" i="76"/>
  <c r="G142" i="76" s="1"/>
  <c r="E155" i="76"/>
  <c r="G155" i="76"/>
  <c r="G156" i="76" s="1"/>
  <c r="J178" i="76"/>
  <c r="E82" i="76"/>
  <c r="H89" i="76"/>
  <c r="H90" i="76" s="1"/>
  <c r="E107" i="76"/>
  <c r="E119" i="76" s="1"/>
  <c r="AE125" i="76"/>
  <c r="I129" i="76"/>
  <c r="E174" i="76"/>
  <c r="J173" i="76"/>
  <c r="F82" i="76"/>
  <c r="F83" i="76" s="1"/>
  <c r="F107" i="76"/>
  <c r="F108" i="76" s="1"/>
  <c r="E127" i="76"/>
  <c r="G127" i="76"/>
  <c r="G163" i="76"/>
  <c r="H162" i="76"/>
  <c r="I114" i="76"/>
  <c r="I115" i="76" s="1"/>
  <c r="I162" i="76"/>
  <c r="H181" i="76"/>
  <c r="E261" i="76"/>
  <c r="H82" i="76"/>
  <c r="H83" i="76" s="1"/>
  <c r="H107" i="76"/>
  <c r="H108" i="76" s="1"/>
  <c r="G143" i="76"/>
  <c r="AC139" i="76"/>
  <c r="G261" i="76" s="1"/>
  <c r="G157" i="76"/>
  <c r="AC153" i="76"/>
  <c r="G263" i="76" s="1"/>
  <c r="H121" i="76"/>
  <c r="E162" i="76"/>
  <c r="AA146" i="76"/>
  <c r="E150" i="76"/>
  <c r="G181" i="76"/>
  <c r="F114" i="76"/>
  <c r="F115" i="76" s="1"/>
  <c r="AB125" i="76"/>
  <c r="F134" i="76"/>
  <c r="F135" i="76" s="1"/>
  <c r="AB139" i="76"/>
  <c r="F261" i="76" s="1"/>
  <c r="F148" i="76"/>
  <c r="F149" i="76" s="1"/>
  <c r="AB153" i="76"/>
  <c r="F263" i="76" s="1"/>
  <c r="G114" i="76"/>
  <c r="G115" i="76" s="1"/>
  <c r="E129" i="76"/>
  <c r="G134" i="76"/>
  <c r="G135" i="76" s="1"/>
  <c r="G148" i="76"/>
  <c r="G149" i="76" s="1"/>
  <c r="H114" i="76"/>
  <c r="H115" i="76" s="1"/>
  <c r="H134" i="76"/>
  <c r="H135" i="76" s="1"/>
  <c r="H148" i="76"/>
  <c r="H149" i="76" s="1"/>
  <c r="E50" i="75"/>
  <c r="E26" i="75"/>
  <c r="I76" i="75"/>
  <c r="I101" i="75"/>
  <c r="G107" i="75"/>
  <c r="G108" i="75" s="1"/>
  <c r="E56" i="75"/>
  <c r="E76" i="75"/>
  <c r="E90" i="75"/>
  <c r="E121" i="75"/>
  <c r="E100" i="75"/>
  <c r="G82" i="75"/>
  <c r="G83" i="75" s="1"/>
  <c r="E62" i="75"/>
  <c r="G77" i="75"/>
  <c r="H82" i="75"/>
  <c r="H83" i="75" s="1"/>
  <c r="E91" i="75"/>
  <c r="G121" i="75"/>
  <c r="G102" i="75"/>
  <c r="I128" i="75"/>
  <c r="G143" i="75"/>
  <c r="AC139" i="75"/>
  <c r="G261" i="75" s="1"/>
  <c r="G19" i="75"/>
  <c r="E39" i="75"/>
  <c r="E45" i="75"/>
  <c r="E51" i="75"/>
  <c r="E57" i="75"/>
  <c r="E63" i="75"/>
  <c r="H77" i="75"/>
  <c r="I82" i="75"/>
  <c r="I83" i="75" s="1"/>
  <c r="F91" i="75"/>
  <c r="H102" i="75"/>
  <c r="I107" i="75"/>
  <c r="I108" i="75" s="1"/>
  <c r="G109" i="75"/>
  <c r="I136" i="75"/>
  <c r="AE132" i="75"/>
  <c r="I260" i="75" s="1"/>
  <c r="G141" i="75"/>
  <c r="G142" i="75" s="1"/>
  <c r="I150" i="75"/>
  <c r="AE146" i="75"/>
  <c r="I262" i="75" s="1"/>
  <c r="U175" i="75"/>
  <c r="H19" i="75"/>
  <c r="F33" i="75"/>
  <c r="F39" i="75"/>
  <c r="F45" i="75"/>
  <c r="F51" i="75"/>
  <c r="F57" i="75"/>
  <c r="F63" i="75"/>
  <c r="I77" i="75"/>
  <c r="G91" i="75"/>
  <c r="I121" i="75"/>
  <c r="G100" i="75"/>
  <c r="I102" i="75"/>
  <c r="E262" i="75"/>
  <c r="I116" i="75"/>
  <c r="F109" i="75"/>
  <c r="H116" i="75"/>
  <c r="E109" i="75"/>
  <c r="G116" i="75"/>
  <c r="I19" i="75"/>
  <c r="E21" i="75"/>
  <c r="G27" i="75"/>
  <c r="G33" i="75"/>
  <c r="G39" i="75"/>
  <c r="G45" i="75"/>
  <c r="G51" i="75"/>
  <c r="G57" i="75"/>
  <c r="G63" i="75"/>
  <c r="H75" i="75"/>
  <c r="E84" i="75"/>
  <c r="H91" i="75"/>
  <c r="H100" i="75"/>
  <c r="I109" i="75"/>
  <c r="G114" i="75"/>
  <c r="G115" i="75" s="1"/>
  <c r="F114" i="75"/>
  <c r="F115" i="75" s="1"/>
  <c r="E114" i="75"/>
  <c r="E162" i="75"/>
  <c r="E155" i="75"/>
  <c r="E157" i="75"/>
  <c r="AA153" i="75"/>
  <c r="E174" i="75"/>
  <c r="J173" i="75"/>
  <c r="F181" i="75"/>
  <c r="F21" i="75"/>
  <c r="F25" i="75"/>
  <c r="F26" i="75" s="1"/>
  <c r="H27" i="75"/>
  <c r="F31" i="75"/>
  <c r="F32" i="75" s="1"/>
  <c r="H33" i="75"/>
  <c r="F37" i="75"/>
  <c r="F38" i="75" s="1"/>
  <c r="H39" i="75"/>
  <c r="F43" i="75"/>
  <c r="F44" i="75" s="1"/>
  <c r="H45" i="75"/>
  <c r="F49" i="75"/>
  <c r="F50" i="75" s="1"/>
  <c r="H51" i="75"/>
  <c r="F55" i="75"/>
  <c r="F56" i="75" s="1"/>
  <c r="H57" i="75"/>
  <c r="F61" i="75"/>
  <c r="F62" i="75" s="1"/>
  <c r="H63" i="75"/>
  <c r="F84" i="75"/>
  <c r="G89" i="75"/>
  <c r="G90" i="75" s="1"/>
  <c r="I91" i="75"/>
  <c r="H136" i="75"/>
  <c r="AD132" i="75"/>
  <c r="H260" i="75" s="1"/>
  <c r="H150" i="75"/>
  <c r="AD146" i="75"/>
  <c r="H262" i="75" s="1"/>
  <c r="H157" i="75"/>
  <c r="G21" i="75"/>
  <c r="G25" i="75"/>
  <c r="G26" i="75" s="1"/>
  <c r="I27" i="75"/>
  <c r="G31" i="75"/>
  <c r="G32" i="75" s="1"/>
  <c r="I33" i="75"/>
  <c r="I39" i="75"/>
  <c r="I45" i="75"/>
  <c r="I51" i="75"/>
  <c r="I57" i="75"/>
  <c r="I63" i="75"/>
  <c r="E82" i="75"/>
  <c r="G84" i="75"/>
  <c r="H89" i="75"/>
  <c r="H90" i="75" s="1"/>
  <c r="H122" i="75"/>
  <c r="E107" i="75"/>
  <c r="G129" i="75"/>
  <c r="AC125" i="75"/>
  <c r="H169" i="75"/>
  <c r="H181" i="75"/>
  <c r="H21" i="75"/>
  <c r="E77" i="75"/>
  <c r="F82" i="75"/>
  <c r="F83" i="75" s="1"/>
  <c r="H84" i="75"/>
  <c r="I122" i="75"/>
  <c r="E102" i="75"/>
  <c r="F107" i="75"/>
  <c r="F108" i="75" s="1"/>
  <c r="H114" i="75"/>
  <c r="H115" i="75" s="1"/>
  <c r="E116" i="75"/>
  <c r="AD125" i="75"/>
  <c r="H162" i="75"/>
  <c r="AC132" i="75"/>
  <c r="G260" i="75" s="1"/>
  <c r="AC146" i="75"/>
  <c r="G262" i="75" s="1"/>
  <c r="I169" i="75"/>
  <c r="I181" i="75"/>
  <c r="F77" i="75"/>
  <c r="I84" i="75"/>
  <c r="F121" i="75"/>
  <c r="F102" i="75"/>
  <c r="I114" i="75"/>
  <c r="I115" i="75" s="1"/>
  <c r="F116" i="75"/>
  <c r="G127" i="75"/>
  <c r="H143" i="75"/>
  <c r="G157" i="75"/>
  <c r="AC153" i="75"/>
  <c r="G263" i="75" s="1"/>
  <c r="H127" i="75"/>
  <c r="J127" i="75" s="1"/>
  <c r="H141" i="75"/>
  <c r="H142" i="75" s="1"/>
  <c r="H155" i="75"/>
  <c r="H156" i="75" s="1"/>
  <c r="J168" i="75"/>
  <c r="AA125" i="75"/>
  <c r="E134" i="75"/>
  <c r="AA139" i="75"/>
  <c r="E148" i="75"/>
  <c r="E169" i="75"/>
  <c r="AB125" i="75"/>
  <c r="F134" i="75"/>
  <c r="F135" i="75" s="1"/>
  <c r="AB139" i="75"/>
  <c r="F261" i="75" s="1"/>
  <c r="F148" i="75"/>
  <c r="F149" i="75" s="1"/>
  <c r="AB153" i="75"/>
  <c r="F263" i="75" s="1"/>
  <c r="I259" i="75"/>
  <c r="E129" i="75"/>
  <c r="G134" i="75"/>
  <c r="G135" i="75" s="1"/>
  <c r="G148" i="75"/>
  <c r="G149" i="75" s="1"/>
  <c r="H134" i="75"/>
  <c r="H135" i="75" s="1"/>
  <c r="H148" i="75"/>
  <c r="H149" i="75" s="1"/>
  <c r="I169" i="67"/>
  <c r="F174" i="67"/>
  <c r="G174" i="67"/>
  <c r="H174" i="67"/>
  <c r="I174" i="67"/>
  <c r="E179" i="67"/>
  <c r="E169" i="67"/>
  <c r="F169" i="67"/>
  <c r="G169" i="67"/>
  <c r="H179" i="67"/>
  <c r="I179" i="67"/>
  <c r="E174" i="67"/>
  <c r="F179" i="67"/>
  <c r="G179" i="67"/>
  <c r="H169" i="67"/>
  <c r="W54" i="77" l="1"/>
  <c r="I144" i="81"/>
  <c r="T139" i="77"/>
  <c r="H58" i="81"/>
  <c r="X125" i="76"/>
  <c r="X153" i="79"/>
  <c r="F158" i="78"/>
  <c r="X139" i="80"/>
  <c r="H110" i="75"/>
  <c r="H34" i="77"/>
  <c r="E182" i="76"/>
  <c r="I28" i="79"/>
  <c r="I160" i="75"/>
  <c r="F144" i="77"/>
  <c r="U36" i="76"/>
  <c r="I160" i="79"/>
  <c r="J75" i="76"/>
  <c r="I40" i="80"/>
  <c r="W30" i="80"/>
  <c r="I117" i="80"/>
  <c r="H67" i="76"/>
  <c r="H119" i="79"/>
  <c r="E67" i="77"/>
  <c r="X139" i="81"/>
  <c r="U153" i="80"/>
  <c r="F182" i="76"/>
  <c r="J179" i="75"/>
  <c r="F182" i="80"/>
  <c r="F182" i="75"/>
  <c r="V167" i="80"/>
  <c r="G182" i="75"/>
  <c r="I182" i="77"/>
  <c r="U18" i="81"/>
  <c r="J75" i="81"/>
  <c r="E144" i="81"/>
  <c r="E94" i="81"/>
  <c r="G182" i="81"/>
  <c r="I67" i="81"/>
  <c r="J179" i="81"/>
  <c r="J127" i="81"/>
  <c r="E160" i="81"/>
  <c r="J155" i="81"/>
  <c r="E67" i="81"/>
  <c r="I94" i="81"/>
  <c r="I52" i="81"/>
  <c r="J75" i="80"/>
  <c r="I34" i="80"/>
  <c r="W48" i="80"/>
  <c r="H119" i="80"/>
  <c r="I158" i="80"/>
  <c r="F103" i="80"/>
  <c r="E67" i="80"/>
  <c r="E94" i="80"/>
  <c r="I144" i="79"/>
  <c r="I128" i="79"/>
  <c r="H94" i="79"/>
  <c r="V139" i="79"/>
  <c r="I76" i="79"/>
  <c r="I78" i="79" s="1"/>
  <c r="J75" i="79"/>
  <c r="H76" i="79"/>
  <c r="H78" i="79" s="1"/>
  <c r="J141" i="79"/>
  <c r="T98" i="79"/>
  <c r="J127" i="79"/>
  <c r="H101" i="79"/>
  <c r="W98" i="79" s="1"/>
  <c r="G160" i="79"/>
  <c r="I182" i="78"/>
  <c r="G119" i="78"/>
  <c r="J89" i="78"/>
  <c r="W60" i="78"/>
  <c r="H78" i="78"/>
  <c r="F182" i="78"/>
  <c r="I67" i="78"/>
  <c r="E90" i="78"/>
  <c r="J90" i="78" s="1"/>
  <c r="J141" i="78"/>
  <c r="J55" i="78"/>
  <c r="G182" i="78"/>
  <c r="J49" i="78"/>
  <c r="J37" i="78"/>
  <c r="H110" i="78"/>
  <c r="H94" i="78"/>
  <c r="I67" i="77"/>
  <c r="I64" i="77"/>
  <c r="G92" i="77"/>
  <c r="E94" i="77"/>
  <c r="F182" i="77"/>
  <c r="J75" i="77"/>
  <c r="V167" i="77"/>
  <c r="I40" i="77"/>
  <c r="J179" i="77"/>
  <c r="I26" i="77"/>
  <c r="X24" i="77" s="1"/>
  <c r="U139" i="77"/>
  <c r="E119" i="77"/>
  <c r="G182" i="77"/>
  <c r="F67" i="77"/>
  <c r="I119" i="77"/>
  <c r="X132" i="77"/>
  <c r="J141" i="77"/>
  <c r="I151" i="77"/>
  <c r="J55" i="77"/>
  <c r="V167" i="76"/>
  <c r="H76" i="76"/>
  <c r="H78" i="76" s="1"/>
  <c r="J100" i="76"/>
  <c r="W153" i="76"/>
  <c r="F67" i="76"/>
  <c r="G67" i="76"/>
  <c r="J89" i="76"/>
  <c r="U30" i="76"/>
  <c r="U153" i="76"/>
  <c r="F28" i="76"/>
  <c r="X146" i="76"/>
  <c r="I46" i="76"/>
  <c r="G94" i="76"/>
  <c r="T18" i="76"/>
  <c r="W139" i="76"/>
  <c r="X153" i="75"/>
  <c r="I158" i="75"/>
  <c r="E67" i="75"/>
  <c r="F158" i="75"/>
  <c r="V153" i="75"/>
  <c r="F130" i="75"/>
  <c r="J75" i="75"/>
  <c r="J141" i="75"/>
  <c r="U98" i="75"/>
  <c r="H58" i="75"/>
  <c r="E20" i="75"/>
  <c r="E22" i="75" s="1"/>
  <c r="F92" i="75"/>
  <c r="I119" i="75"/>
  <c r="J37" i="75"/>
  <c r="J323" i="25"/>
  <c r="F182" i="81"/>
  <c r="J179" i="80"/>
  <c r="J179" i="78"/>
  <c r="J181" i="78"/>
  <c r="J181" i="76"/>
  <c r="I182" i="76"/>
  <c r="V167" i="78"/>
  <c r="J169" i="76"/>
  <c r="J179" i="76"/>
  <c r="G182" i="76"/>
  <c r="W171" i="81"/>
  <c r="V167" i="81"/>
  <c r="H182" i="76"/>
  <c r="G182" i="80"/>
  <c r="I46" i="79"/>
  <c r="I46" i="75"/>
  <c r="X146" i="81"/>
  <c r="X48" i="78"/>
  <c r="U153" i="78"/>
  <c r="I137" i="76"/>
  <c r="I85" i="78"/>
  <c r="I151" i="76"/>
  <c r="X48" i="79"/>
  <c r="U125" i="75"/>
  <c r="F130" i="81"/>
  <c r="H158" i="76"/>
  <c r="G28" i="76"/>
  <c r="G110" i="77"/>
  <c r="X153" i="80"/>
  <c r="H34" i="75"/>
  <c r="W24" i="81"/>
  <c r="I34" i="75"/>
  <c r="I58" i="80"/>
  <c r="G64" i="79"/>
  <c r="U153" i="81"/>
  <c r="X18" i="78"/>
  <c r="X132" i="80"/>
  <c r="E144" i="77"/>
  <c r="X48" i="75"/>
  <c r="H40" i="75"/>
  <c r="G85" i="79"/>
  <c r="G64" i="81"/>
  <c r="X36" i="81"/>
  <c r="F85" i="81"/>
  <c r="I64" i="80"/>
  <c r="I64" i="78"/>
  <c r="G144" i="79"/>
  <c r="E52" i="78"/>
  <c r="I144" i="75"/>
  <c r="J157" i="76"/>
  <c r="F158" i="76"/>
  <c r="X30" i="78"/>
  <c r="I28" i="81"/>
  <c r="J136" i="75"/>
  <c r="J142" i="77"/>
  <c r="H40" i="79"/>
  <c r="V24" i="81"/>
  <c r="H144" i="76"/>
  <c r="U125" i="80"/>
  <c r="I58" i="81"/>
  <c r="U18" i="75"/>
  <c r="X48" i="77"/>
  <c r="J143" i="80"/>
  <c r="G64" i="75"/>
  <c r="X132" i="75"/>
  <c r="T24" i="77"/>
  <c r="I58" i="79"/>
  <c r="V48" i="81"/>
  <c r="H78" i="80"/>
  <c r="T139" i="81"/>
  <c r="G110" i="78"/>
  <c r="I28" i="75"/>
  <c r="I92" i="75"/>
  <c r="X54" i="78"/>
  <c r="W54" i="78"/>
  <c r="G52" i="79"/>
  <c r="H46" i="79"/>
  <c r="W80" i="79"/>
  <c r="V54" i="81"/>
  <c r="X132" i="81"/>
  <c r="F52" i="76"/>
  <c r="E130" i="75"/>
  <c r="I46" i="81"/>
  <c r="I144" i="77"/>
  <c r="U139" i="75"/>
  <c r="H52" i="81"/>
  <c r="G52" i="75"/>
  <c r="I110" i="77"/>
  <c r="I92" i="77"/>
  <c r="H28" i="79"/>
  <c r="I52" i="80"/>
  <c r="H46" i="80"/>
  <c r="U80" i="81"/>
  <c r="U153" i="77"/>
  <c r="X132" i="78"/>
  <c r="U139" i="80"/>
  <c r="X48" i="76"/>
  <c r="F78" i="75"/>
  <c r="W105" i="75"/>
  <c r="F144" i="76"/>
  <c r="I151" i="78"/>
  <c r="F78" i="80"/>
  <c r="H64" i="81"/>
  <c r="G40" i="75"/>
  <c r="G85" i="77"/>
  <c r="W60" i="77"/>
  <c r="I117" i="79"/>
  <c r="F158" i="81"/>
  <c r="I40" i="79"/>
  <c r="W30" i="79"/>
  <c r="I151" i="75"/>
  <c r="F144" i="75"/>
  <c r="E40" i="78"/>
  <c r="I34" i="79"/>
  <c r="X139" i="79"/>
  <c r="I137" i="80"/>
  <c r="I40" i="81"/>
  <c r="J27" i="80"/>
  <c r="I58" i="77"/>
  <c r="G58" i="79"/>
  <c r="J143" i="81"/>
  <c r="I46" i="80"/>
  <c r="I158" i="79"/>
  <c r="F40" i="76"/>
  <c r="X112" i="80"/>
  <c r="J143" i="75"/>
  <c r="J33" i="80"/>
  <c r="X139" i="77"/>
  <c r="X24" i="78"/>
  <c r="X36" i="79"/>
  <c r="H28" i="80"/>
  <c r="I58" i="75"/>
  <c r="F158" i="77"/>
  <c r="H52" i="79"/>
  <c r="E92" i="79"/>
  <c r="I28" i="80"/>
  <c r="I92" i="80"/>
  <c r="F158" i="80"/>
  <c r="G58" i="81"/>
  <c r="W48" i="75"/>
  <c r="G58" i="75"/>
  <c r="U54" i="76"/>
  <c r="V30" i="76"/>
  <c r="X42" i="78"/>
  <c r="J143" i="79"/>
  <c r="H58" i="79"/>
  <c r="H110" i="79"/>
  <c r="F130" i="80"/>
  <c r="H28" i="75"/>
  <c r="J51" i="76"/>
  <c r="H92" i="77"/>
  <c r="F92" i="77"/>
  <c r="I92" i="81"/>
  <c r="I64" i="81"/>
  <c r="G22" i="76"/>
  <c r="X146" i="75"/>
  <c r="J157" i="77"/>
  <c r="W30" i="77"/>
  <c r="V139" i="80"/>
  <c r="I151" i="81"/>
  <c r="F22" i="81"/>
  <c r="H58" i="77"/>
  <c r="J56" i="78"/>
  <c r="J32" i="78"/>
  <c r="F92" i="78"/>
  <c r="F144" i="81"/>
  <c r="U60" i="81"/>
  <c r="H34" i="81"/>
  <c r="I137" i="81"/>
  <c r="U18" i="80"/>
  <c r="U153" i="75"/>
  <c r="J143" i="78"/>
  <c r="J143" i="77"/>
  <c r="X87" i="78"/>
  <c r="J50" i="78"/>
  <c r="H58" i="78"/>
  <c r="X30" i="80"/>
  <c r="F144" i="80"/>
  <c r="H28" i="81"/>
  <c r="U73" i="75"/>
  <c r="J150" i="75"/>
  <c r="J57" i="77"/>
  <c r="I137" i="78"/>
  <c r="T48" i="78"/>
  <c r="X30" i="79"/>
  <c r="H34" i="79"/>
  <c r="X24" i="80"/>
  <c r="X60" i="80"/>
  <c r="U125" i="81"/>
  <c r="I40" i="78"/>
  <c r="X30" i="77"/>
  <c r="V60" i="75"/>
  <c r="J51" i="77"/>
  <c r="V80" i="79"/>
  <c r="I52" i="79"/>
  <c r="J142" i="75"/>
  <c r="X132" i="79"/>
  <c r="F58" i="76"/>
  <c r="J45" i="76"/>
  <c r="I52" i="77"/>
  <c r="X80" i="78"/>
  <c r="V54" i="79"/>
  <c r="E34" i="77"/>
  <c r="V80" i="77"/>
  <c r="J84" i="78"/>
  <c r="J150" i="78"/>
  <c r="H85" i="79"/>
  <c r="J136" i="80"/>
  <c r="J57" i="81"/>
  <c r="W73" i="80"/>
  <c r="X139" i="75"/>
  <c r="I40" i="75"/>
  <c r="G46" i="75"/>
  <c r="U48" i="76"/>
  <c r="T73" i="77"/>
  <c r="I46" i="77"/>
  <c r="J129" i="78"/>
  <c r="J102" i="78"/>
  <c r="T36" i="78"/>
  <c r="I137" i="79"/>
  <c r="V60" i="79"/>
  <c r="U139" i="81"/>
  <c r="V60" i="81"/>
  <c r="V24" i="76"/>
  <c r="J33" i="78"/>
  <c r="J57" i="76"/>
  <c r="J27" i="81"/>
  <c r="E144" i="75"/>
  <c r="J27" i="75"/>
  <c r="H52" i="75"/>
  <c r="X24" i="75"/>
  <c r="J150" i="76"/>
  <c r="J143" i="76"/>
  <c r="I137" i="77"/>
  <c r="H64" i="77"/>
  <c r="T30" i="77"/>
  <c r="J26" i="78"/>
  <c r="W54" i="79"/>
  <c r="J157" i="80"/>
  <c r="F22" i="80"/>
  <c r="J136" i="81"/>
  <c r="H40" i="81"/>
  <c r="H110" i="81"/>
  <c r="V48" i="75"/>
  <c r="X24" i="79"/>
  <c r="J63" i="80"/>
  <c r="T139" i="75"/>
  <c r="I64" i="75"/>
  <c r="H46" i="75"/>
  <c r="I52" i="75"/>
  <c r="J136" i="77"/>
  <c r="I34" i="77"/>
  <c r="X54" i="77"/>
  <c r="F144" i="78"/>
  <c r="J157" i="79"/>
  <c r="I151" i="79"/>
  <c r="W42" i="79"/>
  <c r="W105" i="79"/>
  <c r="X42" i="80"/>
  <c r="J21" i="80"/>
  <c r="J51" i="80"/>
  <c r="I144" i="80"/>
  <c r="H46" i="81"/>
  <c r="I34" i="81"/>
  <c r="V48" i="79"/>
  <c r="V87" i="78"/>
  <c r="J33" i="79"/>
  <c r="J51" i="79"/>
  <c r="J91" i="81"/>
  <c r="J129" i="75"/>
  <c r="V18" i="76"/>
  <c r="U139" i="78"/>
  <c r="J157" i="78"/>
  <c r="E58" i="78"/>
  <c r="X36" i="78"/>
  <c r="X60" i="78"/>
  <c r="J21" i="79"/>
  <c r="I64" i="79"/>
  <c r="X112" i="79"/>
  <c r="V153" i="80"/>
  <c r="J45" i="80"/>
  <c r="W48" i="81"/>
  <c r="J27" i="76"/>
  <c r="H64" i="75"/>
  <c r="J33" i="75"/>
  <c r="J33" i="76"/>
  <c r="J136" i="78"/>
  <c r="J150" i="79"/>
  <c r="J109" i="79"/>
  <c r="J57" i="80"/>
  <c r="J91" i="80"/>
  <c r="J39" i="80"/>
  <c r="H34" i="80"/>
  <c r="J181" i="80"/>
  <c r="W167" i="79"/>
  <c r="G182" i="79"/>
  <c r="J181" i="77"/>
  <c r="F182" i="79"/>
  <c r="V167" i="79"/>
  <c r="J181" i="75"/>
  <c r="J179" i="79"/>
  <c r="J263" i="76"/>
  <c r="H264" i="77"/>
  <c r="J260" i="80"/>
  <c r="AD159" i="77"/>
  <c r="AF125" i="76"/>
  <c r="AA159" i="76"/>
  <c r="I264" i="75"/>
  <c r="AD159" i="79"/>
  <c r="I264" i="81"/>
  <c r="J261" i="76"/>
  <c r="J260" i="75"/>
  <c r="AF146" i="81"/>
  <c r="AE159" i="75"/>
  <c r="H117" i="81"/>
  <c r="W112" i="81"/>
  <c r="E135" i="81"/>
  <c r="J134" i="81"/>
  <c r="G46" i="81"/>
  <c r="V42" i="81"/>
  <c r="J102" i="81"/>
  <c r="V132" i="81"/>
  <c r="G137" i="81"/>
  <c r="AB159" i="81"/>
  <c r="F259" i="81"/>
  <c r="V139" i="81"/>
  <c r="G144" i="81"/>
  <c r="F34" i="81"/>
  <c r="U30" i="81"/>
  <c r="I117" i="81"/>
  <c r="X112" i="81"/>
  <c r="E38" i="81"/>
  <c r="J37" i="81"/>
  <c r="AE159" i="81"/>
  <c r="J39" i="81"/>
  <c r="H92" i="81"/>
  <c r="W87" i="81"/>
  <c r="G40" i="81"/>
  <c r="V36" i="81"/>
  <c r="I103" i="81"/>
  <c r="X98" i="81"/>
  <c r="G85" i="81"/>
  <c r="V80" i="81"/>
  <c r="G28" i="81"/>
  <c r="X87" i="81"/>
  <c r="G160" i="81"/>
  <c r="W54" i="81"/>
  <c r="X30" i="81"/>
  <c r="E261" i="81"/>
  <c r="J261" i="81" s="1"/>
  <c r="AF139" i="81"/>
  <c r="T153" i="81"/>
  <c r="E158" i="81"/>
  <c r="J156" i="81"/>
  <c r="F52" i="81"/>
  <c r="U48" i="81"/>
  <c r="J129" i="81"/>
  <c r="F117" i="81"/>
  <c r="U112" i="81"/>
  <c r="I160" i="81"/>
  <c r="I128" i="81"/>
  <c r="F28" i="81"/>
  <c r="U24" i="81"/>
  <c r="H119" i="81"/>
  <c r="H101" i="81"/>
  <c r="E32" i="81"/>
  <c r="J31" i="81"/>
  <c r="E90" i="81"/>
  <c r="J89" i="81"/>
  <c r="G110" i="81"/>
  <c r="V105" i="81"/>
  <c r="J45" i="81"/>
  <c r="W36" i="81"/>
  <c r="I119" i="81"/>
  <c r="W60" i="81"/>
  <c r="F58" i="81"/>
  <c r="U54" i="81"/>
  <c r="W105" i="81"/>
  <c r="X54" i="81"/>
  <c r="F46" i="81"/>
  <c r="U42" i="81"/>
  <c r="I78" i="81"/>
  <c r="X73" i="81"/>
  <c r="I22" i="81"/>
  <c r="X18" i="81"/>
  <c r="V125" i="81"/>
  <c r="G130" i="81"/>
  <c r="G117" i="81"/>
  <c r="V112" i="81"/>
  <c r="E182" i="81"/>
  <c r="J169" i="81"/>
  <c r="U167" i="81"/>
  <c r="AA159" i="81"/>
  <c r="E259" i="81"/>
  <c r="AF125" i="81"/>
  <c r="Y167" i="81"/>
  <c r="I182" i="81"/>
  <c r="E263" i="81"/>
  <c r="J263" i="81" s="1"/>
  <c r="AF153" i="81"/>
  <c r="U87" i="81"/>
  <c r="F92" i="81"/>
  <c r="E26" i="81"/>
  <c r="J25" i="81"/>
  <c r="H67" i="81"/>
  <c r="H20" i="81"/>
  <c r="T125" i="81"/>
  <c r="E130" i="81"/>
  <c r="I110" i="81"/>
  <c r="X105" i="81"/>
  <c r="AD159" i="81"/>
  <c r="H259" i="81"/>
  <c r="J51" i="81"/>
  <c r="J21" i="81"/>
  <c r="J84" i="81"/>
  <c r="J109" i="81"/>
  <c r="V153" i="81"/>
  <c r="G158" i="81"/>
  <c r="H85" i="81"/>
  <c r="W80" i="81"/>
  <c r="G34" i="81"/>
  <c r="V30" i="81"/>
  <c r="F119" i="81"/>
  <c r="F101" i="81"/>
  <c r="X42" i="81"/>
  <c r="G119" i="81"/>
  <c r="G101" i="81"/>
  <c r="V146" i="81"/>
  <c r="G151" i="81"/>
  <c r="H160" i="81"/>
  <c r="H128" i="81"/>
  <c r="F40" i="81"/>
  <c r="U36" i="81"/>
  <c r="E44" i="81"/>
  <c r="J43" i="81"/>
  <c r="J33" i="81"/>
  <c r="E115" i="81"/>
  <c r="J114" i="81"/>
  <c r="F160" i="81"/>
  <c r="J157" i="81"/>
  <c r="H76" i="81"/>
  <c r="H94" i="81"/>
  <c r="F94" i="81"/>
  <c r="F76" i="81"/>
  <c r="E108" i="81"/>
  <c r="J107" i="81"/>
  <c r="J150" i="81"/>
  <c r="G52" i="81"/>
  <c r="G76" i="81"/>
  <c r="G94" i="81"/>
  <c r="X48" i="81"/>
  <c r="X167" i="81"/>
  <c r="H182" i="81"/>
  <c r="W146" i="81"/>
  <c r="H151" i="81"/>
  <c r="U146" i="81"/>
  <c r="F151" i="81"/>
  <c r="X153" i="81"/>
  <c r="I158" i="81"/>
  <c r="J142" i="81"/>
  <c r="E62" i="81"/>
  <c r="J61" i="81"/>
  <c r="J181" i="81"/>
  <c r="G67" i="81"/>
  <c r="G20" i="81"/>
  <c r="F110" i="81"/>
  <c r="U105" i="81"/>
  <c r="J77" i="81"/>
  <c r="J19" i="81"/>
  <c r="J63" i="81"/>
  <c r="W42" i="81"/>
  <c r="I85" i="81"/>
  <c r="X80" i="81"/>
  <c r="W30" i="81"/>
  <c r="X60" i="81"/>
  <c r="F67" i="81"/>
  <c r="X24" i="81"/>
  <c r="H144" i="81"/>
  <c r="W139" i="81"/>
  <c r="E50" i="81"/>
  <c r="J49" i="81"/>
  <c r="U132" i="81"/>
  <c r="F137" i="81"/>
  <c r="F64" i="81"/>
  <c r="W132" i="81"/>
  <c r="H137" i="81"/>
  <c r="J141" i="81"/>
  <c r="E149" i="81"/>
  <c r="J148" i="81"/>
  <c r="H158" i="81"/>
  <c r="W153" i="81"/>
  <c r="G92" i="81"/>
  <c r="V87" i="81"/>
  <c r="E56" i="81"/>
  <c r="J55" i="81"/>
  <c r="U171" i="81"/>
  <c r="J174" i="81"/>
  <c r="J262" i="81"/>
  <c r="E119" i="81"/>
  <c r="J100" i="81"/>
  <c r="E101" i="81"/>
  <c r="AF132" i="81"/>
  <c r="E260" i="81"/>
  <c r="J260" i="81" s="1"/>
  <c r="T18" i="81"/>
  <c r="E22" i="81"/>
  <c r="AC159" i="81"/>
  <c r="G259" i="81"/>
  <c r="J116" i="81"/>
  <c r="E83" i="81"/>
  <c r="J82" i="81"/>
  <c r="E78" i="81"/>
  <c r="T73" i="81"/>
  <c r="U112" i="80"/>
  <c r="F117" i="80"/>
  <c r="V146" i="80"/>
  <c r="G151" i="80"/>
  <c r="F135" i="80"/>
  <c r="F160" i="80"/>
  <c r="AA159" i="80"/>
  <c r="E259" i="80"/>
  <c r="AF125" i="80"/>
  <c r="J262" i="80"/>
  <c r="U60" i="80"/>
  <c r="F64" i="80"/>
  <c r="U36" i="80"/>
  <c r="F40" i="80"/>
  <c r="F92" i="80"/>
  <c r="U87" i="80"/>
  <c r="X167" i="80"/>
  <c r="H182" i="80"/>
  <c r="V112" i="80"/>
  <c r="G117" i="80"/>
  <c r="X87" i="80"/>
  <c r="U73" i="80"/>
  <c r="E22" i="80"/>
  <c r="T18" i="80"/>
  <c r="V105" i="80"/>
  <c r="G110" i="80"/>
  <c r="G158" i="80"/>
  <c r="AB159" i="80"/>
  <c r="F259" i="80"/>
  <c r="J102" i="80"/>
  <c r="J116" i="80"/>
  <c r="G58" i="80"/>
  <c r="V54" i="80"/>
  <c r="G34" i="80"/>
  <c r="V30" i="80"/>
  <c r="AF146" i="80"/>
  <c r="J84" i="80"/>
  <c r="E44" i="80"/>
  <c r="J43" i="80"/>
  <c r="I67" i="80"/>
  <c r="I20" i="80"/>
  <c r="G119" i="80"/>
  <c r="G101" i="80"/>
  <c r="J155" i="80"/>
  <c r="I119" i="80"/>
  <c r="I101" i="80"/>
  <c r="AD159" i="80"/>
  <c r="H259" i="80"/>
  <c r="U98" i="80"/>
  <c r="W36" i="80"/>
  <c r="H40" i="80"/>
  <c r="E119" i="80"/>
  <c r="E101" i="80"/>
  <c r="J100" i="80"/>
  <c r="V132" i="80"/>
  <c r="G137" i="80"/>
  <c r="E182" i="80"/>
  <c r="U167" i="80"/>
  <c r="J169" i="80"/>
  <c r="H158" i="80"/>
  <c r="W153" i="80"/>
  <c r="H117" i="80"/>
  <c r="W112" i="80"/>
  <c r="AF132" i="80"/>
  <c r="U54" i="80"/>
  <c r="F58" i="80"/>
  <c r="U30" i="80"/>
  <c r="F34" i="80"/>
  <c r="J150" i="80"/>
  <c r="T153" i="80"/>
  <c r="E158" i="80"/>
  <c r="J156" i="80"/>
  <c r="F67" i="80"/>
  <c r="F94" i="80"/>
  <c r="F119" i="80"/>
  <c r="G64" i="80"/>
  <c r="V60" i="80"/>
  <c r="E50" i="80"/>
  <c r="J49" i="80"/>
  <c r="G85" i="80"/>
  <c r="V80" i="80"/>
  <c r="J129" i="80"/>
  <c r="E263" i="80"/>
  <c r="J263" i="80" s="1"/>
  <c r="AF153" i="80"/>
  <c r="H144" i="80"/>
  <c r="W139" i="80"/>
  <c r="AE159" i="80"/>
  <c r="J77" i="80"/>
  <c r="G52" i="80"/>
  <c r="V48" i="80"/>
  <c r="G28" i="80"/>
  <c r="V24" i="80"/>
  <c r="U24" i="80"/>
  <c r="F28" i="80"/>
  <c r="X146" i="80"/>
  <c r="I151" i="80"/>
  <c r="E62" i="80"/>
  <c r="J61" i="80"/>
  <c r="E38" i="80"/>
  <c r="J37" i="80"/>
  <c r="H85" i="80"/>
  <c r="W80" i="80"/>
  <c r="G92" i="80"/>
  <c r="H52" i="80"/>
  <c r="V125" i="80"/>
  <c r="G130" i="80"/>
  <c r="I78" i="80"/>
  <c r="X73" i="80"/>
  <c r="T139" i="80"/>
  <c r="E144" i="80"/>
  <c r="J142" i="80"/>
  <c r="E128" i="80"/>
  <c r="J127" i="80"/>
  <c r="E160" i="80"/>
  <c r="I264" i="80"/>
  <c r="E149" i="80"/>
  <c r="J148" i="80"/>
  <c r="H160" i="80"/>
  <c r="H128" i="80"/>
  <c r="AC159" i="80"/>
  <c r="G259" i="80"/>
  <c r="H92" i="80"/>
  <c r="W87" i="80"/>
  <c r="U48" i="80"/>
  <c r="F52" i="80"/>
  <c r="I130" i="80"/>
  <c r="X125" i="80"/>
  <c r="J89" i="80"/>
  <c r="E90" i="80"/>
  <c r="X48" i="80"/>
  <c r="I85" i="80"/>
  <c r="X80" i="80"/>
  <c r="W42" i="80"/>
  <c r="H94" i="80"/>
  <c r="V87" i="80"/>
  <c r="W105" i="80"/>
  <c r="H110" i="80"/>
  <c r="G160" i="80"/>
  <c r="I94" i="80"/>
  <c r="E78" i="80"/>
  <c r="T73" i="80"/>
  <c r="U171" i="80"/>
  <c r="J174" i="80"/>
  <c r="E26" i="80"/>
  <c r="J25" i="80"/>
  <c r="W146" i="80"/>
  <c r="H151" i="80"/>
  <c r="E261" i="80"/>
  <c r="J261" i="80" s="1"/>
  <c r="AF139" i="80"/>
  <c r="G46" i="80"/>
  <c r="V42" i="80"/>
  <c r="E56" i="80"/>
  <c r="J55" i="80"/>
  <c r="E32" i="80"/>
  <c r="J31" i="80"/>
  <c r="I160" i="80"/>
  <c r="G20" i="80"/>
  <c r="G67" i="80"/>
  <c r="E83" i="80"/>
  <c r="J82" i="80"/>
  <c r="W60" i="80"/>
  <c r="H64" i="80"/>
  <c r="G144" i="80"/>
  <c r="E108" i="80"/>
  <c r="J107" i="80"/>
  <c r="X36" i="80"/>
  <c r="X54" i="80"/>
  <c r="W54" i="80"/>
  <c r="H58" i="80"/>
  <c r="G40" i="80"/>
  <c r="V36" i="80"/>
  <c r="Y167" i="80"/>
  <c r="I182" i="80"/>
  <c r="U105" i="80"/>
  <c r="F110" i="80"/>
  <c r="W132" i="80"/>
  <c r="H137" i="80"/>
  <c r="U146" i="80"/>
  <c r="F151" i="80"/>
  <c r="E135" i="80"/>
  <c r="J134" i="80"/>
  <c r="U42" i="80"/>
  <c r="F46" i="80"/>
  <c r="J109" i="80"/>
  <c r="J114" i="80"/>
  <c r="E115" i="80"/>
  <c r="G94" i="80"/>
  <c r="G76" i="80"/>
  <c r="J76" i="80" s="1"/>
  <c r="H67" i="80"/>
  <c r="H20" i="80"/>
  <c r="H103" i="80"/>
  <c r="W98" i="80"/>
  <c r="F85" i="80"/>
  <c r="U80" i="80"/>
  <c r="J141" i="80"/>
  <c r="X105" i="80"/>
  <c r="I110" i="80"/>
  <c r="F40" i="79"/>
  <c r="U36" i="79"/>
  <c r="G158" i="79"/>
  <c r="V153" i="79"/>
  <c r="G34" i="79"/>
  <c r="V30" i="79"/>
  <c r="J63" i="79"/>
  <c r="E108" i="79"/>
  <c r="J107" i="79"/>
  <c r="W153" i="79"/>
  <c r="H158" i="79"/>
  <c r="X167" i="79"/>
  <c r="H182" i="79"/>
  <c r="J169" i="79"/>
  <c r="J129" i="79"/>
  <c r="J43" i="79"/>
  <c r="E44" i="79"/>
  <c r="F119" i="79"/>
  <c r="F101" i="79"/>
  <c r="E119" i="79"/>
  <c r="E135" i="79"/>
  <c r="J134" i="79"/>
  <c r="V146" i="79"/>
  <c r="G151" i="79"/>
  <c r="F110" i="79"/>
  <c r="U105" i="79"/>
  <c r="U24" i="79"/>
  <c r="F28" i="79"/>
  <c r="J155" i="79"/>
  <c r="F34" i="79"/>
  <c r="U30" i="79"/>
  <c r="F78" i="79"/>
  <c r="U73" i="79"/>
  <c r="G22" i="79"/>
  <c r="V18" i="79"/>
  <c r="AA159" i="79"/>
  <c r="E259" i="79"/>
  <c r="AF125" i="79"/>
  <c r="I119" i="79"/>
  <c r="I101" i="79"/>
  <c r="H92" i="79"/>
  <c r="W87" i="79"/>
  <c r="E182" i="79"/>
  <c r="U171" i="79"/>
  <c r="J174" i="79"/>
  <c r="V87" i="79"/>
  <c r="G92" i="79"/>
  <c r="J114" i="79"/>
  <c r="E115" i="79"/>
  <c r="E38" i="79"/>
  <c r="J37" i="79"/>
  <c r="I92" i="79"/>
  <c r="X87" i="79"/>
  <c r="U132" i="79"/>
  <c r="F137" i="79"/>
  <c r="V42" i="79"/>
  <c r="G46" i="79"/>
  <c r="J77" i="79"/>
  <c r="U54" i="79"/>
  <c r="F58" i="79"/>
  <c r="W146" i="79"/>
  <c r="H151" i="79"/>
  <c r="J91" i="79"/>
  <c r="W73" i="79"/>
  <c r="T153" i="79"/>
  <c r="E158" i="79"/>
  <c r="J156" i="79"/>
  <c r="U139" i="79"/>
  <c r="W24" i="79"/>
  <c r="J27" i="79"/>
  <c r="J89" i="79"/>
  <c r="F94" i="79"/>
  <c r="H144" i="79"/>
  <c r="W139" i="79"/>
  <c r="G264" i="79"/>
  <c r="U112" i="79"/>
  <c r="F117" i="79"/>
  <c r="E32" i="79"/>
  <c r="J31" i="79"/>
  <c r="E83" i="79"/>
  <c r="J82" i="79"/>
  <c r="E94" i="79"/>
  <c r="V132" i="79"/>
  <c r="G137" i="79"/>
  <c r="AF139" i="79"/>
  <c r="T87" i="79"/>
  <c r="U153" i="79"/>
  <c r="F158" i="79"/>
  <c r="H20" i="79"/>
  <c r="H67" i="79"/>
  <c r="J25" i="79"/>
  <c r="E26" i="79"/>
  <c r="V73" i="79"/>
  <c r="G78" i="79"/>
  <c r="X54" i="79"/>
  <c r="I85" i="79"/>
  <c r="X80" i="79"/>
  <c r="AC159" i="79"/>
  <c r="G117" i="79"/>
  <c r="V112" i="79"/>
  <c r="F85" i="79"/>
  <c r="U80" i="79"/>
  <c r="J39" i="79"/>
  <c r="J45" i="79"/>
  <c r="J102" i="79"/>
  <c r="W132" i="79"/>
  <c r="H137" i="79"/>
  <c r="V24" i="79"/>
  <c r="G28" i="79"/>
  <c r="E103" i="79"/>
  <c r="AF132" i="79"/>
  <c r="F263" i="79"/>
  <c r="J263" i="79" s="1"/>
  <c r="AF153" i="79"/>
  <c r="E20" i="79"/>
  <c r="E67" i="79"/>
  <c r="J19" i="79"/>
  <c r="G94" i="79"/>
  <c r="W36" i="79"/>
  <c r="F46" i="79"/>
  <c r="U42" i="79"/>
  <c r="E149" i="79"/>
  <c r="J148" i="79"/>
  <c r="J181" i="79"/>
  <c r="J49" i="79"/>
  <c r="E50" i="79"/>
  <c r="U146" i="79"/>
  <c r="F151" i="79"/>
  <c r="H160" i="79"/>
  <c r="H128" i="79"/>
  <c r="U87" i="79"/>
  <c r="F92" i="79"/>
  <c r="AB159" i="79"/>
  <c r="F259" i="79"/>
  <c r="U60" i="79"/>
  <c r="F64" i="79"/>
  <c r="H64" i="79"/>
  <c r="W60" i="79"/>
  <c r="H117" i="79"/>
  <c r="W112" i="79"/>
  <c r="I182" i="79"/>
  <c r="X125" i="79"/>
  <c r="I130" i="79"/>
  <c r="J57" i="79"/>
  <c r="F128" i="79"/>
  <c r="F160" i="79"/>
  <c r="F52" i="79"/>
  <c r="U48" i="79"/>
  <c r="G119" i="79"/>
  <c r="G101" i="79"/>
  <c r="T73" i="79"/>
  <c r="I67" i="79"/>
  <c r="I20" i="79"/>
  <c r="X60" i="79"/>
  <c r="W48" i="79"/>
  <c r="X42" i="79"/>
  <c r="E56" i="79"/>
  <c r="J55" i="79"/>
  <c r="I110" i="79"/>
  <c r="X105" i="79"/>
  <c r="T125" i="79"/>
  <c r="E130" i="79"/>
  <c r="J61" i="79"/>
  <c r="E62" i="79"/>
  <c r="E160" i="79"/>
  <c r="H264" i="79"/>
  <c r="J136" i="79"/>
  <c r="G130" i="79"/>
  <c r="V125" i="79"/>
  <c r="J84" i="79"/>
  <c r="J116" i="79"/>
  <c r="G110" i="79"/>
  <c r="V105" i="79"/>
  <c r="V36" i="79"/>
  <c r="G40" i="79"/>
  <c r="T139" i="79"/>
  <c r="E144" i="79"/>
  <c r="J142" i="79"/>
  <c r="J90" i="79"/>
  <c r="E78" i="79"/>
  <c r="F20" i="79"/>
  <c r="F67" i="79"/>
  <c r="G67" i="79"/>
  <c r="AA159" i="78"/>
  <c r="AF125" i="78"/>
  <c r="E259" i="78"/>
  <c r="W24" i="78"/>
  <c r="H28" i="78"/>
  <c r="G92" i="78"/>
  <c r="H117" i="78"/>
  <c r="W112" i="78"/>
  <c r="U132" i="78"/>
  <c r="F137" i="78"/>
  <c r="E149" i="78"/>
  <c r="J148" i="78"/>
  <c r="E115" i="78"/>
  <c r="J114" i="78"/>
  <c r="T139" i="78"/>
  <c r="E144" i="78"/>
  <c r="J142" i="78"/>
  <c r="J27" i="78"/>
  <c r="J116" i="78"/>
  <c r="J91" i="78"/>
  <c r="J31" i="78"/>
  <c r="AD159" i="78"/>
  <c r="AF146" i="78"/>
  <c r="E262" i="78"/>
  <c r="J262" i="78" s="1"/>
  <c r="G58" i="78"/>
  <c r="V54" i="78"/>
  <c r="G34" i="78"/>
  <c r="V30" i="78"/>
  <c r="U171" i="78"/>
  <c r="J174" i="78"/>
  <c r="F64" i="78"/>
  <c r="U60" i="78"/>
  <c r="F40" i="78"/>
  <c r="U36" i="78"/>
  <c r="W105" i="78"/>
  <c r="W73" i="78"/>
  <c r="E34" i="78"/>
  <c r="T54" i="78"/>
  <c r="J38" i="78"/>
  <c r="U125" i="78"/>
  <c r="F130" i="78"/>
  <c r="T125" i="78"/>
  <c r="E130" i="78"/>
  <c r="V146" i="78"/>
  <c r="G151" i="78"/>
  <c r="F117" i="78"/>
  <c r="U112" i="78"/>
  <c r="F76" i="78"/>
  <c r="F94" i="78"/>
  <c r="G67" i="78"/>
  <c r="G20" i="78"/>
  <c r="H85" i="78"/>
  <c r="W80" i="78"/>
  <c r="J25" i="78"/>
  <c r="W132" i="78"/>
  <c r="H137" i="78"/>
  <c r="F85" i="78"/>
  <c r="U80" i="78"/>
  <c r="F22" i="78"/>
  <c r="U18" i="78"/>
  <c r="I117" i="78"/>
  <c r="X112" i="78"/>
  <c r="H64" i="78"/>
  <c r="F67" i="78"/>
  <c r="V153" i="78"/>
  <c r="G158" i="78"/>
  <c r="V132" i="78"/>
  <c r="G137" i="78"/>
  <c r="H264" i="78"/>
  <c r="X139" i="78"/>
  <c r="I144" i="78"/>
  <c r="H158" i="78"/>
  <c r="W153" i="78"/>
  <c r="V139" i="78"/>
  <c r="G144" i="78"/>
  <c r="J63" i="78"/>
  <c r="AB159" i="78"/>
  <c r="F259" i="78"/>
  <c r="J77" i="78"/>
  <c r="H92" i="78"/>
  <c r="W87" i="78"/>
  <c r="G52" i="78"/>
  <c r="V48" i="78"/>
  <c r="G28" i="78"/>
  <c r="V24" i="78"/>
  <c r="I119" i="78"/>
  <c r="I101" i="78"/>
  <c r="F58" i="78"/>
  <c r="U54" i="78"/>
  <c r="F34" i="78"/>
  <c r="U30" i="78"/>
  <c r="G94" i="78"/>
  <c r="J43" i="78"/>
  <c r="T24" i="78"/>
  <c r="V105" i="78"/>
  <c r="E261" i="78"/>
  <c r="J261" i="78" s="1"/>
  <c r="AF139" i="78"/>
  <c r="H144" i="78"/>
  <c r="W139" i="78"/>
  <c r="AF132" i="78"/>
  <c r="E260" i="78"/>
  <c r="J260" i="78" s="1"/>
  <c r="I110" i="78"/>
  <c r="X105" i="78"/>
  <c r="J57" i="78"/>
  <c r="J109" i="78"/>
  <c r="AC159" i="78"/>
  <c r="G259" i="78"/>
  <c r="E76" i="78"/>
  <c r="E94" i="78"/>
  <c r="J75" i="78"/>
  <c r="W48" i="78"/>
  <c r="H52" i="78"/>
  <c r="J155" i="78"/>
  <c r="G78" i="78"/>
  <c r="V73" i="78"/>
  <c r="T60" i="78"/>
  <c r="E46" i="78"/>
  <c r="J44" i="78"/>
  <c r="T42" i="78"/>
  <c r="I46" i="78"/>
  <c r="I28" i="78"/>
  <c r="G117" i="78"/>
  <c r="V112" i="78"/>
  <c r="E182" i="78"/>
  <c r="J169" i="78"/>
  <c r="U167" i="78"/>
  <c r="E135" i="78"/>
  <c r="J134" i="78"/>
  <c r="H160" i="78"/>
  <c r="H128" i="78"/>
  <c r="I264" i="78"/>
  <c r="J51" i="78"/>
  <c r="J61" i="78"/>
  <c r="G85" i="78"/>
  <c r="V80" i="78"/>
  <c r="W42" i="78"/>
  <c r="H46" i="78"/>
  <c r="J82" i="78"/>
  <c r="E83" i="78"/>
  <c r="G46" i="78"/>
  <c r="V42" i="78"/>
  <c r="H119" i="78"/>
  <c r="H101" i="78"/>
  <c r="T153" i="78"/>
  <c r="E158" i="78"/>
  <c r="J156" i="78"/>
  <c r="F52" i="78"/>
  <c r="U48" i="78"/>
  <c r="F28" i="78"/>
  <c r="U24" i="78"/>
  <c r="I92" i="78"/>
  <c r="I52" i="78"/>
  <c r="J62" i="78"/>
  <c r="I34" i="78"/>
  <c r="E28" i="78"/>
  <c r="I58" i="78"/>
  <c r="E263" i="78"/>
  <c r="J263" i="78" s="1"/>
  <c r="AF153" i="78"/>
  <c r="G160" i="78"/>
  <c r="G128" i="78"/>
  <c r="AE159" i="78"/>
  <c r="F119" i="78"/>
  <c r="F101" i="78"/>
  <c r="J45" i="78"/>
  <c r="E119" i="78"/>
  <c r="E101" i="78"/>
  <c r="J100" i="78"/>
  <c r="E108" i="78"/>
  <c r="J107" i="78"/>
  <c r="W36" i="78"/>
  <c r="H40" i="78"/>
  <c r="E64" i="78"/>
  <c r="U87" i="78"/>
  <c r="I22" i="78"/>
  <c r="W18" i="78"/>
  <c r="H22" i="78"/>
  <c r="E67" i="78"/>
  <c r="E20" i="78"/>
  <c r="J19" i="78"/>
  <c r="U146" i="78"/>
  <c r="F151" i="78"/>
  <c r="X153" i="78"/>
  <c r="I158" i="78"/>
  <c r="I160" i="78"/>
  <c r="I128" i="78"/>
  <c r="W146" i="78"/>
  <c r="H151" i="78"/>
  <c r="J39" i="78"/>
  <c r="F160" i="78"/>
  <c r="F110" i="78"/>
  <c r="U105" i="78"/>
  <c r="H34" i="78"/>
  <c r="W30" i="78"/>
  <c r="X167" i="78"/>
  <c r="H182" i="78"/>
  <c r="G64" i="78"/>
  <c r="V60" i="78"/>
  <c r="G40" i="78"/>
  <c r="V36" i="78"/>
  <c r="J21" i="78"/>
  <c r="I94" i="78"/>
  <c r="I76" i="78"/>
  <c r="F46" i="78"/>
  <c r="U42" i="78"/>
  <c r="J127" i="78"/>
  <c r="T30" i="78"/>
  <c r="G103" i="78"/>
  <c r="V98" i="78"/>
  <c r="H67" i="78"/>
  <c r="U48" i="77"/>
  <c r="F52" i="77"/>
  <c r="J62" i="77"/>
  <c r="T60" i="77"/>
  <c r="E64" i="77"/>
  <c r="V42" i="77"/>
  <c r="G46" i="77"/>
  <c r="F119" i="77"/>
  <c r="F101" i="77"/>
  <c r="E182" i="77"/>
  <c r="U167" i="77"/>
  <c r="J169" i="77"/>
  <c r="E263" i="77"/>
  <c r="J263" i="77" s="1"/>
  <c r="AF153" i="77"/>
  <c r="X146" i="77"/>
  <c r="J21" i="77"/>
  <c r="J45" i="77"/>
  <c r="U146" i="77"/>
  <c r="F151" i="77"/>
  <c r="G64" i="77"/>
  <c r="V60" i="77"/>
  <c r="G40" i="77"/>
  <c r="V36" i="77"/>
  <c r="J116" i="77"/>
  <c r="J129" i="77"/>
  <c r="G94" i="77"/>
  <c r="G76" i="77"/>
  <c r="J39" i="77"/>
  <c r="V87" i="77"/>
  <c r="J43" i="77"/>
  <c r="H46" i="77"/>
  <c r="W42" i="77"/>
  <c r="X42" i="77"/>
  <c r="H67" i="77"/>
  <c r="T153" i="77"/>
  <c r="E158" i="77"/>
  <c r="J156" i="77"/>
  <c r="J102" i="77"/>
  <c r="T18" i="77"/>
  <c r="E22" i="77"/>
  <c r="V153" i="77"/>
  <c r="G158" i="77"/>
  <c r="AF132" i="77"/>
  <c r="E260" i="77"/>
  <c r="J260" i="77" s="1"/>
  <c r="AA159" i="77"/>
  <c r="AF125" i="77"/>
  <c r="E259" i="77"/>
  <c r="J56" i="77"/>
  <c r="T54" i="77"/>
  <c r="E58" i="77"/>
  <c r="W146" i="77"/>
  <c r="H151" i="77"/>
  <c r="X153" i="77"/>
  <c r="I158" i="77"/>
  <c r="V139" i="77"/>
  <c r="G144" i="77"/>
  <c r="AC159" i="77"/>
  <c r="G259" i="77"/>
  <c r="F85" i="77"/>
  <c r="U80" i="77"/>
  <c r="J100" i="77"/>
  <c r="H85" i="77"/>
  <c r="W80" i="77"/>
  <c r="J150" i="77"/>
  <c r="U60" i="77"/>
  <c r="F64" i="77"/>
  <c r="J37" i="77"/>
  <c r="F38" i="77"/>
  <c r="I264" i="77"/>
  <c r="I85" i="77"/>
  <c r="X80" i="77"/>
  <c r="J33" i="77"/>
  <c r="X18" i="77"/>
  <c r="I22" i="77"/>
  <c r="U87" i="77"/>
  <c r="E40" i="77"/>
  <c r="J91" i="77"/>
  <c r="X36" i="77"/>
  <c r="E103" i="77"/>
  <c r="T98" i="77"/>
  <c r="U42" i="77"/>
  <c r="F46" i="77"/>
  <c r="W18" i="77"/>
  <c r="H22" i="77"/>
  <c r="W132" i="77"/>
  <c r="H137" i="77"/>
  <c r="E149" i="77"/>
  <c r="J148" i="77"/>
  <c r="H158" i="77"/>
  <c r="W153" i="77"/>
  <c r="J77" i="77"/>
  <c r="G58" i="77"/>
  <c r="V54" i="77"/>
  <c r="V30" i="77"/>
  <c r="G34" i="77"/>
  <c r="AF146" i="77"/>
  <c r="E262" i="77"/>
  <c r="J262" i="77" s="1"/>
  <c r="AE159" i="77"/>
  <c r="I117" i="77"/>
  <c r="X112" i="77"/>
  <c r="J27" i="77"/>
  <c r="E78" i="77"/>
  <c r="X60" i="77"/>
  <c r="X105" i="77"/>
  <c r="T36" i="77"/>
  <c r="V105" i="77"/>
  <c r="J50" i="77"/>
  <c r="T48" i="77"/>
  <c r="E52" i="77"/>
  <c r="V132" i="77"/>
  <c r="G137" i="77"/>
  <c r="F117" i="77"/>
  <c r="U112" i="77"/>
  <c r="I160" i="77"/>
  <c r="I128" i="77"/>
  <c r="J84" i="77"/>
  <c r="J89" i="77"/>
  <c r="E90" i="77"/>
  <c r="H28" i="77"/>
  <c r="W24" i="77"/>
  <c r="E115" i="77"/>
  <c r="J114" i="77"/>
  <c r="H94" i="77"/>
  <c r="H76" i="77"/>
  <c r="H52" i="77"/>
  <c r="W48" i="77"/>
  <c r="H117" i="77"/>
  <c r="W112" i="77"/>
  <c r="U132" i="77"/>
  <c r="F137" i="77"/>
  <c r="E261" i="77"/>
  <c r="J261" i="77" s="1"/>
  <c r="AF139" i="77"/>
  <c r="H144" i="77"/>
  <c r="W139" i="77"/>
  <c r="X167" i="77"/>
  <c r="H182" i="77"/>
  <c r="H110" i="77"/>
  <c r="W105" i="77"/>
  <c r="F160" i="77"/>
  <c r="U54" i="77"/>
  <c r="F58" i="77"/>
  <c r="F32" i="77"/>
  <c r="J31" i="77"/>
  <c r="J109" i="77"/>
  <c r="G101" i="77"/>
  <c r="G119" i="77"/>
  <c r="F94" i="77"/>
  <c r="F76" i="77"/>
  <c r="G20" i="77"/>
  <c r="J20" i="77" s="1"/>
  <c r="G67" i="77"/>
  <c r="I94" i="77"/>
  <c r="W87" i="77"/>
  <c r="J49" i="77"/>
  <c r="X87" i="77"/>
  <c r="F110" i="77"/>
  <c r="U105" i="77"/>
  <c r="E83" i="77"/>
  <c r="J82" i="77"/>
  <c r="J25" i="77"/>
  <c r="F26" i="77"/>
  <c r="G117" i="77"/>
  <c r="V112" i="77"/>
  <c r="J44" i="77"/>
  <c r="T42" i="77"/>
  <c r="E46" i="77"/>
  <c r="V146" i="77"/>
  <c r="G151" i="77"/>
  <c r="AB159" i="77"/>
  <c r="F259" i="77"/>
  <c r="E135" i="77"/>
  <c r="J134" i="77"/>
  <c r="H160" i="77"/>
  <c r="H128" i="77"/>
  <c r="G160" i="77"/>
  <c r="G128" i="77"/>
  <c r="E108" i="77"/>
  <c r="J107" i="77"/>
  <c r="U18" i="77"/>
  <c r="F22" i="77"/>
  <c r="V48" i="77"/>
  <c r="G52" i="77"/>
  <c r="G28" i="77"/>
  <c r="V24" i="77"/>
  <c r="U171" i="77"/>
  <c r="J174" i="77"/>
  <c r="U125" i="77"/>
  <c r="F130" i="77"/>
  <c r="J155" i="77"/>
  <c r="H119" i="77"/>
  <c r="H101" i="77"/>
  <c r="E128" i="77"/>
  <c r="J127" i="77"/>
  <c r="E160" i="77"/>
  <c r="J63" i="77"/>
  <c r="I78" i="77"/>
  <c r="X73" i="77"/>
  <c r="J61" i="77"/>
  <c r="I103" i="77"/>
  <c r="X98" i="77"/>
  <c r="E28" i="77"/>
  <c r="H40" i="77"/>
  <c r="W36" i="77"/>
  <c r="F137" i="76"/>
  <c r="U132" i="76"/>
  <c r="E83" i="76"/>
  <c r="J82" i="76"/>
  <c r="V139" i="76"/>
  <c r="G144" i="76"/>
  <c r="X139" i="76"/>
  <c r="I144" i="76"/>
  <c r="H22" i="76"/>
  <c r="W18" i="76"/>
  <c r="G110" i="76"/>
  <c r="V105" i="76"/>
  <c r="I67" i="76"/>
  <c r="I20" i="76"/>
  <c r="J20" i="76" s="1"/>
  <c r="V60" i="76"/>
  <c r="G64" i="76"/>
  <c r="J115" i="76"/>
  <c r="T112" i="76"/>
  <c r="E117" i="76"/>
  <c r="F34" i="76"/>
  <c r="V146" i="76"/>
  <c r="G151" i="76"/>
  <c r="F259" i="76"/>
  <c r="AB159" i="76"/>
  <c r="H85" i="76"/>
  <c r="W80" i="76"/>
  <c r="G160" i="76"/>
  <c r="G128" i="76"/>
  <c r="E142" i="76"/>
  <c r="J141" i="76"/>
  <c r="X105" i="76"/>
  <c r="I110" i="76"/>
  <c r="J55" i="76"/>
  <c r="E56" i="76"/>
  <c r="E92" i="76"/>
  <c r="J90" i="76"/>
  <c r="T87" i="76"/>
  <c r="F46" i="76"/>
  <c r="U42" i="76"/>
  <c r="I119" i="76"/>
  <c r="I101" i="76"/>
  <c r="I34" i="76"/>
  <c r="X30" i="76"/>
  <c r="I92" i="76"/>
  <c r="X87" i="76"/>
  <c r="E38" i="76"/>
  <c r="J37" i="76"/>
  <c r="J102" i="76"/>
  <c r="J63" i="76"/>
  <c r="W60" i="76"/>
  <c r="H64" i="76"/>
  <c r="H110" i="76"/>
  <c r="W105" i="76"/>
  <c r="I117" i="76"/>
  <c r="X112" i="76"/>
  <c r="J129" i="76"/>
  <c r="AF153" i="76"/>
  <c r="F110" i="76"/>
  <c r="U105" i="76"/>
  <c r="F119" i="76"/>
  <c r="W54" i="76"/>
  <c r="H58" i="76"/>
  <c r="H103" i="76"/>
  <c r="W98" i="76"/>
  <c r="I40" i="76"/>
  <c r="X36" i="76"/>
  <c r="F94" i="76"/>
  <c r="E103" i="76"/>
  <c r="T98" i="76"/>
  <c r="H34" i="76"/>
  <c r="W30" i="76"/>
  <c r="H160" i="76"/>
  <c r="I94" i="76"/>
  <c r="I76" i="76"/>
  <c r="H40" i="76"/>
  <c r="W36" i="76"/>
  <c r="J148" i="76"/>
  <c r="I52" i="76"/>
  <c r="I130" i="76"/>
  <c r="X42" i="76"/>
  <c r="H117" i="76"/>
  <c r="W112" i="76"/>
  <c r="V132" i="76"/>
  <c r="G137" i="76"/>
  <c r="V112" i="76"/>
  <c r="G117" i="76"/>
  <c r="F85" i="76"/>
  <c r="U80" i="76"/>
  <c r="AC159" i="76"/>
  <c r="G259" i="76"/>
  <c r="X54" i="76"/>
  <c r="I58" i="76"/>
  <c r="G92" i="76"/>
  <c r="V87" i="76"/>
  <c r="F78" i="76"/>
  <c r="U73" i="76"/>
  <c r="H130" i="76"/>
  <c r="W125" i="76"/>
  <c r="J21" i="76"/>
  <c r="J84" i="76"/>
  <c r="J91" i="76"/>
  <c r="H94" i="76"/>
  <c r="J134" i="76"/>
  <c r="E135" i="76"/>
  <c r="U24" i="76"/>
  <c r="AE159" i="76"/>
  <c r="I259" i="76"/>
  <c r="J43" i="76"/>
  <c r="E44" i="76"/>
  <c r="I64" i="76"/>
  <c r="X60" i="76"/>
  <c r="G78" i="76"/>
  <c r="V73" i="76"/>
  <c r="I28" i="76"/>
  <c r="X24" i="76"/>
  <c r="G119" i="76"/>
  <c r="J49" i="76"/>
  <c r="E50" i="76"/>
  <c r="J39" i="76"/>
  <c r="J136" i="76"/>
  <c r="F117" i="76"/>
  <c r="U112" i="76"/>
  <c r="E128" i="76"/>
  <c r="J127" i="76"/>
  <c r="E160" i="76"/>
  <c r="G40" i="76"/>
  <c r="V36" i="76"/>
  <c r="X153" i="76"/>
  <c r="I158" i="76"/>
  <c r="W146" i="76"/>
  <c r="H151" i="76"/>
  <c r="F151" i="76"/>
  <c r="U146" i="76"/>
  <c r="AF146" i="76"/>
  <c r="E262" i="76"/>
  <c r="J262" i="76" s="1"/>
  <c r="E108" i="76"/>
  <c r="J107" i="76"/>
  <c r="V153" i="76"/>
  <c r="G158" i="76"/>
  <c r="V42" i="76"/>
  <c r="G46" i="76"/>
  <c r="AF139" i="76"/>
  <c r="U18" i="76"/>
  <c r="F22" i="76"/>
  <c r="F160" i="76"/>
  <c r="E26" i="76"/>
  <c r="J25" i="76"/>
  <c r="G103" i="76"/>
  <c r="V98" i="76"/>
  <c r="V48" i="76"/>
  <c r="G52" i="76"/>
  <c r="J116" i="76"/>
  <c r="AF132" i="76"/>
  <c r="E260" i="76"/>
  <c r="G34" i="76"/>
  <c r="F103" i="76"/>
  <c r="U98" i="76"/>
  <c r="V54" i="76"/>
  <c r="G58" i="76"/>
  <c r="J109" i="76"/>
  <c r="E78" i="76"/>
  <c r="T73" i="76"/>
  <c r="E32" i="76"/>
  <c r="J31" i="76"/>
  <c r="G85" i="76"/>
  <c r="V80" i="76"/>
  <c r="I85" i="76"/>
  <c r="X80" i="76"/>
  <c r="J149" i="76"/>
  <c r="T146" i="76"/>
  <c r="E151" i="76"/>
  <c r="W132" i="76"/>
  <c r="H137" i="76"/>
  <c r="U171" i="76"/>
  <c r="J174" i="76"/>
  <c r="H92" i="76"/>
  <c r="W87" i="76"/>
  <c r="E156" i="76"/>
  <c r="J155" i="76"/>
  <c r="F92" i="76"/>
  <c r="U87" i="76"/>
  <c r="H46" i="76"/>
  <c r="W42" i="76"/>
  <c r="I160" i="76"/>
  <c r="U125" i="76"/>
  <c r="F130" i="76"/>
  <c r="E94" i="76"/>
  <c r="F64" i="76"/>
  <c r="U60" i="76"/>
  <c r="H28" i="76"/>
  <c r="W24" i="76"/>
  <c r="H119" i="76"/>
  <c r="W48" i="76"/>
  <c r="H52" i="76"/>
  <c r="J77" i="76"/>
  <c r="J19" i="76"/>
  <c r="J61" i="76"/>
  <c r="E62" i="76"/>
  <c r="E22" i="76"/>
  <c r="J114" i="76"/>
  <c r="E67" i="76"/>
  <c r="U30" i="75"/>
  <c r="F34" i="75"/>
  <c r="J45" i="75"/>
  <c r="W132" i="75"/>
  <c r="H137" i="75"/>
  <c r="AA159" i="75"/>
  <c r="AF125" i="75"/>
  <c r="E259" i="75"/>
  <c r="F110" i="75"/>
  <c r="U105" i="75"/>
  <c r="T125" i="75"/>
  <c r="E83" i="75"/>
  <c r="J82" i="75"/>
  <c r="E263" i="75"/>
  <c r="J263" i="75" s="1"/>
  <c r="AF153" i="75"/>
  <c r="H119" i="75"/>
  <c r="H101" i="75"/>
  <c r="V139" i="75"/>
  <c r="G144" i="75"/>
  <c r="F119" i="75"/>
  <c r="J39" i="75"/>
  <c r="I130" i="75"/>
  <c r="X125" i="75"/>
  <c r="G78" i="75"/>
  <c r="V73" i="75"/>
  <c r="X87" i="75"/>
  <c r="W36" i="75"/>
  <c r="F103" i="75"/>
  <c r="X30" i="75"/>
  <c r="J89" i="75"/>
  <c r="X42" i="75"/>
  <c r="F94" i="75"/>
  <c r="J38" i="75"/>
  <c r="T36" i="75"/>
  <c r="E40" i="75"/>
  <c r="V146" i="75"/>
  <c r="G151" i="75"/>
  <c r="U132" i="75"/>
  <c r="F137" i="75"/>
  <c r="J102" i="75"/>
  <c r="G28" i="75"/>
  <c r="V24" i="75"/>
  <c r="U48" i="75"/>
  <c r="F52" i="75"/>
  <c r="U24" i="75"/>
  <c r="F28" i="75"/>
  <c r="J157" i="75"/>
  <c r="H67" i="75"/>
  <c r="H20" i="75"/>
  <c r="G20" i="75"/>
  <c r="G67" i="75"/>
  <c r="G94" i="75"/>
  <c r="V42" i="75"/>
  <c r="U87" i="75"/>
  <c r="I94" i="75"/>
  <c r="W30" i="75"/>
  <c r="X54" i="75"/>
  <c r="V132" i="75"/>
  <c r="G137" i="75"/>
  <c r="H158" i="75"/>
  <c r="W153" i="75"/>
  <c r="X167" i="75"/>
  <c r="H182" i="75"/>
  <c r="AC159" i="75"/>
  <c r="G259" i="75"/>
  <c r="G92" i="75"/>
  <c r="V87" i="75"/>
  <c r="E156" i="75"/>
  <c r="J155" i="75"/>
  <c r="J84" i="75"/>
  <c r="I85" i="75"/>
  <c r="X80" i="75"/>
  <c r="W54" i="75"/>
  <c r="J31" i="75"/>
  <c r="E94" i="75"/>
  <c r="I78" i="75"/>
  <c r="X73" i="75"/>
  <c r="H117" i="75"/>
  <c r="W112" i="75"/>
  <c r="F67" i="75"/>
  <c r="AB159" i="75"/>
  <c r="F259" i="75"/>
  <c r="H144" i="75"/>
  <c r="W139" i="75"/>
  <c r="F160" i="75"/>
  <c r="U42" i="75"/>
  <c r="F46" i="75"/>
  <c r="H76" i="75"/>
  <c r="H94" i="75"/>
  <c r="J21" i="75"/>
  <c r="J262" i="75"/>
  <c r="I137" i="75"/>
  <c r="J32" i="75"/>
  <c r="T30" i="75"/>
  <c r="E34" i="75"/>
  <c r="J43" i="75"/>
  <c r="G158" i="75"/>
  <c r="E78" i="75"/>
  <c r="T73" i="75"/>
  <c r="W60" i="75"/>
  <c r="J26" i="75"/>
  <c r="T24" i="75"/>
  <c r="E28" i="75"/>
  <c r="W42" i="75"/>
  <c r="W146" i="75"/>
  <c r="H151" i="75"/>
  <c r="U54" i="75"/>
  <c r="F58" i="75"/>
  <c r="G119" i="75"/>
  <c r="G101" i="75"/>
  <c r="E92" i="75"/>
  <c r="T87" i="75"/>
  <c r="J90" i="75"/>
  <c r="E182" i="75"/>
  <c r="J169" i="75"/>
  <c r="U167" i="75"/>
  <c r="H160" i="75"/>
  <c r="H128" i="75"/>
  <c r="G160" i="75"/>
  <c r="G128" i="75"/>
  <c r="E108" i="75"/>
  <c r="J107" i="75"/>
  <c r="E115" i="75"/>
  <c r="J114" i="75"/>
  <c r="I67" i="75"/>
  <c r="I20" i="75"/>
  <c r="AF146" i="75"/>
  <c r="J63" i="75"/>
  <c r="J91" i="75"/>
  <c r="J61" i="75"/>
  <c r="W24" i="75"/>
  <c r="J44" i="75"/>
  <c r="T42" i="75"/>
  <c r="E46" i="75"/>
  <c r="X60" i="75"/>
  <c r="V54" i="75"/>
  <c r="J25" i="75"/>
  <c r="E135" i="75"/>
  <c r="J134" i="75"/>
  <c r="E160" i="75"/>
  <c r="G34" i="75"/>
  <c r="V30" i="75"/>
  <c r="E149" i="75"/>
  <c r="J148" i="75"/>
  <c r="Y167" i="75"/>
  <c r="I182" i="75"/>
  <c r="AD159" i="75"/>
  <c r="H259" i="75"/>
  <c r="F85" i="75"/>
  <c r="U80" i="75"/>
  <c r="U60" i="75"/>
  <c r="F64" i="75"/>
  <c r="U36" i="75"/>
  <c r="F40" i="75"/>
  <c r="U112" i="75"/>
  <c r="F117" i="75"/>
  <c r="AF132" i="75"/>
  <c r="J57" i="75"/>
  <c r="H85" i="75"/>
  <c r="W80" i="75"/>
  <c r="X36" i="75"/>
  <c r="J62" i="75"/>
  <c r="T60" i="75"/>
  <c r="E64" i="75"/>
  <c r="J19" i="75"/>
  <c r="E119" i="75"/>
  <c r="E101" i="75"/>
  <c r="J100" i="75"/>
  <c r="G110" i="75"/>
  <c r="V105" i="75"/>
  <c r="V36" i="75"/>
  <c r="J49" i="75"/>
  <c r="F22" i="75"/>
  <c r="J56" i="75"/>
  <c r="J58" i="75" s="1"/>
  <c r="T54" i="75"/>
  <c r="E58" i="75"/>
  <c r="U146" i="75"/>
  <c r="F151" i="75"/>
  <c r="E261" i="75"/>
  <c r="J261" i="75" s="1"/>
  <c r="AF139" i="75"/>
  <c r="I117" i="75"/>
  <c r="X112" i="75"/>
  <c r="J116" i="75"/>
  <c r="J77" i="75"/>
  <c r="H92" i="75"/>
  <c r="W87" i="75"/>
  <c r="U171" i="75"/>
  <c r="J174" i="75"/>
  <c r="G117" i="75"/>
  <c r="V112" i="75"/>
  <c r="J109" i="75"/>
  <c r="I110" i="75"/>
  <c r="X105" i="75"/>
  <c r="J51" i="75"/>
  <c r="G85" i="75"/>
  <c r="V80" i="75"/>
  <c r="J55" i="75"/>
  <c r="I103" i="75"/>
  <c r="X98" i="75"/>
  <c r="J50" i="75"/>
  <c r="T48" i="75"/>
  <c r="E52" i="75"/>
  <c r="J92" i="79" l="1"/>
  <c r="J28" i="75"/>
  <c r="E184" i="81"/>
  <c r="W73" i="76"/>
  <c r="J76" i="76"/>
  <c r="J52" i="77"/>
  <c r="J52" i="78"/>
  <c r="T18" i="75"/>
  <c r="J76" i="79"/>
  <c r="J78" i="79" s="1"/>
  <c r="J46" i="77"/>
  <c r="I184" i="79"/>
  <c r="I188" i="79" s="1"/>
  <c r="H184" i="79"/>
  <c r="H188" i="79" s="1"/>
  <c r="X73" i="79"/>
  <c r="J144" i="77"/>
  <c r="H103" i="79"/>
  <c r="H120" i="79" s="1"/>
  <c r="J158" i="77"/>
  <c r="J144" i="80"/>
  <c r="H184" i="80"/>
  <c r="H188" i="80" s="1"/>
  <c r="G95" i="79"/>
  <c r="T87" i="78"/>
  <c r="E92" i="78"/>
  <c r="I28" i="77"/>
  <c r="I68" i="77" s="1"/>
  <c r="I69" i="77" s="1"/>
  <c r="J182" i="76"/>
  <c r="I184" i="75"/>
  <c r="I188" i="75" s="1"/>
  <c r="J34" i="75"/>
  <c r="J58" i="77"/>
  <c r="J28" i="78"/>
  <c r="J128" i="79"/>
  <c r="J130" i="79" s="1"/>
  <c r="I184" i="81"/>
  <c r="I188" i="81" s="1"/>
  <c r="H95" i="79"/>
  <c r="F184" i="81"/>
  <c r="F188" i="81" s="1"/>
  <c r="F95" i="75"/>
  <c r="J151" i="76"/>
  <c r="J144" i="79"/>
  <c r="I184" i="80"/>
  <c r="I188" i="80" s="1"/>
  <c r="J144" i="81"/>
  <c r="J144" i="75"/>
  <c r="J78" i="80"/>
  <c r="J94" i="77"/>
  <c r="J158" i="79"/>
  <c r="J22" i="76"/>
  <c r="B11" i="76" s="1"/>
  <c r="F161" i="77"/>
  <c r="H184" i="78"/>
  <c r="H188" i="78" s="1"/>
  <c r="J46" i="75"/>
  <c r="I95" i="75"/>
  <c r="J158" i="80"/>
  <c r="G184" i="75"/>
  <c r="G188" i="75" s="1"/>
  <c r="I68" i="81"/>
  <c r="I69" i="81" s="1"/>
  <c r="I161" i="79"/>
  <c r="G184" i="78"/>
  <c r="G188" i="78" s="1"/>
  <c r="J158" i="78"/>
  <c r="J144" i="78"/>
  <c r="H120" i="76"/>
  <c r="J128" i="81"/>
  <c r="J130" i="81" s="1"/>
  <c r="J34" i="78"/>
  <c r="J20" i="75"/>
  <c r="J22" i="75" s="1"/>
  <c r="B11" i="75" s="1"/>
  <c r="I95" i="79"/>
  <c r="F120" i="80"/>
  <c r="G68" i="76"/>
  <c r="G69" i="76" s="1"/>
  <c r="G95" i="78"/>
  <c r="H95" i="78"/>
  <c r="J92" i="78"/>
  <c r="J67" i="80"/>
  <c r="I161" i="80"/>
  <c r="J119" i="77"/>
  <c r="J64" i="78"/>
  <c r="J78" i="76"/>
  <c r="G184" i="80"/>
  <c r="G188" i="80" s="1"/>
  <c r="J58" i="78"/>
  <c r="J117" i="76"/>
  <c r="I184" i="78"/>
  <c r="I188" i="78" s="1"/>
  <c r="F184" i="79"/>
  <c r="F188" i="79" s="1"/>
  <c r="F161" i="81"/>
  <c r="F68" i="81"/>
  <c r="F69" i="81" s="1"/>
  <c r="J158" i="81"/>
  <c r="H184" i="75"/>
  <c r="H188" i="75" s="1"/>
  <c r="I161" i="76"/>
  <c r="H184" i="77"/>
  <c r="H188" i="77" s="1"/>
  <c r="G184" i="76"/>
  <c r="G188" i="76" s="1"/>
  <c r="J160" i="77"/>
  <c r="J160" i="81"/>
  <c r="F184" i="75"/>
  <c r="F188" i="75" s="1"/>
  <c r="J160" i="78"/>
  <c r="F184" i="78"/>
  <c r="F188" i="78" s="1"/>
  <c r="F161" i="78"/>
  <c r="G161" i="79"/>
  <c r="I95" i="80"/>
  <c r="F68" i="80"/>
  <c r="F69" i="80" s="1"/>
  <c r="J67" i="75"/>
  <c r="J119" i="75"/>
  <c r="F161" i="75"/>
  <c r="J119" i="76"/>
  <c r="I184" i="77"/>
  <c r="I188" i="77" s="1"/>
  <c r="F95" i="80"/>
  <c r="G161" i="80"/>
  <c r="J20" i="81"/>
  <c r="J22" i="81" s="1"/>
  <c r="B11" i="81" s="1"/>
  <c r="I120" i="81"/>
  <c r="I161" i="75"/>
  <c r="AF159" i="76"/>
  <c r="AF159" i="80"/>
  <c r="E28" i="81"/>
  <c r="J26" i="81"/>
  <c r="J28" i="81" s="1"/>
  <c r="T24" i="81"/>
  <c r="J259" i="81"/>
  <c r="J264" i="81" s="1"/>
  <c r="E264" i="81"/>
  <c r="J135" i="81"/>
  <c r="J137" i="81" s="1"/>
  <c r="E137" i="81"/>
  <c r="T132" i="81"/>
  <c r="G264" i="81"/>
  <c r="E103" i="81"/>
  <c r="T98" i="81"/>
  <c r="J101" i="81"/>
  <c r="J103" i="81" s="1"/>
  <c r="J62" i="81"/>
  <c r="J64" i="81" s="1"/>
  <c r="T60" i="81"/>
  <c r="E64" i="81"/>
  <c r="J94" i="81"/>
  <c r="AF159" i="81"/>
  <c r="X125" i="81"/>
  <c r="I130" i="81"/>
  <c r="I161" i="81" s="1"/>
  <c r="J149" i="81"/>
  <c r="J151" i="81" s="1"/>
  <c r="E151" i="81"/>
  <c r="T146" i="81"/>
  <c r="E52" i="81"/>
  <c r="J50" i="81"/>
  <c r="J52" i="81" s="1"/>
  <c r="T48" i="81"/>
  <c r="E85" i="81"/>
  <c r="T80" i="81"/>
  <c r="J83" i="81"/>
  <c r="J85" i="81" s="1"/>
  <c r="H184" i="81"/>
  <c r="V98" i="81"/>
  <c r="G103" i="81"/>
  <c r="G120" i="81" s="1"/>
  <c r="J56" i="81"/>
  <c r="J58" i="81" s="1"/>
  <c r="T54" i="81"/>
  <c r="E58" i="81"/>
  <c r="J38" i="81"/>
  <c r="J40" i="81" s="1"/>
  <c r="T36" i="81"/>
  <c r="E40" i="81"/>
  <c r="U98" i="81"/>
  <c r="F103" i="81"/>
  <c r="F120" i="81" s="1"/>
  <c r="J90" i="81"/>
  <c r="J92" i="81" s="1"/>
  <c r="T87" i="81"/>
  <c r="E92" i="81"/>
  <c r="V18" i="81"/>
  <c r="G22" i="81"/>
  <c r="G68" i="81" s="1"/>
  <c r="G69" i="81" s="1"/>
  <c r="F78" i="81"/>
  <c r="F95" i="81" s="1"/>
  <c r="U73" i="81"/>
  <c r="J115" i="81"/>
  <c r="J117" i="81" s="1"/>
  <c r="T112" i="81"/>
  <c r="E117" i="81"/>
  <c r="J76" i="81"/>
  <c r="J78" i="81" s="1"/>
  <c r="J119" i="81"/>
  <c r="H130" i="81"/>
  <c r="H161" i="81" s="1"/>
  <c r="W125" i="81"/>
  <c r="H264" i="81"/>
  <c r="G184" i="81"/>
  <c r="G161" i="81"/>
  <c r="G78" i="81"/>
  <c r="G95" i="81" s="1"/>
  <c r="V73" i="81"/>
  <c r="W73" i="81"/>
  <c r="H78" i="81"/>
  <c r="H95" i="81" s="1"/>
  <c r="E46" i="81"/>
  <c r="J44" i="81"/>
  <c r="J46" i="81" s="1"/>
  <c r="T42" i="81"/>
  <c r="F264" i="81"/>
  <c r="E110" i="81"/>
  <c r="T105" i="81"/>
  <c r="J108" i="81"/>
  <c r="J110" i="81" s="1"/>
  <c r="J182" i="81"/>
  <c r="I95" i="81"/>
  <c r="J32" i="81"/>
  <c r="J34" i="81" s="1"/>
  <c r="T30" i="81"/>
  <c r="E34" i="81"/>
  <c r="J67" i="81"/>
  <c r="W18" i="81"/>
  <c r="H22" i="81"/>
  <c r="H68" i="81" s="1"/>
  <c r="H103" i="81"/>
  <c r="H120" i="81" s="1"/>
  <c r="W98" i="81"/>
  <c r="E188" i="81"/>
  <c r="J160" i="80"/>
  <c r="F184" i="80"/>
  <c r="F188" i="80" s="1"/>
  <c r="G103" i="80"/>
  <c r="G120" i="80" s="1"/>
  <c r="V98" i="80"/>
  <c r="J56" i="80"/>
  <c r="J58" i="80" s="1"/>
  <c r="T54" i="80"/>
  <c r="E58" i="80"/>
  <c r="J26" i="80"/>
  <c r="J28" i="80" s="1"/>
  <c r="T24" i="80"/>
  <c r="E28" i="80"/>
  <c r="E92" i="80"/>
  <c r="T87" i="80"/>
  <c r="J90" i="80"/>
  <c r="J92" i="80" s="1"/>
  <c r="G264" i="80"/>
  <c r="J62" i="80"/>
  <c r="J64" i="80" s="1"/>
  <c r="T60" i="80"/>
  <c r="E64" i="80"/>
  <c r="J182" i="80"/>
  <c r="U132" i="80"/>
  <c r="F137" i="80"/>
  <c r="F161" i="80" s="1"/>
  <c r="H120" i="80"/>
  <c r="J83" i="80"/>
  <c r="J85" i="80" s="1"/>
  <c r="E85" i="80"/>
  <c r="T80" i="80"/>
  <c r="T125" i="80"/>
  <c r="E130" i="80"/>
  <c r="J128" i="80"/>
  <c r="J130" i="80" s="1"/>
  <c r="H264" i="80"/>
  <c r="X18" i="80"/>
  <c r="I22" i="80"/>
  <c r="I68" i="80" s="1"/>
  <c r="W18" i="80"/>
  <c r="H22" i="80"/>
  <c r="H68" i="80" s="1"/>
  <c r="H69" i="80" s="1"/>
  <c r="H130" i="80"/>
  <c r="H161" i="80" s="1"/>
  <c r="W125" i="80"/>
  <c r="F264" i="80"/>
  <c r="V18" i="80"/>
  <c r="G22" i="80"/>
  <c r="G68" i="80" s="1"/>
  <c r="G69" i="80" s="1"/>
  <c r="J50" i="80"/>
  <c r="J52" i="80" s="1"/>
  <c r="T48" i="80"/>
  <c r="E52" i="80"/>
  <c r="T112" i="80"/>
  <c r="J115" i="80"/>
  <c r="J117" i="80" s="1"/>
  <c r="E117" i="80"/>
  <c r="J32" i="80"/>
  <c r="J34" i="80" s="1"/>
  <c r="T30" i="80"/>
  <c r="E34" i="80"/>
  <c r="J38" i="80"/>
  <c r="J40" i="80" s="1"/>
  <c r="T36" i="80"/>
  <c r="E40" i="80"/>
  <c r="G78" i="80"/>
  <c r="G95" i="80" s="1"/>
  <c r="V73" i="80"/>
  <c r="J135" i="80"/>
  <c r="J137" i="80" s="1"/>
  <c r="E137" i="80"/>
  <c r="T132" i="80"/>
  <c r="E110" i="80"/>
  <c r="T105" i="80"/>
  <c r="J108" i="80"/>
  <c r="J110" i="80" s="1"/>
  <c r="H95" i="80"/>
  <c r="E103" i="80"/>
  <c r="T98" i="80"/>
  <c r="J101" i="80"/>
  <c r="J103" i="80" s="1"/>
  <c r="I103" i="80"/>
  <c r="I120" i="80" s="1"/>
  <c r="X98" i="80"/>
  <c r="J44" i="80"/>
  <c r="J46" i="80" s="1"/>
  <c r="T42" i="80"/>
  <c r="E46" i="80"/>
  <c r="J94" i="80"/>
  <c r="J149" i="80"/>
  <c r="J151" i="80" s="1"/>
  <c r="E151" i="80"/>
  <c r="T146" i="80"/>
  <c r="J119" i="80"/>
  <c r="J20" i="80"/>
  <c r="J22" i="80" s="1"/>
  <c r="B11" i="80" s="1"/>
  <c r="J259" i="80"/>
  <c r="J264" i="80" s="1"/>
  <c r="E264" i="80"/>
  <c r="E184" i="80"/>
  <c r="E184" i="79"/>
  <c r="J94" i="79"/>
  <c r="AF159" i="79"/>
  <c r="J135" i="79"/>
  <c r="J137" i="79" s="1"/>
  <c r="E137" i="79"/>
  <c r="T132" i="79"/>
  <c r="J259" i="79"/>
  <c r="J264" i="79" s="1"/>
  <c r="E264" i="79"/>
  <c r="U18" i="79"/>
  <c r="F22" i="79"/>
  <c r="F68" i="79" s="1"/>
  <c r="F69" i="79" s="1"/>
  <c r="J160" i="79"/>
  <c r="V98" i="79"/>
  <c r="G103" i="79"/>
  <c r="G120" i="79" s="1"/>
  <c r="W18" i="79"/>
  <c r="H22" i="79"/>
  <c r="H68" i="79" s="1"/>
  <c r="J182" i="79"/>
  <c r="J119" i="79"/>
  <c r="E64" i="79"/>
  <c r="J62" i="79"/>
  <c r="J64" i="79" s="1"/>
  <c r="T60" i="79"/>
  <c r="E58" i="79"/>
  <c r="T54" i="79"/>
  <c r="J56" i="79"/>
  <c r="J58" i="79" s="1"/>
  <c r="F264" i="79"/>
  <c r="J50" i="79"/>
  <c r="J52" i="79" s="1"/>
  <c r="E52" i="79"/>
  <c r="T48" i="79"/>
  <c r="G184" i="79"/>
  <c r="J83" i="79"/>
  <c r="J85" i="79" s="1"/>
  <c r="E85" i="79"/>
  <c r="E95" i="79" s="1"/>
  <c r="T80" i="79"/>
  <c r="E40" i="79"/>
  <c r="T36" i="79"/>
  <c r="J38" i="79"/>
  <c r="J40" i="79" s="1"/>
  <c r="G68" i="79"/>
  <c r="G69" i="79" s="1"/>
  <c r="F103" i="79"/>
  <c r="F120" i="79" s="1"/>
  <c r="U98" i="79"/>
  <c r="J101" i="79"/>
  <c r="J103" i="79" s="1"/>
  <c r="T112" i="79"/>
  <c r="J115" i="79"/>
  <c r="J117" i="79" s="1"/>
  <c r="E117" i="79"/>
  <c r="J32" i="79"/>
  <c r="J34" i="79" s="1"/>
  <c r="T30" i="79"/>
  <c r="E34" i="79"/>
  <c r="X98" i="79"/>
  <c r="I103" i="79"/>
  <c r="I120" i="79" s="1"/>
  <c r="J44" i="79"/>
  <c r="J46" i="79" s="1"/>
  <c r="E46" i="79"/>
  <c r="T42" i="79"/>
  <c r="J20" i="79"/>
  <c r="J22" i="79" s="1"/>
  <c r="B11" i="79" s="1"/>
  <c r="T18" i="79"/>
  <c r="E22" i="79"/>
  <c r="F95" i="79"/>
  <c r="T105" i="79"/>
  <c r="J108" i="79"/>
  <c r="J110" i="79" s="1"/>
  <c r="E110" i="79"/>
  <c r="J67" i="79"/>
  <c r="X18" i="79"/>
  <c r="I22" i="79"/>
  <c r="I68" i="79" s="1"/>
  <c r="F130" i="79"/>
  <c r="F161" i="79" s="1"/>
  <c r="U125" i="79"/>
  <c r="H130" i="79"/>
  <c r="H161" i="79" s="1"/>
  <c r="W125" i="79"/>
  <c r="E151" i="79"/>
  <c r="T146" i="79"/>
  <c r="J149" i="79"/>
  <c r="J151" i="79" s="1"/>
  <c r="E28" i="79"/>
  <c r="J26" i="79"/>
  <c r="J28" i="79" s="1"/>
  <c r="T24" i="79"/>
  <c r="J67" i="78"/>
  <c r="G120" i="78"/>
  <c r="H68" i="78"/>
  <c r="H69" i="78" s="1"/>
  <c r="E110" i="78"/>
  <c r="T105" i="78"/>
  <c r="J108" i="78"/>
  <c r="J110" i="78" s="1"/>
  <c r="V125" i="78"/>
  <c r="G130" i="78"/>
  <c r="G161" i="78" s="1"/>
  <c r="F264" i="78"/>
  <c r="F78" i="78"/>
  <c r="F95" i="78" s="1"/>
  <c r="U73" i="78"/>
  <c r="J149" i="78"/>
  <c r="J151" i="78" s="1"/>
  <c r="T146" i="78"/>
  <c r="E151" i="78"/>
  <c r="J259" i="78"/>
  <c r="J264" i="78" s="1"/>
  <c r="E264" i="78"/>
  <c r="H103" i="78"/>
  <c r="H120" i="78" s="1"/>
  <c r="W98" i="78"/>
  <c r="J135" i="78"/>
  <c r="J137" i="78" s="1"/>
  <c r="T132" i="78"/>
  <c r="E137" i="78"/>
  <c r="I68" i="78"/>
  <c r="E103" i="78"/>
  <c r="T98" i="78"/>
  <c r="J101" i="78"/>
  <c r="J103" i="78" s="1"/>
  <c r="J46" i="78"/>
  <c r="AF159" i="78"/>
  <c r="X125" i="78"/>
  <c r="I130" i="78"/>
  <c r="I161" i="78" s="1"/>
  <c r="J119" i="78"/>
  <c r="J182" i="78"/>
  <c r="E184" i="78"/>
  <c r="E188" i="78" s="1"/>
  <c r="J94" i="78"/>
  <c r="J40" i="78"/>
  <c r="I78" i="78"/>
  <c r="I95" i="78" s="1"/>
  <c r="X73" i="78"/>
  <c r="F103" i="78"/>
  <c r="F120" i="78" s="1"/>
  <c r="U98" i="78"/>
  <c r="E85" i="78"/>
  <c r="T80" i="78"/>
  <c r="J83" i="78"/>
  <c r="J85" i="78" s="1"/>
  <c r="E78" i="78"/>
  <c r="T73" i="78"/>
  <c r="J76" i="78"/>
  <c r="J78" i="78" s="1"/>
  <c r="I103" i="78"/>
  <c r="I120" i="78" s="1"/>
  <c r="X98" i="78"/>
  <c r="F68" i="78"/>
  <c r="F69" i="78" s="1"/>
  <c r="V18" i="78"/>
  <c r="G22" i="78"/>
  <c r="G68" i="78" s="1"/>
  <c r="G69" i="78" s="1"/>
  <c r="J20" i="78"/>
  <c r="J22" i="78" s="1"/>
  <c r="B11" i="78" s="1"/>
  <c r="T18" i="78"/>
  <c r="E22" i="78"/>
  <c r="E68" i="78" s="1"/>
  <c r="E69" i="78" s="1"/>
  <c r="H130" i="78"/>
  <c r="H161" i="78" s="1"/>
  <c r="W125" i="78"/>
  <c r="G264" i="78"/>
  <c r="J128" i="78"/>
  <c r="J130" i="78" s="1"/>
  <c r="J115" i="78"/>
  <c r="J117" i="78" s="1"/>
  <c r="E117" i="78"/>
  <c r="T112" i="78"/>
  <c r="F264" i="77"/>
  <c r="G103" i="77"/>
  <c r="G120" i="77" s="1"/>
  <c r="V98" i="77"/>
  <c r="X125" i="77"/>
  <c r="I130" i="77"/>
  <c r="I161" i="77" s="1"/>
  <c r="J22" i="77"/>
  <c r="B11" i="77" s="1"/>
  <c r="E110" i="77"/>
  <c r="T105" i="77"/>
  <c r="J108" i="77"/>
  <c r="J110" i="77" s="1"/>
  <c r="U24" i="77"/>
  <c r="F28" i="77"/>
  <c r="J26" i="77"/>
  <c r="J28" i="77" s="1"/>
  <c r="H68" i="77"/>
  <c r="H69" i="77" s="1"/>
  <c r="AF159" i="77"/>
  <c r="V125" i="77"/>
  <c r="G130" i="77"/>
  <c r="G161" i="77" s="1"/>
  <c r="I120" i="77"/>
  <c r="H103" i="77"/>
  <c r="H120" i="77" s="1"/>
  <c r="W98" i="77"/>
  <c r="U30" i="77"/>
  <c r="F34" i="77"/>
  <c r="J32" i="77"/>
  <c r="J34" i="77" s="1"/>
  <c r="H130" i="77"/>
  <c r="H161" i="77" s="1"/>
  <c r="W125" i="77"/>
  <c r="E85" i="77"/>
  <c r="T80" i="77"/>
  <c r="J83" i="77"/>
  <c r="J85" i="77" s="1"/>
  <c r="V18" i="77"/>
  <c r="G22" i="77"/>
  <c r="G68" i="77" s="1"/>
  <c r="G69" i="77" s="1"/>
  <c r="G264" i="77"/>
  <c r="E184" i="77"/>
  <c r="T125" i="77"/>
  <c r="E130" i="77"/>
  <c r="J128" i="77"/>
  <c r="J130" i="77" s="1"/>
  <c r="J115" i="77"/>
  <c r="J117" i="77" s="1"/>
  <c r="E117" i="77"/>
  <c r="T112" i="77"/>
  <c r="U36" i="77"/>
  <c r="F40" i="77"/>
  <c r="J38" i="77"/>
  <c r="J40" i="77" s="1"/>
  <c r="F78" i="77"/>
  <c r="F95" i="77" s="1"/>
  <c r="U73" i="77"/>
  <c r="J76" i="77"/>
  <c r="J78" i="77" s="1"/>
  <c r="H78" i="77"/>
  <c r="H95" i="77" s="1"/>
  <c r="W73" i="77"/>
  <c r="E92" i="77"/>
  <c r="T87" i="77"/>
  <c r="J90" i="77"/>
  <c r="J92" i="77" s="1"/>
  <c r="J101" i="77"/>
  <c r="J103" i="77" s="1"/>
  <c r="G78" i="77"/>
  <c r="G95" i="77" s="1"/>
  <c r="V73" i="77"/>
  <c r="J64" i="77"/>
  <c r="J67" i="77"/>
  <c r="I95" i="77"/>
  <c r="F184" i="77"/>
  <c r="J149" i="77"/>
  <c r="J151" i="77" s="1"/>
  <c r="T146" i="77"/>
  <c r="E151" i="77"/>
  <c r="E68" i="77"/>
  <c r="G184" i="77"/>
  <c r="J182" i="77"/>
  <c r="J135" i="77"/>
  <c r="J137" i="77" s="1"/>
  <c r="T132" i="77"/>
  <c r="E137" i="77"/>
  <c r="J259" i="77"/>
  <c r="J264" i="77" s="1"/>
  <c r="E264" i="77"/>
  <c r="F103" i="77"/>
  <c r="F120" i="77" s="1"/>
  <c r="U98" i="77"/>
  <c r="I103" i="76"/>
  <c r="I120" i="76" s="1"/>
  <c r="X98" i="76"/>
  <c r="I264" i="76"/>
  <c r="J83" i="76"/>
  <c r="J85" i="76" s="1"/>
  <c r="E85" i="76"/>
  <c r="E95" i="76" s="1"/>
  <c r="T80" i="76"/>
  <c r="F68" i="76"/>
  <c r="E110" i="76"/>
  <c r="E120" i="76" s="1"/>
  <c r="J108" i="76"/>
  <c r="J110" i="76" s="1"/>
  <c r="T105" i="76"/>
  <c r="G95" i="76"/>
  <c r="J101" i="76"/>
  <c r="J103" i="76" s="1"/>
  <c r="T36" i="76"/>
  <c r="J38" i="76"/>
  <c r="J40" i="76" s="1"/>
  <c r="E40" i="76"/>
  <c r="H68" i="76"/>
  <c r="E184" i="76"/>
  <c r="E188" i="76" s="1"/>
  <c r="J94" i="76"/>
  <c r="H161" i="76"/>
  <c r="G264" i="76"/>
  <c r="T139" i="76"/>
  <c r="E144" i="76"/>
  <c r="J142" i="76"/>
  <c r="J144" i="76" s="1"/>
  <c r="X18" i="76"/>
  <c r="I22" i="76"/>
  <c r="I68" i="76" s="1"/>
  <c r="E64" i="76"/>
  <c r="T60" i="76"/>
  <c r="J62" i="76"/>
  <c r="J64" i="76" s="1"/>
  <c r="T24" i="76"/>
  <c r="J26" i="76"/>
  <c r="J28" i="76" s="1"/>
  <c r="E28" i="76"/>
  <c r="F161" i="76"/>
  <c r="E52" i="76"/>
  <c r="T48" i="76"/>
  <c r="J50" i="76"/>
  <c r="J52" i="76" s="1"/>
  <c r="J135" i="76"/>
  <c r="J137" i="76" s="1"/>
  <c r="T132" i="76"/>
  <c r="E137" i="76"/>
  <c r="J92" i="76"/>
  <c r="V125" i="76"/>
  <c r="G130" i="76"/>
  <c r="G161" i="76" s="1"/>
  <c r="T125" i="76"/>
  <c r="E130" i="76"/>
  <c r="J128" i="76"/>
  <c r="J130" i="76" s="1"/>
  <c r="J260" i="76"/>
  <c r="E264" i="76"/>
  <c r="F264" i="76"/>
  <c r="J259" i="76"/>
  <c r="J67" i="76"/>
  <c r="T30" i="76"/>
  <c r="J32" i="76"/>
  <c r="J34" i="76" s="1"/>
  <c r="E34" i="76"/>
  <c r="F120" i="76"/>
  <c r="J160" i="76"/>
  <c r="I78" i="76"/>
  <c r="I95" i="76" s="1"/>
  <c r="X73" i="76"/>
  <c r="F184" i="76"/>
  <c r="T42" i="76"/>
  <c r="J44" i="76"/>
  <c r="J46" i="76" s="1"/>
  <c r="E46" i="76"/>
  <c r="T153" i="76"/>
  <c r="E158" i="76"/>
  <c r="J156" i="76"/>
  <c r="J158" i="76" s="1"/>
  <c r="G120" i="76"/>
  <c r="H95" i="76"/>
  <c r="H184" i="76"/>
  <c r="F95" i="76"/>
  <c r="I184" i="76"/>
  <c r="E58" i="76"/>
  <c r="T54" i="76"/>
  <c r="J56" i="76"/>
  <c r="J58" i="76" s="1"/>
  <c r="H78" i="75"/>
  <c r="H95" i="75" s="1"/>
  <c r="W73" i="75"/>
  <c r="X18" i="75"/>
  <c r="I22" i="75"/>
  <c r="I68" i="75" s="1"/>
  <c r="I69" i="75" s="1"/>
  <c r="H130" i="75"/>
  <c r="H161" i="75" s="1"/>
  <c r="W125" i="75"/>
  <c r="G103" i="75"/>
  <c r="G120" i="75" s="1"/>
  <c r="V98" i="75"/>
  <c r="F120" i="75"/>
  <c r="E85" i="75"/>
  <c r="E95" i="75" s="1"/>
  <c r="T80" i="75"/>
  <c r="J83" i="75"/>
  <c r="J85" i="75" s="1"/>
  <c r="V125" i="75"/>
  <c r="G130" i="75"/>
  <c r="G161" i="75" s="1"/>
  <c r="J128" i="75"/>
  <c r="J130" i="75" s="1"/>
  <c r="E68" i="75"/>
  <c r="F68" i="75"/>
  <c r="V18" i="75"/>
  <c r="G22" i="75"/>
  <c r="G68" i="75" s="1"/>
  <c r="G264" i="75"/>
  <c r="E103" i="75"/>
  <c r="T98" i="75"/>
  <c r="J101" i="75"/>
  <c r="J103" i="75" s="1"/>
  <c r="J149" i="75"/>
  <c r="J151" i="75" s="1"/>
  <c r="E151" i="75"/>
  <c r="T146" i="75"/>
  <c r="H264" i="75"/>
  <c r="J160" i="75"/>
  <c r="W18" i="75"/>
  <c r="H22" i="75"/>
  <c r="H68" i="75" s="1"/>
  <c r="H69" i="75" s="1"/>
  <c r="J52" i="75"/>
  <c r="T112" i="75"/>
  <c r="J115" i="75"/>
  <c r="J117" i="75" s="1"/>
  <c r="E117" i="75"/>
  <c r="J76" i="75"/>
  <c r="J78" i="75" s="1"/>
  <c r="T153" i="75"/>
  <c r="E158" i="75"/>
  <c r="J156" i="75"/>
  <c r="J158" i="75" s="1"/>
  <c r="J40" i="75"/>
  <c r="H103" i="75"/>
  <c r="H120" i="75" s="1"/>
  <c r="W98" i="75"/>
  <c r="J64" i="75"/>
  <c r="G95" i="75"/>
  <c r="J259" i="75"/>
  <c r="J264" i="75" s="1"/>
  <c r="E264" i="75"/>
  <c r="J135" i="75"/>
  <c r="J137" i="75" s="1"/>
  <c r="E137" i="75"/>
  <c r="T132" i="75"/>
  <c r="J182" i="75"/>
  <c r="E184" i="75"/>
  <c r="J94" i="75"/>
  <c r="I120" i="75"/>
  <c r="E110" i="75"/>
  <c r="J108" i="75"/>
  <c r="J110" i="75" s="1"/>
  <c r="T105" i="75"/>
  <c r="J92" i="75"/>
  <c r="F264" i="75"/>
  <c r="AF159" i="75"/>
  <c r="I185" i="75" l="1"/>
  <c r="I186" i="75" s="1"/>
  <c r="E161" i="81"/>
  <c r="I185" i="79"/>
  <c r="I186" i="79" s="1"/>
  <c r="E95" i="81"/>
  <c r="H185" i="79"/>
  <c r="H186" i="79" s="1"/>
  <c r="F185" i="75"/>
  <c r="F186" i="75" s="1"/>
  <c r="J184" i="77"/>
  <c r="G185" i="75"/>
  <c r="G186" i="75" s="1"/>
  <c r="F185" i="81"/>
  <c r="F189" i="81" s="1"/>
  <c r="F190" i="81" s="1"/>
  <c r="F266" i="81" s="1"/>
  <c r="G185" i="78"/>
  <c r="G186" i="78" s="1"/>
  <c r="F185" i="80"/>
  <c r="F189" i="80" s="1"/>
  <c r="F190" i="80" s="1"/>
  <c r="F266" i="80" s="1"/>
  <c r="H185" i="76"/>
  <c r="H186" i="76" s="1"/>
  <c r="E120" i="79"/>
  <c r="J120" i="79" s="1"/>
  <c r="G185" i="79"/>
  <c r="G186" i="79" s="1"/>
  <c r="E161" i="79"/>
  <c r="J161" i="79" s="1"/>
  <c r="I185" i="77"/>
  <c r="I189" i="77" s="1"/>
  <c r="I190" i="77" s="1"/>
  <c r="I266" i="77" s="1"/>
  <c r="I267" i="77" s="1"/>
  <c r="I185" i="80"/>
  <c r="I186" i="80" s="1"/>
  <c r="E120" i="77"/>
  <c r="E161" i="76"/>
  <c r="J161" i="76" s="1"/>
  <c r="E161" i="78"/>
  <c r="J161" i="78" s="1"/>
  <c r="J184" i="79"/>
  <c r="J184" i="81"/>
  <c r="J184" i="78"/>
  <c r="E95" i="77"/>
  <c r="J95" i="77" s="1"/>
  <c r="E95" i="78"/>
  <c r="J95" i="78" s="1"/>
  <c r="I185" i="78"/>
  <c r="I186" i="78" s="1"/>
  <c r="E68" i="80"/>
  <c r="E69" i="80" s="1"/>
  <c r="F68" i="77"/>
  <c r="J68" i="77" s="1"/>
  <c r="F185" i="78"/>
  <c r="F186" i="78" s="1"/>
  <c r="E68" i="81"/>
  <c r="J68" i="81" s="1"/>
  <c r="I185" i="76"/>
  <c r="I189" i="76" s="1"/>
  <c r="H185" i="78"/>
  <c r="H186" i="78" s="1"/>
  <c r="H185" i="80"/>
  <c r="H186" i="80" s="1"/>
  <c r="G185" i="80"/>
  <c r="G186" i="80" s="1"/>
  <c r="E95" i="80"/>
  <c r="J95" i="80" s="1"/>
  <c r="G185" i="77"/>
  <c r="G189" i="77" s="1"/>
  <c r="E161" i="75"/>
  <c r="J161" i="75" s="1"/>
  <c r="J120" i="76"/>
  <c r="E68" i="76"/>
  <c r="J68" i="76" s="1"/>
  <c r="H185" i="77"/>
  <c r="H186" i="77" s="1"/>
  <c r="J161" i="81"/>
  <c r="F185" i="79"/>
  <c r="F186" i="79" s="1"/>
  <c r="H185" i="81"/>
  <c r="H189" i="81" s="1"/>
  <c r="J95" i="81"/>
  <c r="G185" i="81"/>
  <c r="G186" i="81" s="1"/>
  <c r="E120" i="81"/>
  <c r="J120" i="81" s="1"/>
  <c r="I185" i="81"/>
  <c r="H69" i="81"/>
  <c r="G188" i="81"/>
  <c r="H188" i="81"/>
  <c r="I69" i="80"/>
  <c r="J184" i="80"/>
  <c r="E188" i="80"/>
  <c r="E120" i="80"/>
  <c r="J120" i="80" s="1"/>
  <c r="E161" i="80"/>
  <c r="J161" i="80" s="1"/>
  <c r="J95" i="79"/>
  <c r="H69" i="79"/>
  <c r="G188" i="79"/>
  <c r="E188" i="79"/>
  <c r="I69" i="79"/>
  <c r="E68" i="79"/>
  <c r="J188" i="78"/>
  <c r="I69" i="78"/>
  <c r="J69" i="78" s="1"/>
  <c r="J68" i="78"/>
  <c r="E120" i="78"/>
  <c r="J120" i="78" s="1"/>
  <c r="J120" i="77"/>
  <c r="F185" i="77"/>
  <c r="F189" i="77" s="1"/>
  <c r="E161" i="77"/>
  <c r="J161" i="77" s="1"/>
  <c r="E69" i="77"/>
  <c r="G188" i="77"/>
  <c r="E188" i="77"/>
  <c r="F188" i="77"/>
  <c r="F188" i="76"/>
  <c r="G185" i="76"/>
  <c r="J184" i="76"/>
  <c r="J95" i="76"/>
  <c r="J264" i="76"/>
  <c r="F69" i="76"/>
  <c r="H69" i="76"/>
  <c r="F185" i="76"/>
  <c r="F189" i="76" s="1"/>
  <c r="I69" i="76"/>
  <c r="H188" i="76"/>
  <c r="I188" i="76"/>
  <c r="J184" i="75"/>
  <c r="E120" i="75"/>
  <c r="J120" i="75" s="1"/>
  <c r="F69" i="75"/>
  <c r="E188" i="75"/>
  <c r="J95" i="75"/>
  <c r="J68" i="75"/>
  <c r="E69" i="75"/>
  <c r="G69" i="75"/>
  <c r="H185" i="75"/>
  <c r="H186" i="75" s="1"/>
  <c r="H189" i="76" l="1"/>
  <c r="F270" i="81"/>
  <c r="F272" i="81" s="1"/>
  <c r="F267" i="81"/>
  <c r="F270" i="80"/>
  <c r="F272" i="80" s="1"/>
  <c r="F267" i="80"/>
  <c r="J68" i="80"/>
  <c r="I189" i="79"/>
  <c r="I190" i="79" s="1"/>
  <c r="I266" i="79" s="1"/>
  <c r="I267" i="79" s="1"/>
  <c r="H189" i="79"/>
  <c r="H190" i="79" s="1"/>
  <c r="H266" i="79" s="1"/>
  <c r="H267" i="79" s="1"/>
  <c r="G189" i="78"/>
  <c r="G190" i="78" s="1"/>
  <c r="G266" i="78" s="1"/>
  <c r="G267" i="78" s="1"/>
  <c r="I189" i="78"/>
  <c r="I190" i="78" s="1"/>
  <c r="I266" i="78" s="1"/>
  <c r="I267" i="78" s="1"/>
  <c r="I189" i="75"/>
  <c r="I190" i="75" s="1"/>
  <c r="I266" i="75" s="1"/>
  <c r="I267" i="75" s="1"/>
  <c r="G189" i="75"/>
  <c r="G190" i="75" s="1"/>
  <c r="G266" i="75" s="1"/>
  <c r="G189" i="79"/>
  <c r="G190" i="79" s="1"/>
  <c r="G266" i="79" s="1"/>
  <c r="G267" i="79" s="1"/>
  <c r="F189" i="78"/>
  <c r="F190" i="78" s="1"/>
  <c r="F266" i="78" s="1"/>
  <c r="F186" i="80"/>
  <c r="F189" i="75"/>
  <c r="F190" i="75" s="1"/>
  <c r="F266" i="75" s="1"/>
  <c r="F186" i="81"/>
  <c r="I189" i="80"/>
  <c r="I190" i="80" s="1"/>
  <c r="I266" i="80" s="1"/>
  <c r="J185" i="75"/>
  <c r="E185" i="75"/>
  <c r="E189" i="75" s="1"/>
  <c r="J185" i="76"/>
  <c r="E185" i="76"/>
  <c r="E189" i="76" s="1"/>
  <c r="E190" i="76" s="1"/>
  <c r="H189" i="77"/>
  <c r="H190" i="77" s="1"/>
  <c r="H266" i="77" s="1"/>
  <c r="G189" i="80"/>
  <c r="G190" i="80" s="1"/>
  <c r="G266" i="80" s="1"/>
  <c r="E185" i="79"/>
  <c r="E186" i="79" s="1"/>
  <c r="J186" i="79" s="1"/>
  <c r="G186" i="77"/>
  <c r="J185" i="77"/>
  <c r="J185" i="79"/>
  <c r="I186" i="76"/>
  <c r="I186" i="77"/>
  <c r="F69" i="77"/>
  <c r="J69" i="77" s="1"/>
  <c r="H186" i="81"/>
  <c r="J185" i="80"/>
  <c r="H189" i="80"/>
  <c r="H190" i="80" s="1"/>
  <c r="H266" i="80" s="1"/>
  <c r="J185" i="78"/>
  <c r="F189" i="79"/>
  <c r="F190" i="79" s="1"/>
  <c r="F266" i="79" s="1"/>
  <c r="J185" i="81"/>
  <c r="H190" i="81"/>
  <c r="H266" i="81" s="1"/>
  <c r="J69" i="75"/>
  <c r="J188" i="81"/>
  <c r="J188" i="76"/>
  <c r="E185" i="78"/>
  <c r="E69" i="81"/>
  <c r="J69" i="81" s="1"/>
  <c r="E69" i="76"/>
  <c r="J69" i="76" s="1"/>
  <c r="H189" i="78"/>
  <c r="H190" i="78" s="1"/>
  <c r="H266" i="78" s="1"/>
  <c r="H190" i="76"/>
  <c r="H266" i="76" s="1"/>
  <c r="I189" i="81"/>
  <c r="I190" i="81" s="1"/>
  <c r="I266" i="81" s="1"/>
  <c r="I267" i="81" s="1"/>
  <c r="I186" i="81"/>
  <c r="E185" i="81"/>
  <c r="G189" i="81"/>
  <c r="G190" i="81" s="1"/>
  <c r="G266" i="81" s="1"/>
  <c r="G267" i="81" s="1"/>
  <c r="J188" i="80"/>
  <c r="J69" i="80"/>
  <c r="E185" i="80"/>
  <c r="J68" i="79"/>
  <c r="E69" i="79"/>
  <c r="J69" i="79" s="1"/>
  <c r="J188" i="79"/>
  <c r="G190" i="77"/>
  <c r="G266" i="77" s="1"/>
  <c r="G267" i="77" s="1"/>
  <c r="F190" i="77"/>
  <c r="F266" i="77" s="1"/>
  <c r="F267" i="77" s="1"/>
  <c r="E185" i="77"/>
  <c r="F186" i="77"/>
  <c r="I270" i="77"/>
  <c r="I272" i="77" s="1"/>
  <c r="J188" i="77"/>
  <c r="F186" i="76"/>
  <c r="F190" i="76"/>
  <c r="F266" i="76" s="1"/>
  <c r="F267" i="76" s="1"/>
  <c r="I190" i="76"/>
  <c r="I266" i="76" s="1"/>
  <c r="I267" i="76" s="1"/>
  <c r="G186" i="76"/>
  <c r="G189" i="76"/>
  <c r="G190" i="76" s="1"/>
  <c r="G266" i="76" s="1"/>
  <c r="G267" i="76" s="1"/>
  <c r="H189" i="75"/>
  <c r="H190" i="75" s="1"/>
  <c r="H266" i="75" s="1"/>
  <c r="H267" i="75" s="1"/>
  <c r="J188" i="75"/>
  <c r="E190" i="75"/>
  <c r="F274" i="80" l="1"/>
  <c r="F274" i="81"/>
  <c r="H270" i="81"/>
  <c r="H272" i="81" s="1"/>
  <c r="H267" i="81"/>
  <c r="H270" i="79"/>
  <c r="H272" i="79" s="1"/>
  <c r="H274" i="79" s="1"/>
  <c r="H270" i="80"/>
  <c r="H272" i="80" s="1"/>
  <c r="H267" i="80"/>
  <c r="I270" i="80"/>
  <c r="I272" i="80" s="1"/>
  <c r="I267" i="80"/>
  <c r="G270" i="80"/>
  <c r="G272" i="80" s="1"/>
  <c r="G267" i="80"/>
  <c r="I270" i="78"/>
  <c r="I272" i="78" s="1"/>
  <c r="I274" i="78" s="1"/>
  <c r="I270" i="75"/>
  <c r="I272" i="75" s="1"/>
  <c r="I274" i="75" s="1"/>
  <c r="G270" i="78"/>
  <c r="G272" i="78" s="1"/>
  <c r="G274" i="78" s="1"/>
  <c r="F270" i="79"/>
  <c r="F272" i="79" s="1"/>
  <c r="F267" i="79"/>
  <c r="I270" i="79"/>
  <c r="I272" i="79" s="1"/>
  <c r="I274" i="79" s="1"/>
  <c r="F270" i="78"/>
  <c r="F272" i="78" s="1"/>
  <c r="F267" i="78"/>
  <c r="H270" i="78"/>
  <c r="H272" i="78" s="1"/>
  <c r="H267" i="78"/>
  <c r="H270" i="77"/>
  <c r="H272" i="77" s="1"/>
  <c r="H267" i="77"/>
  <c r="H270" i="76"/>
  <c r="H272" i="76" s="1"/>
  <c r="H267" i="76"/>
  <c r="F270" i="75"/>
  <c r="F272" i="75" s="1"/>
  <c r="F267" i="75"/>
  <c r="G270" i="75"/>
  <c r="G272" i="75" s="1"/>
  <c r="G267" i="75"/>
  <c r="E186" i="76"/>
  <c r="J186" i="76" s="1"/>
  <c r="E186" i="75"/>
  <c r="J186" i="75" s="1"/>
  <c r="E189" i="79"/>
  <c r="J189" i="79" s="1"/>
  <c r="E189" i="78"/>
  <c r="E186" i="78"/>
  <c r="J186" i="78" s="1"/>
  <c r="J189" i="76"/>
  <c r="G270" i="81"/>
  <c r="G272" i="81" s="1"/>
  <c r="E186" i="81"/>
  <c r="J186" i="81" s="1"/>
  <c r="E189" i="81"/>
  <c r="I270" i="81"/>
  <c r="I272" i="81" s="1"/>
  <c r="E189" i="80"/>
  <c r="E186" i="80"/>
  <c r="J186" i="80" s="1"/>
  <c r="G270" i="79"/>
  <c r="G272" i="79" s="1"/>
  <c r="E186" i="77"/>
  <c r="J186" i="77" s="1"/>
  <c r="E189" i="77"/>
  <c r="F270" i="77"/>
  <c r="F272" i="77" s="1"/>
  <c r="G270" i="77"/>
  <c r="G272" i="77" s="1"/>
  <c r="I274" i="77"/>
  <c r="I270" i="76"/>
  <c r="I272" i="76" s="1"/>
  <c r="F270" i="76"/>
  <c r="F272" i="76" s="1"/>
  <c r="G270" i="76"/>
  <c r="G272" i="76" s="1"/>
  <c r="E266" i="76"/>
  <c r="E267" i="76" s="1"/>
  <c r="J190" i="76"/>
  <c r="E266" i="75"/>
  <c r="E267" i="75" s="1"/>
  <c r="J190" i="75"/>
  <c r="H270" i="75"/>
  <c r="H272" i="75" s="1"/>
  <c r="J189" i="75"/>
  <c r="E190" i="79" l="1"/>
  <c r="J190" i="79" s="1"/>
  <c r="H274" i="81"/>
  <c r="I274" i="80"/>
  <c r="F274" i="78"/>
  <c r="G274" i="80"/>
  <c r="H274" i="80"/>
  <c r="F274" i="79"/>
  <c r="H274" i="78"/>
  <c r="H274" i="77"/>
  <c r="F274" i="75"/>
  <c r="H274" i="76"/>
  <c r="G274" i="75"/>
  <c r="H274" i="75"/>
  <c r="G274" i="77"/>
  <c r="J189" i="78"/>
  <c r="E190" i="78"/>
  <c r="I274" i="81"/>
  <c r="G274" i="81"/>
  <c r="J189" i="81"/>
  <c r="E190" i="81"/>
  <c r="I274" i="76"/>
  <c r="F274" i="76"/>
  <c r="J189" i="80"/>
  <c r="E190" i="80"/>
  <c r="G274" i="79"/>
  <c r="G274" i="76"/>
  <c r="F274" i="77"/>
  <c r="J189" i="77"/>
  <c r="E190" i="77"/>
  <c r="E270" i="76"/>
  <c r="J266" i="76"/>
  <c r="E270" i="75"/>
  <c r="J266" i="75"/>
  <c r="E266" i="79" l="1"/>
  <c r="E267" i="79" s="1"/>
  <c r="E266" i="78"/>
  <c r="E267" i="78" s="1"/>
  <c r="J190" i="78"/>
  <c r="E266" i="81"/>
  <c r="E267" i="81" s="1"/>
  <c r="J190" i="81"/>
  <c r="E266" i="80"/>
  <c r="E267" i="80" s="1"/>
  <c r="J190" i="80"/>
  <c r="E266" i="77"/>
  <c r="E267" i="77" s="1"/>
  <c r="J190" i="77"/>
  <c r="J267" i="76"/>
  <c r="E272" i="76"/>
  <c r="J272" i="76" s="1"/>
  <c r="J270" i="76"/>
  <c r="J267" i="75"/>
  <c r="E272" i="75"/>
  <c r="J272" i="75" s="1"/>
  <c r="J270" i="75"/>
  <c r="E270" i="79" l="1"/>
  <c r="E272" i="79" s="1"/>
  <c r="J272" i="79" s="1"/>
  <c r="J266" i="79"/>
  <c r="E270" i="78"/>
  <c r="J266" i="78"/>
  <c r="J267" i="78"/>
  <c r="E270" i="81"/>
  <c r="J266" i="81"/>
  <c r="E270" i="80"/>
  <c r="J266" i="80"/>
  <c r="J267" i="79"/>
  <c r="E270" i="77"/>
  <c r="J266" i="77"/>
  <c r="E274" i="76"/>
  <c r="J274" i="76" s="1"/>
  <c r="E274" i="75"/>
  <c r="J274" i="75" s="1"/>
  <c r="J270" i="79" l="1"/>
  <c r="E272" i="78"/>
  <c r="J272" i="78" s="1"/>
  <c r="J270" i="78"/>
  <c r="J267" i="81"/>
  <c r="E272" i="81"/>
  <c r="J272" i="81" s="1"/>
  <c r="J270" i="81"/>
  <c r="J267" i="80"/>
  <c r="E272" i="80"/>
  <c r="J272" i="80" s="1"/>
  <c r="J270" i="80"/>
  <c r="E274" i="79"/>
  <c r="J274" i="79" s="1"/>
  <c r="J267" i="77"/>
  <c r="E272" i="77"/>
  <c r="J272" i="77" s="1"/>
  <c r="J270" i="77"/>
  <c r="E274" i="78" l="1"/>
  <c r="J274" i="78" s="1"/>
  <c r="E274" i="81"/>
  <c r="J274" i="81" s="1"/>
  <c r="E274" i="80"/>
  <c r="J274" i="80" s="1"/>
  <c r="E274" i="77"/>
  <c r="J274" i="77" s="1"/>
  <c r="O175" i="25" l="1"/>
  <c r="O170" i="25"/>
  <c r="U175" i="25"/>
  <c r="T175" i="25"/>
  <c r="S175" i="25"/>
  <c r="R175" i="25"/>
  <c r="Q175" i="25"/>
  <c r="U174" i="25"/>
  <c r="T174" i="25"/>
  <c r="S174" i="25"/>
  <c r="R174" i="25"/>
  <c r="Q174" i="25"/>
  <c r="U173" i="25"/>
  <c r="T173" i="25"/>
  <c r="S173" i="25"/>
  <c r="R173" i="25"/>
  <c r="Q173" i="25"/>
  <c r="U170" i="25"/>
  <c r="T170" i="25"/>
  <c r="S170" i="25"/>
  <c r="R170" i="25"/>
  <c r="Q170" i="25"/>
  <c r="U169" i="25"/>
  <c r="T169" i="25"/>
  <c r="S169" i="25"/>
  <c r="R169" i="25"/>
  <c r="Q169" i="25"/>
  <c r="U168" i="25"/>
  <c r="T168" i="25"/>
  <c r="S168" i="25"/>
  <c r="R168" i="25"/>
  <c r="Q168" i="25"/>
  <c r="C524" i="1"/>
  <c r="C523" i="1"/>
  <c r="C522" i="1"/>
  <c r="C521" i="1"/>
  <c r="C520" i="1"/>
  <c r="C519" i="1"/>
  <c r="I176" i="1"/>
  <c r="H176" i="1"/>
  <c r="G176" i="1"/>
  <c r="F176" i="1"/>
  <c r="E176" i="1"/>
  <c r="I175" i="1"/>
  <c r="I174" i="1" s="1"/>
  <c r="I172" i="25" s="1"/>
  <c r="H175" i="1"/>
  <c r="H174" i="1" s="1"/>
  <c r="H172" i="25" s="1"/>
  <c r="G175" i="1"/>
  <c r="G174" i="1" s="1"/>
  <c r="G172" i="25" s="1"/>
  <c r="F175" i="1"/>
  <c r="F174" i="1" s="1"/>
  <c r="F172" i="25" s="1"/>
  <c r="E175" i="1"/>
  <c r="E174" i="1" s="1"/>
  <c r="E172" i="25" s="1"/>
  <c r="I171" i="1"/>
  <c r="I170" i="1"/>
  <c r="I169" i="1" s="1"/>
  <c r="I167" i="25" s="1"/>
  <c r="H171" i="1"/>
  <c r="H170" i="1"/>
  <c r="H169" i="1" s="1"/>
  <c r="H167" i="25" s="1"/>
  <c r="G171" i="1"/>
  <c r="G170" i="1"/>
  <c r="G169" i="1" s="1"/>
  <c r="G167" i="25" s="1"/>
  <c r="F171" i="1"/>
  <c r="F170" i="1"/>
  <c r="F169" i="1" s="1"/>
  <c r="F167" i="25" s="1"/>
  <c r="E171" i="1"/>
  <c r="E170" i="1"/>
  <c r="E169" i="1" s="1"/>
  <c r="E167" i="25" s="1"/>
  <c r="I166" i="1"/>
  <c r="I165" i="1"/>
  <c r="I164" i="1" s="1"/>
  <c r="I162" i="25" s="1"/>
  <c r="H166" i="1"/>
  <c r="H165" i="1"/>
  <c r="H164" i="1" s="1"/>
  <c r="H162" i="25" s="1"/>
  <c r="G166" i="1"/>
  <c r="G165" i="1"/>
  <c r="G164" i="1" s="1"/>
  <c r="G162" i="25" s="1"/>
  <c r="F166" i="1"/>
  <c r="F165" i="1"/>
  <c r="F164" i="1" s="1"/>
  <c r="F162" i="25" s="1"/>
  <c r="E166" i="1"/>
  <c r="E165" i="1"/>
  <c r="E164" i="1" s="1"/>
  <c r="E162" i="25" s="1"/>
  <c r="AI134" i="79" l="1"/>
  <c r="AJ134" i="79" s="1"/>
  <c r="AK134" i="79" s="1"/>
  <c r="AL134" i="79" s="1"/>
  <c r="AM134" i="79" s="1"/>
  <c r="AN134" i="79" s="1"/>
  <c r="AO134" i="79" s="1"/>
  <c r="AI134" i="78"/>
  <c r="AJ134" i="78" s="1"/>
  <c r="AK134" i="78" s="1"/>
  <c r="AL134" i="78" s="1"/>
  <c r="AM134" i="78" s="1"/>
  <c r="AN134" i="78" s="1"/>
  <c r="AO134" i="78" s="1"/>
  <c r="AI134" i="75"/>
  <c r="AJ134" i="75" s="1"/>
  <c r="AK134" i="75" s="1"/>
  <c r="AL134" i="75" s="1"/>
  <c r="AM134" i="75" s="1"/>
  <c r="AN134" i="75" s="1"/>
  <c r="AO134" i="75" s="1"/>
  <c r="AI134" i="81"/>
  <c r="AJ134" i="81" s="1"/>
  <c r="AK134" i="81" s="1"/>
  <c r="AL134" i="81" s="1"/>
  <c r="AM134" i="81" s="1"/>
  <c r="AN134" i="81" s="1"/>
  <c r="AO134" i="81" s="1"/>
  <c r="AI134" i="80"/>
  <c r="AJ134" i="80" s="1"/>
  <c r="AK134" i="80" s="1"/>
  <c r="AL134" i="80" s="1"/>
  <c r="AM134" i="80" s="1"/>
  <c r="AN134" i="80" s="1"/>
  <c r="AO134" i="80" s="1"/>
  <c r="AI134" i="76"/>
  <c r="AJ134" i="76" s="1"/>
  <c r="AK134" i="76" s="1"/>
  <c r="AL134" i="76" s="1"/>
  <c r="AM134" i="76" s="1"/>
  <c r="AN134" i="76" s="1"/>
  <c r="AO134" i="76" s="1"/>
  <c r="AI134" i="67"/>
  <c r="AJ134" i="67" s="1"/>
  <c r="AK134" i="67" s="1"/>
  <c r="AL134" i="67" s="1"/>
  <c r="AM134" i="67" s="1"/>
  <c r="AN134" i="67" s="1"/>
  <c r="AO134" i="67" s="1"/>
  <c r="AI134" i="77"/>
  <c r="AJ134" i="77" s="1"/>
  <c r="AK134" i="77" s="1"/>
  <c r="AL134" i="77" s="1"/>
  <c r="AM134" i="77" s="1"/>
  <c r="AN134" i="77" s="1"/>
  <c r="AO134" i="77" s="1"/>
  <c r="AI143" i="81"/>
  <c r="AJ143" i="81" s="1"/>
  <c r="AK143" i="81" s="1"/>
  <c r="AL143" i="81" s="1"/>
  <c r="AM143" i="81" s="1"/>
  <c r="AN143" i="81" s="1"/>
  <c r="AO143" i="81" s="1"/>
  <c r="AI143" i="67"/>
  <c r="AJ143" i="67" s="1"/>
  <c r="AK143" i="67" s="1"/>
  <c r="AL143" i="67" s="1"/>
  <c r="AM143" i="67" s="1"/>
  <c r="AN143" i="67" s="1"/>
  <c r="AO143" i="67" s="1"/>
  <c r="AI143" i="80"/>
  <c r="AJ143" i="80" s="1"/>
  <c r="AK143" i="80" s="1"/>
  <c r="AL143" i="80" s="1"/>
  <c r="AM143" i="80" s="1"/>
  <c r="AN143" i="80" s="1"/>
  <c r="AO143" i="80" s="1"/>
  <c r="AI143" i="76"/>
  <c r="AJ143" i="76" s="1"/>
  <c r="AK143" i="76" s="1"/>
  <c r="AL143" i="76" s="1"/>
  <c r="AM143" i="76" s="1"/>
  <c r="AN143" i="76" s="1"/>
  <c r="AO143" i="76" s="1"/>
  <c r="AI143" i="75"/>
  <c r="AJ143" i="75" s="1"/>
  <c r="AK143" i="75" s="1"/>
  <c r="AL143" i="75" s="1"/>
  <c r="AM143" i="75" s="1"/>
  <c r="AN143" i="75" s="1"/>
  <c r="AO143" i="75" s="1"/>
  <c r="AI143" i="79"/>
  <c r="AJ143" i="79" s="1"/>
  <c r="AK143" i="79" s="1"/>
  <c r="AL143" i="79" s="1"/>
  <c r="AM143" i="79" s="1"/>
  <c r="AN143" i="79" s="1"/>
  <c r="AO143" i="79" s="1"/>
  <c r="AI143" i="78"/>
  <c r="AJ143" i="78" s="1"/>
  <c r="AK143" i="78" s="1"/>
  <c r="AL143" i="78" s="1"/>
  <c r="AM143" i="78" s="1"/>
  <c r="AN143" i="78" s="1"/>
  <c r="AO143" i="78" s="1"/>
  <c r="AI143" i="77"/>
  <c r="AJ143" i="77" s="1"/>
  <c r="AK143" i="77" s="1"/>
  <c r="AL143" i="77" s="1"/>
  <c r="AM143" i="77" s="1"/>
  <c r="AN143" i="77" s="1"/>
  <c r="AO143" i="77" s="1"/>
  <c r="AI152" i="80"/>
  <c r="AJ152" i="80" s="1"/>
  <c r="AK152" i="80" s="1"/>
  <c r="AL152" i="80" s="1"/>
  <c r="AM152" i="80" s="1"/>
  <c r="AN152" i="80" s="1"/>
  <c r="AO152" i="80" s="1"/>
  <c r="AI152" i="79"/>
  <c r="AJ152" i="79" s="1"/>
  <c r="AK152" i="79" s="1"/>
  <c r="AL152" i="79" s="1"/>
  <c r="AM152" i="79" s="1"/>
  <c r="AN152" i="79" s="1"/>
  <c r="AO152" i="79" s="1"/>
  <c r="AI152" i="76"/>
  <c r="AJ152" i="76" s="1"/>
  <c r="AK152" i="76" s="1"/>
  <c r="AL152" i="76" s="1"/>
  <c r="AM152" i="76" s="1"/>
  <c r="AN152" i="76" s="1"/>
  <c r="AO152" i="76" s="1"/>
  <c r="AI152" i="67"/>
  <c r="AJ152" i="67" s="1"/>
  <c r="AK152" i="67" s="1"/>
  <c r="AL152" i="67" s="1"/>
  <c r="AM152" i="67" s="1"/>
  <c r="AN152" i="67" s="1"/>
  <c r="AO152" i="67" s="1"/>
  <c r="AI152" i="81"/>
  <c r="AJ152" i="81" s="1"/>
  <c r="AK152" i="81" s="1"/>
  <c r="AL152" i="81" s="1"/>
  <c r="AM152" i="81" s="1"/>
  <c r="AN152" i="81" s="1"/>
  <c r="AO152" i="81" s="1"/>
  <c r="AI152" i="78"/>
  <c r="AJ152" i="78" s="1"/>
  <c r="AK152" i="78" s="1"/>
  <c r="AL152" i="78" s="1"/>
  <c r="AM152" i="78" s="1"/>
  <c r="AN152" i="78" s="1"/>
  <c r="AO152" i="78" s="1"/>
  <c r="AI152" i="77"/>
  <c r="AJ152" i="77" s="1"/>
  <c r="AK152" i="77" s="1"/>
  <c r="AL152" i="77" s="1"/>
  <c r="AM152" i="77" s="1"/>
  <c r="AN152" i="77" s="1"/>
  <c r="AO152" i="77" s="1"/>
  <c r="AI152" i="75"/>
  <c r="AJ152" i="75" s="1"/>
  <c r="AK152" i="75" s="1"/>
  <c r="AL152" i="75" s="1"/>
  <c r="AM152" i="75" s="1"/>
  <c r="AN152" i="75" s="1"/>
  <c r="AO152" i="75" s="1"/>
  <c r="AI137" i="79"/>
  <c r="AJ137" i="79" s="1"/>
  <c r="AK137" i="79" s="1"/>
  <c r="AL137" i="79" s="1"/>
  <c r="AM137" i="79" s="1"/>
  <c r="AN137" i="79" s="1"/>
  <c r="AO137" i="79" s="1"/>
  <c r="AI137" i="78"/>
  <c r="AJ137" i="78" s="1"/>
  <c r="AK137" i="78" s="1"/>
  <c r="AL137" i="78" s="1"/>
  <c r="AM137" i="78" s="1"/>
  <c r="AN137" i="78" s="1"/>
  <c r="AO137" i="78" s="1"/>
  <c r="AI137" i="81"/>
  <c r="AJ137" i="81" s="1"/>
  <c r="AK137" i="81" s="1"/>
  <c r="AL137" i="81" s="1"/>
  <c r="AM137" i="81" s="1"/>
  <c r="AN137" i="81" s="1"/>
  <c r="AO137" i="81" s="1"/>
  <c r="AI137" i="67"/>
  <c r="AJ137" i="67" s="1"/>
  <c r="AK137" i="67" s="1"/>
  <c r="AL137" i="67" s="1"/>
  <c r="AM137" i="67" s="1"/>
  <c r="AN137" i="67" s="1"/>
  <c r="AO137" i="67" s="1"/>
  <c r="AI137" i="80"/>
  <c r="AJ137" i="80" s="1"/>
  <c r="AK137" i="80" s="1"/>
  <c r="AL137" i="80" s="1"/>
  <c r="AM137" i="80" s="1"/>
  <c r="AN137" i="80" s="1"/>
  <c r="AO137" i="80" s="1"/>
  <c r="AI137" i="76"/>
  <c r="AJ137" i="76" s="1"/>
  <c r="AK137" i="76" s="1"/>
  <c r="AL137" i="76" s="1"/>
  <c r="AM137" i="76" s="1"/>
  <c r="AN137" i="76" s="1"/>
  <c r="AO137" i="76" s="1"/>
  <c r="AI137" i="75"/>
  <c r="AJ137" i="75" s="1"/>
  <c r="AK137" i="75" s="1"/>
  <c r="AL137" i="75" s="1"/>
  <c r="AM137" i="75" s="1"/>
  <c r="AN137" i="75" s="1"/>
  <c r="AO137" i="75" s="1"/>
  <c r="AI137" i="77"/>
  <c r="AJ137" i="77" s="1"/>
  <c r="AK137" i="77" s="1"/>
  <c r="AL137" i="77" s="1"/>
  <c r="AM137" i="77" s="1"/>
  <c r="AN137" i="77" s="1"/>
  <c r="AO137" i="77" s="1"/>
  <c r="AI131" i="76"/>
  <c r="AJ131" i="76" s="1"/>
  <c r="AK131" i="76" s="1"/>
  <c r="AL131" i="76" s="1"/>
  <c r="AM131" i="76" s="1"/>
  <c r="AN131" i="76" s="1"/>
  <c r="AO131" i="76" s="1"/>
  <c r="AI131" i="67"/>
  <c r="AJ131" i="67" s="1"/>
  <c r="AK131" i="67" s="1"/>
  <c r="AL131" i="67" s="1"/>
  <c r="AM131" i="67" s="1"/>
  <c r="AN131" i="67" s="1"/>
  <c r="AO131" i="67" s="1"/>
  <c r="AI131" i="79"/>
  <c r="AJ131" i="79" s="1"/>
  <c r="AK131" i="79" s="1"/>
  <c r="AL131" i="79" s="1"/>
  <c r="AM131" i="79" s="1"/>
  <c r="AN131" i="79" s="1"/>
  <c r="AO131" i="79" s="1"/>
  <c r="AI131" i="75"/>
  <c r="AJ131" i="75" s="1"/>
  <c r="AK131" i="75" s="1"/>
  <c r="AL131" i="75" s="1"/>
  <c r="AM131" i="75" s="1"/>
  <c r="AN131" i="75" s="1"/>
  <c r="AO131" i="75" s="1"/>
  <c r="AI131" i="77"/>
  <c r="AJ131" i="77" s="1"/>
  <c r="AK131" i="77" s="1"/>
  <c r="AL131" i="77" s="1"/>
  <c r="AM131" i="77" s="1"/>
  <c r="AN131" i="77" s="1"/>
  <c r="AO131" i="77" s="1"/>
  <c r="AI131" i="78"/>
  <c r="AJ131" i="78" s="1"/>
  <c r="AK131" i="78" s="1"/>
  <c r="AL131" i="78" s="1"/>
  <c r="AM131" i="78" s="1"/>
  <c r="AN131" i="78" s="1"/>
  <c r="AO131" i="78" s="1"/>
  <c r="AI131" i="81"/>
  <c r="AJ131" i="81" s="1"/>
  <c r="AK131" i="81" s="1"/>
  <c r="AL131" i="81" s="1"/>
  <c r="AM131" i="81" s="1"/>
  <c r="AN131" i="81" s="1"/>
  <c r="AO131" i="81" s="1"/>
  <c r="AI131" i="80"/>
  <c r="AJ131" i="80" s="1"/>
  <c r="AK131" i="80" s="1"/>
  <c r="AL131" i="80" s="1"/>
  <c r="AM131" i="80" s="1"/>
  <c r="AN131" i="80" s="1"/>
  <c r="AO131" i="80" s="1"/>
  <c r="AI138" i="81"/>
  <c r="AJ138" i="81" s="1"/>
  <c r="AK138" i="81" s="1"/>
  <c r="AL138" i="81" s="1"/>
  <c r="AM138" i="81" s="1"/>
  <c r="AN138" i="81" s="1"/>
  <c r="AO138" i="81" s="1"/>
  <c r="AI138" i="80"/>
  <c r="AJ138" i="80" s="1"/>
  <c r="AK138" i="80" s="1"/>
  <c r="AL138" i="80" s="1"/>
  <c r="AM138" i="80" s="1"/>
  <c r="AN138" i="80" s="1"/>
  <c r="AO138" i="80" s="1"/>
  <c r="AI138" i="76"/>
  <c r="AJ138" i="76" s="1"/>
  <c r="AK138" i="76" s="1"/>
  <c r="AL138" i="76" s="1"/>
  <c r="AM138" i="76" s="1"/>
  <c r="AN138" i="76" s="1"/>
  <c r="AO138" i="76" s="1"/>
  <c r="AI138" i="78"/>
  <c r="AJ138" i="78" s="1"/>
  <c r="AK138" i="78" s="1"/>
  <c r="AL138" i="78" s="1"/>
  <c r="AM138" i="78" s="1"/>
  <c r="AN138" i="78" s="1"/>
  <c r="AO138" i="78" s="1"/>
  <c r="AI138" i="77"/>
  <c r="AJ138" i="77" s="1"/>
  <c r="AK138" i="77" s="1"/>
  <c r="AL138" i="77" s="1"/>
  <c r="AM138" i="77" s="1"/>
  <c r="AN138" i="77" s="1"/>
  <c r="AO138" i="77" s="1"/>
  <c r="AI138" i="75"/>
  <c r="AJ138" i="75" s="1"/>
  <c r="AK138" i="75" s="1"/>
  <c r="AL138" i="75" s="1"/>
  <c r="AM138" i="75" s="1"/>
  <c r="AN138" i="75" s="1"/>
  <c r="AO138" i="75" s="1"/>
  <c r="AI138" i="67"/>
  <c r="AJ138" i="67" s="1"/>
  <c r="AK138" i="67" s="1"/>
  <c r="AL138" i="67" s="1"/>
  <c r="AM138" i="67" s="1"/>
  <c r="AN138" i="67" s="1"/>
  <c r="AO138" i="67" s="1"/>
  <c r="AI138" i="79"/>
  <c r="AJ138" i="79" s="1"/>
  <c r="AK138" i="79" s="1"/>
  <c r="AL138" i="79" s="1"/>
  <c r="AM138" i="79" s="1"/>
  <c r="AN138" i="79" s="1"/>
  <c r="AO138" i="79" s="1"/>
  <c r="AI146" i="80"/>
  <c r="AJ146" i="80" s="1"/>
  <c r="AK146" i="80" s="1"/>
  <c r="AL146" i="80" s="1"/>
  <c r="AM146" i="80" s="1"/>
  <c r="AN146" i="80" s="1"/>
  <c r="AO146" i="80" s="1"/>
  <c r="AI146" i="79"/>
  <c r="AJ146" i="79" s="1"/>
  <c r="AK146" i="79" s="1"/>
  <c r="AL146" i="79" s="1"/>
  <c r="AM146" i="79" s="1"/>
  <c r="AN146" i="79" s="1"/>
  <c r="AO146" i="79" s="1"/>
  <c r="AI146" i="75"/>
  <c r="AJ146" i="75" s="1"/>
  <c r="AK146" i="75" s="1"/>
  <c r="AL146" i="75" s="1"/>
  <c r="AM146" i="75" s="1"/>
  <c r="AN146" i="75" s="1"/>
  <c r="AO146" i="75" s="1"/>
  <c r="AI146" i="78"/>
  <c r="AJ146" i="78" s="1"/>
  <c r="AK146" i="78" s="1"/>
  <c r="AL146" i="78" s="1"/>
  <c r="AM146" i="78" s="1"/>
  <c r="AN146" i="78" s="1"/>
  <c r="AO146" i="78" s="1"/>
  <c r="AI146" i="77"/>
  <c r="AJ146" i="77" s="1"/>
  <c r="AK146" i="77" s="1"/>
  <c r="AL146" i="77" s="1"/>
  <c r="AM146" i="77" s="1"/>
  <c r="AN146" i="77" s="1"/>
  <c r="AO146" i="77" s="1"/>
  <c r="AI146" i="81"/>
  <c r="AJ146" i="81" s="1"/>
  <c r="AK146" i="81" s="1"/>
  <c r="AL146" i="81" s="1"/>
  <c r="AM146" i="81" s="1"/>
  <c r="AN146" i="81" s="1"/>
  <c r="AO146" i="81" s="1"/>
  <c r="AI146" i="76"/>
  <c r="AJ146" i="76" s="1"/>
  <c r="AK146" i="76" s="1"/>
  <c r="AL146" i="76" s="1"/>
  <c r="AM146" i="76" s="1"/>
  <c r="AN146" i="76" s="1"/>
  <c r="AO146" i="76" s="1"/>
  <c r="AI146" i="67"/>
  <c r="AJ146" i="67" s="1"/>
  <c r="AK146" i="67" s="1"/>
  <c r="AL146" i="67" s="1"/>
  <c r="AM146" i="67" s="1"/>
  <c r="AN146" i="67" s="1"/>
  <c r="AO146" i="67" s="1"/>
  <c r="AI154" i="77"/>
  <c r="AJ154" i="77" s="1"/>
  <c r="AK154" i="77" s="1"/>
  <c r="AL154" i="77" s="1"/>
  <c r="AM154" i="77" s="1"/>
  <c r="AN154" i="77" s="1"/>
  <c r="AO154" i="77" s="1"/>
  <c r="AI154" i="81"/>
  <c r="AJ154" i="81" s="1"/>
  <c r="AK154" i="81" s="1"/>
  <c r="AL154" i="81" s="1"/>
  <c r="AM154" i="81" s="1"/>
  <c r="AN154" i="81" s="1"/>
  <c r="AO154" i="81" s="1"/>
  <c r="AI154" i="80"/>
  <c r="AJ154" i="80" s="1"/>
  <c r="AK154" i="80" s="1"/>
  <c r="AL154" i="80" s="1"/>
  <c r="AM154" i="80" s="1"/>
  <c r="AN154" i="80" s="1"/>
  <c r="AO154" i="80" s="1"/>
  <c r="AI154" i="79"/>
  <c r="AJ154" i="79" s="1"/>
  <c r="AK154" i="79" s="1"/>
  <c r="AL154" i="79" s="1"/>
  <c r="AM154" i="79" s="1"/>
  <c r="AN154" i="79" s="1"/>
  <c r="AO154" i="79" s="1"/>
  <c r="AI154" i="78"/>
  <c r="AJ154" i="78" s="1"/>
  <c r="AK154" i="78" s="1"/>
  <c r="AL154" i="78" s="1"/>
  <c r="AM154" i="78" s="1"/>
  <c r="AN154" i="78" s="1"/>
  <c r="AO154" i="78" s="1"/>
  <c r="AI154" i="75"/>
  <c r="AJ154" i="75" s="1"/>
  <c r="AK154" i="75" s="1"/>
  <c r="AL154" i="75" s="1"/>
  <c r="AM154" i="75" s="1"/>
  <c r="AN154" i="75" s="1"/>
  <c r="AO154" i="75" s="1"/>
  <c r="AI154" i="76"/>
  <c r="AJ154" i="76" s="1"/>
  <c r="AK154" i="76" s="1"/>
  <c r="AL154" i="76" s="1"/>
  <c r="AM154" i="76" s="1"/>
  <c r="AN154" i="76" s="1"/>
  <c r="AO154" i="76" s="1"/>
  <c r="AI154" i="67"/>
  <c r="AJ154" i="67" s="1"/>
  <c r="AK154" i="67" s="1"/>
  <c r="AL154" i="67" s="1"/>
  <c r="AM154" i="67" s="1"/>
  <c r="AN154" i="67" s="1"/>
  <c r="AO154" i="67" s="1"/>
  <c r="AI135" i="67"/>
  <c r="AJ135" i="67" s="1"/>
  <c r="AK135" i="67" s="1"/>
  <c r="AL135" i="67" s="1"/>
  <c r="AM135" i="67" s="1"/>
  <c r="AN135" i="67" s="1"/>
  <c r="AO135" i="67" s="1"/>
  <c r="AI135" i="81"/>
  <c r="AJ135" i="81" s="1"/>
  <c r="AK135" i="81" s="1"/>
  <c r="AL135" i="81" s="1"/>
  <c r="AM135" i="81" s="1"/>
  <c r="AN135" i="81" s="1"/>
  <c r="AO135" i="81" s="1"/>
  <c r="AI135" i="80"/>
  <c r="AJ135" i="80" s="1"/>
  <c r="AK135" i="80" s="1"/>
  <c r="AL135" i="80" s="1"/>
  <c r="AM135" i="80" s="1"/>
  <c r="AN135" i="80" s="1"/>
  <c r="AO135" i="80" s="1"/>
  <c r="AI135" i="76"/>
  <c r="AJ135" i="76" s="1"/>
  <c r="AK135" i="76" s="1"/>
  <c r="AL135" i="76" s="1"/>
  <c r="AM135" i="76" s="1"/>
  <c r="AN135" i="76" s="1"/>
  <c r="AO135" i="76" s="1"/>
  <c r="AI135" i="78"/>
  <c r="AJ135" i="78" s="1"/>
  <c r="AK135" i="78" s="1"/>
  <c r="AL135" i="78" s="1"/>
  <c r="AM135" i="78" s="1"/>
  <c r="AN135" i="78" s="1"/>
  <c r="AO135" i="78" s="1"/>
  <c r="AI135" i="75"/>
  <c r="AJ135" i="75" s="1"/>
  <c r="AK135" i="75" s="1"/>
  <c r="AL135" i="75" s="1"/>
  <c r="AM135" i="75" s="1"/>
  <c r="AN135" i="75" s="1"/>
  <c r="AO135" i="75" s="1"/>
  <c r="AI135" i="77"/>
  <c r="AJ135" i="77" s="1"/>
  <c r="AK135" i="77" s="1"/>
  <c r="AL135" i="77" s="1"/>
  <c r="AM135" i="77" s="1"/>
  <c r="AN135" i="77" s="1"/>
  <c r="AO135" i="77" s="1"/>
  <c r="AI135" i="79"/>
  <c r="AJ135" i="79" s="1"/>
  <c r="AK135" i="79" s="1"/>
  <c r="AL135" i="79" s="1"/>
  <c r="AM135" i="79" s="1"/>
  <c r="AN135" i="79" s="1"/>
  <c r="AO135" i="79" s="1"/>
  <c r="AI153" i="78"/>
  <c r="AJ153" i="78" s="1"/>
  <c r="AK153" i="78" s="1"/>
  <c r="AL153" i="78" s="1"/>
  <c r="AM153" i="78" s="1"/>
  <c r="AN153" i="78" s="1"/>
  <c r="AO153" i="78" s="1"/>
  <c r="AI153" i="77"/>
  <c r="AJ153" i="77" s="1"/>
  <c r="AK153" i="77" s="1"/>
  <c r="AL153" i="77" s="1"/>
  <c r="AM153" i="77" s="1"/>
  <c r="AN153" i="77" s="1"/>
  <c r="AO153" i="77" s="1"/>
  <c r="AI153" i="81"/>
  <c r="AJ153" i="81" s="1"/>
  <c r="AK153" i="81" s="1"/>
  <c r="AL153" i="81" s="1"/>
  <c r="AM153" i="81" s="1"/>
  <c r="AN153" i="81" s="1"/>
  <c r="AO153" i="81" s="1"/>
  <c r="AI153" i="80"/>
  <c r="AJ153" i="80" s="1"/>
  <c r="AK153" i="80" s="1"/>
  <c r="AL153" i="80" s="1"/>
  <c r="AM153" i="80" s="1"/>
  <c r="AN153" i="80" s="1"/>
  <c r="AO153" i="80" s="1"/>
  <c r="AI153" i="79"/>
  <c r="AJ153" i="79" s="1"/>
  <c r="AK153" i="79" s="1"/>
  <c r="AL153" i="79" s="1"/>
  <c r="AM153" i="79" s="1"/>
  <c r="AN153" i="79" s="1"/>
  <c r="AO153" i="79" s="1"/>
  <c r="AI153" i="75"/>
  <c r="AJ153" i="75" s="1"/>
  <c r="AK153" i="75" s="1"/>
  <c r="AL153" i="75" s="1"/>
  <c r="AM153" i="75" s="1"/>
  <c r="AN153" i="75" s="1"/>
  <c r="AO153" i="75" s="1"/>
  <c r="AI153" i="76"/>
  <c r="AJ153" i="76" s="1"/>
  <c r="AK153" i="76" s="1"/>
  <c r="AL153" i="76" s="1"/>
  <c r="AM153" i="76" s="1"/>
  <c r="AN153" i="76" s="1"/>
  <c r="AO153" i="76" s="1"/>
  <c r="AI153" i="67"/>
  <c r="AJ153" i="67" s="1"/>
  <c r="AK153" i="67" s="1"/>
  <c r="AL153" i="67" s="1"/>
  <c r="AM153" i="67" s="1"/>
  <c r="AN153" i="67" s="1"/>
  <c r="AO153" i="67" s="1"/>
  <c r="AI132" i="81"/>
  <c r="AJ132" i="81" s="1"/>
  <c r="AK132" i="81" s="1"/>
  <c r="AL132" i="81" s="1"/>
  <c r="AM132" i="81" s="1"/>
  <c r="AN132" i="81" s="1"/>
  <c r="AO132" i="81" s="1"/>
  <c r="AI132" i="80"/>
  <c r="AJ132" i="80" s="1"/>
  <c r="AK132" i="80" s="1"/>
  <c r="AL132" i="80" s="1"/>
  <c r="AM132" i="80" s="1"/>
  <c r="AN132" i="80" s="1"/>
  <c r="AO132" i="80" s="1"/>
  <c r="AI132" i="67"/>
  <c r="AJ132" i="67" s="1"/>
  <c r="AK132" i="67" s="1"/>
  <c r="AL132" i="67" s="1"/>
  <c r="AM132" i="67" s="1"/>
  <c r="AN132" i="67" s="1"/>
  <c r="AO132" i="67" s="1"/>
  <c r="AI132" i="77"/>
  <c r="AJ132" i="77" s="1"/>
  <c r="AK132" i="77" s="1"/>
  <c r="AL132" i="77" s="1"/>
  <c r="AM132" i="77" s="1"/>
  <c r="AN132" i="77" s="1"/>
  <c r="AO132" i="77" s="1"/>
  <c r="AI132" i="75"/>
  <c r="AJ132" i="75" s="1"/>
  <c r="AK132" i="75" s="1"/>
  <c r="AL132" i="75" s="1"/>
  <c r="AM132" i="75" s="1"/>
  <c r="AN132" i="75" s="1"/>
  <c r="AO132" i="75" s="1"/>
  <c r="AI132" i="79"/>
  <c r="AJ132" i="79" s="1"/>
  <c r="AK132" i="79" s="1"/>
  <c r="AL132" i="79" s="1"/>
  <c r="AM132" i="79" s="1"/>
  <c r="AN132" i="79" s="1"/>
  <c r="AO132" i="79" s="1"/>
  <c r="AI132" i="78"/>
  <c r="AJ132" i="78" s="1"/>
  <c r="AK132" i="78" s="1"/>
  <c r="AL132" i="78" s="1"/>
  <c r="AM132" i="78" s="1"/>
  <c r="AN132" i="78" s="1"/>
  <c r="AO132" i="78" s="1"/>
  <c r="AI132" i="76"/>
  <c r="AJ132" i="76" s="1"/>
  <c r="AK132" i="76" s="1"/>
  <c r="AL132" i="76" s="1"/>
  <c r="AM132" i="76" s="1"/>
  <c r="AN132" i="76" s="1"/>
  <c r="AO132" i="76" s="1"/>
  <c r="AI139" i="67"/>
  <c r="AJ139" i="67" s="1"/>
  <c r="AK139" i="67" s="1"/>
  <c r="AL139" i="67" s="1"/>
  <c r="AM139" i="67" s="1"/>
  <c r="AN139" i="67" s="1"/>
  <c r="AO139" i="67" s="1"/>
  <c r="AI139" i="81"/>
  <c r="AJ139" i="81" s="1"/>
  <c r="AK139" i="81" s="1"/>
  <c r="AL139" i="81" s="1"/>
  <c r="AM139" i="81" s="1"/>
  <c r="AN139" i="81" s="1"/>
  <c r="AO139" i="81" s="1"/>
  <c r="AI139" i="80"/>
  <c r="AJ139" i="80" s="1"/>
  <c r="AK139" i="80" s="1"/>
  <c r="AL139" i="80" s="1"/>
  <c r="AM139" i="80" s="1"/>
  <c r="AN139" i="80" s="1"/>
  <c r="AO139" i="80" s="1"/>
  <c r="AI139" i="76"/>
  <c r="AJ139" i="76" s="1"/>
  <c r="AK139" i="76" s="1"/>
  <c r="AL139" i="76" s="1"/>
  <c r="AM139" i="76" s="1"/>
  <c r="AN139" i="76" s="1"/>
  <c r="AO139" i="76" s="1"/>
  <c r="AI139" i="79"/>
  <c r="AJ139" i="79" s="1"/>
  <c r="AK139" i="79" s="1"/>
  <c r="AL139" i="79" s="1"/>
  <c r="AM139" i="79" s="1"/>
  <c r="AN139" i="79" s="1"/>
  <c r="AO139" i="79" s="1"/>
  <c r="AI139" i="77"/>
  <c r="AJ139" i="77" s="1"/>
  <c r="AK139" i="77" s="1"/>
  <c r="AL139" i="77" s="1"/>
  <c r="AM139" i="77" s="1"/>
  <c r="AN139" i="77" s="1"/>
  <c r="AO139" i="77" s="1"/>
  <c r="AI139" i="75"/>
  <c r="AJ139" i="75" s="1"/>
  <c r="AK139" i="75" s="1"/>
  <c r="AL139" i="75" s="1"/>
  <c r="AM139" i="75" s="1"/>
  <c r="AN139" i="75" s="1"/>
  <c r="AO139" i="75" s="1"/>
  <c r="AI139" i="78"/>
  <c r="AJ139" i="78" s="1"/>
  <c r="AK139" i="78" s="1"/>
  <c r="AL139" i="78" s="1"/>
  <c r="AM139" i="78" s="1"/>
  <c r="AN139" i="78" s="1"/>
  <c r="AO139" i="78" s="1"/>
  <c r="AI147" i="67"/>
  <c r="AJ147" i="67" s="1"/>
  <c r="AK147" i="67" s="1"/>
  <c r="AL147" i="67" s="1"/>
  <c r="AM147" i="67" s="1"/>
  <c r="AN147" i="67" s="1"/>
  <c r="AO147" i="67" s="1"/>
  <c r="AI147" i="80"/>
  <c r="AJ147" i="80" s="1"/>
  <c r="AK147" i="80" s="1"/>
  <c r="AL147" i="80" s="1"/>
  <c r="AM147" i="80" s="1"/>
  <c r="AN147" i="80" s="1"/>
  <c r="AO147" i="80" s="1"/>
  <c r="AI147" i="79"/>
  <c r="AJ147" i="79" s="1"/>
  <c r="AK147" i="79" s="1"/>
  <c r="AL147" i="79" s="1"/>
  <c r="AM147" i="79" s="1"/>
  <c r="AN147" i="79" s="1"/>
  <c r="AO147" i="79" s="1"/>
  <c r="AI147" i="78"/>
  <c r="AJ147" i="78" s="1"/>
  <c r="AK147" i="78" s="1"/>
  <c r="AL147" i="78" s="1"/>
  <c r="AM147" i="78" s="1"/>
  <c r="AN147" i="78" s="1"/>
  <c r="AO147" i="78" s="1"/>
  <c r="AI147" i="75"/>
  <c r="AJ147" i="75" s="1"/>
  <c r="AK147" i="75" s="1"/>
  <c r="AL147" i="75" s="1"/>
  <c r="AM147" i="75" s="1"/>
  <c r="AN147" i="75" s="1"/>
  <c r="AO147" i="75" s="1"/>
  <c r="AI147" i="81"/>
  <c r="AJ147" i="81" s="1"/>
  <c r="AK147" i="81" s="1"/>
  <c r="AL147" i="81" s="1"/>
  <c r="AM147" i="81" s="1"/>
  <c r="AN147" i="81" s="1"/>
  <c r="AO147" i="81" s="1"/>
  <c r="AI147" i="77"/>
  <c r="AJ147" i="77" s="1"/>
  <c r="AK147" i="77" s="1"/>
  <c r="AL147" i="77" s="1"/>
  <c r="AM147" i="77" s="1"/>
  <c r="AN147" i="77" s="1"/>
  <c r="AO147" i="77" s="1"/>
  <c r="AI147" i="76"/>
  <c r="AJ147" i="76" s="1"/>
  <c r="AK147" i="76" s="1"/>
  <c r="AL147" i="76" s="1"/>
  <c r="AM147" i="76" s="1"/>
  <c r="AN147" i="76" s="1"/>
  <c r="AO147" i="76" s="1"/>
  <c r="AI155" i="81"/>
  <c r="AJ155" i="81" s="1"/>
  <c r="AK155" i="81" s="1"/>
  <c r="AL155" i="81" s="1"/>
  <c r="AM155" i="81" s="1"/>
  <c r="AN155" i="81" s="1"/>
  <c r="AO155" i="81" s="1"/>
  <c r="AI155" i="80"/>
  <c r="AJ155" i="80" s="1"/>
  <c r="AK155" i="80" s="1"/>
  <c r="AL155" i="80" s="1"/>
  <c r="AM155" i="80" s="1"/>
  <c r="AN155" i="80" s="1"/>
  <c r="AO155" i="80" s="1"/>
  <c r="AI155" i="76"/>
  <c r="AJ155" i="76" s="1"/>
  <c r="AK155" i="76" s="1"/>
  <c r="AL155" i="76" s="1"/>
  <c r="AM155" i="76" s="1"/>
  <c r="AN155" i="76" s="1"/>
  <c r="AO155" i="76" s="1"/>
  <c r="AI155" i="79"/>
  <c r="AJ155" i="79" s="1"/>
  <c r="AK155" i="79" s="1"/>
  <c r="AL155" i="79" s="1"/>
  <c r="AM155" i="79" s="1"/>
  <c r="AN155" i="79" s="1"/>
  <c r="AO155" i="79" s="1"/>
  <c r="AI155" i="78"/>
  <c r="AJ155" i="78" s="1"/>
  <c r="AK155" i="78" s="1"/>
  <c r="AL155" i="78" s="1"/>
  <c r="AM155" i="78" s="1"/>
  <c r="AN155" i="78" s="1"/>
  <c r="AO155" i="78" s="1"/>
  <c r="AI155" i="75"/>
  <c r="AJ155" i="75" s="1"/>
  <c r="AK155" i="75" s="1"/>
  <c r="AL155" i="75" s="1"/>
  <c r="AM155" i="75" s="1"/>
  <c r="AN155" i="75" s="1"/>
  <c r="AO155" i="75" s="1"/>
  <c r="AI155" i="77"/>
  <c r="AJ155" i="77" s="1"/>
  <c r="AK155" i="77" s="1"/>
  <c r="AL155" i="77" s="1"/>
  <c r="AM155" i="77" s="1"/>
  <c r="AN155" i="77" s="1"/>
  <c r="AO155" i="77" s="1"/>
  <c r="AI155" i="67"/>
  <c r="AJ155" i="67" s="1"/>
  <c r="AK155" i="67" s="1"/>
  <c r="AL155" i="67" s="1"/>
  <c r="AM155" i="67" s="1"/>
  <c r="AN155" i="67" s="1"/>
  <c r="AO155" i="67" s="1"/>
  <c r="AI128" i="67"/>
  <c r="AJ128" i="67" s="1"/>
  <c r="AK128" i="67" s="1"/>
  <c r="AL128" i="67" s="1"/>
  <c r="AM128" i="67" s="1"/>
  <c r="AN128" i="67" s="1"/>
  <c r="AO128" i="67" s="1"/>
  <c r="AI128" i="79"/>
  <c r="AJ128" i="79" s="1"/>
  <c r="AK128" i="79" s="1"/>
  <c r="AL128" i="79" s="1"/>
  <c r="AM128" i="79" s="1"/>
  <c r="AN128" i="79" s="1"/>
  <c r="AO128" i="79" s="1"/>
  <c r="AI128" i="77"/>
  <c r="AJ128" i="77" s="1"/>
  <c r="AK128" i="77" s="1"/>
  <c r="AL128" i="77" s="1"/>
  <c r="AM128" i="77" s="1"/>
  <c r="AN128" i="77" s="1"/>
  <c r="AO128" i="77" s="1"/>
  <c r="AI128" i="81"/>
  <c r="AJ128" i="81" s="1"/>
  <c r="AK128" i="81" s="1"/>
  <c r="AL128" i="81" s="1"/>
  <c r="AM128" i="81" s="1"/>
  <c r="AN128" i="81" s="1"/>
  <c r="AO128" i="81" s="1"/>
  <c r="AI128" i="78"/>
  <c r="AJ128" i="78" s="1"/>
  <c r="AK128" i="78" s="1"/>
  <c r="AL128" i="78" s="1"/>
  <c r="AM128" i="78" s="1"/>
  <c r="AN128" i="78" s="1"/>
  <c r="AO128" i="78" s="1"/>
  <c r="AI128" i="76"/>
  <c r="AJ128" i="76" s="1"/>
  <c r="AK128" i="76" s="1"/>
  <c r="AL128" i="76" s="1"/>
  <c r="AM128" i="76" s="1"/>
  <c r="AN128" i="76" s="1"/>
  <c r="AO128" i="76" s="1"/>
  <c r="AI128" i="75"/>
  <c r="AJ128" i="75" s="1"/>
  <c r="AK128" i="75" s="1"/>
  <c r="AL128" i="75" s="1"/>
  <c r="AM128" i="75" s="1"/>
  <c r="AN128" i="75" s="1"/>
  <c r="AO128" i="75" s="1"/>
  <c r="AI128" i="80"/>
  <c r="AJ128" i="80" s="1"/>
  <c r="AK128" i="80" s="1"/>
  <c r="AL128" i="80" s="1"/>
  <c r="AM128" i="80" s="1"/>
  <c r="AN128" i="80" s="1"/>
  <c r="AO128" i="80" s="1"/>
  <c r="AI151" i="78"/>
  <c r="AJ151" i="78" s="1"/>
  <c r="AK151" i="78" s="1"/>
  <c r="AL151" i="78" s="1"/>
  <c r="AM151" i="78" s="1"/>
  <c r="AN151" i="78" s="1"/>
  <c r="AO151" i="78" s="1"/>
  <c r="AI151" i="81"/>
  <c r="AJ151" i="81" s="1"/>
  <c r="AK151" i="81" s="1"/>
  <c r="AL151" i="81" s="1"/>
  <c r="AM151" i="81" s="1"/>
  <c r="AN151" i="81" s="1"/>
  <c r="AO151" i="81" s="1"/>
  <c r="AI151" i="76"/>
  <c r="AJ151" i="76" s="1"/>
  <c r="AK151" i="76" s="1"/>
  <c r="AL151" i="76" s="1"/>
  <c r="AM151" i="76" s="1"/>
  <c r="AN151" i="76" s="1"/>
  <c r="AO151" i="76" s="1"/>
  <c r="AI151" i="67"/>
  <c r="AJ151" i="67" s="1"/>
  <c r="AK151" i="67" s="1"/>
  <c r="AL151" i="67" s="1"/>
  <c r="AM151" i="67" s="1"/>
  <c r="AN151" i="67" s="1"/>
  <c r="AO151" i="67" s="1"/>
  <c r="AI151" i="77"/>
  <c r="AJ151" i="77" s="1"/>
  <c r="AK151" i="77" s="1"/>
  <c r="AL151" i="77" s="1"/>
  <c r="AM151" i="77" s="1"/>
  <c r="AN151" i="77" s="1"/>
  <c r="AO151" i="77" s="1"/>
  <c r="AI151" i="80"/>
  <c r="AJ151" i="80" s="1"/>
  <c r="AK151" i="80" s="1"/>
  <c r="AL151" i="80" s="1"/>
  <c r="AM151" i="80" s="1"/>
  <c r="AN151" i="80" s="1"/>
  <c r="AO151" i="80" s="1"/>
  <c r="AI151" i="79"/>
  <c r="AJ151" i="79" s="1"/>
  <c r="AK151" i="79" s="1"/>
  <c r="AL151" i="79" s="1"/>
  <c r="AM151" i="79" s="1"/>
  <c r="AN151" i="79" s="1"/>
  <c r="AO151" i="79" s="1"/>
  <c r="AI151" i="75"/>
  <c r="AJ151" i="75" s="1"/>
  <c r="AK151" i="75" s="1"/>
  <c r="AL151" i="75" s="1"/>
  <c r="AM151" i="75" s="1"/>
  <c r="AN151" i="75" s="1"/>
  <c r="AO151" i="75" s="1"/>
  <c r="AI129" i="78"/>
  <c r="AJ129" i="78" s="1"/>
  <c r="AK129" i="78" s="1"/>
  <c r="AL129" i="78" s="1"/>
  <c r="AM129" i="78" s="1"/>
  <c r="AN129" i="78" s="1"/>
  <c r="AO129" i="78" s="1"/>
  <c r="AI129" i="81"/>
  <c r="AJ129" i="81" s="1"/>
  <c r="AK129" i="81" s="1"/>
  <c r="AL129" i="81" s="1"/>
  <c r="AM129" i="81" s="1"/>
  <c r="AN129" i="81" s="1"/>
  <c r="AO129" i="81" s="1"/>
  <c r="AI129" i="80"/>
  <c r="AJ129" i="80" s="1"/>
  <c r="AK129" i="80" s="1"/>
  <c r="AL129" i="80" s="1"/>
  <c r="AM129" i="80" s="1"/>
  <c r="AN129" i="80" s="1"/>
  <c r="AO129" i="80" s="1"/>
  <c r="AI129" i="76"/>
  <c r="AJ129" i="76" s="1"/>
  <c r="AK129" i="76" s="1"/>
  <c r="AL129" i="76" s="1"/>
  <c r="AM129" i="76" s="1"/>
  <c r="AN129" i="76" s="1"/>
  <c r="AO129" i="76" s="1"/>
  <c r="AI129" i="67"/>
  <c r="AJ129" i="67" s="1"/>
  <c r="AK129" i="67" s="1"/>
  <c r="AL129" i="67" s="1"/>
  <c r="AM129" i="67" s="1"/>
  <c r="AN129" i="67" s="1"/>
  <c r="AO129" i="67" s="1"/>
  <c r="AI129" i="77"/>
  <c r="AJ129" i="77" s="1"/>
  <c r="AK129" i="77" s="1"/>
  <c r="AL129" i="77" s="1"/>
  <c r="AM129" i="77" s="1"/>
  <c r="AN129" i="77" s="1"/>
  <c r="AO129" i="77" s="1"/>
  <c r="AI129" i="75"/>
  <c r="AJ129" i="75" s="1"/>
  <c r="AK129" i="75" s="1"/>
  <c r="AL129" i="75" s="1"/>
  <c r="AM129" i="75" s="1"/>
  <c r="AN129" i="75" s="1"/>
  <c r="AO129" i="75" s="1"/>
  <c r="AI129" i="79"/>
  <c r="AJ129" i="79" s="1"/>
  <c r="AK129" i="79" s="1"/>
  <c r="AL129" i="79" s="1"/>
  <c r="AM129" i="79" s="1"/>
  <c r="AN129" i="79" s="1"/>
  <c r="AO129" i="79" s="1"/>
  <c r="AI136" i="76"/>
  <c r="AJ136" i="76" s="1"/>
  <c r="AK136" i="76" s="1"/>
  <c r="AL136" i="76" s="1"/>
  <c r="AM136" i="76" s="1"/>
  <c r="AN136" i="76" s="1"/>
  <c r="AO136" i="76" s="1"/>
  <c r="AI136" i="67"/>
  <c r="AJ136" i="67" s="1"/>
  <c r="AK136" i="67" s="1"/>
  <c r="AL136" i="67" s="1"/>
  <c r="AM136" i="67" s="1"/>
  <c r="AN136" i="67" s="1"/>
  <c r="AO136" i="67" s="1"/>
  <c r="AI136" i="77"/>
  <c r="AJ136" i="77" s="1"/>
  <c r="AK136" i="77" s="1"/>
  <c r="AL136" i="77" s="1"/>
  <c r="AM136" i="77" s="1"/>
  <c r="AN136" i="77" s="1"/>
  <c r="AO136" i="77" s="1"/>
  <c r="AI136" i="79"/>
  <c r="AJ136" i="79" s="1"/>
  <c r="AK136" i="79" s="1"/>
  <c r="AL136" i="79" s="1"/>
  <c r="AM136" i="79" s="1"/>
  <c r="AN136" i="79" s="1"/>
  <c r="AO136" i="79" s="1"/>
  <c r="AI136" i="78"/>
  <c r="AJ136" i="78" s="1"/>
  <c r="AK136" i="78" s="1"/>
  <c r="AL136" i="78" s="1"/>
  <c r="AM136" i="78" s="1"/>
  <c r="AN136" i="78" s="1"/>
  <c r="AO136" i="78" s="1"/>
  <c r="AI136" i="81"/>
  <c r="AJ136" i="81" s="1"/>
  <c r="AK136" i="81" s="1"/>
  <c r="AL136" i="81" s="1"/>
  <c r="AM136" i="81" s="1"/>
  <c r="AN136" i="81" s="1"/>
  <c r="AO136" i="81" s="1"/>
  <c r="AI136" i="80"/>
  <c r="AJ136" i="80" s="1"/>
  <c r="AK136" i="80" s="1"/>
  <c r="AL136" i="80" s="1"/>
  <c r="AM136" i="80" s="1"/>
  <c r="AN136" i="80" s="1"/>
  <c r="AO136" i="80" s="1"/>
  <c r="AI136" i="75"/>
  <c r="AJ136" i="75" s="1"/>
  <c r="AK136" i="75" s="1"/>
  <c r="AL136" i="75" s="1"/>
  <c r="AM136" i="75" s="1"/>
  <c r="AN136" i="75" s="1"/>
  <c r="AO136" i="75" s="1"/>
  <c r="AI144" i="80"/>
  <c r="AJ144" i="80" s="1"/>
  <c r="AK144" i="80" s="1"/>
  <c r="AL144" i="80" s="1"/>
  <c r="AM144" i="80" s="1"/>
  <c r="AN144" i="80" s="1"/>
  <c r="AO144" i="80" s="1"/>
  <c r="AI144" i="67"/>
  <c r="AJ144" i="67" s="1"/>
  <c r="AK144" i="67" s="1"/>
  <c r="AL144" i="67" s="1"/>
  <c r="AM144" i="67" s="1"/>
  <c r="AN144" i="67" s="1"/>
  <c r="AO144" i="67" s="1"/>
  <c r="AI144" i="79"/>
  <c r="AJ144" i="79" s="1"/>
  <c r="AK144" i="79" s="1"/>
  <c r="AL144" i="79" s="1"/>
  <c r="AM144" i="79" s="1"/>
  <c r="AN144" i="79" s="1"/>
  <c r="AO144" i="79" s="1"/>
  <c r="AI144" i="77"/>
  <c r="AJ144" i="77" s="1"/>
  <c r="AK144" i="77" s="1"/>
  <c r="AL144" i="77" s="1"/>
  <c r="AM144" i="77" s="1"/>
  <c r="AN144" i="77" s="1"/>
  <c r="AO144" i="77" s="1"/>
  <c r="AI144" i="78"/>
  <c r="AJ144" i="78" s="1"/>
  <c r="AK144" i="78" s="1"/>
  <c r="AL144" i="78" s="1"/>
  <c r="AM144" i="78" s="1"/>
  <c r="AN144" i="78" s="1"/>
  <c r="AO144" i="78" s="1"/>
  <c r="AI144" i="81"/>
  <c r="AJ144" i="81" s="1"/>
  <c r="AK144" i="81" s="1"/>
  <c r="AL144" i="81" s="1"/>
  <c r="AM144" i="81" s="1"/>
  <c r="AN144" i="81" s="1"/>
  <c r="AO144" i="81" s="1"/>
  <c r="AI144" i="75"/>
  <c r="AJ144" i="75" s="1"/>
  <c r="AK144" i="75" s="1"/>
  <c r="AL144" i="75" s="1"/>
  <c r="AM144" i="75" s="1"/>
  <c r="AN144" i="75" s="1"/>
  <c r="AO144" i="75" s="1"/>
  <c r="AI144" i="76"/>
  <c r="AJ144" i="76" s="1"/>
  <c r="AK144" i="76" s="1"/>
  <c r="AL144" i="76" s="1"/>
  <c r="AM144" i="76" s="1"/>
  <c r="AN144" i="76" s="1"/>
  <c r="AO144" i="76" s="1"/>
  <c r="AI160" i="77"/>
  <c r="AJ160" i="77" s="1"/>
  <c r="AK160" i="77" s="1"/>
  <c r="AL160" i="77" s="1"/>
  <c r="AM160" i="77" s="1"/>
  <c r="AN160" i="77" s="1"/>
  <c r="AO160" i="77" s="1"/>
  <c r="AI160" i="80"/>
  <c r="AJ160" i="80" s="1"/>
  <c r="AK160" i="80" s="1"/>
  <c r="AL160" i="80" s="1"/>
  <c r="AM160" i="80" s="1"/>
  <c r="AN160" i="80" s="1"/>
  <c r="AO160" i="80" s="1"/>
  <c r="AI160" i="81"/>
  <c r="AJ160" i="81" s="1"/>
  <c r="AK160" i="81" s="1"/>
  <c r="AL160" i="81" s="1"/>
  <c r="AM160" i="81" s="1"/>
  <c r="AN160" i="81" s="1"/>
  <c r="AO160" i="81" s="1"/>
  <c r="AI160" i="75"/>
  <c r="AJ160" i="75" s="1"/>
  <c r="AK160" i="75" s="1"/>
  <c r="AL160" i="75" s="1"/>
  <c r="AM160" i="75" s="1"/>
  <c r="AN160" i="75" s="1"/>
  <c r="AO160" i="75" s="1"/>
  <c r="AI160" i="67"/>
  <c r="AJ160" i="67" s="1"/>
  <c r="AK160" i="67" s="1"/>
  <c r="AL160" i="67" s="1"/>
  <c r="AM160" i="67" s="1"/>
  <c r="AN160" i="67" s="1"/>
  <c r="AO160" i="67" s="1"/>
  <c r="AI160" i="79"/>
  <c r="AJ160" i="79" s="1"/>
  <c r="AK160" i="79" s="1"/>
  <c r="AL160" i="79" s="1"/>
  <c r="AM160" i="79" s="1"/>
  <c r="AN160" i="79" s="1"/>
  <c r="AO160" i="79" s="1"/>
  <c r="AI160" i="78"/>
  <c r="AJ160" i="78" s="1"/>
  <c r="AK160" i="78" s="1"/>
  <c r="AL160" i="78" s="1"/>
  <c r="AM160" i="78" s="1"/>
  <c r="AN160" i="78" s="1"/>
  <c r="AO160" i="78" s="1"/>
  <c r="AI160" i="76"/>
  <c r="AJ160" i="76" s="1"/>
  <c r="AK160" i="76" s="1"/>
  <c r="AL160" i="76" s="1"/>
  <c r="AM160" i="76" s="1"/>
  <c r="AN160" i="76" s="1"/>
  <c r="AO160" i="76" s="1"/>
  <c r="AI130" i="80"/>
  <c r="AJ130" i="80" s="1"/>
  <c r="AK130" i="80" s="1"/>
  <c r="AL130" i="80" s="1"/>
  <c r="AM130" i="80" s="1"/>
  <c r="AN130" i="80" s="1"/>
  <c r="AO130" i="80" s="1"/>
  <c r="AI130" i="78"/>
  <c r="AJ130" i="78" s="1"/>
  <c r="AK130" i="78" s="1"/>
  <c r="AL130" i="78" s="1"/>
  <c r="AM130" i="78" s="1"/>
  <c r="AN130" i="78" s="1"/>
  <c r="AO130" i="78" s="1"/>
  <c r="AI130" i="76"/>
  <c r="AJ130" i="76" s="1"/>
  <c r="AK130" i="76" s="1"/>
  <c r="AL130" i="76" s="1"/>
  <c r="AM130" i="76" s="1"/>
  <c r="AN130" i="76" s="1"/>
  <c r="AO130" i="76" s="1"/>
  <c r="AI130" i="79"/>
  <c r="AJ130" i="79" s="1"/>
  <c r="AK130" i="79" s="1"/>
  <c r="AL130" i="79" s="1"/>
  <c r="AM130" i="79" s="1"/>
  <c r="AN130" i="79" s="1"/>
  <c r="AO130" i="79" s="1"/>
  <c r="AI130" i="75"/>
  <c r="AJ130" i="75" s="1"/>
  <c r="AK130" i="75" s="1"/>
  <c r="AL130" i="75" s="1"/>
  <c r="AM130" i="75" s="1"/>
  <c r="AN130" i="75" s="1"/>
  <c r="AO130" i="75" s="1"/>
  <c r="AI130" i="77"/>
  <c r="AJ130" i="77" s="1"/>
  <c r="AK130" i="77" s="1"/>
  <c r="AL130" i="77" s="1"/>
  <c r="AM130" i="77" s="1"/>
  <c r="AN130" i="77" s="1"/>
  <c r="AO130" i="77" s="1"/>
  <c r="AI130" i="81"/>
  <c r="AJ130" i="81" s="1"/>
  <c r="AK130" i="81" s="1"/>
  <c r="AL130" i="81" s="1"/>
  <c r="AM130" i="81" s="1"/>
  <c r="AN130" i="81" s="1"/>
  <c r="AO130" i="81" s="1"/>
  <c r="AI130" i="67"/>
  <c r="AJ130" i="67" s="1"/>
  <c r="AK130" i="67" s="1"/>
  <c r="AL130" i="67" s="1"/>
  <c r="AM130" i="67" s="1"/>
  <c r="AN130" i="67" s="1"/>
  <c r="AO130" i="67" s="1"/>
  <c r="AI161" i="81"/>
  <c r="AJ161" i="81" s="1"/>
  <c r="AK161" i="81" s="1"/>
  <c r="AL161" i="81" s="1"/>
  <c r="AM161" i="81" s="1"/>
  <c r="AN161" i="81" s="1"/>
  <c r="AO161" i="81" s="1"/>
  <c r="AI161" i="79"/>
  <c r="AJ161" i="79" s="1"/>
  <c r="AK161" i="79" s="1"/>
  <c r="AL161" i="79" s="1"/>
  <c r="AM161" i="79" s="1"/>
  <c r="AN161" i="79" s="1"/>
  <c r="AO161" i="79" s="1"/>
  <c r="AI161" i="78"/>
  <c r="AJ161" i="78" s="1"/>
  <c r="AK161" i="78" s="1"/>
  <c r="AL161" i="78" s="1"/>
  <c r="AM161" i="78" s="1"/>
  <c r="AN161" i="78" s="1"/>
  <c r="AO161" i="78" s="1"/>
  <c r="AI161" i="76"/>
  <c r="AJ161" i="76" s="1"/>
  <c r="AK161" i="76" s="1"/>
  <c r="AL161" i="76" s="1"/>
  <c r="AM161" i="76" s="1"/>
  <c r="AN161" i="76" s="1"/>
  <c r="AO161" i="76" s="1"/>
  <c r="AI161" i="75"/>
  <c r="AJ161" i="75" s="1"/>
  <c r="AK161" i="75" s="1"/>
  <c r="AL161" i="75" s="1"/>
  <c r="AM161" i="75" s="1"/>
  <c r="AN161" i="75" s="1"/>
  <c r="AO161" i="75" s="1"/>
  <c r="AI161" i="77"/>
  <c r="AJ161" i="77" s="1"/>
  <c r="AK161" i="77" s="1"/>
  <c r="AL161" i="77" s="1"/>
  <c r="AM161" i="77" s="1"/>
  <c r="AN161" i="77" s="1"/>
  <c r="AO161" i="77" s="1"/>
  <c r="AI161" i="67"/>
  <c r="AJ161" i="67" s="1"/>
  <c r="AK161" i="67" s="1"/>
  <c r="AL161" i="67" s="1"/>
  <c r="AM161" i="67" s="1"/>
  <c r="AN161" i="67" s="1"/>
  <c r="AO161" i="67" s="1"/>
  <c r="AI161" i="80"/>
  <c r="AJ161" i="80" s="1"/>
  <c r="AK161" i="80" s="1"/>
  <c r="AL161" i="80" s="1"/>
  <c r="AM161" i="80" s="1"/>
  <c r="AN161" i="80" s="1"/>
  <c r="AO161" i="80" s="1"/>
  <c r="AI133" i="80"/>
  <c r="AJ133" i="80" s="1"/>
  <c r="AK133" i="80" s="1"/>
  <c r="AL133" i="80" s="1"/>
  <c r="AM133" i="80" s="1"/>
  <c r="AN133" i="80" s="1"/>
  <c r="AO133" i="80" s="1"/>
  <c r="AI133" i="77"/>
  <c r="AJ133" i="77" s="1"/>
  <c r="AK133" i="77" s="1"/>
  <c r="AL133" i="77" s="1"/>
  <c r="AM133" i="77" s="1"/>
  <c r="AN133" i="77" s="1"/>
  <c r="AO133" i="77" s="1"/>
  <c r="AI133" i="67"/>
  <c r="AJ133" i="67" s="1"/>
  <c r="AK133" i="67" s="1"/>
  <c r="AL133" i="67" s="1"/>
  <c r="AM133" i="67" s="1"/>
  <c r="AN133" i="67" s="1"/>
  <c r="AO133" i="67" s="1"/>
  <c r="AI133" i="75"/>
  <c r="AJ133" i="75" s="1"/>
  <c r="AK133" i="75" s="1"/>
  <c r="AL133" i="75" s="1"/>
  <c r="AM133" i="75" s="1"/>
  <c r="AN133" i="75" s="1"/>
  <c r="AO133" i="75" s="1"/>
  <c r="AI133" i="79"/>
  <c r="AJ133" i="79" s="1"/>
  <c r="AK133" i="79" s="1"/>
  <c r="AL133" i="79" s="1"/>
  <c r="AM133" i="79" s="1"/>
  <c r="AN133" i="79" s="1"/>
  <c r="AO133" i="79" s="1"/>
  <c r="AI133" i="78"/>
  <c r="AJ133" i="78" s="1"/>
  <c r="AK133" i="78" s="1"/>
  <c r="AL133" i="78" s="1"/>
  <c r="AM133" i="78" s="1"/>
  <c r="AN133" i="78" s="1"/>
  <c r="AO133" i="78" s="1"/>
  <c r="AI133" i="81"/>
  <c r="AJ133" i="81" s="1"/>
  <c r="AK133" i="81" s="1"/>
  <c r="AL133" i="81" s="1"/>
  <c r="AM133" i="81" s="1"/>
  <c r="AN133" i="81" s="1"/>
  <c r="AO133" i="81" s="1"/>
  <c r="AI133" i="76"/>
  <c r="AJ133" i="76" s="1"/>
  <c r="AK133" i="76" s="1"/>
  <c r="AL133" i="76" s="1"/>
  <c r="AM133" i="76" s="1"/>
  <c r="AN133" i="76" s="1"/>
  <c r="AO133" i="76" s="1"/>
  <c r="AI140" i="81"/>
  <c r="AJ140" i="81" s="1"/>
  <c r="AK140" i="81" s="1"/>
  <c r="AL140" i="81" s="1"/>
  <c r="AM140" i="81" s="1"/>
  <c r="AN140" i="81" s="1"/>
  <c r="AO140" i="81" s="1"/>
  <c r="AI140" i="67"/>
  <c r="AJ140" i="67" s="1"/>
  <c r="AK140" i="67" s="1"/>
  <c r="AL140" i="67" s="1"/>
  <c r="AM140" i="67" s="1"/>
  <c r="AN140" i="67" s="1"/>
  <c r="AO140" i="67" s="1"/>
  <c r="AI140" i="80"/>
  <c r="AJ140" i="80" s="1"/>
  <c r="AK140" i="80" s="1"/>
  <c r="AL140" i="80" s="1"/>
  <c r="AM140" i="80" s="1"/>
  <c r="AN140" i="80" s="1"/>
  <c r="AO140" i="80" s="1"/>
  <c r="AI140" i="76"/>
  <c r="AJ140" i="76" s="1"/>
  <c r="AK140" i="76" s="1"/>
  <c r="AL140" i="76" s="1"/>
  <c r="AM140" i="76" s="1"/>
  <c r="AN140" i="76" s="1"/>
  <c r="AO140" i="76" s="1"/>
  <c r="AI140" i="79"/>
  <c r="AJ140" i="79" s="1"/>
  <c r="AK140" i="79" s="1"/>
  <c r="AL140" i="79" s="1"/>
  <c r="AM140" i="79" s="1"/>
  <c r="AN140" i="79" s="1"/>
  <c r="AO140" i="79" s="1"/>
  <c r="AI140" i="77"/>
  <c r="AJ140" i="77" s="1"/>
  <c r="AK140" i="77" s="1"/>
  <c r="AL140" i="77" s="1"/>
  <c r="AM140" i="77" s="1"/>
  <c r="AN140" i="77" s="1"/>
  <c r="AO140" i="77" s="1"/>
  <c r="AI140" i="75"/>
  <c r="AJ140" i="75" s="1"/>
  <c r="AK140" i="75" s="1"/>
  <c r="AL140" i="75" s="1"/>
  <c r="AM140" i="75" s="1"/>
  <c r="AN140" i="75" s="1"/>
  <c r="AO140" i="75" s="1"/>
  <c r="AI140" i="78"/>
  <c r="AJ140" i="78" s="1"/>
  <c r="AK140" i="78" s="1"/>
  <c r="AL140" i="78" s="1"/>
  <c r="AM140" i="78" s="1"/>
  <c r="AN140" i="78" s="1"/>
  <c r="AO140" i="78" s="1"/>
  <c r="AI148" i="81"/>
  <c r="AJ148" i="81" s="1"/>
  <c r="AK148" i="81" s="1"/>
  <c r="AL148" i="81" s="1"/>
  <c r="AM148" i="81" s="1"/>
  <c r="AN148" i="81" s="1"/>
  <c r="AO148" i="81" s="1"/>
  <c r="AI148" i="77"/>
  <c r="AJ148" i="77" s="1"/>
  <c r="AK148" i="77" s="1"/>
  <c r="AL148" i="77" s="1"/>
  <c r="AM148" i="77" s="1"/>
  <c r="AN148" i="77" s="1"/>
  <c r="AO148" i="77" s="1"/>
  <c r="AI148" i="67"/>
  <c r="AJ148" i="67" s="1"/>
  <c r="AK148" i="67" s="1"/>
  <c r="AL148" i="67" s="1"/>
  <c r="AM148" i="67" s="1"/>
  <c r="AN148" i="67" s="1"/>
  <c r="AO148" i="67" s="1"/>
  <c r="AI148" i="80"/>
  <c r="AJ148" i="80" s="1"/>
  <c r="AK148" i="80" s="1"/>
  <c r="AL148" i="80" s="1"/>
  <c r="AM148" i="80" s="1"/>
  <c r="AN148" i="80" s="1"/>
  <c r="AO148" i="80" s="1"/>
  <c r="AI148" i="78"/>
  <c r="AJ148" i="78" s="1"/>
  <c r="AK148" i="78" s="1"/>
  <c r="AL148" i="78" s="1"/>
  <c r="AM148" i="78" s="1"/>
  <c r="AN148" i="78" s="1"/>
  <c r="AO148" i="78" s="1"/>
  <c r="AI148" i="76"/>
  <c r="AJ148" i="76" s="1"/>
  <c r="AK148" i="76" s="1"/>
  <c r="AL148" i="76" s="1"/>
  <c r="AM148" i="76" s="1"/>
  <c r="AN148" i="76" s="1"/>
  <c r="AO148" i="76" s="1"/>
  <c r="AI148" i="75"/>
  <c r="AJ148" i="75" s="1"/>
  <c r="AK148" i="75" s="1"/>
  <c r="AL148" i="75" s="1"/>
  <c r="AM148" i="75" s="1"/>
  <c r="AN148" i="75" s="1"/>
  <c r="AO148" i="75" s="1"/>
  <c r="AI148" i="79"/>
  <c r="AJ148" i="79" s="1"/>
  <c r="AK148" i="79" s="1"/>
  <c r="AL148" i="79" s="1"/>
  <c r="AM148" i="79" s="1"/>
  <c r="AN148" i="79" s="1"/>
  <c r="AO148" i="79" s="1"/>
  <c r="AI156" i="79"/>
  <c r="AJ156" i="79" s="1"/>
  <c r="AK156" i="79" s="1"/>
  <c r="AL156" i="79" s="1"/>
  <c r="AM156" i="79" s="1"/>
  <c r="AN156" i="79" s="1"/>
  <c r="AO156" i="79" s="1"/>
  <c r="AI156" i="78"/>
  <c r="AJ156" i="78" s="1"/>
  <c r="AK156" i="78" s="1"/>
  <c r="AL156" i="78" s="1"/>
  <c r="AM156" i="78" s="1"/>
  <c r="AN156" i="78" s="1"/>
  <c r="AO156" i="78" s="1"/>
  <c r="AI156" i="76"/>
  <c r="AJ156" i="76" s="1"/>
  <c r="AK156" i="76" s="1"/>
  <c r="AL156" i="76" s="1"/>
  <c r="AM156" i="76" s="1"/>
  <c r="AN156" i="76" s="1"/>
  <c r="AO156" i="76" s="1"/>
  <c r="AI156" i="77"/>
  <c r="AJ156" i="77" s="1"/>
  <c r="AK156" i="77" s="1"/>
  <c r="AL156" i="77" s="1"/>
  <c r="AM156" i="77" s="1"/>
  <c r="AN156" i="77" s="1"/>
  <c r="AO156" i="77" s="1"/>
  <c r="AI156" i="67"/>
  <c r="AJ156" i="67" s="1"/>
  <c r="AK156" i="67" s="1"/>
  <c r="AL156" i="67" s="1"/>
  <c r="AM156" i="67" s="1"/>
  <c r="AN156" i="67" s="1"/>
  <c r="AO156" i="67" s="1"/>
  <c r="AI156" i="81"/>
  <c r="AJ156" i="81" s="1"/>
  <c r="AK156" i="81" s="1"/>
  <c r="AL156" i="81" s="1"/>
  <c r="AM156" i="81" s="1"/>
  <c r="AN156" i="81" s="1"/>
  <c r="AO156" i="81" s="1"/>
  <c r="AI156" i="80"/>
  <c r="AJ156" i="80" s="1"/>
  <c r="AK156" i="80" s="1"/>
  <c r="AL156" i="80" s="1"/>
  <c r="AM156" i="80" s="1"/>
  <c r="AN156" i="80" s="1"/>
  <c r="AO156" i="80" s="1"/>
  <c r="AI156" i="75"/>
  <c r="AJ156" i="75" s="1"/>
  <c r="AK156" i="75" s="1"/>
  <c r="AL156" i="75" s="1"/>
  <c r="AM156" i="75" s="1"/>
  <c r="AN156" i="75" s="1"/>
  <c r="AO156" i="75" s="1"/>
  <c r="AI141" i="80"/>
  <c r="AJ141" i="80" s="1"/>
  <c r="AK141" i="80" s="1"/>
  <c r="AL141" i="80" s="1"/>
  <c r="AM141" i="80" s="1"/>
  <c r="AN141" i="80" s="1"/>
  <c r="AO141" i="80" s="1"/>
  <c r="AI141" i="76"/>
  <c r="AJ141" i="76" s="1"/>
  <c r="AK141" i="76" s="1"/>
  <c r="AL141" i="76" s="1"/>
  <c r="AM141" i="76" s="1"/>
  <c r="AN141" i="76" s="1"/>
  <c r="AO141" i="76" s="1"/>
  <c r="AI141" i="79"/>
  <c r="AJ141" i="79" s="1"/>
  <c r="AK141" i="79" s="1"/>
  <c r="AL141" i="79" s="1"/>
  <c r="AM141" i="79" s="1"/>
  <c r="AN141" i="79" s="1"/>
  <c r="AO141" i="79" s="1"/>
  <c r="AI141" i="77"/>
  <c r="AJ141" i="77" s="1"/>
  <c r="AK141" i="77" s="1"/>
  <c r="AL141" i="77" s="1"/>
  <c r="AM141" i="77" s="1"/>
  <c r="AN141" i="77" s="1"/>
  <c r="AO141" i="77" s="1"/>
  <c r="AI141" i="75"/>
  <c r="AJ141" i="75" s="1"/>
  <c r="AK141" i="75" s="1"/>
  <c r="AL141" i="75" s="1"/>
  <c r="AM141" i="75" s="1"/>
  <c r="AN141" i="75" s="1"/>
  <c r="AO141" i="75" s="1"/>
  <c r="AI141" i="67"/>
  <c r="AJ141" i="67" s="1"/>
  <c r="AK141" i="67" s="1"/>
  <c r="AL141" i="67" s="1"/>
  <c r="AM141" i="67" s="1"/>
  <c r="AN141" i="67" s="1"/>
  <c r="AO141" i="67" s="1"/>
  <c r="AI141" i="81"/>
  <c r="AJ141" i="81" s="1"/>
  <c r="AK141" i="81" s="1"/>
  <c r="AL141" i="81" s="1"/>
  <c r="AM141" i="81" s="1"/>
  <c r="AN141" i="81" s="1"/>
  <c r="AO141" i="81" s="1"/>
  <c r="AI141" i="78"/>
  <c r="AJ141" i="78" s="1"/>
  <c r="AK141" i="78" s="1"/>
  <c r="AL141" i="78" s="1"/>
  <c r="AM141" i="78" s="1"/>
  <c r="AN141" i="78" s="1"/>
  <c r="AO141" i="78" s="1"/>
  <c r="AI149" i="76"/>
  <c r="AJ149" i="76" s="1"/>
  <c r="AK149" i="76" s="1"/>
  <c r="AL149" i="76" s="1"/>
  <c r="AM149" i="76" s="1"/>
  <c r="AN149" i="76" s="1"/>
  <c r="AO149" i="76" s="1"/>
  <c r="AI149" i="80"/>
  <c r="AJ149" i="80" s="1"/>
  <c r="AK149" i="80" s="1"/>
  <c r="AL149" i="80" s="1"/>
  <c r="AM149" i="80" s="1"/>
  <c r="AN149" i="80" s="1"/>
  <c r="AO149" i="80" s="1"/>
  <c r="AI149" i="79"/>
  <c r="AJ149" i="79" s="1"/>
  <c r="AK149" i="79" s="1"/>
  <c r="AL149" i="79" s="1"/>
  <c r="AM149" i="79" s="1"/>
  <c r="AN149" i="79" s="1"/>
  <c r="AO149" i="79" s="1"/>
  <c r="AI149" i="67"/>
  <c r="AJ149" i="67" s="1"/>
  <c r="AK149" i="67" s="1"/>
  <c r="AL149" i="67" s="1"/>
  <c r="AM149" i="67" s="1"/>
  <c r="AN149" i="67" s="1"/>
  <c r="AO149" i="67" s="1"/>
  <c r="AI149" i="81"/>
  <c r="AJ149" i="81" s="1"/>
  <c r="AK149" i="81" s="1"/>
  <c r="AL149" i="81" s="1"/>
  <c r="AM149" i="81" s="1"/>
  <c r="AN149" i="81" s="1"/>
  <c r="AO149" i="81" s="1"/>
  <c r="AI149" i="78"/>
  <c r="AJ149" i="78" s="1"/>
  <c r="AK149" i="78" s="1"/>
  <c r="AL149" i="78" s="1"/>
  <c r="AM149" i="78" s="1"/>
  <c r="AN149" i="78" s="1"/>
  <c r="AO149" i="78" s="1"/>
  <c r="AI149" i="75"/>
  <c r="AJ149" i="75" s="1"/>
  <c r="AK149" i="75" s="1"/>
  <c r="AL149" i="75" s="1"/>
  <c r="AM149" i="75" s="1"/>
  <c r="AN149" i="75" s="1"/>
  <c r="AO149" i="75" s="1"/>
  <c r="AI149" i="77"/>
  <c r="AJ149" i="77" s="1"/>
  <c r="AK149" i="77" s="1"/>
  <c r="AL149" i="77" s="1"/>
  <c r="AM149" i="77" s="1"/>
  <c r="AN149" i="77" s="1"/>
  <c r="AO149" i="77" s="1"/>
  <c r="AI157" i="77"/>
  <c r="AJ157" i="77" s="1"/>
  <c r="AK157" i="77" s="1"/>
  <c r="AL157" i="77" s="1"/>
  <c r="AM157" i="77" s="1"/>
  <c r="AN157" i="77" s="1"/>
  <c r="AO157" i="77" s="1"/>
  <c r="AI157" i="80"/>
  <c r="AJ157" i="80" s="1"/>
  <c r="AK157" i="80" s="1"/>
  <c r="AL157" i="80" s="1"/>
  <c r="AM157" i="80" s="1"/>
  <c r="AN157" i="80" s="1"/>
  <c r="AO157" i="80" s="1"/>
  <c r="AI157" i="81"/>
  <c r="AJ157" i="81" s="1"/>
  <c r="AK157" i="81" s="1"/>
  <c r="AL157" i="81" s="1"/>
  <c r="AM157" i="81" s="1"/>
  <c r="AN157" i="81" s="1"/>
  <c r="AO157" i="81" s="1"/>
  <c r="AI157" i="79"/>
  <c r="AJ157" i="79" s="1"/>
  <c r="AK157" i="79" s="1"/>
  <c r="AL157" i="79" s="1"/>
  <c r="AM157" i="79" s="1"/>
  <c r="AN157" i="79" s="1"/>
  <c r="AO157" i="79" s="1"/>
  <c r="AI157" i="78"/>
  <c r="AJ157" i="78" s="1"/>
  <c r="AK157" i="78" s="1"/>
  <c r="AL157" i="78" s="1"/>
  <c r="AM157" i="78" s="1"/>
  <c r="AN157" i="78" s="1"/>
  <c r="AO157" i="78" s="1"/>
  <c r="AI157" i="76"/>
  <c r="AJ157" i="76" s="1"/>
  <c r="AK157" i="76" s="1"/>
  <c r="AL157" i="76" s="1"/>
  <c r="AM157" i="76" s="1"/>
  <c r="AN157" i="76" s="1"/>
  <c r="AO157" i="76" s="1"/>
  <c r="AI157" i="67"/>
  <c r="AJ157" i="67" s="1"/>
  <c r="AK157" i="67" s="1"/>
  <c r="AL157" i="67" s="1"/>
  <c r="AM157" i="67" s="1"/>
  <c r="AN157" i="67" s="1"/>
  <c r="AO157" i="67" s="1"/>
  <c r="AI157" i="75"/>
  <c r="AJ157" i="75" s="1"/>
  <c r="AK157" i="75" s="1"/>
  <c r="AL157" i="75" s="1"/>
  <c r="AM157" i="75" s="1"/>
  <c r="AN157" i="75" s="1"/>
  <c r="AO157" i="75" s="1"/>
  <c r="AI159" i="81"/>
  <c r="AJ159" i="81" s="1"/>
  <c r="AK159" i="81" s="1"/>
  <c r="AL159" i="81" s="1"/>
  <c r="AM159" i="81" s="1"/>
  <c r="AN159" i="81" s="1"/>
  <c r="AO159" i="81" s="1"/>
  <c r="AI159" i="79"/>
  <c r="AJ159" i="79" s="1"/>
  <c r="AK159" i="79" s="1"/>
  <c r="AL159" i="79" s="1"/>
  <c r="AM159" i="79" s="1"/>
  <c r="AN159" i="79" s="1"/>
  <c r="AO159" i="79" s="1"/>
  <c r="AI159" i="78"/>
  <c r="AJ159" i="78" s="1"/>
  <c r="AK159" i="78" s="1"/>
  <c r="AL159" i="78" s="1"/>
  <c r="AM159" i="78" s="1"/>
  <c r="AN159" i="78" s="1"/>
  <c r="AO159" i="78" s="1"/>
  <c r="AI159" i="77"/>
  <c r="AJ159" i="77" s="1"/>
  <c r="AK159" i="77" s="1"/>
  <c r="AL159" i="77" s="1"/>
  <c r="AM159" i="77" s="1"/>
  <c r="AN159" i="77" s="1"/>
  <c r="AO159" i="77" s="1"/>
  <c r="AI159" i="80"/>
  <c r="AJ159" i="80" s="1"/>
  <c r="AK159" i="80" s="1"/>
  <c r="AL159" i="80" s="1"/>
  <c r="AM159" i="80" s="1"/>
  <c r="AN159" i="80" s="1"/>
  <c r="AO159" i="80" s="1"/>
  <c r="AI159" i="76"/>
  <c r="AJ159" i="76" s="1"/>
  <c r="AK159" i="76" s="1"/>
  <c r="AL159" i="76" s="1"/>
  <c r="AM159" i="76" s="1"/>
  <c r="AN159" i="76" s="1"/>
  <c r="AO159" i="76" s="1"/>
  <c r="AI159" i="67"/>
  <c r="AJ159" i="67" s="1"/>
  <c r="AK159" i="67" s="1"/>
  <c r="AL159" i="67" s="1"/>
  <c r="AM159" i="67" s="1"/>
  <c r="AN159" i="67" s="1"/>
  <c r="AO159" i="67" s="1"/>
  <c r="AI159" i="75"/>
  <c r="AJ159" i="75" s="1"/>
  <c r="AK159" i="75" s="1"/>
  <c r="AL159" i="75" s="1"/>
  <c r="AM159" i="75" s="1"/>
  <c r="AN159" i="75" s="1"/>
  <c r="AO159" i="75" s="1"/>
  <c r="AI145" i="79"/>
  <c r="AJ145" i="79" s="1"/>
  <c r="AK145" i="79" s="1"/>
  <c r="AL145" i="79" s="1"/>
  <c r="AM145" i="79" s="1"/>
  <c r="AN145" i="79" s="1"/>
  <c r="AO145" i="79" s="1"/>
  <c r="AI145" i="77"/>
  <c r="AJ145" i="77" s="1"/>
  <c r="AK145" i="77" s="1"/>
  <c r="AL145" i="77" s="1"/>
  <c r="AM145" i="77" s="1"/>
  <c r="AN145" i="77" s="1"/>
  <c r="AO145" i="77" s="1"/>
  <c r="AI145" i="78"/>
  <c r="AJ145" i="78" s="1"/>
  <c r="AK145" i="78" s="1"/>
  <c r="AL145" i="78" s="1"/>
  <c r="AM145" i="78" s="1"/>
  <c r="AN145" i="78" s="1"/>
  <c r="AO145" i="78" s="1"/>
  <c r="AI145" i="81"/>
  <c r="AJ145" i="81" s="1"/>
  <c r="AK145" i="81" s="1"/>
  <c r="AL145" i="81" s="1"/>
  <c r="AM145" i="81" s="1"/>
  <c r="AN145" i="81" s="1"/>
  <c r="AO145" i="81" s="1"/>
  <c r="AI145" i="67"/>
  <c r="AJ145" i="67" s="1"/>
  <c r="AK145" i="67" s="1"/>
  <c r="AL145" i="67" s="1"/>
  <c r="AM145" i="67" s="1"/>
  <c r="AN145" i="67" s="1"/>
  <c r="AO145" i="67" s="1"/>
  <c r="AI145" i="80"/>
  <c r="AJ145" i="80" s="1"/>
  <c r="AK145" i="80" s="1"/>
  <c r="AL145" i="80" s="1"/>
  <c r="AM145" i="80" s="1"/>
  <c r="AN145" i="80" s="1"/>
  <c r="AO145" i="80" s="1"/>
  <c r="AI145" i="76"/>
  <c r="AJ145" i="76" s="1"/>
  <c r="AK145" i="76" s="1"/>
  <c r="AL145" i="76" s="1"/>
  <c r="AM145" i="76" s="1"/>
  <c r="AN145" i="76" s="1"/>
  <c r="AO145" i="76" s="1"/>
  <c r="AI145" i="75"/>
  <c r="AJ145" i="75" s="1"/>
  <c r="AK145" i="75" s="1"/>
  <c r="AL145" i="75" s="1"/>
  <c r="AM145" i="75" s="1"/>
  <c r="AN145" i="75" s="1"/>
  <c r="AO145" i="75" s="1"/>
  <c r="AI127" i="78"/>
  <c r="AJ127" i="78" s="1"/>
  <c r="AK127" i="78" s="1"/>
  <c r="AL127" i="78" s="1"/>
  <c r="AM127" i="78" s="1"/>
  <c r="AN127" i="78" s="1"/>
  <c r="AO127" i="78" s="1"/>
  <c r="AI127" i="80"/>
  <c r="AJ127" i="80" s="1"/>
  <c r="AK127" i="80" s="1"/>
  <c r="AL127" i="80" s="1"/>
  <c r="AM127" i="80" s="1"/>
  <c r="AN127" i="80" s="1"/>
  <c r="AO127" i="80" s="1"/>
  <c r="AI127" i="76"/>
  <c r="AJ127" i="76" s="1"/>
  <c r="AK127" i="76" s="1"/>
  <c r="AL127" i="76" s="1"/>
  <c r="AM127" i="76" s="1"/>
  <c r="AN127" i="76" s="1"/>
  <c r="AO127" i="76" s="1"/>
  <c r="AI127" i="75"/>
  <c r="AJ127" i="75" s="1"/>
  <c r="AK127" i="75" s="1"/>
  <c r="AL127" i="75" s="1"/>
  <c r="AM127" i="75" s="1"/>
  <c r="AN127" i="75" s="1"/>
  <c r="AO127" i="75" s="1"/>
  <c r="AI127" i="77"/>
  <c r="AJ127" i="77" s="1"/>
  <c r="AK127" i="77" s="1"/>
  <c r="AL127" i="77" s="1"/>
  <c r="AM127" i="77" s="1"/>
  <c r="AN127" i="77" s="1"/>
  <c r="AO127" i="77" s="1"/>
  <c r="AI127" i="81"/>
  <c r="AJ127" i="81" s="1"/>
  <c r="AK127" i="81" s="1"/>
  <c r="AL127" i="81" s="1"/>
  <c r="AM127" i="81" s="1"/>
  <c r="AN127" i="81" s="1"/>
  <c r="AO127" i="81" s="1"/>
  <c r="AI127" i="79"/>
  <c r="AJ127" i="79" s="1"/>
  <c r="AK127" i="79" s="1"/>
  <c r="AL127" i="79" s="1"/>
  <c r="AM127" i="79" s="1"/>
  <c r="AN127" i="79" s="1"/>
  <c r="AO127" i="79" s="1"/>
  <c r="AI142" i="79"/>
  <c r="AJ142" i="79" s="1"/>
  <c r="AK142" i="79" s="1"/>
  <c r="AL142" i="79" s="1"/>
  <c r="AM142" i="79" s="1"/>
  <c r="AN142" i="79" s="1"/>
  <c r="AO142" i="79" s="1"/>
  <c r="AI142" i="78"/>
  <c r="AJ142" i="78" s="1"/>
  <c r="AK142" i="78" s="1"/>
  <c r="AL142" i="78" s="1"/>
  <c r="AM142" i="78" s="1"/>
  <c r="AN142" i="78" s="1"/>
  <c r="AO142" i="78" s="1"/>
  <c r="AI142" i="81"/>
  <c r="AJ142" i="81" s="1"/>
  <c r="AK142" i="81" s="1"/>
  <c r="AL142" i="81" s="1"/>
  <c r="AM142" i="81" s="1"/>
  <c r="AN142" i="81" s="1"/>
  <c r="AO142" i="81" s="1"/>
  <c r="AI142" i="76"/>
  <c r="AJ142" i="76" s="1"/>
  <c r="AK142" i="76" s="1"/>
  <c r="AL142" i="76" s="1"/>
  <c r="AM142" i="76" s="1"/>
  <c r="AN142" i="76" s="1"/>
  <c r="AO142" i="76" s="1"/>
  <c r="AI142" i="75"/>
  <c r="AJ142" i="75" s="1"/>
  <c r="AK142" i="75" s="1"/>
  <c r="AL142" i="75" s="1"/>
  <c r="AM142" i="75" s="1"/>
  <c r="AN142" i="75" s="1"/>
  <c r="AO142" i="75" s="1"/>
  <c r="AI142" i="77"/>
  <c r="AJ142" i="77" s="1"/>
  <c r="AK142" i="77" s="1"/>
  <c r="AL142" i="77" s="1"/>
  <c r="AM142" i="77" s="1"/>
  <c r="AN142" i="77" s="1"/>
  <c r="AO142" i="77" s="1"/>
  <c r="AI142" i="80"/>
  <c r="AJ142" i="80" s="1"/>
  <c r="AK142" i="80" s="1"/>
  <c r="AL142" i="80" s="1"/>
  <c r="AM142" i="80" s="1"/>
  <c r="AN142" i="80" s="1"/>
  <c r="AO142" i="80" s="1"/>
  <c r="AI142" i="67"/>
  <c r="AJ142" i="67" s="1"/>
  <c r="AK142" i="67" s="1"/>
  <c r="AL142" i="67" s="1"/>
  <c r="AM142" i="67" s="1"/>
  <c r="AN142" i="67" s="1"/>
  <c r="AO142" i="67" s="1"/>
  <c r="AI150" i="80"/>
  <c r="AJ150" i="80" s="1"/>
  <c r="AK150" i="80" s="1"/>
  <c r="AL150" i="80" s="1"/>
  <c r="AM150" i="80" s="1"/>
  <c r="AN150" i="80" s="1"/>
  <c r="AO150" i="80" s="1"/>
  <c r="AI150" i="79"/>
  <c r="AJ150" i="79" s="1"/>
  <c r="AK150" i="79" s="1"/>
  <c r="AL150" i="79" s="1"/>
  <c r="AM150" i="79" s="1"/>
  <c r="AN150" i="79" s="1"/>
  <c r="AO150" i="79" s="1"/>
  <c r="AI150" i="76"/>
  <c r="AJ150" i="76" s="1"/>
  <c r="AK150" i="76" s="1"/>
  <c r="AL150" i="76" s="1"/>
  <c r="AM150" i="76" s="1"/>
  <c r="AN150" i="76" s="1"/>
  <c r="AO150" i="76" s="1"/>
  <c r="AI150" i="78"/>
  <c r="AJ150" i="78" s="1"/>
  <c r="AK150" i="78" s="1"/>
  <c r="AL150" i="78" s="1"/>
  <c r="AM150" i="78" s="1"/>
  <c r="AN150" i="78" s="1"/>
  <c r="AO150" i="78" s="1"/>
  <c r="AI150" i="77"/>
  <c r="AJ150" i="77" s="1"/>
  <c r="AK150" i="77" s="1"/>
  <c r="AL150" i="77" s="1"/>
  <c r="AM150" i="77" s="1"/>
  <c r="AN150" i="77" s="1"/>
  <c r="AO150" i="77" s="1"/>
  <c r="AI150" i="75"/>
  <c r="AJ150" i="75" s="1"/>
  <c r="AK150" i="75" s="1"/>
  <c r="AL150" i="75" s="1"/>
  <c r="AM150" i="75" s="1"/>
  <c r="AN150" i="75" s="1"/>
  <c r="AO150" i="75" s="1"/>
  <c r="AI150" i="81"/>
  <c r="AJ150" i="81" s="1"/>
  <c r="AK150" i="81" s="1"/>
  <c r="AL150" i="81" s="1"/>
  <c r="AM150" i="81" s="1"/>
  <c r="AN150" i="81" s="1"/>
  <c r="AO150" i="81" s="1"/>
  <c r="AI150" i="67"/>
  <c r="AJ150" i="67" s="1"/>
  <c r="AK150" i="67" s="1"/>
  <c r="AL150" i="67" s="1"/>
  <c r="AM150" i="67" s="1"/>
  <c r="AN150" i="67" s="1"/>
  <c r="AO150" i="67" s="1"/>
  <c r="AI158" i="80"/>
  <c r="AJ158" i="80" s="1"/>
  <c r="AK158" i="80" s="1"/>
  <c r="AL158" i="80" s="1"/>
  <c r="AM158" i="80" s="1"/>
  <c r="AN158" i="80" s="1"/>
  <c r="AO158" i="80" s="1"/>
  <c r="AI158" i="81"/>
  <c r="AJ158" i="81" s="1"/>
  <c r="AK158" i="81" s="1"/>
  <c r="AL158" i="81" s="1"/>
  <c r="AM158" i="81" s="1"/>
  <c r="AN158" i="81" s="1"/>
  <c r="AO158" i="81" s="1"/>
  <c r="AI158" i="78"/>
  <c r="AJ158" i="78" s="1"/>
  <c r="AK158" i="78" s="1"/>
  <c r="AL158" i="78" s="1"/>
  <c r="AM158" i="78" s="1"/>
  <c r="AN158" i="78" s="1"/>
  <c r="AO158" i="78" s="1"/>
  <c r="AI158" i="76"/>
  <c r="AJ158" i="76" s="1"/>
  <c r="AK158" i="76" s="1"/>
  <c r="AL158" i="76" s="1"/>
  <c r="AM158" i="76" s="1"/>
  <c r="AN158" i="76" s="1"/>
  <c r="AO158" i="76" s="1"/>
  <c r="AI158" i="79"/>
  <c r="AJ158" i="79" s="1"/>
  <c r="AK158" i="79" s="1"/>
  <c r="AL158" i="79" s="1"/>
  <c r="AM158" i="79" s="1"/>
  <c r="AN158" i="79" s="1"/>
  <c r="AO158" i="79" s="1"/>
  <c r="AI158" i="75"/>
  <c r="AJ158" i="75" s="1"/>
  <c r="AK158" i="75" s="1"/>
  <c r="AL158" i="75" s="1"/>
  <c r="AM158" i="75" s="1"/>
  <c r="AN158" i="75" s="1"/>
  <c r="AO158" i="75" s="1"/>
  <c r="AI158" i="67"/>
  <c r="AJ158" i="67" s="1"/>
  <c r="AK158" i="67" s="1"/>
  <c r="AL158" i="67" s="1"/>
  <c r="AM158" i="67" s="1"/>
  <c r="AN158" i="67" s="1"/>
  <c r="AO158" i="67" s="1"/>
  <c r="AI158" i="77"/>
  <c r="AJ158" i="77" s="1"/>
  <c r="AK158" i="77" s="1"/>
  <c r="AL158" i="77" s="1"/>
  <c r="AM158" i="77" s="1"/>
  <c r="AN158" i="77" s="1"/>
  <c r="AO158" i="77" s="1"/>
  <c r="L175" i="1"/>
  <c r="L170" i="1"/>
  <c r="L165" i="1"/>
  <c r="L176" i="1" l="1"/>
  <c r="E173" i="25"/>
  <c r="H173" i="25"/>
  <c r="F173" i="25"/>
  <c r="I173" i="25"/>
  <c r="G173" i="25"/>
  <c r="L171" i="1"/>
  <c r="E168" i="25"/>
  <c r="H168" i="25"/>
  <c r="F168" i="25"/>
  <c r="G168" i="25"/>
  <c r="I168" i="25"/>
  <c r="L166" i="1"/>
  <c r="T165" i="25"/>
  <c r="I163" i="25"/>
  <c r="Q165" i="25"/>
  <c r="H163" i="25"/>
  <c r="U165" i="25"/>
  <c r="Q164" i="25"/>
  <c r="Q166" i="25"/>
  <c r="R164" i="25"/>
  <c r="R166" i="25"/>
  <c r="R163" i="25"/>
  <c r="S165" i="25"/>
  <c r="S164" i="25"/>
  <c r="S166" i="25"/>
  <c r="S163" i="25"/>
  <c r="T164" i="25"/>
  <c r="T166" i="25"/>
  <c r="T163" i="25"/>
  <c r="U164" i="25"/>
  <c r="U166" i="25"/>
  <c r="E163" i="25"/>
  <c r="U163" i="25"/>
  <c r="R165" i="25"/>
  <c r="O166" i="25"/>
  <c r="Q163" i="25"/>
  <c r="F163" i="25"/>
  <c r="G163" i="25"/>
  <c r="L177" i="1" l="1"/>
  <c r="G174" i="25"/>
  <c r="E174" i="25"/>
  <c r="H174" i="25"/>
  <c r="F174" i="25"/>
  <c r="I174" i="25"/>
  <c r="L172" i="1"/>
  <c r="E169" i="25"/>
  <c r="I169" i="25"/>
  <c r="F169" i="25"/>
  <c r="G169" i="25"/>
  <c r="H169" i="25"/>
  <c r="L167" i="1"/>
  <c r="E164" i="25"/>
  <c r="I164" i="25"/>
  <c r="H164" i="25"/>
  <c r="G164" i="25"/>
  <c r="F164" i="25"/>
  <c r="S160" i="67"/>
  <c r="R160" i="67"/>
  <c r="R161" i="67"/>
  <c r="P14" i="67"/>
  <c r="P13" i="67"/>
  <c r="H175" i="25" l="1"/>
  <c r="E175" i="25"/>
  <c r="F175" i="25"/>
  <c r="G175" i="25"/>
  <c r="I175" i="25"/>
  <c r="G170" i="25"/>
  <c r="F170" i="25"/>
  <c r="E170" i="25"/>
  <c r="H170" i="25"/>
  <c r="I170" i="25"/>
  <c r="H165" i="25"/>
  <c r="I165" i="25"/>
  <c r="E165" i="25"/>
  <c r="F165" i="25"/>
  <c r="G165" i="25"/>
  <c r="AI127" i="67"/>
  <c r="B3" i="72"/>
  <c r="B2" i="72"/>
  <c r="B1" i="72"/>
  <c r="D5" i="72"/>
  <c r="N470" i="1" l="1"/>
  <c r="N457" i="1"/>
  <c r="N444" i="1"/>
  <c r="N431" i="1"/>
  <c r="N418" i="1"/>
  <c r="N405" i="1"/>
  <c r="N392" i="1"/>
  <c r="N379" i="1"/>
  <c r="C42" i="71" l="1"/>
  <c r="A42" i="71"/>
  <c r="C39" i="71"/>
  <c r="A39" i="71"/>
  <c r="C36" i="71"/>
  <c r="A36" i="71"/>
  <c r="C33" i="71"/>
  <c r="A33" i="71"/>
  <c r="C30" i="71"/>
  <c r="A30" i="71"/>
  <c r="C27" i="71"/>
  <c r="A27" i="71"/>
  <c r="C24" i="71" l="1"/>
  <c r="A24" i="71"/>
  <c r="C21" i="71"/>
  <c r="A21" i="71"/>
  <c r="C108" i="71"/>
  <c r="A108" i="71"/>
  <c r="C105" i="71"/>
  <c r="A105" i="71"/>
  <c r="C102" i="71"/>
  <c r="A102" i="71"/>
  <c r="C99" i="71"/>
  <c r="A99" i="71"/>
  <c r="C96" i="71"/>
  <c r="A96" i="71"/>
  <c r="C93" i="71"/>
  <c r="A93" i="71"/>
  <c r="C90" i="71"/>
  <c r="A90" i="71"/>
  <c r="C87" i="71"/>
  <c r="A87" i="71"/>
  <c r="C75" i="71" l="1"/>
  <c r="A75" i="71"/>
  <c r="C72" i="71"/>
  <c r="A72" i="71"/>
  <c r="C69" i="71"/>
  <c r="A69" i="71"/>
  <c r="C66" i="71"/>
  <c r="A66" i="71"/>
  <c r="C63" i="71"/>
  <c r="A63" i="71"/>
  <c r="C60" i="71"/>
  <c r="A60" i="71"/>
  <c r="C57" i="71" l="1"/>
  <c r="A57" i="71"/>
  <c r="C54" i="71"/>
  <c r="A54" i="71"/>
  <c r="A76" i="25" l="1"/>
  <c r="L418" i="1"/>
  <c r="L470" i="1"/>
  <c r="L457" i="1"/>
  <c r="L444" i="1"/>
  <c r="L431" i="1"/>
  <c r="B470" i="1"/>
  <c r="A470" i="1"/>
  <c r="B457" i="1"/>
  <c r="A457" i="1"/>
  <c r="B444" i="1"/>
  <c r="A444" i="1"/>
  <c r="B431" i="1"/>
  <c r="A431" i="1"/>
  <c r="B418" i="1"/>
  <c r="B405" i="1"/>
  <c r="B392" i="1"/>
  <c r="J42" i="71" l="1"/>
  <c r="H30" i="71"/>
  <c r="G33" i="71"/>
  <c r="I33" i="71"/>
  <c r="J27" i="71"/>
  <c r="H27" i="71"/>
  <c r="G27" i="71"/>
  <c r="H24" i="71"/>
  <c r="G43" i="71" l="1"/>
  <c r="J24" i="71"/>
  <c r="H42" i="71"/>
  <c r="H43" i="71"/>
  <c r="J43" i="71"/>
  <c r="J34" i="71"/>
  <c r="I34" i="71"/>
  <c r="J31" i="71"/>
  <c r="I31" i="71"/>
  <c r="G28" i="71"/>
  <c r="J25" i="71"/>
  <c r="I42" i="71"/>
  <c r="H33" i="71"/>
  <c r="G30" i="71"/>
  <c r="I27" i="71"/>
  <c r="I24" i="71"/>
  <c r="G24" i="71"/>
  <c r="A418" i="1"/>
  <c r="C5" i="71"/>
  <c r="C4" i="71"/>
  <c r="C3" i="71"/>
  <c r="K148" i="71"/>
  <c r="H156" i="71"/>
  <c r="K142" i="71"/>
  <c r="K125" i="71"/>
  <c r="K123" i="71"/>
  <c r="G42" i="71" l="1"/>
  <c r="I43" i="71"/>
  <c r="H34" i="71"/>
  <c r="G34" i="71"/>
  <c r="J33" i="71"/>
  <c r="G31" i="71"/>
  <c r="H31" i="71"/>
  <c r="J30" i="71"/>
  <c r="I30" i="71"/>
  <c r="H28" i="71"/>
  <c r="I28" i="71"/>
  <c r="J28" i="71"/>
  <c r="H25" i="71"/>
  <c r="I25" i="71"/>
  <c r="G25" i="71"/>
  <c r="K129" i="71"/>
  <c r="K154" i="71"/>
  <c r="K149" i="71"/>
  <c r="K124" i="71"/>
  <c r="K165" i="71"/>
  <c r="K131" i="71"/>
  <c r="K139" i="71"/>
  <c r="K158" i="71"/>
  <c r="K163" i="71"/>
  <c r="K133" i="71"/>
  <c r="K137" i="71"/>
  <c r="I156" i="71"/>
  <c r="H167" i="71"/>
  <c r="I167" i="71"/>
  <c r="K162" i="71"/>
  <c r="K130" i="71"/>
  <c r="K141" i="71"/>
  <c r="J156" i="71"/>
  <c r="K150" i="71"/>
  <c r="K161" i="71"/>
  <c r="K138" i="71"/>
  <c r="J167" i="71"/>
  <c r="G144" i="71"/>
  <c r="K127" i="71"/>
  <c r="K128" i="71"/>
  <c r="K132" i="71"/>
  <c r="K160" i="71"/>
  <c r="K164" i="71"/>
  <c r="K136" i="71"/>
  <c r="K152" i="71"/>
  <c r="I144" i="71"/>
  <c r="K135" i="71"/>
  <c r="K140" i="71"/>
  <c r="G156" i="71"/>
  <c r="K126" i="71"/>
  <c r="H144" i="71"/>
  <c r="F156" i="71"/>
  <c r="F144" i="71"/>
  <c r="J144" i="71"/>
  <c r="K134" i="71"/>
  <c r="K151" i="71"/>
  <c r="F167" i="71"/>
  <c r="K159" i="71"/>
  <c r="K147" i="71"/>
  <c r="G167" i="71"/>
  <c r="K153" i="71"/>
  <c r="F169" i="71" l="1"/>
  <c r="F40" i="71"/>
  <c r="F37" i="71"/>
  <c r="F36" i="71"/>
  <c r="F34" i="71"/>
  <c r="F33" i="71"/>
  <c r="I169" i="71"/>
  <c r="H169" i="71"/>
  <c r="K144" i="71"/>
  <c r="K167" i="71"/>
  <c r="J169" i="71"/>
  <c r="G169" i="71"/>
  <c r="K156" i="71"/>
  <c r="F39" i="71" l="1"/>
  <c r="F43" i="71"/>
  <c r="F42" i="71"/>
  <c r="F31" i="71"/>
  <c r="F30" i="71"/>
  <c r="F28" i="71"/>
  <c r="F27" i="71"/>
  <c r="F25" i="71"/>
  <c r="F24" i="71"/>
  <c r="K169" i="71"/>
  <c r="K28" i="71" l="1"/>
  <c r="K27" i="71"/>
  <c r="K40" i="71"/>
  <c r="K34" i="71"/>
  <c r="K37" i="71"/>
  <c r="K30" i="71"/>
  <c r="K39" i="71"/>
  <c r="K36" i="71"/>
  <c r="K33" i="71"/>
  <c r="K42" i="71"/>
  <c r="K31" i="71"/>
  <c r="K43" i="71"/>
  <c r="I269" i="67" l="1"/>
  <c r="H269" i="67"/>
  <c r="G269" i="67"/>
  <c r="F269" i="67"/>
  <c r="E269" i="67"/>
  <c r="I268" i="67"/>
  <c r="H268" i="67"/>
  <c r="G268" i="67"/>
  <c r="F268" i="67"/>
  <c r="E268" i="67"/>
  <c r="C263" i="67"/>
  <c r="B263" i="67"/>
  <c r="A263" i="67"/>
  <c r="C262" i="67"/>
  <c r="B262" i="67"/>
  <c r="A262" i="67"/>
  <c r="C261" i="67"/>
  <c r="B261" i="67"/>
  <c r="A261" i="67"/>
  <c r="C260" i="67"/>
  <c r="B260" i="67"/>
  <c r="A260" i="67"/>
  <c r="C259" i="67"/>
  <c r="B259" i="67"/>
  <c r="A259" i="67"/>
  <c r="I217" i="67"/>
  <c r="H217" i="67"/>
  <c r="G217" i="67"/>
  <c r="F217" i="67"/>
  <c r="E217" i="67"/>
  <c r="J216" i="67"/>
  <c r="J215" i="67"/>
  <c r="J214" i="67"/>
  <c r="J213" i="67"/>
  <c r="J212" i="67"/>
  <c r="J211" i="67"/>
  <c r="J210" i="67"/>
  <c r="I207" i="67"/>
  <c r="H207" i="67"/>
  <c r="G207" i="67"/>
  <c r="F207" i="67"/>
  <c r="E207" i="67"/>
  <c r="J206" i="67"/>
  <c r="J207" i="67" s="1"/>
  <c r="I203" i="67"/>
  <c r="H203" i="67"/>
  <c r="G203" i="67"/>
  <c r="F203" i="67"/>
  <c r="E203" i="67"/>
  <c r="J202" i="67"/>
  <c r="J203" i="67" s="1"/>
  <c r="I199" i="67"/>
  <c r="H199" i="67"/>
  <c r="G199" i="67"/>
  <c r="F199" i="67"/>
  <c r="E199" i="67"/>
  <c r="J198" i="67"/>
  <c r="I195" i="67"/>
  <c r="H195" i="67"/>
  <c r="G195" i="67"/>
  <c r="F195" i="67"/>
  <c r="E195" i="67"/>
  <c r="J194" i="67"/>
  <c r="I165" i="67"/>
  <c r="H165" i="67"/>
  <c r="G165" i="67"/>
  <c r="F165" i="67"/>
  <c r="E165" i="67"/>
  <c r="P157" i="67"/>
  <c r="I153" i="67" s="1"/>
  <c r="AE153" i="67" s="1"/>
  <c r="P156" i="67"/>
  <c r="H153" i="67" s="1"/>
  <c r="P155" i="67"/>
  <c r="G153" i="67" s="1"/>
  <c r="AC153" i="67" s="1"/>
  <c r="P154" i="67"/>
  <c r="F153" i="67" s="1"/>
  <c r="I154" i="67"/>
  <c r="H154" i="67"/>
  <c r="G154" i="67"/>
  <c r="F154" i="67"/>
  <c r="E154" i="67"/>
  <c r="Z153" i="67"/>
  <c r="P153" i="67"/>
  <c r="E153" i="67" s="1"/>
  <c r="AA153" i="67" s="1"/>
  <c r="M153" i="67"/>
  <c r="P150" i="67"/>
  <c r="I146" i="67" s="1"/>
  <c r="P149" i="67"/>
  <c r="H146" i="67" s="1"/>
  <c r="P148" i="67"/>
  <c r="G146" i="67" s="1"/>
  <c r="AC146" i="67" s="1"/>
  <c r="P147" i="67"/>
  <c r="F146" i="67" s="1"/>
  <c r="AB146" i="67" s="1"/>
  <c r="I147" i="67"/>
  <c r="H147" i="67"/>
  <c r="G147" i="67"/>
  <c r="F147" i="67"/>
  <c r="E147" i="67"/>
  <c r="Z146" i="67"/>
  <c r="P146" i="67"/>
  <c r="E146" i="67" s="1"/>
  <c r="M146" i="67"/>
  <c r="P143" i="67"/>
  <c r="I139" i="67" s="1"/>
  <c r="P142" i="67"/>
  <c r="H139" i="67" s="1"/>
  <c r="AD139" i="67" s="1"/>
  <c r="P141" i="67"/>
  <c r="G139" i="67" s="1"/>
  <c r="P140" i="67"/>
  <c r="F139" i="67" s="1"/>
  <c r="I140" i="67"/>
  <c r="H140" i="67"/>
  <c r="G140" i="67"/>
  <c r="F140" i="67"/>
  <c r="E140" i="67"/>
  <c r="Z139" i="67"/>
  <c r="P139" i="67"/>
  <c r="E139" i="67" s="1"/>
  <c r="AA139" i="67" s="1"/>
  <c r="M139" i="67"/>
  <c r="P136" i="67"/>
  <c r="I132" i="67" s="1"/>
  <c r="P135" i="67"/>
  <c r="H132" i="67" s="1"/>
  <c r="AD132" i="67" s="1"/>
  <c r="P134" i="67"/>
  <c r="G132" i="67" s="1"/>
  <c r="AC132" i="67" s="1"/>
  <c r="P133" i="67"/>
  <c r="F132" i="67" s="1"/>
  <c r="AB132" i="67" s="1"/>
  <c r="I133" i="67"/>
  <c r="H133" i="67"/>
  <c r="G133" i="67"/>
  <c r="F133" i="67"/>
  <c r="E133" i="67"/>
  <c r="AJ127" i="67"/>
  <c r="AK127" i="67" s="1"/>
  <c r="AL127" i="67" s="1"/>
  <c r="AM127" i="67" s="1"/>
  <c r="AN127" i="67" s="1"/>
  <c r="AO127" i="67" s="1"/>
  <c r="Z132" i="67"/>
  <c r="P132" i="67"/>
  <c r="E132" i="67" s="1"/>
  <c r="M132" i="67"/>
  <c r="P129" i="67"/>
  <c r="I125" i="67" s="1"/>
  <c r="AE125" i="67" s="1"/>
  <c r="P128" i="67"/>
  <c r="H125" i="67" s="1"/>
  <c r="AD125" i="67" s="1"/>
  <c r="P127" i="67"/>
  <c r="G125" i="67" s="1"/>
  <c r="AC125" i="67" s="1"/>
  <c r="P126" i="67"/>
  <c r="F125" i="67" s="1"/>
  <c r="AB125" i="67" s="1"/>
  <c r="I126" i="67"/>
  <c r="H126" i="67"/>
  <c r="G126" i="67"/>
  <c r="F126" i="67"/>
  <c r="E126" i="67"/>
  <c r="Z125" i="67"/>
  <c r="P125" i="67"/>
  <c r="E125" i="67" s="1"/>
  <c r="AA125" i="67" s="1"/>
  <c r="M125" i="67"/>
  <c r="AE124" i="67"/>
  <c r="AD124" i="67"/>
  <c r="AC124" i="67"/>
  <c r="AB124" i="67"/>
  <c r="AA124" i="67"/>
  <c r="I124" i="67"/>
  <c r="H124" i="67"/>
  <c r="G124" i="67"/>
  <c r="F124" i="67"/>
  <c r="E124" i="67"/>
  <c r="R116" i="67"/>
  <c r="I112" i="67" s="1"/>
  <c r="R115" i="67"/>
  <c r="H112" i="67" s="1"/>
  <c r="R114" i="67"/>
  <c r="G112" i="67" s="1"/>
  <c r="R113" i="67"/>
  <c r="F112" i="67" s="1"/>
  <c r="I113" i="67"/>
  <c r="H113" i="67"/>
  <c r="G113" i="67"/>
  <c r="F113" i="67"/>
  <c r="E113" i="67"/>
  <c r="R112" i="67"/>
  <c r="E112" i="67" s="1"/>
  <c r="M112" i="67"/>
  <c r="R109" i="67"/>
  <c r="I105" i="67" s="1"/>
  <c r="R108" i="67"/>
  <c r="H105" i="67" s="1"/>
  <c r="R107" i="67"/>
  <c r="G105" i="67" s="1"/>
  <c r="R106" i="67"/>
  <c r="F105" i="67" s="1"/>
  <c r="I106" i="67"/>
  <c r="H106" i="67"/>
  <c r="G106" i="67"/>
  <c r="F106" i="67"/>
  <c r="E106" i="67"/>
  <c r="R105" i="67"/>
  <c r="E105" i="67" s="1"/>
  <c r="M105" i="67"/>
  <c r="R102" i="67"/>
  <c r="I98" i="67" s="1"/>
  <c r="R101" i="67"/>
  <c r="H98" i="67" s="1"/>
  <c r="R100" i="67"/>
  <c r="G98" i="67" s="1"/>
  <c r="R99" i="67"/>
  <c r="F98" i="67" s="1"/>
  <c r="I99" i="67"/>
  <c r="H99" i="67"/>
  <c r="G99" i="67"/>
  <c r="F99" i="67"/>
  <c r="E99" i="67"/>
  <c r="R98" i="67"/>
  <c r="E98" i="67" s="1"/>
  <c r="M98" i="67"/>
  <c r="I97" i="67"/>
  <c r="H97" i="67"/>
  <c r="G97" i="67"/>
  <c r="F97" i="67"/>
  <c r="E97" i="67"/>
  <c r="R91" i="67"/>
  <c r="I87" i="67" s="1"/>
  <c r="R90" i="67"/>
  <c r="H87" i="67" s="1"/>
  <c r="R89" i="67"/>
  <c r="G87" i="67" s="1"/>
  <c r="R88" i="67"/>
  <c r="F87" i="67" s="1"/>
  <c r="I88" i="67"/>
  <c r="H88" i="67"/>
  <c r="G88" i="67"/>
  <c r="F88" i="67"/>
  <c r="E88" i="67"/>
  <c r="R87" i="67"/>
  <c r="E87" i="67" s="1"/>
  <c r="M87" i="67"/>
  <c r="R84" i="67"/>
  <c r="I80" i="67" s="1"/>
  <c r="R83" i="67"/>
  <c r="H80" i="67" s="1"/>
  <c r="R82" i="67"/>
  <c r="G80" i="67" s="1"/>
  <c r="R81" i="67"/>
  <c r="F80" i="67" s="1"/>
  <c r="I81" i="67"/>
  <c r="H81" i="67"/>
  <c r="G81" i="67"/>
  <c r="F81" i="67"/>
  <c r="E81" i="67"/>
  <c r="R80" i="67"/>
  <c r="E80" i="67" s="1"/>
  <c r="M80" i="67"/>
  <c r="R77" i="67"/>
  <c r="I73" i="67" s="1"/>
  <c r="R76" i="67"/>
  <c r="H73" i="67" s="1"/>
  <c r="R75" i="67"/>
  <c r="G73" i="67" s="1"/>
  <c r="R74" i="67"/>
  <c r="F73" i="67" s="1"/>
  <c r="I74" i="67"/>
  <c r="H74" i="67"/>
  <c r="G74" i="67"/>
  <c r="F74" i="67"/>
  <c r="E74" i="67"/>
  <c r="R73" i="67"/>
  <c r="E73" i="67" s="1"/>
  <c r="M73" i="67"/>
  <c r="I72" i="67"/>
  <c r="H72" i="67"/>
  <c r="G72" i="67"/>
  <c r="F72" i="67"/>
  <c r="E72" i="67"/>
  <c r="R64" i="67"/>
  <c r="I60" i="67" s="1"/>
  <c r="R63" i="67"/>
  <c r="H60" i="67" s="1"/>
  <c r="R62" i="67"/>
  <c r="G60" i="67" s="1"/>
  <c r="R61" i="67"/>
  <c r="F60" i="67" s="1"/>
  <c r="R60" i="67"/>
  <c r="E60" i="67" s="1"/>
  <c r="M60" i="67"/>
  <c r="R58" i="67"/>
  <c r="I54" i="67" s="1"/>
  <c r="R57" i="67"/>
  <c r="H54" i="67" s="1"/>
  <c r="R56" i="67"/>
  <c r="G54" i="67" s="1"/>
  <c r="R55" i="67"/>
  <c r="F54" i="67" s="1"/>
  <c r="R54" i="67"/>
  <c r="E54" i="67" s="1"/>
  <c r="M54" i="67"/>
  <c r="R52" i="67"/>
  <c r="I48" i="67" s="1"/>
  <c r="R51" i="67"/>
  <c r="H48" i="67" s="1"/>
  <c r="R50" i="67"/>
  <c r="G48" i="67" s="1"/>
  <c r="R49" i="67"/>
  <c r="F48" i="67" s="1"/>
  <c r="R48" i="67"/>
  <c r="E48" i="67" s="1"/>
  <c r="M48" i="67"/>
  <c r="R46" i="67"/>
  <c r="I42" i="67" s="1"/>
  <c r="R45" i="67"/>
  <c r="H42" i="67" s="1"/>
  <c r="R44" i="67"/>
  <c r="G42" i="67" s="1"/>
  <c r="R43" i="67"/>
  <c r="F42" i="67" s="1"/>
  <c r="R42" i="67"/>
  <c r="E42" i="67" s="1"/>
  <c r="M42" i="67"/>
  <c r="R40" i="67"/>
  <c r="I36" i="67" s="1"/>
  <c r="R39" i="67"/>
  <c r="H36" i="67" s="1"/>
  <c r="R38" i="67"/>
  <c r="G36" i="67" s="1"/>
  <c r="R37" i="67"/>
  <c r="F36" i="67" s="1"/>
  <c r="R36" i="67"/>
  <c r="E36" i="67" s="1"/>
  <c r="M36" i="67"/>
  <c r="R34" i="67"/>
  <c r="I30" i="67" s="1"/>
  <c r="R33" i="67"/>
  <c r="H30" i="67" s="1"/>
  <c r="R32" i="67"/>
  <c r="G30" i="67" s="1"/>
  <c r="R31" i="67"/>
  <c r="F30" i="67" s="1"/>
  <c r="R30" i="67"/>
  <c r="E30" i="67" s="1"/>
  <c r="M30" i="67"/>
  <c r="R28" i="67"/>
  <c r="I24" i="67" s="1"/>
  <c r="R27" i="67"/>
  <c r="H24" i="67" s="1"/>
  <c r="R26" i="67"/>
  <c r="G24" i="67" s="1"/>
  <c r="R25" i="67"/>
  <c r="F24" i="67" s="1"/>
  <c r="R24" i="67"/>
  <c r="E24" i="67" s="1"/>
  <c r="M24" i="67"/>
  <c r="M18" i="67"/>
  <c r="I18" i="67"/>
  <c r="H18" i="67"/>
  <c r="G18" i="67"/>
  <c r="F18" i="67"/>
  <c r="E18" i="67"/>
  <c r="AE132" i="67" l="1"/>
  <c r="I260" i="67" s="1"/>
  <c r="I150" i="67"/>
  <c r="AE146" i="67"/>
  <c r="E136" i="67"/>
  <c r="AA132" i="67"/>
  <c r="F143" i="67"/>
  <c r="AB139" i="67"/>
  <c r="F261" i="67" s="1"/>
  <c r="F157" i="67"/>
  <c r="AB153" i="67"/>
  <c r="F263" i="67" s="1"/>
  <c r="AC139" i="67"/>
  <c r="G261" i="67" s="1"/>
  <c r="AD153" i="67"/>
  <c r="H263" i="67" s="1"/>
  <c r="AE139" i="67"/>
  <c r="I261" i="67" s="1"/>
  <c r="AA146" i="67"/>
  <c r="E262" i="67" s="1"/>
  <c r="H150" i="67"/>
  <c r="AD146" i="67"/>
  <c r="F163" i="67"/>
  <c r="E122" i="67"/>
  <c r="G121" i="67"/>
  <c r="I163" i="67"/>
  <c r="I181" i="67"/>
  <c r="E163" i="67"/>
  <c r="F129" i="67"/>
  <c r="F162" i="67"/>
  <c r="E162" i="67"/>
  <c r="G162" i="67"/>
  <c r="I122" i="67"/>
  <c r="H129" i="67"/>
  <c r="H162" i="67"/>
  <c r="I129" i="67"/>
  <c r="I162" i="67"/>
  <c r="G163" i="67"/>
  <c r="H163" i="67"/>
  <c r="E121" i="67"/>
  <c r="H121" i="67"/>
  <c r="G122" i="67"/>
  <c r="H122" i="67"/>
  <c r="F121" i="67"/>
  <c r="I121" i="67"/>
  <c r="F122" i="67"/>
  <c r="I100" i="67"/>
  <c r="I101" i="67" s="1"/>
  <c r="H181" i="67"/>
  <c r="Y167" i="67"/>
  <c r="J199" i="67"/>
  <c r="G181" i="67"/>
  <c r="J195" i="67"/>
  <c r="H43" i="67"/>
  <c r="H44" i="67" s="1"/>
  <c r="X171" i="67"/>
  <c r="V175" i="67"/>
  <c r="Y171" i="67"/>
  <c r="J217" i="67"/>
  <c r="I27" i="67"/>
  <c r="I259" i="67"/>
  <c r="F43" i="67"/>
  <c r="F44" i="67" s="1"/>
  <c r="G148" i="67"/>
  <c r="G149" i="67" s="1"/>
  <c r="E181" i="67"/>
  <c r="F55" i="67"/>
  <c r="F56" i="67" s="1"/>
  <c r="I127" i="67"/>
  <c r="I128" i="67" s="1"/>
  <c r="U175" i="67"/>
  <c r="I82" i="67"/>
  <c r="I83" i="67" s="1"/>
  <c r="H143" i="67"/>
  <c r="H261" i="67"/>
  <c r="H141" i="67"/>
  <c r="H142" i="67" s="1"/>
  <c r="I141" i="67"/>
  <c r="I142" i="67" s="1"/>
  <c r="E148" i="67"/>
  <c r="E149" i="67" s="1"/>
  <c r="H157" i="67"/>
  <c r="G102" i="67"/>
  <c r="I134" i="67"/>
  <c r="I135" i="67" s="1"/>
  <c r="H31" i="67"/>
  <c r="H32" i="67" s="1"/>
  <c r="E129" i="67"/>
  <c r="I37" i="67"/>
  <c r="I38" i="67" s="1"/>
  <c r="I49" i="67"/>
  <c r="I50" i="67" s="1"/>
  <c r="G100" i="67"/>
  <c r="G101" i="67" s="1"/>
  <c r="G134" i="67"/>
  <c r="G135" i="67" s="1"/>
  <c r="E150" i="67"/>
  <c r="G43" i="67"/>
  <c r="G44" i="67" s="1"/>
  <c r="I61" i="67"/>
  <c r="I62" i="67" s="1"/>
  <c r="E127" i="67"/>
  <c r="E128" i="67" s="1"/>
  <c r="I136" i="67"/>
  <c r="F141" i="67"/>
  <c r="F142" i="67" s="1"/>
  <c r="H155" i="67"/>
  <c r="H156" i="67" s="1"/>
  <c r="I31" i="67"/>
  <c r="I32" i="67" s="1"/>
  <c r="H89" i="67"/>
  <c r="H90" i="67" s="1"/>
  <c r="I63" i="67"/>
  <c r="H82" i="67"/>
  <c r="H83" i="67" s="1"/>
  <c r="G89" i="67"/>
  <c r="G90" i="67" s="1"/>
  <c r="H55" i="67"/>
  <c r="H56" i="67" s="1"/>
  <c r="F49" i="67"/>
  <c r="F50" i="67" s="1"/>
  <c r="F100" i="67"/>
  <c r="F101" i="67" s="1"/>
  <c r="V167" i="67"/>
  <c r="G21" i="67"/>
  <c r="F33" i="67"/>
  <c r="G61" i="67"/>
  <c r="G62" i="67" s="1"/>
  <c r="E100" i="67"/>
  <c r="E101" i="67" s="1"/>
  <c r="E114" i="67"/>
  <c r="E115" i="67" s="1"/>
  <c r="W167" i="67"/>
  <c r="X175" i="67"/>
  <c r="I21" i="67"/>
  <c r="H33" i="67"/>
  <c r="E39" i="67"/>
  <c r="G49" i="67"/>
  <c r="G50" i="67" s="1"/>
  <c r="I75" i="67"/>
  <c r="I76" i="67" s="1"/>
  <c r="I114" i="67"/>
  <c r="I115" i="67" s="1"/>
  <c r="G27" i="67"/>
  <c r="E55" i="67"/>
  <c r="E56" i="67" s="1"/>
  <c r="E25" i="67"/>
  <c r="E26" i="67" s="1"/>
  <c r="I19" i="67"/>
  <c r="H19" i="67"/>
  <c r="G19" i="67"/>
  <c r="F19" i="67"/>
  <c r="E19" i="67"/>
  <c r="E61" i="67"/>
  <c r="G75" i="67"/>
  <c r="E84" i="67"/>
  <c r="E82" i="67"/>
  <c r="H260" i="67"/>
  <c r="H136" i="67"/>
  <c r="G259" i="67"/>
  <c r="F21" i="67"/>
  <c r="F27" i="67"/>
  <c r="E33" i="67"/>
  <c r="I43" i="67"/>
  <c r="I44" i="67" s="1"/>
  <c r="H49" i="67"/>
  <c r="H50" i="67" s="1"/>
  <c r="G55" i="67"/>
  <c r="G56" i="67" s="1"/>
  <c r="I57" i="67"/>
  <c r="F61" i="67"/>
  <c r="F62" i="67" s="1"/>
  <c r="H63" i="67"/>
  <c r="H75" i="67"/>
  <c r="E89" i="67"/>
  <c r="G116" i="67"/>
  <c r="E134" i="67"/>
  <c r="H21" i="67"/>
  <c r="F25" i="67"/>
  <c r="F26" i="67" s="1"/>
  <c r="H27" i="67"/>
  <c r="E31" i="67"/>
  <c r="G33" i="67"/>
  <c r="F39" i="67"/>
  <c r="E45" i="67"/>
  <c r="I55" i="67"/>
  <c r="I56" i="67" s="1"/>
  <c r="H61" i="67"/>
  <c r="H62" i="67" s="1"/>
  <c r="F84" i="67"/>
  <c r="E91" i="67"/>
  <c r="E109" i="67"/>
  <c r="H114" i="67"/>
  <c r="H115" i="67" s="1"/>
  <c r="I262" i="67"/>
  <c r="F260" i="67"/>
  <c r="F136" i="67"/>
  <c r="G25" i="67"/>
  <c r="G26" i="67" s="1"/>
  <c r="F31" i="67"/>
  <c r="F32" i="67" s="1"/>
  <c r="E37" i="67"/>
  <c r="G39" i="67"/>
  <c r="F45" i="67"/>
  <c r="E51" i="67"/>
  <c r="E77" i="67"/>
  <c r="G84" i="67"/>
  <c r="F89" i="67"/>
  <c r="F90" i="67" s="1"/>
  <c r="I89" i="67"/>
  <c r="I90" i="67" s="1"/>
  <c r="F91" i="67"/>
  <c r="F102" i="67"/>
  <c r="I109" i="67"/>
  <c r="F262" i="67"/>
  <c r="F150" i="67"/>
  <c r="J173" i="67"/>
  <c r="V171" i="67"/>
  <c r="G263" i="67"/>
  <c r="G157" i="67"/>
  <c r="H25" i="67"/>
  <c r="H26" i="67" s="1"/>
  <c r="G31" i="67"/>
  <c r="G32" i="67" s="1"/>
  <c r="I33" i="67"/>
  <c r="F37" i="67"/>
  <c r="F38" i="67" s="1"/>
  <c r="H39" i="67"/>
  <c r="E43" i="67"/>
  <c r="G45" i="67"/>
  <c r="F51" i="67"/>
  <c r="E57" i="67"/>
  <c r="F77" i="67"/>
  <c r="F82" i="67"/>
  <c r="F83" i="67" s="1"/>
  <c r="H84" i="67"/>
  <c r="G91" i="67"/>
  <c r="I107" i="67"/>
  <c r="I108" i="67" s="1"/>
  <c r="H107" i="67"/>
  <c r="H108" i="67" s="1"/>
  <c r="F107" i="67"/>
  <c r="F108" i="67" s="1"/>
  <c r="E107" i="67"/>
  <c r="E143" i="67"/>
  <c r="E116" i="67"/>
  <c r="I102" i="67"/>
  <c r="H91" i="67"/>
  <c r="H102" i="67"/>
  <c r="H109" i="67"/>
  <c r="I116" i="67"/>
  <c r="G109" i="67"/>
  <c r="E102" i="67"/>
  <c r="H116" i="67"/>
  <c r="F109" i="67"/>
  <c r="F116" i="67"/>
  <c r="I25" i="67"/>
  <c r="I26" i="67" s="1"/>
  <c r="G37" i="67"/>
  <c r="G38" i="67" s="1"/>
  <c r="I39" i="67"/>
  <c r="H45" i="67"/>
  <c r="E49" i="67"/>
  <c r="G51" i="67"/>
  <c r="F57" i="67"/>
  <c r="E63" i="67"/>
  <c r="E75" i="67"/>
  <c r="G77" i="67"/>
  <c r="G82" i="67"/>
  <c r="G83" i="67" s="1"/>
  <c r="I84" i="67"/>
  <c r="I91" i="67"/>
  <c r="G260" i="67"/>
  <c r="G136" i="67"/>
  <c r="F155" i="67"/>
  <c r="F156" i="67" s="1"/>
  <c r="J178" i="67"/>
  <c r="Y175" i="67"/>
  <c r="W171" i="67"/>
  <c r="W175" i="67"/>
  <c r="I263" i="67"/>
  <c r="I157" i="67"/>
  <c r="H37" i="67"/>
  <c r="H38" i="67" s="1"/>
  <c r="I45" i="67"/>
  <c r="H51" i="67"/>
  <c r="G57" i="67"/>
  <c r="F63" i="67"/>
  <c r="F75" i="67"/>
  <c r="H77" i="67"/>
  <c r="G107" i="67"/>
  <c r="G108" i="67" s="1"/>
  <c r="E259" i="67"/>
  <c r="G262" i="67"/>
  <c r="G150" i="67"/>
  <c r="E21" i="67"/>
  <c r="E27" i="67"/>
  <c r="I51" i="67"/>
  <c r="H57" i="67"/>
  <c r="G63" i="67"/>
  <c r="I77" i="67"/>
  <c r="G127" i="67"/>
  <c r="G129" i="67"/>
  <c r="E263" i="67"/>
  <c r="H100" i="67"/>
  <c r="H134" i="67"/>
  <c r="H135" i="67" s="1"/>
  <c r="G143" i="67"/>
  <c r="H262" i="67"/>
  <c r="F148" i="67"/>
  <c r="F149" i="67" s="1"/>
  <c r="I155" i="67"/>
  <c r="I156" i="67" s="1"/>
  <c r="E157" i="67"/>
  <c r="F181" i="67"/>
  <c r="F114" i="67"/>
  <c r="F115" i="67" s="1"/>
  <c r="E141" i="67"/>
  <c r="I143" i="67"/>
  <c r="H148" i="67"/>
  <c r="H149" i="67" s="1"/>
  <c r="G114" i="67"/>
  <c r="G115" i="67" s="1"/>
  <c r="I148" i="67"/>
  <c r="I149" i="67" s="1"/>
  <c r="F127" i="67"/>
  <c r="G141" i="67"/>
  <c r="G142" i="67" s="1"/>
  <c r="E155" i="67"/>
  <c r="H127" i="67"/>
  <c r="F134" i="67"/>
  <c r="F135" i="67" s="1"/>
  <c r="G155" i="67"/>
  <c r="G156" i="67" s="1"/>
  <c r="J168" i="67"/>
  <c r="F144" i="67" l="1"/>
  <c r="T125" i="67"/>
  <c r="W139" i="67"/>
  <c r="J129" i="67"/>
  <c r="H85" i="67"/>
  <c r="I64" i="67"/>
  <c r="E130" i="67"/>
  <c r="F46" i="67"/>
  <c r="H144" i="67"/>
  <c r="J181" i="67"/>
  <c r="U139" i="67"/>
  <c r="X112" i="67"/>
  <c r="I117" i="67"/>
  <c r="I119" i="67"/>
  <c r="F182" i="67"/>
  <c r="F103" i="67"/>
  <c r="X30" i="67"/>
  <c r="G137" i="67"/>
  <c r="E119" i="67"/>
  <c r="H58" i="67"/>
  <c r="F58" i="67"/>
  <c r="G52" i="67"/>
  <c r="G92" i="67"/>
  <c r="I85" i="67"/>
  <c r="H46" i="67"/>
  <c r="H34" i="67"/>
  <c r="W30" i="67"/>
  <c r="W153" i="67"/>
  <c r="H158" i="67"/>
  <c r="X48" i="67"/>
  <c r="J27" i="67"/>
  <c r="X139" i="67"/>
  <c r="J150" i="67"/>
  <c r="V60" i="67"/>
  <c r="H92" i="67"/>
  <c r="F52" i="67"/>
  <c r="X60" i="67"/>
  <c r="I137" i="67"/>
  <c r="I40" i="67"/>
  <c r="X132" i="67"/>
  <c r="V132" i="67"/>
  <c r="G46" i="67"/>
  <c r="G151" i="67"/>
  <c r="J21" i="67"/>
  <c r="I182" i="67"/>
  <c r="X80" i="67"/>
  <c r="AE159" i="67"/>
  <c r="J262" i="67"/>
  <c r="J136" i="67"/>
  <c r="J157" i="67"/>
  <c r="AF146" i="67"/>
  <c r="G182" i="67"/>
  <c r="I34" i="67"/>
  <c r="J102" i="67"/>
  <c r="J39" i="67"/>
  <c r="G128" i="67"/>
  <c r="G160" i="67"/>
  <c r="F128" i="67"/>
  <c r="F160" i="67"/>
  <c r="F117" i="67"/>
  <c r="U112" i="67"/>
  <c r="H137" i="67"/>
  <c r="W132" i="67"/>
  <c r="F158" i="67"/>
  <c r="U153" i="67"/>
  <c r="G119" i="67"/>
  <c r="U105" i="67"/>
  <c r="F110" i="67"/>
  <c r="I92" i="67"/>
  <c r="X87" i="67"/>
  <c r="U30" i="67"/>
  <c r="F34" i="67"/>
  <c r="I58" i="67"/>
  <c r="X54" i="67"/>
  <c r="F64" i="67"/>
  <c r="U60" i="67"/>
  <c r="V42" i="67"/>
  <c r="I52" i="67"/>
  <c r="V146" i="67"/>
  <c r="G64" i="67"/>
  <c r="J84" i="67"/>
  <c r="F67" i="67"/>
  <c r="F20" i="67"/>
  <c r="F94" i="67"/>
  <c r="F76" i="67"/>
  <c r="U87" i="67"/>
  <c r="F92" i="67"/>
  <c r="AB159" i="67"/>
  <c r="F259" i="67"/>
  <c r="T146" i="67"/>
  <c r="J149" i="67"/>
  <c r="E151" i="67"/>
  <c r="G40" i="67"/>
  <c r="V36" i="67"/>
  <c r="I110" i="67"/>
  <c r="X105" i="67"/>
  <c r="J43" i="67"/>
  <c r="E44" i="67"/>
  <c r="I144" i="67"/>
  <c r="X125" i="67"/>
  <c r="I130" i="67"/>
  <c r="AF132" i="67"/>
  <c r="E260" i="67"/>
  <c r="J260" i="67" s="1"/>
  <c r="G58" i="67"/>
  <c r="V54" i="67"/>
  <c r="AC159" i="67"/>
  <c r="I94" i="67"/>
  <c r="I184" i="67" s="1"/>
  <c r="E117" i="67"/>
  <c r="T112" i="67"/>
  <c r="J115" i="67"/>
  <c r="U48" i="67"/>
  <c r="E62" i="67"/>
  <c r="J61" i="67"/>
  <c r="H67" i="67"/>
  <c r="H20" i="67"/>
  <c r="U171" i="67"/>
  <c r="J174" i="67"/>
  <c r="H110" i="67"/>
  <c r="W105" i="67"/>
  <c r="G67" i="67"/>
  <c r="G20" i="67"/>
  <c r="U132" i="67"/>
  <c r="F137" i="67"/>
  <c r="H151" i="67"/>
  <c r="W146" i="67"/>
  <c r="H119" i="67"/>
  <c r="H101" i="67"/>
  <c r="J101" i="67" s="1"/>
  <c r="E182" i="67"/>
  <c r="J169" i="67"/>
  <c r="U167" i="67"/>
  <c r="E94" i="67"/>
  <c r="E76" i="67"/>
  <c r="J75" i="67"/>
  <c r="I28" i="67"/>
  <c r="X24" i="67"/>
  <c r="AF139" i="67"/>
  <c r="E261" i="67"/>
  <c r="J261" i="67" s="1"/>
  <c r="J77" i="67"/>
  <c r="W112" i="67"/>
  <c r="H117" i="67"/>
  <c r="E135" i="67"/>
  <c r="J134" i="67"/>
  <c r="E160" i="67"/>
  <c r="H52" i="67"/>
  <c r="W48" i="67"/>
  <c r="W87" i="67"/>
  <c r="J114" i="67"/>
  <c r="X36" i="67"/>
  <c r="W54" i="67"/>
  <c r="I67" i="67"/>
  <c r="I20" i="67"/>
  <c r="I160" i="67"/>
  <c r="I78" i="67"/>
  <c r="X73" i="67"/>
  <c r="G117" i="67"/>
  <c r="V112" i="67"/>
  <c r="H128" i="67"/>
  <c r="H160" i="67"/>
  <c r="J63" i="67"/>
  <c r="J143" i="67"/>
  <c r="U36" i="67"/>
  <c r="F40" i="67"/>
  <c r="J51" i="67"/>
  <c r="J109" i="67"/>
  <c r="J31" i="67"/>
  <c r="E32" i="67"/>
  <c r="I46" i="67"/>
  <c r="X42" i="67"/>
  <c r="E103" i="67"/>
  <c r="T98" i="67"/>
  <c r="W42" i="67"/>
  <c r="V87" i="67"/>
  <c r="G94" i="67"/>
  <c r="G76" i="67"/>
  <c r="X167" i="67"/>
  <c r="H182" i="67"/>
  <c r="I158" i="67"/>
  <c r="X153" i="67"/>
  <c r="I264" i="67"/>
  <c r="F151" i="67"/>
  <c r="U146" i="67"/>
  <c r="J263" i="67"/>
  <c r="AA159" i="67"/>
  <c r="I103" i="67"/>
  <c r="X98" i="67"/>
  <c r="F85" i="67"/>
  <c r="U80" i="67"/>
  <c r="J91" i="67"/>
  <c r="E90" i="67"/>
  <c r="J89" i="67"/>
  <c r="J33" i="67"/>
  <c r="U54" i="67"/>
  <c r="J55" i="67"/>
  <c r="V48" i="67"/>
  <c r="J100" i="67"/>
  <c r="U98" i="67"/>
  <c r="E28" i="67"/>
  <c r="J26" i="67"/>
  <c r="T24" i="67"/>
  <c r="I151" i="67"/>
  <c r="X146" i="67"/>
  <c r="G85" i="67"/>
  <c r="V80" i="67"/>
  <c r="V24" i="67"/>
  <c r="G28" i="67"/>
  <c r="G264" i="67"/>
  <c r="V153" i="67"/>
  <c r="G158" i="67"/>
  <c r="E156" i="67"/>
  <c r="J155" i="67"/>
  <c r="J141" i="67"/>
  <c r="E142" i="67"/>
  <c r="AF153" i="67"/>
  <c r="AF125" i="67"/>
  <c r="W36" i="67"/>
  <c r="H40" i="67"/>
  <c r="J116" i="67"/>
  <c r="V30" i="67"/>
  <c r="G34" i="67"/>
  <c r="F119" i="67"/>
  <c r="F28" i="67"/>
  <c r="U24" i="67"/>
  <c r="H76" i="67"/>
  <c r="H94" i="67"/>
  <c r="T54" i="67"/>
  <c r="E58" i="67"/>
  <c r="J56" i="67"/>
  <c r="W80" i="67"/>
  <c r="J25" i="67"/>
  <c r="U42" i="67"/>
  <c r="J127" i="67"/>
  <c r="J148" i="67"/>
  <c r="J45" i="67"/>
  <c r="G144" i="67"/>
  <c r="V139" i="67"/>
  <c r="AD159" i="67"/>
  <c r="H259" i="67"/>
  <c r="G110" i="67"/>
  <c r="V105" i="67"/>
  <c r="E50" i="67"/>
  <c r="J49" i="67"/>
  <c r="G103" i="67"/>
  <c r="V98" i="67"/>
  <c r="E108" i="67"/>
  <c r="J107" i="67"/>
  <c r="J57" i="67"/>
  <c r="W24" i="67"/>
  <c r="H28" i="67"/>
  <c r="E38" i="67"/>
  <c r="J37" i="67"/>
  <c r="J179" i="67"/>
  <c r="H64" i="67"/>
  <c r="W60" i="67"/>
  <c r="E83" i="67"/>
  <c r="J82" i="67"/>
  <c r="E20" i="67"/>
  <c r="E67" i="67"/>
  <c r="J19" i="67"/>
  <c r="J28" i="67" l="1"/>
  <c r="G184" i="67"/>
  <c r="G188" i="67" s="1"/>
  <c r="H184" i="67"/>
  <c r="H188" i="67" s="1"/>
  <c r="F120" i="67"/>
  <c r="J151" i="67"/>
  <c r="J119" i="67"/>
  <c r="J103" i="67"/>
  <c r="I95" i="67"/>
  <c r="I120" i="67"/>
  <c r="E264" i="67"/>
  <c r="J259" i="67"/>
  <c r="J264" i="67" s="1"/>
  <c r="H264" i="67"/>
  <c r="E92" i="67"/>
  <c r="J90" i="67"/>
  <c r="J92" i="67" s="1"/>
  <c r="T87" i="67"/>
  <c r="G78" i="67"/>
  <c r="G95" i="67" s="1"/>
  <c r="V73" i="67"/>
  <c r="G22" i="67"/>
  <c r="G68" i="67" s="1"/>
  <c r="V18" i="67"/>
  <c r="U125" i="67"/>
  <c r="F130" i="67"/>
  <c r="F161" i="67" s="1"/>
  <c r="J128" i="67"/>
  <c r="J130" i="67" s="1"/>
  <c r="E34" i="67"/>
  <c r="J32" i="67"/>
  <c r="J34" i="67" s="1"/>
  <c r="T30" i="67"/>
  <c r="J182" i="67"/>
  <c r="J58" i="67"/>
  <c r="X18" i="67"/>
  <c r="I22" i="67"/>
  <c r="I68" i="67" s="1"/>
  <c r="I69" i="67" s="1"/>
  <c r="J160" i="67"/>
  <c r="H103" i="67"/>
  <c r="H120" i="67" s="1"/>
  <c r="W98" i="67"/>
  <c r="V125" i="67"/>
  <c r="G130" i="67"/>
  <c r="G161" i="67" s="1"/>
  <c r="J20" i="67"/>
  <c r="J22" i="67" s="1"/>
  <c r="B11" i="67" s="1"/>
  <c r="T18" i="67"/>
  <c r="E22" i="67"/>
  <c r="J108" i="67"/>
  <c r="J110" i="67" s="1"/>
  <c r="E110" i="67"/>
  <c r="E120" i="67" s="1"/>
  <c r="T105" i="67"/>
  <c r="J142" i="67"/>
  <c r="J144" i="67" s="1"/>
  <c r="E144" i="67"/>
  <c r="T139" i="67"/>
  <c r="E64" i="67"/>
  <c r="J62" i="67"/>
  <c r="J64" i="67" s="1"/>
  <c r="T60" i="67"/>
  <c r="F264" i="67"/>
  <c r="G120" i="67"/>
  <c r="I188" i="67"/>
  <c r="J117" i="67"/>
  <c r="J50" i="67"/>
  <c r="J52" i="67" s="1"/>
  <c r="E52" i="67"/>
  <c r="T48" i="67"/>
  <c r="J67" i="67"/>
  <c r="J38" i="67"/>
  <c r="J40" i="67" s="1"/>
  <c r="T36" i="67"/>
  <c r="E40" i="67"/>
  <c r="J156" i="67"/>
  <c r="J158" i="67" s="1"/>
  <c r="E158" i="67"/>
  <c r="T153" i="67"/>
  <c r="W125" i="67"/>
  <c r="H130" i="67"/>
  <c r="H161" i="67" s="1"/>
  <c r="E137" i="67"/>
  <c r="T132" i="67"/>
  <c r="J135" i="67"/>
  <c r="J137" i="67" s="1"/>
  <c r="I161" i="67"/>
  <c r="J76" i="67"/>
  <c r="J78" i="67" s="1"/>
  <c r="E78" i="67"/>
  <c r="T73" i="67"/>
  <c r="F78" i="67"/>
  <c r="F95" i="67" s="1"/>
  <c r="U73" i="67"/>
  <c r="F184" i="67"/>
  <c r="H78" i="67"/>
  <c r="H95" i="67" s="1"/>
  <c r="W73" i="67"/>
  <c r="E184" i="67"/>
  <c r="E188" i="67" s="1"/>
  <c r="J94" i="67"/>
  <c r="W18" i="67"/>
  <c r="H22" i="67"/>
  <c r="H68" i="67" s="1"/>
  <c r="H69" i="67" s="1"/>
  <c r="J83" i="67"/>
  <c r="J85" i="67" s="1"/>
  <c r="E85" i="67"/>
  <c r="T80" i="67"/>
  <c r="AF159" i="67"/>
  <c r="T42" i="67"/>
  <c r="J44" i="67"/>
  <c r="J46" i="67" s="1"/>
  <c r="E46" i="67"/>
  <c r="U18" i="67"/>
  <c r="F22" i="67"/>
  <c r="F68" i="67" s="1"/>
  <c r="E15" i="27"/>
  <c r="G15" i="27"/>
  <c r="A405" i="1"/>
  <c r="A392" i="1"/>
  <c r="A379" i="1"/>
  <c r="H185" i="67" l="1"/>
  <c r="H186" i="67" s="1"/>
  <c r="I185" i="67"/>
  <c r="I186" i="67" s="1"/>
  <c r="F185" i="67"/>
  <c r="F189" i="67" s="1"/>
  <c r="J120" i="67"/>
  <c r="E95" i="67"/>
  <c r="E68" i="67"/>
  <c r="J68" i="67" s="1"/>
  <c r="E161" i="67"/>
  <c r="J161" i="67" s="1"/>
  <c r="G185" i="67"/>
  <c r="G186" i="67" s="1"/>
  <c r="F69" i="67"/>
  <c r="F188" i="67"/>
  <c r="J184" i="67"/>
  <c r="G69" i="67"/>
  <c r="L405" i="1"/>
  <c r="L392" i="1"/>
  <c r="H189" i="67" l="1"/>
  <c r="H190" i="67" s="1"/>
  <c r="H266" i="67" s="1"/>
  <c r="H267" i="67" s="1"/>
  <c r="E185" i="67"/>
  <c r="E186" i="67" s="1"/>
  <c r="I189" i="67"/>
  <c r="I190" i="67" s="1"/>
  <c r="I266" i="67" s="1"/>
  <c r="F186" i="67"/>
  <c r="E69" i="67"/>
  <c r="J69" i="67" s="1"/>
  <c r="J95" i="67"/>
  <c r="J185" i="67" s="1"/>
  <c r="G189" i="67"/>
  <c r="G190" i="67" s="1"/>
  <c r="G266" i="67" s="1"/>
  <c r="F190" i="67"/>
  <c r="F266" i="67" s="1"/>
  <c r="J188" i="67"/>
  <c r="L379" i="1"/>
  <c r="E15" i="23"/>
  <c r="G15" i="23"/>
  <c r="G270" i="67" l="1"/>
  <c r="H22" i="71" s="1"/>
  <c r="G267" i="67"/>
  <c r="F267" i="67"/>
  <c r="G21" i="71" s="1"/>
  <c r="I270" i="67"/>
  <c r="J22" i="71" s="1"/>
  <c r="I267" i="67"/>
  <c r="J21" i="71" s="1"/>
  <c r="H270" i="67"/>
  <c r="I22" i="71" s="1"/>
  <c r="E189" i="67"/>
  <c r="E190" i="67" s="1"/>
  <c r="E266" i="67" s="1"/>
  <c r="E267" i="67" s="1"/>
  <c r="J186" i="67"/>
  <c r="I21" i="71"/>
  <c r="F270" i="67"/>
  <c r="G22" i="71" s="1"/>
  <c r="I272" i="67" l="1"/>
  <c r="I274" i="67" s="1"/>
  <c r="G272" i="67"/>
  <c r="G274" i="67" s="1"/>
  <c r="H272" i="67"/>
  <c r="H274" i="67" s="1"/>
  <c r="J189" i="67"/>
  <c r="J190" i="67"/>
  <c r="I45" i="71"/>
  <c r="H21" i="71"/>
  <c r="G45" i="71"/>
  <c r="J46" i="71"/>
  <c r="J45" i="71"/>
  <c r="I46" i="71"/>
  <c r="G46" i="71"/>
  <c r="H46" i="71"/>
  <c r="F272" i="67"/>
  <c r="F274" i="67" s="1"/>
  <c r="E270" i="67"/>
  <c r="F22" i="71" s="1"/>
  <c r="J266" i="67"/>
  <c r="F21" i="71"/>
  <c r="M470" i="1"/>
  <c r="I470" i="1"/>
  <c r="I473" i="1" s="1"/>
  <c r="H470" i="1"/>
  <c r="H473" i="1" s="1"/>
  <c r="G470" i="1"/>
  <c r="G473" i="1" s="1"/>
  <c r="F470" i="1"/>
  <c r="F473" i="1" s="1"/>
  <c r="E470" i="1"/>
  <c r="E473" i="1" s="1"/>
  <c r="M457" i="1"/>
  <c r="I457" i="1"/>
  <c r="I460" i="1" s="1"/>
  <c r="H457" i="1"/>
  <c r="H460" i="1" s="1"/>
  <c r="G457" i="1"/>
  <c r="G460" i="1" s="1"/>
  <c r="F457" i="1"/>
  <c r="F460" i="1" s="1"/>
  <c r="E457" i="1"/>
  <c r="M444" i="1"/>
  <c r="I444" i="1"/>
  <c r="I447" i="1" s="1"/>
  <c r="H444" i="1"/>
  <c r="H447" i="1" s="1"/>
  <c r="G444" i="1"/>
  <c r="G447" i="1" s="1"/>
  <c r="F444" i="1"/>
  <c r="E444" i="1"/>
  <c r="E447" i="1" s="1"/>
  <c r="M431" i="1"/>
  <c r="I431" i="1"/>
  <c r="I434" i="1" s="1"/>
  <c r="H431" i="1"/>
  <c r="H434" i="1" s="1"/>
  <c r="G431" i="1"/>
  <c r="G434" i="1" s="1"/>
  <c r="F431" i="1"/>
  <c r="F434" i="1" s="1"/>
  <c r="E431" i="1"/>
  <c r="E434" i="1" s="1"/>
  <c r="M418" i="1"/>
  <c r="I418" i="1"/>
  <c r="I421" i="1" s="1"/>
  <c r="H418" i="1"/>
  <c r="H421" i="1" s="1"/>
  <c r="G418" i="1"/>
  <c r="G421" i="1" s="1"/>
  <c r="F418" i="1"/>
  <c r="F421" i="1" s="1"/>
  <c r="E418" i="1"/>
  <c r="E421" i="1" s="1"/>
  <c r="M405" i="1"/>
  <c r="I405" i="1"/>
  <c r="I408" i="1" s="1"/>
  <c r="H405" i="1"/>
  <c r="H408" i="1" s="1"/>
  <c r="G405" i="1"/>
  <c r="G408" i="1" s="1"/>
  <c r="F405" i="1"/>
  <c r="F408" i="1" s="1"/>
  <c r="E405" i="1"/>
  <c r="E408" i="1" s="1"/>
  <c r="M392" i="1"/>
  <c r="I392" i="1"/>
  <c r="I395" i="1" s="1"/>
  <c r="H392" i="1"/>
  <c r="H395" i="1" s="1"/>
  <c r="G392" i="1"/>
  <c r="G395" i="1" s="1"/>
  <c r="F392" i="1"/>
  <c r="F395" i="1" s="1"/>
  <c r="E392" i="1"/>
  <c r="E395" i="1" s="1"/>
  <c r="M379" i="1"/>
  <c r="I379" i="1"/>
  <c r="I382" i="1" s="1"/>
  <c r="H379" i="1"/>
  <c r="H382" i="1" s="1"/>
  <c r="G379" i="1"/>
  <c r="G382" i="1" s="1"/>
  <c r="F379" i="1"/>
  <c r="F382" i="1" s="1"/>
  <c r="E379" i="1"/>
  <c r="E382" i="1" s="1"/>
  <c r="I445" i="1" l="1"/>
  <c r="I446" i="1" s="1"/>
  <c r="I448" i="1" s="1"/>
  <c r="I451" i="1" s="1"/>
  <c r="I48" i="71"/>
  <c r="H45" i="71"/>
  <c r="H48" i="71" s="1"/>
  <c r="G48" i="71"/>
  <c r="J48" i="71"/>
  <c r="K25" i="71"/>
  <c r="K24" i="71"/>
  <c r="J267" i="67"/>
  <c r="E272" i="67"/>
  <c r="J272" i="67" s="1"/>
  <c r="J270" i="67"/>
  <c r="J395" i="1"/>
  <c r="G445" i="1"/>
  <c r="I458" i="1"/>
  <c r="G380" i="1"/>
  <c r="J382" i="1"/>
  <c r="J434" i="1"/>
  <c r="H471" i="1"/>
  <c r="G458" i="1"/>
  <c r="H458" i="1"/>
  <c r="H445" i="1"/>
  <c r="E445" i="1"/>
  <c r="F458" i="1"/>
  <c r="F445" i="1"/>
  <c r="E458" i="1"/>
  <c r="I471" i="1"/>
  <c r="E471" i="1"/>
  <c r="F471" i="1"/>
  <c r="G471" i="1"/>
  <c r="E419" i="1"/>
  <c r="E380" i="1"/>
  <c r="E385" i="1" s="1"/>
  <c r="J421" i="1"/>
  <c r="E406" i="1"/>
  <c r="E411" i="1" s="1"/>
  <c r="H406" i="1"/>
  <c r="F406" i="1"/>
  <c r="F411" i="1" s="1"/>
  <c r="G406" i="1"/>
  <c r="I406" i="1"/>
  <c r="J408" i="1"/>
  <c r="J473" i="1"/>
  <c r="H393" i="1"/>
  <c r="G393" i="1"/>
  <c r="F393" i="1"/>
  <c r="F398" i="1" s="1"/>
  <c r="E393" i="1"/>
  <c r="E398" i="1" s="1"/>
  <c r="I393" i="1"/>
  <c r="G432" i="1"/>
  <c r="F432" i="1"/>
  <c r="E432" i="1"/>
  <c r="E437" i="1" s="1"/>
  <c r="I432" i="1"/>
  <c r="H432" i="1"/>
  <c r="F380" i="1"/>
  <c r="F385" i="1" s="1"/>
  <c r="H380" i="1"/>
  <c r="G419" i="1"/>
  <c r="F419" i="1"/>
  <c r="F424" i="1" s="1"/>
  <c r="F447" i="1"/>
  <c r="E460" i="1"/>
  <c r="J460" i="1" s="1"/>
  <c r="I380" i="1"/>
  <c r="H419" i="1"/>
  <c r="I419" i="1"/>
  <c r="I450" i="1" l="1"/>
  <c r="I452" i="1" s="1"/>
  <c r="G381" i="1"/>
  <c r="G383" i="1" s="1"/>
  <c r="G386" i="1" s="1"/>
  <c r="G385" i="1"/>
  <c r="H420" i="1"/>
  <c r="H422" i="1" s="1"/>
  <c r="H425" i="1" s="1"/>
  <c r="H424" i="1"/>
  <c r="H433" i="1"/>
  <c r="H435" i="1" s="1"/>
  <c r="H438" i="1" s="1"/>
  <c r="H437" i="1"/>
  <c r="G394" i="1"/>
  <c r="G396" i="1" s="1"/>
  <c r="G399" i="1" s="1"/>
  <c r="G398" i="1"/>
  <c r="H407" i="1"/>
  <c r="H409" i="1" s="1"/>
  <c r="H412" i="1" s="1"/>
  <c r="H411" i="1"/>
  <c r="G472" i="1"/>
  <c r="G474" i="1" s="1"/>
  <c r="G477" i="1" s="1"/>
  <c r="G476" i="1"/>
  <c r="H446" i="1"/>
  <c r="H448" i="1" s="1"/>
  <c r="H451" i="1" s="1"/>
  <c r="H450" i="1"/>
  <c r="I459" i="1"/>
  <c r="I461" i="1" s="1"/>
  <c r="I464" i="1" s="1"/>
  <c r="I463" i="1"/>
  <c r="I420" i="1"/>
  <c r="I422" i="1" s="1"/>
  <c r="I425" i="1" s="1"/>
  <c r="I424" i="1"/>
  <c r="I381" i="1"/>
  <c r="I383" i="1" s="1"/>
  <c r="I386" i="1" s="1"/>
  <c r="I385" i="1"/>
  <c r="I433" i="1"/>
  <c r="I435" i="1" s="1"/>
  <c r="I438" i="1" s="1"/>
  <c r="I437" i="1"/>
  <c r="H394" i="1"/>
  <c r="H396" i="1" s="1"/>
  <c r="H399" i="1" s="1"/>
  <c r="H398" i="1"/>
  <c r="F472" i="1"/>
  <c r="F474" i="1" s="1"/>
  <c r="F477" i="1" s="1"/>
  <c r="F476" i="1"/>
  <c r="G446" i="1"/>
  <c r="G448" i="1" s="1"/>
  <c r="G451" i="1" s="1"/>
  <c r="G450" i="1"/>
  <c r="E472" i="1"/>
  <c r="E474" i="1" s="1"/>
  <c r="E477" i="1" s="1"/>
  <c r="E476" i="1"/>
  <c r="H459" i="1"/>
  <c r="H461" i="1" s="1"/>
  <c r="H464" i="1" s="1"/>
  <c r="H463" i="1"/>
  <c r="F433" i="1"/>
  <c r="F435" i="1" s="1"/>
  <c r="F438" i="1" s="1"/>
  <c r="F437" i="1"/>
  <c r="I472" i="1"/>
  <c r="I474" i="1" s="1"/>
  <c r="I477" i="1" s="1"/>
  <c r="I476" i="1"/>
  <c r="G459" i="1"/>
  <c r="G461" i="1" s="1"/>
  <c r="G464" i="1" s="1"/>
  <c r="G463" i="1"/>
  <c r="G433" i="1"/>
  <c r="G435" i="1" s="1"/>
  <c r="G438" i="1" s="1"/>
  <c r="G437" i="1"/>
  <c r="E459" i="1"/>
  <c r="E461" i="1" s="1"/>
  <c r="E464" i="1" s="1"/>
  <c r="E463" i="1"/>
  <c r="H472" i="1"/>
  <c r="H476" i="1"/>
  <c r="E446" i="1"/>
  <c r="E448" i="1" s="1"/>
  <c r="E451" i="1" s="1"/>
  <c r="E450" i="1"/>
  <c r="G420" i="1"/>
  <c r="G422" i="1" s="1"/>
  <c r="G425" i="1" s="1"/>
  <c r="G424" i="1"/>
  <c r="I394" i="1"/>
  <c r="I396" i="1" s="1"/>
  <c r="I399" i="1" s="1"/>
  <c r="I398" i="1"/>
  <c r="I407" i="1"/>
  <c r="I409" i="1" s="1"/>
  <c r="I412" i="1" s="1"/>
  <c r="I411" i="1"/>
  <c r="F446" i="1"/>
  <c r="F448" i="1" s="1"/>
  <c r="F451" i="1" s="1"/>
  <c r="F450" i="1"/>
  <c r="H381" i="1"/>
  <c r="H383" i="1" s="1"/>
  <c r="H386" i="1" s="1"/>
  <c r="H385" i="1"/>
  <c r="G407" i="1"/>
  <c r="G409" i="1" s="1"/>
  <c r="G412" i="1" s="1"/>
  <c r="G411" i="1"/>
  <c r="F459" i="1"/>
  <c r="F461" i="1" s="1"/>
  <c r="F464" i="1" s="1"/>
  <c r="F463" i="1"/>
  <c r="E420" i="1"/>
  <c r="E422" i="1" s="1"/>
  <c r="E425" i="1" s="1"/>
  <c r="E424" i="1"/>
  <c r="F420" i="1"/>
  <c r="F422" i="1" s="1"/>
  <c r="F425" i="1" s="1"/>
  <c r="E274" i="67"/>
  <c r="J274" i="67" s="1"/>
  <c r="F381" i="1"/>
  <c r="F383" i="1" s="1"/>
  <c r="F386" i="1" s="1"/>
  <c r="F407" i="1"/>
  <c r="F409" i="1" s="1"/>
  <c r="F412" i="1" s="1"/>
  <c r="F394" i="1"/>
  <c r="F396" i="1" s="1"/>
  <c r="F399" i="1" s="1"/>
  <c r="J380" i="1"/>
  <c r="J445" i="1"/>
  <c r="J447" i="1"/>
  <c r="J471" i="1"/>
  <c r="J458" i="1"/>
  <c r="E381" i="1"/>
  <c r="E383" i="1" s="1"/>
  <c r="E386" i="1" s="1"/>
  <c r="E433" i="1"/>
  <c r="J432" i="1"/>
  <c r="J419" i="1"/>
  <c r="E407" i="1"/>
  <c r="J406" i="1"/>
  <c r="E394" i="1"/>
  <c r="J393" i="1"/>
  <c r="J385" i="1" l="1"/>
  <c r="F452" i="1"/>
  <c r="J411" i="1"/>
  <c r="J472" i="1"/>
  <c r="J474" i="1" s="1"/>
  <c r="J398" i="1"/>
  <c r="G426" i="1"/>
  <c r="G439" i="1"/>
  <c r="H465" i="1"/>
  <c r="H400" i="1"/>
  <c r="I465" i="1"/>
  <c r="G400" i="1"/>
  <c r="H387" i="1"/>
  <c r="F465" i="1"/>
  <c r="I413" i="1"/>
  <c r="I478" i="1"/>
  <c r="G452" i="1"/>
  <c r="I387" i="1"/>
  <c r="G478" i="1"/>
  <c r="G413" i="1"/>
  <c r="I400" i="1"/>
  <c r="F439" i="1"/>
  <c r="F478" i="1"/>
  <c r="I426" i="1"/>
  <c r="H413" i="1"/>
  <c r="G387" i="1"/>
  <c r="J476" i="1"/>
  <c r="J446" i="1"/>
  <c r="J448" i="1" s="1"/>
  <c r="J437" i="1"/>
  <c r="J420" i="1"/>
  <c r="J422" i="1" s="1"/>
  <c r="G465" i="1"/>
  <c r="E478" i="1"/>
  <c r="I439" i="1"/>
  <c r="H452" i="1"/>
  <c r="H439" i="1"/>
  <c r="J450" i="1"/>
  <c r="J459" i="1"/>
  <c r="J461" i="1" s="1"/>
  <c r="H426" i="1"/>
  <c r="J463" i="1"/>
  <c r="H474" i="1"/>
  <c r="H477" i="1" s="1"/>
  <c r="H478" i="1" s="1"/>
  <c r="J424" i="1"/>
  <c r="F426" i="1"/>
  <c r="F46" i="71"/>
  <c r="K46" i="71" s="1"/>
  <c r="K22" i="71"/>
  <c r="F387" i="1"/>
  <c r="F413" i="1"/>
  <c r="F400" i="1"/>
  <c r="J381" i="1"/>
  <c r="J383" i="1" s="1"/>
  <c r="J425" i="1"/>
  <c r="E426" i="1"/>
  <c r="J386" i="1"/>
  <c r="E387" i="1"/>
  <c r="J394" i="1"/>
  <c r="J396" i="1" s="1"/>
  <c r="E396" i="1"/>
  <c r="E399" i="1" s="1"/>
  <c r="E465" i="1"/>
  <c r="J464" i="1"/>
  <c r="J407" i="1"/>
  <c r="J409" i="1" s="1"/>
  <c r="E409" i="1"/>
  <c r="E412" i="1" s="1"/>
  <c r="E452" i="1"/>
  <c r="J451" i="1"/>
  <c r="E435" i="1"/>
  <c r="E438" i="1" s="1"/>
  <c r="J433" i="1"/>
  <c r="J435" i="1" s="1"/>
  <c r="B271" i="25"/>
  <c r="E271" i="25"/>
  <c r="F271" i="25"/>
  <c r="G271" i="25"/>
  <c r="H271" i="25"/>
  <c r="I271" i="25"/>
  <c r="J273" i="1"/>
  <c r="J452" i="1" l="1"/>
  <c r="G480" i="1"/>
  <c r="I480" i="1"/>
  <c r="J478" i="1"/>
  <c r="J465" i="1"/>
  <c r="J477" i="1"/>
  <c r="H480" i="1"/>
  <c r="J426" i="1"/>
  <c r="F45" i="71"/>
  <c r="K21" i="71"/>
  <c r="F480" i="1"/>
  <c r="E439" i="1"/>
  <c r="J439" i="1" s="1"/>
  <c r="J438" i="1"/>
  <c r="J387" i="1"/>
  <c r="J399" i="1"/>
  <c r="E400" i="1"/>
  <c r="J400" i="1" s="1"/>
  <c r="J412" i="1"/>
  <c r="E413" i="1"/>
  <c r="J413" i="1" s="1"/>
  <c r="J271" i="25"/>
  <c r="B491" i="1"/>
  <c r="B498" i="1" s="1"/>
  <c r="B490" i="1"/>
  <c r="B497" i="1" s="1"/>
  <c r="B489" i="1"/>
  <c r="B496" i="1" s="1"/>
  <c r="B488" i="1"/>
  <c r="B495" i="1" s="1"/>
  <c r="B487" i="1"/>
  <c r="F48" i="71" l="1"/>
  <c r="K45" i="71"/>
  <c r="K48" i="71" s="1"/>
  <c r="E480" i="1"/>
  <c r="J480" i="1" s="1"/>
  <c r="B486" i="1"/>
  <c r="B485" i="1"/>
  <c r="B484" i="1"/>
  <c r="B483" i="1"/>
  <c r="B482" i="1"/>
  <c r="B45" i="65" l="1"/>
  <c r="C26" i="65"/>
  <c r="M25" i="65"/>
  <c r="K25" i="65"/>
  <c r="K26" i="65" s="1"/>
  <c r="I25" i="65"/>
  <c r="I26" i="65" s="1"/>
  <c r="I27" i="65" s="1"/>
  <c r="G25" i="65"/>
  <c r="G26" i="65" s="1"/>
  <c r="E25" i="65"/>
  <c r="E26" i="65" s="1"/>
  <c r="C20" i="65"/>
  <c r="M19" i="65"/>
  <c r="M17" i="65"/>
  <c r="K17" i="65"/>
  <c r="I17" i="65"/>
  <c r="G17" i="65"/>
  <c r="E17" i="65"/>
  <c r="M15" i="65"/>
  <c r="M24" i="65" s="1"/>
  <c r="K15" i="65"/>
  <c r="K24" i="65" s="1"/>
  <c r="I15" i="65"/>
  <c r="I24" i="65" s="1"/>
  <c r="G15" i="65"/>
  <c r="G24" i="65" s="1"/>
  <c r="E15" i="65"/>
  <c r="E24" i="65" s="1"/>
  <c r="B8" i="65"/>
  <c r="B5" i="65"/>
  <c r="B4" i="65"/>
  <c r="B45" i="64"/>
  <c r="C26" i="64"/>
  <c r="M25" i="64"/>
  <c r="K25" i="64"/>
  <c r="I25" i="64"/>
  <c r="I26" i="64" s="1"/>
  <c r="I27" i="64" s="1"/>
  <c r="G25" i="64"/>
  <c r="G26" i="64" s="1"/>
  <c r="E25" i="64"/>
  <c r="C20" i="64"/>
  <c r="M19" i="64"/>
  <c r="M17" i="64"/>
  <c r="K17" i="64"/>
  <c r="I17" i="64"/>
  <c r="G17" i="64"/>
  <c r="E17" i="64"/>
  <c r="M15" i="64"/>
  <c r="M24" i="64" s="1"/>
  <c r="K15" i="64"/>
  <c r="K24" i="64" s="1"/>
  <c r="I15" i="64"/>
  <c r="I24" i="64" s="1"/>
  <c r="G15" i="64"/>
  <c r="G24" i="64" s="1"/>
  <c r="E15" i="64"/>
  <c r="E24" i="64" s="1"/>
  <c r="B8" i="64"/>
  <c r="B5" i="64"/>
  <c r="B4" i="64"/>
  <c r="B45" i="63"/>
  <c r="C26" i="63"/>
  <c r="M25" i="63"/>
  <c r="K25" i="63"/>
  <c r="I25" i="63"/>
  <c r="G25" i="63"/>
  <c r="E25" i="63"/>
  <c r="C20" i="63"/>
  <c r="M19" i="63"/>
  <c r="M17" i="63"/>
  <c r="K17" i="63"/>
  <c r="I17" i="63"/>
  <c r="G17" i="63"/>
  <c r="E17" i="63"/>
  <c r="M15" i="63"/>
  <c r="M24" i="63" s="1"/>
  <c r="K15" i="63"/>
  <c r="K24" i="63" s="1"/>
  <c r="I15" i="63"/>
  <c r="I24" i="63" s="1"/>
  <c r="G15" i="63"/>
  <c r="G24" i="63" s="1"/>
  <c r="E15" i="63"/>
  <c r="E24" i="63" s="1"/>
  <c r="B8" i="63"/>
  <c r="B5" i="63"/>
  <c r="B4" i="63"/>
  <c r="B45" i="62"/>
  <c r="C26" i="62"/>
  <c r="M25" i="62"/>
  <c r="K25" i="62"/>
  <c r="I25" i="62"/>
  <c r="G25" i="62"/>
  <c r="E25" i="62"/>
  <c r="C20" i="62"/>
  <c r="C28" i="62" s="1"/>
  <c r="I19" i="62"/>
  <c r="M17" i="62"/>
  <c r="K17" i="62"/>
  <c r="I17" i="62"/>
  <c r="G17" i="62"/>
  <c r="E17" i="62"/>
  <c r="M15" i="62"/>
  <c r="M24" i="62" s="1"/>
  <c r="K15" i="62"/>
  <c r="K24" i="62" s="1"/>
  <c r="I15" i="62"/>
  <c r="I24" i="62" s="1"/>
  <c r="G15" i="62"/>
  <c r="G24" i="62" s="1"/>
  <c r="E15" i="62"/>
  <c r="E24" i="62" s="1"/>
  <c r="B8" i="62"/>
  <c r="B5" i="62"/>
  <c r="B4" i="62"/>
  <c r="B45" i="61"/>
  <c r="C26" i="61"/>
  <c r="M25" i="61"/>
  <c r="M26" i="61" s="1"/>
  <c r="K25" i="61"/>
  <c r="I25" i="61"/>
  <c r="G25" i="61"/>
  <c r="E25" i="61"/>
  <c r="C20" i="61"/>
  <c r="C28" i="61" s="1"/>
  <c r="M19" i="61"/>
  <c r="M17" i="61"/>
  <c r="K17" i="61"/>
  <c r="I17" i="61"/>
  <c r="G17" i="61"/>
  <c r="E17" i="61"/>
  <c r="M15" i="61"/>
  <c r="M24" i="61" s="1"/>
  <c r="K15" i="61"/>
  <c r="K24" i="61" s="1"/>
  <c r="I15" i="61"/>
  <c r="I24" i="61" s="1"/>
  <c r="G15" i="61"/>
  <c r="G24" i="61" s="1"/>
  <c r="E15" i="61"/>
  <c r="E24" i="61" s="1"/>
  <c r="B8" i="61"/>
  <c r="B5" i="61"/>
  <c r="B4" i="61"/>
  <c r="B45" i="60"/>
  <c r="C26" i="60"/>
  <c r="M25" i="60"/>
  <c r="K25" i="60"/>
  <c r="I25" i="60"/>
  <c r="G25" i="60"/>
  <c r="E25" i="60"/>
  <c r="C20" i="60"/>
  <c r="K19" i="60"/>
  <c r="M17" i="60"/>
  <c r="K17" i="60"/>
  <c r="I17" i="60"/>
  <c r="G17" i="60"/>
  <c r="E17" i="60"/>
  <c r="M15" i="60"/>
  <c r="M24" i="60" s="1"/>
  <c r="K15" i="60"/>
  <c r="K24" i="60" s="1"/>
  <c r="I15" i="60"/>
  <c r="I24" i="60" s="1"/>
  <c r="G15" i="60"/>
  <c r="G24" i="60" s="1"/>
  <c r="E15" i="60"/>
  <c r="E24" i="60" s="1"/>
  <c r="B8" i="60"/>
  <c r="B5" i="60"/>
  <c r="B4" i="60"/>
  <c r="B45" i="59"/>
  <c r="C26" i="59"/>
  <c r="M25" i="59"/>
  <c r="M26" i="59" s="1"/>
  <c r="K25" i="59"/>
  <c r="I25" i="59"/>
  <c r="G25" i="59"/>
  <c r="E25" i="59"/>
  <c r="C20" i="59"/>
  <c r="C28" i="59" s="1"/>
  <c r="M19" i="59"/>
  <c r="M17" i="59"/>
  <c r="K17" i="59"/>
  <c r="I17" i="59"/>
  <c r="G17" i="59"/>
  <c r="E17" i="59"/>
  <c r="M15" i="59"/>
  <c r="M24" i="59" s="1"/>
  <c r="K15" i="59"/>
  <c r="K24" i="59" s="1"/>
  <c r="I15" i="59"/>
  <c r="I24" i="59" s="1"/>
  <c r="G15" i="59"/>
  <c r="G24" i="59" s="1"/>
  <c r="E15" i="59"/>
  <c r="E24" i="59" s="1"/>
  <c r="B8" i="59"/>
  <c r="B5" i="59"/>
  <c r="B4" i="59"/>
  <c r="B46" i="52"/>
  <c r="M25" i="52"/>
  <c r="M26" i="52" s="1"/>
  <c r="K25" i="52"/>
  <c r="K26" i="52" s="1"/>
  <c r="I25" i="52"/>
  <c r="I26" i="52" s="1"/>
  <c r="G25" i="52"/>
  <c r="G26" i="52" s="1"/>
  <c r="E25" i="52"/>
  <c r="E26" i="52" s="1"/>
  <c r="C20" i="52"/>
  <c r="M19" i="52"/>
  <c r="M17" i="52"/>
  <c r="K17" i="52"/>
  <c r="I17" i="52"/>
  <c r="G17" i="52"/>
  <c r="E17" i="52"/>
  <c r="M15" i="52"/>
  <c r="M24" i="52" s="1"/>
  <c r="K15" i="52"/>
  <c r="K24" i="52" s="1"/>
  <c r="I15" i="52"/>
  <c r="I24" i="52" s="1"/>
  <c r="G15" i="52"/>
  <c r="G24" i="52" s="1"/>
  <c r="E15" i="52"/>
  <c r="E24" i="52" s="1"/>
  <c r="B8" i="52"/>
  <c r="B5" i="52"/>
  <c r="B4" i="52"/>
  <c r="B46" i="51"/>
  <c r="M25" i="51"/>
  <c r="M26" i="51" s="1"/>
  <c r="K25" i="51"/>
  <c r="K26" i="51" s="1"/>
  <c r="I25" i="51"/>
  <c r="I26" i="51" s="1"/>
  <c r="G25" i="51"/>
  <c r="G26" i="51" s="1"/>
  <c r="E25" i="51"/>
  <c r="E26" i="51" s="1"/>
  <c r="C20" i="51"/>
  <c r="M19" i="51"/>
  <c r="M17" i="51"/>
  <c r="K17" i="51"/>
  <c r="I17" i="51"/>
  <c r="G17" i="51"/>
  <c r="E17" i="51"/>
  <c r="M15" i="51"/>
  <c r="M24" i="51" s="1"/>
  <c r="K15" i="51"/>
  <c r="K24" i="51" s="1"/>
  <c r="I15" i="51"/>
  <c r="I24" i="51" s="1"/>
  <c r="G15" i="51"/>
  <c r="G24" i="51" s="1"/>
  <c r="E15" i="51"/>
  <c r="E24" i="51" s="1"/>
  <c r="B8" i="51"/>
  <c r="B5" i="51"/>
  <c r="B4" i="51"/>
  <c r="B46" i="50"/>
  <c r="M25" i="50"/>
  <c r="M26" i="50" s="1"/>
  <c r="K25" i="50"/>
  <c r="K26" i="50" s="1"/>
  <c r="I25" i="50"/>
  <c r="I26" i="50" s="1"/>
  <c r="G25" i="50"/>
  <c r="G26" i="50" s="1"/>
  <c r="E25" i="50"/>
  <c r="E26" i="50" s="1"/>
  <c r="C20" i="50"/>
  <c r="M19" i="50"/>
  <c r="M17" i="50"/>
  <c r="K17" i="50"/>
  <c r="I17" i="50"/>
  <c r="G17" i="50"/>
  <c r="E17" i="50"/>
  <c r="M15" i="50"/>
  <c r="M24" i="50" s="1"/>
  <c r="K15" i="50"/>
  <c r="K24" i="50" s="1"/>
  <c r="I15" i="50"/>
  <c r="I24" i="50" s="1"/>
  <c r="G15" i="50"/>
  <c r="G24" i="50" s="1"/>
  <c r="E15" i="50"/>
  <c r="E24" i="50" s="1"/>
  <c r="B8" i="50"/>
  <c r="B5" i="50"/>
  <c r="B4" i="50"/>
  <c r="B46" i="49"/>
  <c r="M25" i="49"/>
  <c r="M26" i="49" s="1"/>
  <c r="K25" i="49"/>
  <c r="K26" i="49" s="1"/>
  <c r="I25" i="49"/>
  <c r="I26" i="49" s="1"/>
  <c r="G25" i="49"/>
  <c r="G26" i="49" s="1"/>
  <c r="E25" i="49"/>
  <c r="E26" i="49" s="1"/>
  <c r="C20" i="49"/>
  <c r="C29" i="49" s="1"/>
  <c r="M19" i="49"/>
  <c r="M17" i="49"/>
  <c r="K17" i="49"/>
  <c r="I17" i="49"/>
  <c r="G17" i="49"/>
  <c r="E17" i="49"/>
  <c r="M15" i="49"/>
  <c r="M24" i="49" s="1"/>
  <c r="K15" i="49"/>
  <c r="K24" i="49" s="1"/>
  <c r="I15" i="49"/>
  <c r="I24" i="49" s="1"/>
  <c r="G15" i="49"/>
  <c r="G24" i="49" s="1"/>
  <c r="E15" i="49"/>
  <c r="E24" i="49" s="1"/>
  <c r="B8" i="49"/>
  <c r="B5" i="49"/>
  <c r="B4" i="49"/>
  <c r="B46" i="48"/>
  <c r="M25" i="48"/>
  <c r="M26" i="48" s="1"/>
  <c r="K25" i="48"/>
  <c r="K26" i="48" s="1"/>
  <c r="I25" i="48"/>
  <c r="I26" i="48" s="1"/>
  <c r="G25" i="48"/>
  <c r="G26" i="48" s="1"/>
  <c r="E25" i="48"/>
  <c r="E26" i="48" s="1"/>
  <c r="C20" i="48"/>
  <c r="M19" i="48"/>
  <c r="M17" i="48"/>
  <c r="K17" i="48"/>
  <c r="I17" i="48"/>
  <c r="G17" i="48"/>
  <c r="E17" i="48"/>
  <c r="M15" i="48"/>
  <c r="M24" i="48" s="1"/>
  <c r="K15" i="48"/>
  <c r="K24" i="48" s="1"/>
  <c r="I15" i="48"/>
  <c r="I24" i="48" s="1"/>
  <c r="G15" i="48"/>
  <c r="G24" i="48" s="1"/>
  <c r="E15" i="48"/>
  <c r="E24" i="48" s="1"/>
  <c r="B8" i="48"/>
  <c r="B5" i="48"/>
  <c r="B4" i="48"/>
  <c r="B46" i="47"/>
  <c r="M25" i="47"/>
  <c r="M26" i="47" s="1"/>
  <c r="K25" i="47"/>
  <c r="K26" i="47" s="1"/>
  <c r="I25" i="47"/>
  <c r="I26" i="47" s="1"/>
  <c r="G25" i="47"/>
  <c r="G26" i="47" s="1"/>
  <c r="E25" i="47"/>
  <c r="E26" i="47" s="1"/>
  <c r="C20" i="47"/>
  <c r="M19" i="47"/>
  <c r="M17" i="47"/>
  <c r="K17" i="47"/>
  <c r="I17" i="47"/>
  <c r="G17" i="47"/>
  <c r="E17" i="47"/>
  <c r="M15" i="47"/>
  <c r="M24" i="47" s="1"/>
  <c r="K15" i="47"/>
  <c r="K24" i="47" s="1"/>
  <c r="I15" i="47"/>
  <c r="I24" i="47" s="1"/>
  <c r="G15" i="47"/>
  <c r="G24" i="47" s="1"/>
  <c r="E15" i="47"/>
  <c r="E24" i="47" s="1"/>
  <c r="B8" i="47"/>
  <c r="B5" i="47"/>
  <c r="B4" i="47"/>
  <c r="B46" i="46"/>
  <c r="M25" i="46"/>
  <c r="M26" i="46" s="1"/>
  <c r="K25" i="46"/>
  <c r="K26" i="46" s="1"/>
  <c r="I25" i="46"/>
  <c r="I26" i="46" s="1"/>
  <c r="G25" i="46"/>
  <c r="G26" i="46" s="1"/>
  <c r="E25" i="46"/>
  <c r="E26" i="46" s="1"/>
  <c r="C20" i="46"/>
  <c r="K19" i="46"/>
  <c r="M17" i="46"/>
  <c r="K17" i="46"/>
  <c r="I17" i="46"/>
  <c r="G17" i="46"/>
  <c r="E17" i="46"/>
  <c r="M15" i="46"/>
  <c r="M24" i="46" s="1"/>
  <c r="K15" i="46"/>
  <c r="K24" i="46" s="1"/>
  <c r="I15" i="46"/>
  <c r="I24" i="46" s="1"/>
  <c r="G15" i="46"/>
  <c r="G24" i="46" s="1"/>
  <c r="E15" i="46"/>
  <c r="E24" i="46" s="1"/>
  <c r="B8" i="46"/>
  <c r="B5" i="46"/>
  <c r="B4" i="46"/>
  <c r="G26" i="63" l="1"/>
  <c r="M18" i="62"/>
  <c r="E18" i="48"/>
  <c r="I26" i="63"/>
  <c r="I27" i="63" s="1"/>
  <c r="M26" i="65"/>
  <c r="G26" i="59"/>
  <c r="G27" i="59" s="1"/>
  <c r="G26" i="60"/>
  <c r="G33" i="60" s="1"/>
  <c r="M26" i="63"/>
  <c r="M33" i="63" s="1"/>
  <c r="G34" i="47"/>
  <c r="I26" i="59"/>
  <c r="I26" i="60"/>
  <c r="I27" i="60" s="1"/>
  <c r="E18" i="61"/>
  <c r="K26" i="61"/>
  <c r="K33" i="61" s="1"/>
  <c r="M26" i="62"/>
  <c r="M27" i="62" s="1"/>
  <c r="M28" i="62" s="1"/>
  <c r="E26" i="64"/>
  <c r="E33" i="64" s="1"/>
  <c r="K33" i="65"/>
  <c r="E26" i="62"/>
  <c r="E27" i="62" s="1"/>
  <c r="K18" i="51"/>
  <c r="E34" i="52"/>
  <c r="K26" i="60"/>
  <c r="E26" i="61"/>
  <c r="G26" i="62"/>
  <c r="G27" i="62" s="1"/>
  <c r="K26" i="64"/>
  <c r="K33" i="64" s="1"/>
  <c r="E33" i="65"/>
  <c r="O17" i="49"/>
  <c r="E34" i="50"/>
  <c r="E26" i="59"/>
  <c r="G26" i="61"/>
  <c r="G27" i="61" s="1"/>
  <c r="G28" i="61" s="1"/>
  <c r="G29" i="61" s="1"/>
  <c r="I26" i="62"/>
  <c r="I27" i="62" s="1"/>
  <c r="M18" i="63"/>
  <c r="M20" i="63" s="1"/>
  <c r="M21" i="63" s="1"/>
  <c r="K26" i="63"/>
  <c r="K33" i="63" s="1"/>
  <c r="M26" i="64"/>
  <c r="M27" i="64" s="1"/>
  <c r="G33" i="65"/>
  <c r="O17" i="51"/>
  <c r="I26" i="61"/>
  <c r="I27" i="61" s="1"/>
  <c r="G33" i="64"/>
  <c r="I27" i="59"/>
  <c r="I28" i="59" s="1"/>
  <c r="I29" i="59" s="1"/>
  <c r="I33" i="59"/>
  <c r="G34" i="46"/>
  <c r="M18" i="46"/>
  <c r="G34" i="50"/>
  <c r="O17" i="50"/>
  <c r="E33" i="59"/>
  <c r="I33" i="61"/>
  <c r="I33" i="63"/>
  <c r="M18" i="64"/>
  <c r="M20" i="64" s="1"/>
  <c r="M21" i="64" s="1"/>
  <c r="E34" i="47"/>
  <c r="E34" i="48"/>
  <c r="E18" i="49"/>
  <c r="M18" i="50"/>
  <c r="M20" i="50" s="1"/>
  <c r="M21" i="50" s="1"/>
  <c r="G34" i="52"/>
  <c r="O17" i="52"/>
  <c r="G33" i="59"/>
  <c r="O17" i="59"/>
  <c r="E33" i="62"/>
  <c r="I33" i="64"/>
  <c r="M18" i="65"/>
  <c r="M20" i="65" s="1"/>
  <c r="M21" i="65" s="1"/>
  <c r="K18" i="47"/>
  <c r="O17" i="48"/>
  <c r="E34" i="51"/>
  <c r="M18" i="52"/>
  <c r="M20" i="52" s="1"/>
  <c r="M21" i="52" s="1"/>
  <c r="M18" i="59"/>
  <c r="M20" i="59" s="1"/>
  <c r="M21" i="59" s="1"/>
  <c r="K26" i="59"/>
  <c r="K27" i="59" s="1"/>
  <c r="M18" i="60"/>
  <c r="E26" i="60"/>
  <c r="M26" i="60"/>
  <c r="M27" i="60" s="1"/>
  <c r="E33" i="61"/>
  <c r="G33" i="62"/>
  <c r="O17" i="62"/>
  <c r="K26" i="62"/>
  <c r="K27" i="62" s="1"/>
  <c r="K28" i="62" s="1"/>
  <c r="E26" i="63"/>
  <c r="O26" i="63" s="1"/>
  <c r="I33" i="65"/>
  <c r="E18" i="47"/>
  <c r="M18" i="49"/>
  <c r="M20" i="49" s="1"/>
  <c r="M19" i="60"/>
  <c r="I18" i="49"/>
  <c r="K18" i="49"/>
  <c r="C27" i="49"/>
  <c r="G27" i="49" s="1"/>
  <c r="G19" i="64"/>
  <c r="G19" i="63"/>
  <c r="K18" i="48"/>
  <c r="G19" i="65"/>
  <c r="E19" i="61"/>
  <c r="E19" i="63"/>
  <c r="E19" i="64"/>
  <c r="E19" i="65"/>
  <c r="M18" i="48"/>
  <c r="M20" i="48" s="1"/>
  <c r="M21" i="48" s="1"/>
  <c r="I19" i="63"/>
  <c r="I19" i="64"/>
  <c r="I18" i="48"/>
  <c r="E19" i="60"/>
  <c r="G19" i="46"/>
  <c r="G19" i="47"/>
  <c r="C27" i="48"/>
  <c r="G27" i="48" s="1"/>
  <c r="C27" i="51"/>
  <c r="G27" i="51" s="1"/>
  <c r="G19" i="60"/>
  <c r="E19" i="46"/>
  <c r="M19" i="46"/>
  <c r="I18" i="51"/>
  <c r="G19" i="61"/>
  <c r="M18" i="51"/>
  <c r="M20" i="51" s="1"/>
  <c r="K19" i="61"/>
  <c r="E27" i="65"/>
  <c r="O26" i="65"/>
  <c r="M27" i="65"/>
  <c r="M33" i="65"/>
  <c r="G27" i="65"/>
  <c r="E18" i="65"/>
  <c r="O17" i="65"/>
  <c r="K27" i="65"/>
  <c r="G18" i="65"/>
  <c r="I19" i="65"/>
  <c r="C28" i="65"/>
  <c r="I18" i="65"/>
  <c r="K19" i="65"/>
  <c r="K18" i="65"/>
  <c r="G27" i="64"/>
  <c r="E18" i="64"/>
  <c r="O17" i="64"/>
  <c r="G18" i="64"/>
  <c r="C28" i="64"/>
  <c r="I18" i="64"/>
  <c r="K19" i="64"/>
  <c r="K18" i="64"/>
  <c r="E27" i="63"/>
  <c r="G33" i="63"/>
  <c r="G27" i="63"/>
  <c r="E18" i="63"/>
  <c r="O17" i="63"/>
  <c r="G18" i="63"/>
  <c r="C28" i="63"/>
  <c r="I18" i="63"/>
  <c r="K19" i="63"/>
  <c r="K18" i="63"/>
  <c r="E19" i="62"/>
  <c r="E18" i="62"/>
  <c r="G19" i="62"/>
  <c r="G18" i="62"/>
  <c r="I18" i="62"/>
  <c r="K19" i="62"/>
  <c r="K18" i="62"/>
  <c r="M19" i="62"/>
  <c r="M27" i="61"/>
  <c r="M28" i="61" s="1"/>
  <c r="M33" i="61"/>
  <c r="I28" i="61"/>
  <c r="I29" i="61" s="1"/>
  <c r="E27" i="61"/>
  <c r="E28" i="61" s="1"/>
  <c r="E29" i="61" s="1"/>
  <c r="O17" i="61"/>
  <c r="G18" i="61"/>
  <c r="I19" i="61"/>
  <c r="I18" i="61"/>
  <c r="K18" i="61"/>
  <c r="M18" i="61"/>
  <c r="E27" i="60"/>
  <c r="G27" i="60"/>
  <c r="E33" i="60"/>
  <c r="K33" i="60"/>
  <c r="K27" i="60"/>
  <c r="O17" i="60"/>
  <c r="E18" i="60"/>
  <c r="G18" i="60"/>
  <c r="I19" i="60"/>
  <c r="C28" i="60"/>
  <c r="I18" i="60"/>
  <c r="K18" i="60"/>
  <c r="K32" i="60" s="1"/>
  <c r="I93" i="71" s="1"/>
  <c r="G28" i="59"/>
  <c r="G29" i="59" s="1"/>
  <c r="M27" i="59"/>
  <c r="M28" i="59" s="1"/>
  <c r="E27" i="59"/>
  <c r="M33" i="59"/>
  <c r="E18" i="59"/>
  <c r="G19" i="59"/>
  <c r="E19" i="59"/>
  <c r="G18" i="59"/>
  <c r="I19" i="59"/>
  <c r="I18" i="59"/>
  <c r="K19" i="59"/>
  <c r="K18" i="59"/>
  <c r="O26" i="52"/>
  <c r="K34" i="52"/>
  <c r="I34" i="52"/>
  <c r="E19" i="52"/>
  <c r="M34" i="52"/>
  <c r="E18" i="52"/>
  <c r="G19" i="52"/>
  <c r="C29" i="52"/>
  <c r="G18" i="52"/>
  <c r="I19" i="52"/>
  <c r="C28" i="52"/>
  <c r="K28" i="52" s="1"/>
  <c r="I18" i="52"/>
  <c r="K19" i="52"/>
  <c r="C27" i="52"/>
  <c r="K18" i="52"/>
  <c r="G34" i="51"/>
  <c r="O26" i="51"/>
  <c r="I34" i="51"/>
  <c r="E19" i="51"/>
  <c r="M34" i="51"/>
  <c r="K34" i="51"/>
  <c r="E18" i="51"/>
  <c r="G19" i="51"/>
  <c r="C29" i="51"/>
  <c r="G18" i="51"/>
  <c r="I19" i="51"/>
  <c r="C28" i="51"/>
  <c r="K28" i="51" s="1"/>
  <c r="K19" i="51"/>
  <c r="K34" i="50"/>
  <c r="O26" i="50"/>
  <c r="I34" i="50"/>
  <c r="E19" i="50"/>
  <c r="M34" i="50"/>
  <c r="E18" i="50"/>
  <c r="G19" i="50"/>
  <c r="C29" i="50"/>
  <c r="G18" i="50"/>
  <c r="I19" i="50"/>
  <c r="C28" i="50"/>
  <c r="K28" i="50" s="1"/>
  <c r="I18" i="50"/>
  <c r="K19" i="50"/>
  <c r="C27" i="50"/>
  <c r="K18" i="50"/>
  <c r="G34" i="49"/>
  <c r="O26" i="49"/>
  <c r="I34" i="49"/>
  <c r="K34" i="49"/>
  <c r="E19" i="49"/>
  <c r="M34" i="49"/>
  <c r="G19" i="49"/>
  <c r="G18" i="49"/>
  <c r="I19" i="49"/>
  <c r="C28" i="49"/>
  <c r="K28" i="49" s="1"/>
  <c r="K19" i="49"/>
  <c r="E34" i="49"/>
  <c r="O26" i="48"/>
  <c r="G34" i="48"/>
  <c r="I34" i="48"/>
  <c r="E19" i="48"/>
  <c r="M34" i="48"/>
  <c r="K34" i="48"/>
  <c r="G19" i="48"/>
  <c r="C29" i="48"/>
  <c r="G18" i="48"/>
  <c r="I19" i="48"/>
  <c r="C28" i="48"/>
  <c r="K19" i="48"/>
  <c r="I34" i="47"/>
  <c r="O26" i="47"/>
  <c r="O17" i="47"/>
  <c r="K34" i="47"/>
  <c r="E19" i="47"/>
  <c r="M34" i="47"/>
  <c r="C29" i="47"/>
  <c r="M18" i="47"/>
  <c r="M20" i="47" s="1"/>
  <c r="M21" i="47" s="1"/>
  <c r="G18" i="47"/>
  <c r="I19" i="47"/>
  <c r="C28" i="47"/>
  <c r="M28" i="47" s="1"/>
  <c r="I18" i="47"/>
  <c r="K19" i="47"/>
  <c r="C27" i="47"/>
  <c r="I34" i="46"/>
  <c r="O26" i="46"/>
  <c r="O17" i="46"/>
  <c r="K34" i="46"/>
  <c r="M34" i="46"/>
  <c r="E18" i="46"/>
  <c r="C29" i="46"/>
  <c r="G18" i="46"/>
  <c r="I19" i="46"/>
  <c r="C28" i="46"/>
  <c r="G28" i="46" s="1"/>
  <c r="I18" i="46"/>
  <c r="C27" i="46"/>
  <c r="K18" i="46"/>
  <c r="K20" i="46" s="1"/>
  <c r="E34" i="46"/>
  <c r="E27" i="64" l="1"/>
  <c r="O26" i="61"/>
  <c r="K28" i="59"/>
  <c r="K33" i="59"/>
  <c r="E33" i="63"/>
  <c r="M27" i="63"/>
  <c r="M32" i="63" s="1"/>
  <c r="J102" i="71" s="1"/>
  <c r="M33" i="62"/>
  <c r="K27" i="63"/>
  <c r="K32" i="63" s="1"/>
  <c r="I102" i="71" s="1"/>
  <c r="M33" i="64"/>
  <c r="O26" i="59"/>
  <c r="G33" i="61"/>
  <c r="E28" i="62"/>
  <c r="E29" i="62" s="1"/>
  <c r="M32" i="65"/>
  <c r="J108" i="71" s="1"/>
  <c r="O26" i="64"/>
  <c r="I33" i="62"/>
  <c r="O27" i="59"/>
  <c r="G28" i="62"/>
  <c r="G29" i="62" s="1"/>
  <c r="I33" i="60"/>
  <c r="K27" i="64"/>
  <c r="E20" i="61"/>
  <c r="E35" i="61" s="1"/>
  <c r="F97" i="71" s="1"/>
  <c r="O26" i="60"/>
  <c r="I28" i="62"/>
  <c r="I29" i="62" s="1"/>
  <c r="K27" i="61"/>
  <c r="K32" i="61" s="1"/>
  <c r="I96" i="71" s="1"/>
  <c r="M20" i="46"/>
  <c r="M21" i="46" s="1"/>
  <c r="E20" i="47"/>
  <c r="M33" i="60"/>
  <c r="M32" i="61"/>
  <c r="J96" i="71" s="1"/>
  <c r="O26" i="62"/>
  <c r="M32" i="64"/>
  <c r="J105" i="71" s="1"/>
  <c r="K33" i="62"/>
  <c r="M32" i="60"/>
  <c r="J93" i="71" s="1"/>
  <c r="K20" i="49"/>
  <c r="K21" i="49" s="1"/>
  <c r="E20" i="64"/>
  <c r="E21" i="64" s="1"/>
  <c r="M20" i="60"/>
  <c r="M21" i="60" s="1"/>
  <c r="E32" i="61"/>
  <c r="F96" i="71" s="1"/>
  <c r="M21" i="49"/>
  <c r="E27" i="49"/>
  <c r="M27" i="49"/>
  <c r="I27" i="51"/>
  <c r="I27" i="49"/>
  <c r="K27" i="49"/>
  <c r="K33" i="49" s="1"/>
  <c r="I66" i="71" s="1"/>
  <c r="O18" i="48"/>
  <c r="O19" i="46"/>
  <c r="G20" i="46"/>
  <c r="G21" i="46" s="1"/>
  <c r="G20" i="51"/>
  <c r="G21" i="51" s="1"/>
  <c r="O19" i="63"/>
  <c r="K27" i="51"/>
  <c r="K33" i="51" s="1"/>
  <c r="I72" i="71" s="1"/>
  <c r="E27" i="51"/>
  <c r="K20" i="48"/>
  <c r="K21" i="48" s="1"/>
  <c r="K32" i="59"/>
  <c r="I90" i="71" s="1"/>
  <c r="I20" i="52"/>
  <c r="I21" i="52" s="1"/>
  <c r="E28" i="52"/>
  <c r="E20" i="63"/>
  <c r="E21" i="63" s="1"/>
  <c r="G20" i="49"/>
  <c r="G21" i="49" s="1"/>
  <c r="I20" i="59"/>
  <c r="I35" i="59" s="1"/>
  <c r="H91" i="71" s="1"/>
  <c r="I32" i="60"/>
  <c r="H93" i="71" s="1"/>
  <c r="K20" i="65"/>
  <c r="K21" i="65" s="1"/>
  <c r="I27" i="48"/>
  <c r="K29" i="62"/>
  <c r="M29" i="61"/>
  <c r="O19" i="61"/>
  <c r="E27" i="48"/>
  <c r="K27" i="48"/>
  <c r="O19" i="64"/>
  <c r="O19" i="65"/>
  <c r="I20" i="46"/>
  <c r="I21" i="46" s="1"/>
  <c r="M27" i="48"/>
  <c r="M21" i="51"/>
  <c r="K29" i="59"/>
  <c r="K20" i="52"/>
  <c r="K21" i="52" s="1"/>
  <c r="O19" i="59"/>
  <c r="M28" i="46"/>
  <c r="K20" i="51"/>
  <c r="K21" i="51" s="1"/>
  <c r="M20" i="62"/>
  <c r="M35" i="62" s="1"/>
  <c r="J100" i="71" s="1"/>
  <c r="E32" i="64"/>
  <c r="F105" i="71" s="1"/>
  <c r="E28" i="46"/>
  <c r="G20" i="48"/>
  <c r="G21" i="48" s="1"/>
  <c r="M27" i="51"/>
  <c r="O19" i="60"/>
  <c r="O18" i="65"/>
  <c r="K28" i="65"/>
  <c r="I28" i="65"/>
  <c r="I29" i="65" s="1"/>
  <c r="G28" i="65"/>
  <c r="G29" i="65" s="1"/>
  <c r="E28" i="65"/>
  <c r="M28" i="65"/>
  <c r="M29" i="65" s="1"/>
  <c r="G32" i="65"/>
  <c r="G108" i="71" s="1"/>
  <c r="G20" i="65"/>
  <c r="O27" i="65"/>
  <c r="E32" i="65"/>
  <c r="F108" i="71" s="1"/>
  <c r="K32" i="65"/>
  <c r="I108" i="71" s="1"/>
  <c r="I32" i="65"/>
  <c r="H108" i="71" s="1"/>
  <c r="I20" i="65"/>
  <c r="E20" i="65"/>
  <c r="K20" i="64"/>
  <c r="I20" i="64"/>
  <c r="I32" i="64"/>
  <c r="H105" i="71" s="1"/>
  <c r="O18" i="64"/>
  <c r="K28" i="64"/>
  <c r="K29" i="64" s="1"/>
  <c r="I28" i="64"/>
  <c r="I29" i="64" s="1"/>
  <c r="G28" i="64"/>
  <c r="G29" i="64" s="1"/>
  <c r="E28" i="64"/>
  <c r="M28" i="64"/>
  <c r="G32" i="64"/>
  <c r="G105" i="71" s="1"/>
  <c r="G20" i="64"/>
  <c r="O27" i="64"/>
  <c r="K32" i="64"/>
  <c r="I105" i="71" s="1"/>
  <c r="I32" i="63"/>
  <c r="H102" i="71" s="1"/>
  <c r="I20" i="63"/>
  <c r="O18" i="63"/>
  <c r="I28" i="63"/>
  <c r="I29" i="63" s="1"/>
  <c r="G28" i="63"/>
  <c r="G29" i="63" s="1"/>
  <c r="E28" i="63"/>
  <c r="M28" i="63"/>
  <c r="G32" i="63"/>
  <c r="G102" i="71" s="1"/>
  <c r="G20" i="63"/>
  <c r="E32" i="63"/>
  <c r="F102" i="71" s="1"/>
  <c r="K20" i="63"/>
  <c r="M32" i="62"/>
  <c r="J99" i="71" s="1"/>
  <c r="O18" i="62"/>
  <c r="E20" i="62"/>
  <c r="E21" i="62" s="1"/>
  <c r="E32" i="62"/>
  <c r="F99" i="71" s="1"/>
  <c r="O19" i="62"/>
  <c r="M29" i="62"/>
  <c r="G32" i="62"/>
  <c r="G99" i="71" s="1"/>
  <c r="G20" i="62"/>
  <c r="O27" i="62"/>
  <c r="K32" i="62"/>
  <c r="I99" i="71" s="1"/>
  <c r="K20" i="62"/>
  <c r="K35" i="62" s="1"/>
  <c r="I100" i="71" s="1"/>
  <c r="I20" i="62"/>
  <c r="I32" i="62"/>
  <c r="H99" i="71" s="1"/>
  <c r="M20" i="61"/>
  <c r="M35" i="61" s="1"/>
  <c r="J97" i="71" s="1"/>
  <c r="O18" i="61"/>
  <c r="K20" i="61"/>
  <c r="I32" i="61"/>
  <c r="H96" i="71" s="1"/>
  <c r="I20" i="61"/>
  <c r="G32" i="61"/>
  <c r="G96" i="71" s="1"/>
  <c r="G20" i="61"/>
  <c r="O27" i="61"/>
  <c r="I20" i="60"/>
  <c r="I21" i="60" s="1"/>
  <c r="O18" i="60"/>
  <c r="K28" i="60"/>
  <c r="K29" i="60" s="1"/>
  <c r="I28" i="60"/>
  <c r="I29" i="60" s="1"/>
  <c r="G28" i="60"/>
  <c r="G29" i="60" s="1"/>
  <c r="E28" i="60"/>
  <c r="E29" i="60" s="1"/>
  <c r="M28" i="60"/>
  <c r="K20" i="60"/>
  <c r="K21" i="60" s="1"/>
  <c r="E32" i="60"/>
  <c r="F93" i="71" s="1"/>
  <c r="G20" i="60"/>
  <c r="G32" i="60"/>
  <c r="G93" i="71" s="1"/>
  <c r="E20" i="60"/>
  <c r="E21" i="60" s="1"/>
  <c r="O27" i="60"/>
  <c r="E28" i="59"/>
  <c r="O28" i="59" s="1"/>
  <c r="M29" i="59"/>
  <c r="O18" i="59"/>
  <c r="E32" i="59"/>
  <c r="F90" i="71" s="1"/>
  <c r="E20" i="59"/>
  <c r="E21" i="59" s="1"/>
  <c r="I32" i="59"/>
  <c r="H90" i="71" s="1"/>
  <c r="K20" i="59"/>
  <c r="K35" i="59" s="1"/>
  <c r="I91" i="71" s="1"/>
  <c r="M35" i="59"/>
  <c r="J91" i="71" s="1"/>
  <c r="M32" i="59"/>
  <c r="J90" i="71" s="1"/>
  <c r="G20" i="59"/>
  <c r="G35" i="59" s="1"/>
  <c r="G91" i="71" s="1"/>
  <c r="G32" i="59"/>
  <c r="G90" i="71" s="1"/>
  <c r="E20" i="52"/>
  <c r="E21" i="52" s="1"/>
  <c r="O18" i="52"/>
  <c r="I28" i="52"/>
  <c r="G28" i="52"/>
  <c r="M28" i="52"/>
  <c r="G27" i="52"/>
  <c r="K27" i="52"/>
  <c r="K29" i="52" s="1"/>
  <c r="E27" i="52"/>
  <c r="M27" i="52"/>
  <c r="I27" i="52"/>
  <c r="G20" i="52"/>
  <c r="O19" i="52"/>
  <c r="I20" i="51"/>
  <c r="I21" i="51" s="1"/>
  <c r="O19" i="51"/>
  <c r="I28" i="51"/>
  <c r="G28" i="51"/>
  <c r="G33" i="51" s="1"/>
  <c r="G72" i="71" s="1"/>
  <c r="E28" i="51"/>
  <c r="M28" i="51"/>
  <c r="E20" i="51"/>
  <c r="E21" i="51" s="1"/>
  <c r="O18" i="51"/>
  <c r="I28" i="50"/>
  <c r="G28" i="50"/>
  <c r="M28" i="50"/>
  <c r="E20" i="50"/>
  <c r="O18" i="50"/>
  <c r="G20" i="50"/>
  <c r="G21" i="50" s="1"/>
  <c r="K20" i="50"/>
  <c r="K21" i="50" s="1"/>
  <c r="E28" i="50"/>
  <c r="O19" i="50"/>
  <c r="G27" i="50"/>
  <c r="E27" i="50"/>
  <c r="M27" i="50"/>
  <c r="K27" i="50"/>
  <c r="K29" i="50" s="1"/>
  <c r="I27" i="50"/>
  <c r="I20" i="50"/>
  <c r="I20" i="49"/>
  <c r="I21" i="49" s="1"/>
  <c r="O19" i="49"/>
  <c r="O18" i="49"/>
  <c r="E20" i="49"/>
  <c r="E21" i="49" s="1"/>
  <c r="G28" i="49"/>
  <c r="G29" i="49" s="1"/>
  <c r="E28" i="49"/>
  <c r="M28" i="49"/>
  <c r="I28" i="49"/>
  <c r="E20" i="48"/>
  <c r="I20" i="48"/>
  <c r="I21" i="48" s="1"/>
  <c r="O19" i="48"/>
  <c r="I28" i="48"/>
  <c r="G28" i="48"/>
  <c r="G29" i="48" s="1"/>
  <c r="E28" i="48"/>
  <c r="M28" i="48"/>
  <c r="K28" i="48"/>
  <c r="I20" i="47"/>
  <c r="K20" i="47"/>
  <c r="O18" i="47"/>
  <c r="G20" i="47"/>
  <c r="K28" i="47"/>
  <c r="I28" i="47"/>
  <c r="E21" i="47"/>
  <c r="O19" i="47"/>
  <c r="G28" i="47"/>
  <c r="E27" i="47"/>
  <c r="G27" i="47"/>
  <c r="M27" i="47"/>
  <c r="M29" i="47" s="1"/>
  <c r="M36" i="47" s="1"/>
  <c r="J61" i="71" s="1"/>
  <c r="I27" i="47"/>
  <c r="K27" i="47"/>
  <c r="E28" i="47"/>
  <c r="I28" i="46"/>
  <c r="K28" i="46"/>
  <c r="K21" i="46"/>
  <c r="O18" i="46"/>
  <c r="G27" i="46"/>
  <c r="G29" i="46" s="1"/>
  <c r="E27" i="46"/>
  <c r="I27" i="46"/>
  <c r="M27" i="46"/>
  <c r="K27" i="46"/>
  <c r="E20" i="46"/>
  <c r="E21" i="46" s="1"/>
  <c r="K28" i="61" l="1"/>
  <c r="K29" i="61" s="1"/>
  <c r="O27" i="63"/>
  <c r="K28" i="63"/>
  <c r="K29" i="63" s="1"/>
  <c r="M35" i="60"/>
  <c r="J94" i="71" s="1"/>
  <c r="I35" i="62"/>
  <c r="H100" i="71" s="1"/>
  <c r="O29" i="59"/>
  <c r="E21" i="61"/>
  <c r="O28" i="62"/>
  <c r="O29" i="62" s="1"/>
  <c r="K105" i="71"/>
  <c r="K99" i="71"/>
  <c r="K90" i="71"/>
  <c r="K93" i="71"/>
  <c r="K108" i="71"/>
  <c r="K96" i="71"/>
  <c r="K102" i="71"/>
  <c r="E29" i="49"/>
  <c r="E36" i="49" s="1"/>
  <c r="F67" i="71" s="1"/>
  <c r="K36" i="52"/>
  <c r="I76" i="71" s="1"/>
  <c r="E35" i="64"/>
  <c r="F106" i="71" s="1"/>
  <c r="G36" i="48"/>
  <c r="G64" i="71" s="1"/>
  <c r="I33" i="51"/>
  <c r="H72" i="71" s="1"/>
  <c r="I21" i="59"/>
  <c r="K29" i="51"/>
  <c r="K30" i="51" s="1"/>
  <c r="K33" i="48"/>
  <c r="I63" i="71" s="1"/>
  <c r="I33" i="49"/>
  <c r="H66" i="71" s="1"/>
  <c r="O27" i="48"/>
  <c r="I33" i="48"/>
  <c r="H63" i="71" s="1"/>
  <c r="M29" i="48"/>
  <c r="M36" i="48" s="1"/>
  <c r="J64" i="71" s="1"/>
  <c r="G36" i="46"/>
  <c r="G58" i="71" s="1"/>
  <c r="K29" i="49"/>
  <c r="K30" i="49" s="1"/>
  <c r="O27" i="49"/>
  <c r="I33" i="50"/>
  <c r="H69" i="71" s="1"/>
  <c r="O27" i="51"/>
  <c r="O20" i="64"/>
  <c r="O21" i="64" s="1"/>
  <c r="E35" i="63"/>
  <c r="F103" i="71" s="1"/>
  <c r="G36" i="49"/>
  <c r="G67" i="71" s="1"/>
  <c r="K33" i="47"/>
  <c r="I60" i="71" s="1"/>
  <c r="M29" i="60"/>
  <c r="K36" i="59"/>
  <c r="K35" i="65"/>
  <c r="I109" i="71" s="1"/>
  <c r="M36" i="61"/>
  <c r="I33" i="52"/>
  <c r="H75" i="71" s="1"/>
  <c r="O28" i="46"/>
  <c r="K29" i="46"/>
  <c r="K36" i="46" s="1"/>
  <c r="I58" i="71" s="1"/>
  <c r="E29" i="52"/>
  <c r="E30" i="52" s="1"/>
  <c r="I35" i="65"/>
  <c r="H109" i="71" s="1"/>
  <c r="G29" i="52"/>
  <c r="G36" i="52" s="1"/>
  <c r="G76" i="71" s="1"/>
  <c r="K35" i="61"/>
  <c r="I97" i="71" s="1"/>
  <c r="E29" i="48"/>
  <c r="E30" i="48" s="1"/>
  <c r="O28" i="52"/>
  <c r="G35" i="60"/>
  <c r="G94" i="71" s="1"/>
  <c r="K21" i="62"/>
  <c r="E33" i="48"/>
  <c r="F63" i="71" s="1"/>
  <c r="M36" i="59"/>
  <c r="O28" i="50"/>
  <c r="M29" i="52"/>
  <c r="M36" i="52" s="1"/>
  <c r="J76" i="71" s="1"/>
  <c r="K21" i="59"/>
  <c r="M36" i="62"/>
  <c r="I29" i="50"/>
  <c r="I36" i="50" s="1"/>
  <c r="H70" i="71" s="1"/>
  <c r="K35" i="63"/>
  <c r="I103" i="71" s="1"/>
  <c r="K29" i="47"/>
  <c r="K36" i="47" s="1"/>
  <c r="I61" i="71" s="1"/>
  <c r="K36" i="50"/>
  <c r="I70" i="71" s="1"/>
  <c r="G33" i="48"/>
  <c r="G63" i="71" s="1"/>
  <c r="E33" i="49"/>
  <c r="F66" i="71" s="1"/>
  <c r="G33" i="49"/>
  <c r="G66" i="71" s="1"/>
  <c r="O32" i="64"/>
  <c r="M21" i="62"/>
  <c r="I36" i="59"/>
  <c r="I29" i="48"/>
  <c r="I36" i="48" s="1"/>
  <c r="H64" i="71" s="1"/>
  <c r="M29" i="50"/>
  <c r="M36" i="50" s="1"/>
  <c r="J70" i="71" s="1"/>
  <c r="G35" i="63"/>
  <c r="G103" i="71" s="1"/>
  <c r="I35" i="63"/>
  <c r="H103" i="71" s="1"/>
  <c r="E29" i="59"/>
  <c r="E36" i="61"/>
  <c r="O20" i="47"/>
  <c r="O21" i="47" s="1"/>
  <c r="M29" i="49"/>
  <c r="M36" i="49" s="1"/>
  <c r="J67" i="71" s="1"/>
  <c r="M33" i="49"/>
  <c r="J66" i="71" s="1"/>
  <c r="G33" i="52"/>
  <c r="G75" i="71" s="1"/>
  <c r="O28" i="61"/>
  <c r="O29" i="61" s="1"/>
  <c r="E29" i="63"/>
  <c r="O28" i="65"/>
  <c r="O29" i="65" s="1"/>
  <c r="E29" i="65"/>
  <c r="O20" i="65"/>
  <c r="O21" i="65" s="1"/>
  <c r="E35" i="65"/>
  <c r="F109" i="71" s="1"/>
  <c r="G35" i="65"/>
  <c r="G109" i="71" s="1"/>
  <c r="M35" i="65"/>
  <c r="J109" i="71" s="1"/>
  <c r="E21" i="65"/>
  <c r="K29" i="65"/>
  <c r="G21" i="65"/>
  <c r="O32" i="65"/>
  <c r="I21" i="65"/>
  <c r="M29" i="64"/>
  <c r="M35" i="64"/>
  <c r="J106" i="71" s="1"/>
  <c r="I35" i="64"/>
  <c r="H106" i="71" s="1"/>
  <c r="I21" i="64"/>
  <c r="K35" i="64"/>
  <c r="I106" i="71" s="1"/>
  <c r="O28" i="64"/>
  <c r="O29" i="64" s="1"/>
  <c r="E29" i="64"/>
  <c r="K21" i="64"/>
  <c r="G35" i="64"/>
  <c r="G106" i="71" s="1"/>
  <c r="G21" i="64"/>
  <c r="I21" i="63"/>
  <c r="G21" i="63"/>
  <c r="K21" i="63"/>
  <c r="M29" i="63"/>
  <c r="M35" i="63"/>
  <c r="J103" i="71" s="1"/>
  <c r="O28" i="63"/>
  <c r="O29" i="63" s="1"/>
  <c r="O20" i="63"/>
  <c r="O21" i="63" s="1"/>
  <c r="O32" i="63"/>
  <c r="I21" i="62"/>
  <c r="K36" i="62"/>
  <c r="O32" i="62"/>
  <c r="O20" i="62"/>
  <c r="O21" i="62" s="1"/>
  <c r="E35" i="62"/>
  <c r="F100" i="71" s="1"/>
  <c r="G35" i="62"/>
  <c r="G100" i="71" s="1"/>
  <c r="G21" i="62"/>
  <c r="K21" i="61"/>
  <c r="I35" i="61"/>
  <c r="H97" i="71" s="1"/>
  <c r="I21" i="61"/>
  <c r="G35" i="61"/>
  <c r="G21" i="61"/>
  <c r="M21" i="61"/>
  <c r="O32" i="61"/>
  <c r="O20" i="61"/>
  <c r="O21" i="61" s="1"/>
  <c r="O32" i="60"/>
  <c r="K35" i="60"/>
  <c r="I94" i="71" s="1"/>
  <c r="I35" i="60"/>
  <c r="H94" i="71" s="1"/>
  <c r="O20" i="60"/>
  <c r="O21" i="60" s="1"/>
  <c r="E35" i="60"/>
  <c r="F94" i="71" s="1"/>
  <c r="O28" i="60"/>
  <c r="O29" i="60" s="1"/>
  <c r="G21" i="60"/>
  <c r="O32" i="59"/>
  <c r="G36" i="59"/>
  <c r="O20" i="59"/>
  <c r="O21" i="59" s="1"/>
  <c r="E35" i="59"/>
  <c r="F91" i="71" s="1"/>
  <c r="K91" i="71" s="1"/>
  <c r="G21" i="59"/>
  <c r="O27" i="52"/>
  <c r="E33" i="52"/>
  <c r="F75" i="71" s="1"/>
  <c r="M33" i="52"/>
  <c r="J75" i="71" s="1"/>
  <c r="I29" i="52"/>
  <c r="I36" i="52" s="1"/>
  <c r="H76" i="71" s="1"/>
  <c r="K30" i="52"/>
  <c r="K33" i="52"/>
  <c r="I75" i="71" s="1"/>
  <c r="O20" i="52"/>
  <c r="O21" i="52" s="1"/>
  <c r="G21" i="52"/>
  <c r="I29" i="51"/>
  <c r="I36" i="51" s="1"/>
  <c r="H73" i="71" s="1"/>
  <c r="O20" i="51"/>
  <c r="O21" i="51" s="1"/>
  <c r="M33" i="51"/>
  <c r="J72" i="71" s="1"/>
  <c r="M29" i="51"/>
  <c r="M36" i="51" s="1"/>
  <c r="J73" i="71" s="1"/>
  <c r="O28" i="51"/>
  <c r="E33" i="51"/>
  <c r="F72" i="71" s="1"/>
  <c r="E29" i="51"/>
  <c r="E30" i="51" s="1"/>
  <c r="G29" i="51"/>
  <c r="G36" i="51" s="1"/>
  <c r="G73" i="71" s="1"/>
  <c r="O20" i="50"/>
  <c r="O21" i="50" s="1"/>
  <c r="E21" i="50"/>
  <c r="I21" i="50"/>
  <c r="K30" i="50"/>
  <c r="K33" i="50"/>
  <c r="I69" i="71" s="1"/>
  <c r="M33" i="50"/>
  <c r="J69" i="71" s="1"/>
  <c r="E29" i="50"/>
  <c r="E33" i="50"/>
  <c r="F69" i="71" s="1"/>
  <c r="O27" i="50"/>
  <c r="G29" i="50"/>
  <c r="G30" i="50" s="1"/>
  <c r="G33" i="50"/>
  <c r="G69" i="71" s="1"/>
  <c r="I29" i="49"/>
  <c r="I30" i="49" s="1"/>
  <c r="O28" i="49"/>
  <c r="O20" i="49"/>
  <c r="O21" i="49" s="1"/>
  <c r="G30" i="49"/>
  <c r="K29" i="48"/>
  <c r="K36" i="48" s="1"/>
  <c r="I64" i="71" s="1"/>
  <c r="M33" i="48"/>
  <c r="J63" i="71" s="1"/>
  <c r="O20" i="48"/>
  <c r="O21" i="48" s="1"/>
  <c r="O28" i="48"/>
  <c r="G30" i="48"/>
  <c r="E21" i="48"/>
  <c r="O28" i="47"/>
  <c r="O27" i="47"/>
  <c r="M33" i="47"/>
  <c r="J60" i="71" s="1"/>
  <c r="M30" i="47"/>
  <c r="E29" i="47"/>
  <c r="E30" i="47" s="1"/>
  <c r="I21" i="47"/>
  <c r="G29" i="47"/>
  <c r="G36" i="47" s="1"/>
  <c r="G61" i="71" s="1"/>
  <c r="G21" i="47"/>
  <c r="I29" i="47"/>
  <c r="I30" i="47" s="1"/>
  <c r="E33" i="47"/>
  <c r="F60" i="71" s="1"/>
  <c r="G33" i="47"/>
  <c r="G60" i="71" s="1"/>
  <c r="K21" i="47"/>
  <c r="I33" i="47"/>
  <c r="H60" i="71" s="1"/>
  <c r="O27" i="46"/>
  <c r="E29" i="46"/>
  <c r="E30" i="46" s="1"/>
  <c r="G30" i="46"/>
  <c r="I29" i="46"/>
  <c r="I36" i="46" s="1"/>
  <c r="H58" i="71" s="1"/>
  <c r="O20" i="46"/>
  <c r="O21" i="46" s="1"/>
  <c r="I33" i="46"/>
  <c r="H57" i="71" s="1"/>
  <c r="K33" i="46"/>
  <c r="I57" i="71" s="1"/>
  <c r="G33" i="46"/>
  <c r="G57" i="71" s="1"/>
  <c r="M33" i="46"/>
  <c r="J57" i="71" s="1"/>
  <c r="M29" i="46"/>
  <c r="M36" i="46" s="1"/>
  <c r="J58" i="71" s="1"/>
  <c r="E33" i="46"/>
  <c r="F57" i="71" s="1"/>
  <c r="M15" i="27"/>
  <c r="K15" i="27"/>
  <c r="I15" i="27"/>
  <c r="M36" i="60" l="1"/>
  <c r="I36" i="62"/>
  <c r="E36" i="64"/>
  <c r="E30" i="49"/>
  <c r="K72" i="71"/>
  <c r="K66" i="71"/>
  <c r="K75" i="71"/>
  <c r="K63" i="71"/>
  <c r="K60" i="71"/>
  <c r="K69" i="71"/>
  <c r="G97" i="71"/>
  <c r="K97" i="71" s="1"/>
  <c r="K57" i="71"/>
  <c r="E36" i="65"/>
  <c r="K109" i="71"/>
  <c r="K100" i="71"/>
  <c r="K106" i="71"/>
  <c r="K94" i="71"/>
  <c r="K103" i="71"/>
  <c r="I30" i="48"/>
  <c r="I36" i="64"/>
  <c r="K30" i="46"/>
  <c r="K36" i="51"/>
  <c r="M30" i="48"/>
  <c r="E36" i="48"/>
  <c r="F64" i="71" s="1"/>
  <c r="K64" i="71" s="1"/>
  <c r="K36" i="49"/>
  <c r="I30" i="50"/>
  <c r="E36" i="63"/>
  <c r="M30" i="52"/>
  <c r="G37" i="48"/>
  <c r="K36" i="65"/>
  <c r="G36" i="60"/>
  <c r="I36" i="63"/>
  <c r="K36" i="61"/>
  <c r="I36" i="61"/>
  <c r="I36" i="65"/>
  <c r="G30" i="52"/>
  <c r="K37" i="47"/>
  <c r="E36" i="52"/>
  <c r="I36" i="49"/>
  <c r="H67" i="71" s="1"/>
  <c r="M30" i="50"/>
  <c r="K37" i="48"/>
  <c r="K37" i="52"/>
  <c r="K36" i="64"/>
  <c r="M37" i="49"/>
  <c r="G36" i="64"/>
  <c r="M37" i="50"/>
  <c r="K37" i="46"/>
  <c r="I30" i="51"/>
  <c r="M37" i="47"/>
  <c r="K37" i="50"/>
  <c r="G37" i="52"/>
  <c r="K36" i="60"/>
  <c r="K36" i="63"/>
  <c r="K30" i="47"/>
  <c r="M37" i="52"/>
  <c r="M36" i="64"/>
  <c r="E36" i="51"/>
  <c r="F73" i="71" s="1"/>
  <c r="M36" i="65"/>
  <c r="M36" i="63"/>
  <c r="K30" i="48"/>
  <c r="G36" i="65"/>
  <c r="M30" i="51"/>
  <c r="G37" i="49"/>
  <c r="O33" i="48"/>
  <c r="O35" i="59"/>
  <c r="G36" i="50"/>
  <c r="G70" i="71" s="1"/>
  <c r="I36" i="60"/>
  <c r="G36" i="62"/>
  <c r="I37" i="48"/>
  <c r="E37" i="49"/>
  <c r="O29" i="50"/>
  <c r="O30" i="50" s="1"/>
  <c r="I37" i="51"/>
  <c r="G36" i="61"/>
  <c r="E36" i="62"/>
  <c r="I37" i="52"/>
  <c r="O35" i="60"/>
  <c r="O33" i="49"/>
  <c r="O29" i="48"/>
  <c r="O30" i="48" s="1"/>
  <c r="E36" i="60"/>
  <c r="G36" i="63"/>
  <c r="O29" i="49"/>
  <c r="O30" i="49" s="1"/>
  <c r="I37" i="50"/>
  <c r="G37" i="51"/>
  <c r="O35" i="64"/>
  <c r="M30" i="49"/>
  <c r="G37" i="46"/>
  <c r="G30" i="47"/>
  <c r="M37" i="51"/>
  <c r="O35" i="65"/>
  <c r="O35" i="63"/>
  <c r="O35" i="62"/>
  <c r="O35" i="61"/>
  <c r="E36" i="59"/>
  <c r="O36" i="59" s="1"/>
  <c r="I30" i="52"/>
  <c r="O29" i="52"/>
  <c r="O30" i="52" s="1"/>
  <c r="O33" i="52"/>
  <c r="G30" i="51"/>
  <c r="O29" i="51"/>
  <c r="O30" i="51" s="1"/>
  <c r="O33" i="51"/>
  <c r="O33" i="50"/>
  <c r="E36" i="50"/>
  <c r="F70" i="71" s="1"/>
  <c r="E30" i="50"/>
  <c r="M37" i="48"/>
  <c r="G37" i="47"/>
  <c r="O29" i="47"/>
  <c r="O30" i="47" s="1"/>
  <c r="E36" i="47"/>
  <c r="F61" i="71" s="1"/>
  <c r="O33" i="47"/>
  <c r="I36" i="47"/>
  <c r="H61" i="71" s="1"/>
  <c r="M30" i="46"/>
  <c r="M37" i="46"/>
  <c r="O29" i="46"/>
  <c r="O30" i="46" s="1"/>
  <c r="I30" i="46"/>
  <c r="I37" i="46"/>
  <c r="O33" i="46"/>
  <c r="E36" i="46"/>
  <c r="I364" i="25"/>
  <c r="I365" i="25"/>
  <c r="I366" i="25"/>
  <c r="I367" i="25"/>
  <c r="I368" i="25"/>
  <c r="I369" i="25"/>
  <c r="I370" i="25"/>
  <c r="I371" i="25"/>
  <c r="I372" i="25"/>
  <c r="I373" i="25"/>
  <c r="I374" i="25"/>
  <c r="I375" i="25"/>
  <c r="I376" i="25"/>
  <c r="I377" i="25"/>
  <c r="I378" i="25"/>
  <c r="I379" i="25"/>
  <c r="I380" i="25"/>
  <c r="I381" i="25"/>
  <c r="I382" i="25"/>
  <c r="I363" i="25"/>
  <c r="H364" i="25"/>
  <c r="H365" i="25"/>
  <c r="H366" i="25"/>
  <c r="H367" i="25"/>
  <c r="H368" i="25"/>
  <c r="H369" i="25"/>
  <c r="H370" i="25"/>
  <c r="H371" i="25"/>
  <c r="H372" i="25"/>
  <c r="H373" i="25"/>
  <c r="H374" i="25"/>
  <c r="H375" i="25"/>
  <c r="H376" i="25"/>
  <c r="H377" i="25"/>
  <c r="H378" i="25"/>
  <c r="H379" i="25"/>
  <c r="H380" i="25"/>
  <c r="H381" i="25"/>
  <c r="H382" i="25"/>
  <c r="H363" i="25"/>
  <c r="G364" i="25"/>
  <c r="G365" i="25"/>
  <c r="G366" i="25"/>
  <c r="G367" i="25"/>
  <c r="G368" i="25"/>
  <c r="G369" i="25"/>
  <c r="G370" i="25"/>
  <c r="G371" i="25"/>
  <c r="G372" i="25"/>
  <c r="G373" i="25"/>
  <c r="G374" i="25"/>
  <c r="G375" i="25"/>
  <c r="G376" i="25"/>
  <c r="G377" i="25"/>
  <c r="G378" i="25"/>
  <c r="G379" i="25"/>
  <c r="G380" i="25"/>
  <c r="G381" i="25"/>
  <c r="G382" i="25"/>
  <c r="G363" i="25"/>
  <c r="F364" i="25"/>
  <c r="F365" i="25"/>
  <c r="F366" i="25"/>
  <c r="F367" i="25"/>
  <c r="F368" i="25"/>
  <c r="F369" i="25"/>
  <c r="F370" i="25"/>
  <c r="F371" i="25"/>
  <c r="F372" i="25"/>
  <c r="F373" i="25"/>
  <c r="F374" i="25"/>
  <c r="F375" i="25"/>
  <c r="F376" i="25"/>
  <c r="F377" i="25"/>
  <c r="F378" i="25"/>
  <c r="F379" i="25"/>
  <c r="F380" i="25"/>
  <c r="F381" i="25"/>
  <c r="F382" i="25"/>
  <c r="F363" i="25"/>
  <c r="E364" i="25"/>
  <c r="E365" i="25"/>
  <c r="E366" i="25"/>
  <c r="E367" i="25"/>
  <c r="E368" i="25"/>
  <c r="E369" i="25"/>
  <c r="E370" i="25"/>
  <c r="E371" i="25"/>
  <c r="E372" i="25"/>
  <c r="E373" i="25"/>
  <c r="E374" i="25"/>
  <c r="E375" i="25"/>
  <c r="E376" i="25"/>
  <c r="E377" i="25"/>
  <c r="E378" i="25"/>
  <c r="E379" i="25"/>
  <c r="E380" i="25"/>
  <c r="E381" i="25"/>
  <c r="E382" i="25"/>
  <c r="E363" i="25"/>
  <c r="B364" i="25"/>
  <c r="B365" i="25"/>
  <c r="B366" i="25"/>
  <c r="B367" i="25"/>
  <c r="B368" i="25"/>
  <c r="B369" i="25"/>
  <c r="B370" i="25"/>
  <c r="B371" i="25"/>
  <c r="B372" i="25"/>
  <c r="B373" i="25"/>
  <c r="B374" i="25"/>
  <c r="B375" i="25"/>
  <c r="B376" i="25"/>
  <c r="B377" i="25"/>
  <c r="B378" i="25"/>
  <c r="B379" i="25"/>
  <c r="B380" i="25"/>
  <c r="B381" i="25"/>
  <c r="B382" i="25"/>
  <c r="B363" i="25"/>
  <c r="L286" i="1"/>
  <c r="L287" i="1"/>
  <c r="L288" i="1"/>
  <c r="L289" i="1"/>
  <c r="L290" i="1"/>
  <c r="L291" i="1"/>
  <c r="L292" i="1"/>
  <c r="L293" i="1"/>
  <c r="L294" i="1"/>
  <c r="L295" i="1"/>
  <c r="L296" i="1"/>
  <c r="L297" i="1"/>
  <c r="L298" i="1"/>
  <c r="L299" i="1"/>
  <c r="L300" i="1"/>
  <c r="L301" i="1"/>
  <c r="L302" i="1"/>
  <c r="L303" i="1"/>
  <c r="L304" i="1"/>
  <c r="L285" i="1"/>
  <c r="B286" i="1"/>
  <c r="B287" i="1"/>
  <c r="B288" i="1"/>
  <c r="B289" i="1"/>
  <c r="B290" i="1"/>
  <c r="B291" i="1"/>
  <c r="B292" i="1"/>
  <c r="B293" i="1"/>
  <c r="B294" i="1"/>
  <c r="B295" i="1"/>
  <c r="B296" i="1"/>
  <c r="B297" i="1"/>
  <c r="B298" i="1"/>
  <c r="B299" i="1"/>
  <c r="B300" i="1"/>
  <c r="B301" i="1"/>
  <c r="B302" i="1"/>
  <c r="B303" i="1"/>
  <c r="B304" i="1"/>
  <c r="B285" i="1"/>
  <c r="L624" i="1"/>
  <c r="L623" i="1"/>
  <c r="I623" i="1"/>
  <c r="I304" i="1" s="1"/>
  <c r="H623" i="1"/>
  <c r="G623" i="1"/>
  <c r="G304" i="1" s="1"/>
  <c r="F623" i="1"/>
  <c r="E623" i="1"/>
  <c r="E304" i="1" s="1"/>
  <c r="L622" i="1"/>
  <c r="I622" i="1"/>
  <c r="I303" i="1" s="1"/>
  <c r="H622" i="1"/>
  <c r="H303" i="1" s="1"/>
  <c r="G622" i="1"/>
  <c r="G303" i="1" s="1"/>
  <c r="F622" i="1"/>
  <c r="F303" i="1" s="1"/>
  <c r="E622" i="1"/>
  <c r="E303" i="1" s="1"/>
  <c r="L621" i="1"/>
  <c r="I621" i="1"/>
  <c r="I302" i="1" s="1"/>
  <c r="H621" i="1"/>
  <c r="H302" i="1" s="1"/>
  <c r="G621" i="1"/>
  <c r="G302" i="1" s="1"/>
  <c r="F621" i="1"/>
  <c r="F302" i="1" s="1"/>
  <c r="E621" i="1"/>
  <c r="E302" i="1" s="1"/>
  <c r="L620" i="1"/>
  <c r="I620" i="1"/>
  <c r="H620" i="1"/>
  <c r="H301" i="1" s="1"/>
  <c r="G620" i="1"/>
  <c r="F620" i="1"/>
  <c r="F301" i="1" s="1"/>
  <c r="E620" i="1"/>
  <c r="L619" i="1"/>
  <c r="I619" i="1"/>
  <c r="H619" i="1"/>
  <c r="H300" i="1" s="1"/>
  <c r="G619" i="1"/>
  <c r="F619" i="1"/>
  <c r="F300" i="1" s="1"/>
  <c r="E619" i="1"/>
  <c r="L618" i="1"/>
  <c r="I618" i="1"/>
  <c r="I299" i="1" s="1"/>
  <c r="H618" i="1"/>
  <c r="H299" i="1" s="1"/>
  <c r="G618" i="1"/>
  <c r="G299" i="1" s="1"/>
  <c r="F618" i="1"/>
  <c r="F299" i="1" s="1"/>
  <c r="E618" i="1"/>
  <c r="E299" i="1" s="1"/>
  <c r="L617" i="1"/>
  <c r="I617" i="1"/>
  <c r="I298" i="1" s="1"/>
  <c r="H617" i="1"/>
  <c r="H298" i="1" s="1"/>
  <c r="G617" i="1"/>
  <c r="G298" i="1" s="1"/>
  <c r="F617" i="1"/>
  <c r="F298" i="1" s="1"/>
  <c r="E617" i="1"/>
  <c r="E298" i="1" s="1"/>
  <c r="L616" i="1"/>
  <c r="I616" i="1"/>
  <c r="I297" i="1" s="1"/>
  <c r="H616" i="1"/>
  <c r="G616" i="1"/>
  <c r="G297" i="1" s="1"/>
  <c r="F616" i="1"/>
  <c r="F297" i="1" s="1"/>
  <c r="E616" i="1"/>
  <c r="E297" i="1" s="1"/>
  <c r="L615" i="1"/>
  <c r="I615" i="1"/>
  <c r="I296" i="1" s="1"/>
  <c r="H615" i="1"/>
  <c r="G615" i="1"/>
  <c r="G296" i="1" s="1"/>
  <c r="F615" i="1"/>
  <c r="E615" i="1"/>
  <c r="E296" i="1" s="1"/>
  <c r="L614" i="1"/>
  <c r="I614" i="1"/>
  <c r="I295" i="1" s="1"/>
  <c r="H614" i="1"/>
  <c r="H295" i="1" s="1"/>
  <c r="G614" i="1"/>
  <c r="G295" i="1" s="1"/>
  <c r="F614" i="1"/>
  <c r="F295" i="1" s="1"/>
  <c r="E614" i="1"/>
  <c r="E295" i="1" s="1"/>
  <c r="L613" i="1"/>
  <c r="I613" i="1"/>
  <c r="I294" i="1" s="1"/>
  <c r="H613" i="1"/>
  <c r="H294" i="1" s="1"/>
  <c r="G613" i="1"/>
  <c r="G294" i="1" s="1"/>
  <c r="F613" i="1"/>
  <c r="F294" i="1" s="1"/>
  <c r="E613" i="1"/>
  <c r="E294" i="1" s="1"/>
  <c r="L612" i="1"/>
  <c r="I612" i="1"/>
  <c r="H612" i="1"/>
  <c r="H293" i="1" s="1"/>
  <c r="G612" i="1"/>
  <c r="F612" i="1"/>
  <c r="F293" i="1" s="1"/>
  <c r="E612" i="1"/>
  <c r="L611" i="1"/>
  <c r="I611" i="1"/>
  <c r="H611" i="1"/>
  <c r="H292" i="1" s="1"/>
  <c r="G611" i="1"/>
  <c r="F611" i="1"/>
  <c r="F292" i="1" s="1"/>
  <c r="E611" i="1"/>
  <c r="L610" i="1"/>
  <c r="I610" i="1"/>
  <c r="I291" i="1" s="1"/>
  <c r="H610" i="1"/>
  <c r="H291" i="1" s="1"/>
  <c r="G610" i="1"/>
  <c r="G291" i="1" s="1"/>
  <c r="F610" i="1"/>
  <c r="F291" i="1" s="1"/>
  <c r="E610" i="1"/>
  <c r="E291" i="1" s="1"/>
  <c r="L609" i="1"/>
  <c r="I609" i="1"/>
  <c r="I290" i="1" s="1"/>
  <c r="H609" i="1"/>
  <c r="H290" i="1" s="1"/>
  <c r="G609" i="1"/>
  <c r="G290" i="1" s="1"/>
  <c r="F609" i="1"/>
  <c r="F290" i="1" s="1"/>
  <c r="E609" i="1"/>
  <c r="E290" i="1" s="1"/>
  <c r="L608" i="1"/>
  <c r="I608" i="1"/>
  <c r="I289" i="1" s="1"/>
  <c r="H608" i="1"/>
  <c r="G608" i="1"/>
  <c r="G289" i="1" s="1"/>
  <c r="F608" i="1"/>
  <c r="F289" i="1" s="1"/>
  <c r="E608" i="1"/>
  <c r="E289" i="1" s="1"/>
  <c r="L607" i="1"/>
  <c r="I607" i="1"/>
  <c r="I288" i="1" s="1"/>
  <c r="H607" i="1"/>
  <c r="G607" i="1"/>
  <c r="G288" i="1" s="1"/>
  <c r="F607" i="1"/>
  <c r="E607" i="1"/>
  <c r="E288" i="1" s="1"/>
  <c r="L606" i="1"/>
  <c r="I606" i="1"/>
  <c r="I287" i="1" s="1"/>
  <c r="H606" i="1"/>
  <c r="H287" i="1" s="1"/>
  <c r="G606" i="1"/>
  <c r="G287" i="1" s="1"/>
  <c r="F606" i="1"/>
  <c r="F287" i="1" s="1"/>
  <c r="E606" i="1"/>
  <c r="E287" i="1" s="1"/>
  <c r="L605" i="1"/>
  <c r="I605" i="1"/>
  <c r="I286" i="1" s="1"/>
  <c r="H605" i="1"/>
  <c r="H286" i="1" s="1"/>
  <c r="G605" i="1"/>
  <c r="G286" i="1" s="1"/>
  <c r="F605" i="1"/>
  <c r="F286" i="1" s="1"/>
  <c r="E605" i="1"/>
  <c r="E286" i="1" s="1"/>
  <c r="L604" i="1"/>
  <c r="I604" i="1"/>
  <c r="I285" i="1" s="1"/>
  <c r="H604" i="1"/>
  <c r="H285" i="1" s="1"/>
  <c r="G604" i="1"/>
  <c r="G285" i="1" s="1"/>
  <c r="F604" i="1"/>
  <c r="F285" i="1" s="1"/>
  <c r="E604" i="1"/>
  <c r="E285" i="1" s="1"/>
  <c r="L600" i="1"/>
  <c r="I600" i="1"/>
  <c r="H600" i="1"/>
  <c r="G600" i="1"/>
  <c r="F600" i="1"/>
  <c r="E600" i="1"/>
  <c r="B600" i="1"/>
  <c r="B624" i="1" s="1"/>
  <c r="L599" i="1"/>
  <c r="J599" i="1"/>
  <c r="B599" i="1"/>
  <c r="B623" i="1" s="1"/>
  <c r="L598" i="1"/>
  <c r="J598" i="1"/>
  <c r="B598" i="1"/>
  <c r="B622" i="1" s="1"/>
  <c r="L597" i="1"/>
  <c r="J597" i="1"/>
  <c r="B597" i="1"/>
  <c r="B621" i="1" s="1"/>
  <c r="L596" i="1"/>
  <c r="J596" i="1"/>
  <c r="B596" i="1"/>
  <c r="B620" i="1" s="1"/>
  <c r="L595" i="1"/>
  <c r="J595" i="1"/>
  <c r="B595" i="1"/>
  <c r="B619" i="1" s="1"/>
  <c r="L594" i="1"/>
  <c r="J594" i="1"/>
  <c r="B594" i="1"/>
  <c r="B618" i="1" s="1"/>
  <c r="L593" i="1"/>
  <c r="J593" i="1"/>
  <c r="B593" i="1"/>
  <c r="B617" i="1" s="1"/>
  <c r="L592" i="1"/>
  <c r="J592" i="1"/>
  <c r="B592" i="1"/>
  <c r="B616" i="1" s="1"/>
  <c r="L591" i="1"/>
  <c r="J591" i="1"/>
  <c r="B591" i="1"/>
  <c r="B615" i="1" s="1"/>
  <c r="L590" i="1"/>
  <c r="J590" i="1"/>
  <c r="B590" i="1"/>
  <c r="B614" i="1" s="1"/>
  <c r="L589" i="1"/>
  <c r="J589" i="1"/>
  <c r="B589" i="1"/>
  <c r="B613" i="1" s="1"/>
  <c r="L588" i="1"/>
  <c r="J588" i="1"/>
  <c r="B588" i="1"/>
  <c r="B612" i="1" s="1"/>
  <c r="L587" i="1"/>
  <c r="J587" i="1"/>
  <c r="B587" i="1"/>
  <c r="B611" i="1" s="1"/>
  <c r="L586" i="1"/>
  <c r="J586" i="1"/>
  <c r="B586" i="1"/>
  <c r="B610" i="1" s="1"/>
  <c r="L585" i="1"/>
  <c r="J585" i="1"/>
  <c r="B585" i="1"/>
  <c r="B609" i="1" s="1"/>
  <c r="L584" i="1"/>
  <c r="J584" i="1"/>
  <c r="B584" i="1"/>
  <c r="B608" i="1" s="1"/>
  <c r="L583" i="1"/>
  <c r="J583" i="1"/>
  <c r="B583" i="1"/>
  <c r="B607" i="1" s="1"/>
  <c r="L582" i="1"/>
  <c r="J582" i="1"/>
  <c r="B582" i="1"/>
  <c r="B606" i="1" s="1"/>
  <c r="L581" i="1"/>
  <c r="J581" i="1"/>
  <c r="B581" i="1"/>
  <c r="B605" i="1" s="1"/>
  <c r="L580" i="1"/>
  <c r="J580" i="1"/>
  <c r="B580" i="1"/>
  <c r="B604" i="1" s="1"/>
  <c r="I576" i="1"/>
  <c r="H576" i="1"/>
  <c r="G576" i="1"/>
  <c r="F576" i="1"/>
  <c r="E576" i="1"/>
  <c r="J575" i="1"/>
  <c r="J574" i="1"/>
  <c r="J573" i="1"/>
  <c r="J572" i="1"/>
  <c r="J571" i="1"/>
  <c r="J570" i="1"/>
  <c r="J569" i="1"/>
  <c r="J568" i="1"/>
  <c r="J567" i="1"/>
  <c r="J566" i="1"/>
  <c r="J565" i="1"/>
  <c r="J564" i="1"/>
  <c r="J563" i="1"/>
  <c r="J562" i="1"/>
  <c r="J561" i="1"/>
  <c r="J560" i="1"/>
  <c r="J559" i="1"/>
  <c r="J558" i="1"/>
  <c r="J557" i="1"/>
  <c r="J556" i="1"/>
  <c r="I550" i="1"/>
  <c r="I358" i="1" s="1"/>
  <c r="H550" i="1"/>
  <c r="H358" i="1" s="1"/>
  <c r="G550" i="1"/>
  <c r="G358" i="1" s="1"/>
  <c r="F550" i="1"/>
  <c r="F358" i="1" s="1"/>
  <c r="E550" i="1"/>
  <c r="E358" i="1" s="1"/>
  <c r="J549" i="1"/>
  <c r="B549" i="1"/>
  <c r="J548" i="1"/>
  <c r="B548" i="1"/>
  <c r="J547" i="1"/>
  <c r="B547" i="1"/>
  <c r="J546" i="1"/>
  <c r="B546" i="1"/>
  <c r="J545" i="1"/>
  <c r="B545" i="1"/>
  <c r="J544" i="1"/>
  <c r="B544" i="1"/>
  <c r="J543" i="1"/>
  <c r="B543" i="1"/>
  <c r="J542" i="1"/>
  <c r="B542" i="1"/>
  <c r="J541" i="1"/>
  <c r="B541" i="1"/>
  <c r="J540" i="1"/>
  <c r="B540" i="1"/>
  <c r="J539" i="1"/>
  <c r="B539" i="1"/>
  <c r="J538" i="1"/>
  <c r="B538" i="1"/>
  <c r="J537" i="1"/>
  <c r="B537" i="1"/>
  <c r="J536" i="1"/>
  <c r="B536" i="1"/>
  <c r="J535" i="1"/>
  <c r="B535" i="1"/>
  <c r="J534" i="1"/>
  <c r="B534" i="1"/>
  <c r="J533" i="1"/>
  <c r="B533" i="1"/>
  <c r="J532" i="1"/>
  <c r="B532" i="1"/>
  <c r="J531" i="1"/>
  <c r="B531" i="1"/>
  <c r="J530" i="1"/>
  <c r="B530" i="1"/>
  <c r="D358" i="1"/>
  <c r="C358" i="1"/>
  <c r="B494" i="1"/>
  <c r="B493" i="1" s="1"/>
  <c r="H388" i="25" l="1"/>
  <c r="K61" i="71"/>
  <c r="K37" i="49"/>
  <c r="I67" i="71"/>
  <c r="K67" i="71" s="1"/>
  <c r="O36" i="52"/>
  <c r="F76" i="71"/>
  <c r="K76" i="71" s="1"/>
  <c r="K37" i="51"/>
  <c r="I73" i="71"/>
  <c r="K73" i="71" s="1"/>
  <c r="K70" i="71"/>
  <c r="E37" i="46"/>
  <c r="O37" i="46" s="1"/>
  <c r="F58" i="71"/>
  <c r="K58" i="71" s="1"/>
  <c r="E37" i="48"/>
  <c r="O37" i="48" s="1"/>
  <c r="I388" i="25"/>
  <c r="F412" i="25"/>
  <c r="O36" i="48"/>
  <c r="E390" i="25"/>
  <c r="F389" i="25"/>
  <c r="G389" i="25"/>
  <c r="E37" i="52"/>
  <c r="H396" i="25"/>
  <c r="H404" i="25"/>
  <c r="E418" i="25"/>
  <c r="E292" i="1"/>
  <c r="G419" i="25"/>
  <c r="G293" i="1"/>
  <c r="E426" i="25"/>
  <c r="E300" i="1"/>
  <c r="G427" i="25"/>
  <c r="G301" i="1"/>
  <c r="E389" i="25"/>
  <c r="F388" i="25"/>
  <c r="G388" i="25"/>
  <c r="I387" i="25"/>
  <c r="E411" i="25"/>
  <c r="G411" i="25"/>
  <c r="I412" i="25"/>
  <c r="H391" i="25"/>
  <c r="H399" i="25"/>
  <c r="F414" i="25"/>
  <c r="F288" i="1"/>
  <c r="H415" i="25"/>
  <c r="H289" i="1"/>
  <c r="H416" i="25"/>
  <c r="I420" i="25"/>
  <c r="F422" i="25"/>
  <c r="F296" i="1"/>
  <c r="H423" i="25"/>
  <c r="H297" i="1"/>
  <c r="H424" i="25"/>
  <c r="I428" i="25"/>
  <c r="F430" i="25"/>
  <c r="F304" i="1"/>
  <c r="E388" i="25"/>
  <c r="G387" i="25"/>
  <c r="H387" i="25"/>
  <c r="I406" i="25"/>
  <c r="E413" i="25"/>
  <c r="G413" i="25"/>
  <c r="I421" i="25"/>
  <c r="I413" i="25"/>
  <c r="I394" i="25"/>
  <c r="I402" i="25"/>
  <c r="G418" i="25"/>
  <c r="G292" i="1"/>
  <c r="I419" i="25"/>
  <c r="I293" i="1"/>
  <c r="G426" i="25"/>
  <c r="G300" i="1"/>
  <c r="I427" i="25"/>
  <c r="I301" i="1"/>
  <c r="E387" i="25"/>
  <c r="F387" i="25"/>
  <c r="G406" i="25"/>
  <c r="H403" i="25"/>
  <c r="I399" i="25"/>
  <c r="E412" i="25"/>
  <c r="G412" i="25"/>
  <c r="H397" i="25"/>
  <c r="H405" i="25"/>
  <c r="H414" i="25"/>
  <c r="H288" i="1"/>
  <c r="I415" i="25"/>
  <c r="H419" i="25"/>
  <c r="H422" i="25"/>
  <c r="H296" i="1"/>
  <c r="I423" i="25"/>
  <c r="H427" i="25"/>
  <c r="H430" i="25"/>
  <c r="H304" i="1"/>
  <c r="E406" i="25"/>
  <c r="F403" i="25"/>
  <c r="G399" i="25"/>
  <c r="H402" i="25"/>
  <c r="I398" i="25"/>
  <c r="F411" i="25"/>
  <c r="H411" i="25"/>
  <c r="I401" i="25"/>
  <c r="I392" i="25"/>
  <c r="I400" i="25"/>
  <c r="I418" i="25"/>
  <c r="I292" i="1"/>
  <c r="I426" i="25"/>
  <c r="I300" i="1"/>
  <c r="E399" i="25"/>
  <c r="F402" i="25"/>
  <c r="G398" i="25"/>
  <c r="H395" i="25"/>
  <c r="I391" i="25"/>
  <c r="F423" i="25"/>
  <c r="H413" i="25"/>
  <c r="I395" i="25"/>
  <c r="I403" i="25"/>
  <c r="H426" i="25"/>
  <c r="E398" i="25"/>
  <c r="F395" i="25"/>
  <c r="G391" i="25"/>
  <c r="H394" i="25"/>
  <c r="I390" i="25"/>
  <c r="F415" i="25"/>
  <c r="H412" i="25"/>
  <c r="I393" i="25"/>
  <c r="H390" i="25"/>
  <c r="H398" i="25"/>
  <c r="H406" i="25"/>
  <c r="E419" i="25"/>
  <c r="E293" i="1"/>
  <c r="E427" i="25"/>
  <c r="E301" i="1"/>
  <c r="E391" i="25"/>
  <c r="F394" i="25"/>
  <c r="G390" i="25"/>
  <c r="H389" i="25"/>
  <c r="I389" i="25"/>
  <c r="F413" i="25"/>
  <c r="I411" i="25"/>
  <c r="O36" i="62"/>
  <c r="O36" i="61"/>
  <c r="E37" i="47"/>
  <c r="O36" i="63"/>
  <c r="O36" i="49"/>
  <c r="O36" i="51"/>
  <c r="O36" i="65"/>
  <c r="E37" i="51"/>
  <c r="O36" i="64"/>
  <c r="G37" i="50"/>
  <c r="I37" i="49"/>
  <c r="I37" i="47"/>
  <c r="O37" i="52"/>
  <c r="O36" i="50"/>
  <c r="E37" i="50"/>
  <c r="O36" i="46"/>
  <c r="O36" i="60"/>
  <c r="O36" i="47"/>
  <c r="I430" i="25"/>
  <c r="H417" i="25"/>
  <c r="H425" i="25"/>
  <c r="I429" i="25"/>
  <c r="I422" i="25"/>
  <c r="G624" i="1"/>
  <c r="I414" i="25"/>
  <c r="H418" i="25"/>
  <c r="E405" i="25"/>
  <c r="E397" i="25"/>
  <c r="F401" i="25"/>
  <c r="F393" i="25"/>
  <c r="G405" i="25"/>
  <c r="G397" i="25"/>
  <c r="H401" i="25"/>
  <c r="H393" i="25"/>
  <c r="I405" i="25"/>
  <c r="I397" i="25"/>
  <c r="E425" i="25"/>
  <c r="E417" i="25"/>
  <c r="F429" i="25"/>
  <c r="F421" i="25"/>
  <c r="G425" i="25"/>
  <c r="G417" i="25"/>
  <c r="H429" i="25"/>
  <c r="H421" i="25"/>
  <c r="I425" i="25"/>
  <c r="I417" i="25"/>
  <c r="E404" i="25"/>
  <c r="E396" i="25"/>
  <c r="F400" i="25"/>
  <c r="F392" i="25"/>
  <c r="G404" i="25"/>
  <c r="G396" i="25"/>
  <c r="H400" i="25"/>
  <c r="H392" i="25"/>
  <c r="I404" i="25"/>
  <c r="I396" i="25"/>
  <c r="E424" i="25"/>
  <c r="E416" i="25"/>
  <c r="F428" i="25"/>
  <c r="F420" i="25"/>
  <c r="G424" i="25"/>
  <c r="G416" i="25"/>
  <c r="H428" i="25"/>
  <c r="H420" i="25"/>
  <c r="I424" i="25"/>
  <c r="I416" i="25"/>
  <c r="E403" i="25"/>
  <c r="E395" i="25"/>
  <c r="F399" i="25"/>
  <c r="F391" i="25"/>
  <c r="G403" i="25"/>
  <c r="G395" i="25"/>
  <c r="E423" i="25"/>
  <c r="E415" i="25"/>
  <c r="F427" i="25"/>
  <c r="F419" i="25"/>
  <c r="G423" i="25"/>
  <c r="G415" i="25"/>
  <c r="E402" i="25"/>
  <c r="E394" i="25"/>
  <c r="F406" i="25"/>
  <c r="F398" i="25"/>
  <c r="F390" i="25"/>
  <c r="G402" i="25"/>
  <c r="G394" i="25"/>
  <c r="E430" i="25"/>
  <c r="E422" i="25"/>
  <c r="E414" i="25"/>
  <c r="F426" i="25"/>
  <c r="F418" i="25"/>
  <c r="G430" i="25"/>
  <c r="G422" i="25"/>
  <c r="G414" i="25"/>
  <c r="E401" i="25"/>
  <c r="E393" i="25"/>
  <c r="F405" i="25"/>
  <c r="F397" i="25"/>
  <c r="G401" i="25"/>
  <c r="G393" i="25"/>
  <c r="E429" i="25"/>
  <c r="E421" i="25"/>
  <c r="F425" i="25"/>
  <c r="F417" i="25"/>
  <c r="G429" i="25"/>
  <c r="G421" i="25"/>
  <c r="E400" i="25"/>
  <c r="E392" i="25"/>
  <c r="F404" i="25"/>
  <c r="F396" i="25"/>
  <c r="G400" i="25"/>
  <c r="G392" i="25"/>
  <c r="E428" i="25"/>
  <c r="E420" i="25"/>
  <c r="F424" i="25"/>
  <c r="F416" i="25"/>
  <c r="G428" i="25"/>
  <c r="G420" i="25"/>
  <c r="I624" i="1"/>
  <c r="J576" i="1"/>
  <c r="J550" i="1"/>
  <c r="E624" i="1"/>
  <c r="J600" i="1"/>
  <c r="J605" i="1"/>
  <c r="J609" i="1"/>
  <c r="J613" i="1"/>
  <c r="J617" i="1"/>
  <c r="J621" i="1"/>
  <c r="J608" i="1"/>
  <c r="J612" i="1"/>
  <c r="J616" i="1"/>
  <c r="J620" i="1"/>
  <c r="F624" i="1"/>
  <c r="J358" i="1"/>
  <c r="J607" i="1"/>
  <c r="J611" i="1"/>
  <c r="J615" i="1"/>
  <c r="J619" i="1"/>
  <c r="J623" i="1"/>
  <c r="H624" i="1"/>
  <c r="J606" i="1"/>
  <c r="J610" i="1"/>
  <c r="J614" i="1"/>
  <c r="J618" i="1"/>
  <c r="J622" i="1"/>
  <c r="J604" i="1"/>
  <c r="O37" i="49" l="1"/>
  <c r="O37" i="51"/>
  <c r="O37" i="50"/>
  <c r="O37" i="47"/>
  <c r="J624" i="1"/>
  <c r="B8" i="23" l="1"/>
  <c r="B8" i="27"/>
  <c r="B4" i="25" l="1"/>
  <c r="L152" i="1" l="1"/>
  <c r="L144" i="1"/>
  <c r="L136" i="1"/>
  <c r="L128" i="1"/>
  <c r="L121" i="1"/>
  <c r="L69" i="1"/>
  <c r="L351" i="1"/>
  <c r="L350" i="1"/>
  <c r="L349" i="1"/>
  <c r="L348" i="1"/>
  <c r="L347" i="1"/>
  <c r="M94" i="25"/>
  <c r="N94" i="25" s="1"/>
  <c r="P94" i="25"/>
  <c r="R94" i="25"/>
  <c r="T94" i="25"/>
  <c r="E95" i="25" s="1"/>
  <c r="O68" i="1"/>
  <c r="O69" i="25" s="1"/>
  <c r="N69" i="25"/>
  <c r="Q69" i="25"/>
  <c r="E70" i="25"/>
  <c r="M76" i="25"/>
  <c r="N76" i="25" s="1"/>
  <c r="O75" i="1"/>
  <c r="O76" i="25" s="1"/>
  <c r="R76" i="25"/>
  <c r="T76" i="25"/>
  <c r="E77" i="25" s="1"/>
  <c r="M83" i="25"/>
  <c r="N83" i="25" s="1"/>
  <c r="O82" i="1"/>
  <c r="O83" i="25" s="1"/>
  <c r="R83" i="25"/>
  <c r="T83" i="25"/>
  <c r="E84" i="25" s="1"/>
  <c r="M149" i="25"/>
  <c r="N149" i="25" s="1"/>
  <c r="O149" i="25"/>
  <c r="P149" i="25"/>
  <c r="R149" i="25"/>
  <c r="E150" i="25" s="1"/>
  <c r="M142" i="25"/>
  <c r="N142" i="25" s="1"/>
  <c r="O142" i="25"/>
  <c r="P142" i="25"/>
  <c r="R142" i="25"/>
  <c r="E143" i="25" s="1"/>
  <c r="M135" i="25"/>
  <c r="N135" i="25" s="1"/>
  <c r="O135" i="25"/>
  <c r="P135" i="25"/>
  <c r="R135" i="25"/>
  <c r="E136" i="25" s="1"/>
  <c r="M128" i="25"/>
  <c r="N128" i="25" s="1"/>
  <c r="O128" i="25"/>
  <c r="P128" i="25"/>
  <c r="R128" i="25"/>
  <c r="E129" i="25" s="1"/>
  <c r="M121" i="25"/>
  <c r="N121" i="25" s="1"/>
  <c r="O121" i="25"/>
  <c r="P121" i="25"/>
  <c r="R121" i="25"/>
  <c r="E122" i="25" s="1"/>
  <c r="N120" i="1"/>
  <c r="N127" i="1"/>
  <c r="N135" i="1"/>
  <c r="N143" i="1"/>
  <c r="N151" i="1"/>
  <c r="N82" i="1"/>
  <c r="N75" i="1"/>
  <c r="N68" i="1"/>
  <c r="N107" i="1"/>
  <c r="I150" i="25"/>
  <c r="H150" i="25"/>
  <c r="I143" i="25"/>
  <c r="H143" i="25"/>
  <c r="I136" i="25"/>
  <c r="H136" i="25"/>
  <c r="I129" i="25"/>
  <c r="H129" i="25"/>
  <c r="L19" i="1"/>
  <c r="E108" i="1"/>
  <c r="R108" i="25"/>
  <c r="T108" i="25"/>
  <c r="E109" i="25" s="1"/>
  <c r="M108" i="25"/>
  <c r="N108" i="25" s="1"/>
  <c r="R19" i="25"/>
  <c r="M19" i="25"/>
  <c r="N19" i="25" s="1"/>
  <c r="Q19" i="25"/>
  <c r="O12" i="1"/>
  <c r="O13" i="25" s="1"/>
  <c r="M13" i="25"/>
  <c r="N13" i="25" s="1"/>
  <c r="R13" i="25"/>
  <c r="O18" i="1"/>
  <c r="O19" i="25" s="1"/>
  <c r="N18" i="1"/>
  <c r="I12" i="1"/>
  <c r="I15" i="1" s="1"/>
  <c r="N12" i="1"/>
  <c r="H12" i="1"/>
  <c r="H15" i="1" s="1"/>
  <c r="G12" i="1"/>
  <c r="G15" i="1" s="1"/>
  <c r="F12" i="1"/>
  <c r="F15" i="1" s="1"/>
  <c r="I152" i="1"/>
  <c r="H152" i="1"/>
  <c r="G152" i="1"/>
  <c r="F152" i="1"/>
  <c r="E152" i="1"/>
  <c r="I144" i="1"/>
  <c r="H144" i="1"/>
  <c r="G144" i="1"/>
  <c r="F144" i="1"/>
  <c r="E144" i="1"/>
  <c r="I136" i="1"/>
  <c r="H136" i="1"/>
  <c r="G136" i="1"/>
  <c r="F136" i="1"/>
  <c r="E136" i="1"/>
  <c r="I128" i="1"/>
  <c r="H128" i="1"/>
  <c r="G128" i="1"/>
  <c r="F128" i="1"/>
  <c r="E128" i="1"/>
  <c r="I121" i="1"/>
  <c r="H121" i="1"/>
  <c r="G121" i="1"/>
  <c r="F121" i="1"/>
  <c r="E121" i="1"/>
  <c r="B345" i="25"/>
  <c r="B279" i="25"/>
  <c r="B278" i="25"/>
  <c r="B277" i="25"/>
  <c r="B276" i="25"/>
  <c r="B272" i="25"/>
  <c r="B270" i="25"/>
  <c r="B269" i="25"/>
  <c r="B268" i="25"/>
  <c r="B267" i="25"/>
  <c r="B266" i="25"/>
  <c r="B262" i="25"/>
  <c r="B261" i="25"/>
  <c r="B255" i="25"/>
  <c r="B256" i="25"/>
  <c r="B257" i="25"/>
  <c r="B254" i="25"/>
  <c r="B223" i="25"/>
  <c r="B222" i="25"/>
  <c r="B191" i="25"/>
  <c r="B190" i="25"/>
  <c r="L197" i="1"/>
  <c r="E279" i="25"/>
  <c r="F279" i="25"/>
  <c r="G279" i="25"/>
  <c r="H279" i="25"/>
  <c r="I279" i="25"/>
  <c r="E278" i="25"/>
  <c r="F278" i="25"/>
  <c r="G278" i="25"/>
  <c r="H278" i="25"/>
  <c r="I278" i="25"/>
  <c r="E277" i="25"/>
  <c r="F277" i="25"/>
  <c r="G277" i="25"/>
  <c r="H277" i="25"/>
  <c r="I277" i="25"/>
  <c r="E276" i="25"/>
  <c r="F276" i="25"/>
  <c r="G276" i="25"/>
  <c r="H276" i="25"/>
  <c r="I276" i="25"/>
  <c r="E194" i="25"/>
  <c r="F194" i="25"/>
  <c r="G194" i="25"/>
  <c r="H194" i="25"/>
  <c r="I194" i="25"/>
  <c r="Q55" i="25"/>
  <c r="Q49" i="25"/>
  <c r="Q43" i="25"/>
  <c r="Q37" i="25"/>
  <c r="Q31" i="25"/>
  <c r="Q25" i="25"/>
  <c r="S13" i="25"/>
  <c r="Q13" i="25"/>
  <c r="Q83" i="25"/>
  <c r="Q76" i="25"/>
  <c r="T101" i="25"/>
  <c r="E102" i="25" s="1"/>
  <c r="Q108" i="25"/>
  <c r="Q101" i="25"/>
  <c r="Q94" i="25"/>
  <c r="M55" i="25"/>
  <c r="N55" i="25" s="1"/>
  <c r="R55" i="25"/>
  <c r="M49" i="25"/>
  <c r="N49" i="25" s="1"/>
  <c r="R49" i="25"/>
  <c r="M43" i="25"/>
  <c r="N43" i="25" s="1"/>
  <c r="R43" i="25"/>
  <c r="M37" i="25"/>
  <c r="N37" i="25" s="1"/>
  <c r="R37" i="25"/>
  <c r="M31" i="25"/>
  <c r="N31" i="25" s="1"/>
  <c r="R31" i="25"/>
  <c r="M25" i="25"/>
  <c r="N25" i="25" s="1"/>
  <c r="R25" i="25"/>
  <c r="M101" i="25"/>
  <c r="N101" i="25" s="1"/>
  <c r="R101" i="25"/>
  <c r="B388" i="25"/>
  <c r="B412" i="25" s="1"/>
  <c r="B285" i="25"/>
  <c r="B390" i="25"/>
  <c r="B414" i="25" s="1"/>
  <c r="B287" i="25"/>
  <c r="B288" i="25"/>
  <c r="B289" i="25"/>
  <c r="B394" i="25"/>
  <c r="B418" i="25" s="1"/>
  <c r="B291" i="25"/>
  <c r="B292" i="25"/>
  <c r="B397" i="25"/>
  <c r="B421" i="25" s="1"/>
  <c r="B398" i="25"/>
  <c r="B422" i="25" s="1"/>
  <c r="B296" i="25"/>
  <c r="B297" i="25"/>
  <c r="B402" i="25"/>
  <c r="B426" i="25" s="1"/>
  <c r="B299" i="25"/>
  <c r="B300" i="25"/>
  <c r="B405" i="25"/>
  <c r="B429" i="25" s="1"/>
  <c r="B302" i="25"/>
  <c r="B387" i="25"/>
  <c r="B411" i="25" s="1"/>
  <c r="A172" i="25"/>
  <c r="A167" i="25"/>
  <c r="A162" i="25"/>
  <c r="A149" i="25"/>
  <c r="A349" i="25" s="1"/>
  <c r="A142" i="25"/>
  <c r="A348" i="25" s="1"/>
  <c r="A135" i="25"/>
  <c r="A347" i="25" s="1"/>
  <c r="A128" i="25"/>
  <c r="A346" i="25" s="1"/>
  <c r="A121" i="25"/>
  <c r="A345" i="25" s="1"/>
  <c r="A108" i="25"/>
  <c r="A101" i="25"/>
  <c r="A94" i="25"/>
  <c r="B83" i="25"/>
  <c r="A83" i="25"/>
  <c r="B76" i="25"/>
  <c r="B69" i="25"/>
  <c r="A69" i="25"/>
  <c r="B55" i="25"/>
  <c r="B49" i="25"/>
  <c r="B43" i="25"/>
  <c r="B37" i="25"/>
  <c r="B31" i="25"/>
  <c r="B25" i="25"/>
  <c r="B19" i="25"/>
  <c r="B13" i="25"/>
  <c r="A55" i="25"/>
  <c r="A49" i="25"/>
  <c r="A43" i="25"/>
  <c r="A37" i="25"/>
  <c r="A31" i="25"/>
  <c r="A25" i="25"/>
  <c r="A19" i="25"/>
  <c r="A13" i="25"/>
  <c r="P108" i="25"/>
  <c r="P101" i="25"/>
  <c r="P83" i="25"/>
  <c r="P76" i="25"/>
  <c r="P69" i="25"/>
  <c r="P55" i="25"/>
  <c r="P49" i="25"/>
  <c r="P43" i="25"/>
  <c r="P37" i="25"/>
  <c r="P31" i="25"/>
  <c r="P25" i="25"/>
  <c r="P19" i="25"/>
  <c r="P13" i="25"/>
  <c r="Q155" i="1"/>
  <c r="I151" i="1" s="1"/>
  <c r="Q154" i="1"/>
  <c r="H151" i="1" s="1"/>
  <c r="Q153" i="1"/>
  <c r="Q152" i="1"/>
  <c r="Q151" i="1"/>
  <c r="Q147" i="1"/>
  <c r="I143" i="1" s="1"/>
  <c r="Q146" i="1"/>
  <c r="H143" i="1" s="1"/>
  <c r="Q145" i="1"/>
  <c r="Q144" i="1"/>
  <c r="Q143" i="1"/>
  <c r="Q139" i="1"/>
  <c r="I135" i="1" s="1"/>
  <c r="Q138" i="1"/>
  <c r="H135" i="1" s="1"/>
  <c r="Q137" i="1"/>
  <c r="Q136" i="1"/>
  <c r="Q135" i="1"/>
  <c r="Q131" i="1"/>
  <c r="I127" i="1" s="1"/>
  <c r="Q130" i="1"/>
  <c r="H127" i="1" s="1"/>
  <c r="Q129" i="1"/>
  <c r="Q128" i="1"/>
  <c r="Q127" i="1"/>
  <c r="Q124" i="1"/>
  <c r="I120" i="1" s="1"/>
  <c r="Q123" i="1"/>
  <c r="H120" i="1" s="1"/>
  <c r="Q122" i="1"/>
  <c r="G120" i="1" s="1"/>
  <c r="Q121" i="1"/>
  <c r="Q120" i="1"/>
  <c r="O107" i="1"/>
  <c r="O108" i="25" s="1"/>
  <c r="O100" i="1"/>
  <c r="O101" i="25" s="1"/>
  <c r="O93" i="1"/>
  <c r="O94" i="25" s="1"/>
  <c r="O54" i="1"/>
  <c r="O55" i="25" s="1"/>
  <c r="O48" i="1"/>
  <c r="O49" i="25" s="1"/>
  <c r="O42" i="1"/>
  <c r="O43" i="25" s="1"/>
  <c r="O36" i="1"/>
  <c r="O37" i="25" s="1"/>
  <c r="O30" i="1"/>
  <c r="O31" i="25" s="1"/>
  <c r="O24" i="1"/>
  <c r="O25" i="25" s="1"/>
  <c r="E12" i="1"/>
  <c r="E15" i="1" s="1"/>
  <c r="F194" i="1"/>
  <c r="F201" i="1"/>
  <c r="F202" i="1"/>
  <c r="F203" i="1"/>
  <c r="F204" i="1"/>
  <c r="F205" i="1"/>
  <c r="F214" i="1"/>
  <c r="F215" i="1"/>
  <c r="F216" i="1"/>
  <c r="F217" i="1"/>
  <c r="F218" i="1"/>
  <c r="F226" i="1"/>
  <c r="F233" i="1"/>
  <c r="F234" i="1"/>
  <c r="F235" i="1"/>
  <c r="F236" i="1"/>
  <c r="F237" i="1"/>
  <c r="F246" i="1"/>
  <c r="F247" i="1"/>
  <c r="F248" i="1"/>
  <c r="F249" i="1"/>
  <c r="F250" i="1"/>
  <c r="F282" i="1"/>
  <c r="F275" i="1"/>
  <c r="S19" i="1"/>
  <c r="N24" i="1"/>
  <c r="S25" i="1"/>
  <c r="F24" i="1" s="1"/>
  <c r="F27" i="1" s="1"/>
  <c r="N30" i="1"/>
  <c r="S31" i="1"/>
  <c r="F30" i="1" s="1"/>
  <c r="F33" i="1" s="1"/>
  <c r="S37" i="1"/>
  <c r="F36" i="1" s="1"/>
  <c r="F39" i="1" s="1"/>
  <c r="N36" i="1"/>
  <c r="S43" i="1"/>
  <c r="F42" i="1" s="1"/>
  <c r="F45" i="1" s="1"/>
  <c r="N42" i="1"/>
  <c r="S49" i="1"/>
  <c r="F48" i="1" s="1"/>
  <c r="F51" i="1" s="1"/>
  <c r="N48" i="1"/>
  <c r="S55" i="1"/>
  <c r="F54" i="1" s="1"/>
  <c r="F57" i="1" s="1"/>
  <c r="N54" i="1"/>
  <c r="S69" i="1"/>
  <c r="S76" i="1"/>
  <c r="F75" i="1" s="1"/>
  <c r="S83" i="1"/>
  <c r="F82" i="1" s="1"/>
  <c r="N93" i="1"/>
  <c r="S94" i="1"/>
  <c r="F93" i="1" s="1"/>
  <c r="N100" i="1"/>
  <c r="S101" i="1"/>
  <c r="F100" i="1" s="1"/>
  <c r="S108" i="1"/>
  <c r="F107" i="1" s="1"/>
  <c r="F260" i="1"/>
  <c r="F265" i="1"/>
  <c r="G194" i="1"/>
  <c r="G201" i="1"/>
  <c r="G202" i="1"/>
  <c r="G203" i="1"/>
  <c r="G204" i="1"/>
  <c r="G205" i="1"/>
  <c r="G214" i="1"/>
  <c r="G215" i="1"/>
  <c r="G216" i="1"/>
  <c r="G217" i="1"/>
  <c r="G218" i="1"/>
  <c r="G226" i="1"/>
  <c r="G233" i="1"/>
  <c r="G234" i="1"/>
  <c r="G235" i="1"/>
  <c r="G236" i="1"/>
  <c r="G237" i="1"/>
  <c r="G246" i="1"/>
  <c r="G247" i="1"/>
  <c r="G248" i="1"/>
  <c r="G249" i="1"/>
  <c r="G250" i="1"/>
  <c r="G282" i="1"/>
  <c r="G275" i="1"/>
  <c r="S20" i="1"/>
  <c r="S26" i="1"/>
  <c r="G24" i="1" s="1"/>
  <c r="G27" i="1" s="1"/>
  <c r="S32" i="1"/>
  <c r="G30" i="1" s="1"/>
  <c r="G33" i="1" s="1"/>
  <c r="S38" i="1"/>
  <c r="G36" i="1" s="1"/>
  <c r="G39" i="1" s="1"/>
  <c r="S44" i="1"/>
  <c r="G42" i="1" s="1"/>
  <c r="G45" i="1" s="1"/>
  <c r="S50" i="1"/>
  <c r="G48" i="1" s="1"/>
  <c r="G51" i="1" s="1"/>
  <c r="S56" i="1"/>
  <c r="G54" i="1" s="1"/>
  <c r="G57" i="1" s="1"/>
  <c r="S70" i="1"/>
  <c r="G68" i="1" s="1"/>
  <c r="S77" i="1"/>
  <c r="G75" i="1" s="1"/>
  <c r="S84" i="1"/>
  <c r="G82" i="1" s="1"/>
  <c r="S95" i="1"/>
  <c r="G93" i="1" s="1"/>
  <c r="S102" i="1"/>
  <c r="G100" i="1" s="1"/>
  <c r="S109" i="1"/>
  <c r="G107" i="1" s="1"/>
  <c r="G260" i="1"/>
  <c r="G265" i="1"/>
  <c r="H194" i="1"/>
  <c r="H201" i="1"/>
  <c r="H202" i="1"/>
  <c r="H203" i="1"/>
  <c r="H204" i="1"/>
  <c r="H205" i="1"/>
  <c r="H214" i="1"/>
  <c r="H215" i="1"/>
  <c r="H216" i="1"/>
  <c r="H217" i="1"/>
  <c r="H218" i="1"/>
  <c r="H226" i="1"/>
  <c r="H233" i="1"/>
  <c r="H234" i="1"/>
  <c r="H235" i="1"/>
  <c r="H236" i="1"/>
  <c r="H237" i="1"/>
  <c r="H246" i="1"/>
  <c r="H247" i="1"/>
  <c r="H248" i="1"/>
  <c r="H249" i="1"/>
  <c r="H250" i="1"/>
  <c r="H282" i="1"/>
  <c r="H275" i="1"/>
  <c r="S21" i="1"/>
  <c r="H18" i="1" s="1"/>
  <c r="H21" i="1" s="1"/>
  <c r="S27" i="1"/>
  <c r="H24" i="1" s="1"/>
  <c r="H27" i="1" s="1"/>
  <c r="S33" i="1"/>
  <c r="H30" i="1" s="1"/>
  <c r="H33" i="1" s="1"/>
  <c r="S39" i="1"/>
  <c r="H36" i="1" s="1"/>
  <c r="H39" i="1" s="1"/>
  <c r="S45" i="1"/>
  <c r="H42" i="1" s="1"/>
  <c r="H45" i="1" s="1"/>
  <c r="S51" i="1"/>
  <c r="H48" i="1" s="1"/>
  <c r="H51" i="1" s="1"/>
  <c r="S57" i="1"/>
  <c r="H54" i="1" s="1"/>
  <c r="H57" i="1" s="1"/>
  <c r="S71" i="1"/>
  <c r="H68" i="1" s="1"/>
  <c r="S78" i="1"/>
  <c r="H75" i="1" s="1"/>
  <c r="S85" i="1"/>
  <c r="H82" i="1" s="1"/>
  <c r="S96" i="1"/>
  <c r="H93" i="1" s="1"/>
  <c r="S103" i="1"/>
  <c r="H100" i="1" s="1"/>
  <c r="S110" i="1"/>
  <c r="H107" i="1" s="1"/>
  <c r="H260" i="1"/>
  <c r="H265" i="1"/>
  <c r="I194" i="1"/>
  <c r="I201" i="1"/>
  <c r="I202" i="1"/>
  <c r="I203" i="1"/>
  <c r="I204" i="1"/>
  <c r="I205" i="1"/>
  <c r="I214" i="1"/>
  <c r="I215" i="1"/>
  <c r="I216" i="1"/>
  <c r="I217" i="1"/>
  <c r="I218" i="1"/>
  <c r="I226" i="1"/>
  <c r="I233" i="1"/>
  <c r="I234" i="1"/>
  <c r="I235" i="1"/>
  <c r="I236" i="1"/>
  <c r="I237" i="1"/>
  <c r="I246" i="1"/>
  <c r="I247" i="1"/>
  <c r="I248" i="1"/>
  <c r="I249" i="1"/>
  <c r="I250" i="1"/>
  <c r="I282" i="1"/>
  <c r="I275" i="1"/>
  <c r="S22" i="1"/>
  <c r="I18" i="1" s="1"/>
  <c r="I21" i="1" s="1"/>
  <c r="S28" i="1"/>
  <c r="I24" i="1" s="1"/>
  <c r="I27" i="1" s="1"/>
  <c r="S34" i="1"/>
  <c r="I30" i="1" s="1"/>
  <c r="I33" i="1" s="1"/>
  <c r="S40" i="1"/>
  <c r="I36" i="1" s="1"/>
  <c r="I39" i="1" s="1"/>
  <c r="S46" i="1"/>
  <c r="I42" i="1" s="1"/>
  <c r="I45" i="1" s="1"/>
  <c r="S52" i="1"/>
  <c r="I48" i="1" s="1"/>
  <c r="I51" i="1" s="1"/>
  <c r="S58" i="1"/>
  <c r="I54" i="1" s="1"/>
  <c r="I57" i="1" s="1"/>
  <c r="S72" i="1"/>
  <c r="I68" i="1" s="1"/>
  <c r="S79" i="1"/>
  <c r="I75" i="1" s="1"/>
  <c r="S86" i="1"/>
  <c r="I82" i="1" s="1"/>
  <c r="S97" i="1"/>
  <c r="I93" i="1" s="1"/>
  <c r="S104" i="1"/>
  <c r="I100" i="1" s="1"/>
  <c r="S111" i="1"/>
  <c r="I107" i="1" s="1"/>
  <c r="I260" i="1"/>
  <c r="I265" i="1"/>
  <c r="E194" i="1"/>
  <c r="E201" i="1"/>
  <c r="E202" i="1"/>
  <c r="E203" i="1"/>
  <c r="E204" i="1"/>
  <c r="E205" i="1"/>
  <c r="E214" i="1"/>
  <c r="E215" i="1"/>
  <c r="E216" i="1"/>
  <c r="E217" i="1"/>
  <c r="E218" i="1"/>
  <c r="E226" i="1"/>
  <c r="E233" i="1"/>
  <c r="E234" i="1"/>
  <c r="E235" i="1"/>
  <c r="E236" i="1"/>
  <c r="E237" i="1"/>
  <c r="E246" i="1"/>
  <c r="E247" i="1"/>
  <c r="E248" i="1"/>
  <c r="E249" i="1"/>
  <c r="E250" i="1"/>
  <c r="E282" i="1"/>
  <c r="E275" i="1"/>
  <c r="S18" i="1"/>
  <c r="S24" i="1"/>
  <c r="S25" i="25" s="1"/>
  <c r="S30" i="1"/>
  <c r="E30" i="1" s="1"/>
  <c r="E33" i="1" s="1"/>
  <c r="S36" i="1"/>
  <c r="S37" i="25" s="1"/>
  <c r="S42" i="1"/>
  <c r="E42" i="1" s="1"/>
  <c r="E45" i="1" s="1"/>
  <c r="S48" i="1"/>
  <c r="S49" i="25" s="1"/>
  <c r="S54" i="1"/>
  <c r="S55" i="25" s="1"/>
  <c r="S68" i="1"/>
  <c r="S75" i="1"/>
  <c r="E75" i="1" s="1"/>
  <c r="S82" i="1"/>
  <c r="E82" i="1" s="1"/>
  <c r="S93" i="1"/>
  <c r="S94" i="25" s="1"/>
  <c r="S100" i="1"/>
  <c r="S101" i="25" s="1"/>
  <c r="S107" i="1"/>
  <c r="E107" i="1" s="1"/>
  <c r="E260" i="1"/>
  <c r="E265" i="1"/>
  <c r="J278" i="1"/>
  <c r="J279" i="1"/>
  <c r="J280" i="1"/>
  <c r="J281" i="1"/>
  <c r="L210" i="1"/>
  <c r="L229" i="1"/>
  <c r="L242" i="1"/>
  <c r="L13" i="1"/>
  <c r="L25" i="1"/>
  <c r="L31" i="1"/>
  <c r="L37" i="1"/>
  <c r="L43" i="1"/>
  <c r="L49" i="1"/>
  <c r="L55" i="1"/>
  <c r="L76" i="1"/>
  <c r="L83" i="1"/>
  <c r="L94" i="1"/>
  <c r="L101" i="1"/>
  <c r="L108" i="1"/>
  <c r="E190" i="25"/>
  <c r="E191" i="25"/>
  <c r="E207" i="25"/>
  <c r="E222" i="25"/>
  <c r="E223" i="25"/>
  <c r="E226" i="25"/>
  <c r="E239" i="25"/>
  <c r="E254" i="25"/>
  <c r="E255" i="25"/>
  <c r="E256" i="25"/>
  <c r="E257" i="25"/>
  <c r="E261" i="25"/>
  <c r="E262" i="25"/>
  <c r="E266" i="25"/>
  <c r="E267" i="25"/>
  <c r="E268" i="25"/>
  <c r="E269" i="25"/>
  <c r="E270" i="25"/>
  <c r="E272" i="25"/>
  <c r="E326" i="25"/>
  <c r="E341" i="25" s="1"/>
  <c r="C283" i="25"/>
  <c r="C284" i="25"/>
  <c r="C285" i="25"/>
  <c r="C286" i="25"/>
  <c r="C287" i="25"/>
  <c r="C288" i="25"/>
  <c r="C289" i="25"/>
  <c r="C290" i="25"/>
  <c r="C291" i="25"/>
  <c r="C292" i="25"/>
  <c r="C293" i="25"/>
  <c r="C294" i="25"/>
  <c r="C295" i="25"/>
  <c r="C296" i="25"/>
  <c r="C297" i="25"/>
  <c r="C298" i="25"/>
  <c r="C299" i="25"/>
  <c r="C300" i="25"/>
  <c r="C301" i="25"/>
  <c r="C302" i="25"/>
  <c r="M355" i="25"/>
  <c r="C355" i="25" s="1"/>
  <c r="O355" i="25"/>
  <c r="D355" i="25" s="1"/>
  <c r="F190" i="25"/>
  <c r="F191" i="25"/>
  <c r="F222" i="25"/>
  <c r="F223" i="25"/>
  <c r="F254" i="25"/>
  <c r="F255" i="25"/>
  <c r="F256" i="25"/>
  <c r="F257" i="25"/>
  <c r="F207" i="25"/>
  <c r="F226" i="25"/>
  <c r="F239" i="25"/>
  <c r="F261" i="25"/>
  <c r="F262" i="25"/>
  <c r="F266" i="25"/>
  <c r="F267" i="25"/>
  <c r="F268" i="25"/>
  <c r="F269" i="25"/>
  <c r="F270" i="25"/>
  <c r="F272" i="25"/>
  <c r="F326" i="25"/>
  <c r="F341" i="25" s="1"/>
  <c r="G190" i="25"/>
  <c r="G191" i="25"/>
  <c r="G222" i="25"/>
  <c r="G223" i="25"/>
  <c r="G254" i="25"/>
  <c r="G255" i="25"/>
  <c r="G256" i="25"/>
  <c r="G257" i="25"/>
  <c r="G207" i="25"/>
  <c r="G226" i="25"/>
  <c r="G239" i="25"/>
  <c r="G261" i="25"/>
  <c r="G262" i="25"/>
  <c r="G266" i="25"/>
  <c r="G267" i="25"/>
  <c r="G268" i="25"/>
  <c r="G269" i="25"/>
  <c r="G270" i="25"/>
  <c r="G272" i="25"/>
  <c r="G326" i="25"/>
  <c r="G341" i="25" s="1"/>
  <c r="H190" i="25"/>
  <c r="H191" i="25"/>
  <c r="H222" i="25"/>
  <c r="H223" i="25"/>
  <c r="H254" i="25"/>
  <c r="H255" i="25"/>
  <c r="H256" i="25"/>
  <c r="H257" i="25"/>
  <c r="H122" i="25"/>
  <c r="H207" i="25"/>
  <c r="H226" i="25"/>
  <c r="H239" i="25"/>
  <c r="H261" i="25"/>
  <c r="H262" i="25"/>
  <c r="H266" i="25"/>
  <c r="H267" i="25"/>
  <c r="H268" i="25"/>
  <c r="H269" i="25"/>
  <c r="H270" i="25"/>
  <c r="H272" i="25"/>
  <c r="H326" i="25"/>
  <c r="H341" i="25" s="1"/>
  <c r="I190" i="25"/>
  <c r="I191" i="25"/>
  <c r="I222" i="25"/>
  <c r="I223" i="25"/>
  <c r="I254" i="25"/>
  <c r="I255" i="25"/>
  <c r="I256" i="25"/>
  <c r="I257" i="25"/>
  <c r="I122" i="25"/>
  <c r="I207" i="25"/>
  <c r="I226" i="25"/>
  <c r="I239" i="25"/>
  <c r="I261" i="25"/>
  <c r="I262" i="25"/>
  <c r="I266" i="25"/>
  <c r="I267" i="25"/>
  <c r="I268" i="25"/>
  <c r="I269" i="25"/>
  <c r="I270" i="25"/>
  <c r="I272" i="25"/>
  <c r="I326" i="25"/>
  <c r="I341" i="25" s="1"/>
  <c r="G17" i="23"/>
  <c r="M17" i="27"/>
  <c r="K17" i="27"/>
  <c r="I17" i="27"/>
  <c r="G17" i="27"/>
  <c r="G19" i="27"/>
  <c r="M25" i="27"/>
  <c r="C26" i="27"/>
  <c r="C20" i="27"/>
  <c r="K25" i="27"/>
  <c r="I25" i="27"/>
  <c r="G25" i="27"/>
  <c r="E17" i="27"/>
  <c r="E25" i="27"/>
  <c r="C20" i="23"/>
  <c r="C29" i="23" s="1"/>
  <c r="G25" i="23"/>
  <c r="G26" i="23" s="1"/>
  <c r="M24" i="27"/>
  <c r="K24" i="27"/>
  <c r="I24" i="27"/>
  <c r="G24" i="27"/>
  <c r="E24" i="27"/>
  <c r="G24" i="23"/>
  <c r="B45" i="27"/>
  <c r="B5" i="27"/>
  <c r="B4" i="27"/>
  <c r="B5" i="23"/>
  <c r="B4" i="23"/>
  <c r="B407" i="25"/>
  <c r="B431" i="25" s="1"/>
  <c r="B173" i="25"/>
  <c r="B168" i="25"/>
  <c r="B163" i="25"/>
  <c r="B5" i="25"/>
  <c r="B3" i="25"/>
  <c r="I161" i="25"/>
  <c r="H161" i="25"/>
  <c r="G161" i="25"/>
  <c r="F161" i="25"/>
  <c r="E161" i="25"/>
  <c r="I120" i="25"/>
  <c r="H120" i="25"/>
  <c r="G120" i="25"/>
  <c r="F120" i="25"/>
  <c r="E120" i="25"/>
  <c r="I93" i="25"/>
  <c r="H93" i="25"/>
  <c r="G93" i="25"/>
  <c r="F93" i="25"/>
  <c r="E93" i="25"/>
  <c r="I68" i="25"/>
  <c r="H68" i="25"/>
  <c r="G68" i="25"/>
  <c r="F68" i="25"/>
  <c r="E68" i="25"/>
  <c r="J251" i="1"/>
  <c r="J238" i="1"/>
  <c r="J219" i="1"/>
  <c r="J263" i="1"/>
  <c r="J264" i="1"/>
  <c r="I108" i="1"/>
  <c r="H108" i="1"/>
  <c r="G108" i="1"/>
  <c r="F108" i="1"/>
  <c r="I101" i="1"/>
  <c r="H101" i="1"/>
  <c r="G101" i="1"/>
  <c r="F101" i="1"/>
  <c r="E101" i="1"/>
  <c r="I94" i="1"/>
  <c r="H94" i="1"/>
  <c r="G94" i="1"/>
  <c r="F94" i="1"/>
  <c r="E94" i="1"/>
  <c r="I76" i="1"/>
  <c r="H76" i="1"/>
  <c r="G76" i="1"/>
  <c r="H83" i="1"/>
  <c r="I83" i="1"/>
  <c r="G83" i="1"/>
  <c r="F83" i="1"/>
  <c r="E83" i="1"/>
  <c r="F76" i="1"/>
  <c r="E76" i="1"/>
  <c r="I69" i="1"/>
  <c r="H69" i="1"/>
  <c r="G69" i="1"/>
  <c r="F69" i="1"/>
  <c r="E69" i="1"/>
  <c r="A351" i="1"/>
  <c r="A350" i="1"/>
  <c r="A349" i="1"/>
  <c r="A348" i="1"/>
  <c r="J336" i="1"/>
  <c r="J337" i="1"/>
  <c r="J338" i="1"/>
  <c r="J339" i="1"/>
  <c r="F163" i="1"/>
  <c r="G163" i="1"/>
  <c r="H163" i="1"/>
  <c r="I163" i="1"/>
  <c r="E163" i="1"/>
  <c r="F119" i="1"/>
  <c r="G119" i="1"/>
  <c r="H119" i="1"/>
  <c r="I119" i="1"/>
  <c r="E119" i="1"/>
  <c r="F92" i="1"/>
  <c r="G92" i="1"/>
  <c r="H92" i="1"/>
  <c r="I92" i="1"/>
  <c r="E92" i="1"/>
  <c r="F67" i="1"/>
  <c r="G67" i="1"/>
  <c r="H67" i="1"/>
  <c r="I67" i="1"/>
  <c r="E67" i="1"/>
  <c r="J328" i="1"/>
  <c r="J340" i="1"/>
  <c r="J256" i="1"/>
  <c r="J257" i="1"/>
  <c r="J258" i="1"/>
  <c r="J259" i="1"/>
  <c r="J268" i="1"/>
  <c r="J269" i="1"/>
  <c r="J270" i="1"/>
  <c r="J271" i="1"/>
  <c r="J272" i="1"/>
  <c r="J274" i="1"/>
  <c r="J224" i="1"/>
  <c r="J225" i="1"/>
  <c r="J206" i="1"/>
  <c r="J192" i="1"/>
  <c r="J193" i="1"/>
  <c r="D357" i="1"/>
  <c r="C357" i="1"/>
  <c r="B46" i="23"/>
  <c r="J343" i="1" l="1"/>
  <c r="H159" i="25"/>
  <c r="E159" i="25"/>
  <c r="I159" i="25"/>
  <c r="E118" i="25"/>
  <c r="H161" i="1"/>
  <c r="G117" i="1"/>
  <c r="I117" i="1"/>
  <c r="E161" i="1"/>
  <c r="E117" i="1"/>
  <c r="G161" i="1"/>
  <c r="I160" i="1"/>
  <c r="I161" i="1"/>
  <c r="F161" i="1"/>
  <c r="H160" i="1"/>
  <c r="H117" i="1"/>
  <c r="H116" i="1"/>
  <c r="I116" i="1"/>
  <c r="G116" i="1"/>
  <c r="F116" i="1"/>
  <c r="F117" i="1"/>
  <c r="F13" i="1"/>
  <c r="F14" i="1" s="1"/>
  <c r="L50" i="1"/>
  <c r="L70" i="1"/>
  <c r="R44" i="25"/>
  <c r="Q102" i="25"/>
  <c r="Q32" i="25"/>
  <c r="L137" i="1"/>
  <c r="R95" i="25"/>
  <c r="R26" i="25"/>
  <c r="L84" i="1"/>
  <c r="L129" i="1"/>
  <c r="L77" i="1"/>
  <c r="Q56" i="25"/>
  <c r="L153" i="1"/>
  <c r="L230" i="1"/>
  <c r="L198" i="1"/>
  <c r="L199" i="1" s="1"/>
  <c r="S14" i="25"/>
  <c r="F240" i="25"/>
  <c r="E26" i="27"/>
  <c r="E27" i="27" s="1"/>
  <c r="R150" i="25"/>
  <c r="F150" i="25" s="1"/>
  <c r="P150" i="25"/>
  <c r="O150" i="25"/>
  <c r="I345" i="25"/>
  <c r="G345" i="25"/>
  <c r="C345" i="25"/>
  <c r="X165" i="1"/>
  <c r="F208" i="25"/>
  <c r="W169" i="1"/>
  <c r="I240" i="25"/>
  <c r="H240" i="25"/>
  <c r="G240" i="25"/>
  <c r="E240" i="25"/>
  <c r="L20" i="1"/>
  <c r="R21" i="25" s="1"/>
  <c r="P129" i="25"/>
  <c r="H351" i="1"/>
  <c r="H349" i="25" s="1"/>
  <c r="R122" i="25"/>
  <c r="F122" i="25" s="1"/>
  <c r="H348" i="1"/>
  <c r="H346" i="25" s="1"/>
  <c r="I351" i="1"/>
  <c r="I349" i="25" s="1"/>
  <c r="I348" i="1"/>
  <c r="I346" i="25" s="1"/>
  <c r="H349" i="1"/>
  <c r="H347" i="25" s="1"/>
  <c r="M18" i="27"/>
  <c r="O17" i="27"/>
  <c r="M26" i="27"/>
  <c r="M27" i="27" s="1"/>
  <c r="G26" i="27"/>
  <c r="G27" i="27" s="1"/>
  <c r="K26" i="27"/>
  <c r="K27" i="27" s="1"/>
  <c r="I26" i="27"/>
  <c r="I27" i="27" s="1"/>
  <c r="O136" i="25"/>
  <c r="R136" i="25"/>
  <c r="F136" i="25" s="1"/>
  <c r="P136" i="25"/>
  <c r="H208" i="25"/>
  <c r="E208" i="25"/>
  <c r="E48" i="1"/>
  <c r="R129" i="25"/>
  <c r="F129" i="25" s="1"/>
  <c r="P122" i="25"/>
  <c r="I208" i="25"/>
  <c r="O122" i="25"/>
  <c r="Y165" i="1"/>
  <c r="G208" i="25"/>
  <c r="O129" i="25"/>
  <c r="X169" i="1"/>
  <c r="E36" i="1"/>
  <c r="F224" i="25"/>
  <c r="E100" i="1"/>
  <c r="Q20" i="25"/>
  <c r="Y169" i="1"/>
  <c r="R20" i="25"/>
  <c r="W165" i="1"/>
  <c r="J204" i="1"/>
  <c r="J250" i="1"/>
  <c r="J234" i="1"/>
  <c r="J217" i="1"/>
  <c r="G34" i="23"/>
  <c r="E13" i="1"/>
  <c r="E14" i="1" s="1"/>
  <c r="B391" i="25"/>
  <c r="B415" i="25" s="1"/>
  <c r="E195" i="25"/>
  <c r="G192" i="25"/>
  <c r="J237" i="1"/>
  <c r="J216" i="1"/>
  <c r="H195" i="25"/>
  <c r="E227" i="25"/>
  <c r="G195" i="25"/>
  <c r="I220" i="1"/>
  <c r="F195" i="25"/>
  <c r="I195" i="25"/>
  <c r="J226" i="1"/>
  <c r="J246" i="1"/>
  <c r="J201" i="1"/>
  <c r="V169" i="1"/>
  <c r="V165" i="1"/>
  <c r="E207" i="1"/>
  <c r="H227" i="25"/>
  <c r="H192" i="25"/>
  <c r="G220" i="1"/>
  <c r="J236" i="1"/>
  <c r="E93" i="1"/>
  <c r="J45" i="1"/>
  <c r="J203" i="1"/>
  <c r="R70" i="25"/>
  <c r="T70" i="25"/>
  <c r="F70" i="25" s="1"/>
  <c r="Q70" i="25"/>
  <c r="G263" i="25"/>
  <c r="B403" i="25"/>
  <c r="B427" i="25" s="1"/>
  <c r="B395" i="25"/>
  <c r="B419" i="25" s="1"/>
  <c r="E263" i="25"/>
  <c r="B401" i="25"/>
  <c r="B425" i="25" s="1"/>
  <c r="G18" i="27"/>
  <c r="G20" i="27" s="1"/>
  <c r="K19" i="27"/>
  <c r="B393" i="25"/>
  <c r="B417" i="25" s="1"/>
  <c r="I19" i="27"/>
  <c r="G224" i="25"/>
  <c r="I18" i="27"/>
  <c r="H280" i="25"/>
  <c r="F263" i="25"/>
  <c r="E192" i="25"/>
  <c r="E18" i="27"/>
  <c r="B404" i="25"/>
  <c r="B428" i="25" s="1"/>
  <c r="F192" i="25"/>
  <c r="I258" i="25"/>
  <c r="J191" i="25"/>
  <c r="J328" i="25"/>
  <c r="L145" i="1"/>
  <c r="O143" i="25"/>
  <c r="P143" i="25"/>
  <c r="R143" i="25"/>
  <c r="F143" i="25" s="1"/>
  <c r="D8" i="72"/>
  <c r="L109" i="1"/>
  <c r="S38" i="25"/>
  <c r="L38" i="1"/>
  <c r="J235" i="1"/>
  <c r="J214" i="1"/>
  <c r="H263" i="25"/>
  <c r="J194" i="1"/>
  <c r="I224" i="25"/>
  <c r="H207" i="1"/>
  <c r="J254" i="25"/>
  <c r="I263" i="25"/>
  <c r="G239" i="1"/>
  <c r="E49" i="25"/>
  <c r="E52" i="25" s="1"/>
  <c r="J205" i="1"/>
  <c r="J278" i="25"/>
  <c r="J248" i="1"/>
  <c r="G252" i="1"/>
  <c r="I13" i="1"/>
  <c r="I14" i="1" s="1"/>
  <c r="J257" i="25"/>
  <c r="J247" i="1"/>
  <c r="J218" i="1"/>
  <c r="J202" i="1"/>
  <c r="I239" i="1"/>
  <c r="J233" i="1"/>
  <c r="J270" i="25"/>
  <c r="I252" i="1"/>
  <c r="B295" i="25"/>
  <c r="B399" i="25"/>
  <c r="B423" i="25" s="1"/>
  <c r="G19" i="23"/>
  <c r="C28" i="23"/>
  <c r="H220" i="1"/>
  <c r="J215" i="1"/>
  <c r="G258" i="25"/>
  <c r="J255" i="25"/>
  <c r="I296" i="25"/>
  <c r="H224" i="25"/>
  <c r="J282" i="1"/>
  <c r="J272" i="25"/>
  <c r="J261" i="25"/>
  <c r="F258" i="25"/>
  <c r="E101" i="25"/>
  <c r="E103" i="25" s="1"/>
  <c r="E220" i="1"/>
  <c r="E239" i="1"/>
  <c r="I287" i="25"/>
  <c r="F252" i="1"/>
  <c r="F207" i="1"/>
  <c r="S95" i="25"/>
  <c r="S84" i="25"/>
  <c r="J249" i="1"/>
  <c r="H239" i="1"/>
  <c r="J269" i="25"/>
  <c r="J260" i="1"/>
  <c r="G18" i="23"/>
  <c r="I192" i="25"/>
  <c r="J268" i="25"/>
  <c r="J190" i="25"/>
  <c r="L56" i="1"/>
  <c r="S77" i="25"/>
  <c r="J33" i="1"/>
  <c r="I207" i="1"/>
  <c r="E55" i="25"/>
  <c r="E58" i="25" s="1"/>
  <c r="J277" i="25"/>
  <c r="H258" i="25"/>
  <c r="C27" i="23"/>
  <c r="M19" i="27"/>
  <c r="I273" i="25"/>
  <c r="G273" i="25"/>
  <c r="E258" i="25"/>
  <c r="E252" i="1"/>
  <c r="G207" i="1"/>
  <c r="F220" i="1"/>
  <c r="G280" i="25"/>
  <c r="I280" i="25"/>
  <c r="J256" i="25"/>
  <c r="E273" i="25"/>
  <c r="H252" i="1"/>
  <c r="F280" i="25"/>
  <c r="J279" i="25"/>
  <c r="J265" i="1"/>
  <c r="E19" i="27"/>
  <c r="K18" i="27"/>
  <c r="J262" i="25"/>
  <c r="L14" i="1"/>
  <c r="F239" i="1"/>
  <c r="E280" i="25"/>
  <c r="J275" i="1"/>
  <c r="C28" i="27"/>
  <c r="E224" i="25"/>
  <c r="J222" i="25"/>
  <c r="E25" i="25"/>
  <c r="E28" i="25" s="1"/>
  <c r="F273" i="25"/>
  <c r="J267" i="25"/>
  <c r="J326" i="25"/>
  <c r="E37" i="25"/>
  <c r="E40" i="25" s="1"/>
  <c r="J266" i="25"/>
  <c r="H273" i="25"/>
  <c r="L95" i="1"/>
  <c r="L26" i="1"/>
  <c r="E54" i="1"/>
  <c r="E24" i="1"/>
  <c r="G84" i="1"/>
  <c r="F102" i="1"/>
  <c r="I102" i="1"/>
  <c r="G102" i="1"/>
  <c r="H102" i="1"/>
  <c r="Q128" i="25"/>
  <c r="E128" i="25" s="1"/>
  <c r="E127" i="1"/>
  <c r="Q150" i="25"/>
  <c r="F151" i="1"/>
  <c r="Q95" i="25"/>
  <c r="Q50" i="25"/>
  <c r="I77" i="1"/>
  <c r="F55" i="1"/>
  <c r="F56" i="1" s="1"/>
  <c r="I55" i="1"/>
  <c r="I56" i="1" s="1"/>
  <c r="H55" i="1"/>
  <c r="H56" i="1" s="1"/>
  <c r="G55" i="1"/>
  <c r="G56" i="1" s="1"/>
  <c r="I43" i="1"/>
  <c r="I44" i="1" s="1"/>
  <c r="E43" i="1"/>
  <c r="E44" i="1" s="1"/>
  <c r="H43" i="1"/>
  <c r="H44" i="1" s="1"/>
  <c r="G43" i="1"/>
  <c r="G44" i="1" s="1"/>
  <c r="F43" i="1"/>
  <c r="F44" i="1" s="1"/>
  <c r="H25" i="1"/>
  <c r="H26" i="1" s="1"/>
  <c r="G25" i="1"/>
  <c r="G26" i="1" s="1"/>
  <c r="F25" i="1"/>
  <c r="F26" i="1" s="1"/>
  <c r="I25" i="1"/>
  <c r="I26" i="1" s="1"/>
  <c r="Q129" i="25"/>
  <c r="F127" i="1"/>
  <c r="I137" i="1"/>
  <c r="G151" i="1"/>
  <c r="I227" i="25"/>
  <c r="L211" i="1"/>
  <c r="E18" i="1"/>
  <c r="E21" i="1" s="1"/>
  <c r="S19" i="25"/>
  <c r="E19" i="25" s="1"/>
  <c r="E22" i="25" s="1"/>
  <c r="I289" i="25"/>
  <c r="S20" i="25"/>
  <c r="F18" i="1"/>
  <c r="F21" i="1" s="1"/>
  <c r="E109" i="1"/>
  <c r="G127" i="1"/>
  <c r="E143" i="1"/>
  <c r="Q142" i="25"/>
  <c r="E142" i="25" s="1"/>
  <c r="R50" i="25"/>
  <c r="Q77" i="25"/>
  <c r="S31" i="25"/>
  <c r="E31" i="25" s="1"/>
  <c r="S50" i="25"/>
  <c r="I95" i="1"/>
  <c r="H95" i="1"/>
  <c r="G95" i="1"/>
  <c r="F95" i="1"/>
  <c r="Q121" i="25"/>
  <c r="E121" i="25" s="1"/>
  <c r="E120" i="1"/>
  <c r="Q143" i="25"/>
  <c r="F143" i="1"/>
  <c r="R102" i="25"/>
  <c r="R109" i="25"/>
  <c r="S108" i="25"/>
  <c r="E108" i="25" s="1"/>
  <c r="T102" i="25"/>
  <c r="F102" i="25" s="1"/>
  <c r="S32" i="25"/>
  <c r="Q44" i="25"/>
  <c r="J223" i="25"/>
  <c r="G227" i="25"/>
  <c r="F227" i="25"/>
  <c r="Q122" i="25"/>
  <c r="F120" i="1"/>
  <c r="G143" i="1"/>
  <c r="R32" i="25"/>
  <c r="R56" i="25"/>
  <c r="S76" i="25"/>
  <c r="E76" i="25" s="1"/>
  <c r="Q14" i="25"/>
  <c r="S43" i="25"/>
  <c r="E43" i="25" s="1"/>
  <c r="E44" i="25" s="1"/>
  <c r="Q26" i="25"/>
  <c r="L44" i="1"/>
  <c r="R84" i="25"/>
  <c r="T84" i="25"/>
  <c r="F84" i="25" s="1"/>
  <c r="R14" i="25"/>
  <c r="E77" i="1"/>
  <c r="H77" i="1"/>
  <c r="F84" i="1"/>
  <c r="F49" i="1"/>
  <c r="F50" i="1" s="1"/>
  <c r="I49" i="1"/>
  <c r="I50" i="1" s="1"/>
  <c r="H49" i="1"/>
  <c r="H50" i="1" s="1"/>
  <c r="G49" i="1"/>
  <c r="G50" i="1" s="1"/>
  <c r="I37" i="1"/>
  <c r="I38" i="1" s="1"/>
  <c r="H37" i="1"/>
  <c r="H38" i="1" s="1"/>
  <c r="G37" i="1"/>
  <c r="G38" i="1" s="1"/>
  <c r="F37" i="1"/>
  <c r="F38" i="1" s="1"/>
  <c r="E135" i="1"/>
  <c r="Q135" i="25"/>
  <c r="E135" i="25" s="1"/>
  <c r="H145" i="1"/>
  <c r="H350" i="1"/>
  <c r="H348" i="25" s="1"/>
  <c r="T109" i="25"/>
  <c r="F109" i="25" s="1"/>
  <c r="S44" i="25"/>
  <c r="R77" i="25"/>
  <c r="T77" i="25"/>
  <c r="F77" i="25" s="1"/>
  <c r="L243" i="1"/>
  <c r="S69" i="25"/>
  <c r="E69" i="25" s="1"/>
  <c r="E68" i="1"/>
  <c r="F77" i="1"/>
  <c r="H31" i="1"/>
  <c r="H32" i="1" s="1"/>
  <c r="G31" i="1"/>
  <c r="G32" i="1" s="1"/>
  <c r="F31" i="1"/>
  <c r="F32" i="1" s="1"/>
  <c r="I31" i="1"/>
  <c r="I32" i="1" s="1"/>
  <c r="E31" i="1"/>
  <c r="E32" i="1" s="1"/>
  <c r="H122" i="1"/>
  <c r="Q136" i="25"/>
  <c r="F135" i="1"/>
  <c r="I145" i="1"/>
  <c r="I350" i="1"/>
  <c r="I348" i="25" s="1"/>
  <c r="R38" i="25"/>
  <c r="S102" i="25"/>
  <c r="T95" i="25"/>
  <c r="F95" i="25" s="1"/>
  <c r="S26" i="25"/>
  <c r="Q38" i="25"/>
  <c r="J276" i="25"/>
  <c r="L102" i="1"/>
  <c r="L32" i="1"/>
  <c r="G18" i="1"/>
  <c r="G21" i="1" s="1"/>
  <c r="S70" i="25"/>
  <c r="F68" i="1"/>
  <c r="G135" i="1"/>
  <c r="Q149" i="25"/>
  <c r="E149" i="25" s="1"/>
  <c r="E151" i="1"/>
  <c r="Q109" i="25"/>
  <c r="S109" i="25"/>
  <c r="S83" i="25"/>
  <c r="E83" i="25" s="1"/>
  <c r="E85" i="25" s="1"/>
  <c r="Q84" i="25"/>
  <c r="S56" i="25"/>
  <c r="H19" i="1"/>
  <c r="H20" i="1" s="1"/>
  <c r="I19" i="1"/>
  <c r="I20" i="1" s="1"/>
  <c r="E13" i="25"/>
  <c r="E14" i="25" s="1"/>
  <c r="I109" i="1"/>
  <c r="E94" i="25"/>
  <c r="H70" i="1"/>
  <c r="G70" i="1"/>
  <c r="I70" i="1"/>
  <c r="H153" i="1"/>
  <c r="I153" i="1"/>
  <c r="G122" i="1"/>
  <c r="G77" i="1"/>
  <c r="I84" i="1"/>
  <c r="H137" i="1"/>
  <c r="I129" i="1"/>
  <c r="H84" i="1"/>
  <c r="F109" i="1"/>
  <c r="G109" i="1"/>
  <c r="E84" i="1"/>
  <c r="H109" i="1"/>
  <c r="H129" i="1"/>
  <c r="I122" i="1"/>
  <c r="L122" i="1"/>
  <c r="G13" i="1"/>
  <c r="G14" i="1" s="1"/>
  <c r="H13" i="1"/>
  <c r="H14" i="1" s="1"/>
  <c r="Y167" i="25"/>
  <c r="W167" i="25"/>
  <c r="X163" i="25"/>
  <c r="E179" i="1"/>
  <c r="H180" i="1"/>
  <c r="J164" i="25"/>
  <c r="I179" i="1"/>
  <c r="J166" i="1"/>
  <c r="H179" i="1"/>
  <c r="X167" i="25"/>
  <c r="J176" i="1"/>
  <c r="Z169" i="1" s="1"/>
  <c r="G179" i="1"/>
  <c r="V167" i="25"/>
  <c r="F179" i="1"/>
  <c r="W163" i="25"/>
  <c r="G177" i="25"/>
  <c r="J171" i="1"/>
  <c r="Z165" i="1" s="1"/>
  <c r="Y163" i="25"/>
  <c r="E177" i="25"/>
  <c r="H295" i="25"/>
  <c r="H291" i="25"/>
  <c r="B286" i="25"/>
  <c r="E287" i="25"/>
  <c r="B400" i="25"/>
  <c r="B424" i="25" s="1"/>
  <c r="B396" i="25"/>
  <c r="B420" i="25" s="1"/>
  <c r="B290" i="25"/>
  <c r="B392" i="25"/>
  <c r="B416" i="25" s="1"/>
  <c r="H286" i="25"/>
  <c r="B389" i="25"/>
  <c r="B413" i="25" s="1"/>
  <c r="H285" i="25"/>
  <c r="B406" i="25"/>
  <c r="B430" i="25" s="1"/>
  <c r="I295" i="25"/>
  <c r="I291" i="25"/>
  <c r="F295" i="25"/>
  <c r="E295" i="25"/>
  <c r="B294" i="25"/>
  <c r="B293" i="25"/>
  <c r="I292" i="25"/>
  <c r="B284" i="25"/>
  <c r="F301" i="25"/>
  <c r="E301" i="25"/>
  <c r="I301" i="25"/>
  <c r="H301" i="25"/>
  <c r="E293" i="25"/>
  <c r="I293" i="25"/>
  <c r="G284" i="25"/>
  <c r="F284" i="25"/>
  <c r="I302" i="25"/>
  <c r="G302" i="25"/>
  <c r="F302" i="25"/>
  <c r="E300" i="25"/>
  <c r="H299" i="25"/>
  <c r="B298" i="25"/>
  <c r="E294" i="25"/>
  <c r="J372" i="25"/>
  <c r="G291" i="25"/>
  <c r="E290" i="25"/>
  <c r="H287" i="25"/>
  <c r="E284" i="25"/>
  <c r="I284" i="25"/>
  <c r="H284" i="25"/>
  <c r="E302" i="25"/>
  <c r="H300" i="25"/>
  <c r="G300" i="25"/>
  <c r="F300" i="25"/>
  <c r="G299" i="25"/>
  <c r="F299" i="25"/>
  <c r="E299" i="25"/>
  <c r="I299" i="25"/>
  <c r="I298" i="25"/>
  <c r="I297" i="25"/>
  <c r="H297" i="25"/>
  <c r="I294" i="25"/>
  <c r="G294" i="25"/>
  <c r="H293" i="25"/>
  <c r="F293" i="25"/>
  <c r="G292" i="25"/>
  <c r="F292" i="25"/>
  <c r="E292" i="25"/>
  <c r="F291" i="25"/>
  <c r="I290" i="25"/>
  <c r="H289" i="25"/>
  <c r="H288" i="25"/>
  <c r="G287" i="25"/>
  <c r="F287" i="25"/>
  <c r="G286" i="25"/>
  <c r="F286" i="25"/>
  <c r="E286" i="25"/>
  <c r="I286" i="25"/>
  <c r="J374" i="25"/>
  <c r="H294" i="25"/>
  <c r="J366" i="25"/>
  <c r="J376" i="25"/>
  <c r="J380" i="25"/>
  <c r="J368" i="25"/>
  <c r="J377" i="25"/>
  <c r="J369" i="25"/>
  <c r="J375" i="25"/>
  <c r="J291" i="1"/>
  <c r="J297" i="1"/>
  <c r="G295" i="25"/>
  <c r="J293" i="1"/>
  <c r="J294" i="1"/>
  <c r="H292" i="25"/>
  <c r="J378" i="25"/>
  <c r="E291" i="25"/>
  <c r="J367" i="25"/>
  <c r="J370" i="25"/>
  <c r="J382" i="25"/>
  <c r="J381" i="25"/>
  <c r="J373" i="25"/>
  <c r="J292" i="1"/>
  <c r="J300" i="1"/>
  <c r="J286" i="1"/>
  <c r="J379" i="25"/>
  <c r="J371" i="25"/>
  <c r="H302" i="25"/>
  <c r="J287" i="1"/>
  <c r="J295" i="1"/>
  <c r="G293" i="25"/>
  <c r="G301" i="25"/>
  <c r="J303" i="1"/>
  <c r="F294" i="25"/>
  <c r="I300" i="25"/>
  <c r="J302" i="1"/>
  <c r="I288" i="25"/>
  <c r="J290" i="1"/>
  <c r="J299" i="1"/>
  <c r="B301" i="25"/>
  <c r="F297" i="25"/>
  <c r="G297" i="25"/>
  <c r="E297" i="25"/>
  <c r="F289" i="25"/>
  <c r="G289" i="25"/>
  <c r="E289" i="25"/>
  <c r="F296" i="25"/>
  <c r="G296" i="25"/>
  <c r="E296" i="25"/>
  <c r="F288" i="25"/>
  <c r="G288" i="25"/>
  <c r="E288" i="25"/>
  <c r="F298" i="25"/>
  <c r="G298" i="25"/>
  <c r="J301" i="1"/>
  <c r="H298" i="25"/>
  <c r="H296" i="25"/>
  <c r="E298" i="25"/>
  <c r="H290" i="25"/>
  <c r="F290" i="25"/>
  <c r="G290" i="25"/>
  <c r="J288" i="1"/>
  <c r="J289" i="1"/>
  <c r="G305" i="1"/>
  <c r="F305" i="1"/>
  <c r="F383" i="25"/>
  <c r="J365" i="25"/>
  <c r="H383" i="25"/>
  <c r="J364" i="25"/>
  <c r="F285" i="25"/>
  <c r="E285" i="25"/>
  <c r="I285" i="25"/>
  <c r="G285" i="25"/>
  <c r="G383" i="25"/>
  <c r="I383" i="25"/>
  <c r="J363" i="25"/>
  <c r="B283" i="25"/>
  <c r="E383" i="25"/>
  <c r="E305" i="1"/>
  <c r="E283" i="25"/>
  <c r="F283" i="25"/>
  <c r="H283" i="25"/>
  <c r="G283" i="25"/>
  <c r="I71" i="1" l="1"/>
  <c r="I72" i="1"/>
  <c r="G71" i="1"/>
  <c r="G72" i="1"/>
  <c r="H71" i="1"/>
  <c r="H72" i="1"/>
  <c r="G110" i="1"/>
  <c r="G111" i="1"/>
  <c r="E110" i="1"/>
  <c r="E111" i="1"/>
  <c r="F110" i="1"/>
  <c r="F111" i="1"/>
  <c r="I111" i="1"/>
  <c r="I110" i="1"/>
  <c r="I112" i="1" s="1"/>
  <c r="H111" i="1"/>
  <c r="H110" i="1"/>
  <c r="S21" i="25"/>
  <c r="E27" i="1"/>
  <c r="J27" i="1" s="1"/>
  <c r="E57" i="1"/>
  <c r="J57" i="1" s="1"/>
  <c r="E39" i="1"/>
  <c r="J39" i="1" s="1"/>
  <c r="E51" i="1"/>
  <c r="J51" i="1" s="1"/>
  <c r="S71" i="25"/>
  <c r="J341" i="25"/>
  <c r="P137" i="25"/>
  <c r="L85" i="1"/>
  <c r="E158" i="25"/>
  <c r="F159" i="25"/>
  <c r="E117" i="25"/>
  <c r="F118" i="25"/>
  <c r="L21" i="1"/>
  <c r="L22" i="1" s="1"/>
  <c r="F43" i="25"/>
  <c r="F46" i="25" s="1"/>
  <c r="F13" i="25"/>
  <c r="F16" i="25" s="1"/>
  <c r="R71" i="25"/>
  <c r="L71" i="1"/>
  <c r="T71" i="25"/>
  <c r="G70" i="25" s="1"/>
  <c r="T85" i="25"/>
  <c r="G84" i="25" s="1"/>
  <c r="Q71" i="25"/>
  <c r="R85" i="25"/>
  <c r="S85" i="25"/>
  <c r="L154" i="1"/>
  <c r="Q151" i="25"/>
  <c r="E228" i="25"/>
  <c r="H228" i="25"/>
  <c r="G228" i="25"/>
  <c r="P130" i="25"/>
  <c r="L138" i="1"/>
  <c r="F228" i="25"/>
  <c r="L130" i="1"/>
  <c r="Q137" i="25"/>
  <c r="O130" i="25"/>
  <c r="Q130" i="25"/>
  <c r="L231" i="1"/>
  <c r="S51" i="25"/>
  <c r="J15" i="1"/>
  <c r="F196" i="25"/>
  <c r="E196" i="25"/>
  <c r="E160" i="1"/>
  <c r="I196" i="25"/>
  <c r="F160" i="1"/>
  <c r="H196" i="25"/>
  <c r="G196" i="25"/>
  <c r="G160" i="1"/>
  <c r="O137" i="25"/>
  <c r="J104" i="1"/>
  <c r="E116" i="1"/>
  <c r="R130" i="25"/>
  <c r="G129" i="25" s="1"/>
  <c r="Q78" i="25"/>
  <c r="L51" i="1"/>
  <c r="V54" i="1"/>
  <c r="W54" i="1"/>
  <c r="H58" i="1"/>
  <c r="Y54" i="1"/>
  <c r="F25" i="25"/>
  <c r="F26" i="25" s="1"/>
  <c r="F27" i="25" s="1"/>
  <c r="R51" i="25"/>
  <c r="E33" i="27"/>
  <c r="P151" i="25"/>
  <c r="R151" i="25"/>
  <c r="G150" i="25" s="1"/>
  <c r="O151" i="25"/>
  <c r="S78" i="25"/>
  <c r="R78" i="25"/>
  <c r="T78" i="25"/>
  <c r="G77" i="25" s="1"/>
  <c r="R137" i="25"/>
  <c r="G136" i="25" s="1"/>
  <c r="E37" i="1"/>
  <c r="E38" i="1" s="1"/>
  <c r="D7" i="72"/>
  <c r="T110" i="25"/>
  <c r="G109" i="25" s="1"/>
  <c r="Q85" i="25"/>
  <c r="F149" i="25"/>
  <c r="L78" i="1"/>
  <c r="Q51" i="25"/>
  <c r="I228" i="25"/>
  <c r="R15" i="25"/>
  <c r="J97" i="1"/>
  <c r="F129" i="1"/>
  <c r="H197" i="25"/>
  <c r="Q144" i="25"/>
  <c r="L146" i="1"/>
  <c r="E49" i="1"/>
  <c r="E50" i="1" s="1"/>
  <c r="M32" i="27"/>
  <c r="J87" i="71" s="1"/>
  <c r="Q21" i="25"/>
  <c r="E122" i="1"/>
  <c r="F121" i="25"/>
  <c r="E95" i="1"/>
  <c r="F128" i="25"/>
  <c r="G19" i="1"/>
  <c r="F348" i="1"/>
  <c r="F346" i="25" s="1"/>
  <c r="F153" i="1"/>
  <c r="F351" i="1"/>
  <c r="F349" i="25" s="1"/>
  <c r="G129" i="1"/>
  <c r="G351" i="1"/>
  <c r="G349" i="25" s="1"/>
  <c r="G253" i="1"/>
  <c r="O27" i="27"/>
  <c r="M33" i="27"/>
  <c r="G33" i="27"/>
  <c r="K32" i="27"/>
  <c r="I87" i="71" s="1"/>
  <c r="O26" i="27"/>
  <c r="K33" i="27"/>
  <c r="I33" i="27"/>
  <c r="E50" i="25"/>
  <c r="E51" i="25" s="1"/>
  <c r="F135" i="25"/>
  <c r="F137" i="25" s="1"/>
  <c r="F138" i="25" s="1"/>
  <c r="I221" i="1"/>
  <c r="H253" i="1"/>
  <c r="Q57" i="25"/>
  <c r="R57" i="25"/>
  <c r="L57" i="1"/>
  <c r="Y135" i="1"/>
  <c r="G32" i="27"/>
  <c r="S15" i="25"/>
  <c r="Q15" i="25"/>
  <c r="F19" i="25"/>
  <c r="F22" i="25" s="1"/>
  <c r="E102" i="1"/>
  <c r="I32" i="27"/>
  <c r="F69" i="25"/>
  <c r="I20" i="27"/>
  <c r="I21" i="27" s="1"/>
  <c r="J399" i="25"/>
  <c r="J192" i="25"/>
  <c r="J393" i="25"/>
  <c r="E32" i="27"/>
  <c r="F87" i="71" s="1"/>
  <c r="G19" i="25"/>
  <c r="G22" i="25" s="1"/>
  <c r="Y143" i="1"/>
  <c r="X135" i="1"/>
  <c r="E221" i="1"/>
  <c r="J298" i="1"/>
  <c r="G221" i="1"/>
  <c r="J86" i="1"/>
  <c r="X143" i="1"/>
  <c r="X75" i="1"/>
  <c r="I156" i="1"/>
  <c r="Y151" i="1"/>
  <c r="H156" i="1"/>
  <c r="X151" i="1"/>
  <c r="J207" i="1"/>
  <c r="H221" i="1"/>
  <c r="E123" i="25"/>
  <c r="E124" i="25" s="1"/>
  <c r="V82" i="1"/>
  <c r="W82" i="1"/>
  <c r="J239" i="1"/>
  <c r="F105" i="1"/>
  <c r="V100" i="1"/>
  <c r="H112" i="1"/>
  <c r="X107" i="1"/>
  <c r="G112" i="1"/>
  <c r="W107" i="1"/>
  <c r="H105" i="1"/>
  <c r="X100" i="1"/>
  <c r="G105" i="1"/>
  <c r="W100" i="1"/>
  <c r="F112" i="1"/>
  <c r="V107" i="1"/>
  <c r="I105" i="1"/>
  <c r="Y100" i="1"/>
  <c r="H87" i="1"/>
  <c r="X82" i="1"/>
  <c r="I87" i="1"/>
  <c r="Y82" i="1"/>
  <c r="G80" i="1"/>
  <c r="W75" i="1"/>
  <c r="F80" i="1"/>
  <c r="V75" i="1"/>
  <c r="Y75" i="1"/>
  <c r="J252" i="1"/>
  <c r="X173" i="1"/>
  <c r="Q39" i="25"/>
  <c r="E38" i="25"/>
  <c r="E39" i="25" s="1"/>
  <c r="L15" i="1"/>
  <c r="R39" i="25"/>
  <c r="S39" i="25"/>
  <c r="G153" i="1"/>
  <c r="E19" i="1"/>
  <c r="E20" i="1" s="1"/>
  <c r="E70" i="1"/>
  <c r="F19" i="1"/>
  <c r="G87" i="1"/>
  <c r="H140" i="1"/>
  <c r="E253" i="1"/>
  <c r="O18" i="27"/>
  <c r="E96" i="25"/>
  <c r="E144" i="25"/>
  <c r="E145" i="25" s="1"/>
  <c r="J280" i="25"/>
  <c r="K20" i="27"/>
  <c r="K21" i="27" s="1"/>
  <c r="E16" i="25"/>
  <c r="E151" i="25"/>
  <c r="E56" i="25"/>
  <c r="E57" i="25" s="1"/>
  <c r="M20" i="27"/>
  <c r="F142" i="25"/>
  <c r="F146" i="25" s="1"/>
  <c r="F37" i="25"/>
  <c r="F40" i="25" s="1"/>
  <c r="O19" i="27"/>
  <c r="E20" i="27"/>
  <c r="E21" i="27" s="1"/>
  <c r="E26" i="25"/>
  <c r="E27" i="25" s="1"/>
  <c r="E110" i="25"/>
  <c r="G20" i="23"/>
  <c r="G21" i="23" s="1"/>
  <c r="J416" i="25"/>
  <c r="O144" i="25"/>
  <c r="P144" i="25"/>
  <c r="R144" i="25"/>
  <c r="G143" i="25" s="1"/>
  <c r="R110" i="25"/>
  <c r="J403" i="25"/>
  <c r="F70" i="1"/>
  <c r="L200" i="1"/>
  <c r="A197" i="25" s="1"/>
  <c r="J220" i="1"/>
  <c r="E130" i="25"/>
  <c r="E131" i="25" s="1"/>
  <c r="E197" i="25"/>
  <c r="E25" i="1"/>
  <c r="E26" i="1" s="1"/>
  <c r="G197" i="25"/>
  <c r="I197" i="25"/>
  <c r="Q110" i="25"/>
  <c r="F253" i="1"/>
  <c r="F221" i="1"/>
  <c r="I253" i="1"/>
  <c r="L110" i="1"/>
  <c r="L39" i="1"/>
  <c r="S110" i="25"/>
  <c r="F197" i="25"/>
  <c r="E78" i="25"/>
  <c r="E55" i="1"/>
  <c r="E56" i="1" s="1"/>
  <c r="J263" i="25"/>
  <c r="J258" i="25"/>
  <c r="G27" i="23"/>
  <c r="U12" i="1"/>
  <c r="E137" i="25"/>
  <c r="E138" i="25" s="1"/>
  <c r="F31" i="25"/>
  <c r="F32" i="25" s="1"/>
  <c r="F33" i="25" s="1"/>
  <c r="I148" i="1"/>
  <c r="F87" i="1"/>
  <c r="I80" i="1"/>
  <c r="S57" i="25"/>
  <c r="J284" i="25"/>
  <c r="H305" i="1"/>
  <c r="E153" i="1"/>
  <c r="H148" i="1"/>
  <c r="H80" i="1"/>
  <c r="G28" i="23"/>
  <c r="H303" i="25"/>
  <c r="I431" i="25"/>
  <c r="E45" i="25"/>
  <c r="E71" i="25"/>
  <c r="E34" i="25"/>
  <c r="E32" i="25"/>
  <c r="I158" i="1"/>
  <c r="U82" i="1"/>
  <c r="J84" i="1"/>
  <c r="H89" i="1"/>
  <c r="G137" i="1"/>
  <c r="G349" i="1"/>
  <c r="G347" i="25" s="1"/>
  <c r="Y30" i="1"/>
  <c r="I34" i="1"/>
  <c r="Y36" i="1"/>
  <c r="I40" i="1"/>
  <c r="F55" i="25"/>
  <c r="H114" i="1"/>
  <c r="X42" i="1"/>
  <c r="H46" i="1"/>
  <c r="E46" i="25"/>
  <c r="V30" i="1"/>
  <c r="F34" i="1"/>
  <c r="E241" i="25"/>
  <c r="F241" i="25"/>
  <c r="G241" i="25"/>
  <c r="H241" i="25"/>
  <c r="L244" i="1"/>
  <c r="I241" i="25"/>
  <c r="W48" i="1"/>
  <c r="G52" i="1"/>
  <c r="F145" i="1"/>
  <c r="F350" i="1"/>
  <c r="F348" i="25" s="1"/>
  <c r="I114" i="1"/>
  <c r="Y24" i="1"/>
  <c r="I28" i="1"/>
  <c r="J43" i="1"/>
  <c r="I61" i="1"/>
  <c r="L123" i="1"/>
  <c r="O123" i="25"/>
  <c r="Q123" i="25"/>
  <c r="P123" i="25"/>
  <c r="R123" i="25"/>
  <c r="G122" i="25" s="1"/>
  <c r="R33" i="25"/>
  <c r="S33" i="25"/>
  <c r="L33" i="1"/>
  <c r="Q33" i="25"/>
  <c r="W30" i="1"/>
  <c r="G34" i="1"/>
  <c r="E137" i="1"/>
  <c r="X48" i="1"/>
  <c r="H52" i="1"/>
  <c r="J79" i="1"/>
  <c r="F49" i="25"/>
  <c r="U107" i="1"/>
  <c r="J109" i="1"/>
  <c r="J21" i="1"/>
  <c r="Y42" i="1"/>
  <c r="I46" i="1"/>
  <c r="G21" i="27"/>
  <c r="S103" i="25"/>
  <c r="R103" i="25"/>
  <c r="T103" i="25"/>
  <c r="G102" i="25" s="1"/>
  <c r="Q103" i="25"/>
  <c r="L103" i="1"/>
  <c r="F137" i="1"/>
  <c r="F349" i="1"/>
  <c r="F347" i="25" s="1"/>
  <c r="X30" i="1"/>
  <c r="H34" i="1"/>
  <c r="F76" i="25"/>
  <c r="U75" i="1"/>
  <c r="J77" i="1"/>
  <c r="S45" i="25"/>
  <c r="Q45" i="25"/>
  <c r="R45" i="25"/>
  <c r="L45" i="1"/>
  <c r="G145" i="1"/>
  <c r="G350" i="1"/>
  <c r="G348" i="25" s="1"/>
  <c r="F209" i="25"/>
  <c r="G209" i="25"/>
  <c r="H209" i="25"/>
  <c r="I209" i="25"/>
  <c r="L212" i="1"/>
  <c r="E209" i="25"/>
  <c r="V24" i="1"/>
  <c r="F28" i="1"/>
  <c r="E129" i="1"/>
  <c r="S27" i="25"/>
  <c r="Q27" i="25"/>
  <c r="R27" i="25"/>
  <c r="L27" i="1"/>
  <c r="M28" i="27"/>
  <c r="M29" i="27" s="1"/>
  <c r="E28" i="27"/>
  <c r="K28" i="27"/>
  <c r="K29" i="27" s="1"/>
  <c r="I28" i="27"/>
  <c r="I29" i="27" s="1"/>
  <c r="G28" i="27"/>
  <c r="G29" i="27" s="1"/>
  <c r="X18" i="1"/>
  <c r="H22" i="1"/>
  <c r="V36" i="1"/>
  <c r="F40" i="1"/>
  <c r="Y48" i="1"/>
  <c r="I52" i="1"/>
  <c r="F83" i="25"/>
  <c r="F108" i="25"/>
  <c r="W24" i="1"/>
  <c r="G28" i="1"/>
  <c r="T96" i="25"/>
  <c r="G95" i="25" s="1"/>
  <c r="Q96" i="25"/>
  <c r="R96" i="25"/>
  <c r="L96" i="1"/>
  <c r="S96" i="25"/>
  <c r="J273" i="25"/>
  <c r="I89" i="1"/>
  <c r="E20" i="25"/>
  <c r="W36" i="1"/>
  <c r="G40" i="1"/>
  <c r="V48" i="1"/>
  <c r="F52" i="1"/>
  <c r="F122" i="1"/>
  <c r="F101" i="25"/>
  <c r="I349" i="1"/>
  <c r="X24" i="1"/>
  <c r="H28" i="1"/>
  <c r="J224" i="25"/>
  <c r="E351" i="1"/>
  <c r="H158" i="1"/>
  <c r="X36" i="1"/>
  <c r="H40" i="1"/>
  <c r="F114" i="1"/>
  <c r="I140" i="1"/>
  <c r="V42" i="1"/>
  <c r="F46" i="1"/>
  <c r="F94" i="25"/>
  <c r="G89" i="1"/>
  <c r="Y18" i="1"/>
  <c r="I22" i="1"/>
  <c r="E125" i="25"/>
  <c r="E146" i="25"/>
  <c r="E132" i="25"/>
  <c r="E153" i="25"/>
  <c r="E139" i="25"/>
  <c r="J31" i="1"/>
  <c r="G114" i="1"/>
  <c r="E145" i="1"/>
  <c r="W42" i="1"/>
  <c r="G46" i="1"/>
  <c r="I16" i="1"/>
  <c r="Y12" i="1"/>
  <c r="H61" i="1"/>
  <c r="J13" i="1"/>
  <c r="E15" i="25"/>
  <c r="E16" i="1"/>
  <c r="F180" i="1"/>
  <c r="V173" i="1" s="1"/>
  <c r="F178" i="25"/>
  <c r="G180" i="1"/>
  <c r="W173" i="1" s="1"/>
  <c r="I180" i="1"/>
  <c r="Y173" i="1" s="1"/>
  <c r="F177" i="25"/>
  <c r="J174" i="25"/>
  <c r="Z167" i="25" s="1"/>
  <c r="J177" i="1"/>
  <c r="J175" i="25"/>
  <c r="I177" i="25"/>
  <c r="H178" i="25"/>
  <c r="H177" i="25"/>
  <c r="J179" i="1"/>
  <c r="V163" i="25"/>
  <c r="J169" i="25"/>
  <c r="Z163" i="25" s="1"/>
  <c r="J172" i="1"/>
  <c r="E180" i="1"/>
  <c r="J167" i="1"/>
  <c r="J296" i="1"/>
  <c r="J396" i="25"/>
  <c r="J405" i="25"/>
  <c r="J391" i="25"/>
  <c r="J286" i="25"/>
  <c r="J395" i="25"/>
  <c r="J299" i="25"/>
  <c r="J401" i="25"/>
  <c r="J287" i="25"/>
  <c r="J291" i="25"/>
  <c r="J301" i="25"/>
  <c r="J400" i="25"/>
  <c r="J295" i="25"/>
  <c r="J292" i="25"/>
  <c r="J394" i="25"/>
  <c r="J412" i="25"/>
  <c r="J302" i="25"/>
  <c r="J402" i="25"/>
  <c r="J397" i="25"/>
  <c r="J293" i="25"/>
  <c r="J392" i="25"/>
  <c r="J404" i="25"/>
  <c r="J300" i="25"/>
  <c r="J294" i="25"/>
  <c r="J420" i="25"/>
  <c r="J304" i="1"/>
  <c r="J429" i="25"/>
  <c r="J417" i="25"/>
  <c r="J419" i="25"/>
  <c r="J425" i="25"/>
  <c r="J430" i="25"/>
  <c r="J421" i="25"/>
  <c r="J414" i="25"/>
  <c r="J415" i="25"/>
  <c r="J423" i="25"/>
  <c r="J428" i="25"/>
  <c r="J290" i="25"/>
  <c r="J424" i="25"/>
  <c r="F431" i="25"/>
  <c r="J406" i="25"/>
  <c r="J422" i="25"/>
  <c r="J383" i="25"/>
  <c r="G431" i="25"/>
  <c r="G303" i="25"/>
  <c r="J388" i="25"/>
  <c r="J390" i="25"/>
  <c r="J427" i="25"/>
  <c r="J398" i="25"/>
  <c r="J426" i="25"/>
  <c r="J389" i="25"/>
  <c r="J298" i="25"/>
  <c r="J418" i="25"/>
  <c r="J288" i="25"/>
  <c r="J289" i="25"/>
  <c r="G407" i="25"/>
  <c r="J296" i="25"/>
  <c r="F303" i="25"/>
  <c r="J297" i="25"/>
  <c r="H431" i="25"/>
  <c r="I305" i="1"/>
  <c r="I283" i="25"/>
  <c r="I303" i="25" s="1"/>
  <c r="I407" i="25"/>
  <c r="J413" i="25"/>
  <c r="H407" i="25"/>
  <c r="J285" i="25"/>
  <c r="E407" i="25"/>
  <c r="J285" i="1"/>
  <c r="J411" i="25"/>
  <c r="E431" i="25"/>
  <c r="F407" i="25"/>
  <c r="J387" i="25"/>
  <c r="E303" i="25"/>
  <c r="E73" i="25" l="1"/>
  <c r="E72" i="25"/>
  <c r="E71" i="1"/>
  <c r="U68" i="1" s="1"/>
  <c r="E72" i="1"/>
  <c r="J72" i="1" s="1"/>
  <c r="F72" i="1"/>
  <c r="F71" i="1"/>
  <c r="Y107" i="1"/>
  <c r="J111" i="1"/>
  <c r="L86" i="1"/>
  <c r="T86" i="25"/>
  <c r="H84" i="25" s="1"/>
  <c r="Q86" i="25"/>
  <c r="R86" i="25"/>
  <c r="S86" i="25"/>
  <c r="G20" i="1"/>
  <c r="W18" i="1" s="1"/>
  <c r="F20" i="1"/>
  <c r="F22" i="1" s="1"/>
  <c r="X54" i="1"/>
  <c r="O145" i="25"/>
  <c r="F14" i="25"/>
  <c r="F15" i="25" s="1"/>
  <c r="F17" i="25" s="1"/>
  <c r="V13" i="25" s="1"/>
  <c r="L72" i="1"/>
  <c r="J95" i="1"/>
  <c r="R152" i="25"/>
  <c r="S22" i="25"/>
  <c r="Q22" i="25"/>
  <c r="G159" i="25"/>
  <c r="R22" i="25"/>
  <c r="F44" i="25"/>
  <c r="F45" i="25" s="1"/>
  <c r="F47" i="25" s="1"/>
  <c r="V43" i="25" s="1"/>
  <c r="G69" i="25"/>
  <c r="F158" i="25"/>
  <c r="F117" i="25"/>
  <c r="G118" i="25"/>
  <c r="G83" i="25"/>
  <c r="L232" i="1"/>
  <c r="A229" i="25" s="1"/>
  <c r="P152" i="25"/>
  <c r="Q72" i="25"/>
  <c r="U100" i="1"/>
  <c r="H229" i="25"/>
  <c r="E229" i="25"/>
  <c r="S72" i="25"/>
  <c r="I229" i="25"/>
  <c r="T72" i="25"/>
  <c r="H70" i="25" s="1"/>
  <c r="R72" i="25"/>
  <c r="G229" i="25"/>
  <c r="Q152" i="25"/>
  <c r="L155" i="1"/>
  <c r="F229" i="25"/>
  <c r="O152" i="25"/>
  <c r="Q138" i="25"/>
  <c r="L147" i="1"/>
  <c r="R138" i="25"/>
  <c r="L52" i="1"/>
  <c r="P138" i="25"/>
  <c r="Q145" i="25"/>
  <c r="O138" i="25"/>
  <c r="R145" i="25"/>
  <c r="L139" i="1"/>
  <c r="P145" i="25"/>
  <c r="P131" i="25"/>
  <c r="G49" i="25"/>
  <c r="G52" i="25" s="1"/>
  <c r="O131" i="25"/>
  <c r="L131" i="1"/>
  <c r="Q131" i="25"/>
  <c r="G58" i="1"/>
  <c r="R131" i="25"/>
  <c r="S58" i="25"/>
  <c r="R58" i="25"/>
  <c r="L58" i="1"/>
  <c r="Q58" i="25"/>
  <c r="I58" i="1"/>
  <c r="I62" i="1" s="1"/>
  <c r="I63" i="1" s="1"/>
  <c r="S52" i="25"/>
  <c r="R52" i="25"/>
  <c r="Q52" i="25"/>
  <c r="G13" i="25"/>
  <c r="G16" i="25" s="1"/>
  <c r="F28" i="25"/>
  <c r="F29" i="25" s="1"/>
  <c r="V25" i="25" s="1"/>
  <c r="F132" i="25"/>
  <c r="F58" i="1"/>
  <c r="G128" i="25"/>
  <c r="G76" i="25"/>
  <c r="G149" i="25"/>
  <c r="G153" i="25" s="1"/>
  <c r="J56" i="1"/>
  <c r="J58" i="1" s="1"/>
  <c r="G61" i="1"/>
  <c r="J37" i="1"/>
  <c r="F153" i="25"/>
  <c r="F151" i="25"/>
  <c r="F152" i="25" s="1"/>
  <c r="V127" i="1"/>
  <c r="G135" i="25"/>
  <c r="J49" i="1"/>
  <c r="J153" i="1"/>
  <c r="Q79" i="25"/>
  <c r="L79" i="1"/>
  <c r="R79" i="25"/>
  <c r="T79" i="25"/>
  <c r="H77" i="25" s="1"/>
  <c r="S79" i="25"/>
  <c r="G87" i="71"/>
  <c r="G111" i="71" s="1"/>
  <c r="H87" i="71"/>
  <c r="H111" i="71" s="1"/>
  <c r="R16" i="25"/>
  <c r="I111" i="71"/>
  <c r="J111" i="71"/>
  <c r="U93" i="1"/>
  <c r="J139" i="1"/>
  <c r="U151" i="1"/>
  <c r="F130" i="25"/>
  <c r="F131" i="25" s="1"/>
  <c r="F139" i="25"/>
  <c r="F140" i="25" s="1"/>
  <c r="F123" i="25"/>
  <c r="F124" i="25" s="1"/>
  <c r="F125" i="25"/>
  <c r="G22" i="1"/>
  <c r="Q16" i="25"/>
  <c r="E35" i="27"/>
  <c r="F88" i="71" s="1"/>
  <c r="F132" i="1"/>
  <c r="F89" i="1"/>
  <c r="E89" i="1"/>
  <c r="F20" i="25"/>
  <c r="F21" i="25" s="1"/>
  <c r="F23" i="25" s="1"/>
  <c r="V19" i="25" s="1"/>
  <c r="E114" i="1"/>
  <c r="J114" i="1" s="1"/>
  <c r="J102" i="1"/>
  <c r="G55" i="25"/>
  <c r="G58" i="25" s="1"/>
  <c r="J70" i="1"/>
  <c r="O32" i="27"/>
  <c r="S16" i="25"/>
  <c r="L16" i="1"/>
  <c r="F71" i="25"/>
  <c r="J25" i="1"/>
  <c r="M35" i="27"/>
  <c r="J55" i="1"/>
  <c r="G20" i="25"/>
  <c r="G21" i="25" s="1"/>
  <c r="G23" i="25" s="1"/>
  <c r="W19" i="25" s="1"/>
  <c r="G37" i="25"/>
  <c r="G40" i="25" s="1"/>
  <c r="O20" i="27"/>
  <c r="O21" i="27" s="1"/>
  <c r="E62" i="25"/>
  <c r="I182" i="1"/>
  <c r="I186" i="1" s="1"/>
  <c r="I132" i="1"/>
  <c r="Y127" i="1"/>
  <c r="H125" i="1"/>
  <c r="X120" i="1"/>
  <c r="I125" i="1"/>
  <c r="Y120" i="1"/>
  <c r="W127" i="1"/>
  <c r="U120" i="1"/>
  <c r="G125" i="1"/>
  <c r="W120" i="1"/>
  <c r="V151" i="1"/>
  <c r="H132" i="1"/>
  <c r="X127" i="1"/>
  <c r="G156" i="1"/>
  <c r="W151" i="1"/>
  <c r="F38" i="25"/>
  <c r="F39" i="25" s="1"/>
  <c r="F41" i="25" s="1"/>
  <c r="V37" i="25" s="1"/>
  <c r="J221" i="1"/>
  <c r="L201" i="1"/>
  <c r="J131" i="1"/>
  <c r="V18" i="1"/>
  <c r="F61" i="1"/>
  <c r="H182" i="1"/>
  <c r="H186" i="1" s="1"/>
  <c r="G73" i="1"/>
  <c r="G90" i="1" s="1"/>
  <c r="W68" i="1"/>
  <c r="I73" i="1"/>
  <c r="I90" i="1" s="1"/>
  <c r="Y68" i="1"/>
  <c r="H73" i="1"/>
  <c r="H90" i="1" s="1"/>
  <c r="X68" i="1"/>
  <c r="J19" i="1"/>
  <c r="E156" i="25"/>
  <c r="H98" i="1"/>
  <c r="H115" i="1" s="1"/>
  <c r="X93" i="1"/>
  <c r="I98" i="1"/>
  <c r="I115" i="1" s="1"/>
  <c r="Y93" i="1"/>
  <c r="G98" i="1"/>
  <c r="G115" i="1" s="1"/>
  <c r="W93" i="1"/>
  <c r="F98" i="1"/>
  <c r="F115" i="1" s="1"/>
  <c r="V93" i="1"/>
  <c r="J147" i="1"/>
  <c r="M21" i="27"/>
  <c r="E152" i="25"/>
  <c r="E154" i="25" s="1"/>
  <c r="G108" i="25"/>
  <c r="F34" i="25"/>
  <c r="F35" i="25" s="1"/>
  <c r="E115" i="25"/>
  <c r="F144" i="25"/>
  <c r="F145" i="25" s="1"/>
  <c r="F147" i="25" s="1"/>
  <c r="G142" i="25"/>
  <c r="J253" i="1"/>
  <c r="G94" i="25"/>
  <c r="L40" i="1"/>
  <c r="R40" i="25"/>
  <c r="Q40" i="25"/>
  <c r="S40" i="25"/>
  <c r="T111" i="25"/>
  <c r="H109" i="25" s="1"/>
  <c r="S111" i="25"/>
  <c r="J305" i="1"/>
  <c r="Q111" i="25"/>
  <c r="G121" i="25"/>
  <c r="L111" i="1"/>
  <c r="R111" i="25"/>
  <c r="E61" i="1"/>
  <c r="G29" i="23"/>
  <c r="G36" i="23" s="1"/>
  <c r="G55" i="71" s="1"/>
  <c r="G79" i="71" s="1"/>
  <c r="G25" i="25"/>
  <c r="G28" i="25" s="1"/>
  <c r="G33" i="23"/>
  <c r="G54" i="71" s="1"/>
  <c r="G78" i="71" s="1"/>
  <c r="J14" i="1"/>
  <c r="J16" i="1" s="1"/>
  <c r="G43" i="25"/>
  <c r="G46" i="25" s="1"/>
  <c r="E106" i="25"/>
  <c r="U101" i="25"/>
  <c r="E41" i="25"/>
  <c r="U37" i="25" s="1"/>
  <c r="J129" i="1"/>
  <c r="U127" i="1"/>
  <c r="S46" i="25"/>
  <c r="R46" i="25"/>
  <c r="Q46" i="25"/>
  <c r="L46" i="1"/>
  <c r="L34" i="1"/>
  <c r="S34" i="25"/>
  <c r="Q34" i="25"/>
  <c r="R34" i="25"/>
  <c r="E59" i="25"/>
  <c r="U55" i="25" s="1"/>
  <c r="J124" i="1"/>
  <c r="E29" i="25"/>
  <c r="U25" i="25" s="1"/>
  <c r="E158" i="1"/>
  <c r="E133" i="25"/>
  <c r="U128" i="25"/>
  <c r="J170" i="25"/>
  <c r="F103" i="25"/>
  <c r="F158" i="1"/>
  <c r="E126" i="25"/>
  <c r="U121" i="25"/>
  <c r="G35" i="27"/>
  <c r="G88" i="71" s="1"/>
  <c r="G132" i="1"/>
  <c r="F156" i="1"/>
  <c r="E88" i="25"/>
  <c r="U83" i="25"/>
  <c r="E350" i="1"/>
  <c r="U30" i="1"/>
  <c r="J32" i="1"/>
  <c r="J34" i="1" s="1"/>
  <c r="E34" i="1"/>
  <c r="H345" i="25"/>
  <c r="H350" i="25" s="1"/>
  <c r="H352" i="1"/>
  <c r="E21" i="25"/>
  <c r="L104" i="1"/>
  <c r="T104" i="25"/>
  <c r="H102" i="25" s="1"/>
  <c r="Q104" i="25"/>
  <c r="R104" i="25"/>
  <c r="S104" i="25"/>
  <c r="F50" i="25"/>
  <c r="F52" i="25"/>
  <c r="G31" i="25"/>
  <c r="K35" i="27"/>
  <c r="E87" i="1"/>
  <c r="J85" i="1"/>
  <c r="J87" i="1" s="1"/>
  <c r="Q153" i="25"/>
  <c r="E33" i="25"/>
  <c r="E99" i="25"/>
  <c r="U94" i="25"/>
  <c r="E147" i="25"/>
  <c r="U142" i="25"/>
  <c r="E47" i="25"/>
  <c r="U43" i="25" s="1"/>
  <c r="J145" i="1"/>
  <c r="U143" i="1"/>
  <c r="U36" i="1"/>
  <c r="E40" i="1"/>
  <c r="J38" i="1"/>
  <c r="J40" i="1" s="1"/>
  <c r="T87" i="25"/>
  <c r="I84" i="25" s="1"/>
  <c r="R87" i="25"/>
  <c r="S87" i="25"/>
  <c r="Q87" i="25"/>
  <c r="F110" i="25"/>
  <c r="Q28" i="25"/>
  <c r="S28" i="25"/>
  <c r="R28" i="25"/>
  <c r="L28" i="1"/>
  <c r="E210" i="25"/>
  <c r="F210" i="25"/>
  <c r="G210" i="25"/>
  <c r="H210" i="25"/>
  <c r="I210" i="25"/>
  <c r="L213" i="1"/>
  <c r="E242" i="25"/>
  <c r="F242" i="25"/>
  <c r="G242" i="25"/>
  <c r="H242" i="25"/>
  <c r="L245" i="1"/>
  <c r="I242" i="25"/>
  <c r="I35" i="27"/>
  <c r="H88" i="71" s="1"/>
  <c r="J155" i="1"/>
  <c r="G158" i="1"/>
  <c r="G182" i="1" s="1"/>
  <c r="J96" i="1"/>
  <c r="J98" i="1" s="1"/>
  <c r="E98" i="1"/>
  <c r="E345" i="25"/>
  <c r="E349" i="25"/>
  <c r="J349" i="25" s="1"/>
  <c r="J351" i="1"/>
  <c r="E80" i="1"/>
  <c r="J78" i="1"/>
  <c r="J80" i="1" s="1"/>
  <c r="F78" i="25"/>
  <c r="U24" i="1"/>
  <c r="E28" i="1"/>
  <c r="J26" i="1"/>
  <c r="J28" i="1" s="1"/>
  <c r="F58" i="25"/>
  <c r="F56" i="25"/>
  <c r="V171" i="25"/>
  <c r="F96" i="25"/>
  <c r="I347" i="25"/>
  <c r="I350" i="25" s="1"/>
  <c r="I352" i="1"/>
  <c r="Q97" i="25"/>
  <c r="S97" i="25"/>
  <c r="R97" i="25"/>
  <c r="T97" i="25"/>
  <c r="H95" i="25" s="1"/>
  <c r="L97" i="1"/>
  <c r="E53" i="25"/>
  <c r="U49" i="25" s="1"/>
  <c r="E81" i="25"/>
  <c r="U76" i="25"/>
  <c r="E349" i="1"/>
  <c r="U18" i="1"/>
  <c r="J20" i="1"/>
  <c r="J22" i="1" s="1"/>
  <c r="E22" i="1"/>
  <c r="E90" i="25"/>
  <c r="E125" i="1"/>
  <c r="E29" i="27"/>
  <c r="O28" i="27"/>
  <c r="O29" i="27" s="1"/>
  <c r="F85" i="25"/>
  <c r="E348" i="1"/>
  <c r="U48" i="1"/>
  <c r="E52" i="1"/>
  <c r="J50" i="1"/>
  <c r="J52" i="1" s="1"/>
  <c r="G101" i="25"/>
  <c r="E113" i="25"/>
  <c r="U108" i="25"/>
  <c r="E112" i="1"/>
  <c r="J110" i="1"/>
  <c r="J112" i="1" s="1"/>
  <c r="J137" i="1"/>
  <c r="U135" i="1"/>
  <c r="L124" i="1"/>
  <c r="Q124" i="25"/>
  <c r="O124" i="25"/>
  <c r="P124" i="25"/>
  <c r="R124" i="25"/>
  <c r="U42" i="1"/>
  <c r="E46" i="1"/>
  <c r="J44" i="1"/>
  <c r="J46" i="1" s="1"/>
  <c r="E105" i="1"/>
  <c r="J103" i="1"/>
  <c r="J105" i="1" s="1"/>
  <c r="G348" i="1"/>
  <c r="R23" i="25"/>
  <c r="Q23" i="25"/>
  <c r="S23" i="25"/>
  <c r="E140" i="25"/>
  <c r="U135" i="25"/>
  <c r="J122" i="1"/>
  <c r="H16" i="1"/>
  <c r="H62" i="1" s="1"/>
  <c r="X12" i="1"/>
  <c r="F16" i="1"/>
  <c r="V12" i="1"/>
  <c r="G16" i="1"/>
  <c r="W12" i="1"/>
  <c r="E17" i="25"/>
  <c r="G178" i="25"/>
  <c r="W171" i="25" s="1"/>
  <c r="J177" i="25"/>
  <c r="I178" i="25"/>
  <c r="X171" i="25"/>
  <c r="J165" i="25"/>
  <c r="E178" i="25"/>
  <c r="J180" i="1"/>
  <c r="Z173" i="1" s="1"/>
  <c r="J283" i="25"/>
  <c r="J303" i="25" s="1"/>
  <c r="J431" i="25"/>
  <c r="J407" i="25"/>
  <c r="H83" i="25" l="1"/>
  <c r="O153" i="25"/>
  <c r="P153" i="25"/>
  <c r="R153" i="25"/>
  <c r="R73" i="25"/>
  <c r="T73" i="25"/>
  <c r="I70" i="25" s="1"/>
  <c r="Q73" i="25"/>
  <c r="S73" i="25"/>
  <c r="G186" i="1"/>
  <c r="F62" i="1"/>
  <c r="F63" i="1" s="1"/>
  <c r="E156" i="1"/>
  <c r="H19" i="25"/>
  <c r="H22" i="25" s="1"/>
  <c r="P146" i="25"/>
  <c r="J154" i="1"/>
  <c r="J156" i="1" s="1"/>
  <c r="E58" i="1"/>
  <c r="L233" i="1"/>
  <c r="G71" i="25"/>
  <c r="G14" i="25"/>
  <c r="G15" i="25" s="1"/>
  <c r="H149" i="25"/>
  <c r="G85" i="25"/>
  <c r="G88" i="25" s="1"/>
  <c r="G123" i="25"/>
  <c r="G124" i="25" s="1"/>
  <c r="G158" i="25"/>
  <c r="H118" i="25"/>
  <c r="H55" i="25"/>
  <c r="H56" i="25" s="1"/>
  <c r="H57" i="25" s="1"/>
  <c r="G96" i="25"/>
  <c r="G117" i="25"/>
  <c r="F74" i="25"/>
  <c r="H69" i="25"/>
  <c r="G137" i="25"/>
  <c r="G138" i="25" s="1"/>
  <c r="G50" i="25"/>
  <c r="G51" i="25" s="1"/>
  <c r="G53" i="25" s="1"/>
  <c r="W49" i="25" s="1"/>
  <c r="H142" i="25"/>
  <c r="H146" i="25" s="1"/>
  <c r="G139" i="25"/>
  <c r="H135" i="25"/>
  <c r="H139" i="25" s="1"/>
  <c r="G151" i="25"/>
  <c r="G152" i="25" s="1"/>
  <c r="W149" i="25" s="1"/>
  <c r="H128" i="25"/>
  <c r="Q59" i="25"/>
  <c r="S53" i="25"/>
  <c r="O132" i="25"/>
  <c r="R59" i="25"/>
  <c r="P132" i="25"/>
  <c r="S59" i="25"/>
  <c r="R53" i="25"/>
  <c r="I49" i="25" s="1"/>
  <c r="R139" i="25"/>
  <c r="Q139" i="25"/>
  <c r="R132" i="25"/>
  <c r="Q132" i="25"/>
  <c r="O139" i="25"/>
  <c r="P139" i="25"/>
  <c r="E73" i="1"/>
  <c r="E90" i="1" s="1"/>
  <c r="Q53" i="25"/>
  <c r="Q146" i="25"/>
  <c r="R146" i="25"/>
  <c r="O146" i="25"/>
  <c r="H49" i="25"/>
  <c r="H52" i="25" s="1"/>
  <c r="G78" i="25"/>
  <c r="E36" i="27"/>
  <c r="V135" i="25"/>
  <c r="H13" i="25"/>
  <c r="H16" i="25" s="1"/>
  <c r="U54" i="1"/>
  <c r="S17" i="25"/>
  <c r="F133" i="25"/>
  <c r="G132" i="25"/>
  <c r="G130" i="25"/>
  <c r="G131" i="25" s="1"/>
  <c r="F154" i="25"/>
  <c r="V149" i="25"/>
  <c r="Q17" i="25"/>
  <c r="H76" i="25"/>
  <c r="R17" i="25"/>
  <c r="S80" i="25"/>
  <c r="Q80" i="25"/>
  <c r="T80" i="25"/>
  <c r="I77" i="25" s="1"/>
  <c r="R80" i="25"/>
  <c r="J88" i="71"/>
  <c r="J112" i="71" s="1"/>
  <c r="J114" i="71" s="1"/>
  <c r="I88" i="71"/>
  <c r="I112" i="71" s="1"/>
  <c r="I114" i="71" s="1"/>
  <c r="G62" i="1"/>
  <c r="G63" i="1" s="1"/>
  <c r="D6" i="72"/>
  <c r="D9" i="72" s="1"/>
  <c r="G81" i="71"/>
  <c r="V121" i="25"/>
  <c r="F126" i="25"/>
  <c r="G112" i="71"/>
  <c r="G114" i="71" s="1"/>
  <c r="F111" i="71"/>
  <c r="K87" i="71"/>
  <c r="H112" i="71"/>
  <c r="H114" i="71" s="1"/>
  <c r="V128" i="25"/>
  <c r="I159" i="1"/>
  <c r="I183" i="1" s="1"/>
  <c r="I187" i="1" s="1"/>
  <c r="I188" i="1" s="1"/>
  <c r="E182" i="1"/>
  <c r="E186" i="1" s="1"/>
  <c r="G56" i="25"/>
  <c r="G57" i="25" s="1"/>
  <c r="G59" i="25" s="1"/>
  <c r="W55" i="25" s="1"/>
  <c r="J89" i="1"/>
  <c r="F182" i="1"/>
  <c r="F186" i="1" s="1"/>
  <c r="H199" i="25"/>
  <c r="M36" i="27"/>
  <c r="K36" i="27"/>
  <c r="F199" i="25"/>
  <c r="G36" i="27"/>
  <c r="I36" i="27"/>
  <c r="V31" i="25"/>
  <c r="C199" i="25"/>
  <c r="G110" i="25"/>
  <c r="G113" i="25" s="1"/>
  <c r="G38" i="25"/>
  <c r="G39" i="25" s="1"/>
  <c r="G41" i="25" s="1"/>
  <c r="W37" i="25" s="1"/>
  <c r="F156" i="25"/>
  <c r="L202" i="1"/>
  <c r="U149" i="25"/>
  <c r="J61" i="1"/>
  <c r="F148" i="1"/>
  <c r="V143" i="1"/>
  <c r="V142" i="25"/>
  <c r="F125" i="1"/>
  <c r="V120" i="1"/>
  <c r="G140" i="1"/>
  <c r="W135" i="1"/>
  <c r="H159" i="1"/>
  <c r="H183" i="1" s="1"/>
  <c r="G148" i="1"/>
  <c r="W143" i="1"/>
  <c r="F140" i="1"/>
  <c r="V135" i="1"/>
  <c r="I199" i="25"/>
  <c r="E199" i="25"/>
  <c r="G199" i="25"/>
  <c r="F73" i="1"/>
  <c r="F90" i="1" s="1"/>
  <c r="V68" i="1"/>
  <c r="G44" i="25"/>
  <c r="G45" i="25" s="1"/>
  <c r="G47" i="25" s="1"/>
  <c r="W43" i="25" s="1"/>
  <c r="Q112" i="25"/>
  <c r="R112" i="25"/>
  <c r="S112" i="25"/>
  <c r="T112" i="25"/>
  <c r="I109" i="25" s="1"/>
  <c r="H43" i="25"/>
  <c r="H44" i="25" s="1"/>
  <c r="H45" i="25" s="1"/>
  <c r="J123" i="1"/>
  <c r="J125" i="1" s="1"/>
  <c r="H25" i="25"/>
  <c r="H26" i="25" s="1"/>
  <c r="H27" i="25" s="1"/>
  <c r="G125" i="25"/>
  <c r="J71" i="1"/>
  <c r="J73" i="1" s="1"/>
  <c r="G144" i="25"/>
  <c r="G146" i="25"/>
  <c r="H31" i="25"/>
  <c r="H34" i="25" s="1"/>
  <c r="E62" i="1"/>
  <c r="G26" i="25"/>
  <c r="G27" i="25" s="1"/>
  <c r="Q41" i="25"/>
  <c r="S41" i="25"/>
  <c r="R41" i="25"/>
  <c r="I19" i="25"/>
  <c r="I20" i="25" s="1"/>
  <c r="I21" i="25" s="1"/>
  <c r="H108" i="25"/>
  <c r="H37" i="25"/>
  <c r="G37" i="23"/>
  <c r="G30" i="23"/>
  <c r="G346" i="25"/>
  <c r="G350" i="25" s="1"/>
  <c r="G352" i="1"/>
  <c r="E347" i="25"/>
  <c r="J347" i="25" s="1"/>
  <c r="J349" i="1"/>
  <c r="J138" i="1"/>
  <c r="J140" i="1" s="1"/>
  <c r="E140" i="1"/>
  <c r="E180" i="25"/>
  <c r="E184" i="25" s="1"/>
  <c r="F90" i="25"/>
  <c r="L246" i="1"/>
  <c r="A242" i="25"/>
  <c r="I83" i="25"/>
  <c r="F345" i="25"/>
  <c r="F350" i="25" s="1"/>
  <c r="F352" i="1"/>
  <c r="E352" i="1"/>
  <c r="R105" i="25"/>
  <c r="T105" i="25"/>
  <c r="I102" i="25" s="1"/>
  <c r="Q105" i="25"/>
  <c r="S105" i="25"/>
  <c r="S35" i="25"/>
  <c r="Q35" i="25"/>
  <c r="R35" i="25"/>
  <c r="H121" i="25"/>
  <c r="G103" i="25"/>
  <c r="E74" i="25"/>
  <c r="E91" i="25" s="1"/>
  <c r="U69" i="25"/>
  <c r="H94" i="25"/>
  <c r="J347" i="1"/>
  <c r="F51" i="25"/>
  <c r="E23" i="25"/>
  <c r="U19" i="25" s="1"/>
  <c r="J158" i="1"/>
  <c r="Q29" i="25"/>
  <c r="R29" i="25"/>
  <c r="S29" i="25"/>
  <c r="E35" i="25"/>
  <c r="U31" i="25" s="1"/>
  <c r="E132" i="1"/>
  <c r="J130" i="1"/>
  <c r="J132" i="1" s="1"/>
  <c r="H85" i="25"/>
  <c r="E116" i="25"/>
  <c r="H101" i="25"/>
  <c r="E157" i="25"/>
  <c r="Q47" i="25"/>
  <c r="R47" i="25"/>
  <c r="S47" i="25"/>
  <c r="F115" i="25"/>
  <c r="J146" i="1"/>
  <c r="J148" i="1" s="1"/>
  <c r="E148" i="1"/>
  <c r="G32" i="25"/>
  <c r="G34" i="25"/>
  <c r="E115" i="1"/>
  <c r="J115" i="1" s="1"/>
  <c r="E348" i="25"/>
  <c r="J348" i="25" s="1"/>
  <c r="J350" i="1"/>
  <c r="O35" i="27"/>
  <c r="P125" i="25"/>
  <c r="O125" i="25"/>
  <c r="Q125" i="25"/>
  <c r="R125" i="25"/>
  <c r="E346" i="25"/>
  <c r="J348" i="1"/>
  <c r="I69" i="25"/>
  <c r="Q98" i="25"/>
  <c r="R98" i="25"/>
  <c r="S98" i="25"/>
  <c r="T98" i="25"/>
  <c r="I95" i="25" s="1"/>
  <c r="F57" i="25"/>
  <c r="A210" i="25"/>
  <c r="L214" i="1"/>
  <c r="I149" i="25"/>
  <c r="F62" i="25"/>
  <c r="H63" i="1"/>
  <c r="U13" i="25"/>
  <c r="Y171" i="25"/>
  <c r="J178" i="25"/>
  <c r="H144" i="25" l="1"/>
  <c r="H145" i="25" s="1"/>
  <c r="H20" i="25"/>
  <c r="H21" i="25" s="1"/>
  <c r="H23" i="25" s="1"/>
  <c r="X19" i="25" s="1"/>
  <c r="G154" i="25"/>
  <c r="C231" i="25"/>
  <c r="F231" i="25"/>
  <c r="L234" i="1"/>
  <c r="H71" i="25"/>
  <c r="I231" i="25"/>
  <c r="E231" i="25"/>
  <c r="H231" i="25"/>
  <c r="G231" i="25"/>
  <c r="W69" i="25"/>
  <c r="G74" i="25"/>
  <c r="G126" i="25"/>
  <c r="H153" i="25"/>
  <c r="H151" i="25"/>
  <c r="H152" i="25" s="1"/>
  <c r="H132" i="25"/>
  <c r="H130" i="25"/>
  <c r="H131" i="25" s="1"/>
  <c r="W83" i="25"/>
  <c r="G90" i="25"/>
  <c r="H58" i="25"/>
  <c r="H59" i="25" s="1"/>
  <c r="X55" i="25" s="1"/>
  <c r="H158" i="25"/>
  <c r="H117" i="25"/>
  <c r="I118" i="25"/>
  <c r="W135" i="25"/>
  <c r="I50" i="25"/>
  <c r="I51" i="25" s="1"/>
  <c r="V69" i="25"/>
  <c r="G140" i="25"/>
  <c r="I135" i="25"/>
  <c r="I137" i="25" s="1"/>
  <c r="I128" i="25"/>
  <c r="I142" i="25"/>
  <c r="I146" i="25" s="1"/>
  <c r="J146" i="25" s="1"/>
  <c r="H137" i="25"/>
  <c r="H138" i="25" s="1"/>
  <c r="H140" i="25" s="1"/>
  <c r="I55" i="25"/>
  <c r="I56" i="25" s="1"/>
  <c r="H50" i="25"/>
  <c r="H51" i="25" s="1"/>
  <c r="H53" i="25" s="1"/>
  <c r="X49" i="25" s="1"/>
  <c r="H14" i="25"/>
  <c r="H15" i="25" s="1"/>
  <c r="H17" i="25" s="1"/>
  <c r="X13" i="25" s="1"/>
  <c r="H78" i="25"/>
  <c r="H81" i="25" s="1"/>
  <c r="I13" i="25"/>
  <c r="I16" i="25" s="1"/>
  <c r="J16" i="25" s="1"/>
  <c r="F157" i="25"/>
  <c r="G133" i="25"/>
  <c r="W128" i="25"/>
  <c r="I76" i="25"/>
  <c r="J62" i="1"/>
  <c r="K111" i="71"/>
  <c r="F112" i="71"/>
  <c r="K112" i="71" s="1"/>
  <c r="K88" i="71"/>
  <c r="H28" i="25"/>
  <c r="H29" i="25" s="1"/>
  <c r="X25" i="25" s="1"/>
  <c r="J182" i="1"/>
  <c r="G200" i="25"/>
  <c r="F159" i="1"/>
  <c r="F183" i="1" s="1"/>
  <c r="W108" i="25"/>
  <c r="J199" i="25"/>
  <c r="B511" i="1"/>
  <c r="E512" i="1"/>
  <c r="O36" i="27"/>
  <c r="C200" i="25"/>
  <c r="H200" i="25"/>
  <c r="I200" i="25"/>
  <c r="E200" i="25"/>
  <c r="L203" i="1"/>
  <c r="F200" i="25"/>
  <c r="I354" i="1"/>
  <c r="G62" i="25"/>
  <c r="W121" i="25"/>
  <c r="I52" i="25"/>
  <c r="J52" i="25" s="1"/>
  <c r="I184" i="1"/>
  <c r="I22" i="25"/>
  <c r="I23" i="25" s="1"/>
  <c r="Y19" i="25" s="1"/>
  <c r="G159" i="1"/>
  <c r="G183" i="1" s="1"/>
  <c r="G184" i="1" s="1"/>
  <c r="H32" i="25"/>
  <c r="H33" i="25" s="1"/>
  <c r="H35" i="25" s="1"/>
  <c r="X31" i="25" s="1"/>
  <c r="H187" i="1"/>
  <c r="H188" i="1" s="1"/>
  <c r="H184" i="1"/>
  <c r="E181" i="25"/>
  <c r="E182" i="25" s="1"/>
  <c r="I108" i="25"/>
  <c r="H46" i="25"/>
  <c r="H47" i="25" s="1"/>
  <c r="X43" i="25" s="1"/>
  <c r="J186" i="1"/>
  <c r="J346" i="25"/>
  <c r="E159" i="1"/>
  <c r="E183" i="1" s="1"/>
  <c r="E63" i="25"/>
  <c r="E64" i="25" s="1"/>
  <c r="J345" i="25"/>
  <c r="I43" i="25"/>
  <c r="I44" i="25" s="1"/>
  <c r="I45" i="25" s="1"/>
  <c r="G145" i="25"/>
  <c r="G156" i="25"/>
  <c r="I25" i="25"/>
  <c r="I26" i="25" s="1"/>
  <c r="E63" i="1"/>
  <c r="J63" i="1" s="1"/>
  <c r="H110" i="25"/>
  <c r="I31" i="25"/>
  <c r="I32" i="25" s="1"/>
  <c r="I37" i="25"/>
  <c r="H38" i="25"/>
  <c r="H40" i="25"/>
  <c r="I94" i="25"/>
  <c r="I101" i="25"/>
  <c r="I121" i="25"/>
  <c r="G29" i="25"/>
  <c r="W25" i="25" s="1"/>
  <c r="H103" i="25"/>
  <c r="H96" i="25"/>
  <c r="L215" i="1"/>
  <c r="E212" i="25"/>
  <c r="F212" i="25"/>
  <c r="G212" i="25"/>
  <c r="H212" i="25"/>
  <c r="I212" i="25"/>
  <c r="C212" i="25"/>
  <c r="J73" i="25"/>
  <c r="I71" i="25"/>
  <c r="J87" i="25"/>
  <c r="I85" i="25"/>
  <c r="F244" i="25"/>
  <c r="G244" i="25"/>
  <c r="H244" i="25"/>
  <c r="I244" i="25"/>
  <c r="E244" i="25"/>
  <c r="L247" i="1"/>
  <c r="C244" i="25"/>
  <c r="J21" i="25"/>
  <c r="J352" i="1"/>
  <c r="G17" i="25"/>
  <c r="F106" i="25"/>
  <c r="V101" i="25"/>
  <c r="F88" i="25"/>
  <c r="V83" i="25"/>
  <c r="I151" i="25"/>
  <c r="I152" i="25" s="1"/>
  <c r="I153" i="25"/>
  <c r="F113" i="25"/>
  <c r="V108" i="25"/>
  <c r="G81" i="25"/>
  <c r="G91" i="25" s="1"/>
  <c r="W76" i="25"/>
  <c r="F180" i="25"/>
  <c r="G33" i="25"/>
  <c r="F99" i="25"/>
  <c r="V94" i="25"/>
  <c r="F53" i="25"/>
  <c r="F81" i="25"/>
  <c r="V76" i="25"/>
  <c r="F59" i="25"/>
  <c r="V55" i="25" s="1"/>
  <c r="H88" i="25"/>
  <c r="X83" i="25"/>
  <c r="E350" i="25"/>
  <c r="G106" i="25"/>
  <c r="W101" i="25"/>
  <c r="G115" i="25"/>
  <c r="H123" i="25"/>
  <c r="H125" i="25"/>
  <c r="G99" i="25"/>
  <c r="W94" i="25"/>
  <c r="J20" i="25"/>
  <c r="H201" i="25"/>
  <c r="J90" i="1"/>
  <c r="H147" i="25"/>
  <c r="X142" i="25"/>
  <c r="Z171" i="25"/>
  <c r="H232" i="25" l="1"/>
  <c r="I139" i="25"/>
  <c r="J139" i="25" s="1"/>
  <c r="I355" i="1"/>
  <c r="I357" i="1" s="1"/>
  <c r="C201" i="25"/>
  <c r="E201" i="25"/>
  <c r="J153" i="25"/>
  <c r="I232" i="25"/>
  <c r="F232" i="25"/>
  <c r="L235" i="1"/>
  <c r="E232" i="25"/>
  <c r="G232" i="25"/>
  <c r="C232" i="25"/>
  <c r="J231" i="25"/>
  <c r="X135" i="25"/>
  <c r="I144" i="25"/>
  <c r="I145" i="25" s="1"/>
  <c r="I147" i="25" s="1"/>
  <c r="I58" i="25"/>
  <c r="J58" i="25" s="1"/>
  <c r="J51" i="25"/>
  <c r="J53" i="25" s="1"/>
  <c r="I158" i="25"/>
  <c r="I96" i="25"/>
  <c r="I117" i="25"/>
  <c r="I130" i="25"/>
  <c r="I131" i="25" s="1"/>
  <c r="I132" i="25"/>
  <c r="J132" i="25" s="1"/>
  <c r="J50" i="25"/>
  <c r="I138" i="25"/>
  <c r="J138" i="25" s="1"/>
  <c r="J137" i="25"/>
  <c r="J71" i="25"/>
  <c r="G201" i="25"/>
  <c r="I14" i="25"/>
  <c r="I15" i="25" s="1"/>
  <c r="I17" i="25" s="1"/>
  <c r="Y13" i="25" s="1"/>
  <c r="X76" i="25"/>
  <c r="H90" i="25"/>
  <c r="J80" i="25"/>
  <c r="I78" i="25"/>
  <c r="I90" i="25" s="1"/>
  <c r="F201" i="25"/>
  <c r="I201" i="25"/>
  <c r="L204" i="1"/>
  <c r="I125" i="25"/>
  <c r="J125" i="25" s="1"/>
  <c r="F114" i="71"/>
  <c r="K114" i="71"/>
  <c r="F187" i="1"/>
  <c r="F188" i="1" s="1"/>
  <c r="F354" i="1" s="1"/>
  <c r="F184" i="1"/>
  <c r="J98" i="25"/>
  <c r="H62" i="25"/>
  <c r="I53" i="25"/>
  <c r="Y49" i="25" s="1"/>
  <c r="I46" i="25"/>
  <c r="J46" i="25" s="1"/>
  <c r="I366" i="1"/>
  <c r="J200" i="25"/>
  <c r="I28" i="25"/>
  <c r="J28" i="25" s="1"/>
  <c r="H354" i="1"/>
  <c r="I110" i="25"/>
  <c r="J110" i="25" s="1"/>
  <c r="J22" i="25"/>
  <c r="J23" i="25" s="1"/>
  <c r="G180" i="25"/>
  <c r="G184" i="25" s="1"/>
  <c r="G187" i="1"/>
  <c r="G188" i="1" s="1"/>
  <c r="G354" i="1" s="1"/>
  <c r="J159" i="1"/>
  <c r="J183" i="1" s="1"/>
  <c r="E185" i="25"/>
  <c r="E186" i="25" s="1"/>
  <c r="J350" i="25"/>
  <c r="I123" i="25"/>
  <c r="J123" i="25" s="1"/>
  <c r="J44" i="25"/>
  <c r="J112" i="25"/>
  <c r="G147" i="25"/>
  <c r="G157" i="25" s="1"/>
  <c r="W142" i="25"/>
  <c r="I33" i="25"/>
  <c r="J33" i="25" s="1"/>
  <c r="J32" i="25"/>
  <c r="I103" i="25"/>
  <c r="I106" i="25" s="1"/>
  <c r="I38" i="25"/>
  <c r="I39" i="25" s="1"/>
  <c r="I40" i="25"/>
  <c r="J40" i="25" s="1"/>
  <c r="H39" i="25"/>
  <c r="H113" i="25"/>
  <c r="X108" i="25"/>
  <c r="I34" i="25"/>
  <c r="J34" i="25" s="1"/>
  <c r="G116" i="25"/>
  <c r="F91" i="25"/>
  <c r="F116" i="25"/>
  <c r="C245" i="25"/>
  <c r="F245" i="25"/>
  <c r="G245" i="25"/>
  <c r="H245" i="25"/>
  <c r="I245" i="25"/>
  <c r="E245" i="25"/>
  <c r="L248" i="1"/>
  <c r="H133" i="25"/>
  <c r="X128" i="25"/>
  <c r="F63" i="25"/>
  <c r="V49" i="25"/>
  <c r="J45" i="25"/>
  <c r="E184" i="1"/>
  <c r="E187" i="1"/>
  <c r="H156" i="25"/>
  <c r="H124" i="25"/>
  <c r="X69" i="25"/>
  <c r="H74" i="25"/>
  <c r="H91" i="25" s="1"/>
  <c r="I154" i="25"/>
  <c r="Y149" i="25"/>
  <c r="J85" i="25"/>
  <c r="C233" i="25"/>
  <c r="E233" i="25"/>
  <c r="L236" i="1"/>
  <c r="H233" i="25"/>
  <c r="J212" i="25"/>
  <c r="J151" i="25"/>
  <c r="W13" i="25"/>
  <c r="J244" i="25"/>
  <c r="I57" i="25"/>
  <c r="J56" i="25"/>
  <c r="C213" i="25"/>
  <c r="L216" i="1"/>
  <c r="E213" i="25"/>
  <c r="F213" i="25"/>
  <c r="G213" i="25"/>
  <c r="H213" i="25"/>
  <c r="I213" i="25"/>
  <c r="H154" i="25"/>
  <c r="X149" i="25"/>
  <c r="J152" i="25"/>
  <c r="J154" i="25" s="1"/>
  <c r="H106" i="25"/>
  <c r="X101" i="25"/>
  <c r="G35" i="25"/>
  <c r="W31" i="25" s="1"/>
  <c r="F184" i="25"/>
  <c r="J105" i="25"/>
  <c r="I27" i="25"/>
  <c r="J26" i="25"/>
  <c r="H115" i="25"/>
  <c r="J140" i="25" l="1"/>
  <c r="I233" i="25"/>
  <c r="G233" i="25"/>
  <c r="F233" i="25"/>
  <c r="J232" i="25"/>
  <c r="F355" i="1"/>
  <c r="F357" i="1" s="1"/>
  <c r="G355" i="1"/>
  <c r="G357" i="1" s="1"/>
  <c r="H355" i="1"/>
  <c r="H357" i="1" s="1"/>
  <c r="J96" i="25"/>
  <c r="Y142" i="25"/>
  <c r="J144" i="25"/>
  <c r="J145" i="25"/>
  <c r="J147" i="25" s="1"/>
  <c r="I133" i="25"/>
  <c r="J15" i="25"/>
  <c r="J17" i="25" s="1"/>
  <c r="J130" i="25"/>
  <c r="J131" i="25"/>
  <c r="J133" i="25" s="1"/>
  <c r="I140" i="25"/>
  <c r="Y128" i="25"/>
  <c r="Y135" i="25"/>
  <c r="J72" i="25"/>
  <c r="J74" i="25" s="1"/>
  <c r="E202" i="25"/>
  <c r="L205" i="1"/>
  <c r="J14" i="25"/>
  <c r="G202" i="25"/>
  <c r="C202" i="25"/>
  <c r="H202" i="25"/>
  <c r="J201" i="25"/>
  <c r="J78" i="25"/>
  <c r="F202" i="25"/>
  <c r="I202" i="25"/>
  <c r="J184" i="1"/>
  <c r="I359" i="1"/>
  <c r="I361" i="1" s="1"/>
  <c r="A491" i="1" s="1"/>
  <c r="J47" i="25"/>
  <c r="I47" i="25"/>
  <c r="Y43" i="25" s="1"/>
  <c r="H366" i="1"/>
  <c r="G366" i="1"/>
  <c r="F366" i="1"/>
  <c r="J111" i="25"/>
  <c r="J113" i="25" s="1"/>
  <c r="I124" i="25"/>
  <c r="Y121" i="25" s="1"/>
  <c r="I156" i="25"/>
  <c r="J156" i="25" s="1"/>
  <c r="E513" i="1"/>
  <c r="H180" i="25"/>
  <c r="H184" i="25" s="1"/>
  <c r="G181" i="25"/>
  <c r="G182" i="25" s="1"/>
  <c r="F181" i="25"/>
  <c r="F182" i="25" s="1"/>
  <c r="J38" i="25"/>
  <c r="J35" i="25"/>
  <c r="I62" i="25"/>
  <c r="J62" i="25" s="1"/>
  <c r="I35" i="25"/>
  <c r="Y31" i="25" s="1"/>
  <c r="Y101" i="25"/>
  <c r="I115" i="25"/>
  <c r="J115" i="25" s="1"/>
  <c r="J103" i="25"/>
  <c r="I41" i="25"/>
  <c r="Y37" i="25" s="1"/>
  <c r="H41" i="25"/>
  <c r="J39" i="25"/>
  <c r="J41" i="25" s="1"/>
  <c r="J104" i="25"/>
  <c r="J106" i="25" s="1"/>
  <c r="I99" i="25"/>
  <c r="Y94" i="25"/>
  <c r="G63" i="25"/>
  <c r="I74" i="25"/>
  <c r="Y69" i="25"/>
  <c r="J90" i="25"/>
  <c r="C234" i="25"/>
  <c r="E234" i="25"/>
  <c r="L237" i="1"/>
  <c r="I234" i="25"/>
  <c r="F234" i="25"/>
  <c r="G234" i="25"/>
  <c r="H234" i="25"/>
  <c r="J233" i="25"/>
  <c r="J187" i="1"/>
  <c r="E188" i="1"/>
  <c r="E354" i="1" s="1"/>
  <c r="H99" i="25"/>
  <c r="H116" i="25" s="1"/>
  <c r="X94" i="25"/>
  <c r="J97" i="25"/>
  <c r="J99" i="25" s="1"/>
  <c r="I29" i="25"/>
  <c r="J27" i="25"/>
  <c r="J29" i="25" s="1"/>
  <c r="J213" i="25"/>
  <c r="H126" i="25"/>
  <c r="H157" i="25" s="1"/>
  <c r="X121" i="25"/>
  <c r="C246" i="25"/>
  <c r="F246" i="25"/>
  <c r="G246" i="25"/>
  <c r="H246" i="25"/>
  <c r="I246" i="25"/>
  <c r="E246" i="25"/>
  <c r="L249" i="1"/>
  <c r="C214" i="25"/>
  <c r="L217" i="1"/>
  <c r="E214" i="25"/>
  <c r="F214" i="25"/>
  <c r="G214" i="25"/>
  <c r="H214" i="25"/>
  <c r="I214" i="25"/>
  <c r="I59" i="25"/>
  <c r="Y55" i="25" s="1"/>
  <c r="J57" i="25"/>
  <c r="J59" i="25" s="1"/>
  <c r="F64" i="25"/>
  <c r="I88" i="25"/>
  <c r="Y83" i="25"/>
  <c r="J86" i="25"/>
  <c r="J88" i="25" s="1"/>
  <c r="J245" i="25"/>
  <c r="E355" i="1" l="1"/>
  <c r="E357" i="1" s="1"/>
  <c r="F203" i="25"/>
  <c r="G203" i="25"/>
  <c r="L206" i="1"/>
  <c r="I203" i="25"/>
  <c r="H203" i="25"/>
  <c r="E203" i="25"/>
  <c r="C203" i="25"/>
  <c r="J202" i="25"/>
  <c r="I81" i="25"/>
  <c r="I91" i="25" s="1"/>
  <c r="Y76" i="25"/>
  <c r="J79" i="25"/>
  <c r="J81" i="25" s="1"/>
  <c r="F359" i="1"/>
  <c r="F361" i="1" s="1"/>
  <c r="H359" i="1"/>
  <c r="H361" i="1" s="1"/>
  <c r="H518" i="1" s="1"/>
  <c r="Y108" i="25"/>
  <c r="I126" i="25"/>
  <c r="I157" i="25" s="1"/>
  <c r="J157" i="25" s="1"/>
  <c r="J124" i="25"/>
  <c r="J126" i="25" s="1"/>
  <c r="I113" i="25"/>
  <c r="I116" i="25" s="1"/>
  <c r="J116" i="25" s="1"/>
  <c r="I368" i="1"/>
  <c r="I369" i="1" s="1"/>
  <c r="I518" i="1"/>
  <c r="A498" i="1"/>
  <c r="C498" i="1" s="1"/>
  <c r="E366" i="1"/>
  <c r="J366" i="1" s="1"/>
  <c r="G359" i="1"/>
  <c r="I180" i="25"/>
  <c r="I184" i="25" s="1"/>
  <c r="J184" i="25" s="1"/>
  <c r="F185" i="25"/>
  <c r="F186" i="25" s="1"/>
  <c r="J180" i="25"/>
  <c r="X37" i="25"/>
  <c r="H63" i="25"/>
  <c r="H64" i="25" s="1"/>
  <c r="J214" i="25"/>
  <c r="G64" i="25"/>
  <c r="G185" i="25"/>
  <c r="G186" i="25" s="1"/>
  <c r="C215" i="25"/>
  <c r="L218" i="1"/>
  <c r="E215" i="25"/>
  <c r="I215" i="25"/>
  <c r="G215" i="25"/>
  <c r="H215" i="25"/>
  <c r="F215" i="25"/>
  <c r="I235" i="25"/>
  <c r="C235" i="25"/>
  <c r="E235" i="25"/>
  <c r="L238" i="1"/>
  <c r="F235" i="25"/>
  <c r="G235" i="25"/>
  <c r="H235" i="25"/>
  <c r="J188" i="1"/>
  <c r="H181" i="25"/>
  <c r="J234" i="25"/>
  <c r="J246" i="25"/>
  <c r="Y25" i="25"/>
  <c r="I63" i="25"/>
  <c r="L250" i="1"/>
  <c r="C247" i="25"/>
  <c r="F247" i="25"/>
  <c r="G247" i="25"/>
  <c r="H247" i="25"/>
  <c r="I247" i="25"/>
  <c r="E247" i="25"/>
  <c r="J203" i="25" l="1"/>
  <c r="L207" i="1"/>
  <c r="E204" i="25"/>
  <c r="E205" i="25" s="1"/>
  <c r="H204" i="25"/>
  <c r="H205" i="25" s="1"/>
  <c r="G204" i="25"/>
  <c r="G205" i="25" s="1"/>
  <c r="F204" i="25"/>
  <c r="F205" i="25" s="1"/>
  <c r="C204" i="25"/>
  <c r="I204" i="25"/>
  <c r="I205" i="25" s="1"/>
  <c r="G361" i="1"/>
  <c r="A496" i="1" s="1"/>
  <c r="C496" i="1" s="1"/>
  <c r="J177" i="71"/>
  <c r="H368" i="1"/>
  <c r="H369" i="1" s="1"/>
  <c r="A490" i="1"/>
  <c r="A497" i="1"/>
  <c r="C497" i="1" s="1"/>
  <c r="A488" i="1"/>
  <c r="C488" i="1" s="1"/>
  <c r="A495" i="1"/>
  <c r="C495" i="1" s="1"/>
  <c r="F368" i="1"/>
  <c r="F369" i="1" s="1"/>
  <c r="G177" i="71" s="1"/>
  <c r="F518" i="1"/>
  <c r="J354" i="1"/>
  <c r="H182" i="25"/>
  <c r="H185" i="25"/>
  <c r="H186" i="25" s="1"/>
  <c r="I64" i="25"/>
  <c r="J64" i="25" s="1"/>
  <c r="J63" i="25"/>
  <c r="I236" i="25"/>
  <c r="I237" i="25" s="1"/>
  <c r="E236" i="25"/>
  <c r="E237" i="25" s="1"/>
  <c r="F236" i="25"/>
  <c r="F237" i="25" s="1"/>
  <c r="G236" i="25"/>
  <c r="G237" i="25" s="1"/>
  <c r="H236" i="25"/>
  <c r="H237" i="25" s="1"/>
  <c r="C236" i="25"/>
  <c r="L239" i="1"/>
  <c r="I181" i="25"/>
  <c r="J91" i="25"/>
  <c r="J181" i="25" s="1"/>
  <c r="J247" i="25"/>
  <c r="L251" i="1"/>
  <c r="C248" i="25"/>
  <c r="F248" i="25"/>
  <c r="G248" i="25"/>
  <c r="H248" i="25"/>
  <c r="I248" i="25"/>
  <c r="E248" i="25"/>
  <c r="J235" i="25"/>
  <c r="J215" i="25"/>
  <c r="I216" i="25"/>
  <c r="C216" i="25"/>
  <c r="L219" i="1"/>
  <c r="E216" i="25"/>
  <c r="F216" i="25"/>
  <c r="G216" i="25"/>
  <c r="H216" i="25"/>
  <c r="J204" i="25" l="1"/>
  <c r="J205" i="25" s="1"/>
  <c r="G368" i="1"/>
  <c r="G369" i="1" s="1"/>
  <c r="A489" i="1"/>
  <c r="C489" i="1" s="1"/>
  <c r="G518" i="1"/>
  <c r="I177" i="71"/>
  <c r="I179" i="71" s="1"/>
  <c r="J357" i="1"/>
  <c r="E359" i="1"/>
  <c r="E361" i="1" s="1"/>
  <c r="J355" i="1"/>
  <c r="I185" i="25"/>
  <c r="I186" i="25" s="1"/>
  <c r="I182" i="25"/>
  <c r="J182" i="25" s="1"/>
  <c r="E217" i="25"/>
  <c r="E218" i="25" s="1"/>
  <c r="F217" i="25"/>
  <c r="F218" i="25" s="1"/>
  <c r="H217" i="25"/>
  <c r="H218" i="25" s="1"/>
  <c r="I217" i="25"/>
  <c r="I218" i="25" s="1"/>
  <c r="G217" i="25"/>
  <c r="C217" i="25"/>
  <c r="L220" i="1"/>
  <c r="J248" i="25"/>
  <c r="F249" i="25"/>
  <c r="F250" i="25" s="1"/>
  <c r="G249" i="25"/>
  <c r="G250" i="25" s="1"/>
  <c r="H249" i="25"/>
  <c r="H250" i="25" s="1"/>
  <c r="E249" i="25"/>
  <c r="E250" i="25" s="1"/>
  <c r="I249" i="25"/>
  <c r="I250" i="25" s="1"/>
  <c r="C249" i="25"/>
  <c r="L252" i="1"/>
  <c r="J236" i="25"/>
  <c r="J237" i="25" s="1"/>
  <c r="J216" i="25"/>
  <c r="E509" i="1"/>
  <c r="J359" i="1" l="1"/>
  <c r="A494" i="1"/>
  <c r="H177" i="71"/>
  <c r="C490" i="1"/>
  <c r="J249" i="25"/>
  <c r="J250" i="25" s="1"/>
  <c r="E219" i="25"/>
  <c r="I219" i="25"/>
  <c r="H219" i="25"/>
  <c r="F219" i="25"/>
  <c r="J217" i="25"/>
  <c r="J218" i="25" s="1"/>
  <c r="G218" i="25"/>
  <c r="E251" i="25"/>
  <c r="F251" i="25"/>
  <c r="H251" i="25"/>
  <c r="G251" i="25"/>
  <c r="I251" i="25"/>
  <c r="J186" i="25"/>
  <c r="J185" i="25"/>
  <c r="E518" i="1"/>
  <c r="J361" i="1"/>
  <c r="A487" i="1" l="1"/>
  <c r="C487" i="1" s="1"/>
  <c r="E368" i="1"/>
  <c r="E369" i="1" s="1"/>
  <c r="F177" i="71" s="1"/>
  <c r="F179" i="71" s="1"/>
  <c r="G179" i="71"/>
  <c r="G185" i="71" s="1"/>
  <c r="C491" i="1"/>
  <c r="B509" i="1"/>
  <c r="E508" i="1"/>
  <c r="C494" i="1"/>
  <c r="B502" i="1" s="1"/>
  <c r="J518" i="1"/>
  <c r="H352" i="25"/>
  <c r="H353" i="25" s="1"/>
  <c r="F352" i="25"/>
  <c r="F353" i="25" s="1"/>
  <c r="I352" i="25"/>
  <c r="I353" i="25" s="1"/>
  <c r="G219" i="25"/>
  <c r="G352" i="25" s="1"/>
  <c r="G353" i="25" s="1"/>
  <c r="J251" i="25"/>
  <c r="E352" i="25"/>
  <c r="E353" i="25" s="1"/>
  <c r="G521" i="1" l="1"/>
  <c r="I521" i="1"/>
  <c r="H521" i="1"/>
  <c r="J368" i="1"/>
  <c r="J369" i="1" s="1"/>
  <c r="E506" i="1" s="1"/>
  <c r="J179" i="71"/>
  <c r="H179" i="71"/>
  <c r="B501" i="1"/>
  <c r="B503" i="1" s="1"/>
  <c r="C501" i="1"/>
  <c r="E483" i="1"/>
  <c r="G520" i="1"/>
  <c r="F522" i="1"/>
  <c r="G522" i="1"/>
  <c r="H524" i="1"/>
  <c r="F523" i="1"/>
  <c r="I520" i="1"/>
  <c r="F355" i="25"/>
  <c r="F520" i="1"/>
  <c r="J219" i="25"/>
  <c r="I523" i="1"/>
  <c r="G355" i="25"/>
  <c r="E355" i="25"/>
  <c r="J352" i="25"/>
  <c r="F521" i="1" l="1"/>
  <c r="K179" i="71"/>
  <c r="K177" i="71"/>
  <c r="F483" i="1"/>
  <c r="G483" i="1" s="1"/>
  <c r="K184" i="71" s="1"/>
  <c r="B507" i="1"/>
  <c r="D501" i="1"/>
  <c r="H522" i="1"/>
  <c r="I524" i="1"/>
  <c r="H520" i="1"/>
  <c r="I355" i="25"/>
  <c r="I356" i="25" s="1"/>
  <c r="I519" i="1" s="1"/>
  <c r="F356" i="25"/>
  <c r="F519" i="1" s="1"/>
  <c r="G524" i="1"/>
  <c r="G523" i="1"/>
  <c r="H355" i="25"/>
  <c r="G356" i="25"/>
  <c r="G519" i="1" s="1"/>
  <c r="F524" i="1"/>
  <c r="H523" i="1"/>
  <c r="J353" i="25"/>
  <c r="E356" i="25"/>
  <c r="E523" i="1"/>
  <c r="F525" i="1" l="1"/>
  <c r="F526" i="1" s="1"/>
  <c r="G525" i="1"/>
  <c r="G526" i="1" s="1"/>
  <c r="J355" i="25"/>
  <c r="H356" i="25"/>
  <c r="H519" i="1" s="1"/>
  <c r="J523" i="1"/>
  <c r="E522" i="1"/>
  <c r="E524" i="1"/>
  <c r="J524" i="1"/>
  <c r="E519" i="1"/>
  <c r="J520" i="1"/>
  <c r="E520" i="1"/>
  <c r="H525" i="1" l="1"/>
  <c r="H526" i="1" s="1"/>
  <c r="E521" i="1"/>
  <c r="J521" i="1"/>
  <c r="E507" i="1"/>
  <c r="B508" i="1"/>
  <c r="J356" i="25"/>
  <c r="J519" i="1" s="1"/>
  <c r="E525" i="1" l="1"/>
  <c r="E526" i="1" s="1"/>
  <c r="I522" i="1"/>
  <c r="J522" i="1"/>
  <c r="I525" i="1" l="1"/>
  <c r="I19" i="23"/>
  <c r="M19" i="23"/>
  <c r="M25" i="23"/>
  <c r="M28" i="23" s="1"/>
  <c r="K19" i="23"/>
  <c r="K17" i="23"/>
  <c r="K18" i="23" s="1"/>
  <c r="K15" i="23"/>
  <c r="K24" i="23" s="1"/>
  <c r="K25" i="23"/>
  <c r="K26" i="23" s="1"/>
  <c r="I25" i="23"/>
  <c r="I28" i="23" s="1"/>
  <c r="M15" i="23"/>
  <c r="M24" i="23" s="1"/>
  <c r="M17" i="23"/>
  <c r="I15" i="23"/>
  <c r="I24" i="23" s="1"/>
  <c r="I17" i="23"/>
  <c r="J525" i="1" l="1"/>
  <c r="I526" i="1"/>
  <c r="J526" i="1" s="1"/>
  <c r="I26" i="23"/>
  <c r="I27" i="23" s="1"/>
  <c r="I29" i="23" s="1"/>
  <c r="I30" i="23" s="1"/>
  <c r="M26" i="23"/>
  <c r="M34" i="23" s="1"/>
  <c r="M18" i="23"/>
  <c r="M20" i="23" s="1"/>
  <c r="M21" i="23" s="1"/>
  <c r="K27" i="23"/>
  <c r="K28" i="23"/>
  <c r="K20" i="23"/>
  <c r="K21" i="23" s="1"/>
  <c r="K34" i="23"/>
  <c r="I34" i="23"/>
  <c r="I18" i="23"/>
  <c r="M27" i="23"/>
  <c r="M29" i="23" s="1"/>
  <c r="M36" i="23" l="1"/>
  <c r="J55" i="71" s="1"/>
  <c r="J79" i="71" s="1"/>
  <c r="M30" i="23"/>
  <c r="K33" i="23"/>
  <c r="I54" i="71" s="1"/>
  <c r="I78" i="71" s="1"/>
  <c r="I20" i="23"/>
  <c r="M33" i="23"/>
  <c r="J54" i="71" s="1"/>
  <c r="J78" i="71" s="1"/>
  <c r="K29" i="23"/>
  <c r="I33" i="23"/>
  <c r="H54" i="71" s="1"/>
  <c r="H78" i="71" s="1"/>
  <c r="J81" i="71" l="1"/>
  <c r="J185" i="71" s="1"/>
  <c r="M37" i="23"/>
  <c r="I36" i="23"/>
  <c r="I21" i="23"/>
  <c r="K30" i="23"/>
  <c r="K36" i="23"/>
  <c r="I55" i="71" s="1"/>
  <c r="I79" i="71" s="1"/>
  <c r="I81" i="71" s="1"/>
  <c r="I185" i="71" s="1"/>
  <c r="I37" i="23" l="1"/>
  <c r="H55" i="71"/>
  <c r="H79" i="71" s="1"/>
  <c r="H81" i="71" s="1"/>
  <c r="H185" i="71" s="1"/>
  <c r="K37" i="23"/>
  <c r="E24" i="23" l="1"/>
  <c r="E19" i="23"/>
  <c r="O19" i="23" s="1"/>
  <c r="E25" i="23"/>
  <c r="E28" i="23" s="1"/>
  <c r="O28" i="23" s="1"/>
  <c r="E26" i="23" l="1"/>
  <c r="O26" i="23" s="1"/>
  <c r="E17" i="23"/>
  <c r="E27" i="23" l="1"/>
  <c r="O27" i="23" s="1"/>
  <c r="E34" i="23"/>
  <c r="E18" i="23"/>
  <c r="O18" i="23" s="1"/>
  <c r="O17" i="23"/>
  <c r="E29" i="23" l="1"/>
  <c r="O29" i="23" s="1"/>
  <c r="O30" i="23" s="1"/>
  <c r="E33" i="23"/>
  <c r="F54" i="71" s="1"/>
  <c r="E20" i="23"/>
  <c r="E30" i="23" l="1"/>
  <c r="F78" i="71"/>
  <c r="K78" i="71" s="1"/>
  <c r="K54" i="71"/>
  <c r="E36" i="23"/>
  <c r="F55" i="71" s="1"/>
  <c r="O20" i="23"/>
  <c r="O21" i="23" s="1"/>
  <c r="E21" i="23"/>
  <c r="O33" i="23"/>
  <c r="C502" i="1" s="1"/>
  <c r="F79" i="71" l="1"/>
  <c r="K55" i="71"/>
  <c r="E37" i="23"/>
  <c r="O37" i="23" s="1"/>
  <c r="D502" i="1"/>
  <c r="C503" i="1"/>
  <c r="D503" i="1" s="1"/>
  <c r="O36" i="23"/>
  <c r="F81" i="71" l="1"/>
  <c r="K79" i="71"/>
  <c r="K81" i="71" s="1"/>
  <c r="E511" i="1"/>
  <c r="B510" i="1"/>
  <c r="B513" i="1" s="1"/>
  <c r="B514" i="1" s="1"/>
  <c r="E510" i="1"/>
  <c r="F185" i="71" l="1"/>
  <c r="K185" i="71" s="1"/>
  <c r="E514"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4" refreshedVersion="6" background="1" saveData="1">
    <webPr sourceData="1" parsePre="1" consecutive="1" xl2000="1" url="https://tuition.tamu.edu"/>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<sst xmlns="http://schemas.openxmlformats.org/spreadsheetml/2006/main" count="8628" uniqueCount="495">
  <si>
    <t>DIRECT COSTS</t>
  </si>
  <si>
    <t>TOTAL</t>
  </si>
  <si>
    <t>Year 1</t>
  </si>
  <si>
    <t>Year 2</t>
  </si>
  <si>
    <t>Year 3</t>
  </si>
  <si>
    <t>INDIRECT COSTS</t>
  </si>
  <si>
    <t xml:space="preserve"> </t>
  </si>
  <si>
    <t xml:space="preserve">          </t>
  </si>
  <si>
    <t>Year 4</t>
  </si>
  <si>
    <t>Year 5</t>
  </si>
  <si>
    <t>xyz</t>
  </si>
  <si>
    <t>Modified Total Direct Costs (MTDC)</t>
  </si>
  <si>
    <t>Total Direct Costs (TDC)</t>
  </si>
  <si>
    <t>Cumulative Budget Request</t>
  </si>
  <si>
    <t>UNRECOVERED IDC</t>
  </si>
  <si>
    <t>Salary</t>
  </si>
  <si>
    <t>Category</t>
  </si>
  <si>
    <t>A. Sr Personnel</t>
  </si>
  <si>
    <t>% Effort</t>
  </si>
  <si>
    <t>Subtotal Salaries Senior Personnel</t>
  </si>
  <si>
    <t>Subtotal Benefits Senior Personnel</t>
  </si>
  <si>
    <t xml:space="preserve">  Subtotal Senior Personnel</t>
  </si>
  <si>
    <t>B.  Other Personnel</t>
  </si>
  <si>
    <t xml:space="preserve">   Undergraduate Student Labor</t>
  </si>
  <si>
    <t>Subtotal Salaries Other Personnel</t>
  </si>
  <si>
    <t>Subtotal Benefits Other Personnel</t>
  </si>
  <si>
    <t xml:space="preserve">  Subtotal Other Personnel</t>
  </si>
  <si>
    <t>Total Salaries</t>
  </si>
  <si>
    <t>Total Benefits</t>
  </si>
  <si>
    <t>Insurance</t>
  </si>
  <si>
    <t>Fringe</t>
  </si>
  <si>
    <t>YR 1</t>
  </si>
  <si>
    <t>YR 2</t>
  </si>
  <si>
    <t>YR 3</t>
  </si>
  <si>
    <t>YR 4</t>
  </si>
  <si>
    <t>YR 5</t>
  </si>
  <si>
    <t>Total Supplies</t>
  </si>
  <si>
    <t>Total Other Costs</t>
  </si>
  <si>
    <t>of</t>
  </si>
  <si>
    <t>MTDC</t>
  </si>
  <si>
    <t>IDC on Modified Total Direct Costs (MTDC)</t>
  </si>
  <si>
    <t>Item</t>
  </si>
  <si>
    <t>$Amount</t>
  </si>
  <si>
    <t>Per diem</t>
  </si>
  <si>
    <t>Lodging</t>
  </si>
  <si>
    <t>Rental Car</t>
  </si>
  <si>
    <t>Mileage</t>
  </si>
  <si>
    <t>Other</t>
  </si>
  <si>
    <t>Travel:  Domestic</t>
  </si>
  <si>
    <t>Materials &amp; Supplies</t>
  </si>
  <si>
    <t>Other Costs</t>
  </si>
  <si>
    <t>Total Domestic Travel</t>
  </si>
  <si>
    <t>Travel:  Foreign</t>
  </si>
  <si>
    <t>Consultants/Professional Services</t>
  </si>
  <si>
    <t>ADP/Computer Services</t>
  </si>
  <si>
    <t>Equipment or Facility Rental/User Fees</t>
  </si>
  <si>
    <t>Alterations and Renovations</t>
  </si>
  <si>
    <t>Total Trip</t>
  </si>
  <si>
    <t>Total Foreign Travel</t>
  </si>
  <si>
    <t>Sponsored Allowed IDC*:</t>
  </si>
  <si>
    <t>Co-PI</t>
  </si>
  <si>
    <t>Name</t>
  </si>
  <si>
    <t>Project Role</t>
  </si>
  <si>
    <t>Travel</t>
  </si>
  <si>
    <t>Stipends</t>
  </si>
  <si>
    <t>Subsistence</t>
  </si>
  <si>
    <t>Tuition</t>
  </si>
  <si>
    <t>Indirect Costs</t>
  </si>
  <si>
    <t>Indirect Cost</t>
  </si>
  <si>
    <t>Post Doc</t>
  </si>
  <si>
    <t xml:space="preserve">Project Dates:  </t>
  </si>
  <si>
    <t>Total Participant Support Costs</t>
  </si>
  <si>
    <t>Base</t>
  </si>
  <si>
    <t>Total</t>
  </si>
  <si>
    <t>Fringe Rate-Faculty/Staff:</t>
  </si>
  <si>
    <t>Insurance Rate for Faculty/Staff:</t>
  </si>
  <si>
    <t>Insurance Rate for Students:</t>
  </si>
  <si>
    <t>Participant Support Costs</t>
  </si>
  <si>
    <t>TOTAL UNRECOVERED IDC</t>
  </si>
  <si>
    <t xml:space="preserve">SRS Proposal #:  </t>
  </si>
  <si>
    <t>Monthly</t>
  </si>
  <si>
    <t>College</t>
  </si>
  <si>
    <t>Hourly Rate</t>
  </si>
  <si>
    <t>Total Publications</t>
  </si>
  <si>
    <t>Sponsor:</t>
  </si>
  <si>
    <t>Principal Investigator:</t>
  </si>
  <si>
    <t>Salary Cap Anticipated Obligation</t>
  </si>
  <si>
    <t>SRS Proposal #:</t>
  </si>
  <si>
    <t>Project Dates:</t>
  </si>
  <si>
    <t>Funds will be obligated at the time of award</t>
  </si>
  <si>
    <t>If this proposal is awarded, cost sharing will be contributed in the following manner:</t>
  </si>
  <si>
    <t>Institutional Base Salary</t>
  </si>
  <si>
    <t>Percent Effort</t>
  </si>
  <si>
    <t>Monthly Salary</t>
  </si>
  <si>
    <t>Less Salary Cap</t>
  </si>
  <si>
    <t>NIH Salary Cap</t>
  </si>
  <si>
    <t>Institutional Base Total</t>
  </si>
  <si>
    <t>Yearly Escalation</t>
  </si>
  <si>
    <t>Percent Effort/Yr</t>
  </si>
  <si>
    <t>Salary Cap Total</t>
  </si>
  <si>
    <t>Account Number:</t>
  </si>
  <si>
    <t>Months</t>
  </si>
  <si>
    <t>Total Graduate Student Salary</t>
  </si>
  <si>
    <t>Total Graduate Student Fringe</t>
  </si>
  <si>
    <t>Total Post Doc Salary</t>
  </si>
  <si>
    <t>Total Post Doc Fringe</t>
  </si>
  <si>
    <t>Total Other Professional Salary</t>
  </si>
  <si>
    <t>Total Other Professional Fringe</t>
  </si>
  <si>
    <t>Yearly</t>
  </si>
  <si>
    <t>Increase</t>
  </si>
  <si>
    <t>Please share with your Payroll Representative</t>
  </si>
  <si>
    <t>Per Year</t>
  </si>
  <si>
    <t>Difference Between IBS and Salary Cap</t>
  </si>
  <si>
    <t>Anticipated Contribution by Department-Difference in Salary &amp; Fringe</t>
  </si>
  <si>
    <t>SRS Internal Use.  DO NOT INCLUDE THIS BOX IN ROUTING</t>
  </si>
  <si>
    <t>Other:  Conference Fees</t>
  </si>
  <si>
    <t>Fringe Percentage (For Special Use ONLY)</t>
  </si>
  <si>
    <t>Yearly Salary</t>
  </si>
  <si>
    <t>FTE</t>
  </si>
  <si>
    <t>Hrly Rate</t>
  </si>
  <si>
    <t xml:space="preserve">   Trip Information</t>
  </si>
  <si>
    <t>Person Months</t>
  </si>
  <si>
    <t>Principal Investigator</t>
  </si>
  <si>
    <t>Co-Investigator</t>
  </si>
  <si>
    <t>Technician</t>
  </si>
  <si>
    <t>Graduate Student</t>
  </si>
  <si>
    <t xml:space="preserve">Escalation on Tuition and Fees </t>
  </si>
  <si>
    <t>Graduate Student Tuition &amp; Fees by College</t>
  </si>
  <si>
    <t>SubRecipient Costs</t>
  </si>
  <si>
    <t>Total SubRecipient Costs</t>
  </si>
  <si>
    <t>SubName</t>
  </si>
  <si>
    <t>Sub1</t>
  </si>
  <si>
    <t>Sub2</t>
  </si>
  <si>
    <t>Sub3</t>
  </si>
  <si>
    <t>Sub4</t>
  </si>
  <si>
    <t>Sub5</t>
  </si>
  <si>
    <t>Sub6</t>
  </si>
  <si>
    <t>Sub7</t>
  </si>
  <si>
    <t>Sub8</t>
  </si>
  <si>
    <t>Sub9</t>
  </si>
  <si>
    <t>Sub10</t>
  </si>
  <si>
    <t>Sub11</t>
  </si>
  <si>
    <t>Sub12</t>
  </si>
  <si>
    <t>Sub13</t>
  </si>
  <si>
    <t>Sub14</t>
  </si>
  <si>
    <t>Sub15</t>
  </si>
  <si>
    <t>Sub16</t>
  </si>
  <si>
    <t>Sub17</t>
  </si>
  <si>
    <t>Sub18</t>
  </si>
  <si>
    <t>Sub19</t>
  </si>
  <si>
    <t>Sub20</t>
  </si>
  <si>
    <t>SubRecipient Costs:  First $25,000</t>
  </si>
  <si>
    <t>SubRecipient Costs:  Over $25,000</t>
  </si>
  <si>
    <t>Additional SubRecipient Fields are hidden and can be unhidden as needed</t>
  </si>
  <si>
    <t>Notes:</t>
  </si>
  <si>
    <t xml:space="preserve">   Graduate Student Labor</t>
  </si>
  <si>
    <t xml:space="preserve">   Other Hourly Labor</t>
  </si>
  <si>
    <t>Total Hourly Wages</t>
  </si>
  <si>
    <t>Total Fringe Benefits</t>
  </si>
  <si>
    <t>Enter SubRecipient Costs in Tables below beginning in  Cell O278</t>
  </si>
  <si>
    <t>Rate</t>
  </si>
  <si>
    <t>Total Personnel Costs</t>
  </si>
  <si>
    <t>City &amp; Purpose:</t>
  </si>
  <si>
    <t>Graduate Student Tuition pulls from Cells beginning in X126. This calculation is based on effort and college of the student</t>
  </si>
  <si>
    <t>Fringe Rate-Grad Students:</t>
  </si>
  <si>
    <t>Fringe Rate-Waged Workers:</t>
  </si>
  <si>
    <t>DO NOT PRINT BELOW THIS LINE</t>
  </si>
  <si>
    <t>Wage</t>
  </si>
  <si>
    <t>Not Allowed</t>
  </si>
  <si>
    <t>Number of</t>
  </si>
  <si>
    <t>Persons</t>
  </si>
  <si>
    <t>Total Fringe</t>
  </si>
  <si>
    <t># of Persons</t>
  </si>
  <si>
    <t>TOTAL NUMBER PARTICIPANTS PER YEAR</t>
  </si>
  <si>
    <t>Other Waged Personnel</t>
  </si>
  <si>
    <t>Airfare</t>
  </si>
  <si>
    <t>Choose the college that corresponds to the grad student tuition in Colum C</t>
  </si>
  <si>
    <t># Persons/Yr</t>
  </si>
  <si>
    <t># Trips/Yr</t>
  </si>
  <si>
    <t># Days Per Diem/Yr</t>
  </si>
  <si>
    <t># Days Lodging/Yr</t>
  </si>
  <si>
    <t>Only complete blue fields</t>
  </si>
  <si>
    <t>Account #:</t>
  </si>
  <si>
    <t>Cost Share Budget Request</t>
  </si>
  <si>
    <t>A</t>
  </si>
  <si>
    <t>&lt;-- Split Budget Codes</t>
  </si>
  <si>
    <t>B</t>
  </si>
  <si>
    <t>Split Budget</t>
  </si>
  <si>
    <t>Cumulative</t>
  </si>
  <si>
    <t>Difference</t>
  </si>
  <si>
    <t>Tarleton</t>
  </si>
  <si>
    <t>Publication Costs/Documentation/Dissemenation</t>
  </si>
  <si>
    <t>Less Fringe Benefits Cap</t>
  </si>
  <si>
    <t>Fringe Benefits Cap Anticipated Obligation</t>
  </si>
  <si>
    <t>TOTAL REQUEST FROM SPONSOR (TRS)</t>
  </si>
  <si>
    <t>*For this section, please use MTDC, TDC or TRS, for the calculation of Unrecovered Indirect based on sponsor guidelines.</t>
  </si>
  <si>
    <t>TOTAL COST SHARE (TCS)</t>
  </si>
  <si>
    <t>Total Cost Share IDC</t>
  </si>
  <si>
    <t>Total Indirect Costs (IDC)</t>
  </si>
  <si>
    <t>SRS Budget Worksheet</t>
  </si>
  <si>
    <t>SRS Cost Share Budget Worksheet</t>
  </si>
  <si>
    <t>Effort/Yr in Person Mo</t>
  </si>
  <si>
    <t>This line should match the line from the Cumulative Budget Request Sheet in Columns E-I</t>
  </si>
  <si>
    <t>This line should match the the Column P from the Cumulate Budget Request Sheet</t>
  </si>
  <si>
    <t>SRS Cost Share Summary</t>
  </si>
  <si>
    <t>Direct Cost</t>
  </si>
  <si>
    <t>Account Number</t>
  </si>
  <si>
    <t>Department/Unit</t>
  </si>
  <si>
    <t>Total Direct Costs</t>
  </si>
  <si>
    <t>Institutional Cost Share Per Account Per Year</t>
  </si>
  <si>
    <t>Third Party/In-Kind Cost Share Per Year</t>
  </si>
  <si>
    <t>Third Pary Cost Share</t>
  </si>
  <si>
    <t>In-Kind Support</t>
  </si>
  <si>
    <t>Source 1</t>
  </si>
  <si>
    <t>Source 2</t>
  </si>
  <si>
    <t>Source 3</t>
  </si>
  <si>
    <t>Source 4</t>
  </si>
  <si>
    <t>Source 5</t>
  </si>
  <si>
    <t>Source 6</t>
  </si>
  <si>
    <t>Source 7</t>
  </si>
  <si>
    <t>Source 8</t>
  </si>
  <si>
    <t>Total In-Kind Support</t>
  </si>
  <si>
    <t>Total Third Party Cost Share</t>
  </si>
  <si>
    <t>Additional Subrecipient Costs Hidden</t>
  </si>
  <si>
    <t>TOTAL SUBRECIPIENT/THIRD PARTY/IN-KIND COST SHARE</t>
  </si>
  <si>
    <t>Additional Third Party Hidden</t>
  </si>
  <si>
    <t>Additional In-Kind Support Hidden</t>
  </si>
  <si>
    <t>NOTE:  For a breakdown of each account, please see the following detailed sheets.</t>
  </si>
  <si>
    <t>TOTAL COST SHARE FROM INSTITUTIONS FUNDS</t>
  </si>
  <si>
    <t>Unrecovered IDC, IF ALLOWED BY SPONSOR</t>
  </si>
  <si>
    <t>Unrecovered IDC</t>
  </si>
  <si>
    <t>Allowed</t>
  </si>
  <si>
    <t>TOTAL UNRECOVERED IDC, if allowed by sponsor</t>
  </si>
  <si>
    <t>TOTAL CUMULATIVE COST SHARE REQUEST</t>
  </si>
  <si>
    <t>Subrecipient IDC</t>
  </si>
  <si>
    <t>C</t>
  </si>
  <si>
    <t>D</t>
  </si>
  <si>
    <t>E</t>
  </si>
  <si>
    <t>F</t>
  </si>
  <si>
    <t>Additional Split Budget lines hidden and can be unhidden as needed</t>
  </si>
  <si>
    <t>Modular Budget Calculation</t>
  </si>
  <si>
    <t>*This calculation will get the Total Direct Costs to the required amount</t>
  </si>
  <si>
    <t>Total Modular Budget Calculation</t>
  </si>
  <si>
    <t>NOTE:  There are hidden tabs for Split Budgets up to F.</t>
  </si>
  <si>
    <t>NOTE:  There are 7 additional hidden cost share budget templates.</t>
  </si>
  <si>
    <t>Longevity</t>
  </si>
  <si>
    <t>Longevity Pay</t>
  </si>
  <si>
    <t>Pay</t>
  </si>
  <si>
    <t>Department/Unit:</t>
  </si>
  <si>
    <t>Department/Unit Request</t>
  </si>
  <si>
    <t>R01 = $250,000 per year.  One thing to remember, R01's can be detailed, as well.  Need to check with PI.</t>
  </si>
  <si>
    <t>R21 = $275,000 over 2 yrs.  Cannot request more than $200,000 in any one year</t>
  </si>
  <si>
    <t>R03 = $100,000 over 2 yrs, with no more than $50,000 per year</t>
  </si>
  <si>
    <t>If Unrecoverd IDC is allowed to be used as part of the cost share by the sponsor, change the blue drop down to Allowed.  This will bring the Unrecovered IDC over from the Cumulative Budget sheet.</t>
  </si>
  <si>
    <t>Salary Conversion to FTE for Budgeting</t>
  </si>
  <si>
    <t>Maestro Screen Info</t>
  </si>
  <si>
    <t>Primary Position FTE</t>
  </si>
  <si>
    <t>12-Month</t>
  </si>
  <si>
    <t>100% FTE Converstion</t>
  </si>
  <si>
    <t>Salary Equivalent</t>
  </si>
  <si>
    <t>Unrecovered Credit per CPRIT Guidelines Rule 703.11</t>
  </si>
  <si>
    <t>Total Request From Sponsor x (</t>
  </si>
  <si>
    <t>- 5.0% ) = IDC Credit</t>
  </si>
  <si>
    <t>= Direct Costs Match Required</t>
  </si>
  <si>
    <t>NEEDED</t>
  </si>
  <si>
    <t>HAVE</t>
  </si>
  <si>
    <t>OVER/SHORT</t>
  </si>
  <si>
    <t>IDC Credit</t>
  </si>
  <si>
    <t>Direct Costs Match</t>
  </si>
  <si>
    <t>Total Match</t>
  </si>
  <si>
    <t>Per CPRIT Guidelines, this section only includes the TOTAL DIRECT COSTS for the Subrecipients.</t>
  </si>
  <si>
    <t>Subrecipient Indirect Costs</t>
  </si>
  <si>
    <t>Texas A&amp;M Indirect Costs</t>
  </si>
  <si>
    <t>Enter each subrecipient Indirect Costs Here</t>
  </si>
  <si>
    <t>TOTAL SUBRECIPIENT INDIRECT COSTS</t>
  </si>
  <si>
    <t>If there are subs, their indirect amount should go here</t>
  </si>
  <si>
    <t>ONLY ENTER SUBRECIPIENT TOTAL DIRECT COSTS HERE</t>
  </si>
  <si>
    <t>TDC</t>
  </si>
  <si>
    <t>TRS</t>
  </si>
  <si>
    <t>Indirect costs are being shown for internal reporting purposes.   Indirect cost on cost share cannot be used toward the CPRIT matching requirements.</t>
  </si>
  <si>
    <t>**Fringe + Insurance Cannot</t>
  </si>
  <si>
    <t>exceed 35%</t>
  </si>
  <si>
    <t>CPRIT Salary Cap</t>
  </si>
  <si>
    <t>CPRIT Monthly Cap:</t>
  </si>
  <si>
    <t>CPRIT Biennial Conference Travel ONLY</t>
  </si>
  <si>
    <t>Required Match</t>
  </si>
  <si>
    <t xml:space="preserve">Needed </t>
  </si>
  <si>
    <t>CPRIT IDC Credit</t>
  </si>
  <si>
    <t>Fringe Benefit Cap (TDC Only)</t>
  </si>
  <si>
    <t xml:space="preserve">Required Match Met? </t>
  </si>
  <si>
    <t>Total Cost Share</t>
  </si>
  <si>
    <t>CPRIT Credit</t>
  </si>
  <si>
    <t>CS-Salary/Fringe (TDC)</t>
  </si>
  <si>
    <t>CS-Salary/Fringe (IDC)</t>
  </si>
  <si>
    <t>FB Cap (TDC)</t>
  </si>
  <si>
    <t>FB Cap (IDC)</t>
  </si>
  <si>
    <t>Per CPRIT Guidelines Cost-Share IDC not inlcuded in match.</t>
  </si>
  <si>
    <t>Cost Share Salary/Fringe (TDC ONLY)</t>
  </si>
  <si>
    <t>Salary Cap Obligation Per Individual Per Year</t>
  </si>
  <si>
    <t>Investigator Name</t>
  </si>
  <si>
    <t>TOTAL SALARY CAP OBLIGATION</t>
  </si>
  <si>
    <t>ADDITIONAL SALARY CAP SHEETS HIDDEN</t>
  </si>
  <si>
    <t>Fringe Benefits Cap Obligation Per Individual Per Year</t>
  </si>
  <si>
    <t>TOTAL FRINGE BENEFITS CAP OBLIGATION</t>
  </si>
  <si>
    <t>ADDITIONAL FRINGE CAP SHEETS HIDDEN</t>
  </si>
  <si>
    <t>Salary Cap (TDC Only)</t>
  </si>
  <si>
    <t>SC (TDC)</t>
  </si>
  <si>
    <t>SC (IDC)</t>
  </si>
  <si>
    <t>Student College</t>
  </si>
  <si>
    <t>Percent Effort must be whole number</t>
  </si>
  <si>
    <t>Graduate Student Tuition &amp; Fees</t>
  </si>
  <si>
    <t>Total Tuition &amp; Fees</t>
  </si>
  <si>
    <t>Other:  Animal Care</t>
  </si>
  <si>
    <t>Other:  Animal Housing</t>
  </si>
  <si>
    <t>TAMU Central Texas</t>
  </si>
  <si>
    <t>Cost Share Budget</t>
  </si>
  <si>
    <t>Cost Share Budget (1)</t>
  </si>
  <si>
    <t>Cost Share Budget (2)</t>
  </si>
  <si>
    <t>Cost Share Budget (3)</t>
  </si>
  <si>
    <t>Cost Share Budget (4)</t>
  </si>
  <si>
    <t>Cost Share Budget (5)</t>
  </si>
  <si>
    <t>Cost Share Budget (6)</t>
  </si>
  <si>
    <t>Cost Share Budget (7)</t>
  </si>
  <si>
    <t>Cost Share Budget (8)</t>
  </si>
  <si>
    <t>Instrument Maintenance and Service</t>
  </si>
  <si>
    <t xml:space="preserve">Total Request From Sponsor - </t>
  </si>
  <si>
    <t>Total Indirect Costs</t>
  </si>
  <si>
    <t>CPRIT IDC Credit:</t>
  </si>
  <si>
    <t>Select One</t>
  </si>
  <si>
    <t>Mandatory</t>
  </si>
  <si>
    <t>Voluntary</t>
  </si>
  <si>
    <t>Type of Cost Sharing</t>
  </si>
  <si>
    <t>Mandatory Amount</t>
  </si>
  <si>
    <t>Voluntary Amount</t>
  </si>
  <si>
    <t>Collaborator</t>
  </si>
  <si>
    <t>Explanation of benefit to Texas A&amp;M University and State of Texas for Voluntary Cost Share</t>
  </si>
  <si>
    <t>Mandatory Cost Share</t>
  </si>
  <si>
    <t>Voluntary Cost Share</t>
  </si>
  <si>
    <t>Personnel</t>
  </si>
  <si>
    <t>Supplies</t>
  </si>
  <si>
    <t>Equipment</t>
  </si>
  <si>
    <t>Total Request from Sponsor</t>
  </si>
  <si>
    <t>IDC Credit - Unrecovered IDC = Additional IDC Credit</t>
  </si>
  <si>
    <t>Associated Indirect Costs
Indirect costs are being shown for internal reporting purposes.   Indirect cost on cost share cannot be used toward the CPRIT matching requirements.</t>
  </si>
  <si>
    <t>CPRIT</t>
  </si>
  <si>
    <t>◄▬ COST SHARE INCLUDING IDC FROM COST SHARE DIRECT COSTS</t>
  </si>
  <si>
    <t>08/31/2021 - 08/30/2023</t>
  </si>
  <si>
    <t>Use 0.107 for non-exempt FICA or 0.030 for FICA Exempt</t>
  </si>
  <si>
    <t>Total Post Doc Months</t>
  </si>
  <si>
    <t>Total # of Post Docs</t>
  </si>
  <si>
    <t>Total Graduate Student Months</t>
  </si>
  <si>
    <t>Total # of Graduate Students</t>
  </si>
  <si>
    <t>Waged Employee Acceleration</t>
  </si>
  <si>
    <t>Undergrad Students</t>
  </si>
  <si>
    <t>No. People -&gt;</t>
  </si>
  <si>
    <t>Hours-&gt;</t>
  </si>
  <si>
    <t>Weeks-&gt;</t>
  </si>
  <si>
    <t>Non-Research Grad Students</t>
  </si>
  <si>
    <t>Other Hourly Personnel</t>
  </si>
  <si>
    <t>Total Split Budgets</t>
  </si>
  <si>
    <t>School of Law</t>
  </si>
  <si>
    <t>TAMU San Antonio</t>
  </si>
  <si>
    <t>Select Contract Services</t>
  </si>
  <si>
    <t>Chemical Instrumentation Services</t>
  </si>
  <si>
    <t>Cyclotron Services</t>
  </si>
  <si>
    <t>Dosimetry Services</t>
  </si>
  <si>
    <t>Trans Path Research Lab Services</t>
  </si>
  <si>
    <t>TTI-Reproduction Services</t>
  </si>
  <si>
    <t>Wind Tunnel Services</t>
  </si>
  <si>
    <t>Other Costs IDC Exempt</t>
  </si>
  <si>
    <t>Capital Equipment &gt;=$5,000</t>
  </si>
  <si>
    <t>Equipment Other Description</t>
  </si>
  <si>
    <t>Contract Services</t>
  </si>
  <si>
    <t>Waste Disposal</t>
  </si>
  <si>
    <t>Carcass Disposal</t>
  </si>
  <si>
    <t>Hazardous Waste Diposal</t>
  </si>
  <si>
    <t>Rental of NON-TAMUS Facility</t>
  </si>
  <si>
    <t>Other:</t>
  </si>
  <si>
    <t>Total Other Costs IDC Exempt</t>
  </si>
  <si>
    <t>In-State</t>
  </si>
  <si>
    <t>Out-Of-State</t>
  </si>
  <si>
    <t>Foreign</t>
  </si>
  <si>
    <t>Per Diem</t>
  </si>
  <si>
    <t>Housing</t>
  </si>
  <si>
    <t>Conferences &amp; Short Courses</t>
  </si>
  <si>
    <t>Fees</t>
  </si>
  <si>
    <t>Books</t>
  </si>
  <si>
    <t>Materials</t>
  </si>
  <si>
    <t>Note:</t>
  </si>
  <si>
    <t>AgRsch &amp; Ext Tuition &amp; Fees contains $100/semester hour for Graduate Program Fee</t>
  </si>
  <si>
    <t>Fringe and Insurance</t>
  </si>
  <si>
    <t>FY2025</t>
  </si>
  <si>
    <t>OTHER PROFESSIONAL</t>
  </si>
  <si>
    <t>POSTDOCTORAL ASSOCIATES</t>
  </si>
  <si>
    <t>GRADUATE STUDENTS</t>
  </si>
  <si>
    <t>Unit</t>
  </si>
  <si>
    <t>Major</t>
  </si>
  <si>
    <t>Fiscal Year 2025</t>
  </si>
  <si>
    <t>Full 24 rate divided by 24 and multiplied by 6 is the amount of months that would be budgeted for a full-time student</t>
  </si>
  <si>
    <t>Rates as of: 9/27/2024</t>
  </si>
  <si>
    <t>Tuition &amp; Fees Escalation</t>
  </si>
  <si>
    <t>Period 1</t>
  </si>
  <si>
    <t>Period 2</t>
  </si>
  <si>
    <t>Period 3</t>
  </si>
  <si>
    <t>Period 4</t>
  </si>
  <si>
    <t>Period 5</t>
  </si>
  <si>
    <t>Escalation per Year</t>
  </si>
  <si>
    <t>Full Rate</t>
  </si>
  <si>
    <t>9-Hour Rate</t>
  </si>
  <si>
    <t>Not Allowed/Not Budgeted</t>
  </si>
  <si>
    <t>College of Ag &amp; Life Sciences</t>
  </si>
  <si>
    <t>Masters of Biological &amp; Ag Engineering</t>
  </si>
  <si>
    <t>Masters of Biological &amp; Ag Engineering (Remote)</t>
  </si>
  <si>
    <t>Masters of Agribusiness</t>
  </si>
  <si>
    <t>All Other Ag Programs</t>
  </si>
  <si>
    <t>College of Architecture</t>
  </si>
  <si>
    <t>Landscape Architecture &amp; Urban Planning</t>
  </si>
  <si>
    <t>All Other Architecture Programs</t>
  </si>
  <si>
    <t>College of Arts &amp; Sciences</t>
  </si>
  <si>
    <t>Data Science</t>
  </si>
  <si>
    <t>Economics</t>
  </si>
  <si>
    <t>Industrial/Organizational Psychology</t>
  </si>
  <si>
    <t>Psychological Sciences</t>
  </si>
  <si>
    <t>All Other Arts &amp; Science Programs</t>
  </si>
  <si>
    <t>Bush School of Government</t>
  </si>
  <si>
    <t>College Station</t>
  </si>
  <si>
    <t>Washington DC</t>
  </si>
  <si>
    <t>College of Business</t>
  </si>
  <si>
    <t>Certificate in Entrepreneurship</t>
  </si>
  <si>
    <t>Flex Online MBA</t>
  </si>
  <si>
    <t>Flex Other Online Programs</t>
  </si>
  <si>
    <t>MBA Program</t>
  </si>
  <si>
    <t>Masters of Accounting</t>
  </si>
  <si>
    <t>Masters of Analytics</t>
  </si>
  <si>
    <t>Masters of Business</t>
  </si>
  <si>
    <t>Masters of Entrepreneurship</t>
  </si>
  <si>
    <t>Masters of Finance</t>
  </si>
  <si>
    <t>Masters of Financial Management</t>
  </si>
  <si>
    <t>Masters of Human Resources Mangement</t>
  </si>
  <si>
    <t>Masters of Human Resources Mangement for Professionals</t>
  </si>
  <si>
    <t>Masters of Management Information Systems</t>
  </si>
  <si>
    <t>Masters in Marketing</t>
  </si>
  <si>
    <t>Masters of Real Estate</t>
  </si>
  <si>
    <t>Masters of Quantitative Finance</t>
  </si>
  <si>
    <t>Masters of Supply Chain Analytics</t>
  </si>
  <si>
    <t>All Other Business Programs</t>
  </si>
  <si>
    <t>College of Education &amp; Human Development</t>
  </si>
  <si>
    <t>All EHRD Programs</t>
  </si>
  <si>
    <t>College of Engineering</t>
  </si>
  <si>
    <t>Masters of Biotechnology</t>
  </si>
  <si>
    <t>Masters of Engineering in Technical Management</t>
  </si>
  <si>
    <t>Masters of Industrial Distribution</t>
  </si>
  <si>
    <t>All Other Egneering Programs</t>
  </si>
  <si>
    <t>College of Performance, Visual &amp; Fine Arts</t>
  </si>
  <si>
    <t>All Perf., Vis., &amp; Fine Art Programs</t>
  </si>
  <si>
    <t>College of VetMed &amp; Biomed Sciences</t>
  </si>
  <si>
    <t>College Station (MS &amp; PhD)</t>
  </si>
  <si>
    <t>College Station (Resident)</t>
  </si>
  <si>
    <t>West Texas A&amp;M (MS &amp; PhD)</t>
  </si>
  <si>
    <t>West Texas A&amp;M (Resident)</t>
  </si>
  <si>
    <t>All School of Law Programs</t>
  </si>
  <si>
    <t>College of Dentistry</t>
  </si>
  <si>
    <t>Dental Hygiene</t>
  </si>
  <si>
    <t>Dental Professional Programs</t>
  </si>
  <si>
    <t>Dental Graduate Programs</t>
  </si>
  <si>
    <t>College of Medicine</t>
  </si>
  <si>
    <t>Graduate Program</t>
  </si>
  <si>
    <t>Medical Program</t>
  </si>
  <si>
    <t>Engineering Medicine</t>
  </si>
  <si>
    <t>College of Nursing</t>
  </si>
  <si>
    <t>All Nursing Programs</t>
  </si>
  <si>
    <t>College of Pharmacy</t>
  </si>
  <si>
    <t>PharmD - College Station</t>
  </si>
  <si>
    <t>PhD - College Station</t>
  </si>
  <si>
    <t>PharmD - Kingsville</t>
  </si>
  <si>
    <t>PhD - Kingsville</t>
  </si>
  <si>
    <t>School of Public Health</t>
  </si>
  <si>
    <t>Executive Masters of Health Administration</t>
  </si>
  <si>
    <t>All TAMU-CT Programs</t>
  </si>
  <si>
    <t>Texas A&amp;M Galveston</t>
  </si>
  <si>
    <t>MMAL</t>
  </si>
  <si>
    <t>MARM</t>
  </si>
  <si>
    <t>All Other TAMUG Programs</t>
  </si>
  <si>
    <t>Texas A&amp;M Corpus Christi</t>
  </si>
  <si>
    <t>College of Engineering &amp; Computer Science</t>
  </si>
  <si>
    <t>All Other TAMU-CC Programs</t>
  </si>
  <si>
    <t>All TAMU-SA Programs</t>
  </si>
  <si>
    <t>All Tarleton Programs</t>
  </si>
  <si>
    <t>West Texas A&amp;M</t>
  </si>
  <si>
    <t>All WTAMU Programs</t>
  </si>
  <si>
    <t>Tuition &amp; Fees Request from Sponsor</t>
  </si>
  <si>
    <t>Cost Share Tuition &amp; Fees</t>
  </si>
  <si>
    <t>HOURLY WAGED EMPLOYEES</t>
  </si>
  <si>
    <t>CPRIT Fringe Rate:</t>
  </si>
  <si>
    <t>GRADUATES STUDENTS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</si>
</sst>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0.0%"/>
    <numFmt numFmtId="166" formatCode="_(&quot;$&quot;* #,##0_);_(&quot;$&quot;* \(#,##0\);_(&quot;$&quot;* &quot;-&quot;??_);_(@_)"/>
    <numFmt numFmtId="167" formatCode="#,##0.000"/>
    <numFmt numFmtId="168" formatCode="_(* #,##0.000_);_(* \(#,##0.000\);_(* &quot;-&quot;???_);_(@_)"/>
    <numFmt numFmtId="169" formatCode="0.000%"/>
    <numFmt numFmtId="170" formatCode="_(&quot;$&quot;* #,##0.00_);_(&quot;$&quot;* \(#,##0.00\);_(&quot;$&quot;* &quot;-&quot;_);_(@_)"/>
    <numFmt numFmtId="171" formatCode="General;General;"/>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u/>
      <sz val="10"/>
      <name val="Arial"/>
      <family val="2"/>
    </font>
    <font>
      <sz val="10"/>
      <name val="Arial"/>
      <family val="2"/>
    </font>
    <font>
      <b/>
      <sz val="12"/>
      <name val="Arial"/>
      <family val="2"/>
    </font>
    <font>
      <b/>
      <sz val="12"/>
      <color indexed="10"/>
      <name val="Arial"/>
      <family val="2"/>
    </font>
    <font>
      <b/>
      <i/>
      <sz val="10"/>
      <name val="Arial"/>
      <family val="2"/>
    </font>
    <font>
      <b/>
      <u/>
      <sz val="10"/>
      <name val="Arial"/>
      <family val="2"/>
    </font>
    <font>
      <u val="singleAccounting"/>
      <sz val="10"/>
      <name val="Arial"/>
      <family val="2"/>
    </font>
    <font>
      <i/>
      <sz val="10"/>
      <name val="Arial"/>
      <family val="2"/>
    </font>
    <font>
      <sz val="10"/>
      <color rgb="FF0070C0"/>
      <name val="Arial"/>
      <family val="2"/>
    </font>
    <font>
      <b/>
      <sz val="10"/>
      <color rgb="FF0070C0"/>
      <name val="Arial"/>
      <family val="2"/>
    </font>
    <font>
      <sz val="10"/>
      <color rgb="FFFF0000"/>
      <name val="Arial"/>
      <family val="2"/>
    </font>
    <font>
      <b/>
      <i/>
      <u/>
      <sz val="10"/>
      <name val="Arial"/>
      <family val="2"/>
    </font>
    <font>
      <b/>
      <sz val="10"/>
      <color rgb="FFFF0000"/>
      <name val="Arial"/>
      <family val="2"/>
    </font>
    <font>
      <b/>
      <i/>
      <sz val="10"/>
      <color rgb="FFFF0000"/>
      <name val="Arial"/>
      <family val="2"/>
    </font>
    <font>
      <sz val="10"/>
      <name val="Geneva"/>
      <family val="2"/>
    </font>
    <font>
      <sz val="9"/>
      <name val="Arial"/>
      <family val="2"/>
    </font>
    <font>
      <sz val="12"/>
      <name val="Arial"/>
      <family val="2"/>
    </font>
    <font>
      <b/>
      <u val="double"/>
      <sz val="10"/>
      <name val="Arial"/>
      <family val="2"/>
    </font>
    <font>
      <b/>
      <sz val="12"/>
      <color rgb="FFFF0000"/>
      <name val="Arial"/>
      <family val="2"/>
    </font>
    <font>
      <sz val="10"/>
      <color theme="1" tint="0.34998626667073579"/>
      <name val="Arial"/>
      <family val="2"/>
    </font>
    <font>
      <b/>
      <sz val="11"/>
      <color theme="1"/>
      <name val="Calibri"/>
      <family val="2"/>
      <scheme val="minor"/>
    </font>
    <font>
      <sz val="10"/>
      <color theme="0" tint="-0.499984740745262"/>
      <name val="Arial"/>
      <family val="2"/>
    </font>
    <font>
      <u val="singleAccounting"/>
      <sz val="11"/>
      <color theme="1"/>
      <name val="Calibri"/>
      <family val="2"/>
      <scheme val="minor"/>
    </font>
    <font>
      <u/>
      <sz val="11"/>
      <color theme="1"/>
      <name val="Calibri"/>
      <family val="2"/>
      <scheme val="minor"/>
    </font>
    <font>
      <sz val="10"/>
      <name val="Geneva"/>
    </font>
    <font>
      <sz val="12"/>
      <color rgb="FFFF0000"/>
      <name val="Arial"/>
      <family val="2"/>
    </font>
    <font>
      <b/>
      <u val="singleAccounting"/>
      <sz val="10"/>
      <name val="Arial"/>
      <family val="2"/>
    </font>
    <font>
      <sz val="11"/>
      <name val="Arial"/>
      <family val="2"/>
    </font>
    <font>
      <b/>
      <sz val="11"/>
      <name val="Arial"/>
      <family val="2"/>
    </font>
    <font>
      <b/>
      <sz val="14"/>
      <name val="Arial"/>
      <family val="2"/>
    </font>
    <font>
      <sz val="10"/>
      <name val="Arial"/>
      <family val="2"/>
    </font>
    <font>
      <sz val="10"/>
      <color theme="0" tint="-0.34998626667073579"/>
      <name val="Arial"/>
      <family val="2"/>
    </font>
    <font>
      <sz val="10"/>
      <color theme="9" tint="0.79998168889431442"/>
      <name val="Arial"/>
      <family val="2"/>
    </font>
    <font>
      <i/>
      <sz val="12"/>
      <name val="Arial"/>
      <family val="2"/>
    </font>
    <font>
      <b/>
      <sz val="10"/>
      <color theme="0" tint="-0.499984740745262"/>
      <name val="Arial"/>
      <family val="2"/>
    </font>
    <font>
      <b/>
      <u/>
      <sz val="12"/>
      <name val="Arial"/>
      <family val="2"/>
    </font>
    <font>
      <sz val="10"/>
      <name val="Arial"/>
      <family val="2"/>
    </font>
    <font>
      <sz val="10"/>
      <color theme="1"/>
      <name val="Arial"/>
      <family val="2"/>
    </font>
    <font>
      <sz val="6"/>
      <name val="Arial"/>
      <family val="2"/>
    </font>
    <font>
      <b/>
      <sz val="8"/>
      <color rgb="FFFF0000"/>
      <name val="Arial"/>
      <family val="2"/>
    </font>
    <font>
      <i/>
      <sz val="10"/>
      <color rgb="FFFF0000"/>
      <name val="Arial"/>
      <family val="2"/>
    </font>
    <font>
      <b/>
      <i/>
      <sz val="12"/>
      <name val="Arial"/>
      <family val="2"/>
    </font>
    <font>
      <b/>
      <sz val="12"/>
      <name val="Arial Narrow"/>
      <family val="2"/>
    </font>
    <font>
      <sz val="10"/>
      <name val="Arial Narrow"/>
      <family val="2"/>
    </font>
    <font>
      <b/>
      <sz val="10"/>
      <name val="Arial Narrow"/>
      <family val="2"/>
    </font>
    <font>
      <b/>
      <sz val="11"/>
      <color theme="1"/>
      <name val="Arial Narrow"/>
      <family val="2"/>
    </font>
    <font>
      <b/>
      <sz val="10"/>
      <color theme="0"/>
      <name val="Arial Narrow"/>
      <family val="2"/>
    </font>
    <font>
      <sz val="12"/>
      <name val="Arial Narrow"/>
      <family val="2"/>
    </font>
  </fonts>
  <fills count="24">
    <fill>
      <patternFill patternType="none"/>
    </fill>
    <fill>
      <patternFill patternType="gray125"/>
    </fill>
    <fill>
      <patternFill patternType="solid">
        <fgColor theme="8"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rgb="FFFFFF00"/>
        <bgColor indexed="64"/>
      </patternFill>
    </fill>
    <fill>
      <patternFill patternType="solid">
        <fgColor rgb="FFCCFFFF"/>
        <bgColor indexed="64"/>
      </patternFill>
    </fill>
    <fill>
      <patternFill patternType="solid">
        <fgColor theme="9" tint="0.79998168889431442"/>
        <bgColor indexed="64"/>
      </patternFill>
    </fill>
    <fill>
      <patternFill patternType="solid">
        <fgColor theme="0"/>
        <bgColor indexed="64"/>
      </patternFill>
    </fill>
    <fill>
      <patternFill patternType="lightGray"/>
    </fill>
    <fill>
      <patternFill patternType="solid">
        <fgColor rgb="FF92D050"/>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gray125">
        <bgColor theme="0"/>
      </patternFill>
    </fill>
    <fill>
      <patternFill patternType="gray125">
        <bgColor theme="6" tint="0.59999389629810485"/>
      </patternFill>
    </fill>
  </fills>
  <borders count="77">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double">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top/>
      <bottom/>
      <diagonal/>
    </border>
    <border>
      <left/>
      <right/>
      <top/>
      <bottom style="medium">
        <color rgb="FFFF0000"/>
      </bottom>
      <diagonal/>
    </border>
    <border>
      <left/>
      <right/>
      <top style="medium">
        <color rgb="FFFF0000"/>
      </top>
      <bottom style="thin">
        <color rgb="FFFF0000"/>
      </bottom>
      <diagonal/>
    </border>
    <border>
      <left/>
      <right style="medium">
        <color rgb="FFFF0000"/>
      </right>
      <top style="medium">
        <color rgb="FFFF0000"/>
      </top>
      <bottom style="thin">
        <color rgb="FFFF0000"/>
      </bottom>
      <diagonal/>
    </border>
    <border>
      <left style="medium">
        <color rgb="FFFF0000"/>
      </left>
      <right/>
      <top style="thin">
        <color rgb="FFFF0000"/>
      </top>
      <bottom style="thin">
        <color rgb="FFFF0000"/>
      </bottom>
      <diagonal/>
    </border>
    <border>
      <left/>
      <right/>
      <top style="thin">
        <color rgb="FFFF0000"/>
      </top>
      <bottom style="thin">
        <color rgb="FFFF0000"/>
      </bottom>
      <diagonal/>
    </border>
    <border>
      <left/>
      <right style="medium">
        <color rgb="FFFF0000"/>
      </right>
      <top style="thin">
        <color rgb="FFFF0000"/>
      </top>
      <bottom style="thin">
        <color rgb="FFFF0000"/>
      </bottom>
      <diagonal/>
    </border>
    <border>
      <left style="medium">
        <color rgb="FFFF0000"/>
      </left>
      <right/>
      <top style="thin">
        <color rgb="FFFF0000"/>
      </top>
      <bottom style="medium">
        <color rgb="FFFF0000"/>
      </bottom>
      <diagonal/>
    </border>
    <border>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FF0000"/>
      </left>
      <right/>
      <top/>
      <bottom style="thin">
        <color rgb="FFFF0000"/>
      </bottom>
      <diagonal/>
    </border>
    <border>
      <left/>
      <right/>
      <top/>
      <bottom style="thin">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ck">
        <color auto="1"/>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style="thin">
        <color indexed="64"/>
      </top>
      <bottom/>
      <diagonal/>
    </border>
    <border>
      <left/>
      <right/>
      <top style="thin">
        <color indexed="64"/>
      </top>
      <bottom style="dashed">
        <color indexed="64"/>
      </bottom>
      <diagonal/>
    </border>
    <border>
      <left/>
      <right/>
      <top style="dashed">
        <color auto="1"/>
      </top>
      <bottom style="thin">
        <color auto="1"/>
      </bottom>
      <diagonal/>
    </border>
    <border>
      <left/>
      <right/>
      <top/>
      <bottom style="double">
        <color indexed="64"/>
      </bottom>
      <diagonal/>
    </border>
    <border>
      <left style="medium">
        <color indexed="64"/>
      </left>
      <right style="medium">
        <color indexed="64"/>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8633">
    <xf numFmtId="0" fontId="0" fillId="0" borderId="0"/>
    <xf numFmtId="43" fontId="11" fillId="0" borderId="0" applyFont="0" applyFill="0" applyBorder="0" applyAlignment="0" applyProtection="0"/>
    <xf numFmtId="0" fontId="15" fillId="0" borderId="0"/>
    <xf numFmtId="0" fontId="15"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28" fillId="0" borderId="0"/>
    <xf numFmtId="8" fontId="28" fillId="0" borderId="0" applyFont="0" applyFill="0" applyBorder="0" applyAlignment="0" applyProtection="0"/>
    <xf numFmtId="0" fontId="10" fillId="0" borderId="0"/>
    <xf numFmtId="0" fontId="28" fillId="0" borderId="0"/>
    <xf numFmtId="0" fontId="28" fillId="0" borderId="0"/>
    <xf numFmtId="0" fontId="10" fillId="0" borderId="0"/>
    <xf numFmtId="0" fontId="10" fillId="0" borderId="0"/>
    <xf numFmtId="0" fontId="28" fillId="0" borderId="0"/>
    <xf numFmtId="9" fontId="28" fillId="0" borderId="0" applyFont="0" applyFill="0" applyBorder="0" applyAlignment="0" applyProtection="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8" fillId="0" borderId="0"/>
    <xf numFmtId="0" fontId="38" fillId="0" borderId="0"/>
    <xf numFmtId="0" fontId="5" fillId="0" borderId="0"/>
    <xf numFmtId="0" fontId="5" fillId="0" borderId="0"/>
    <xf numFmtId="0" fontId="5" fillId="0" borderId="0"/>
    <xf numFmtId="0" fontId="5" fillId="0" borderId="0"/>
    <xf numFmtId="0" fontId="38" fillId="0" borderId="0"/>
    <xf numFmtId="0" fontId="38" fillId="0" borderId="0"/>
    <xf numFmtId="9" fontId="3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5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931">
    <xf numFmtId="0" fontId="0" fillId="0" borderId="0" xfId="0"/>
    <xf numFmtId="0" fontId="12" fillId="0" borderId="0" xfId="0" applyFont="1"/>
    <xf numFmtId="3" fontId="0" fillId="0" borderId="0" xfId="0" applyNumberFormat="1"/>
    <xf numFmtId="3" fontId="0" fillId="0" borderId="0" xfId="0" applyNumberFormat="1" applyAlignment="1">
      <alignment horizontal="center"/>
    </xf>
    <xf numFmtId="0" fontId="0" fillId="0" borderId="0" xfId="0" applyAlignment="1">
      <alignment horizontal="center"/>
    </xf>
    <xf numFmtId="9" fontId="0" fillId="0" borderId="0" xfId="0" applyNumberFormat="1" applyAlignment="1">
      <alignment horizontal="center"/>
    </xf>
    <xf numFmtId="0" fontId="15" fillId="0" borderId="0" xfId="0" applyFont="1"/>
    <xf numFmtId="3" fontId="17" fillId="0" borderId="0" xfId="0" applyNumberFormat="1" applyFont="1" applyAlignment="1">
      <alignment horizontal="center"/>
    </xf>
    <xf numFmtId="14" fontId="14" fillId="0" borderId="0" xfId="0" applyNumberFormat="1" applyFont="1" applyAlignment="1">
      <alignment horizontal="center"/>
    </xf>
    <xf numFmtId="0" fontId="0" fillId="0" borderId="0" xfId="0" applyAlignment="1">
      <alignment horizontal="right"/>
    </xf>
    <xf numFmtId="0" fontId="11" fillId="0" borderId="0" xfId="0" applyFont="1"/>
    <xf numFmtId="0" fontId="11" fillId="0" borderId="0" xfId="6"/>
    <xf numFmtId="0" fontId="11" fillId="2" borderId="2" xfId="0" applyFont="1" applyFill="1" applyBorder="1"/>
    <xf numFmtId="0" fontId="0" fillId="2" borderId="0" xfId="0" applyFill="1"/>
    <xf numFmtId="0" fontId="0" fillId="2" borderId="3" xfId="0" applyFill="1" applyBorder="1"/>
    <xf numFmtId="0" fontId="11" fillId="0" borderId="0" xfId="0" applyFont="1" applyAlignment="1">
      <alignment horizontal="center"/>
    </xf>
    <xf numFmtId="3" fontId="0" fillId="0" borderId="0" xfId="0" applyNumberFormat="1" applyAlignment="1">
      <alignment horizontal="left"/>
    </xf>
    <xf numFmtId="41" fontId="0" fillId="0" borderId="0" xfId="0" applyNumberFormat="1" applyAlignment="1">
      <alignment horizontal="center"/>
    </xf>
    <xf numFmtId="14" fontId="19" fillId="0" borderId="0" xfId="0" applyNumberFormat="1" applyFont="1" applyAlignment="1">
      <alignment horizontal="center"/>
    </xf>
    <xf numFmtId="42" fontId="0" fillId="0" borderId="0" xfId="0" applyNumberFormat="1" applyAlignment="1">
      <alignment horizontal="center"/>
    </xf>
    <xf numFmtId="9" fontId="12" fillId="0" borderId="0" xfId="0" applyNumberFormat="1" applyFont="1"/>
    <xf numFmtId="41" fontId="0" fillId="0" borderId="0" xfId="0" applyNumberFormat="1"/>
    <xf numFmtId="41" fontId="11" fillId="0" borderId="0" xfId="0" applyNumberFormat="1" applyFont="1" applyAlignment="1">
      <alignment horizontal="center"/>
    </xf>
    <xf numFmtId="0" fontId="14" fillId="0" borderId="0" xfId="0" applyFont="1" applyAlignment="1">
      <alignment horizontal="center"/>
    </xf>
    <xf numFmtId="3" fontId="11" fillId="0" borderId="0" xfId="0" applyNumberFormat="1" applyFont="1" applyAlignment="1">
      <alignment horizontal="center"/>
    </xf>
    <xf numFmtId="10" fontId="0" fillId="0" borderId="0" xfId="0" applyNumberFormat="1" applyAlignment="1">
      <alignment horizontal="center"/>
    </xf>
    <xf numFmtId="41" fontId="0" fillId="3" borderId="0" xfId="0" applyNumberFormat="1" applyFill="1" applyAlignment="1">
      <alignment horizontal="center"/>
    </xf>
    <xf numFmtId="0" fontId="0" fillId="4" borderId="0" xfId="0" applyFill="1"/>
    <xf numFmtId="0" fontId="24" fillId="0" borderId="0" xfId="0" applyFont="1"/>
    <xf numFmtId="0" fontId="21" fillId="0" borderId="0" xfId="0" applyFont="1" applyAlignment="1">
      <alignment horizontal="center"/>
    </xf>
    <xf numFmtId="41" fontId="21" fillId="0" borderId="0" xfId="0" applyNumberFormat="1" applyFont="1" applyAlignment="1">
      <alignment horizontal="center"/>
    </xf>
    <xf numFmtId="0" fontId="25" fillId="0" borderId="0" xfId="0" applyFont="1"/>
    <xf numFmtId="164" fontId="11" fillId="3" borderId="0" xfId="0" applyNumberFormat="1" applyFont="1" applyFill="1" applyAlignment="1">
      <alignment horizontal="center"/>
    </xf>
    <xf numFmtId="0" fontId="0" fillId="3" borderId="0" xfId="0" applyFill="1"/>
    <xf numFmtId="0" fontId="11" fillId="3" borderId="0" xfId="0" applyFont="1" applyFill="1" applyAlignment="1">
      <alignment horizontal="center"/>
    </xf>
    <xf numFmtId="3" fontId="11" fillId="0" borderId="0" xfId="8" applyNumberFormat="1" applyAlignment="1">
      <alignment horizontal="center"/>
    </xf>
    <xf numFmtId="0" fontId="11" fillId="0" borderId="0" xfId="8"/>
    <xf numFmtId="3" fontId="12" fillId="7" borderId="7" xfId="0" applyNumberFormat="1" applyFont="1" applyFill="1" applyBorder="1" applyAlignment="1">
      <alignment horizontal="left"/>
    </xf>
    <xf numFmtId="3" fontId="0" fillId="7" borderId="8" xfId="0" applyNumberFormat="1" applyFill="1" applyBorder="1" applyAlignment="1">
      <alignment horizontal="center"/>
    </xf>
    <xf numFmtId="167" fontId="0" fillId="7" borderId="8" xfId="0" applyNumberFormat="1" applyFill="1" applyBorder="1" applyAlignment="1">
      <alignment horizontal="center"/>
    </xf>
    <xf numFmtId="0" fontId="12" fillId="8" borderId="20" xfId="0" applyFont="1" applyFill="1" applyBorder="1"/>
    <xf numFmtId="0" fontId="12" fillId="8" borderId="23" xfId="0" applyFont="1" applyFill="1" applyBorder="1"/>
    <xf numFmtId="3" fontId="11" fillId="7" borderId="3" xfId="0" applyNumberFormat="1" applyFont="1" applyFill="1" applyBorder="1" applyAlignment="1">
      <alignment vertical="center"/>
    </xf>
    <xf numFmtId="3" fontId="11" fillId="7" borderId="4" xfId="0" applyNumberFormat="1" applyFont="1" applyFill="1" applyBorder="1" applyAlignment="1">
      <alignment vertical="center"/>
    </xf>
    <xf numFmtId="9" fontId="0" fillId="7" borderId="5" xfId="0" applyNumberFormat="1" applyFill="1" applyBorder="1" applyAlignment="1">
      <alignment horizontal="center"/>
    </xf>
    <xf numFmtId="0" fontId="14" fillId="3" borderId="0" xfId="0" applyFont="1" applyFill="1" applyAlignment="1">
      <alignment horizontal="center"/>
    </xf>
    <xf numFmtId="0" fontId="19" fillId="3" borderId="0" xfId="0" applyFont="1" applyFill="1" applyAlignment="1">
      <alignment horizontal="center"/>
    </xf>
    <xf numFmtId="3" fontId="0" fillId="3" borderId="0" xfId="0" applyNumberFormat="1" applyFill="1" applyAlignment="1">
      <alignment horizontal="center"/>
    </xf>
    <xf numFmtId="0" fontId="12" fillId="9" borderId="0" xfId="0" applyFont="1" applyFill="1"/>
    <xf numFmtId="0" fontId="0" fillId="9" borderId="0" xfId="0" applyFill="1"/>
    <xf numFmtId="41" fontId="11" fillId="9" borderId="0" xfId="0" applyNumberFormat="1" applyFont="1" applyFill="1" applyAlignment="1">
      <alignment horizontal="center"/>
    </xf>
    <xf numFmtId="0" fontId="0" fillId="9" borderId="0" xfId="0" applyFill="1" applyAlignment="1">
      <alignment horizontal="center"/>
    </xf>
    <xf numFmtId="0" fontId="19" fillId="0" borderId="0" xfId="0" applyFont="1"/>
    <xf numFmtId="0" fontId="31" fillId="0" borderId="0" xfId="0" applyFont="1" applyAlignment="1">
      <alignment horizontal="center"/>
    </xf>
    <xf numFmtId="0" fontId="0" fillId="0" borderId="10" xfId="0" applyBorder="1"/>
    <xf numFmtId="42" fontId="0" fillId="0" borderId="10" xfId="0" applyNumberFormat="1" applyBorder="1"/>
    <xf numFmtId="9" fontId="0" fillId="0" borderId="0" xfId="0" applyNumberFormat="1"/>
    <xf numFmtId="42" fontId="0" fillId="0" borderId="0" xfId="0" applyNumberFormat="1"/>
    <xf numFmtId="0" fontId="12" fillId="0" borderId="0" xfId="0" applyFont="1" applyAlignment="1">
      <alignment horizontal="center"/>
    </xf>
    <xf numFmtId="14" fontId="12" fillId="0" borderId="0" xfId="0" applyNumberFormat="1" applyFont="1" applyAlignment="1">
      <alignment horizontal="center"/>
    </xf>
    <xf numFmtId="10" fontId="0" fillId="0" borderId="0" xfId="0" applyNumberFormat="1"/>
    <xf numFmtId="41" fontId="0" fillId="0" borderId="6" xfId="0" applyNumberFormat="1" applyBorder="1"/>
    <xf numFmtId="0" fontId="0" fillId="3" borderId="2" xfId="0" applyFill="1" applyBorder="1"/>
    <xf numFmtId="0" fontId="11" fillId="3" borderId="0" xfId="0" applyFont="1" applyFill="1"/>
    <xf numFmtId="0" fontId="0" fillId="3" borderId="1" xfId="0" applyFill="1" applyBorder="1"/>
    <xf numFmtId="0" fontId="11" fillId="3" borderId="2" xfId="0" applyFont="1" applyFill="1" applyBorder="1"/>
    <xf numFmtId="3" fontId="0" fillId="3" borderId="0" xfId="0" applyNumberFormat="1" applyFill="1"/>
    <xf numFmtId="0" fontId="0" fillId="3" borderId="3" xfId="0" applyFill="1" applyBorder="1"/>
    <xf numFmtId="0" fontId="0" fillId="3" borderId="4" xfId="0" applyFill="1" applyBorder="1"/>
    <xf numFmtId="0" fontId="0" fillId="3" borderId="5" xfId="0" applyFill="1" applyBorder="1"/>
    <xf numFmtId="0" fontId="30" fillId="0" borderId="0" xfId="0" applyFont="1" applyAlignment="1">
      <alignment vertical="center"/>
    </xf>
    <xf numFmtId="0" fontId="12" fillId="3" borderId="0" xfId="0" applyFont="1" applyFill="1" applyAlignment="1">
      <alignment horizontal="center"/>
    </xf>
    <xf numFmtId="41" fontId="33" fillId="0" borderId="0" xfId="0" applyNumberFormat="1" applyFont="1" applyAlignment="1">
      <alignment horizontal="center"/>
    </xf>
    <xf numFmtId="41" fontId="33" fillId="3" borderId="0" xfId="0" applyNumberFormat="1" applyFont="1" applyFill="1" applyAlignment="1">
      <alignment horizontal="center"/>
    </xf>
    <xf numFmtId="43" fontId="11" fillId="3" borderId="0" xfId="0" applyNumberFormat="1" applyFont="1" applyFill="1" applyAlignment="1">
      <alignment horizontal="center"/>
    </xf>
    <xf numFmtId="9" fontId="33" fillId="0" borderId="0" xfId="0" applyNumberFormat="1" applyFont="1" applyAlignment="1">
      <alignment horizontal="right"/>
    </xf>
    <xf numFmtId="41" fontId="11" fillId="3" borderId="0" xfId="0" applyNumberFormat="1" applyFont="1" applyFill="1" applyAlignment="1">
      <alignment horizontal="center"/>
    </xf>
    <xf numFmtId="43" fontId="35" fillId="3" borderId="0" xfId="0" applyNumberFormat="1" applyFont="1" applyFill="1" applyAlignment="1">
      <alignment horizontal="center"/>
    </xf>
    <xf numFmtId="0" fontId="12" fillId="0" borderId="6" xfId="0" applyFont="1" applyBorder="1" applyAlignment="1">
      <alignment horizontal="center"/>
    </xf>
    <xf numFmtId="0" fontId="34" fillId="0" borderId="20" xfId="0" applyFont="1" applyBorder="1"/>
    <xf numFmtId="0" fontId="0" fillId="0" borderId="23" xfId="0" applyBorder="1"/>
    <xf numFmtId="42" fontId="34" fillId="0" borderId="23" xfId="0" applyNumberFormat="1" applyFont="1" applyBorder="1"/>
    <xf numFmtId="0" fontId="34" fillId="0" borderId="23" xfId="0" applyFont="1" applyBorder="1"/>
    <xf numFmtId="42" fontId="34" fillId="0" borderId="21" xfId="0" applyNumberFormat="1" applyFont="1" applyBorder="1"/>
    <xf numFmtId="41" fontId="36" fillId="0" borderId="0" xfId="0" applyNumberFormat="1" applyFont="1"/>
    <xf numFmtId="41" fontId="37" fillId="0" borderId="0" xfId="0" applyNumberFormat="1" applyFont="1"/>
    <xf numFmtId="42" fontId="34" fillId="0" borderId="0" xfId="0" applyNumberFormat="1" applyFont="1"/>
    <xf numFmtId="0" fontId="34" fillId="0" borderId="0" xfId="0" applyFont="1"/>
    <xf numFmtId="0" fontId="23" fillId="0" borderId="0" xfId="0" applyFont="1" applyAlignment="1">
      <alignment vertical="center" wrapText="1"/>
    </xf>
    <xf numFmtId="0" fontId="11" fillId="0" borderId="0" xfId="0" applyFont="1" applyAlignment="1">
      <alignment wrapText="1"/>
    </xf>
    <xf numFmtId="0" fontId="24" fillId="0" borderId="0" xfId="8" applyFont="1"/>
    <xf numFmtId="0" fontId="11" fillId="0" borderId="0" xfId="0" applyFont="1" applyAlignment="1">
      <alignment horizontal="right"/>
    </xf>
    <xf numFmtId="0" fontId="19" fillId="0" borderId="0" xfId="0" applyFont="1" applyAlignment="1">
      <alignment horizontal="center"/>
    </xf>
    <xf numFmtId="10" fontId="22" fillId="0" borderId="0" xfId="0" applyNumberFormat="1" applyFont="1" applyAlignment="1">
      <alignment horizontal="center"/>
    </xf>
    <xf numFmtId="42" fontId="0" fillId="3" borderId="0" xfId="0" applyNumberFormat="1" applyFill="1" applyAlignment="1">
      <alignment horizontal="center"/>
    </xf>
    <xf numFmtId="0" fontId="18" fillId="9" borderId="0" xfId="0" applyFont="1" applyFill="1"/>
    <xf numFmtId="3" fontId="12" fillId="0" borderId="0" xfId="0" applyNumberFormat="1" applyFont="1" applyAlignment="1">
      <alignment horizontal="center"/>
    </xf>
    <xf numFmtId="3" fontId="22" fillId="3" borderId="0" xfId="0" applyNumberFormat="1" applyFont="1" applyFill="1" applyAlignment="1">
      <alignment horizontal="center"/>
    </xf>
    <xf numFmtId="0" fontId="21" fillId="10" borderId="10" xfId="0" applyFont="1" applyFill="1" applyBorder="1"/>
    <xf numFmtId="41" fontId="21" fillId="3" borderId="0" xfId="0" applyNumberFormat="1" applyFont="1" applyFill="1" applyAlignment="1">
      <alignment horizontal="center"/>
    </xf>
    <xf numFmtId="43" fontId="11" fillId="0" borderId="0" xfId="0" applyNumberFormat="1" applyFont="1" applyAlignment="1">
      <alignment horizontal="center"/>
    </xf>
    <xf numFmtId="164" fontId="0" fillId="0" borderId="0" xfId="0" applyNumberFormat="1" applyAlignment="1">
      <alignment horizontal="center"/>
    </xf>
    <xf numFmtId="10" fontId="11" fillId="0" borderId="0" xfId="0" applyNumberFormat="1" applyFont="1" applyAlignment="1">
      <alignment horizontal="center"/>
    </xf>
    <xf numFmtId="0" fontId="11" fillId="0" borderId="6" xfId="0" applyFont="1" applyBorder="1"/>
    <xf numFmtId="0" fontId="0" fillId="0" borderId="6" xfId="0" applyBorder="1"/>
    <xf numFmtId="0" fontId="15" fillId="10" borderId="10" xfId="0" applyFont="1" applyFill="1" applyBorder="1"/>
    <xf numFmtId="0" fontId="25" fillId="10" borderId="10" xfId="0" applyFont="1" applyFill="1" applyBorder="1"/>
    <xf numFmtId="14" fontId="12" fillId="0" borderId="0" xfId="0" applyNumberFormat="1" applyFont="1"/>
    <xf numFmtId="0" fontId="16" fillId="0" borderId="0" xfId="0" applyFont="1"/>
    <xf numFmtId="0" fontId="30" fillId="0" borderId="0" xfId="0" applyFont="1" applyAlignment="1">
      <alignment horizontal="center"/>
    </xf>
    <xf numFmtId="0" fontId="39" fillId="0" borderId="0" xfId="0" applyFont="1" applyAlignment="1">
      <alignment vertical="center"/>
    </xf>
    <xf numFmtId="0" fontId="30" fillId="0" borderId="0" xfId="0" applyFont="1"/>
    <xf numFmtId="0" fontId="0" fillId="10" borderId="10" xfId="0" applyFill="1" applyBorder="1"/>
    <xf numFmtId="0" fontId="12" fillId="2" borderId="4" xfId="0" applyFont="1" applyFill="1" applyBorder="1"/>
    <xf numFmtId="43" fontId="22" fillId="3" borderId="0" xfId="0" applyNumberFormat="1" applyFont="1" applyFill="1" applyAlignment="1">
      <alignment horizontal="center"/>
    </xf>
    <xf numFmtId="10" fontId="22" fillId="3" borderId="0" xfId="0" applyNumberFormat="1" applyFont="1" applyFill="1" applyAlignment="1">
      <alignment horizontal="center"/>
    </xf>
    <xf numFmtId="0" fontId="0" fillId="0" borderId="2" xfId="0" applyBorder="1"/>
    <xf numFmtId="0" fontId="12" fillId="0" borderId="1" xfId="0" applyFont="1" applyBorder="1" applyAlignment="1">
      <alignment horizontal="center"/>
    </xf>
    <xf numFmtId="0" fontId="0" fillId="0" borderId="1" xfId="0" applyBorder="1"/>
    <xf numFmtId="3" fontId="11" fillId="0" borderId="12" xfId="8" applyNumberFormat="1" applyBorder="1" applyAlignment="1">
      <alignment horizontal="center"/>
    </xf>
    <xf numFmtId="2" fontId="0" fillId="0" borderId="0" xfId="0" applyNumberFormat="1" applyAlignment="1">
      <alignment horizontal="center"/>
    </xf>
    <xf numFmtId="2" fontId="0" fillId="3" borderId="0" xfId="0" applyNumberFormat="1" applyFill="1" applyAlignment="1">
      <alignment horizontal="center"/>
    </xf>
    <xf numFmtId="0" fontId="12" fillId="2" borderId="0" xfId="0" applyFont="1" applyFill="1" applyAlignment="1">
      <alignment horizontal="center"/>
    </xf>
    <xf numFmtId="3" fontId="12" fillId="12" borderId="0" xfId="0" applyNumberFormat="1" applyFont="1" applyFill="1" applyAlignment="1">
      <alignment horizontal="left"/>
    </xf>
    <xf numFmtId="0" fontId="0" fillId="12" borderId="0" xfId="0" applyFill="1"/>
    <xf numFmtId="41" fontId="0" fillId="3" borderId="0" xfId="0" applyNumberFormat="1" applyFill="1"/>
    <xf numFmtId="0" fontId="12" fillId="2" borderId="1" xfId="0" applyFont="1" applyFill="1" applyBorder="1" applyAlignment="1">
      <alignment horizontal="center"/>
    </xf>
    <xf numFmtId="0" fontId="12" fillId="2" borderId="2" xfId="0" applyFont="1" applyFill="1" applyBorder="1" applyAlignment="1">
      <alignment horizontal="left"/>
    </xf>
    <xf numFmtId="0" fontId="12" fillId="12" borderId="0" xfId="0" applyFont="1" applyFill="1"/>
    <xf numFmtId="0" fontId="12" fillId="10" borderId="10" xfId="0" applyFont="1" applyFill="1" applyBorder="1"/>
    <xf numFmtId="0" fontId="16" fillId="0" borderId="0" xfId="0" applyFont="1" applyAlignment="1">
      <alignment horizontal="center"/>
    </xf>
    <xf numFmtId="4" fontId="22" fillId="0" borderId="0" xfId="8" applyNumberFormat="1" applyFont="1" applyAlignment="1">
      <alignment horizontal="center"/>
    </xf>
    <xf numFmtId="0" fontId="42" fillId="0" borderId="0" xfId="0" applyFont="1" applyAlignment="1">
      <alignment horizontal="center"/>
    </xf>
    <xf numFmtId="42" fontId="11" fillId="13" borderId="0" xfId="0" applyNumberFormat="1" applyFont="1" applyFill="1"/>
    <xf numFmtId="0" fontId="11" fillId="13" borderId="0" xfId="0" applyFont="1" applyFill="1" applyAlignment="1">
      <alignment horizontal="center"/>
    </xf>
    <xf numFmtId="0" fontId="14" fillId="13" borderId="0" xfId="0" applyFont="1" applyFill="1" applyAlignment="1">
      <alignment horizontal="center"/>
    </xf>
    <xf numFmtId="0" fontId="0" fillId="0" borderId="0" xfId="0" applyAlignment="1">
      <alignment horizontal="center" vertical="center"/>
    </xf>
    <xf numFmtId="0" fontId="27" fillId="0" borderId="0" xfId="0" applyFont="1"/>
    <xf numFmtId="3" fontId="12" fillId="0" borderId="0" xfId="0" applyNumberFormat="1" applyFont="1" applyAlignment="1">
      <alignment horizontal="center" vertical="center"/>
    </xf>
    <xf numFmtId="0" fontId="11" fillId="0" borderId="0" xfId="0" applyFont="1" applyAlignment="1">
      <alignment vertical="center"/>
    </xf>
    <xf numFmtId="0" fontId="11" fillId="10" borderId="10" xfId="0" applyFont="1" applyFill="1" applyBorder="1" applyAlignment="1">
      <alignment vertical="center"/>
    </xf>
    <xf numFmtId="0" fontId="11" fillId="10" borderId="10" xfId="0" applyFont="1" applyFill="1" applyBorder="1" applyAlignment="1">
      <alignment horizontal="center" vertical="center"/>
    </xf>
    <xf numFmtId="3" fontId="16" fillId="0" borderId="0" xfId="0" applyNumberFormat="1" applyFont="1" applyAlignment="1">
      <alignment horizontal="center" vertical="center"/>
    </xf>
    <xf numFmtId="3" fontId="11" fillId="0" borderId="0" xfId="0" applyNumberFormat="1" applyFont="1" applyAlignment="1">
      <alignment horizontal="center" vertical="center"/>
    </xf>
    <xf numFmtId="0" fontId="0" fillId="10" borderId="10" xfId="0" applyFill="1" applyBorder="1" applyAlignment="1">
      <alignment vertical="center"/>
    </xf>
    <xf numFmtId="3" fontId="0" fillId="0" borderId="0" xfId="0" applyNumberFormat="1" applyAlignment="1">
      <alignment horizontal="center" vertical="center"/>
    </xf>
    <xf numFmtId="0" fontId="0" fillId="0" borderId="0" xfId="0" applyAlignment="1">
      <alignment vertical="center"/>
    </xf>
    <xf numFmtId="0" fontId="12" fillId="13" borderId="22" xfId="0" applyFont="1" applyFill="1" applyBorder="1" applyAlignment="1">
      <alignment horizontal="center"/>
    </xf>
    <xf numFmtId="42" fontId="11" fillId="3" borderId="0" xfId="0" applyNumberFormat="1" applyFont="1" applyFill="1" applyAlignment="1">
      <alignment horizontal="center"/>
    </xf>
    <xf numFmtId="41" fontId="11" fillId="5" borderId="0" xfId="0" applyNumberFormat="1" applyFont="1" applyFill="1"/>
    <xf numFmtId="42" fontId="11" fillId="5" borderId="0" xfId="0" applyNumberFormat="1" applyFont="1" applyFill="1" applyAlignment="1">
      <alignment horizontal="center"/>
    </xf>
    <xf numFmtId="41" fontId="11" fillId="0" borderId="0" xfId="0" applyNumberFormat="1" applyFont="1"/>
    <xf numFmtId="41" fontId="11" fillId="3" borderId="2" xfId="0" applyNumberFormat="1" applyFont="1" applyFill="1" applyBorder="1" applyAlignment="1">
      <alignment horizontal="center"/>
    </xf>
    <xf numFmtId="0" fontId="12" fillId="3" borderId="3" xfId="0" applyFont="1" applyFill="1" applyBorder="1" applyAlignment="1">
      <alignment horizontal="center"/>
    </xf>
    <xf numFmtId="3" fontId="19" fillId="3" borderId="0" xfId="0" applyNumberFormat="1" applyFont="1" applyFill="1" applyAlignment="1">
      <alignment horizontal="center"/>
    </xf>
    <xf numFmtId="2" fontId="0" fillId="3" borderId="2" xfId="0" applyNumberFormat="1" applyFill="1" applyBorder="1"/>
    <xf numFmtId="0" fontId="0" fillId="3" borderId="17" xfId="0" applyFill="1" applyBorder="1"/>
    <xf numFmtId="0" fontId="19" fillId="3" borderId="1" xfId="0" applyFont="1" applyFill="1" applyBorder="1" applyAlignment="1">
      <alignment horizontal="center"/>
    </xf>
    <xf numFmtId="41" fontId="0" fillId="3" borderId="1" xfId="0" applyNumberFormat="1" applyFill="1" applyBorder="1"/>
    <xf numFmtId="41" fontId="0" fillId="3" borderId="6" xfId="0" applyNumberFormat="1" applyFill="1" applyBorder="1"/>
    <xf numFmtId="41" fontId="0" fillId="3" borderId="16" xfId="0" applyNumberFormat="1" applyFill="1" applyBorder="1"/>
    <xf numFmtId="41" fontId="12" fillId="3" borderId="4" xfId="0" applyNumberFormat="1" applyFont="1" applyFill="1" applyBorder="1"/>
    <xf numFmtId="41" fontId="0" fillId="3" borderId="5" xfId="0" applyNumberFormat="1" applyFill="1" applyBorder="1"/>
    <xf numFmtId="42" fontId="19" fillId="3" borderId="0" xfId="0" applyNumberFormat="1" applyFont="1" applyFill="1" applyAlignment="1">
      <alignment horizontal="center"/>
    </xf>
    <xf numFmtId="42" fontId="33" fillId="0" borderId="11" xfId="0" applyNumberFormat="1" applyFont="1" applyBorder="1" applyAlignment="1">
      <alignment horizontal="center"/>
    </xf>
    <xf numFmtId="42" fontId="33" fillId="3" borderId="11" xfId="0" applyNumberFormat="1" applyFont="1" applyFill="1" applyBorder="1" applyAlignment="1">
      <alignment horizontal="center"/>
    </xf>
    <xf numFmtId="42" fontId="33" fillId="0" borderId="0" xfId="0" applyNumberFormat="1" applyFont="1" applyAlignment="1">
      <alignment horizontal="center"/>
    </xf>
    <xf numFmtId="42" fontId="33" fillId="3" borderId="0" xfId="0" applyNumberFormat="1" applyFont="1" applyFill="1" applyAlignment="1">
      <alignment horizontal="center"/>
    </xf>
    <xf numFmtId="0" fontId="19" fillId="3" borderId="2" xfId="0" applyFont="1" applyFill="1" applyBorder="1" applyAlignment="1">
      <alignment horizontal="center"/>
    </xf>
    <xf numFmtId="9" fontId="33" fillId="3" borderId="0" xfId="0" applyNumberFormat="1" applyFont="1" applyFill="1" applyAlignment="1">
      <alignment horizontal="right"/>
    </xf>
    <xf numFmtId="0" fontId="11" fillId="0" borderId="6" xfId="0" applyFont="1" applyBorder="1" applyAlignment="1">
      <alignment horizontal="right"/>
    </xf>
    <xf numFmtId="49" fontId="11" fillId="0" borderId="0" xfId="0" applyNumberFormat="1" applyFont="1" applyAlignment="1">
      <alignment horizontal="center"/>
    </xf>
    <xf numFmtId="42" fontId="0" fillId="3" borderId="0" xfId="0" applyNumberFormat="1" applyFill="1"/>
    <xf numFmtId="42" fontId="12" fillId="10" borderId="10" xfId="0" applyNumberFormat="1" applyFont="1" applyFill="1" applyBorder="1"/>
    <xf numFmtId="42" fontId="12" fillId="3" borderId="10" xfId="0" applyNumberFormat="1" applyFont="1" applyFill="1" applyBorder="1"/>
    <xf numFmtId="42" fontId="0" fillId="0" borderId="0" xfId="1" applyNumberFormat="1" applyFont="1" applyFill="1" applyBorder="1" applyAlignment="1"/>
    <xf numFmtId="42" fontId="0" fillId="0" borderId="11" xfId="0" applyNumberFormat="1" applyBorder="1"/>
    <xf numFmtId="42" fontId="0" fillId="3" borderId="11" xfId="0" applyNumberFormat="1" applyFill="1" applyBorder="1"/>
    <xf numFmtId="42" fontId="11" fillId="9" borderId="0" xfId="0" applyNumberFormat="1" applyFont="1" applyFill="1"/>
    <xf numFmtId="42" fontId="11" fillId="3" borderId="0" xfId="0" applyNumberFormat="1" applyFont="1" applyFill="1"/>
    <xf numFmtId="42" fontId="20" fillId="9" borderId="0" xfId="0" applyNumberFormat="1" applyFont="1" applyFill="1"/>
    <xf numFmtId="42" fontId="20" fillId="3" borderId="0" xfId="0" applyNumberFormat="1" applyFont="1" applyFill="1"/>
    <xf numFmtId="42" fontId="12" fillId="0" borderId="0" xfId="0" applyNumberFormat="1" applyFont="1"/>
    <xf numFmtId="42" fontId="12" fillId="3" borderId="0" xfId="0" applyNumberFormat="1" applyFont="1" applyFill="1"/>
    <xf numFmtId="42" fontId="20" fillId="0" borderId="0" xfId="0" applyNumberFormat="1" applyFont="1"/>
    <xf numFmtId="42" fontId="35" fillId="0" borderId="0" xfId="0" applyNumberFormat="1" applyFont="1"/>
    <xf numFmtId="42" fontId="35" fillId="3" borderId="0" xfId="0" applyNumberFormat="1" applyFont="1" applyFill="1"/>
    <xf numFmtId="42" fontId="33" fillId="0" borderId="11" xfId="0" applyNumberFormat="1" applyFont="1" applyBorder="1"/>
    <xf numFmtId="42" fontId="33" fillId="3" borderId="11" xfId="0" applyNumberFormat="1" applyFont="1" applyFill="1" applyBorder="1"/>
    <xf numFmtId="42" fontId="33" fillId="0" borderId="0" xfId="0" applyNumberFormat="1" applyFont="1"/>
    <xf numFmtId="42" fontId="33" fillId="3" borderId="0" xfId="0" applyNumberFormat="1" applyFont="1" applyFill="1"/>
    <xf numFmtId="42" fontId="0" fillId="9" borderId="0" xfId="0" applyNumberFormat="1" applyFill="1"/>
    <xf numFmtId="0" fontId="12" fillId="0" borderId="8" xfId="0" applyFont="1" applyBorder="1" applyAlignment="1">
      <alignment horizontal="center"/>
    </xf>
    <xf numFmtId="3" fontId="12" fillId="0" borderId="8" xfId="0" applyNumberFormat="1" applyFont="1" applyBorder="1" applyAlignment="1">
      <alignment horizontal="center"/>
    </xf>
    <xf numFmtId="0" fontId="12" fillId="0" borderId="9" xfId="0" applyFont="1" applyBorder="1" applyAlignment="1">
      <alignment horizontal="center"/>
    </xf>
    <xf numFmtId="41" fontId="11" fillId="5" borderId="1" xfId="0" applyNumberFormat="1" applyFont="1" applyFill="1" applyBorder="1"/>
    <xf numFmtId="41" fontId="11" fillId="3" borderId="2" xfId="0" applyNumberFormat="1" applyFont="1" applyFill="1" applyBorder="1"/>
    <xf numFmtId="0" fontId="0" fillId="0" borderId="4" xfId="0" applyBorder="1"/>
    <xf numFmtId="0" fontId="0" fillId="0" borderId="5" xfId="0" applyBorder="1"/>
    <xf numFmtId="42" fontId="21" fillId="9" borderId="0" xfId="0" applyNumberFormat="1" applyFont="1" applyFill="1"/>
    <xf numFmtId="42" fontId="21" fillId="3" borderId="0" xfId="0" applyNumberFormat="1" applyFont="1" applyFill="1"/>
    <xf numFmtId="42" fontId="21" fillId="9" borderId="0" xfId="0" applyNumberFormat="1" applyFont="1" applyFill="1" applyAlignment="1">
      <alignment horizontal="center"/>
    </xf>
    <xf numFmtId="42" fontId="21" fillId="3" borderId="0" xfId="0" applyNumberFormat="1" applyFont="1" applyFill="1" applyAlignment="1">
      <alignment horizontal="center"/>
    </xf>
    <xf numFmtId="42" fontId="12" fillId="10" borderId="10" xfId="0" applyNumberFormat="1" applyFont="1" applyFill="1" applyBorder="1" applyAlignment="1">
      <alignment horizontal="center"/>
    </xf>
    <xf numFmtId="42" fontId="12" fillId="3" borderId="10" xfId="0" applyNumberFormat="1" applyFont="1" applyFill="1" applyBorder="1" applyAlignment="1">
      <alignment horizontal="center"/>
    </xf>
    <xf numFmtId="42" fontId="12" fillId="10" borderId="10" xfId="0" applyNumberFormat="1" applyFont="1" applyFill="1" applyBorder="1" applyAlignment="1">
      <alignment vertical="center"/>
    </xf>
    <xf numFmtId="42" fontId="12" fillId="3" borderId="10" xfId="0" applyNumberFormat="1" applyFont="1" applyFill="1" applyBorder="1" applyAlignment="1">
      <alignment vertical="center"/>
    </xf>
    <xf numFmtId="42" fontId="11" fillId="0" borderId="0" xfId="0" applyNumberFormat="1" applyFont="1" applyAlignment="1">
      <alignment vertical="center"/>
    </xf>
    <xf numFmtId="42" fontId="11" fillId="3" borderId="0" xfId="0" applyNumberFormat="1" applyFont="1" applyFill="1" applyAlignment="1">
      <alignment vertical="center"/>
    </xf>
    <xf numFmtId="42" fontId="17" fillId="2" borderId="0" xfId="0" applyNumberFormat="1" applyFont="1" applyFill="1"/>
    <xf numFmtId="42" fontId="17" fillId="2" borderId="1" xfId="0" applyNumberFormat="1" applyFont="1" applyFill="1" applyBorder="1"/>
    <xf numFmtId="42" fontId="12" fillId="2" borderId="4" xfId="0" applyNumberFormat="1" applyFont="1" applyFill="1" applyBorder="1"/>
    <xf numFmtId="42" fontId="12" fillId="2" borderId="5" xfId="0" applyNumberFormat="1" applyFont="1" applyFill="1" applyBorder="1"/>
    <xf numFmtId="3" fontId="11" fillId="0" borderId="0" xfId="0" applyNumberFormat="1" applyFont="1" applyAlignment="1">
      <alignment vertical="center"/>
    </xf>
    <xf numFmtId="0" fontId="11" fillId="2" borderId="2" xfId="0" applyFont="1" applyFill="1" applyBorder="1" applyAlignment="1">
      <alignment vertical="center"/>
    </xf>
    <xf numFmtId="0" fontId="11" fillId="2" borderId="0" xfId="0" applyFont="1" applyFill="1" applyAlignment="1">
      <alignment horizontal="center" vertical="center"/>
    </xf>
    <xf numFmtId="165" fontId="12" fillId="5" borderId="0" xfId="0" applyNumberFormat="1" applyFont="1" applyFill="1" applyAlignment="1">
      <alignment horizontal="center" vertical="center"/>
    </xf>
    <xf numFmtId="42" fontId="20" fillId="2" borderId="0" xfId="0" applyNumberFormat="1" applyFont="1" applyFill="1" applyAlignment="1">
      <alignment vertical="center"/>
    </xf>
    <xf numFmtId="42" fontId="20" fillId="2" borderId="1" xfId="0" applyNumberFormat="1" applyFont="1" applyFill="1" applyBorder="1" applyAlignment="1">
      <alignment vertical="center"/>
    </xf>
    <xf numFmtId="0" fontId="0" fillId="2" borderId="0" xfId="0" applyFill="1" applyAlignment="1">
      <alignment vertical="center"/>
    </xf>
    <xf numFmtId="42" fontId="0" fillId="2" borderId="0" xfId="0" applyNumberFormat="1" applyFill="1" applyAlignment="1">
      <alignment vertical="center"/>
    </xf>
    <xf numFmtId="42" fontId="0" fillId="2" borderId="1" xfId="0" applyNumberFormat="1" applyFill="1" applyBorder="1" applyAlignment="1">
      <alignment vertical="center"/>
    </xf>
    <xf numFmtId="41" fontId="12" fillId="0" borderId="0" xfId="0" quotePrefix="1" applyNumberFormat="1" applyFont="1" applyAlignment="1">
      <alignment horizontal="right" vertical="center"/>
    </xf>
    <xf numFmtId="9" fontId="11" fillId="0" borderId="6" xfId="0" applyNumberFormat="1" applyFont="1" applyBorder="1"/>
    <xf numFmtId="41" fontId="11" fillId="5" borderId="0" xfId="0" applyNumberFormat="1" applyFont="1" applyFill="1" applyAlignment="1">
      <alignment horizontal="center"/>
    </xf>
    <xf numFmtId="168" fontId="11" fillId="5" borderId="9" xfId="0" applyNumberFormat="1" applyFont="1" applyFill="1" applyBorder="1" applyAlignment="1">
      <alignment horizontal="center"/>
    </xf>
    <xf numFmtId="42" fontId="11" fillId="5" borderId="21" xfId="0" applyNumberFormat="1" applyFont="1" applyFill="1" applyBorder="1"/>
    <xf numFmtId="43" fontId="11" fillId="5" borderId="0" xfId="0" applyNumberFormat="1" applyFont="1" applyFill="1" applyAlignment="1">
      <alignment horizontal="center"/>
    </xf>
    <xf numFmtId="10" fontId="11" fillId="5" borderId="0" xfId="0" applyNumberFormat="1" applyFont="1" applyFill="1" applyAlignment="1">
      <alignment horizontal="center"/>
    </xf>
    <xf numFmtId="3" fontId="11" fillId="3" borderId="0" xfId="0" applyNumberFormat="1" applyFont="1" applyFill="1" applyAlignment="1">
      <alignment horizontal="center"/>
    </xf>
    <xf numFmtId="44" fontId="11" fillId="3" borderId="0" xfId="0" applyNumberFormat="1" applyFont="1" applyFill="1" applyAlignment="1">
      <alignment horizontal="center"/>
    </xf>
    <xf numFmtId="42" fontId="11" fillId="0" borderId="0" xfId="0" applyNumberFormat="1" applyFont="1" applyAlignment="1">
      <alignment horizontal="center"/>
    </xf>
    <xf numFmtId="10" fontId="11" fillId="3" borderId="0" xfId="0" applyNumberFormat="1" applyFont="1" applyFill="1" applyAlignment="1">
      <alignment horizontal="center"/>
    </xf>
    <xf numFmtId="0" fontId="12" fillId="2" borderId="6" xfId="0" applyFont="1" applyFill="1" applyBorder="1" applyAlignment="1">
      <alignment horizontal="center"/>
    </xf>
    <xf numFmtId="3" fontId="12" fillId="2" borderId="16" xfId="0" applyNumberFormat="1" applyFont="1" applyFill="1" applyBorder="1" applyAlignment="1">
      <alignment horizontal="center"/>
    </xf>
    <xf numFmtId="3" fontId="11" fillId="0" borderId="0" xfId="0" applyNumberFormat="1" applyFont="1"/>
    <xf numFmtId="41" fontId="12" fillId="0" borderId="0" xfId="0" applyNumberFormat="1" applyFont="1"/>
    <xf numFmtId="41" fontId="40" fillId="0" borderId="0" xfId="0" applyNumberFormat="1" applyFont="1"/>
    <xf numFmtId="41" fontId="11" fillId="2" borderId="0" xfId="0" applyNumberFormat="1" applyFont="1" applyFill="1"/>
    <xf numFmtId="3" fontId="12" fillId="12" borderId="0" xfId="0" applyNumberFormat="1" applyFont="1" applyFill="1" applyAlignment="1">
      <alignment horizontal="center"/>
    </xf>
    <xf numFmtId="3" fontId="11" fillId="0" borderId="0" xfId="0" applyNumberFormat="1" applyFont="1" applyAlignment="1">
      <alignment wrapText="1"/>
    </xf>
    <xf numFmtId="0" fontId="12" fillId="0" borderId="0" xfId="0" applyFont="1" applyAlignment="1">
      <alignment horizontal="right"/>
    </xf>
    <xf numFmtId="42" fontId="0" fillId="13" borderId="6" xfId="0" applyNumberFormat="1" applyFill="1" applyBorder="1"/>
    <xf numFmtId="10" fontId="0" fillId="13" borderId="0" xfId="0" applyNumberFormat="1" applyFill="1"/>
    <xf numFmtId="9" fontId="0" fillId="13" borderId="0" xfId="0" applyNumberFormat="1" applyFill="1"/>
    <xf numFmtId="42" fontId="11" fillId="13" borderId="6" xfId="0" applyNumberFormat="1" applyFont="1" applyFill="1" applyBorder="1"/>
    <xf numFmtId="3" fontId="12" fillId="2" borderId="6" xfId="0" applyNumberFormat="1" applyFont="1" applyFill="1" applyBorder="1" applyAlignment="1">
      <alignment horizontal="center"/>
    </xf>
    <xf numFmtId="41" fontId="0" fillId="14" borderId="0" xfId="0" applyNumberFormat="1" applyFill="1" applyAlignment="1">
      <alignment horizontal="center"/>
    </xf>
    <xf numFmtId="3" fontId="0" fillId="14" borderId="0" xfId="0" applyNumberFormat="1" applyFill="1" applyAlignment="1">
      <alignment horizontal="center"/>
    </xf>
    <xf numFmtId="41" fontId="21" fillId="14" borderId="0" xfId="0" applyNumberFormat="1" applyFont="1" applyFill="1" applyAlignment="1">
      <alignment horizontal="center"/>
    </xf>
    <xf numFmtId="0" fontId="16" fillId="14" borderId="0" xfId="0" applyFont="1" applyFill="1" applyAlignment="1">
      <alignment horizontal="center"/>
    </xf>
    <xf numFmtId="42" fontId="11" fillId="0" borderId="0" xfId="0" applyNumberFormat="1" applyFont="1"/>
    <xf numFmtId="3" fontId="11" fillId="14" borderId="0" xfId="0" applyNumberFormat="1" applyFont="1" applyFill="1" applyAlignment="1">
      <alignment horizontal="center"/>
    </xf>
    <xf numFmtId="0" fontId="0" fillId="14" borderId="0" xfId="0" applyFill="1" applyAlignment="1">
      <alignment horizontal="center"/>
    </xf>
    <xf numFmtId="14" fontId="12" fillId="14" borderId="0" xfId="0" applyNumberFormat="1" applyFont="1" applyFill="1" applyAlignment="1">
      <alignment horizontal="center"/>
    </xf>
    <xf numFmtId="0" fontId="45" fillId="14" borderId="0" xfId="0" applyFont="1" applyFill="1" applyAlignment="1">
      <alignment horizontal="center"/>
    </xf>
    <xf numFmtId="0" fontId="12" fillId="11" borderId="24" xfId="8" applyFont="1" applyFill="1" applyBorder="1"/>
    <xf numFmtId="0" fontId="11" fillId="0" borderId="2" xfId="0" applyFont="1" applyBorder="1"/>
    <xf numFmtId="41" fontId="0" fillId="2" borderId="0" xfId="0" applyNumberFormat="1" applyFill="1"/>
    <xf numFmtId="41" fontId="0" fillId="2" borderId="1" xfId="0" applyNumberFormat="1" applyFill="1" applyBorder="1"/>
    <xf numFmtId="165" fontId="0" fillId="0" borderId="0" xfId="0" applyNumberFormat="1" applyAlignment="1">
      <alignment horizontal="center" vertical="center"/>
    </xf>
    <xf numFmtId="165" fontId="12" fillId="13" borderId="22" xfId="0" applyNumberFormat="1" applyFont="1" applyFill="1" applyBorder="1"/>
    <xf numFmtId="4" fontId="22" fillId="0" borderId="1" xfId="8" applyNumberFormat="1" applyFont="1" applyBorder="1" applyAlignment="1">
      <alignment horizontal="center"/>
    </xf>
    <xf numFmtId="4" fontId="11" fillId="5" borderId="0" xfId="8" applyNumberFormat="1" applyFill="1" applyAlignment="1">
      <alignment horizontal="center"/>
    </xf>
    <xf numFmtId="4" fontId="11" fillId="5" borderId="1" xfId="8" applyNumberFormat="1" applyFill="1" applyBorder="1" applyAlignment="1">
      <alignment horizontal="center"/>
    </xf>
    <xf numFmtId="0" fontId="12" fillId="0" borderId="2" xfId="0" applyFont="1" applyBorder="1" applyAlignment="1">
      <alignment horizontal="center"/>
    </xf>
    <xf numFmtId="165" fontId="12" fillId="5" borderId="0" xfId="0" applyNumberFormat="1" applyFont="1" applyFill="1" applyAlignment="1">
      <alignment vertical="center"/>
    </xf>
    <xf numFmtId="41" fontId="11" fillId="2" borderId="1" xfId="0" applyNumberFormat="1" applyFont="1" applyFill="1" applyBorder="1"/>
    <xf numFmtId="41" fontId="12" fillId="2" borderId="15" xfId="0" applyNumberFormat="1" applyFont="1" applyFill="1" applyBorder="1"/>
    <xf numFmtId="41" fontId="12" fillId="2" borderId="27" xfId="0" applyNumberFormat="1" applyFont="1" applyFill="1" applyBorder="1"/>
    <xf numFmtId="42" fontId="11" fillId="2" borderId="0" xfId="0" applyNumberFormat="1" applyFont="1" applyFill="1"/>
    <xf numFmtId="0" fontId="11" fillId="14" borderId="0" xfId="0" applyFont="1" applyFill="1" applyAlignment="1">
      <alignment horizontal="center"/>
    </xf>
    <xf numFmtId="41" fontId="45" fillId="14" borderId="0" xfId="0" applyNumberFormat="1" applyFont="1" applyFill="1" applyAlignment="1">
      <alignment horizontal="center"/>
    </xf>
    <xf numFmtId="3" fontId="45" fillId="14" borderId="0" xfId="0" applyNumberFormat="1" applyFont="1" applyFill="1" applyAlignment="1">
      <alignment horizontal="center"/>
    </xf>
    <xf numFmtId="41" fontId="46" fillId="14" borderId="0" xfId="0" applyNumberFormat="1" applyFont="1" applyFill="1" applyAlignment="1">
      <alignment horizontal="center"/>
    </xf>
    <xf numFmtId="3" fontId="46" fillId="14" borderId="0" xfId="0" applyNumberFormat="1" applyFont="1" applyFill="1" applyAlignment="1">
      <alignment horizontal="center"/>
    </xf>
    <xf numFmtId="166" fontId="0" fillId="0" borderId="0" xfId="2406" applyNumberFormat="1" applyFont="1" applyFill="1"/>
    <xf numFmtId="166" fontId="0" fillId="0" borderId="0" xfId="2406" applyNumberFormat="1" applyFont="1" applyFill="1" applyAlignment="1">
      <alignment horizontal="center"/>
    </xf>
    <xf numFmtId="166" fontId="0" fillId="14" borderId="0" xfId="2406" applyNumberFormat="1" applyFont="1" applyFill="1"/>
    <xf numFmtId="0" fontId="30" fillId="12" borderId="30" xfId="0" applyFont="1" applyFill="1" applyBorder="1"/>
    <xf numFmtId="0" fontId="30" fillId="12" borderId="31" xfId="0" applyFont="1" applyFill="1" applyBorder="1"/>
    <xf numFmtId="41" fontId="11" fillId="0" borderId="3" xfId="0" applyNumberFormat="1" applyFont="1" applyBorder="1"/>
    <xf numFmtId="42" fontId="11" fillId="0" borderId="4" xfId="0" applyNumberFormat="1" applyFont="1" applyBorder="1" applyAlignment="1">
      <alignment horizontal="center"/>
    </xf>
    <xf numFmtId="41" fontId="11" fillId="0" borderId="4" xfId="0" applyNumberFormat="1" applyFont="1" applyBorder="1"/>
    <xf numFmtId="43" fontId="11" fillId="0" borderId="4" xfId="0" applyNumberFormat="1" applyFont="1" applyBorder="1" applyAlignment="1">
      <alignment horizontal="center"/>
    </xf>
    <xf numFmtId="165" fontId="0" fillId="0" borderId="10" xfId="0" applyNumberFormat="1" applyBorder="1"/>
    <xf numFmtId="10" fontId="34" fillId="0" borderId="0" xfId="0" applyNumberFormat="1" applyFont="1"/>
    <xf numFmtId="42" fontId="0" fillId="0" borderId="6" xfId="0" applyNumberFormat="1" applyBorder="1"/>
    <xf numFmtId="165" fontId="0" fillId="13" borderId="10" xfId="0" applyNumberFormat="1" applyFill="1" applyBorder="1"/>
    <xf numFmtId="43" fontId="0" fillId="13" borderId="0" xfId="0" applyNumberFormat="1" applyFill="1"/>
    <xf numFmtId="43" fontId="0" fillId="0" borderId="0" xfId="0" applyNumberFormat="1"/>
    <xf numFmtId="0" fontId="26" fillId="12" borderId="0" xfId="0" applyFont="1" applyFill="1"/>
    <xf numFmtId="2" fontId="11" fillId="0" borderId="0" xfId="0" applyNumberFormat="1" applyFont="1"/>
    <xf numFmtId="0" fontId="32" fillId="0" borderId="0" xfId="0" applyFont="1"/>
    <xf numFmtId="3" fontId="12" fillId="0" borderId="0" xfId="0" applyNumberFormat="1" applyFont="1" applyAlignment="1">
      <alignment horizontal="left"/>
    </xf>
    <xf numFmtId="167" fontId="0" fillId="0" borderId="0" xfId="0" applyNumberFormat="1" applyAlignment="1">
      <alignment horizontal="center"/>
    </xf>
    <xf numFmtId="168" fontId="11" fillId="0" borderId="0" xfId="0" applyNumberFormat="1" applyFont="1" applyAlignment="1">
      <alignment horizontal="center"/>
    </xf>
    <xf numFmtId="44" fontId="11" fillId="0" borderId="0" xfId="0" applyNumberFormat="1" applyFont="1" applyAlignment="1">
      <alignment horizontal="center"/>
    </xf>
    <xf numFmtId="0" fontId="45" fillId="0" borderId="0" xfId="0" applyFont="1" applyAlignment="1">
      <alignment horizontal="center"/>
    </xf>
    <xf numFmtId="164" fontId="11" fillId="0" borderId="0" xfId="0" applyNumberFormat="1" applyFont="1" applyAlignment="1">
      <alignment horizontal="center"/>
    </xf>
    <xf numFmtId="43" fontId="22" fillId="0" borderId="0" xfId="0" applyNumberFormat="1" applyFont="1" applyAlignment="1">
      <alignment horizontal="center"/>
    </xf>
    <xf numFmtId="3" fontId="19" fillId="0" borderId="0" xfId="0" applyNumberFormat="1" applyFont="1" applyAlignment="1">
      <alignment horizontal="center"/>
    </xf>
    <xf numFmtId="2" fontId="0" fillId="0" borderId="0" xfId="0" applyNumberFormat="1"/>
    <xf numFmtId="42" fontId="22" fillId="0" borderId="0" xfId="0" applyNumberFormat="1" applyFont="1" applyAlignment="1">
      <alignment horizontal="center"/>
    </xf>
    <xf numFmtId="4" fontId="11" fillId="0" borderId="0" xfId="8" applyNumberFormat="1" applyAlignment="1">
      <alignment horizontal="center"/>
    </xf>
    <xf numFmtId="0" fontId="12" fillId="0" borderId="0" xfId="8" applyFont="1"/>
    <xf numFmtId="2" fontId="11" fillId="0" borderId="0" xfId="8" applyNumberFormat="1"/>
    <xf numFmtId="3" fontId="12" fillId="0" borderId="0" xfId="8" applyNumberFormat="1" applyFont="1"/>
    <xf numFmtId="41" fontId="46" fillId="0" borderId="0" xfId="0" applyNumberFormat="1" applyFont="1" applyAlignment="1">
      <alignment horizontal="center"/>
    </xf>
    <xf numFmtId="3" fontId="46" fillId="0" borderId="0" xfId="0" applyNumberFormat="1" applyFont="1" applyAlignment="1">
      <alignment horizontal="center"/>
    </xf>
    <xf numFmtId="3" fontId="11" fillId="0" borderId="0" xfId="0" applyNumberFormat="1" applyFont="1" applyAlignment="1">
      <alignment horizontal="left"/>
    </xf>
    <xf numFmtId="3" fontId="45" fillId="0" borderId="0" xfId="0" applyNumberFormat="1" applyFont="1" applyAlignment="1">
      <alignment horizontal="center"/>
    </xf>
    <xf numFmtId="41" fontId="45" fillId="0" borderId="0" xfId="0" applyNumberFormat="1" applyFont="1" applyAlignment="1">
      <alignment horizontal="center"/>
    </xf>
    <xf numFmtId="165" fontId="12" fillId="0" borderId="0" xfId="0" applyNumberFormat="1" applyFont="1"/>
    <xf numFmtId="10" fontId="12" fillId="0" borderId="0" xfId="0" applyNumberFormat="1" applyFont="1" applyAlignment="1">
      <alignment wrapText="1"/>
    </xf>
    <xf numFmtId="3" fontId="12" fillId="0" borderId="0" xfId="0" applyNumberFormat="1" applyFont="1"/>
    <xf numFmtId="0" fontId="12" fillId="0" borderId="0" xfId="0" applyFont="1" applyAlignment="1">
      <alignment wrapText="1"/>
    </xf>
    <xf numFmtId="3" fontId="12" fillId="0" borderId="0" xfId="0" applyNumberFormat="1" applyFont="1" applyAlignment="1">
      <alignment wrapText="1"/>
    </xf>
    <xf numFmtId="43" fontId="35" fillId="0" borderId="0" xfId="0" applyNumberFormat="1" applyFont="1" applyAlignment="1">
      <alignment horizontal="center"/>
    </xf>
    <xf numFmtId="42" fontId="19" fillId="0" borderId="0" xfId="0" applyNumberFormat="1" applyFont="1" applyAlignment="1">
      <alignment horizontal="center"/>
    </xf>
    <xf numFmtId="9" fontId="12" fillId="0" borderId="0" xfId="0" applyNumberFormat="1" applyFont="1" applyAlignment="1">
      <alignment horizontal="center"/>
    </xf>
    <xf numFmtId="0" fontId="18" fillId="0" borderId="0" xfId="0" applyFont="1"/>
    <xf numFmtId="42" fontId="21" fillId="0" borderId="0" xfId="0" applyNumberFormat="1" applyFont="1"/>
    <xf numFmtId="3" fontId="22" fillId="0" borderId="0" xfId="0" applyNumberFormat="1" applyFont="1" applyAlignment="1">
      <alignment horizontal="center"/>
    </xf>
    <xf numFmtId="0" fontId="21" fillId="0" borderId="0" xfId="0" applyFont="1"/>
    <xf numFmtId="42" fontId="12" fillId="0" borderId="0" xfId="0" applyNumberFormat="1" applyFont="1" applyAlignment="1">
      <alignment horizontal="center"/>
    </xf>
    <xf numFmtId="42" fontId="21" fillId="0" borderId="0" xfId="0" applyNumberFormat="1" applyFont="1" applyAlignment="1">
      <alignment horizontal="center"/>
    </xf>
    <xf numFmtId="0" fontId="12" fillId="0" borderId="0" xfId="0" applyFont="1" applyAlignment="1">
      <alignment vertical="center"/>
    </xf>
    <xf numFmtId="42" fontId="12" fillId="0" borderId="0" xfId="0" applyNumberFormat="1" applyFont="1" applyAlignment="1">
      <alignment vertical="center" wrapText="1"/>
    </xf>
    <xf numFmtId="42" fontId="12" fillId="0" borderId="0" xfId="0" applyNumberFormat="1" applyFont="1" applyAlignment="1">
      <alignment vertical="center"/>
    </xf>
    <xf numFmtId="0" fontId="11" fillId="0" borderId="0" xfId="0" applyFont="1" applyAlignment="1">
      <alignment horizontal="center" vertical="center"/>
    </xf>
    <xf numFmtId="0" fontId="12" fillId="0" borderId="0" xfId="0" applyFont="1" applyAlignment="1">
      <alignment horizontal="left"/>
    </xf>
    <xf numFmtId="165" fontId="12" fillId="0" borderId="0" xfId="0" applyNumberFormat="1" applyFont="1" applyAlignment="1">
      <alignment vertical="center"/>
    </xf>
    <xf numFmtId="42" fontId="0" fillId="0" borderId="0" xfId="0" applyNumberFormat="1" applyAlignment="1">
      <alignment vertical="center"/>
    </xf>
    <xf numFmtId="42" fontId="17" fillId="0" borderId="0" xfId="0" applyNumberFormat="1" applyFont="1"/>
    <xf numFmtId="165" fontId="12" fillId="0" borderId="0" xfId="0" applyNumberFormat="1" applyFont="1" applyAlignment="1">
      <alignment horizontal="center" vertical="center"/>
    </xf>
    <xf numFmtId="42" fontId="20" fillId="0" borderId="0" xfId="0" applyNumberFormat="1" applyFont="1" applyAlignment="1">
      <alignment vertical="center"/>
    </xf>
    <xf numFmtId="0" fontId="11" fillId="0" borderId="0" xfId="0" applyFont="1" applyAlignment="1">
      <alignment vertical="center" wrapText="1"/>
    </xf>
    <xf numFmtId="0" fontId="12" fillId="0" borderId="0" xfId="6" applyFont="1"/>
    <xf numFmtId="42" fontId="12" fillId="3" borderId="0" xfId="0" applyNumberFormat="1" applyFont="1" applyFill="1" applyAlignment="1">
      <alignment horizontal="center"/>
    </xf>
    <xf numFmtId="42" fontId="40" fillId="3" borderId="0" xfId="0" applyNumberFormat="1" applyFont="1" applyFill="1"/>
    <xf numFmtId="43" fontId="12" fillId="10" borderId="11" xfId="0" applyNumberFormat="1" applyFont="1" applyFill="1" applyBorder="1" applyAlignment="1">
      <alignment horizontal="center"/>
    </xf>
    <xf numFmtId="43" fontId="48" fillId="10" borderId="11" xfId="0" applyNumberFormat="1" applyFont="1" applyFill="1" applyBorder="1" applyAlignment="1">
      <alignment horizontal="center"/>
    </xf>
    <xf numFmtId="42" fontId="12" fillId="10" borderId="11" xfId="0" applyNumberFormat="1" applyFont="1" applyFill="1" applyBorder="1"/>
    <xf numFmtId="42" fontId="12" fillId="3" borderId="11" xfId="0" applyNumberFormat="1" applyFont="1" applyFill="1" applyBorder="1"/>
    <xf numFmtId="43" fontId="12" fillId="10" borderId="10" xfId="0" applyNumberFormat="1" applyFont="1" applyFill="1" applyBorder="1" applyAlignment="1">
      <alignment horizontal="center"/>
    </xf>
    <xf numFmtId="43" fontId="11" fillId="10" borderId="10" xfId="0" applyNumberFormat="1" applyFont="1" applyFill="1" applyBorder="1" applyAlignment="1">
      <alignment horizontal="center"/>
    </xf>
    <xf numFmtId="0" fontId="29" fillId="0" borderId="0" xfId="0" applyFont="1" applyAlignment="1">
      <alignment horizontal="center" textRotation="90"/>
    </xf>
    <xf numFmtId="43" fontId="30" fillId="10" borderId="10" xfId="0" applyNumberFormat="1" applyFont="1" applyFill="1" applyBorder="1" applyAlignment="1">
      <alignment horizontal="center" vertical="center"/>
    </xf>
    <xf numFmtId="42" fontId="16" fillId="10" borderId="10" xfId="0" applyNumberFormat="1" applyFont="1" applyFill="1" applyBorder="1" applyAlignment="1">
      <alignment vertical="center"/>
    </xf>
    <xf numFmtId="0" fontId="47" fillId="0" borderId="0" xfId="0" applyFont="1" applyAlignment="1">
      <alignment horizontal="center"/>
    </xf>
    <xf numFmtId="42" fontId="40" fillId="0" borderId="0" xfId="0" applyNumberFormat="1" applyFont="1"/>
    <xf numFmtId="43" fontId="11" fillId="13" borderId="0" xfId="0" applyNumberFormat="1" applyFont="1" applyFill="1" applyAlignment="1">
      <alignment horizontal="center"/>
    </xf>
    <xf numFmtId="166" fontId="0" fillId="0" borderId="0" xfId="459" applyNumberFormat="1" applyFont="1" applyFill="1"/>
    <xf numFmtId="166" fontId="0" fillId="0" borderId="0" xfId="459" applyNumberFormat="1" applyFont="1" applyFill="1" applyAlignment="1">
      <alignment horizontal="center"/>
    </xf>
    <xf numFmtId="0" fontId="12" fillId="6" borderId="2" xfId="0" applyFont="1" applyFill="1" applyBorder="1"/>
    <xf numFmtId="0" fontId="11" fillId="10" borderId="10" xfId="0" applyFont="1" applyFill="1" applyBorder="1"/>
    <xf numFmtId="0" fontId="32" fillId="12" borderId="29" xfId="0" applyFont="1" applyFill="1" applyBorder="1" applyAlignment="1">
      <alignment vertical="center"/>
    </xf>
    <xf numFmtId="0" fontId="39" fillId="12" borderId="30" xfId="0" applyFont="1" applyFill="1" applyBorder="1" applyAlignment="1">
      <alignment vertical="center"/>
    </xf>
    <xf numFmtId="0" fontId="30" fillId="12" borderId="30" xfId="0" applyFont="1" applyFill="1" applyBorder="1" applyAlignment="1">
      <alignment horizontal="center"/>
    </xf>
    <xf numFmtId="3" fontId="12" fillId="7" borderId="8" xfId="0" applyNumberFormat="1" applyFont="1" applyFill="1" applyBorder="1" applyAlignment="1">
      <alignment horizontal="left"/>
    </xf>
    <xf numFmtId="0" fontId="19" fillId="0" borderId="0" xfId="8" applyFont="1" applyAlignment="1">
      <alignment horizontal="center"/>
    </xf>
    <xf numFmtId="0" fontId="11" fillId="0" borderId="0" xfId="0" applyFont="1" applyAlignment="1">
      <alignment horizontal="left"/>
    </xf>
    <xf numFmtId="42" fontId="0" fillId="2" borderId="1" xfId="0" applyNumberFormat="1" applyFill="1" applyBorder="1"/>
    <xf numFmtId="42" fontId="11" fillId="2" borderId="1" xfId="0" applyNumberFormat="1" applyFont="1" applyFill="1" applyBorder="1"/>
    <xf numFmtId="42" fontId="12" fillId="2" borderId="27" xfId="0" applyNumberFormat="1" applyFont="1" applyFill="1" applyBorder="1"/>
    <xf numFmtId="42" fontId="12" fillId="2" borderId="15" xfId="0" applyNumberFormat="1" applyFont="1" applyFill="1" applyBorder="1"/>
    <xf numFmtId="3" fontId="11" fillId="8" borderId="0" xfId="0" applyNumberFormat="1" applyFont="1" applyFill="1" applyAlignment="1">
      <alignment horizontal="center"/>
    </xf>
    <xf numFmtId="0" fontId="11" fillId="8" borderId="0" xfId="0" applyFont="1" applyFill="1" applyAlignment="1">
      <alignment horizontal="center"/>
    </xf>
    <xf numFmtId="10" fontId="0" fillId="8" borderId="0" xfId="0" applyNumberFormat="1" applyFill="1" applyAlignment="1">
      <alignment horizontal="center"/>
    </xf>
    <xf numFmtId="0" fontId="0" fillId="8" borderId="0" xfId="0" applyFill="1"/>
    <xf numFmtId="9" fontId="0" fillId="8" borderId="0" xfId="0" applyNumberFormat="1" applyFill="1" applyAlignment="1">
      <alignment horizontal="center"/>
    </xf>
    <xf numFmtId="0" fontId="0" fillId="8" borderId="0" xfId="0" applyFill="1" applyAlignment="1">
      <alignment horizontal="center"/>
    </xf>
    <xf numFmtId="41" fontId="0" fillId="8" borderId="0" xfId="0" applyNumberFormat="1" applyFill="1" applyAlignment="1">
      <alignment horizontal="center"/>
    </xf>
    <xf numFmtId="0" fontId="12" fillId="0" borderId="0" xfId="0" applyFont="1" applyAlignment="1">
      <alignment horizontal="left" wrapText="1"/>
    </xf>
    <xf numFmtId="0" fontId="24" fillId="12" borderId="34" xfId="0" applyFont="1" applyFill="1" applyBorder="1"/>
    <xf numFmtId="0" fontId="24" fillId="12" borderId="35" xfId="0" applyFont="1" applyFill="1" applyBorder="1"/>
    <xf numFmtId="0" fontId="26" fillId="12" borderId="42" xfId="0" applyFont="1" applyFill="1" applyBorder="1"/>
    <xf numFmtId="0" fontId="26" fillId="12" borderId="43" xfId="0" applyFont="1" applyFill="1" applyBorder="1"/>
    <xf numFmtId="42" fontId="24" fillId="12" borderId="43" xfId="0" applyNumberFormat="1" applyFont="1" applyFill="1" applyBorder="1"/>
    <xf numFmtId="0" fontId="24" fillId="12" borderId="43" xfId="0" applyFont="1" applyFill="1" applyBorder="1"/>
    <xf numFmtId="0" fontId="26" fillId="12" borderId="44" xfId="8" applyFont="1" applyFill="1" applyBorder="1"/>
    <xf numFmtId="0" fontId="0" fillId="12" borderId="45" xfId="0" applyFill="1" applyBorder="1"/>
    <xf numFmtId="0" fontId="0" fillId="12" borderId="46" xfId="0" applyFill="1" applyBorder="1"/>
    <xf numFmtId="42" fontId="0" fillId="13" borderId="0" xfId="0" applyNumberFormat="1" applyFill="1"/>
    <xf numFmtId="0" fontId="29" fillId="0" borderId="0" xfId="0" applyFont="1" applyAlignment="1">
      <alignment textRotation="90"/>
    </xf>
    <xf numFmtId="0" fontId="39" fillId="12" borderId="31" xfId="0" applyFont="1" applyFill="1" applyBorder="1" applyAlignment="1">
      <alignment vertical="center"/>
    </xf>
    <xf numFmtId="0" fontId="0" fillId="12" borderId="30" xfId="0" applyFill="1" applyBorder="1"/>
    <xf numFmtId="0" fontId="0" fillId="12" borderId="31" xfId="0" applyFill="1" applyBorder="1"/>
    <xf numFmtId="0" fontId="12" fillId="0" borderId="56" xfId="0" applyFont="1" applyBorder="1" applyAlignment="1">
      <alignment horizontal="center" vertical="center"/>
    </xf>
    <xf numFmtId="0" fontId="12" fillId="0" borderId="56" xfId="0" applyFont="1" applyBorder="1" applyAlignment="1">
      <alignment horizontal="center" vertical="center" wrapText="1"/>
    </xf>
    <xf numFmtId="10" fontId="0" fillId="5" borderId="56" xfId="0" applyNumberFormat="1" applyFill="1" applyBorder="1" applyAlignment="1">
      <alignment vertical="center"/>
    </xf>
    <xf numFmtId="44" fontId="0" fillId="5" borderId="56" xfId="0" applyNumberFormat="1" applyFill="1" applyBorder="1" applyAlignment="1">
      <alignment vertical="center"/>
    </xf>
    <xf numFmtId="44" fontId="0" fillId="0" borderId="56" xfId="0" applyNumberFormat="1" applyBorder="1" applyAlignment="1">
      <alignment vertical="center"/>
    </xf>
    <xf numFmtId="0" fontId="27" fillId="5" borderId="13" xfId="0" applyFont="1" applyFill="1" applyBorder="1"/>
    <xf numFmtId="0" fontId="0" fillId="5" borderId="10" xfId="0" applyFill="1" applyBorder="1"/>
    <xf numFmtId="166" fontId="0" fillId="5" borderId="10" xfId="459" applyNumberFormat="1" applyFont="1" applyFill="1" applyBorder="1"/>
    <xf numFmtId="166" fontId="0" fillId="5" borderId="10" xfId="459" applyNumberFormat="1" applyFont="1" applyFill="1" applyBorder="1" applyAlignment="1">
      <alignment horizontal="center"/>
    </xf>
    <xf numFmtId="166" fontId="0" fillId="5" borderId="57" xfId="459" applyNumberFormat="1" applyFont="1" applyFill="1" applyBorder="1"/>
    <xf numFmtId="0" fontId="11" fillId="5" borderId="12" xfId="0" applyFont="1" applyFill="1" applyBorder="1"/>
    <xf numFmtId="165" fontId="0" fillId="5" borderId="0" xfId="0" applyNumberFormat="1" applyFill="1" applyAlignment="1">
      <alignment horizontal="center"/>
    </xf>
    <xf numFmtId="0" fontId="0" fillId="5" borderId="0" xfId="0" quotePrefix="1" applyFill="1"/>
    <xf numFmtId="0" fontId="0" fillId="5" borderId="0" xfId="0" applyFill="1"/>
    <xf numFmtId="166" fontId="0" fillId="5" borderId="0" xfId="459" applyNumberFormat="1" applyFont="1" applyFill="1" applyBorder="1" applyAlignment="1">
      <alignment horizontal="center"/>
    </xf>
    <xf numFmtId="166" fontId="0" fillId="5" borderId="0" xfId="459" applyNumberFormat="1" applyFont="1" applyFill="1" applyBorder="1"/>
    <xf numFmtId="166" fontId="0" fillId="5" borderId="58" xfId="459" applyNumberFormat="1" applyFont="1" applyFill="1" applyBorder="1"/>
    <xf numFmtId="42" fontId="0" fillId="5" borderId="12" xfId="0" applyNumberFormat="1" applyFill="1" applyBorder="1"/>
    <xf numFmtId="165" fontId="0" fillId="5" borderId="0" xfId="4791" applyNumberFormat="1" applyFont="1" applyFill="1" applyBorder="1"/>
    <xf numFmtId="44" fontId="0" fillId="5" borderId="0" xfId="0" applyNumberFormat="1" applyFill="1"/>
    <xf numFmtId="0" fontId="0" fillId="5" borderId="58" xfId="0" applyFill="1" applyBorder="1"/>
    <xf numFmtId="0" fontId="27" fillId="5" borderId="12" xfId="0" applyFont="1" applyFill="1" applyBorder="1"/>
    <xf numFmtId="10" fontId="0" fillId="5" borderId="0" xfId="0" applyNumberFormat="1" applyFill="1" applyAlignment="1">
      <alignment horizontal="center"/>
    </xf>
    <xf numFmtId="0" fontId="11" fillId="5" borderId="6" xfId="0" applyFont="1" applyFill="1" applyBorder="1" applyAlignment="1">
      <alignment horizontal="center"/>
    </xf>
    <xf numFmtId="42" fontId="0" fillId="5" borderId="0" xfId="0" applyNumberFormat="1" applyFill="1"/>
    <xf numFmtId="0" fontId="11" fillId="5" borderId="59" xfId="0" applyFont="1" applyFill="1" applyBorder="1"/>
    <xf numFmtId="44" fontId="0" fillId="5" borderId="10" xfId="0" applyNumberFormat="1" applyFill="1" applyBorder="1"/>
    <xf numFmtId="166" fontId="0" fillId="5" borderId="6" xfId="459" applyNumberFormat="1" applyFont="1" applyFill="1" applyBorder="1"/>
    <xf numFmtId="166" fontId="0" fillId="5" borderId="6" xfId="459" applyNumberFormat="1" applyFont="1" applyFill="1" applyBorder="1" applyAlignment="1">
      <alignment horizontal="center"/>
    </xf>
    <xf numFmtId="166" fontId="0" fillId="5" borderId="60" xfId="459" applyNumberFormat="1" applyFont="1" applyFill="1" applyBorder="1"/>
    <xf numFmtId="44" fontId="0" fillId="0" borderId="0" xfId="0" applyNumberFormat="1"/>
    <xf numFmtId="169" fontId="0" fillId="0" borderId="0" xfId="0" applyNumberFormat="1" applyAlignment="1">
      <alignment horizontal="center" vertical="center"/>
    </xf>
    <xf numFmtId="0" fontId="11" fillId="6" borderId="0" xfId="0" applyFont="1" applyFill="1"/>
    <xf numFmtId="165" fontId="23" fillId="6" borderId="0" xfId="0" applyNumberFormat="1" applyFont="1" applyFill="1"/>
    <xf numFmtId="0" fontId="0" fillId="6" borderId="0" xfId="0" applyFill="1" applyAlignment="1">
      <alignment horizontal="center"/>
    </xf>
    <xf numFmtId="41" fontId="0" fillId="6" borderId="0" xfId="0" applyNumberFormat="1" applyFill="1" applyAlignment="1">
      <alignment horizontal="center"/>
    </xf>
    <xf numFmtId="41" fontId="0" fillId="6" borderId="1" xfId="0" applyNumberFormat="1" applyFill="1" applyBorder="1" applyAlignment="1">
      <alignment horizontal="center"/>
    </xf>
    <xf numFmtId="0" fontId="11" fillId="6" borderId="2" xfId="0" applyFont="1" applyFill="1" applyBorder="1"/>
    <xf numFmtId="0" fontId="11" fillId="6" borderId="0" xfId="0" applyFont="1" applyFill="1" applyAlignment="1">
      <alignment horizontal="center"/>
    </xf>
    <xf numFmtId="41" fontId="51" fillId="6" borderId="0" xfId="0" applyNumberFormat="1" applyFont="1" applyFill="1" applyAlignment="1">
      <alignment horizontal="center"/>
    </xf>
    <xf numFmtId="41" fontId="51" fillId="6" borderId="6" xfId="0" applyNumberFormat="1" applyFont="1" applyFill="1" applyBorder="1" applyAlignment="1">
      <alignment horizontal="center"/>
    </xf>
    <xf numFmtId="41" fontId="0" fillId="6" borderId="16" xfId="0" applyNumberFormat="1" applyFill="1" applyBorder="1" applyAlignment="1">
      <alignment horizontal="center"/>
    </xf>
    <xf numFmtId="0" fontId="11" fillId="6" borderId="3" xfId="0" applyFont="1" applyFill="1" applyBorder="1"/>
    <xf numFmtId="41" fontId="11" fillId="6" borderId="15" xfId="0" applyNumberFormat="1" applyFont="1" applyFill="1" applyBorder="1" applyAlignment="1">
      <alignment horizontal="center"/>
    </xf>
    <xf numFmtId="41" fontId="11" fillId="6" borderId="27" xfId="0" applyNumberFormat="1" applyFont="1" applyFill="1" applyBorder="1" applyAlignment="1">
      <alignment horizontal="center"/>
    </xf>
    <xf numFmtId="0" fontId="26" fillId="0" borderId="0" xfId="0" applyFont="1"/>
    <xf numFmtId="169" fontId="12" fillId="13" borderId="22" xfId="0" applyNumberFormat="1" applyFont="1" applyFill="1" applyBorder="1"/>
    <xf numFmtId="10" fontId="26" fillId="0" borderId="0" xfId="0" applyNumberFormat="1" applyFont="1" applyAlignment="1">
      <alignment horizontal="center"/>
    </xf>
    <xf numFmtId="0" fontId="26" fillId="0" borderId="0" xfId="8" applyFont="1"/>
    <xf numFmtId="166" fontId="0" fillId="0" borderId="0" xfId="459" applyNumberFormat="1" applyFont="1" applyFill="1" applyBorder="1"/>
    <xf numFmtId="166" fontId="0" fillId="0" borderId="0" xfId="459" applyNumberFormat="1" applyFont="1" applyFill="1" applyBorder="1" applyAlignment="1">
      <alignment horizontal="center"/>
    </xf>
    <xf numFmtId="0" fontId="12" fillId="12" borderId="2" xfId="0" applyFont="1" applyFill="1" applyBorder="1"/>
    <xf numFmtId="42" fontId="12" fillId="12" borderId="1" xfId="0" applyNumberFormat="1" applyFont="1" applyFill="1" applyBorder="1"/>
    <xf numFmtId="0" fontId="0" fillId="15" borderId="2" xfId="0" applyFill="1" applyBorder="1"/>
    <xf numFmtId="42" fontId="0" fillId="15" borderId="1" xfId="0" applyNumberFormat="1" applyFill="1" applyBorder="1"/>
    <xf numFmtId="0" fontId="11" fillId="15" borderId="3" xfId="0" applyFont="1" applyFill="1" applyBorder="1"/>
    <xf numFmtId="42" fontId="0" fillId="15" borderId="5" xfId="0" applyNumberFormat="1" applyFill="1" applyBorder="1"/>
    <xf numFmtId="0" fontId="12" fillId="12" borderId="3" xfId="0" applyFont="1" applyFill="1" applyBorder="1"/>
    <xf numFmtId="42" fontId="12" fillId="12" borderId="5" xfId="0" applyNumberFormat="1" applyFont="1" applyFill="1" applyBorder="1"/>
    <xf numFmtId="42" fontId="12" fillId="0" borderId="1" xfId="0" applyNumberFormat="1" applyFont="1" applyBorder="1" applyAlignment="1">
      <alignment horizontal="center"/>
    </xf>
    <xf numFmtId="166" fontId="12" fillId="12" borderId="5" xfId="0" applyNumberFormat="1" applyFont="1" applyFill="1" applyBorder="1"/>
    <xf numFmtId="41" fontId="0" fillId="0" borderId="2" xfId="0" applyNumberFormat="1" applyBorder="1" applyAlignment="1">
      <alignment horizontal="center"/>
    </xf>
    <xf numFmtId="41" fontId="0" fillId="0" borderId="1" xfId="0" applyNumberFormat="1" applyBorder="1"/>
    <xf numFmtId="41" fontId="52" fillId="0" borderId="2" xfId="0" applyNumberFormat="1" applyFont="1" applyBorder="1"/>
    <xf numFmtId="41" fontId="52" fillId="0" borderId="0" xfId="0" applyNumberFormat="1" applyFont="1"/>
    <xf numFmtId="41" fontId="0" fillId="0" borderId="2" xfId="0" applyNumberFormat="1" applyBorder="1"/>
    <xf numFmtId="0" fontId="11" fillId="15" borderId="2" xfId="0" applyFont="1" applyFill="1" applyBorder="1"/>
    <xf numFmtId="0" fontId="11" fillId="16" borderId="0" xfId="0" applyFont="1" applyFill="1"/>
    <xf numFmtId="44" fontId="0" fillId="16" borderId="0" xfId="0" applyNumberFormat="1" applyFill="1"/>
    <xf numFmtId="166" fontId="0" fillId="16" borderId="0" xfId="459" applyNumberFormat="1" applyFont="1" applyFill="1" applyBorder="1"/>
    <xf numFmtId="166" fontId="0" fillId="16" borderId="0" xfId="459" applyNumberFormat="1" applyFont="1" applyFill="1" applyBorder="1" applyAlignment="1">
      <alignment horizontal="center"/>
    </xf>
    <xf numFmtId="41" fontId="53" fillId="0" borderId="2" xfId="0" applyNumberFormat="1" applyFont="1" applyBorder="1" applyAlignment="1">
      <alignment horizontal="center" wrapText="1"/>
    </xf>
    <xf numFmtId="41" fontId="53" fillId="0" borderId="1" xfId="0" applyNumberFormat="1" applyFont="1" applyBorder="1" applyAlignment="1">
      <alignment horizontal="center" wrapText="1"/>
    </xf>
    <xf numFmtId="0" fontId="12" fillId="13" borderId="2" xfId="0" applyFont="1" applyFill="1" applyBorder="1"/>
    <xf numFmtId="42" fontId="12" fillId="13" borderId="1" xfId="0" applyNumberFormat="1" applyFont="1" applyFill="1" applyBorder="1"/>
    <xf numFmtId="0" fontId="0" fillId="5" borderId="0" xfId="0" applyFill="1" applyAlignment="1">
      <alignment horizontal="center"/>
    </xf>
    <xf numFmtId="165" fontId="12" fillId="0" borderId="0" xfId="0" applyNumberFormat="1" applyFont="1" applyAlignment="1">
      <alignment horizontal="center"/>
    </xf>
    <xf numFmtId="9" fontId="11" fillId="5" borderId="0" xfId="0" applyNumberFormat="1" applyFont="1" applyFill="1" applyAlignment="1">
      <alignment horizontal="center"/>
    </xf>
    <xf numFmtId="9" fontId="11" fillId="3" borderId="0" xfId="0" applyNumberFormat="1" applyFont="1" applyFill="1"/>
    <xf numFmtId="9" fontId="11" fillId="3" borderId="0" xfId="0" applyNumberFormat="1" applyFont="1" applyFill="1" applyAlignment="1">
      <alignment horizontal="center"/>
    </xf>
    <xf numFmtId="9" fontId="0" fillId="3" borderId="0" xfId="0" applyNumberFormat="1" applyFill="1"/>
    <xf numFmtId="0" fontId="19" fillId="8" borderId="0" xfId="0" applyFont="1" applyFill="1" applyAlignment="1">
      <alignment horizontal="center"/>
    </xf>
    <xf numFmtId="0" fontId="19" fillId="8" borderId="1" xfId="0" applyFont="1" applyFill="1" applyBorder="1" applyAlignment="1">
      <alignment horizontal="center"/>
    </xf>
    <xf numFmtId="3" fontId="12" fillId="0" borderId="2" xfId="8" applyNumberFormat="1" applyFont="1" applyBorder="1" applyAlignment="1">
      <alignment horizontal="center"/>
    </xf>
    <xf numFmtId="3" fontId="12" fillId="0" borderId="0" xfId="8" applyNumberFormat="1" applyFont="1" applyAlignment="1">
      <alignment horizontal="center"/>
    </xf>
    <xf numFmtId="0" fontId="12" fillId="11" borderId="62" xfId="8" applyFont="1" applyFill="1" applyBorder="1"/>
    <xf numFmtId="0" fontId="12" fillId="0" borderId="2" xfId="0" applyFont="1" applyBorder="1"/>
    <xf numFmtId="0" fontId="12" fillId="3" borderId="1" xfId="0" applyFont="1" applyFill="1" applyBorder="1" applyAlignment="1">
      <alignment horizontal="center"/>
    </xf>
    <xf numFmtId="3" fontId="11" fillId="3" borderId="1" xfId="0" applyNumberFormat="1" applyFont="1" applyFill="1" applyBorder="1" applyAlignment="1">
      <alignment horizontal="center"/>
    </xf>
    <xf numFmtId="41" fontId="11" fillId="5" borderId="1" xfId="0" applyNumberFormat="1" applyFont="1" applyFill="1" applyBorder="1" applyAlignment="1">
      <alignment horizontal="center"/>
    </xf>
    <xf numFmtId="164" fontId="11" fillId="3" borderId="1" xfId="0" applyNumberFormat="1" applyFont="1" applyFill="1" applyBorder="1" applyAlignment="1">
      <alignment horizontal="center"/>
    </xf>
    <xf numFmtId="0" fontId="16" fillId="9" borderId="0" xfId="0" applyFont="1" applyFill="1" applyAlignment="1">
      <alignment horizontal="center"/>
    </xf>
    <xf numFmtId="0" fontId="12" fillId="0" borderId="2" xfId="0" applyFont="1" applyBorder="1" applyAlignment="1">
      <alignment horizontal="left"/>
    </xf>
    <xf numFmtId="0" fontId="16" fillId="18" borderId="23" xfId="0" applyFont="1" applyFill="1" applyBorder="1" applyAlignment="1">
      <alignment horizontal="center"/>
    </xf>
    <xf numFmtId="42" fontId="12" fillId="18" borderId="23" xfId="0" applyNumberFormat="1" applyFont="1" applyFill="1" applyBorder="1"/>
    <xf numFmtId="42" fontId="12" fillId="18" borderId="21" xfId="0" applyNumberFormat="1" applyFont="1" applyFill="1" applyBorder="1"/>
    <xf numFmtId="0" fontId="0" fillId="0" borderId="4" xfId="0" applyBorder="1" applyAlignment="1">
      <alignment horizontal="center"/>
    </xf>
    <xf numFmtId="9" fontId="0" fillId="0" borderId="0" xfId="4791" applyFont="1" applyBorder="1" applyAlignment="1">
      <alignment horizontal="center"/>
    </xf>
    <xf numFmtId="9" fontId="0" fillId="0" borderId="0" xfId="4791" applyFont="1" applyFill="1" applyBorder="1" applyAlignment="1">
      <alignment horizontal="center"/>
    </xf>
    <xf numFmtId="9" fontId="0" fillId="0" borderId="0" xfId="4791" applyFont="1" applyAlignment="1">
      <alignment horizontal="center"/>
    </xf>
    <xf numFmtId="166" fontId="11" fillId="0" borderId="0" xfId="2406" applyNumberFormat="1" applyFont="1" applyFill="1" applyBorder="1" applyAlignment="1">
      <alignment horizontal="center"/>
    </xf>
    <xf numFmtId="0" fontId="12" fillId="10" borderId="10" xfId="0" applyFont="1" applyFill="1" applyBorder="1" applyAlignment="1">
      <alignment horizontal="center"/>
    </xf>
    <xf numFmtId="0" fontId="12" fillId="10" borderId="10" xfId="6" applyFont="1" applyFill="1" applyBorder="1" applyAlignment="1">
      <alignment horizontal="center"/>
    </xf>
    <xf numFmtId="0" fontId="12" fillId="0" borderId="0" xfId="0" applyFont="1" applyAlignment="1">
      <alignment horizontal="center" vertical="center"/>
    </xf>
    <xf numFmtId="42" fontId="47" fillId="13" borderId="14" xfId="0" applyNumberFormat="1" applyFont="1" applyFill="1" applyBorder="1" applyAlignment="1">
      <alignment horizontal="center"/>
    </xf>
    <xf numFmtId="0" fontId="11" fillId="0" borderId="17" xfId="0" applyFont="1" applyBorder="1"/>
    <xf numFmtId="42" fontId="16" fillId="0" borderId="0" xfId="0" applyNumberFormat="1" applyFont="1" applyAlignment="1">
      <alignment horizontal="center"/>
    </xf>
    <xf numFmtId="3" fontId="11" fillId="11" borderId="11" xfId="8" applyNumberFormat="1" applyFill="1" applyBorder="1" applyAlignment="1">
      <alignment horizontal="center"/>
    </xf>
    <xf numFmtId="2" fontId="11" fillId="11" borderId="13" xfId="8" applyNumberFormat="1" applyFill="1" applyBorder="1"/>
    <xf numFmtId="2" fontId="11" fillId="11" borderId="25" xfId="8" applyNumberFormat="1" applyFill="1" applyBorder="1"/>
    <xf numFmtId="3" fontId="11" fillId="11" borderId="14" xfId="8" applyNumberFormat="1" applyFill="1" applyBorder="1" applyAlignment="1">
      <alignment horizontal="center"/>
    </xf>
    <xf numFmtId="3" fontId="11" fillId="11" borderId="13" xfId="8" applyNumberFormat="1" applyFill="1" applyBorder="1" applyAlignment="1">
      <alignment horizontal="center"/>
    </xf>
    <xf numFmtId="3" fontId="11" fillId="11" borderId="19" xfId="8" applyNumberFormat="1" applyFill="1" applyBorder="1" applyAlignment="1">
      <alignment horizontal="center"/>
    </xf>
    <xf numFmtId="3" fontId="11" fillId="11" borderId="15" xfId="8" applyNumberFormat="1" applyFill="1" applyBorder="1" applyAlignment="1">
      <alignment horizontal="center"/>
    </xf>
    <xf numFmtId="3" fontId="11" fillId="11" borderId="63" xfId="8" applyNumberFormat="1" applyFill="1" applyBorder="1" applyAlignment="1">
      <alignment horizontal="center"/>
    </xf>
    <xf numFmtId="3" fontId="11" fillId="11" borderId="25" xfId="8" applyNumberFormat="1" applyFill="1" applyBorder="1" applyAlignment="1">
      <alignment horizontal="center"/>
    </xf>
    <xf numFmtId="3" fontId="11" fillId="11" borderId="64" xfId="8" applyNumberFormat="1" applyFill="1" applyBorder="1" applyAlignment="1">
      <alignment horizontal="center"/>
    </xf>
    <xf numFmtId="0" fontId="12" fillId="15" borderId="6" xfId="0" applyFont="1" applyFill="1" applyBorder="1"/>
    <xf numFmtId="0" fontId="12" fillId="15" borderId="10" xfId="0" applyFont="1" applyFill="1" applyBorder="1"/>
    <xf numFmtId="0" fontId="12" fillId="15" borderId="11" xfId="0" applyFont="1" applyFill="1" applyBorder="1"/>
    <xf numFmtId="0" fontId="0" fillId="15" borderId="13" xfId="0" applyFill="1" applyBorder="1"/>
    <xf numFmtId="6" fontId="0" fillId="15" borderId="10" xfId="0" applyNumberFormat="1" applyFill="1" applyBorder="1"/>
    <xf numFmtId="0" fontId="0" fillId="15" borderId="10" xfId="0" applyFill="1" applyBorder="1"/>
    <xf numFmtId="42" fontId="0" fillId="15" borderId="14" xfId="0" applyNumberFormat="1" applyFill="1" applyBorder="1"/>
    <xf numFmtId="0" fontId="12" fillId="15" borderId="13" xfId="0" applyFont="1" applyFill="1" applyBorder="1"/>
    <xf numFmtId="6" fontId="12" fillId="15" borderId="10" xfId="0" applyNumberFormat="1" applyFont="1" applyFill="1" applyBorder="1"/>
    <xf numFmtId="42" fontId="12" fillId="15" borderId="14" xfId="0" applyNumberFormat="1" applyFont="1" applyFill="1" applyBorder="1"/>
    <xf numFmtId="166" fontId="0" fillId="0" borderId="0" xfId="459" applyNumberFormat="1" applyFont="1" applyFill="1" applyBorder="1" applyAlignment="1"/>
    <xf numFmtId="166" fontId="11" fillId="5" borderId="68" xfId="459" applyNumberFormat="1" applyFont="1" applyFill="1" applyBorder="1" applyAlignment="1"/>
    <xf numFmtId="0" fontId="16" fillId="18" borderId="7" xfId="0" applyFont="1" applyFill="1" applyBorder="1" applyAlignment="1">
      <alignment horizontal="center"/>
    </xf>
    <xf numFmtId="0" fontId="16" fillId="18" borderId="8" xfId="0" applyFont="1" applyFill="1" applyBorder="1" applyAlignment="1">
      <alignment horizontal="center"/>
    </xf>
    <xf numFmtId="0" fontId="16" fillId="18" borderId="9" xfId="0" applyFont="1" applyFill="1" applyBorder="1" applyAlignment="1">
      <alignment horizontal="center"/>
    </xf>
    <xf numFmtId="0" fontId="16" fillId="19" borderId="2" xfId="0" applyFont="1" applyFill="1" applyBorder="1" applyAlignment="1">
      <alignment horizontal="center"/>
    </xf>
    <xf numFmtId="0" fontId="16" fillId="19" borderId="1" xfId="0" applyFont="1" applyFill="1" applyBorder="1" applyAlignment="1">
      <alignment horizontal="center"/>
    </xf>
    <xf numFmtId="0" fontId="26" fillId="12" borderId="39" xfId="0" applyFont="1" applyFill="1" applyBorder="1" applyAlignment="1">
      <alignment horizontal="left"/>
    </xf>
    <xf numFmtId="0" fontId="26" fillId="12" borderId="40" xfId="0" applyFont="1" applyFill="1" applyBorder="1" applyAlignment="1">
      <alignment horizontal="left"/>
    </xf>
    <xf numFmtId="0" fontId="26" fillId="12" borderId="41" xfId="0" applyFont="1" applyFill="1" applyBorder="1" applyAlignment="1">
      <alignment horizontal="left"/>
    </xf>
    <xf numFmtId="3" fontId="26" fillId="12" borderId="36" xfId="0" applyNumberFormat="1" applyFont="1" applyFill="1" applyBorder="1" applyAlignment="1">
      <alignment horizontal="left"/>
    </xf>
    <xf numFmtId="3" fontId="26" fillId="12" borderId="37" xfId="0" applyNumberFormat="1" applyFont="1" applyFill="1" applyBorder="1" applyAlignment="1">
      <alignment horizontal="left"/>
    </xf>
    <xf numFmtId="3" fontId="26" fillId="12" borderId="38" xfId="0" applyNumberFormat="1" applyFont="1" applyFill="1" applyBorder="1" applyAlignment="1">
      <alignment horizontal="left"/>
    </xf>
    <xf numFmtId="43" fontId="33" fillId="0" borderId="0" xfId="0" applyNumberFormat="1" applyFont="1" applyAlignment="1">
      <alignment horizontal="center"/>
    </xf>
    <xf numFmtId="10" fontId="12" fillId="0" borderId="0" xfId="0" applyNumberFormat="1" applyFont="1" applyAlignment="1">
      <alignment horizontal="center" wrapText="1"/>
    </xf>
    <xf numFmtId="3" fontId="12" fillId="8" borderId="20" xfId="0" applyNumberFormat="1" applyFont="1" applyFill="1" applyBorder="1" applyAlignment="1">
      <alignment horizontal="left"/>
    </xf>
    <xf numFmtId="3" fontId="12" fillId="8" borderId="23" xfId="0" applyNumberFormat="1" applyFont="1" applyFill="1" applyBorder="1" applyAlignment="1">
      <alignment horizontal="left"/>
    </xf>
    <xf numFmtId="3" fontId="0" fillId="8" borderId="23" xfId="0" applyNumberFormat="1" applyFill="1" applyBorder="1" applyAlignment="1">
      <alignment horizontal="center"/>
    </xf>
    <xf numFmtId="42" fontId="11" fillId="5" borderId="21" xfId="0" applyNumberFormat="1" applyFont="1" applyFill="1" applyBorder="1" applyAlignment="1">
      <alignment horizontal="center"/>
    </xf>
    <xf numFmtId="0" fontId="16" fillId="19" borderId="0" xfId="0" applyFont="1" applyFill="1" applyAlignment="1">
      <alignment horizontal="center"/>
    </xf>
    <xf numFmtId="43" fontId="0" fillId="0" borderId="0" xfId="0" applyNumberFormat="1" applyAlignment="1">
      <alignment horizontal="center"/>
    </xf>
    <xf numFmtId="4" fontId="0" fillId="5" borderId="23" xfId="0" applyNumberFormat="1" applyFill="1" applyBorder="1" applyAlignment="1">
      <alignment horizontal="center"/>
    </xf>
    <xf numFmtId="4" fontId="0" fillId="5" borderId="21" xfId="0" applyNumberFormat="1" applyFill="1" applyBorder="1" applyAlignment="1">
      <alignment horizontal="center"/>
    </xf>
    <xf numFmtId="0" fontId="19" fillId="3" borderId="2" xfId="0" applyFont="1" applyFill="1" applyBorder="1" applyAlignment="1">
      <alignment horizontal="left"/>
    </xf>
    <xf numFmtId="0" fontId="19" fillId="3" borderId="0" xfId="0" applyFont="1" applyFill="1" applyAlignment="1">
      <alignment horizontal="right"/>
    </xf>
    <xf numFmtId="0" fontId="19" fillId="3" borderId="65" xfId="0" applyFont="1" applyFill="1" applyBorder="1" applyAlignment="1">
      <alignment horizontal="center"/>
    </xf>
    <xf numFmtId="170" fontId="11" fillId="5" borderId="67" xfId="0" applyNumberFormat="1" applyFont="1" applyFill="1" applyBorder="1" applyAlignment="1">
      <alignment horizontal="center"/>
    </xf>
    <xf numFmtId="0" fontId="19" fillId="3" borderId="0" xfId="0" applyFont="1" applyFill="1"/>
    <xf numFmtId="41" fontId="11" fillId="0" borderId="2" xfId="0" applyNumberFormat="1" applyFont="1" applyBorder="1"/>
    <xf numFmtId="170" fontId="11" fillId="0" borderId="0" xfId="0" applyNumberFormat="1" applyFont="1" applyAlignment="1">
      <alignment horizontal="center"/>
    </xf>
    <xf numFmtId="0" fontId="19" fillId="0" borderId="0" xfId="0" applyFont="1" applyAlignment="1">
      <alignment horizontal="right"/>
    </xf>
    <xf numFmtId="41" fontId="11" fillId="0" borderId="1" xfId="0" applyNumberFormat="1" applyFont="1" applyBorder="1"/>
    <xf numFmtId="0" fontId="19" fillId="3" borderId="2" xfId="0" applyFont="1" applyFill="1" applyBorder="1"/>
    <xf numFmtId="0" fontId="42" fillId="10" borderId="10" xfId="0" applyFont="1" applyFill="1" applyBorder="1" applyAlignment="1">
      <alignment horizontal="center" vertical="center"/>
    </xf>
    <xf numFmtId="0" fontId="42" fillId="10" borderId="10" xfId="0" applyFont="1" applyFill="1" applyBorder="1" applyAlignment="1">
      <alignment vertical="center"/>
    </xf>
    <xf numFmtId="42" fontId="42" fillId="10" borderId="10" xfId="0" applyNumberFormat="1" applyFont="1" applyFill="1" applyBorder="1" applyAlignment="1">
      <alignment vertical="center" wrapText="1"/>
    </xf>
    <xf numFmtId="42" fontId="42" fillId="3" borderId="10" xfId="0" applyNumberFormat="1" applyFont="1" applyFill="1" applyBorder="1" applyAlignment="1">
      <alignment vertical="center"/>
    </xf>
    <xf numFmtId="0" fontId="41" fillId="10" borderId="10" xfId="0" applyFont="1" applyFill="1" applyBorder="1" applyAlignment="1">
      <alignment vertical="center"/>
    </xf>
    <xf numFmtId="0" fontId="41" fillId="10" borderId="10" xfId="0" applyFont="1" applyFill="1" applyBorder="1" applyAlignment="1">
      <alignment horizontal="center" vertical="center"/>
    </xf>
    <xf numFmtId="42" fontId="42" fillId="10" borderId="10" xfId="0" applyNumberFormat="1" applyFont="1" applyFill="1" applyBorder="1" applyAlignment="1">
      <alignment vertical="center"/>
    </xf>
    <xf numFmtId="166" fontId="0" fillId="14" borderId="69" xfId="2406" applyNumberFormat="1" applyFont="1" applyFill="1" applyBorder="1"/>
    <xf numFmtId="166" fontId="0" fillId="14" borderId="71" xfId="2406" applyNumberFormat="1" applyFont="1" applyFill="1" applyBorder="1"/>
    <xf numFmtId="166" fontId="0" fillId="14" borderId="70" xfId="2406" applyNumberFormat="1" applyFont="1" applyFill="1" applyBorder="1"/>
    <xf numFmtId="10" fontId="12" fillId="0" borderId="0" xfId="0" applyNumberFormat="1" applyFont="1" applyAlignment="1">
      <alignment horizontal="left" wrapText="1"/>
    </xf>
    <xf numFmtId="43" fontId="11" fillId="0" borderId="1" xfId="0" applyNumberFormat="1" applyFont="1" applyBorder="1" applyAlignment="1">
      <alignment horizontal="center"/>
    </xf>
    <xf numFmtId="0" fontId="0" fillId="0" borderId="8" xfId="0" applyBorder="1"/>
    <xf numFmtId="41" fontId="11" fillId="5" borderId="8" xfId="0" applyNumberFormat="1" applyFont="1" applyFill="1" applyBorder="1" applyAlignment="1">
      <alignment horizontal="center"/>
    </xf>
    <xf numFmtId="41" fontId="11" fillId="5" borderId="9" xfId="0" applyNumberFormat="1" applyFont="1" applyFill="1" applyBorder="1" applyAlignment="1">
      <alignment horizontal="center"/>
    </xf>
    <xf numFmtId="41" fontId="11" fillId="5" borderId="9" xfId="0" applyNumberFormat="1" applyFont="1" applyFill="1" applyBorder="1"/>
    <xf numFmtId="0" fontId="32" fillId="0" borderId="0" xfId="0" applyFont="1" applyAlignment="1">
      <alignment vertical="center"/>
    </xf>
    <xf numFmtId="0" fontId="0" fillId="0" borderId="14" xfId="0" applyBorder="1"/>
    <xf numFmtId="0" fontId="54" fillId="0" borderId="0" xfId="0" applyFont="1"/>
    <xf numFmtId="0" fontId="14" fillId="0" borderId="0" xfId="0" applyFont="1" applyAlignment="1">
      <alignment horizontal="right"/>
    </xf>
    <xf numFmtId="0" fontId="14" fillId="0" borderId="0" xfId="0" applyFont="1"/>
    <xf numFmtId="0" fontId="27" fillId="0" borderId="0" xfId="0" applyFont="1" applyAlignment="1">
      <alignment horizontal="right"/>
    </xf>
    <xf numFmtId="0" fontId="54" fillId="0" borderId="0" xfId="0" applyFont="1" applyAlignment="1">
      <alignment vertical="center"/>
    </xf>
    <xf numFmtId="0" fontId="12" fillId="14" borderId="6" xfId="0" applyFont="1" applyFill="1" applyBorder="1" applyAlignment="1">
      <alignment horizontal="center"/>
    </xf>
    <xf numFmtId="0" fontId="11" fillId="14" borderId="28" xfId="0" applyFont="1" applyFill="1" applyBorder="1" applyAlignment="1">
      <alignment horizontal="center"/>
    </xf>
    <xf numFmtId="0" fontId="11" fillId="14" borderId="0" xfId="0" applyFont="1" applyFill="1" applyAlignment="1">
      <alignment horizontal="center"/>
    </xf>
    <xf numFmtId="0" fontId="11" fillId="14" borderId="69" xfId="0" applyFont="1" applyFill="1" applyBorder="1" applyAlignment="1">
      <alignment horizontal="center"/>
    </xf>
    <xf numFmtId="0" fontId="11" fillId="14" borderId="70" xfId="0" applyFont="1" applyFill="1" applyBorder="1" applyAlignment="1">
      <alignment horizontal="center"/>
    </xf>
    <xf numFmtId="0" fontId="12" fillId="9" borderId="2" xfId="0" applyFont="1" applyFill="1" applyBorder="1" applyAlignment="1">
      <alignment horizontal="left"/>
    </xf>
    <xf numFmtId="0" fontId="12" fillId="9" borderId="0" xfId="0" applyFont="1" applyFill="1" applyAlignment="1">
      <alignment horizontal="left"/>
    </xf>
    <xf numFmtId="166" fontId="11" fillId="5" borderId="11" xfId="459" applyNumberFormat="1" applyFont="1" applyFill="1" applyBorder="1" applyAlignment="1">
      <alignment horizontal="left"/>
    </xf>
    <xf numFmtId="0" fontId="16" fillId="18" borderId="20" xfId="0" applyFont="1" applyFill="1" applyBorder="1" applyAlignment="1">
      <alignment horizontal="center"/>
    </xf>
    <xf numFmtId="0" fontId="16" fillId="18" borderId="23" xfId="0" applyFont="1" applyFill="1" applyBorder="1" applyAlignment="1">
      <alignment horizontal="center"/>
    </xf>
    <xf numFmtId="0" fontId="11" fillId="2" borderId="2" xfId="0" applyFont="1" applyFill="1" applyBorder="1" applyAlignment="1">
      <alignment horizontal="center"/>
    </xf>
    <xf numFmtId="0" fontId="11" fillId="2" borderId="0" xfId="0" applyFont="1" applyFill="1" applyAlignment="1">
      <alignment horizontal="center"/>
    </xf>
    <xf numFmtId="0" fontId="12" fillId="2" borderId="26" xfId="0" applyFont="1" applyFill="1" applyBorder="1" applyAlignment="1">
      <alignment horizontal="center"/>
    </xf>
    <xf numFmtId="0" fontId="12" fillId="2" borderId="15" xfId="0" applyFont="1" applyFill="1" applyBorder="1" applyAlignment="1">
      <alignment horizontal="center"/>
    </xf>
    <xf numFmtId="0" fontId="12" fillId="2" borderId="7" xfId="0" applyFont="1" applyFill="1" applyBorder="1" applyAlignment="1">
      <alignment horizontal="center"/>
    </xf>
    <xf numFmtId="0" fontId="12" fillId="2" borderId="8" xfId="0" applyFont="1" applyFill="1" applyBorder="1" applyAlignment="1">
      <alignment horizontal="center"/>
    </xf>
    <xf numFmtId="0" fontId="12" fillId="2" borderId="9" xfId="0" applyFont="1" applyFill="1" applyBorder="1" applyAlignment="1">
      <alignment horizontal="center"/>
    </xf>
    <xf numFmtId="3" fontId="12" fillId="2" borderId="17" xfId="0" applyNumberFormat="1" applyFont="1" applyFill="1" applyBorder="1" applyAlignment="1">
      <alignment horizontal="center"/>
    </xf>
    <xf numFmtId="3" fontId="12" fillId="2" borderId="6" xfId="0" applyNumberFormat="1" applyFont="1" applyFill="1" applyBorder="1" applyAlignment="1">
      <alignment horizontal="center"/>
    </xf>
    <xf numFmtId="0" fontId="16" fillId="12" borderId="0" xfId="0" applyFont="1" applyFill="1" applyAlignment="1">
      <alignment horizontal="center"/>
    </xf>
    <xf numFmtId="0" fontId="12" fillId="0" borderId="20" xfId="0" applyFont="1" applyBorder="1" applyAlignment="1">
      <alignment horizontal="center"/>
    </xf>
    <xf numFmtId="0" fontId="12" fillId="0" borderId="21" xfId="0" applyFont="1" applyBorder="1" applyAlignment="1">
      <alignment horizontal="center"/>
    </xf>
    <xf numFmtId="41" fontId="53" fillId="12" borderId="7" xfId="0" applyNumberFormat="1" applyFont="1" applyFill="1" applyBorder="1" applyAlignment="1">
      <alignment horizontal="center" wrapText="1"/>
    </xf>
    <xf numFmtId="41" fontId="53" fillId="12" borderId="9" xfId="0" applyNumberFormat="1" applyFont="1" applyFill="1" applyBorder="1" applyAlignment="1">
      <alignment horizontal="center" wrapText="1"/>
    </xf>
    <xf numFmtId="41" fontId="53" fillId="12" borderId="3" xfId="0" applyNumberFormat="1" applyFont="1" applyFill="1" applyBorder="1" applyAlignment="1">
      <alignment horizontal="center" wrapText="1"/>
    </xf>
    <xf numFmtId="41" fontId="53" fillId="12" borderId="5" xfId="0" applyNumberFormat="1" applyFont="1" applyFill="1" applyBorder="1" applyAlignment="1">
      <alignment horizontal="center" wrapText="1"/>
    </xf>
    <xf numFmtId="41" fontId="53" fillId="12" borderId="2" xfId="0" applyNumberFormat="1" applyFont="1" applyFill="1" applyBorder="1" applyAlignment="1">
      <alignment horizontal="center" wrapText="1"/>
    </xf>
    <xf numFmtId="41" fontId="53" fillId="12" borderId="1" xfId="0" applyNumberFormat="1" applyFont="1" applyFill="1" applyBorder="1" applyAlignment="1">
      <alignment horizontal="center" wrapText="1"/>
    </xf>
    <xf numFmtId="0" fontId="26" fillId="0" borderId="4" xfId="8" applyFont="1" applyBorder="1" applyAlignment="1">
      <alignment horizontal="center"/>
    </xf>
    <xf numFmtId="0" fontId="12" fillId="6" borderId="7" xfId="0" applyFont="1" applyFill="1" applyBorder="1" applyAlignment="1">
      <alignment horizontal="center"/>
    </xf>
    <xf numFmtId="0" fontId="12" fillId="6" borderId="8" xfId="0" applyFont="1" applyFill="1" applyBorder="1" applyAlignment="1">
      <alignment horizontal="center"/>
    </xf>
    <xf numFmtId="0" fontId="12" fillId="6" borderId="9" xfId="0" applyFont="1" applyFill="1" applyBorder="1" applyAlignment="1">
      <alignment horizontal="center"/>
    </xf>
    <xf numFmtId="0" fontId="12" fillId="6" borderId="4" xfId="0" applyFont="1" applyFill="1" applyBorder="1" applyAlignment="1">
      <alignment horizontal="center"/>
    </xf>
    <xf numFmtId="0" fontId="26" fillId="12" borderId="0" xfId="0" applyFont="1" applyFill="1" applyAlignment="1">
      <alignment horizontal="center" vertical="center" wrapText="1"/>
    </xf>
    <xf numFmtId="0" fontId="12" fillId="0" borderId="53" xfId="0" applyFont="1" applyBorder="1" applyAlignment="1">
      <alignment horizontal="center" vertical="center"/>
    </xf>
    <xf numFmtId="0" fontId="12" fillId="0" borderId="54" xfId="0" applyFont="1" applyBorder="1" applyAlignment="1">
      <alignment horizontal="center" vertical="center"/>
    </xf>
    <xf numFmtId="0" fontId="12" fillId="0" borderId="55" xfId="0" applyFont="1" applyBorder="1" applyAlignment="1">
      <alignment horizontal="center" vertical="center"/>
    </xf>
    <xf numFmtId="0" fontId="16" fillId="13" borderId="10" xfId="0" applyFont="1" applyFill="1" applyBorder="1" applyAlignment="1">
      <alignment horizontal="center"/>
    </xf>
    <xf numFmtId="0" fontId="29" fillId="0" borderId="0" xfId="0" applyFont="1" applyAlignment="1">
      <alignment horizontal="center" textRotation="90"/>
    </xf>
    <xf numFmtId="0" fontId="43" fillId="0" borderId="0" xfId="0" applyFont="1" applyAlignment="1">
      <alignment horizontal="center"/>
    </xf>
    <xf numFmtId="0" fontId="12" fillId="3" borderId="0" xfId="0" applyFont="1" applyFill="1" applyAlignment="1">
      <alignment horizontal="center"/>
    </xf>
    <xf numFmtId="0" fontId="21" fillId="9" borderId="0" xfId="0" applyFont="1" applyFill="1" applyAlignment="1">
      <alignment horizontal="center"/>
    </xf>
    <xf numFmtId="0" fontId="12" fillId="10" borderId="10" xfId="0" applyFont="1" applyFill="1" applyBorder="1" applyAlignment="1">
      <alignment horizontal="center"/>
    </xf>
    <xf numFmtId="0" fontId="42" fillId="10" borderId="10" xfId="0" applyFont="1" applyFill="1" applyBorder="1" applyAlignment="1">
      <alignment horizontal="center" vertical="center"/>
    </xf>
    <xf numFmtId="0" fontId="12" fillId="10" borderId="10" xfId="6" applyFont="1" applyFill="1" applyBorder="1" applyAlignment="1">
      <alignment horizontal="center"/>
    </xf>
    <xf numFmtId="0" fontId="16" fillId="13" borderId="6" xfId="0" applyFont="1" applyFill="1" applyBorder="1" applyAlignment="1">
      <alignment horizontal="center"/>
    </xf>
    <xf numFmtId="3" fontId="12" fillId="12" borderId="0" xfId="0" applyNumberFormat="1" applyFont="1" applyFill="1" applyAlignment="1">
      <alignment horizontal="left" wrapText="1"/>
    </xf>
    <xf numFmtId="0" fontId="12" fillId="0" borderId="7"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3" fontId="12" fillId="0" borderId="0" xfId="8" applyNumberFormat="1" applyFont="1" applyAlignment="1">
      <alignment horizontal="center"/>
    </xf>
    <xf numFmtId="0" fontId="11" fillId="13" borderId="0" xfId="0" applyFont="1" applyFill="1" applyAlignment="1">
      <alignment horizontal="left" vertical="center" wrapText="1"/>
    </xf>
    <xf numFmtId="0" fontId="0" fillId="13" borderId="0" xfId="0" applyFill="1" applyAlignment="1">
      <alignment horizontal="left" vertical="center" wrapText="1"/>
    </xf>
    <xf numFmtId="0" fontId="19" fillId="8" borderId="0" xfId="0" applyFont="1" applyFill="1" applyAlignment="1">
      <alignment horizontal="center"/>
    </xf>
    <xf numFmtId="3" fontId="12" fillId="0" borderId="20" xfId="0" applyNumberFormat="1" applyFont="1" applyBorder="1" applyAlignment="1">
      <alignment horizontal="center"/>
    </xf>
    <xf numFmtId="3" fontId="12" fillId="0" borderId="23" xfId="0" applyNumberFormat="1" applyFont="1" applyBorder="1" applyAlignment="1">
      <alignment horizontal="center"/>
    </xf>
    <xf numFmtId="3" fontId="12" fillId="0" borderId="21" xfId="0" applyNumberFormat="1" applyFont="1" applyBorder="1" applyAlignment="1">
      <alignment horizontal="center"/>
    </xf>
    <xf numFmtId="0" fontId="12" fillId="0" borderId="23" xfId="0" applyFont="1" applyBorder="1" applyAlignment="1">
      <alignment horizontal="center"/>
    </xf>
    <xf numFmtId="3" fontId="12" fillId="0" borderId="2" xfId="8" applyNumberFormat="1" applyFont="1" applyBorder="1" applyAlignment="1">
      <alignment horizontal="center"/>
    </xf>
    <xf numFmtId="0" fontId="12" fillId="10" borderId="10" xfId="0" applyFont="1" applyFill="1" applyBorder="1" applyAlignment="1">
      <alignment horizontal="center" vertical="center"/>
    </xf>
    <xf numFmtId="0" fontId="32" fillId="12" borderId="61" xfId="0" applyFont="1" applyFill="1" applyBorder="1" applyAlignment="1">
      <alignment horizontal="center" vertical="center" wrapText="1"/>
    </xf>
    <xf numFmtId="0" fontId="19" fillId="3" borderId="7" xfId="0" applyFont="1" applyFill="1" applyBorder="1" applyAlignment="1">
      <alignment horizontal="center"/>
    </xf>
    <xf numFmtId="0" fontId="19" fillId="3" borderId="8" xfId="0" applyFont="1" applyFill="1" applyBorder="1" applyAlignment="1">
      <alignment horizontal="center"/>
    </xf>
    <xf numFmtId="0" fontId="19" fillId="3" borderId="9" xfId="0" applyFont="1" applyFill="1" applyBorder="1" applyAlignment="1">
      <alignment horizontal="center"/>
    </xf>
    <xf numFmtId="0" fontId="26" fillId="0" borderId="0" xfId="0" applyFont="1" applyAlignment="1">
      <alignment horizontal="center"/>
    </xf>
    <xf numFmtId="0" fontId="11" fillId="3" borderId="0" xfId="0" applyFont="1" applyFill="1" applyAlignment="1">
      <alignment horizontal="left"/>
    </xf>
    <xf numFmtId="0" fontId="11" fillId="2" borderId="18" xfId="0" applyFont="1" applyFill="1" applyBorder="1" applyAlignment="1">
      <alignment horizontal="center"/>
    </xf>
    <xf numFmtId="0" fontId="11" fillId="2" borderId="11" xfId="0" applyFont="1" applyFill="1" applyBorder="1" applyAlignment="1">
      <alignment horizontal="center"/>
    </xf>
    <xf numFmtId="0" fontId="11" fillId="2" borderId="17" xfId="0" applyFont="1" applyFill="1" applyBorder="1" applyAlignment="1">
      <alignment horizontal="center"/>
    </xf>
    <xf numFmtId="0" fontId="11" fillId="2" borderId="6" xfId="0" applyFont="1" applyFill="1" applyBorder="1" applyAlignment="1">
      <alignment horizontal="center"/>
    </xf>
    <xf numFmtId="0" fontId="19" fillId="8" borderId="2" xfId="0" applyFont="1" applyFill="1" applyBorder="1" applyAlignment="1">
      <alignment horizontal="center"/>
    </xf>
    <xf numFmtId="0" fontId="16" fillId="0" borderId="6" xfId="0" applyFont="1" applyBorder="1" applyAlignment="1">
      <alignment horizontal="center"/>
    </xf>
    <xf numFmtId="0" fontId="49" fillId="13" borderId="10" xfId="0" applyFont="1" applyFill="1" applyBorder="1" applyAlignment="1">
      <alignment horizontal="center"/>
    </xf>
    <xf numFmtId="10" fontId="12" fillId="12" borderId="7" xfId="0" applyNumberFormat="1" applyFont="1" applyFill="1" applyBorder="1" applyAlignment="1">
      <alignment horizontal="left" wrapText="1"/>
    </xf>
    <xf numFmtId="10" fontId="12" fillId="12" borderId="8" xfId="0" applyNumberFormat="1" applyFont="1" applyFill="1" applyBorder="1" applyAlignment="1">
      <alignment horizontal="left" wrapText="1"/>
    </xf>
    <xf numFmtId="10" fontId="12" fillId="12" borderId="9" xfId="0" applyNumberFormat="1" applyFont="1" applyFill="1" applyBorder="1" applyAlignment="1">
      <alignment horizontal="left" wrapText="1"/>
    </xf>
    <xf numFmtId="10" fontId="12" fillId="12" borderId="3" xfId="0" applyNumberFormat="1" applyFont="1" applyFill="1" applyBorder="1" applyAlignment="1">
      <alignment horizontal="left" wrapText="1"/>
    </xf>
    <xf numFmtId="10" fontId="12" fillId="12" borderId="4" xfId="0" applyNumberFormat="1" applyFont="1" applyFill="1" applyBorder="1" applyAlignment="1">
      <alignment horizontal="left" wrapText="1"/>
    </xf>
    <xf numFmtId="10" fontId="12" fillId="12" borderId="5" xfId="0" applyNumberFormat="1" applyFont="1" applyFill="1" applyBorder="1" applyAlignment="1">
      <alignment horizontal="left" wrapText="1"/>
    </xf>
    <xf numFmtId="0" fontId="0" fillId="15" borderId="6" xfId="0" applyFill="1" applyBorder="1" applyAlignment="1">
      <alignment horizontal="center"/>
    </xf>
    <xf numFmtId="0" fontId="0" fillId="15" borderId="10" xfId="0" applyFill="1" applyBorder="1" applyAlignment="1">
      <alignment horizontal="center"/>
    </xf>
    <xf numFmtId="0" fontId="0" fillId="15" borderId="11" xfId="0" applyFill="1" applyBorder="1" applyAlignment="1">
      <alignment horizontal="center"/>
    </xf>
    <xf numFmtId="0" fontId="26" fillId="12" borderId="0" xfId="8" applyFont="1" applyFill="1" applyAlignment="1">
      <alignment horizontal="center" vertical="center"/>
    </xf>
    <xf numFmtId="41" fontId="11" fillId="0" borderId="6" xfId="0" applyNumberFormat="1" applyFont="1" applyBorder="1" applyAlignment="1">
      <alignment horizontal="center"/>
    </xf>
    <xf numFmtId="0" fontId="11" fillId="0" borderId="0" xfId="0" applyFont="1" applyAlignment="1">
      <alignment horizontal="center"/>
    </xf>
    <xf numFmtId="0" fontId="12" fillId="12" borderId="0" xfId="0" applyFont="1" applyFill="1" applyAlignment="1">
      <alignment horizontal="center" wrapText="1"/>
    </xf>
    <xf numFmtId="0" fontId="0" fillId="0" borderId="0" xfId="0" applyAlignment="1">
      <alignment horizontal="center"/>
    </xf>
    <xf numFmtId="0" fontId="12" fillId="13" borderId="0" xfId="0" applyFont="1" applyFill="1" applyAlignment="1">
      <alignment horizontal="center" wrapText="1"/>
    </xf>
    <xf numFmtId="0" fontId="19" fillId="0" borderId="0" xfId="0" applyFont="1" applyAlignment="1">
      <alignment horizontal="center"/>
    </xf>
    <xf numFmtId="0" fontId="12" fillId="0" borderId="0" xfId="0" applyFont="1" applyAlignment="1">
      <alignment horizontal="center"/>
    </xf>
    <xf numFmtId="0" fontId="12" fillId="10" borderId="11" xfId="0" applyFont="1" applyFill="1" applyBorder="1" applyAlignment="1">
      <alignment horizontal="center"/>
    </xf>
    <xf numFmtId="3" fontId="12" fillId="12" borderId="0" xfId="0" applyNumberFormat="1" applyFont="1" applyFill="1" applyAlignment="1">
      <alignment horizontal="center"/>
    </xf>
    <xf numFmtId="0" fontId="12" fillId="8" borderId="0" xfId="0" applyFont="1" applyFill="1" applyAlignment="1">
      <alignment horizontal="center"/>
    </xf>
    <xf numFmtId="0" fontId="16" fillId="10" borderId="10" xfId="0" applyFont="1" applyFill="1" applyBorder="1" applyAlignment="1">
      <alignment horizontal="center" vertical="center"/>
    </xf>
    <xf numFmtId="42" fontId="26" fillId="12" borderId="47" xfId="0" applyNumberFormat="1" applyFont="1" applyFill="1" applyBorder="1" applyAlignment="1">
      <alignment horizontal="left" vertical="center" wrapText="1"/>
    </xf>
    <xf numFmtId="42" fontId="26" fillId="12" borderId="48" xfId="0" applyNumberFormat="1" applyFont="1" applyFill="1" applyBorder="1" applyAlignment="1">
      <alignment horizontal="left" vertical="center" wrapText="1"/>
    </xf>
    <xf numFmtId="42" fontId="26" fillId="12" borderId="49" xfId="0" applyNumberFormat="1" applyFont="1" applyFill="1" applyBorder="1" applyAlignment="1">
      <alignment horizontal="left" vertical="center" wrapText="1"/>
    </xf>
    <xf numFmtId="42" fontId="26" fillId="12" borderId="32" xfId="0" applyNumberFormat="1" applyFont="1" applyFill="1" applyBorder="1" applyAlignment="1">
      <alignment horizontal="left" vertical="center" wrapText="1"/>
    </xf>
    <xf numFmtId="42" fontId="26" fillId="12" borderId="0" xfId="0" applyNumberFormat="1" applyFont="1" applyFill="1" applyAlignment="1">
      <alignment horizontal="left" vertical="center" wrapText="1"/>
    </xf>
    <xf numFmtId="42" fontId="26" fillId="12" borderId="50" xfId="0" applyNumberFormat="1" applyFont="1" applyFill="1" applyBorder="1" applyAlignment="1">
      <alignment horizontal="left" vertical="center" wrapText="1"/>
    </xf>
    <xf numFmtId="42" fontId="26" fillId="12" borderId="51" xfId="0" applyNumberFormat="1" applyFont="1" applyFill="1" applyBorder="1" applyAlignment="1">
      <alignment horizontal="left" vertical="center" wrapText="1"/>
    </xf>
    <xf numFmtId="42" fontId="26" fillId="12" borderId="33" xfId="0" applyNumberFormat="1" applyFont="1" applyFill="1" applyBorder="1" applyAlignment="1">
      <alignment horizontal="left" vertical="center" wrapText="1"/>
    </xf>
    <xf numFmtId="42" fontId="26" fillId="12" borderId="52" xfId="0" applyNumberFormat="1" applyFont="1" applyFill="1" applyBorder="1" applyAlignment="1">
      <alignment horizontal="left" vertical="center" wrapText="1"/>
    </xf>
    <xf numFmtId="0" fontId="16" fillId="0" borderId="65" xfId="0" applyFont="1" applyBorder="1" applyAlignment="1">
      <alignment horizontal="left" vertical="center" wrapText="1"/>
    </xf>
    <xf numFmtId="0" fontId="16" fillId="0" borderId="66" xfId="0" applyFont="1" applyBorder="1" applyAlignment="1">
      <alignment horizontal="left" vertical="center" wrapText="1"/>
    </xf>
    <xf numFmtId="0" fontId="16" fillId="0" borderId="67" xfId="0" applyFont="1" applyBorder="1" applyAlignment="1">
      <alignment horizontal="left" vertical="center" wrapText="1"/>
    </xf>
    <xf numFmtId="0" fontId="47" fillId="13" borderId="65" xfId="0" applyFont="1" applyFill="1" applyBorder="1" applyAlignment="1">
      <alignment horizontal="left" vertical="center" wrapText="1"/>
    </xf>
    <xf numFmtId="0" fontId="47" fillId="13" borderId="66" xfId="0" applyFont="1" applyFill="1" applyBorder="1" applyAlignment="1">
      <alignment horizontal="left" vertical="center" wrapText="1"/>
    </xf>
    <xf numFmtId="0" fontId="47" fillId="13" borderId="67" xfId="0" applyFont="1" applyFill="1" applyBorder="1" applyAlignment="1">
      <alignment horizontal="left" vertical="center" wrapText="1"/>
    </xf>
    <xf numFmtId="0" fontId="16" fillId="0" borderId="10" xfId="0" applyFont="1" applyBorder="1" applyAlignment="1">
      <alignment horizontal="center"/>
    </xf>
    <xf numFmtId="0" fontId="47" fillId="5" borderId="0" xfId="0" applyFont="1" applyFill="1" applyAlignment="1">
      <alignment horizontal="center"/>
    </xf>
    <xf numFmtId="0" fontId="16" fillId="0" borderId="14" xfId="0" applyFont="1" applyBorder="1" applyAlignment="1">
      <alignment horizontal="center" vertical="center" wrapText="1"/>
    </xf>
    <xf numFmtId="0" fontId="47" fillId="0" borderId="14" xfId="0" applyFont="1" applyBorder="1" applyAlignment="1">
      <alignment horizontal="center" vertical="center" wrapText="1"/>
    </xf>
    <xf numFmtId="0" fontId="12" fillId="17" borderId="20" xfId="0" applyFont="1" applyFill="1" applyBorder="1" applyAlignment="1">
      <alignment horizontal="center" vertical="center"/>
    </xf>
    <xf numFmtId="0" fontId="12" fillId="17" borderId="23" xfId="0" applyFont="1" applyFill="1" applyBorder="1" applyAlignment="1">
      <alignment horizontal="center" vertical="center"/>
    </xf>
    <xf numFmtId="0" fontId="12" fillId="17" borderId="21" xfId="0" applyFont="1" applyFill="1" applyBorder="1" applyAlignment="1">
      <alignment horizontal="center" vertical="center"/>
    </xf>
    <xf numFmtId="0" fontId="12" fillId="3" borderId="2" xfId="0" applyFont="1" applyFill="1" applyBorder="1" applyAlignment="1">
      <alignment horizontal="center"/>
    </xf>
    <xf numFmtId="0" fontId="11" fillId="13" borderId="0" xfId="0" applyFont="1" applyFill="1" applyAlignment="1">
      <alignment horizontal="center" wrapText="1"/>
    </xf>
    <xf numFmtId="0" fontId="0" fillId="13" borderId="0" xfId="0" applyFill="1" applyAlignment="1">
      <alignment horizontal="center" wrapText="1"/>
    </xf>
    <xf numFmtId="0" fontId="16" fillId="0" borderId="0" xfId="0" applyFont="1" applyAlignment="1">
      <alignment horizontal="center" vertical="center"/>
    </xf>
    <xf numFmtId="0" fontId="12" fillId="13" borderId="10" xfId="0" applyFont="1" applyFill="1" applyBorder="1" applyAlignment="1">
      <alignment horizontal="center"/>
    </xf>
    <xf numFmtId="0" fontId="12" fillId="3" borderId="7" xfId="0" applyFont="1" applyFill="1" applyBorder="1" applyAlignment="1">
      <alignment horizontal="center"/>
    </xf>
    <xf numFmtId="0" fontId="12" fillId="3" borderId="8" xfId="0" applyFont="1" applyFill="1" applyBorder="1" applyAlignment="1">
      <alignment horizontal="center"/>
    </xf>
    <xf numFmtId="0" fontId="12" fillId="3" borderId="9" xfId="0" applyFont="1" applyFill="1" applyBorder="1" applyAlignment="1">
      <alignment horizontal="center"/>
    </xf>
    <xf numFmtId="0" fontId="12" fillId="13" borderId="6" xfId="0" applyFont="1" applyFill="1" applyBorder="1" applyAlignment="1">
      <alignment horizontal="center"/>
    </xf>
    <xf numFmtId="0" fontId="12" fillId="12" borderId="0" xfId="0" applyFont="1" applyFill="1" applyAlignment="1">
      <alignment horizontal="center"/>
    </xf>
    <xf numFmtId="0" fontId="12" fillId="13" borderId="0" xfId="0" applyFont="1" applyFill="1" applyAlignment="1">
      <alignment horizontal="left" wrapText="1"/>
    </xf>
    <xf numFmtId="0" fontId="12" fillId="13" borderId="6" xfId="0" applyFont="1" applyFill="1" applyBorder="1" applyAlignment="1">
      <alignment horizontal="left" wrapText="1"/>
    </xf>
    <xf numFmtId="165" fontId="11" fillId="0" borderId="0" xfId="0" applyNumberFormat="1" applyFont="1" applyAlignment="1">
      <alignment horizontal="center" vertical="center"/>
    </xf>
    <xf numFmtId="165" fontId="11" fillId="0" borderId="6" xfId="0" applyNumberFormat="1" applyFont="1" applyBorder="1" applyAlignment="1">
      <alignment horizontal="center" vertical="center"/>
    </xf>
    <xf numFmtId="42" fontId="11" fillId="0" borderId="0" xfId="0" applyNumberFormat="1" applyFont="1" applyAlignment="1">
      <alignment horizontal="center" vertical="center"/>
    </xf>
    <xf numFmtId="42" fontId="11" fillId="0" borderId="6" xfId="0" applyNumberFormat="1" applyFont="1" applyBorder="1" applyAlignment="1">
      <alignment horizontal="center" vertical="center"/>
    </xf>
    <xf numFmtId="0" fontId="12" fillId="0" borderId="0" xfId="8" applyFont="1" applyAlignment="1">
      <alignment horizontal="center"/>
    </xf>
    <xf numFmtId="0" fontId="55" fillId="20" borderId="20" xfId="0" applyFont="1" applyFill="1" applyBorder="1" applyAlignment="1">
      <alignment vertical="center"/>
    </xf>
    <xf numFmtId="0" fontId="55" fillId="20" borderId="23" xfId="0" applyFont="1" applyFill="1" applyBorder="1" applyAlignment="1">
      <alignment vertical="center"/>
    </xf>
    <xf numFmtId="0" fontId="55" fillId="20" borderId="21" xfId="0" applyFont="1" applyFill="1" applyBorder="1" applyAlignment="1">
      <alignment vertical="center"/>
    </xf>
    <xf numFmtId="0" fontId="55" fillId="20" borderId="22" xfId="0" applyFont="1" applyFill="1" applyBorder="1" applyAlignment="1">
      <alignment horizontal="center" vertical="center"/>
    </xf>
    <xf numFmtId="6" fontId="11" fillId="5" borderId="21" xfId="0" applyNumberFormat="1" applyFont="1" applyFill="1" applyBorder="1"/>
    <xf numFmtId="3" fontId="12" fillId="8" borderId="7" xfId="0" applyNumberFormat="1" applyFont="1" applyFill="1" applyBorder="1" applyAlignment="1">
      <alignment horizontal="left"/>
    </xf>
    <xf numFmtId="3" fontId="12" fillId="8" borderId="8" xfId="0" applyNumberFormat="1" applyFont="1" applyFill="1" applyBorder="1" applyAlignment="1">
      <alignment horizontal="left"/>
    </xf>
    <xf numFmtId="6" fontId="11" fillId="5" borderId="9" xfId="0" applyNumberFormat="1" applyFont="1" applyFill="1" applyBorder="1" applyAlignment="1">
      <alignment horizontal="right"/>
    </xf>
    <xf numFmtId="3" fontId="12" fillId="7" borderId="20" xfId="0" applyNumberFormat="1" applyFont="1" applyFill="1" applyBorder="1" applyAlignment="1">
      <alignment horizontal="left"/>
    </xf>
    <xf numFmtId="3" fontId="12" fillId="7" borderId="23" xfId="0" applyNumberFormat="1" applyFont="1" applyFill="1" applyBorder="1" applyAlignment="1">
      <alignment horizontal="left"/>
    </xf>
    <xf numFmtId="168" fontId="11" fillId="5" borderId="21" xfId="0" applyNumberFormat="1" applyFont="1" applyFill="1" applyBorder="1" applyAlignment="1">
      <alignment horizontal="center"/>
    </xf>
    <xf numFmtId="9" fontId="12" fillId="9" borderId="0" xfId="0" applyNumberFormat="1" applyFont="1" applyFill="1" applyAlignment="1">
      <alignment horizontal="center"/>
    </xf>
    <xf numFmtId="0" fontId="12" fillId="9" borderId="0" xfId="0" applyFont="1" applyFill="1" applyAlignment="1">
      <alignment horizontal="center"/>
    </xf>
    <xf numFmtId="9" fontId="19" fillId="0" borderId="0" xfId="0" applyNumberFormat="1" applyFont="1" applyAlignment="1">
      <alignment horizontal="center"/>
    </xf>
    <xf numFmtId="171" fontId="11" fillId="21" borderId="14" xfId="0" applyNumberFormat="1" applyFont="1" applyFill="1" applyBorder="1" applyAlignment="1">
      <alignment horizontal="center" wrapText="1"/>
    </xf>
    <xf numFmtId="171" fontId="0" fillId="21" borderId="14" xfId="0" applyNumberFormat="1" applyFill="1" applyBorder="1" applyAlignment="1">
      <alignment horizontal="center" wrapText="1"/>
    </xf>
    <xf numFmtId="171" fontId="11" fillId="0" borderId="0" xfId="0" applyNumberFormat="1" applyFont="1" applyFill="1" applyBorder="1" applyAlignment="1">
      <alignment horizontal="center" wrapText="1"/>
    </xf>
    <xf numFmtId="171" fontId="0" fillId="0" borderId="0" xfId="0" applyNumberFormat="1" applyFill="1" applyBorder="1" applyAlignment="1">
      <alignment horizontal="center" wrapText="1"/>
    </xf>
    <xf numFmtId="0" fontId="56" fillId="15" borderId="7" xfId="0" applyFont="1" applyFill="1" applyBorder="1" applyAlignment="1">
      <alignment horizontal="center"/>
    </xf>
    <xf numFmtId="0" fontId="56" fillId="15" borderId="8" xfId="0" applyFont="1" applyFill="1" applyBorder="1" applyAlignment="1">
      <alignment horizontal="center"/>
    </xf>
    <xf numFmtId="0" fontId="56" fillId="15" borderId="9" xfId="0" applyFont="1" applyFill="1" applyBorder="1" applyAlignment="1">
      <alignment horizontal="center"/>
    </xf>
    <xf numFmtId="0" fontId="57" fillId="0" borderId="0" xfId="0" applyFont="1"/>
    <xf numFmtId="0" fontId="58" fillId="15" borderId="2" xfId="0" applyFont="1" applyFill="1" applyBorder="1" applyAlignment="1">
      <alignment horizontal="center"/>
    </xf>
    <xf numFmtId="0" fontId="58" fillId="15" borderId="0" xfId="0" applyFont="1" applyFill="1" applyAlignment="1">
      <alignment horizontal="center"/>
    </xf>
    <xf numFmtId="0" fontId="58" fillId="15" borderId="1" xfId="0" applyFont="1" applyFill="1" applyBorder="1" applyAlignment="1">
      <alignment horizontal="center"/>
    </xf>
    <xf numFmtId="0" fontId="57" fillId="15" borderId="2" xfId="0" applyFont="1" applyFill="1" applyBorder="1"/>
    <xf numFmtId="0" fontId="57" fillId="15" borderId="0" xfId="0" applyFont="1" applyFill="1"/>
    <xf numFmtId="0" fontId="58" fillId="15" borderId="0" xfId="0" applyFont="1" applyFill="1" applyAlignment="1">
      <alignment horizontal="center"/>
    </xf>
    <xf numFmtId="0" fontId="58" fillId="15" borderId="1" xfId="0" applyFont="1" applyFill="1" applyBorder="1" applyAlignment="1">
      <alignment horizontal="center"/>
    </xf>
    <xf numFmtId="0" fontId="58" fillId="0" borderId="2" xfId="0" applyFont="1" applyBorder="1" applyAlignment="1">
      <alignment horizontal="center"/>
    </xf>
    <xf numFmtId="0" fontId="58" fillId="0" borderId="0" xfId="0" applyFont="1" applyAlignment="1">
      <alignment horizontal="center"/>
    </xf>
    <xf numFmtId="0" fontId="58" fillId="0" borderId="1" xfId="0" applyFont="1" applyBorder="1" applyAlignment="1">
      <alignment horizontal="center"/>
    </xf>
    <xf numFmtId="0" fontId="58" fillId="15" borderId="2" xfId="0" applyFont="1" applyFill="1" applyBorder="1" applyAlignment="1">
      <alignment horizontal="center"/>
    </xf>
    <xf numFmtId="0" fontId="59" fillId="15" borderId="0" xfId="0" applyFont="1" applyFill="1" applyAlignment="1">
      <alignment horizontal="center"/>
    </xf>
    <xf numFmtId="0" fontId="59" fillId="15" borderId="1" xfId="0" applyFont="1" applyFill="1" applyBorder="1" applyAlignment="1">
      <alignment horizontal="center"/>
    </xf>
    <xf numFmtId="0" fontId="57" fillId="15" borderId="3" xfId="0" applyFont="1" applyFill="1" applyBorder="1"/>
    <xf numFmtId="0" fontId="57" fillId="15" borderId="4" xfId="0" applyFont="1" applyFill="1" applyBorder="1"/>
    <xf numFmtId="2" fontId="58" fillId="8" borderId="4" xfId="0" applyNumberFormat="1" applyFont="1" applyFill="1" applyBorder="1" applyAlignment="1">
      <alignment horizontal="center"/>
    </xf>
    <xf numFmtId="2" fontId="58" fillId="8" borderId="5" xfId="0" applyNumberFormat="1" applyFont="1" applyFill="1" applyBorder="1" applyAlignment="1">
      <alignment horizontal="center"/>
    </xf>
    <xf numFmtId="0" fontId="58" fillId="15" borderId="67" xfId="0" applyFont="1" applyFill="1" applyBorder="1" applyAlignment="1">
      <alignment horizontal="center"/>
    </xf>
    <xf numFmtId="0" fontId="58" fillId="15" borderId="72" xfId="0" applyFont="1" applyFill="1" applyBorder="1"/>
    <xf numFmtId="0" fontId="58" fillId="15" borderId="67" xfId="0" applyFont="1" applyFill="1" applyBorder="1"/>
    <xf numFmtId="0" fontId="58" fillId="15" borderId="59" xfId="0" applyFont="1" applyFill="1" applyBorder="1"/>
    <xf numFmtId="0" fontId="58" fillId="15" borderId="73" xfId="0" applyFont="1" applyFill="1" applyBorder="1"/>
    <xf numFmtId="0" fontId="58" fillId="15" borderId="2" xfId="0" applyFont="1" applyFill="1" applyBorder="1"/>
    <xf numFmtId="0" fontId="58" fillId="15" borderId="57" xfId="8" applyFont="1" applyFill="1" applyBorder="1"/>
    <xf numFmtId="0" fontId="58" fillId="15" borderId="14" xfId="0" applyFont="1" applyFill="1" applyBorder="1" applyAlignment="1">
      <alignment horizontal="center"/>
    </xf>
    <xf numFmtId="1" fontId="57" fillId="22" borderId="74" xfId="8" applyNumberFormat="1" applyFont="1" applyFill="1" applyBorder="1"/>
    <xf numFmtId="1" fontId="57" fillId="22" borderId="14" xfId="8" applyNumberFormat="1" applyFont="1" applyFill="1" applyBorder="1"/>
    <xf numFmtId="44" fontId="57" fillId="23" borderId="14" xfId="0" applyNumberFormat="1" applyFont="1" applyFill="1" applyBorder="1" applyAlignment="1">
      <alignment horizontal="center"/>
    </xf>
    <xf numFmtId="42" fontId="57" fillId="22" borderId="75" xfId="0" applyNumberFormat="1" applyFont="1" applyFill="1" applyBorder="1"/>
    <xf numFmtId="1" fontId="57" fillId="0" borderId="2" xfId="8" applyNumberFormat="1" applyFont="1" applyBorder="1"/>
    <xf numFmtId="0" fontId="58" fillId="15" borderId="14" xfId="0" applyFont="1" applyFill="1" applyBorder="1"/>
    <xf numFmtId="44" fontId="57" fillId="23" borderId="14" xfId="0" applyNumberFormat="1" applyFont="1" applyFill="1" applyBorder="1"/>
    <xf numFmtId="0" fontId="58" fillId="15" borderId="14" xfId="8" applyFont="1" applyFill="1" applyBorder="1"/>
    <xf numFmtId="44" fontId="57" fillId="15" borderId="74" xfId="8" applyNumberFormat="1" applyFont="1" applyFill="1" applyBorder="1"/>
    <xf numFmtId="44" fontId="57" fillId="15" borderId="24" xfId="8" applyNumberFormat="1" applyFont="1" applyFill="1" applyBorder="1" applyAlignment="1">
      <alignment horizontal="center"/>
    </xf>
    <xf numFmtId="44" fontId="57" fillId="15" borderId="14" xfId="8" applyNumberFormat="1" applyFont="1" applyFill="1" applyBorder="1" applyAlignment="1">
      <alignment horizontal="center"/>
    </xf>
    <xf numFmtId="44" fontId="57" fillId="8" borderId="14" xfId="0" applyNumberFormat="1" applyFont="1" applyFill="1" applyBorder="1"/>
    <xf numFmtId="42" fontId="57" fillId="15" borderId="75" xfId="0" applyNumberFormat="1" applyFont="1" applyFill="1" applyBorder="1"/>
    <xf numFmtId="2" fontId="57" fillId="15" borderId="2" xfId="8" applyNumberFormat="1" applyFont="1" applyFill="1" applyBorder="1"/>
    <xf numFmtId="0" fontId="60" fillId="15" borderId="57" xfId="8" applyFont="1" applyFill="1" applyBorder="1"/>
    <xf numFmtId="0" fontId="58" fillId="15" borderId="68" xfId="8" applyFont="1" applyFill="1" applyBorder="1"/>
    <xf numFmtId="0" fontId="58" fillId="15" borderId="65" xfId="0" applyFont="1" applyFill="1" applyBorder="1"/>
    <xf numFmtId="44" fontId="57" fillId="15" borderId="76" xfId="8" applyNumberFormat="1" applyFont="1" applyFill="1" applyBorder="1"/>
    <xf numFmtId="44" fontId="57" fillId="15" borderId="62" xfId="8" applyNumberFormat="1" applyFont="1" applyFill="1" applyBorder="1" applyAlignment="1">
      <alignment horizontal="center"/>
    </xf>
    <xf numFmtId="44" fontId="57" fillId="15" borderId="63" xfId="8" applyNumberFormat="1" applyFont="1" applyFill="1" applyBorder="1" applyAlignment="1">
      <alignment horizontal="center"/>
    </xf>
    <xf numFmtId="44" fontId="57" fillId="8" borderId="65" xfId="0" applyNumberFormat="1" applyFont="1" applyFill="1" applyBorder="1"/>
    <xf numFmtId="42" fontId="57" fillId="15" borderId="19" xfId="0" applyNumberFormat="1" applyFont="1" applyFill="1" applyBorder="1"/>
    <xf numFmtId="41" fontId="40" fillId="3" borderId="2" xfId="0" applyNumberFormat="1" applyFont="1" applyFill="1" applyBorder="1" applyAlignment="1">
      <alignment horizontal="center"/>
    </xf>
    <xf numFmtId="41" fontId="40" fillId="3" borderId="0" xfId="0" applyNumberFormat="1" applyFont="1" applyFill="1" applyAlignment="1">
      <alignment horizontal="center"/>
    </xf>
    <xf numFmtId="171" fontId="0" fillId="3" borderId="2" xfId="0" applyNumberFormat="1" applyFill="1" applyBorder="1" applyAlignment="1">
      <alignment wrapText="1"/>
    </xf>
    <xf numFmtId="171" fontId="0" fillId="3" borderId="0" xfId="0" applyNumberFormat="1" applyFill="1" applyAlignment="1">
      <alignment wrapText="1"/>
    </xf>
    <xf numFmtId="0" fontId="0" fillId="3" borderId="2" xfId="0" applyFill="1" applyBorder="1" applyAlignment="1">
      <alignment wrapText="1"/>
    </xf>
    <xf numFmtId="0" fontId="0" fillId="3" borderId="0" xfId="0" applyFill="1" applyAlignment="1">
      <alignment wrapText="1"/>
    </xf>
    <xf numFmtId="2" fontId="0" fillId="3" borderId="2" xfId="0" applyNumberFormat="1" applyFill="1" applyBorder="1" applyAlignment="1">
      <alignment wrapText="1"/>
    </xf>
    <xf numFmtId="2" fontId="0" fillId="3" borderId="0" xfId="0" applyNumberFormat="1" applyFill="1" applyAlignment="1">
      <alignment wrapText="1"/>
    </xf>
    <xf numFmtId="0" fontId="0" fillId="3" borderId="17" xfId="0" applyFill="1" applyBorder="1" applyAlignment="1">
      <alignment wrapText="1"/>
    </xf>
    <xf numFmtId="0" fontId="0" fillId="3" borderId="6" xfId="0" applyFill="1" applyBorder="1" applyAlignment="1">
      <alignment wrapText="1"/>
    </xf>
    <xf numFmtId="0" fontId="12" fillId="3" borderId="26" xfId="0" applyFont="1" applyFill="1" applyBorder="1" applyAlignment="1">
      <alignment horizontal="center"/>
    </xf>
    <xf numFmtId="0" fontId="12" fillId="3" borderId="15" xfId="0" applyFont="1" applyFill="1" applyBorder="1" applyAlignment="1">
      <alignment horizontal="center"/>
    </xf>
    <xf numFmtId="41" fontId="12" fillId="3" borderId="5" xfId="0" applyNumberFormat="1" applyFont="1" applyFill="1" applyBorder="1"/>
    <xf numFmtId="2" fontId="57" fillId="0" borderId="0" xfId="0" applyNumberFormat="1" applyFont="1" applyAlignment="1">
      <alignment horizontal="center"/>
    </xf>
    <xf numFmtId="3" fontId="57" fillId="0" borderId="0" xfId="8" applyNumberFormat="1" applyFont="1" applyAlignment="1">
      <alignment horizontal="center"/>
    </xf>
    <xf numFmtId="0" fontId="57" fillId="0" borderId="0" xfId="0" applyFont="1" applyAlignment="1">
      <alignment vertical="center"/>
    </xf>
    <xf numFmtId="0" fontId="61" fillId="0" borderId="0" xfId="0" applyFont="1"/>
    <xf numFmtId="0" fontId="58" fillId="0" borderId="0" xfId="0" applyFont="1"/>
    <xf numFmtId="171" fontId="11" fillId="0" borderId="0" xfId="0" applyNumberFormat="1" applyFont="1" applyAlignment="1">
      <alignment horizontal="center"/>
    </xf>
    <xf numFmtId="171" fontId="0" fillId="0" borderId="0" xfId="0" applyNumberFormat="1" applyAlignment="1">
      <alignment horizontal="center"/>
    </xf>
    <xf numFmtId="3" fontId="12" fillId="0" borderId="0" xfId="0" applyNumberFormat="1" applyFont="1" applyFill="1" applyBorder="1" applyAlignment="1">
      <alignment horizontal="left"/>
    </xf>
    <xf numFmtId="3" fontId="0" fillId="0" borderId="0" xfId="0" applyNumberFormat="1" applyFill="1" applyBorder="1" applyAlignment="1">
      <alignment horizontal="center"/>
    </xf>
    <xf numFmtId="167" fontId="0" fillId="0" borderId="0" xfId="0" applyNumberFormat="1" applyFill="1" applyBorder="1" applyAlignment="1">
      <alignment horizontal="center"/>
    </xf>
    <xf numFmtId="168" fontId="11" fillId="0" borderId="0" xfId="0" applyNumberFormat="1" applyFont="1" applyFill="1" applyBorder="1" applyAlignment="1">
      <alignment horizontal="center"/>
    </xf>
    <xf numFmtId="0" fontId="12" fillId="0" borderId="0" xfId="0" applyFont="1" applyFill="1" applyBorder="1"/>
    <xf numFmtId="42" fontId="11" fillId="0" borderId="0" xfId="0" applyNumberFormat="1" applyFont="1" applyFill="1" applyBorder="1"/>
    <xf numFmtId="0" fontId="0" fillId="0" borderId="0" xfId="0" applyBorder="1"/>
    <xf numFmtId="3" fontId="11" fillId="0" borderId="0" xfId="8" applyNumberFormat="1" applyBorder="1" applyAlignment="1">
      <alignment horizontal="center"/>
    </xf>
    <xf numFmtId="0" fontId="0" fillId="0" borderId="0" xfId="0" applyFill="1" applyBorder="1"/>
    <xf numFmtId="0" fontId="12" fillId="0" borderId="0" xfId="0" applyFont="1" applyFill="1" applyBorder="1" applyAlignment="1">
      <alignment horizontal="center"/>
    </xf>
    <xf numFmtId="0" fontId="12" fillId="0" borderId="0" xfId="0" applyFont="1" applyFill="1" applyBorder="1" applyAlignment="1">
      <alignment horizontal="center"/>
    </xf>
    <xf numFmtId="3" fontId="12" fillId="0" borderId="0" xfId="8" applyNumberFormat="1" applyFont="1" applyFill="1" applyBorder="1" applyAlignment="1">
      <alignment horizontal="center"/>
    </xf>
    <xf numFmtId="4" fontId="11" fillId="0" borderId="0" xfId="8" applyNumberFormat="1" applyFill="1" applyBorder="1" applyAlignment="1">
      <alignment horizontal="center"/>
    </xf>
    <xf numFmtId="3" fontId="12" fillId="0" borderId="0" xfId="8" applyNumberFormat="1" applyFont="1" applyFill="1" applyBorder="1" applyAlignment="1">
      <alignment horizontal="center"/>
    </xf>
    <xf numFmtId="4" fontId="22" fillId="0" borderId="0" xfId="8" applyNumberFormat="1" applyFont="1" applyFill="1" applyBorder="1" applyAlignment="1">
      <alignment horizontal="center"/>
    </xf>
    <xf numFmtId="0" fontId="11" fillId="0" borderId="0" xfId="0" applyFont="1" applyFill="1" applyBorder="1"/>
    <xf numFmtId="0" fontId="12" fillId="0" borderId="0" xfId="8" applyFont="1" applyFill="1" applyBorder="1"/>
    <xf numFmtId="2" fontId="11" fillId="0" borderId="0" xfId="8" applyNumberFormat="1" applyFill="1" applyBorder="1"/>
    <xf numFmtId="3" fontId="11" fillId="0" borderId="0" xfId="8" applyNumberFormat="1" applyFill="1" applyBorder="1" applyAlignment="1">
      <alignment horizontal="center"/>
    </xf>
    <xf numFmtId="0" fontId="19" fillId="8" borderId="0" xfId="0" applyFont="1" applyFill="1" applyBorder="1" applyAlignment="1">
      <alignment horizontal="center"/>
    </xf>
    <xf numFmtId="0" fontId="19" fillId="8"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alignment horizontal="center"/>
    </xf>
    <xf numFmtId="41" fontId="11" fillId="0" borderId="0" xfId="0" applyNumberFormat="1" applyFont="1" applyFill="1" applyBorder="1" applyAlignment="1">
      <alignment horizontal="center"/>
    </xf>
    <xf numFmtId="3" fontId="19" fillId="0" borderId="0" xfId="0" applyNumberFormat="1" applyFont="1" applyFill="1" applyBorder="1" applyAlignment="1">
      <alignment horizontal="center"/>
    </xf>
    <xf numFmtId="2" fontId="0" fillId="0" borderId="0" xfId="0" applyNumberFormat="1" applyFill="1" applyBorder="1"/>
    <xf numFmtId="41" fontId="0" fillId="0" borderId="0" xfId="0" applyNumberFormat="1" applyFill="1" applyBorder="1"/>
    <xf numFmtId="41" fontId="12" fillId="0" borderId="0" xfId="0" applyNumberFormat="1" applyFont="1" applyFill="1" applyBorder="1"/>
    <xf numFmtId="2" fontId="0" fillId="0" borderId="0" xfId="0" applyNumberFormat="1" applyBorder="1" applyAlignment="1">
      <alignment horizontal="center"/>
    </xf>
    <xf numFmtId="0" fontId="11" fillId="0" borderId="0" xfId="0" applyFont="1" applyBorder="1"/>
    <xf numFmtId="0" fontId="11" fillId="0" borderId="0" xfId="0" applyFont="1" applyBorder="1" applyAlignment="1">
      <alignment vertical="center"/>
    </xf>
    <xf numFmtId="171" fontId="11" fillId="0" borderId="0" xfId="0" applyNumberFormat="1" applyFont="1"/>
    <xf numFmtId="171" fontId="0" fillId="0" borderId="0" xfId="0" applyNumberFormat="1" applyAlignment="1">
      <alignment horizontal="center" vertical="center" wrapText="1"/>
    </xf>
    <xf numFmtId="3" fontId="12" fillId="0" borderId="8" xfId="0" applyNumberFormat="1" applyFont="1" applyFill="1" applyBorder="1" applyAlignment="1">
      <alignment horizontal="left"/>
    </xf>
    <xf numFmtId="3" fontId="0" fillId="0" borderId="8" xfId="0" applyNumberFormat="1" applyFill="1" applyBorder="1" applyAlignment="1">
      <alignment horizontal="center"/>
    </xf>
    <xf numFmtId="167" fontId="0" fillId="0" borderId="8" xfId="0" applyNumberFormat="1" applyFill="1" applyBorder="1" applyAlignment="1">
      <alignment horizontal="center"/>
    </xf>
    <xf numFmtId="168" fontId="11" fillId="0" borderId="8" xfId="0" applyNumberFormat="1" applyFont="1" applyFill="1" applyBorder="1" applyAlignment="1">
      <alignment horizontal="center"/>
    </xf>
    <xf numFmtId="3" fontId="11" fillId="0" borderId="0" xfId="0" applyNumberFormat="1" applyFont="1" applyFill="1" applyBorder="1" applyAlignment="1">
      <alignment vertical="center"/>
    </xf>
    <xf numFmtId="9" fontId="0" fillId="0" borderId="0" xfId="0" applyNumberFormat="1" applyFill="1" applyBorder="1" applyAlignment="1">
      <alignment horizontal="center"/>
    </xf>
    <xf numFmtId="42" fontId="11" fillId="0" borderId="0" xfId="0" applyNumberFormat="1" applyFont="1" applyFill="1" applyBorder="1" applyAlignment="1">
      <alignment horizontal="center"/>
    </xf>
    <xf numFmtId="10" fontId="12" fillId="0" borderId="0" xfId="0" applyNumberFormat="1" applyFont="1" applyFill="1" applyBorder="1" applyAlignment="1">
      <alignment wrapText="1"/>
    </xf>
    <xf numFmtId="171" fontId="16" fillId="0" borderId="6" xfId="0" applyNumberFormat="1" applyFont="1" applyBorder="1" applyAlignment="1">
      <alignment horizontal="center"/>
    </xf>
    <xf numFmtId="0" fontId="12" fillId="0" borderId="0" xfId="0" applyNumberFormat="1" applyFont="1" applyFill="1" applyBorder="1" applyAlignment="1">
      <alignment horizontal="left"/>
    </xf>
    <xf numFmtId="0" fontId="0" fillId="0" borderId="0" xfId="0" applyNumberFormat="1" applyFill="1" applyBorder="1" applyAlignment="1">
      <alignment horizontal="center"/>
    </xf>
    <xf numFmtId="0" fontId="11" fillId="0" borderId="0" xfId="0" applyNumberFormat="1" applyFont="1" applyFill="1" applyBorder="1" applyAlignment="1">
      <alignment horizontal="center"/>
    </xf>
    <xf numFmtId="0" fontId="12" fillId="0" borderId="0" xfId="0" applyNumberFormat="1" applyFont="1" applyFill="1" applyBorder="1"/>
    <xf numFmtId="0" fontId="11" fillId="0" borderId="0" xfId="0" applyNumberFormat="1" applyFont="1" applyFill="1" applyBorder="1"/>
    <xf numFmtId="171" fontId="11" fillId="0" borderId="6" xfId="0" applyNumberFormat="1" applyFont="1" applyBorder="1" applyAlignment="1">
      <alignment horizontal="left"/>
    </xf>
    <xf numFmtId="171" fontId="0" fillId="0" borderId="0" xfId="0" applyNumberFormat="1"/>
    <xf numFmtId="0" fontId="12" fillId="0" borderId="0" xfId="0" applyFont="1" applyFill="1" applyAlignment="1">
      <alignment horizontal="center"/>
    </xf>
    <xf numFmtId="0" fontId="19" fillId="0" borderId="0" xfId="0" applyFont="1" applyFill="1" applyAlignment="1">
      <alignment horizontal="center"/>
    </xf>
    <xf numFmtId="171" fontId="12" fillId="0" borderId="0" xfId="0" applyNumberFormat="1" applyFont="1"/>
    <xf numFmtId="9" fontId="19" fillId="0" borderId="0" xfId="0" applyNumberFormat="1" applyFont="1" applyFill="1" applyBorder="1" applyAlignment="1">
      <alignment horizontal="center"/>
    </xf>
    <xf numFmtId="171" fontId="11" fillId="0" borderId="0" xfId="0" applyNumberFormat="1" applyFont="1" applyBorder="1" applyAlignment="1">
      <alignment horizontal="left"/>
    </xf>
    <xf numFmtId="3" fontId="12" fillId="0" borderId="0" xfId="8" applyNumberFormat="1" applyFont="1" applyFill="1" applyBorder="1"/>
    <xf numFmtId="0" fontId="12" fillId="0" borderId="0" xfId="0" applyFont="1" applyFill="1" applyBorder="1" applyAlignment="1"/>
    <xf numFmtId="3" fontId="12" fillId="0" borderId="0" xfId="8" applyNumberFormat="1" applyFont="1" applyFill="1" applyBorder="1" applyAlignment="1"/>
    <xf numFmtId="171" fontId="11" fillId="0" borderId="0" xfId="0" applyNumberFormat="1" applyFont="1" applyAlignment="1">
      <alignment horizontal="left"/>
    </xf>
    <xf numFmtId="171" fontId="21" fillId="9" borderId="0" xfId="0" applyNumberFormat="1" applyFont="1" applyFill="1" applyAlignment="1">
      <alignment horizontal="center"/>
    </xf>
    <xf numFmtId="171" fontId="12" fillId="0" borderId="0" xfId="0" applyNumberFormat="1" applyFont="1" applyAlignment="1">
      <alignment horizontal="center"/>
    </xf>
    <xf numFmtId="171" fontId="12" fillId="0" borderId="0" xfId="0" applyNumberFormat="1" applyFont="1" applyAlignment="1">
      <alignment horizontal="right"/>
    </xf>
    <xf numFmtId="171" fontId="11" fillId="13" borderId="0" xfId="0" applyNumberFormat="1" applyFont="1" applyFill="1" applyAlignment="1">
      <alignment horizontal="left" vertical="center" wrapText="1"/>
    </xf>
    <xf numFmtId="171" fontId="19" fillId="0" borderId="0" xfId="0" applyNumberFormat="1" applyFont="1" applyAlignment="1">
      <alignment horizontal="center"/>
    </xf>
    <xf numFmtId="171" fontId="0" fillId="4" borderId="0" xfId="0" applyNumberFormat="1" applyFill="1"/>
    <xf numFmtId="171" fontId="0" fillId="13" borderId="0" xfId="0" applyNumberFormat="1" applyFill="1" applyAlignment="1">
      <alignment horizontal="left" vertical="center" wrapText="1"/>
    </xf>
    <xf numFmtId="171" fontId="11" fillId="0" borderId="0" xfId="0" applyNumberFormat="1" applyFont="1" applyAlignment="1">
      <alignment horizontal="right"/>
    </xf>
    <xf numFmtId="171" fontId="11" fillId="13" borderId="0" xfId="0" applyNumberFormat="1" applyFont="1" applyFill="1"/>
    <xf numFmtId="171" fontId="21" fillId="10" borderId="10" xfId="0" applyNumberFormat="1" applyFont="1" applyFill="1" applyBorder="1"/>
    <xf numFmtId="171" fontId="12" fillId="10" borderId="10" xfId="0" applyNumberFormat="1" applyFont="1" applyFill="1" applyBorder="1" applyAlignment="1">
      <alignment horizontal="center"/>
    </xf>
    <xf numFmtId="171" fontId="24" fillId="0" borderId="0" xfId="0" applyNumberFormat="1" applyFont="1"/>
    <xf numFmtId="171" fontId="21" fillId="0" borderId="0" xfId="0" applyNumberFormat="1" applyFont="1" applyAlignment="1">
      <alignment horizontal="center"/>
    </xf>
    <xf numFmtId="171" fontId="25" fillId="0" borderId="0" xfId="0" applyNumberFormat="1" applyFont="1"/>
    <xf numFmtId="171" fontId="11" fillId="0" borderId="0" xfId="0" applyNumberFormat="1" applyFont="1" applyAlignment="1">
      <alignment wrapText="1"/>
    </xf>
    <xf numFmtId="171" fontId="15" fillId="0" borderId="0" xfId="0" applyNumberFormat="1" applyFont="1"/>
    <xf numFmtId="171" fontId="15" fillId="10" borderId="10" xfId="0" applyNumberFormat="1" applyFont="1" applyFill="1" applyBorder="1"/>
    <xf numFmtId="171" fontId="25" fillId="10" borderId="10" xfId="0" applyNumberFormat="1" applyFont="1" applyFill="1" applyBorder="1"/>
    <xf numFmtId="171" fontId="11" fillId="0" borderId="0" xfId="6" applyNumberFormat="1"/>
    <xf numFmtId="171" fontId="12" fillId="10" borderId="10" xfId="6" applyNumberFormat="1" applyFont="1" applyFill="1" applyBorder="1" applyAlignment="1">
      <alignment horizontal="center"/>
    </xf>
    <xf numFmtId="171" fontId="54" fillId="0" borderId="0" xfId="0" applyNumberFormat="1" applyFont="1"/>
    <xf numFmtId="171" fontId="14" fillId="0" borderId="0" xfId="0" applyNumberFormat="1" applyFont="1" applyAlignment="1">
      <alignment horizontal="right"/>
    </xf>
    <xf numFmtId="171" fontId="14" fillId="0" borderId="0" xfId="0" applyNumberFormat="1" applyFont="1"/>
    <xf numFmtId="171" fontId="11" fillId="3" borderId="0" xfId="0" applyNumberFormat="1" applyFont="1" applyFill="1" applyAlignment="1">
      <alignment horizontal="left"/>
    </xf>
    <xf numFmtId="171" fontId="0" fillId="10" borderId="10" xfId="0" applyNumberFormat="1" applyFill="1" applyBorder="1"/>
    <xf numFmtId="171" fontId="42" fillId="0" borderId="0" xfId="0" applyNumberFormat="1" applyFont="1" applyAlignment="1">
      <alignment horizontal="center"/>
    </xf>
    <xf numFmtId="171" fontId="14" fillId="0" borderId="0" xfId="0" applyNumberFormat="1" applyFont="1" applyAlignment="1">
      <alignment horizontal="left"/>
    </xf>
    <xf numFmtId="171" fontId="11" fillId="0" borderId="6" xfId="0" applyNumberFormat="1" applyFont="1" applyBorder="1" applyAlignment="1">
      <alignment horizontal="right"/>
    </xf>
    <xf numFmtId="0" fontId="43" fillId="15" borderId="0" xfId="0" applyFont="1" applyFill="1" applyAlignment="1">
      <alignment horizontal="center"/>
    </xf>
    <xf numFmtId="0" fontId="16" fillId="15" borderId="0" xfId="0" applyFont="1" applyFill="1" applyAlignment="1">
      <alignment horizontal="center"/>
    </xf>
    <xf numFmtId="0" fontId="16" fillId="15" borderId="0" xfId="0" applyFont="1" applyFill="1"/>
    <xf numFmtId="171" fontId="16" fillId="15" borderId="6" xfId="0" applyNumberFormat="1" applyFont="1" applyFill="1" applyBorder="1" applyAlignment="1">
      <alignment horizontal="center"/>
    </xf>
    <xf numFmtId="0" fontId="30" fillId="15" borderId="0" xfId="0" applyFont="1" applyFill="1"/>
    <xf numFmtId="0" fontId="47" fillId="15" borderId="0" xfId="0" applyFont="1" applyFill="1" applyAlignment="1">
      <alignment horizontal="left" wrapText="1"/>
    </xf>
    <xf numFmtId="0" fontId="47" fillId="15" borderId="0" xfId="0" applyFont="1" applyFill="1" applyAlignment="1">
      <alignment wrapText="1"/>
    </xf>
    <xf numFmtId="171" fontId="16" fillId="15" borderId="10" xfId="0" applyNumberFormat="1" applyFont="1" applyFill="1" applyBorder="1" applyAlignment="1">
      <alignment horizontal="center"/>
    </xf>
    <xf numFmtId="0" fontId="30" fillId="15" borderId="0" xfId="0" applyFont="1" applyFill="1" applyAlignment="1">
      <alignment horizontal="center"/>
    </xf>
    <xf numFmtId="0" fontId="16" fillId="15" borderId="10" xfId="0" applyFont="1" applyFill="1" applyBorder="1" applyAlignment="1">
      <alignment horizontal="center"/>
    </xf>
    <xf numFmtId="0" fontId="47" fillId="15" borderId="12" xfId="0" applyFont="1" applyFill="1" applyBorder="1" applyAlignment="1">
      <alignment vertical="center"/>
    </xf>
    <xf numFmtId="0" fontId="47" fillId="15" borderId="0" xfId="0" applyFont="1" applyFill="1" applyAlignment="1">
      <alignment vertical="center"/>
    </xf>
    <xf numFmtId="0" fontId="30" fillId="15" borderId="0" xfId="0" applyFont="1" applyFill="1" applyAlignment="1">
      <alignment vertical="center"/>
    </xf>
    <xf numFmtId="0" fontId="30" fillId="15" borderId="0" xfId="0" applyFont="1" applyFill="1" applyAlignment="1">
      <alignment horizontal="left" vertical="center" wrapText="1"/>
    </xf>
    <xf numFmtId="0" fontId="47" fillId="15" borderId="0" xfId="0" applyFont="1" applyFill="1" applyAlignment="1">
      <alignment horizontal="center"/>
    </xf>
    <xf numFmtId="0" fontId="0" fillId="15" borderId="0" xfId="0" applyFill="1"/>
    <xf numFmtId="0" fontId="0" fillId="15" borderId="0" xfId="0" applyFill="1" applyAlignment="1">
      <alignment horizontal="center"/>
    </xf>
    <xf numFmtId="0" fontId="12" fillId="15" borderId="0" xfId="0" applyFont="1" applyFill="1"/>
    <xf numFmtId="0" fontId="12" fillId="15" borderId="0" xfId="0" applyFont="1" applyFill="1" applyAlignment="1">
      <alignment horizontal="center"/>
    </xf>
    <xf numFmtId="14" fontId="19" fillId="15" borderId="0" xfId="0" applyNumberFormat="1" applyFont="1" applyFill="1" applyAlignment="1">
      <alignment horizontal="center"/>
    </xf>
    <xf numFmtId="0" fontId="12" fillId="15" borderId="0" xfId="0" applyFont="1" applyFill="1" applyAlignment="1">
      <alignment horizontal="center"/>
    </xf>
    <xf numFmtId="0" fontId="11" fillId="15" borderId="0" xfId="0" applyFont="1" applyFill="1" applyAlignment="1">
      <alignment horizontal="center"/>
    </xf>
    <xf numFmtId="42" fontId="11" fillId="15" borderId="0" xfId="0" applyNumberFormat="1" applyFont="1" applyFill="1" applyAlignment="1">
      <alignment horizontal="center"/>
    </xf>
    <xf numFmtId="42" fontId="0" fillId="15" borderId="0" xfId="0" applyNumberFormat="1" applyFill="1" applyAlignment="1">
      <alignment horizontal="center"/>
    </xf>
    <xf numFmtId="0" fontId="11" fillId="15" borderId="0" xfId="0" applyFont="1" applyFill="1"/>
    <xf numFmtId="42" fontId="0" fillId="15" borderId="0" xfId="0" applyNumberFormat="1" applyFill="1"/>
    <xf numFmtId="43" fontId="11" fillId="15" borderId="0" xfId="0" applyNumberFormat="1" applyFont="1" applyFill="1" applyAlignment="1">
      <alignment horizontal="center"/>
    </xf>
    <xf numFmtId="42" fontId="20" fillId="15" borderId="0" xfId="0" applyNumberFormat="1" applyFont="1" applyFill="1"/>
    <xf numFmtId="42" fontId="11" fillId="15" borderId="0" xfId="0" applyNumberFormat="1" applyFont="1" applyFill="1"/>
    <xf numFmtId="164" fontId="0" fillId="15" borderId="0" xfId="0" applyNumberFormat="1" applyFill="1" applyAlignment="1">
      <alignment horizontal="center"/>
    </xf>
    <xf numFmtId="0" fontId="25" fillId="15" borderId="0" xfId="0" applyFont="1" applyFill="1"/>
    <xf numFmtId="0" fontId="18" fillId="15" borderId="0" xfId="0" applyFont="1" applyFill="1" applyAlignment="1">
      <alignment horizontal="center"/>
    </xf>
    <xf numFmtId="0" fontId="0" fillId="15" borderId="0" xfId="0" applyFill="1" applyAlignment="1">
      <alignment horizontal="center"/>
    </xf>
    <xf numFmtId="14" fontId="14" fillId="15" borderId="0" xfId="0" applyNumberFormat="1" applyFont="1" applyFill="1" applyAlignment="1">
      <alignment horizontal="center"/>
    </xf>
    <xf numFmtId="9" fontId="12" fillId="15" borderId="0" xfId="0" applyNumberFormat="1" applyFont="1" applyFill="1"/>
    <xf numFmtId="0" fontId="19" fillId="15" borderId="0" xfId="0" applyFont="1" applyFill="1" applyAlignment="1">
      <alignment horizontal="center"/>
    </xf>
    <xf numFmtId="0" fontId="11" fillId="15" borderId="0" xfId="0" applyFont="1" applyFill="1" applyAlignment="1">
      <alignment horizontal="center"/>
    </xf>
    <xf numFmtId="10" fontId="11" fillId="15" borderId="0" xfId="0" applyNumberFormat="1" applyFont="1" applyFill="1" applyAlignment="1">
      <alignment horizontal="center"/>
    </xf>
    <xf numFmtId="41" fontId="0" fillId="15" borderId="0" xfId="0" applyNumberFormat="1" applyFill="1" applyAlignment="1">
      <alignment horizontal="center"/>
    </xf>
    <xf numFmtId="171" fontId="12" fillId="0" borderId="6" xfId="0" applyNumberFormat="1" applyFont="1" applyBorder="1" applyAlignment="1">
      <alignment horizontal="center"/>
    </xf>
    <xf numFmtId="171" fontId="12" fillId="0" borderId="10" xfId="0" applyNumberFormat="1" applyFont="1" applyBorder="1" applyAlignment="1">
      <alignment horizontal="center"/>
    </xf>
    <xf numFmtId="6" fontId="0" fillId="0" borderId="10" xfId="0" applyNumberFormat="1" applyBorder="1"/>
    <xf numFmtId="171" fontId="12" fillId="15" borderId="0" xfId="0" applyNumberFormat="1" applyFont="1" applyFill="1" applyAlignment="1">
      <alignment horizontal="center" vertical="center"/>
    </xf>
    <xf numFmtId="171" fontId="12" fillId="15" borderId="0" xfId="0" applyNumberFormat="1" applyFont="1" applyFill="1" applyAlignment="1">
      <alignment horizontal="center" vertical="center"/>
    </xf>
    <xf numFmtId="171" fontId="0" fillId="15" borderId="0" xfId="0" applyNumberFormat="1" applyFill="1" applyAlignment="1">
      <alignment horizontal="center" vertical="center"/>
    </xf>
    <xf numFmtId="171" fontId="12" fillId="15" borderId="6" xfId="0" applyNumberFormat="1" applyFont="1" applyFill="1" applyBorder="1" applyAlignment="1">
      <alignment horizontal="center" vertical="center"/>
    </xf>
    <xf numFmtId="171" fontId="0" fillId="15" borderId="6" xfId="0" applyNumberFormat="1" applyFill="1" applyBorder="1" applyAlignment="1">
      <alignment horizontal="center" vertical="center"/>
    </xf>
    <xf numFmtId="171" fontId="11" fillId="15" borderId="0" xfId="0" applyNumberFormat="1" applyFont="1" applyFill="1"/>
    <xf numFmtId="171" fontId="11" fillId="15" borderId="0" xfId="0" applyNumberFormat="1" applyFont="1" applyFill="1" applyAlignment="1">
      <alignment horizontal="center"/>
    </xf>
    <xf numFmtId="171" fontId="0" fillId="15" borderId="0" xfId="0" applyNumberFormat="1" applyFill="1"/>
    <xf numFmtId="171" fontId="0" fillId="15" borderId="0" xfId="0" applyNumberFormat="1" applyFill="1" applyAlignment="1">
      <alignment horizontal="center"/>
    </xf>
  </cellXfs>
  <cellStyles count="28633">
    <cellStyle name="Comma" xfId="1" builtinId="3"/>
    <cellStyle name="Comma 2" xfId="5" xr:uid="{00000000-0005-0000-0000-000001000000}"/>
    <cellStyle name="Currency" xfId="2406" builtinId="4"/>
    <cellStyle name="Currency 2" xfId="10" xr:uid="{00000000-0005-0000-0000-000003000000}"/>
    <cellStyle name="Currency 3" xfId="459" xr:uid="{00000000-0005-0000-0000-000004000000}"/>
    <cellStyle name="Currency 4" xfId="1156" xr:uid="{00000000-0005-0000-0000-000005000000}"/>
    <cellStyle name="Normal" xfId="0" builtinId="0"/>
    <cellStyle name="Normal 2" xfId="2" xr:uid="{00000000-0005-0000-0000-000007000000}"/>
    <cellStyle name="Normal 2 2" xfId="8" xr:uid="{00000000-0005-0000-0000-000008000000}"/>
    <cellStyle name="Normal 2 2 2" xfId="13" xr:uid="{00000000-0005-0000-0000-000009000000}"/>
    <cellStyle name="Normal 2 2 2 2" xfId="1205" xr:uid="{00000000-0005-0000-0000-00000A000000}"/>
    <cellStyle name="Normal 2 2 3" xfId="14" xr:uid="{00000000-0005-0000-0000-00000B000000}"/>
    <cellStyle name="Normal 2 2 3 10" xfId="461" xr:uid="{00000000-0005-0000-0000-00000C000000}"/>
    <cellStyle name="Normal 2 2 3 10 2" xfId="1659" xr:uid="{00000000-0005-0000-0000-00000D000000}"/>
    <cellStyle name="Normal 2 2 3 10 2 2" xfId="4044" xr:uid="{00000000-0005-0000-0000-00000E000000}"/>
    <cellStyle name="Normal 2 2 3 10 2 2 2" xfId="8813" xr:uid="{00000000-0005-0000-0000-00000F000000}"/>
    <cellStyle name="Normal 2 2 3 10 2 2 2 2" xfId="27886" xr:uid="{00000000-0005-0000-0000-000010000000}"/>
    <cellStyle name="Normal 2 2 3 10 2 2 2 3" xfId="18350" xr:uid="{00000000-0005-0000-0000-000011000000}"/>
    <cellStyle name="Normal 2 2 3 10 2 2 3" xfId="23118" xr:uid="{00000000-0005-0000-0000-000012000000}"/>
    <cellStyle name="Normal 2 2 3 10 2 2 4" xfId="13582" xr:uid="{00000000-0005-0000-0000-000013000000}"/>
    <cellStyle name="Normal 2 2 3 10 2 3" xfId="6429" xr:uid="{00000000-0005-0000-0000-000014000000}"/>
    <cellStyle name="Normal 2 2 3 10 2 3 2" xfId="25502" xr:uid="{00000000-0005-0000-0000-000015000000}"/>
    <cellStyle name="Normal 2 2 3 10 2 3 3" xfId="15966" xr:uid="{00000000-0005-0000-0000-000016000000}"/>
    <cellStyle name="Normal 2 2 3 10 2 4" xfId="20734" xr:uid="{00000000-0005-0000-0000-000017000000}"/>
    <cellStyle name="Normal 2 2 3 10 2 5" xfId="11198" xr:uid="{00000000-0005-0000-0000-000018000000}"/>
    <cellStyle name="Normal 2 2 3 10 3" xfId="2852" xr:uid="{00000000-0005-0000-0000-000019000000}"/>
    <cellStyle name="Normal 2 2 3 10 3 2" xfId="7621" xr:uid="{00000000-0005-0000-0000-00001A000000}"/>
    <cellStyle name="Normal 2 2 3 10 3 2 2" xfId="26694" xr:uid="{00000000-0005-0000-0000-00001B000000}"/>
    <cellStyle name="Normal 2 2 3 10 3 2 3" xfId="17158" xr:uid="{00000000-0005-0000-0000-00001C000000}"/>
    <cellStyle name="Normal 2 2 3 10 3 3" xfId="21926" xr:uid="{00000000-0005-0000-0000-00001D000000}"/>
    <cellStyle name="Normal 2 2 3 10 3 4" xfId="12390" xr:uid="{00000000-0005-0000-0000-00001E000000}"/>
    <cellStyle name="Normal 2 2 3 10 4" xfId="5237" xr:uid="{00000000-0005-0000-0000-00001F000000}"/>
    <cellStyle name="Normal 2 2 3 10 4 2" xfId="24310" xr:uid="{00000000-0005-0000-0000-000020000000}"/>
    <cellStyle name="Normal 2 2 3 10 4 3" xfId="14774" xr:uid="{00000000-0005-0000-0000-000021000000}"/>
    <cellStyle name="Normal 2 2 3 10 5" xfId="19542" xr:uid="{00000000-0005-0000-0000-000022000000}"/>
    <cellStyle name="Normal 2 2 3 10 6" xfId="10006" xr:uid="{00000000-0005-0000-0000-000023000000}"/>
    <cellStyle name="Normal 2 2 3 11" xfId="809" xr:uid="{00000000-0005-0000-0000-000024000000}"/>
    <cellStyle name="Normal 2 2 3 11 2" xfId="2007" xr:uid="{00000000-0005-0000-0000-000025000000}"/>
    <cellStyle name="Normal 2 2 3 11 2 2" xfId="4392" xr:uid="{00000000-0005-0000-0000-000026000000}"/>
    <cellStyle name="Normal 2 2 3 11 2 2 2" xfId="9161" xr:uid="{00000000-0005-0000-0000-000027000000}"/>
    <cellStyle name="Normal 2 2 3 11 2 2 2 2" xfId="28234" xr:uid="{00000000-0005-0000-0000-000028000000}"/>
    <cellStyle name="Normal 2 2 3 11 2 2 2 3" xfId="18698" xr:uid="{00000000-0005-0000-0000-000029000000}"/>
    <cellStyle name="Normal 2 2 3 11 2 2 3" xfId="23466" xr:uid="{00000000-0005-0000-0000-00002A000000}"/>
    <cellStyle name="Normal 2 2 3 11 2 2 4" xfId="13930" xr:uid="{00000000-0005-0000-0000-00002B000000}"/>
    <cellStyle name="Normal 2 2 3 11 2 3" xfId="6777" xr:uid="{00000000-0005-0000-0000-00002C000000}"/>
    <cellStyle name="Normal 2 2 3 11 2 3 2" xfId="25850" xr:uid="{00000000-0005-0000-0000-00002D000000}"/>
    <cellStyle name="Normal 2 2 3 11 2 3 3" xfId="16314" xr:uid="{00000000-0005-0000-0000-00002E000000}"/>
    <cellStyle name="Normal 2 2 3 11 2 4" xfId="21082" xr:uid="{00000000-0005-0000-0000-00002F000000}"/>
    <cellStyle name="Normal 2 2 3 11 2 5" xfId="11546" xr:uid="{00000000-0005-0000-0000-000030000000}"/>
    <cellStyle name="Normal 2 2 3 11 3" xfId="3200" xr:uid="{00000000-0005-0000-0000-000031000000}"/>
    <cellStyle name="Normal 2 2 3 11 3 2" xfId="7969" xr:uid="{00000000-0005-0000-0000-000032000000}"/>
    <cellStyle name="Normal 2 2 3 11 3 2 2" xfId="27042" xr:uid="{00000000-0005-0000-0000-000033000000}"/>
    <cellStyle name="Normal 2 2 3 11 3 2 3" xfId="17506" xr:uid="{00000000-0005-0000-0000-000034000000}"/>
    <cellStyle name="Normal 2 2 3 11 3 3" xfId="22274" xr:uid="{00000000-0005-0000-0000-000035000000}"/>
    <cellStyle name="Normal 2 2 3 11 3 4" xfId="12738" xr:uid="{00000000-0005-0000-0000-000036000000}"/>
    <cellStyle name="Normal 2 2 3 11 4" xfId="5585" xr:uid="{00000000-0005-0000-0000-000037000000}"/>
    <cellStyle name="Normal 2 2 3 11 4 2" xfId="24658" xr:uid="{00000000-0005-0000-0000-000038000000}"/>
    <cellStyle name="Normal 2 2 3 11 4 3" xfId="15122" xr:uid="{00000000-0005-0000-0000-000039000000}"/>
    <cellStyle name="Normal 2 2 3 11 5" xfId="19890" xr:uid="{00000000-0005-0000-0000-00003A000000}"/>
    <cellStyle name="Normal 2 2 3 11 6" xfId="10354" xr:uid="{00000000-0005-0000-0000-00003B000000}"/>
    <cellStyle name="Normal 2 2 3 12" xfId="112" xr:uid="{00000000-0005-0000-0000-00003C000000}"/>
    <cellStyle name="Normal 2 2 3 12 2" xfId="1311" xr:uid="{00000000-0005-0000-0000-00003D000000}"/>
    <cellStyle name="Normal 2 2 3 12 2 2" xfId="3696" xr:uid="{00000000-0005-0000-0000-00003E000000}"/>
    <cellStyle name="Normal 2 2 3 12 2 2 2" xfId="8465" xr:uid="{00000000-0005-0000-0000-00003F000000}"/>
    <cellStyle name="Normal 2 2 3 12 2 2 2 2" xfId="27538" xr:uid="{00000000-0005-0000-0000-000040000000}"/>
    <cellStyle name="Normal 2 2 3 12 2 2 2 3" xfId="18002" xr:uid="{00000000-0005-0000-0000-000041000000}"/>
    <cellStyle name="Normal 2 2 3 12 2 2 3" xfId="22770" xr:uid="{00000000-0005-0000-0000-000042000000}"/>
    <cellStyle name="Normal 2 2 3 12 2 2 4" xfId="13234" xr:uid="{00000000-0005-0000-0000-000043000000}"/>
    <cellStyle name="Normal 2 2 3 12 2 3" xfId="6081" xr:uid="{00000000-0005-0000-0000-000044000000}"/>
    <cellStyle name="Normal 2 2 3 12 2 3 2" xfId="25154" xr:uid="{00000000-0005-0000-0000-000045000000}"/>
    <cellStyle name="Normal 2 2 3 12 2 3 3" xfId="15618" xr:uid="{00000000-0005-0000-0000-000046000000}"/>
    <cellStyle name="Normal 2 2 3 12 2 4" xfId="20386" xr:uid="{00000000-0005-0000-0000-000047000000}"/>
    <cellStyle name="Normal 2 2 3 12 2 5" xfId="10850" xr:uid="{00000000-0005-0000-0000-000048000000}"/>
    <cellStyle name="Normal 2 2 3 12 3" xfId="2504" xr:uid="{00000000-0005-0000-0000-000049000000}"/>
    <cellStyle name="Normal 2 2 3 12 3 2" xfId="7273" xr:uid="{00000000-0005-0000-0000-00004A000000}"/>
    <cellStyle name="Normal 2 2 3 12 3 2 2" xfId="26346" xr:uid="{00000000-0005-0000-0000-00004B000000}"/>
    <cellStyle name="Normal 2 2 3 12 3 2 3" xfId="16810" xr:uid="{00000000-0005-0000-0000-00004C000000}"/>
    <cellStyle name="Normal 2 2 3 12 3 3" xfId="21578" xr:uid="{00000000-0005-0000-0000-00004D000000}"/>
    <cellStyle name="Normal 2 2 3 12 3 4" xfId="12042" xr:uid="{00000000-0005-0000-0000-00004E000000}"/>
    <cellStyle name="Normal 2 2 3 12 4" xfId="4889" xr:uid="{00000000-0005-0000-0000-00004F000000}"/>
    <cellStyle name="Normal 2 2 3 12 4 2" xfId="23962" xr:uid="{00000000-0005-0000-0000-000050000000}"/>
    <cellStyle name="Normal 2 2 3 12 4 3" xfId="14426" xr:uid="{00000000-0005-0000-0000-000051000000}"/>
    <cellStyle name="Normal 2 2 3 12 5" xfId="19194" xr:uid="{00000000-0005-0000-0000-000052000000}"/>
    <cellStyle name="Normal 2 2 3 12 6" xfId="9658" xr:uid="{00000000-0005-0000-0000-000053000000}"/>
    <cellStyle name="Normal 2 2 3 13" xfId="1158" xr:uid="{00000000-0005-0000-0000-000054000000}"/>
    <cellStyle name="Normal 2 2 3 13 2" xfId="2355" xr:uid="{00000000-0005-0000-0000-000055000000}"/>
    <cellStyle name="Normal 2 2 3 13 2 2" xfId="4740" xr:uid="{00000000-0005-0000-0000-000056000000}"/>
    <cellStyle name="Normal 2 2 3 13 2 2 2" xfId="9509" xr:uid="{00000000-0005-0000-0000-000057000000}"/>
    <cellStyle name="Normal 2 2 3 13 2 2 2 2" xfId="28582" xr:uid="{00000000-0005-0000-0000-000058000000}"/>
    <cellStyle name="Normal 2 2 3 13 2 2 2 3" xfId="19046" xr:uid="{00000000-0005-0000-0000-000059000000}"/>
    <cellStyle name="Normal 2 2 3 13 2 2 3" xfId="23814" xr:uid="{00000000-0005-0000-0000-00005A000000}"/>
    <cellStyle name="Normal 2 2 3 13 2 2 4" xfId="14278" xr:uid="{00000000-0005-0000-0000-00005B000000}"/>
    <cellStyle name="Normal 2 2 3 13 2 3" xfId="7125" xr:uid="{00000000-0005-0000-0000-00005C000000}"/>
    <cellStyle name="Normal 2 2 3 13 2 3 2" xfId="26198" xr:uid="{00000000-0005-0000-0000-00005D000000}"/>
    <cellStyle name="Normal 2 2 3 13 2 3 3" xfId="16662" xr:uid="{00000000-0005-0000-0000-00005E000000}"/>
    <cellStyle name="Normal 2 2 3 13 2 4" xfId="21430" xr:uid="{00000000-0005-0000-0000-00005F000000}"/>
    <cellStyle name="Normal 2 2 3 13 2 5" xfId="11894" xr:uid="{00000000-0005-0000-0000-000060000000}"/>
    <cellStyle name="Normal 2 2 3 13 3" xfId="3548" xr:uid="{00000000-0005-0000-0000-000061000000}"/>
    <cellStyle name="Normal 2 2 3 13 3 2" xfId="8317" xr:uid="{00000000-0005-0000-0000-000062000000}"/>
    <cellStyle name="Normal 2 2 3 13 3 2 2" xfId="27390" xr:uid="{00000000-0005-0000-0000-000063000000}"/>
    <cellStyle name="Normal 2 2 3 13 3 2 3" xfId="17854" xr:uid="{00000000-0005-0000-0000-000064000000}"/>
    <cellStyle name="Normal 2 2 3 13 3 3" xfId="22622" xr:uid="{00000000-0005-0000-0000-000065000000}"/>
    <cellStyle name="Normal 2 2 3 13 3 4" xfId="13086" xr:uid="{00000000-0005-0000-0000-000066000000}"/>
    <cellStyle name="Normal 2 2 3 13 4" xfId="5933" xr:uid="{00000000-0005-0000-0000-000067000000}"/>
    <cellStyle name="Normal 2 2 3 13 4 2" xfId="25006" xr:uid="{00000000-0005-0000-0000-000068000000}"/>
    <cellStyle name="Normal 2 2 3 13 4 3" xfId="15470" xr:uid="{00000000-0005-0000-0000-000069000000}"/>
    <cellStyle name="Normal 2 2 3 13 5" xfId="20238" xr:uid="{00000000-0005-0000-0000-00006A000000}"/>
    <cellStyle name="Normal 2 2 3 13 6" xfId="10702" xr:uid="{00000000-0005-0000-0000-00006B000000}"/>
    <cellStyle name="Normal 2 2 3 14" xfId="64" xr:uid="{00000000-0005-0000-0000-00006C000000}"/>
    <cellStyle name="Normal 2 2 3 14 2" xfId="1263" xr:uid="{00000000-0005-0000-0000-00006D000000}"/>
    <cellStyle name="Normal 2 2 3 14 2 2" xfId="3648" xr:uid="{00000000-0005-0000-0000-00006E000000}"/>
    <cellStyle name="Normal 2 2 3 14 2 2 2" xfId="8417" xr:uid="{00000000-0005-0000-0000-00006F000000}"/>
    <cellStyle name="Normal 2 2 3 14 2 2 2 2" xfId="27490" xr:uid="{00000000-0005-0000-0000-000070000000}"/>
    <cellStyle name="Normal 2 2 3 14 2 2 2 3" xfId="17954" xr:uid="{00000000-0005-0000-0000-000071000000}"/>
    <cellStyle name="Normal 2 2 3 14 2 2 3" xfId="22722" xr:uid="{00000000-0005-0000-0000-000072000000}"/>
    <cellStyle name="Normal 2 2 3 14 2 2 4" xfId="13186" xr:uid="{00000000-0005-0000-0000-000073000000}"/>
    <cellStyle name="Normal 2 2 3 14 2 3" xfId="6033" xr:uid="{00000000-0005-0000-0000-000074000000}"/>
    <cellStyle name="Normal 2 2 3 14 2 3 2" xfId="25106" xr:uid="{00000000-0005-0000-0000-000075000000}"/>
    <cellStyle name="Normal 2 2 3 14 2 3 3" xfId="15570" xr:uid="{00000000-0005-0000-0000-000076000000}"/>
    <cellStyle name="Normal 2 2 3 14 2 4" xfId="20338" xr:uid="{00000000-0005-0000-0000-000077000000}"/>
    <cellStyle name="Normal 2 2 3 14 2 5" xfId="10802" xr:uid="{00000000-0005-0000-0000-000078000000}"/>
    <cellStyle name="Normal 2 2 3 14 3" xfId="2456" xr:uid="{00000000-0005-0000-0000-000079000000}"/>
    <cellStyle name="Normal 2 2 3 14 3 2" xfId="7225" xr:uid="{00000000-0005-0000-0000-00007A000000}"/>
    <cellStyle name="Normal 2 2 3 14 3 2 2" xfId="26298" xr:uid="{00000000-0005-0000-0000-00007B000000}"/>
    <cellStyle name="Normal 2 2 3 14 3 2 3" xfId="16762" xr:uid="{00000000-0005-0000-0000-00007C000000}"/>
    <cellStyle name="Normal 2 2 3 14 3 3" xfId="21530" xr:uid="{00000000-0005-0000-0000-00007D000000}"/>
    <cellStyle name="Normal 2 2 3 14 3 4" xfId="11994" xr:uid="{00000000-0005-0000-0000-00007E000000}"/>
    <cellStyle name="Normal 2 2 3 14 4" xfId="4841" xr:uid="{00000000-0005-0000-0000-00007F000000}"/>
    <cellStyle name="Normal 2 2 3 14 4 2" xfId="23914" xr:uid="{00000000-0005-0000-0000-000080000000}"/>
    <cellStyle name="Normal 2 2 3 14 4 3" xfId="14378" xr:uid="{00000000-0005-0000-0000-000081000000}"/>
    <cellStyle name="Normal 2 2 3 14 5" xfId="19146" xr:uid="{00000000-0005-0000-0000-000082000000}"/>
    <cellStyle name="Normal 2 2 3 14 6" xfId="9610" xr:uid="{00000000-0005-0000-0000-000083000000}"/>
    <cellStyle name="Normal 2 2 3 15" xfId="1215" xr:uid="{00000000-0005-0000-0000-000084000000}"/>
    <cellStyle name="Normal 2 2 3 15 2" xfId="3600" xr:uid="{00000000-0005-0000-0000-000085000000}"/>
    <cellStyle name="Normal 2 2 3 15 2 2" xfId="8369" xr:uid="{00000000-0005-0000-0000-000086000000}"/>
    <cellStyle name="Normal 2 2 3 15 2 2 2" xfId="27442" xr:uid="{00000000-0005-0000-0000-000087000000}"/>
    <cellStyle name="Normal 2 2 3 15 2 2 3" xfId="17906" xr:uid="{00000000-0005-0000-0000-000088000000}"/>
    <cellStyle name="Normal 2 2 3 15 2 3" xfId="22674" xr:uid="{00000000-0005-0000-0000-000089000000}"/>
    <cellStyle name="Normal 2 2 3 15 2 4" xfId="13138" xr:uid="{00000000-0005-0000-0000-00008A000000}"/>
    <cellStyle name="Normal 2 2 3 15 3" xfId="5985" xr:uid="{00000000-0005-0000-0000-00008B000000}"/>
    <cellStyle name="Normal 2 2 3 15 3 2" xfId="25058" xr:uid="{00000000-0005-0000-0000-00008C000000}"/>
    <cellStyle name="Normal 2 2 3 15 3 3" xfId="15522" xr:uid="{00000000-0005-0000-0000-00008D000000}"/>
    <cellStyle name="Normal 2 2 3 15 4" xfId="20290" xr:uid="{00000000-0005-0000-0000-00008E000000}"/>
    <cellStyle name="Normal 2 2 3 15 5" xfId="10754" xr:uid="{00000000-0005-0000-0000-00008F000000}"/>
    <cellStyle name="Normal 2 2 3 16" xfId="2408" xr:uid="{00000000-0005-0000-0000-000090000000}"/>
    <cellStyle name="Normal 2 2 3 16 2" xfId="7177" xr:uid="{00000000-0005-0000-0000-000091000000}"/>
    <cellStyle name="Normal 2 2 3 16 2 2" xfId="26250" xr:uid="{00000000-0005-0000-0000-000092000000}"/>
    <cellStyle name="Normal 2 2 3 16 2 3" xfId="16714" xr:uid="{00000000-0005-0000-0000-000093000000}"/>
    <cellStyle name="Normal 2 2 3 16 3" xfId="21482" xr:uid="{00000000-0005-0000-0000-000094000000}"/>
    <cellStyle name="Normal 2 2 3 16 4" xfId="11946" xr:uid="{00000000-0005-0000-0000-000095000000}"/>
    <cellStyle name="Normal 2 2 3 17" xfId="4793" xr:uid="{00000000-0005-0000-0000-000096000000}"/>
    <cellStyle name="Normal 2 2 3 17 2" xfId="23866" xr:uid="{00000000-0005-0000-0000-000097000000}"/>
    <cellStyle name="Normal 2 2 3 17 3" xfId="14330" xr:uid="{00000000-0005-0000-0000-000098000000}"/>
    <cellStyle name="Normal 2 2 3 18" xfId="19098" xr:uid="{00000000-0005-0000-0000-000099000000}"/>
    <cellStyle name="Normal 2 2 3 19" xfId="9562" xr:uid="{00000000-0005-0000-0000-00009A000000}"/>
    <cellStyle name="Normal 2 2 3 2" xfId="19" xr:uid="{00000000-0005-0000-0000-00009B000000}"/>
    <cellStyle name="Normal 2 2 3 2 10" xfId="812" xr:uid="{00000000-0005-0000-0000-00009C000000}"/>
    <cellStyle name="Normal 2 2 3 2 10 2" xfId="2010" xr:uid="{00000000-0005-0000-0000-00009D000000}"/>
    <cellStyle name="Normal 2 2 3 2 10 2 2" xfId="4395" xr:uid="{00000000-0005-0000-0000-00009E000000}"/>
    <cellStyle name="Normal 2 2 3 2 10 2 2 2" xfId="9164" xr:uid="{00000000-0005-0000-0000-00009F000000}"/>
    <cellStyle name="Normal 2 2 3 2 10 2 2 2 2" xfId="28237" xr:uid="{00000000-0005-0000-0000-0000A0000000}"/>
    <cellStyle name="Normal 2 2 3 2 10 2 2 2 3" xfId="18701" xr:uid="{00000000-0005-0000-0000-0000A1000000}"/>
    <cellStyle name="Normal 2 2 3 2 10 2 2 3" xfId="23469" xr:uid="{00000000-0005-0000-0000-0000A2000000}"/>
    <cellStyle name="Normal 2 2 3 2 10 2 2 4" xfId="13933" xr:uid="{00000000-0005-0000-0000-0000A3000000}"/>
    <cellStyle name="Normal 2 2 3 2 10 2 3" xfId="6780" xr:uid="{00000000-0005-0000-0000-0000A4000000}"/>
    <cellStyle name="Normal 2 2 3 2 10 2 3 2" xfId="25853" xr:uid="{00000000-0005-0000-0000-0000A5000000}"/>
    <cellStyle name="Normal 2 2 3 2 10 2 3 3" xfId="16317" xr:uid="{00000000-0005-0000-0000-0000A6000000}"/>
    <cellStyle name="Normal 2 2 3 2 10 2 4" xfId="21085" xr:uid="{00000000-0005-0000-0000-0000A7000000}"/>
    <cellStyle name="Normal 2 2 3 2 10 2 5" xfId="11549" xr:uid="{00000000-0005-0000-0000-0000A8000000}"/>
    <cellStyle name="Normal 2 2 3 2 10 3" xfId="3203" xr:uid="{00000000-0005-0000-0000-0000A9000000}"/>
    <cellStyle name="Normal 2 2 3 2 10 3 2" xfId="7972" xr:uid="{00000000-0005-0000-0000-0000AA000000}"/>
    <cellStyle name="Normal 2 2 3 2 10 3 2 2" xfId="27045" xr:uid="{00000000-0005-0000-0000-0000AB000000}"/>
    <cellStyle name="Normal 2 2 3 2 10 3 2 3" xfId="17509" xr:uid="{00000000-0005-0000-0000-0000AC000000}"/>
    <cellStyle name="Normal 2 2 3 2 10 3 3" xfId="22277" xr:uid="{00000000-0005-0000-0000-0000AD000000}"/>
    <cellStyle name="Normal 2 2 3 2 10 3 4" xfId="12741" xr:uid="{00000000-0005-0000-0000-0000AE000000}"/>
    <cellStyle name="Normal 2 2 3 2 10 4" xfId="5588" xr:uid="{00000000-0005-0000-0000-0000AF000000}"/>
    <cellStyle name="Normal 2 2 3 2 10 4 2" xfId="24661" xr:uid="{00000000-0005-0000-0000-0000B0000000}"/>
    <cellStyle name="Normal 2 2 3 2 10 4 3" xfId="15125" xr:uid="{00000000-0005-0000-0000-0000B1000000}"/>
    <cellStyle name="Normal 2 2 3 2 10 5" xfId="19893" xr:uid="{00000000-0005-0000-0000-0000B2000000}"/>
    <cellStyle name="Normal 2 2 3 2 10 6" xfId="10357" xr:uid="{00000000-0005-0000-0000-0000B3000000}"/>
    <cellStyle name="Normal 2 2 3 2 11" xfId="115" xr:uid="{00000000-0005-0000-0000-0000B4000000}"/>
    <cellStyle name="Normal 2 2 3 2 11 2" xfId="1314" xr:uid="{00000000-0005-0000-0000-0000B5000000}"/>
    <cellStyle name="Normal 2 2 3 2 11 2 2" xfId="3699" xr:uid="{00000000-0005-0000-0000-0000B6000000}"/>
    <cellStyle name="Normal 2 2 3 2 11 2 2 2" xfId="8468" xr:uid="{00000000-0005-0000-0000-0000B7000000}"/>
    <cellStyle name="Normal 2 2 3 2 11 2 2 2 2" xfId="27541" xr:uid="{00000000-0005-0000-0000-0000B8000000}"/>
    <cellStyle name="Normal 2 2 3 2 11 2 2 2 3" xfId="18005" xr:uid="{00000000-0005-0000-0000-0000B9000000}"/>
    <cellStyle name="Normal 2 2 3 2 11 2 2 3" xfId="22773" xr:uid="{00000000-0005-0000-0000-0000BA000000}"/>
    <cellStyle name="Normal 2 2 3 2 11 2 2 4" xfId="13237" xr:uid="{00000000-0005-0000-0000-0000BB000000}"/>
    <cellStyle name="Normal 2 2 3 2 11 2 3" xfId="6084" xr:uid="{00000000-0005-0000-0000-0000BC000000}"/>
    <cellStyle name="Normal 2 2 3 2 11 2 3 2" xfId="25157" xr:uid="{00000000-0005-0000-0000-0000BD000000}"/>
    <cellStyle name="Normal 2 2 3 2 11 2 3 3" xfId="15621" xr:uid="{00000000-0005-0000-0000-0000BE000000}"/>
    <cellStyle name="Normal 2 2 3 2 11 2 4" xfId="20389" xr:uid="{00000000-0005-0000-0000-0000BF000000}"/>
    <cellStyle name="Normal 2 2 3 2 11 2 5" xfId="10853" xr:uid="{00000000-0005-0000-0000-0000C0000000}"/>
    <cellStyle name="Normal 2 2 3 2 11 3" xfId="2507" xr:uid="{00000000-0005-0000-0000-0000C1000000}"/>
    <cellStyle name="Normal 2 2 3 2 11 3 2" xfId="7276" xr:uid="{00000000-0005-0000-0000-0000C2000000}"/>
    <cellStyle name="Normal 2 2 3 2 11 3 2 2" xfId="26349" xr:uid="{00000000-0005-0000-0000-0000C3000000}"/>
    <cellStyle name="Normal 2 2 3 2 11 3 2 3" xfId="16813" xr:uid="{00000000-0005-0000-0000-0000C4000000}"/>
    <cellStyle name="Normal 2 2 3 2 11 3 3" xfId="21581" xr:uid="{00000000-0005-0000-0000-0000C5000000}"/>
    <cellStyle name="Normal 2 2 3 2 11 3 4" xfId="12045" xr:uid="{00000000-0005-0000-0000-0000C6000000}"/>
    <cellStyle name="Normal 2 2 3 2 11 4" xfId="4892" xr:uid="{00000000-0005-0000-0000-0000C7000000}"/>
    <cellStyle name="Normal 2 2 3 2 11 4 2" xfId="23965" xr:uid="{00000000-0005-0000-0000-0000C8000000}"/>
    <cellStyle name="Normal 2 2 3 2 11 4 3" xfId="14429" xr:uid="{00000000-0005-0000-0000-0000C9000000}"/>
    <cellStyle name="Normal 2 2 3 2 11 5" xfId="19197" xr:uid="{00000000-0005-0000-0000-0000CA000000}"/>
    <cellStyle name="Normal 2 2 3 2 11 6" xfId="9661" xr:uid="{00000000-0005-0000-0000-0000CB000000}"/>
    <cellStyle name="Normal 2 2 3 2 12" xfId="1161" xr:uid="{00000000-0005-0000-0000-0000CC000000}"/>
    <cellStyle name="Normal 2 2 3 2 12 2" xfId="2358" xr:uid="{00000000-0005-0000-0000-0000CD000000}"/>
    <cellStyle name="Normal 2 2 3 2 12 2 2" xfId="4743" xr:uid="{00000000-0005-0000-0000-0000CE000000}"/>
    <cellStyle name="Normal 2 2 3 2 12 2 2 2" xfId="9512" xr:uid="{00000000-0005-0000-0000-0000CF000000}"/>
    <cellStyle name="Normal 2 2 3 2 12 2 2 2 2" xfId="28585" xr:uid="{00000000-0005-0000-0000-0000D0000000}"/>
    <cellStyle name="Normal 2 2 3 2 12 2 2 2 3" xfId="19049" xr:uid="{00000000-0005-0000-0000-0000D1000000}"/>
    <cellStyle name="Normal 2 2 3 2 12 2 2 3" xfId="23817" xr:uid="{00000000-0005-0000-0000-0000D2000000}"/>
    <cellStyle name="Normal 2 2 3 2 12 2 2 4" xfId="14281" xr:uid="{00000000-0005-0000-0000-0000D3000000}"/>
    <cellStyle name="Normal 2 2 3 2 12 2 3" xfId="7128" xr:uid="{00000000-0005-0000-0000-0000D4000000}"/>
    <cellStyle name="Normal 2 2 3 2 12 2 3 2" xfId="26201" xr:uid="{00000000-0005-0000-0000-0000D5000000}"/>
    <cellStyle name="Normal 2 2 3 2 12 2 3 3" xfId="16665" xr:uid="{00000000-0005-0000-0000-0000D6000000}"/>
    <cellStyle name="Normal 2 2 3 2 12 2 4" xfId="21433" xr:uid="{00000000-0005-0000-0000-0000D7000000}"/>
    <cellStyle name="Normal 2 2 3 2 12 2 5" xfId="11897" xr:uid="{00000000-0005-0000-0000-0000D8000000}"/>
    <cellStyle name="Normal 2 2 3 2 12 3" xfId="3551" xr:uid="{00000000-0005-0000-0000-0000D9000000}"/>
    <cellStyle name="Normal 2 2 3 2 12 3 2" xfId="8320" xr:uid="{00000000-0005-0000-0000-0000DA000000}"/>
    <cellStyle name="Normal 2 2 3 2 12 3 2 2" xfId="27393" xr:uid="{00000000-0005-0000-0000-0000DB000000}"/>
    <cellStyle name="Normal 2 2 3 2 12 3 2 3" xfId="17857" xr:uid="{00000000-0005-0000-0000-0000DC000000}"/>
    <cellStyle name="Normal 2 2 3 2 12 3 3" xfId="22625" xr:uid="{00000000-0005-0000-0000-0000DD000000}"/>
    <cellStyle name="Normal 2 2 3 2 12 3 4" xfId="13089" xr:uid="{00000000-0005-0000-0000-0000DE000000}"/>
    <cellStyle name="Normal 2 2 3 2 12 4" xfId="5936" xr:uid="{00000000-0005-0000-0000-0000DF000000}"/>
    <cellStyle name="Normal 2 2 3 2 12 4 2" xfId="25009" xr:uid="{00000000-0005-0000-0000-0000E0000000}"/>
    <cellStyle name="Normal 2 2 3 2 12 4 3" xfId="15473" xr:uid="{00000000-0005-0000-0000-0000E1000000}"/>
    <cellStyle name="Normal 2 2 3 2 12 5" xfId="20241" xr:uid="{00000000-0005-0000-0000-0000E2000000}"/>
    <cellStyle name="Normal 2 2 3 2 12 6" xfId="10705" xr:uid="{00000000-0005-0000-0000-0000E3000000}"/>
    <cellStyle name="Normal 2 2 3 2 13" xfId="67" xr:uid="{00000000-0005-0000-0000-0000E4000000}"/>
    <cellStyle name="Normal 2 2 3 2 13 2" xfId="1266" xr:uid="{00000000-0005-0000-0000-0000E5000000}"/>
    <cellStyle name="Normal 2 2 3 2 13 2 2" xfId="3651" xr:uid="{00000000-0005-0000-0000-0000E6000000}"/>
    <cellStyle name="Normal 2 2 3 2 13 2 2 2" xfId="8420" xr:uid="{00000000-0005-0000-0000-0000E7000000}"/>
    <cellStyle name="Normal 2 2 3 2 13 2 2 2 2" xfId="27493" xr:uid="{00000000-0005-0000-0000-0000E8000000}"/>
    <cellStyle name="Normal 2 2 3 2 13 2 2 2 3" xfId="17957" xr:uid="{00000000-0005-0000-0000-0000E9000000}"/>
    <cellStyle name="Normal 2 2 3 2 13 2 2 3" xfId="22725" xr:uid="{00000000-0005-0000-0000-0000EA000000}"/>
    <cellStyle name="Normal 2 2 3 2 13 2 2 4" xfId="13189" xr:uid="{00000000-0005-0000-0000-0000EB000000}"/>
    <cellStyle name="Normal 2 2 3 2 13 2 3" xfId="6036" xr:uid="{00000000-0005-0000-0000-0000EC000000}"/>
    <cellStyle name="Normal 2 2 3 2 13 2 3 2" xfId="25109" xr:uid="{00000000-0005-0000-0000-0000ED000000}"/>
    <cellStyle name="Normal 2 2 3 2 13 2 3 3" xfId="15573" xr:uid="{00000000-0005-0000-0000-0000EE000000}"/>
    <cellStyle name="Normal 2 2 3 2 13 2 4" xfId="20341" xr:uid="{00000000-0005-0000-0000-0000EF000000}"/>
    <cellStyle name="Normal 2 2 3 2 13 2 5" xfId="10805" xr:uid="{00000000-0005-0000-0000-0000F0000000}"/>
    <cellStyle name="Normal 2 2 3 2 13 3" xfId="2459" xr:uid="{00000000-0005-0000-0000-0000F1000000}"/>
    <cellStyle name="Normal 2 2 3 2 13 3 2" xfId="7228" xr:uid="{00000000-0005-0000-0000-0000F2000000}"/>
    <cellStyle name="Normal 2 2 3 2 13 3 2 2" xfId="26301" xr:uid="{00000000-0005-0000-0000-0000F3000000}"/>
    <cellStyle name="Normal 2 2 3 2 13 3 2 3" xfId="16765" xr:uid="{00000000-0005-0000-0000-0000F4000000}"/>
    <cellStyle name="Normal 2 2 3 2 13 3 3" xfId="21533" xr:uid="{00000000-0005-0000-0000-0000F5000000}"/>
    <cellStyle name="Normal 2 2 3 2 13 3 4" xfId="11997" xr:uid="{00000000-0005-0000-0000-0000F6000000}"/>
    <cellStyle name="Normal 2 2 3 2 13 4" xfId="4844" xr:uid="{00000000-0005-0000-0000-0000F7000000}"/>
    <cellStyle name="Normal 2 2 3 2 13 4 2" xfId="23917" xr:uid="{00000000-0005-0000-0000-0000F8000000}"/>
    <cellStyle name="Normal 2 2 3 2 13 4 3" xfId="14381" xr:uid="{00000000-0005-0000-0000-0000F9000000}"/>
    <cellStyle name="Normal 2 2 3 2 13 5" xfId="19149" xr:uid="{00000000-0005-0000-0000-0000FA000000}"/>
    <cellStyle name="Normal 2 2 3 2 13 6" xfId="9613" xr:uid="{00000000-0005-0000-0000-0000FB000000}"/>
    <cellStyle name="Normal 2 2 3 2 14" xfId="1218" xr:uid="{00000000-0005-0000-0000-0000FC000000}"/>
    <cellStyle name="Normal 2 2 3 2 14 2" xfId="3603" xr:uid="{00000000-0005-0000-0000-0000FD000000}"/>
    <cellStyle name="Normal 2 2 3 2 14 2 2" xfId="8372" xr:uid="{00000000-0005-0000-0000-0000FE000000}"/>
    <cellStyle name="Normal 2 2 3 2 14 2 2 2" xfId="27445" xr:uid="{00000000-0005-0000-0000-0000FF000000}"/>
    <cellStyle name="Normal 2 2 3 2 14 2 2 3" xfId="17909" xr:uid="{00000000-0005-0000-0000-000000010000}"/>
    <cellStyle name="Normal 2 2 3 2 14 2 3" xfId="22677" xr:uid="{00000000-0005-0000-0000-000001010000}"/>
    <cellStyle name="Normal 2 2 3 2 14 2 4" xfId="13141" xr:uid="{00000000-0005-0000-0000-000002010000}"/>
    <cellStyle name="Normal 2 2 3 2 14 3" xfId="5988" xr:uid="{00000000-0005-0000-0000-000003010000}"/>
    <cellStyle name="Normal 2 2 3 2 14 3 2" xfId="25061" xr:uid="{00000000-0005-0000-0000-000004010000}"/>
    <cellStyle name="Normal 2 2 3 2 14 3 3" xfId="15525" xr:uid="{00000000-0005-0000-0000-000005010000}"/>
    <cellStyle name="Normal 2 2 3 2 14 4" xfId="20293" xr:uid="{00000000-0005-0000-0000-000006010000}"/>
    <cellStyle name="Normal 2 2 3 2 14 5" xfId="10757" xr:uid="{00000000-0005-0000-0000-000007010000}"/>
    <cellStyle name="Normal 2 2 3 2 15" xfId="2411" xr:uid="{00000000-0005-0000-0000-000008010000}"/>
    <cellStyle name="Normal 2 2 3 2 15 2" xfId="7180" xr:uid="{00000000-0005-0000-0000-000009010000}"/>
    <cellStyle name="Normal 2 2 3 2 15 2 2" xfId="26253" xr:uid="{00000000-0005-0000-0000-00000A010000}"/>
    <cellStyle name="Normal 2 2 3 2 15 2 3" xfId="16717" xr:uid="{00000000-0005-0000-0000-00000B010000}"/>
    <cellStyle name="Normal 2 2 3 2 15 3" xfId="21485" xr:uid="{00000000-0005-0000-0000-00000C010000}"/>
    <cellStyle name="Normal 2 2 3 2 15 4" xfId="11949" xr:uid="{00000000-0005-0000-0000-00000D010000}"/>
    <cellStyle name="Normal 2 2 3 2 16" xfId="4796" xr:uid="{00000000-0005-0000-0000-00000E010000}"/>
    <cellStyle name="Normal 2 2 3 2 16 2" xfId="23869" xr:uid="{00000000-0005-0000-0000-00000F010000}"/>
    <cellStyle name="Normal 2 2 3 2 16 3" xfId="14333" xr:uid="{00000000-0005-0000-0000-000010010000}"/>
    <cellStyle name="Normal 2 2 3 2 17" xfId="19101" xr:uid="{00000000-0005-0000-0000-000011010000}"/>
    <cellStyle name="Normal 2 2 3 2 18" xfId="9565" xr:uid="{00000000-0005-0000-0000-000012010000}"/>
    <cellStyle name="Normal 2 2 3 2 2" xfId="25" xr:uid="{00000000-0005-0000-0000-000013010000}"/>
    <cellStyle name="Normal 2 2 3 2 2 10" xfId="121" xr:uid="{00000000-0005-0000-0000-000014010000}"/>
    <cellStyle name="Normal 2 2 3 2 2 10 2" xfId="1320" xr:uid="{00000000-0005-0000-0000-000015010000}"/>
    <cellStyle name="Normal 2 2 3 2 2 10 2 2" xfId="3705" xr:uid="{00000000-0005-0000-0000-000016010000}"/>
    <cellStyle name="Normal 2 2 3 2 2 10 2 2 2" xfId="8474" xr:uid="{00000000-0005-0000-0000-000017010000}"/>
    <cellStyle name="Normal 2 2 3 2 2 10 2 2 2 2" xfId="27547" xr:uid="{00000000-0005-0000-0000-000018010000}"/>
    <cellStyle name="Normal 2 2 3 2 2 10 2 2 2 3" xfId="18011" xr:uid="{00000000-0005-0000-0000-000019010000}"/>
    <cellStyle name="Normal 2 2 3 2 2 10 2 2 3" xfId="22779" xr:uid="{00000000-0005-0000-0000-00001A010000}"/>
    <cellStyle name="Normal 2 2 3 2 2 10 2 2 4" xfId="13243" xr:uid="{00000000-0005-0000-0000-00001B010000}"/>
    <cellStyle name="Normal 2 2 3 2 2 10 2 3" xfId="6090" xr:uid="{00000000-0005-0000-0000-00001C010000}"/>
    <cellStyle name="Normal 2 2 3 2 2 10 2 3 2" xfId="25163" xr:uid="{00000000-0005-0000-0000-00001D010000}"/>
    <cellStyle name="Normal 2 2 3 2 2 10 2 3 3" xfId="15627" xr:uid="{00000000-0005-0000-0000-00001E010000}"/>
    <cellStyle name="Normal 2 2 3 2 2 10 2 4" xfId="20395" xr:uid="{00000000-0005-0000-0000-00001F010000}"/>
    <cellStyle name="Normal 2 2 3 2 2 10 2 5" xfId="10859" xr:uid="{00000000-0005-0000-0000-000020010000}"/>
    <cellStyle name="Normal 2 2 3 2 2 10 3" xfId="2513" xr:uid="{00000000-0005-0000-0000-000021010000}"/>
    <cellStyle name="Normal 2 2 3 2 2 10 3 2" xfId="7282" xr:uid="{00000000-0005-0000-0000-000022010000}"/>
    <cellStyle name="Normal 2 2 3 2 2 10 3 2 2" xfId="26355" xr:uid="{00000000-0005-0000-0000-000023010000}"/>
    <cellStyle name="Normal 2 2 3 2 2 10 3 2 3" xfId="16819" xr:uid="{00000000-0005-0000-0000-000024010000}"/>
    <cellStyle name="Normal 2 2 3 2 2 10 3 3" xfId="21587" xr:uid="{00000000-0005-0000-0000-000025010000}"/>
    <cellStyle name="Normal 2 2 3 2 2 10 3 4" xfId="12051" xr:uid="{00000000-0005-0000-0000-000026010000}"/>
    <cellStyle name="Normal 2 2 3 2 2 10 4" xfId="4898" xr:uid="{00000000-0005-0000-0000-000027010000}"/>
    <cellStyle name="Normal 2 2 3 2 2 10 4 2" xfId="23971" xr:uid="{00000000-0005-0000-0000-000028010000}"/>
    <cellStyle name="Normal 2 2 3 2 2 10 4 3" xfId="14435" xr:uid="{00000000-0005-0000-0000-000029010000}"/>
    <cellStyle name="Normal 2 2 3 2 2 10 5" xfId="19203" xr:uid="{00000000-0005-0000-0000-00002A010000}"/>
    <cellStyle name="Normal 2 2 3 2 2 10 6" xfId="9667" xr:uid="{00000000-0005-0000-0000-00002B010000}"/>
    <cellStyle name="Normal 2 2 3 2 2 11" xfId="1167" xr:uid="{00000000-0005-0000-0000-00002C010000}"/>
    <cellStyle name="Normal 2 2 3 2 2 11 2" xfId="2364" xr:uid="{00000000-0005-0000-0000-00002D010000}"/>
    <cellStyle name="Normal 2 2 3 2 2 11 2 2" xfId="4749" xr:uid="{00000000-0005-0000-0000-00002E010000}"/>
    <cellStyle name="Normal 2 2 3 2 2 11 2 2 2" xfId="9518" xr:uid="{00000000-0005-0000-0000-00002F010000}"/>
    <cellStyle name="Normal 2 2 3 2 2 11 2 2 2 2" xfId="28591" xr:uid="{00000000-0005-0000-0000-000030010000}"/>
    <cellStyle name="Normal 2 2 3 2 2 11 2 2 2 3" xfId="19055" xr:uid="{00000000-0005-0000-0000-000031010000}"/>
    <cellStyle name="Normal 2 2 3 2 2 11 2 2 3" xfId="23823" xr:uid="{00000000-0005-0000-0000-000032010000}"/>
    <cellStyle name="Normal 2 2 3 2 2 11 2 2 4" xfId="14287" xr:uid="{00000000-0005-0000-0000-000033010000}"/>
    <cellStyle name="Normal 2 2 3 2 2 11 2 3" xfId="7134" xr:uid="{00000000-0005-0000-0000-000034010000}"/>
    <cellStyle name="Normal 2 2 3 2 2 11 2 3 2" xfId="26207" xr:uid="{00000000-0005-0000-0000-000035010000}"/>
    <cellStyle name="Normal 2 2 3 2 2 11 2 3 3" xfId="16671" xr:uid="{00000000-0005-0000-0000-000036010000}"/>
    <cellStyle name="Normal 2 2 3 2 2 11 2 4" xfId="21439" xr:uid="{00000000-0005-0000-0000-000037010000}"/>
    <cellStyle name="Normal 2 2 3 2 2 11 2 5" xfId="11903" xr:uid="{00000000-0005-0000-0000-000038010000}"/>
    <cellStyle name="Normal 2 2 3 2 2 11 3" xfId="3557" xr:uid="{00000000-0005-0000-0000-000039010000}"/>
    <cellStyle name="Normal 2 2 3 2 2 11 3 2" xfId="8326" xr:uid="{00000000-0005-0000-0000-00003A010000}"/>
    <cellStyle name="Normal 2 2 3 2 2 11 3 2 2" xfId="27399" xr:uid="{00000000-0005-0000-0000-00003B010000}"/>
    <cellStyle name="Normal 2 2 3 2 2 11 3 2 3" xfId="17863" xr:uid="{00000000-0005-0000-0000-00003C010000}"/>
    <cellStyle name="Normal 2 2 3 2 2 11 3 3" xfId="22631" xr:uid="{00000000-0005-0000-0000-00003D010000}"/>
    <cellStyle name="Normal 2 2 3 2 2 11 3 4" xfId="13095" xr:uid="{00000000-0005-0000-0000-00003E010000}"/>
    <cellStyle name="Normal 2 2 3 2 2 11 4" xfId="5942" xr:uid="{00000000-0005-0000-0000-00003F010000}"/>
    <cellStyle name="Normal 2 2 3 2 2 11 4 2" xfId="25015" xr:uid="{00000000-0005-0000-0000-000040010000}"/>
    <cellStyle name="Normal 2 2 3 2 2 11 4 3" xfId="15479" xr:uid="{00000000-0005-0000-0000-000041010000}"/>
    <cellStyle name="Normal 2 2 3 2 2 11 5" xfId="20247" xr:uid="{00000000-0005-0000-0000-000042010000}"/>
    <cellStyle name="Normal 2 2 3 2 2 11 6" xfId="10711" xr:uid="{00000000-0005-0000-0000-000043010000}"/>
    <cellStyle name="Normal 2 2 3 2 2 12" xfId="73" xr:uid="{00000000-0005-0000-0000-000044010000}"/>
    <cellStyle name="Normal 2 2 3 2 2 12 2" xfId="1272" xr:uid="{00000000-0005-0000-0000-000045010000}"/>
    <cellStyle name="Normal 2 2 3 2 2 12 2 2" xfId="3657" xr:uid="{00000000-0005-0000-0000-000046010000}"/>
    <cellStyle name="Normal 2 2 3 2 2 12 2 2 2" xfId="8426" xr:uid="{00000000-0005-0000-0000-000047010000}"/>
    <cellStyle name="Normal 2 2 3 2 2 12 2 2 2 2" xfId="27499" xr:uid="{00000000-0005-0000-0000-000048010000}"/>
    <cellStyle name="Normal 2 2 3 2 2 12 2 2 2 3" xfId="17963" xr:uid="{00000000-0005-0000-0000-000049010000}"/>
    <cellStyle name="Normal 2 2 3 2 2 12 2 2 3" xfId="22731" xr:uid="{00000000-0005-0000-0000-00004A010000}"/>
    <cellStyle name="Normal 2 2 3 2 2 12 2 2 4" xfId="13195" xr:uid="{00000000-0005-0000-0000-00004B010000}"/>
    <cellStyle name="Normal 2 2 3 2 2 12 2 3" xfId="6042" xr:uid="{00000000-0005-0000-0000-00004C010000}"/>
    <cellStyle name="Normal 2 2 3 2 2 12 2 3 2" xfId="25115" xr:uid="{00000000-0005-0000-0000-00004D010000}"/>
    <cellStyle name="Normal 2 2 3 2 2 12 2 3 3" xfId="15579" xr:uid="{00000000-0005-0000-0000-00004E010000}"/>
    <cellStyle name="Normal 2 2 3 2 2 12 2 4" xfId="20347" xr:uid="{00000000-0005-0000-0000-00004F010000}"/>
    <cellStyle name="Normal 2 2 3 2 2 12 2 5" xfId="10811" xr:uid="{00000000-0005-0000-0000-000050010000}"/>
    <cellStyle name="Normal 2 2 3 2 2 12 3" xfId="2465" xr:uid="{00000000-0005-0000-0000-000051010000}"/>
    <cellStyle name="Normal 2 2 3 2 2 12 3 2" xfId="7234" xr:uid="{00000000-0005-0000-0000-000052010000}"/>
    <cellStyle name="Normal 2 2 3 2 2 12 3 2 2" xfId="26307" xr:uid="{00000000-0005-0000-0000-000053010000}"/>
    <cellStyle name="Normal 2 2 3 2 2 12 3 2 3" xfId="16771" xr:uid="{00000000-0005-0000-0000-000054010000}"/>
    <cellStyle name="Normal 2 2 3 2 2 12 3 3" xfId="21539" xr:uid="{00000000-0005-0000-0000-000055010000}"/>
    <cellStyle name="Normal 2 2 3 2 2 12 3 4" xfId="12003" xr:uid="{00000000-0005-0000-0000-000056010000}"/>
    <cellStyle name="Normal 2 2 3 2 2 12 4" xfId="4850" xr:uid="{00000000-0005-0000-0000-000057010000}"/>
    <cellStyle name="Normal 2 2 3 2 2 12 4 2" xfId="23923" xr:uid="{00000000-0005-0000-0000-000058010000}"/>
    <cellStyle name="Normal 2 2 3 2 2 12 4 3" xfId="14387" xr:uid="{00000000-0005-0000-0000-000059010000}"/>
    <cellStyle name="Normal 2 2 3 2 2 12 5" xfId="19155" xr:uid="{00000000-0005-0000-0000-00005A010000}"/>
    <cellStyle name="Normal 2 2 3 2 2 12 6" xfId="9619" xr:uid="{00000000-0005-0000-0000-00005B010000}"/>
    <cellStyle name="Normal 2 2 3 2 2 13" xfId="1224" xr:uid="{00000000-0005-0000-0000-00005C010000}"/>
    <cellStyle name="Normal 2 2 3 2 2 13 2" xfId="3609" xr:uid="{00000000-0005-0000-0000-00005D010000}"/>
    <cellStyle name="Normal 2 2 3 2 2 13 2 2" xfId="8378" xr:uid="{00000000-0005-0000-0000-00005E010000}"/>
    <cellStyle name="Normal 2 2 3 2 2 13 2 2 2" xfId="27451" xr:uid="{00000000-0005-0000-0000-00005F010000}"/>
    <cellStyle name="Normal 2 2 3 2 2 13 2 2 3" xfId="17915" xr:uid="{00000000-0005-0000-0000-000060010000}"/>
    <cellStyle name="Normal 2 2 3 2 2 13 2 3" xfId="22683" xr:uid="{00000000-0005-0000-0000-000061010000}"/>
    <cellStyle name="Normal 2 2 3 2 2 13 2 4" xfId="13147" xr:uid="{00000000-0005-0000-0000-000062010000}"/>
    <cellStyle name="Normal 2 2 3 2 2 13 3" xfId="5994" xr:uid="{00000000-0005-0000-0000-000063010000}"/>
    <cellStyle name="Normal 2 2 3 2 2 13 3 2" xfId="25067" xr:uid="{00000000-0005-0000-0000-000064010000}"/>
    <cellStyle name="Normal 2 2 3 2 2 13 3 3" xfId="15531" xr:uid="{00000000-0005-0000-0000-000065010000}"/>
    <cellStyle name="Normal 2 2 3 2 2 13 4" xfId="20299" xr:uid="{00000000-0005-0000-0000-000066010000}"/>
    <cellStyle name="Normal 2 2 3 2 2 13 5" xfId="10763" xr:uid="{00000000-0005-0000-0000-000067010000}"/>
    <cellStyle name="Normal 2 2 3 2 2 14" xfId="2417" xr:uid="{00000000-0005-0000-0000-000068010000}"/>
    <cellStyle name="Normal 2 2 3 2 2 14 2" xfId="7186" xr:uid="{00000000-0005-0000-0000-000069010000}"/>
    <cellStyle name="Normal 2 2 3 2 2 14 2 2" xfId="26259" xr:uid="{00000000-0005-0000-0000-00006A010000}"/>
    <cellStyle name="Normal 2 2 3 2 2 14 2 3" xfId="16723" xr:uid="{00000000-0005-0000-0000-00006B010000}"/>
    <cellStyle name="Normal 2 2 3 2 2 14 3" xfId="21491" xr:uid="{00000000-0005-0000-0000-00006C010000}"/>
    <cellStyle name="Normal 2 2 3 2 2 14 4" xfId="11955" xr:uid="{00000000-0005-0000-0000-00006D010000}"/>
    <cellStyle name="Normal 2 2 3 2 2 15" xfId="4802" xr:uid="{00000000-0005-0000-0000-00006E010000}"/>
    <cellStyle name="Normal 2 2 3 2 2 15 2" xfId="23875" xr:uid="{00000000-0005-0000-0000-00006F010000}"/>
    <cellStyle name="Normal 2 2 3 2 2 15 3" xfId="14339" xr:uid="{00000000-0005-0000-0000-000070010000}"/>
    <cellStyle name="Normal 2 2 3 2 2 16" xfId="19107" xr:uid="{00000000-0005-0000-0000-000071010000}"/>
    <cellStyle name="Normal 2 2 3 2 2 17" xfId="9571" xr:uid="{00000000-0005-0000-0000-000072010000}"/>
    <cellStyle name="Normal 2 2 3 2 2 2" xfId="37" xr:uid="{00000000-0005-0000-0000-000073010000}"/>
    <cellStyle name="Normal 2 2 3 2 2 2 10" xfId="1179" xr:uid="{00000000-0005-0000-0000-000074010000}"/>
    <cellStyle name="Normal 2 2 3 2 2 2 10 2" xfId="2376" xr:uid="{00000000-0005-0000-0000-000075010000}"/>
    <cellStyle name="Normal 2 2 3 2 2 2 10 2 2" xfId="4761" xr:uid="{00000000-0005-0000-0000-000076010000}"/>
    <cellStyle name="Normal 2 2 3 2 2 2 10 2 2 2" xfId="9530" xr:uid="{00000000-0005-0000-0000-000077010000}"/>
    <cellStyle name="Normal 2 2 3 2 2 2 10 2 2 2 2" xfId="28603" xr:uid="{00000000-0005-0000-0000-000078010000}"/>
    <cellStyle name="Normal 2 2 3 2 2 2 10 2 2 2 3" xfId="19067" xr:uid="{00000000-0005-0000-0000-000079010000}"/>
    <cellStyle name="Normal 2 2 3 2 2 2 10 2 2 3" xfId="23835" xr:uid="{00000000-0005-0000-0000-00007A010000}"/>
    <cellStyle name="Normal 2 2 3 2 2 2 10 2 2 4" xfId="14299" xr:uid="{00000000-0005-0000-0000-00007B010000}"/>
    <cellStyle name="Normal 2 2 3 2 2 2 10 2 3" xfId="7146" xr:uid="{00000000-0005-0000-0000-00007C010000}"/>
    <cellStyle name="Normal 2 2 3 2 2 2 10 2 3 2" xfId="26219" xr:uid="{00000000-0005-0000-0000-00007D010000}"/>
    <cellStyle name="Normal 2 2 3 2 2 2 10 2 3 3" xfId="16683" xr:uid="{00000000-0005-0000-0000-00007E010000}"/>
    <cellStyle name="Normal 2 2 3 2 2 2 10 2 4" xfId="21451" xr:uid="{00000000-0005-0000-0000-00007F010000}"/>
    <cellStyle name="Normal 2 2 3 2 2 2 10 2 5" xfId="11915" xr:uid="{00000000-0005-0000-0000-000080010000}"/>
    <cellStyle name="Normal 2 2 3 2 2 2 10 3" xfId="3569" xr:uid="{00000000-0005-0000-0000-000081010000}"/>
    <cellStyle name="Normal 2 2 3 2 2 2 10 3 2" xfId="8338" xr:uid="{00000000-0005-0000-0000-000082010000}"/>
    <cellStyle name="Normal 2 2 3 2 2 2 10 3 2 2" xfId="27411" xr:uid="{00000000-0005-0000-0000-000083010000}"/>
    <cellStyle name="Normal 2 2 3 2 2 2 10 3 2 3" xfId="17875" xr:uid="{00000000-0005-0000-0000-000084010000}"/>
    <cellStyle name="Normal 2 2 3 2 2 2 10 3 3" xfId="22643" xr:uid="{00000000-0005-0000-0000-000085010000}"/>
    <cellStyle name="Normal 2 2 3 2 2 2 10 3 4" xfId="13107" xr:uid="{00000000-0005-0000-0000-000086010000}"/>
    <cellStyle name="Normal 2 2 3 2 2 2 10 4" xfId="5954" xr:uid="{00000000-0005-0000-0000-000087010000}"/>
    <cellStyle name="Normal 2 2 3 2 2 2 10 4 2" xfId="25027" xr:uid="{00000000-0005-0000-0000-000088010000}"/>
    <cellStyle name="Normal 2 2 3 2 2 2 10 4 3" xfId="15491" xr:uid="{00000000-0005-0000-0000-000089010000}"/>
    <cellStyle name="Normal 2 2 3 2 2 2 10 5" xfId="20259" xr:uid="{00000000-0005-0000-0000-00008A010000}"/>
    <cellStyle name="Normal 2 2 3 2 2 2 10 6" xfId="10723" xr:uid="{00000000-0005-0000-0000-00008B010000}"/>
    <cellStyle name="Normal 2 2 3 2 2 2 11" xfId="85" xr:uid="{00000000-0005-0000-0000-00008C010000}"/>
    <cellStyle name="Normal 2 2 3 2 2 2 11 2" xfId="1284" xr:uid="{00000000-0005-0000-0000-00008D010000}"/>
    <cellStyle name="Normal 2 2 3 2 2 2 11 2 2" xfId="3669" xr:uid="{00000000-0005-0000-0000-00008E010000}"/>
    <cellStyle name="Normal 2 2 3 2 2 2 11 2 2 2" xfId="8438" xr:uid="{00000000-0005-0000-0000-00008F010000}"/>
    <cellStyle name="Normal 2 2 3 2 2 2 11 2 2 2 2" xfId="27511" xr:uid="{00000000-0005-0000-0000-000090010000}"/>
    <cellStyle name="Normal 2 2 3 2 2 2 11 2 2 2 3" xfId="17975" xr:uid="{00000000-0005-0000-0000-000091010000}"/>
    <cellStyle name="Normal 2 2 3 2 2 2 11 2 2 3" xfId="22743" xr:uid="{00000000-0005-0000-0000-000092010000}"/>
    <cellStyle name="Normal 2 2 3 2 2 2 11 2 2 4" xfId="13207" xr:uid="{00000000-0005-0000-0000-000093010000}"/>
    <cellStyle name="Normal 2 2 3 2 2 2 11 2 3" xfId="6054" xr:uid="{00000000-0005-0000-0000-000094010000}"/>
    <cellStyle name="Normal 2 2 3 2 2 2 11 2 3 2" xfId="25127" xr:uid="{00000000-0005-0000-0000-000095010000}"/>
    <cellStyle name="Normal 2 2 3 2 2 2 11 2 3 3" xfId="15591" xr:uid="{00000000-0005-0000-0000-000096010000}"/>
    <cellStyle name="Normal 2 2 3 2 2 2 11 2 4" xfId="20359" xr:uid="{00000000-0005-0000-0000-000097010000}"/>
    <cellStyle name="Normal 2 2 3 2 2 2 11 2 5" xfId="10823" xr:uid="{00000000-0005-0000-0000-000098010000}"/>
    <cellStyle name="Normal 2 2 3 2 2 2 11 3" xfId="2477" xr:uid="{00000000-0005-0000-0000-000099010000}"/>
    <cellStyle name="Normal 2 2 3 2 2 2 11 3 2" xfId="7246" xr:uid="{00000000-0005-0000-0000-00009A010000}"/>
    <cellStyle name="Normal 2 2 3 2 2 2 11 3 2 2" xfId="26319" xr:uid="{00000000-0005-0000-0000-00009B010000}"/>
    <cellStyle name="Normal 2 2 3 2 2 2 11 3 2 3" xfId="16783" xr:uid="{00000000-0005-0000-0000-00009C010000}"/>
    <cellStyle name="Normal 2 2 3 2 2 2 11 3 3" xfId="21551" xr:uid="{00000000-0005-0000-0000-00009D010000}"/>
    <cellStyle name="Normal 2 2 3 2 2 2 11 3 4" xfId="12015" xr:uid="{00000000-0005-0000-0000-00009E010000}"/>
    <cellStyle name="Normal 2 2 3 2 2 2 11 4" xfId="4862" xr:uid="{00000000-0005-0000-0000-00009F010000}"/>
    <cellStyle name="Normal 2 2 3 2 2 2 11 4 2" xfId="23935" xr:uid="{00000000-0005-0000-0000-0000A0010000}"/>
    <cellStyle name="Normal 2 2 3 2 2 2 11 4 3" xfId="14399" xr:uid="{00000000-0005-0000-0000-0000A1010000}"/>
    <cellStyle name="Normal 2 2 3 2 2 2 11 5" xfId="19167" xr:uid="{00000000-0005-0000-0000-0000A2010000}"/>
    <cellStyle name="Normal 2 2 3 2 2 2 11 6" xfId="9631" xr:uid="{00000000-0005-0000-0000-0000A3010000}"/>
    <cellStyle name="Normal 2 2 3 2 2 2 12" xfId="1236" xr:uid="{00000000-0005-0000-0000-0000A4010000}"/>
    <cellStyle name="Normal 2 2 3 2 2 2 12 2" xfId="3621" xr:uid="{00000000-0005-0000-0000-0000A5010000}"/>
    <cellStyle name="Normal 2 2 3 2 2 2 12 2 2" xfId="8390" xr:uid="{00000000-0005-0000-0000-0000A6010000}"/>
    <cellStyle name="Normal 2 2 3 2 2 2 12 2 2 2" xfId="27463" xr:uid="{00000000-0005-0000-0000-0000A7010000}"/>
    <cellStyle name="Normal 2 2 3 2 2 2 12 2 2 3" xfId="17927" xr:uid="{00000000-0005-0000-0000-0000A8010000}"/>
    <cellStyle name="Normal 2 2 3 2 2 2 12 2 3" xfId="22695" xr:uid="{00000000-0005-0000-0000-0000A9010000}"/>
    <cellStyle name="Normal 2 2 3 2 2 2 12 2 4" xfId="13159" xr:uid="{00000000-0005-0000-0000-0000AA010000}"/>
    <cellStyle name="Normal 2 2 3 2 2 2 12 3" xfId="6006" xr:uid="{00000000-0005-0000-0000-0000AB010000}"/>
    <cellStyle name="Normal 2 2 3 2 2 2 12 3 2" xfId="25079" xr:uid="{00000000-0005-0000-0000-0000AC010000}"/>
    <cellStyle name="Normal 2 2 3 2 2 2 12 3 3" xfId="15543" xr:uid="{00000000-0005-0000-0000-0000AD010000}"/>
    <cellStyle name="Normal 2 2 3 2 2 2 12 4" xfId="20311" xr:uid="{00000000-0005-0000-0000-0000AE010000}"/>
    <cellStyle name="Normal 2 2 3 2 2 2 12 5" xfId="10775" xr:uid="{00000000-0005-0000-0000-0000AF010000}"/>
    <cellStyle name="Normal 2 2 3 2 2 2 13" xfId="2429" xr:uid="{00000000-0005-0000-0000-0000B0010000}"/>
    <cellStyle name="Normal 2 2 3 2 2 2 13 2" xfId="7198" xr:uid="{00000000-0005-0000-0000-0000B1010000}"/>
    <cellStyle name="Normal 2 2 3 2 2 2 13 2 2" xfId="26271" xr:uid="{00000000-0005-0000-0000-0000B2010000}"/>
    <cellStyle name="Normal 2 2 3 2 2 2 13 2 3" xfId="16735" xr:uid="{00000000-0005-0000-0000-0000B3010000}"/>
    <cellStyle name="Normal 2 2 3 2 2 2 13 3" xfId="21503" xr:uid="{00000000-0005-0000-0000-0000B4010000}"/>
    <cellStyle name="Normal 2 2 3 2 2 2 13 4" xfId="11967" xr:uid="{00000000-0005-0000-0000-0000B5010000}"/>
    <cellStyle name="Normal 2 2 3 2 2 2 14" xfId="4814" xr:uid="{00000000-0005-0000-0000-0000B6010000}"/>
    <cellStyle name="Normal 2 2 3 2 2 2 14 2" xfId="23887" xr:uid="{00000000-0005-0000-0000-0000B7010000}"/>
    <cellStyle name="Normal 2 2 3 2 2 2 14 3" xfId="14351" xr:uid="{00000000-0005-0000-0000-0000B8010000}"/>
    <cellStyle name="Normal 2 2 3 2 2 2 15" xfId="19119" xr:uid="{00000000-0005-0000-0000-0000B9010000}"/>
    <cellStyle name="Normal 2 2 3 2 2 2 16" xfId="9583" xr:uid="{00000000-0005-0000-0000-0000BA010000}"/>
    <cellStyle name="Normal 2 2 3 2 2 2 2" xfId="61" xr:uid="{00000000-0005-0000-0000-0000BB010000}"/>
    <cellStyle name="Normal 2 2 3 2 2 2 2 10" xfId="1260" xr:uid="{00000000-0005-0000-0000-0000BC010000}"/>
    <cellStyle name="Normal 2 2 3 2 2 2 2 10 2" xfId="3645" xr:uid="{00000000-0005-0000-0000-0000BD010000}"/>
    <cellStyle name="Normal 2 2 3 2 2 2 2 10 2 2" xfId="8414" xr:uid="{00000000-0005-0000-0000-0000BE010000}"/>
    <cellStyle name="Normal 2 2 3 2 2 2 2 10 2 2 2" xfId="27487" xr:uid="{00000000-0005-0000-0000-0000BF010000}"/>
    <cellStyle name="Normal 2 2 3 2 2 2 2 10 2 2 3" xfId="17951" xr:uid="{00000000-0005-0000-0000-0000C0010000}"/>
    <cellStyle name="Normal 2 2 3 2 2 2 2 10 2 3" xfId="22719" xr:uid="{00000000-0005-0000-0000-0000C1010000}"/>
    <cellStyle name="Normal 2 2 3 2 2 2 2 10 2 4" xfId="13183" xr:uid="{00000000-0005-0000-0000-0000C2010000}"/>
    <cellStyle name="Normal 2 2 3 2 2 2 2 10 3" xfId="6030" xr:uid="{00000000-0005-0000-0000-0000C3010000}"/>
    <cellStyle name="Normal 2 2 3 2 2 2 2 10 3 2" xfId="25103" xr:uid="{00000000-0005-0000-0000-0000C4010000}"/>
    <cellStyle name="Normal 2 2 3 2 2 2 2 10 3 3" xfId="15567" xr:uid="{00000000-0005-0000-0000-0000C5010000}"/>
    <cellStyle name="Normal 2 2 3 2 2 2 2 10 4" xfId="20335" xr:uid="{00000000-0005-0000-0000-0000C6010000}"/>
    <cellStyle name="Normal 2 2 3 2 2 2 2 10 5" xfId="10799" xr:uid="{00000000-0005-0000-0000-0000C7010000}"/>
    <cellStyle name="Normal 2 2 3 2 2 2 2 11" xfId="2453" xr:uid="{00000000-0005-0000-0000-0000C8010000}"/>
    <cellStyle name="Normal 2 2 3 2 2 2 2 11 2" xfId="7222" xr:uid="{00000000-0005-0000-0000-0000C9010000}"/>
    <cellStyle name="Normal 2 2 3 2 2 2 2 11 2 2" xfId="26295" xr:uid="{00000000-0005-0000-0000-0000CA010000}"/>
    <cellStyle name="Normal 2 2 3 2 2 2 2 11 2 3" xfId="16759" xr:uid="{00000000-0005-0000-0000-0000CB010000}"/>
    <cellStyle name="Normal 2 2 3 2 2 2 2 11 3" xfId="21527" xr:uid="{00000000-0005-0000-0000-0000CC010000}"/>
    <cellStyle name="Normal 2 2 3 2 2 2 2 11 4" xfId="11991" xr:uid="{00000000-0005-0000-0000-0000CD010000}"/>
    <cellStyle name="Normal 2 2 3 2 2 2 2 12" xfId="4838" xr:uid="{00000000-0005-0000-0000-0000CE010000}"/>
    <cellStyle name="Normal 2 2 3 2 2 2 2 12 2" xfId="23911" xr:uid="{00000000-0005-0000-0000-0000CF010000}"/>
    <cellStyle name="Normal 2 2 3 2 2 2 2 12 3" xfId="14375" xr:uid="{00000000-0005-0000-0000-0000D0010000}"/>
    <cellStyle name="Normal 2 2 3 2 2 2 2 13" xfId="19143" xr:uid="{00000000-0005-0000-0000-0000D1010000}"/>
    <cellStyle name="Normal 2 2 3 2 2 2 2 14" xfId="9607" xr:uid="{00000000-0005-0000-0000-0000D2010000}"/>
    <cellStyle name="Normal 2 2 3 2 2 2 2 2" xfId="313" xr:uid="{00000000-0005-0000-0000-0000D3010000}"/>
    <cellStyle name="Normal 2 2 3 2 2 2 2 2 2" xfId="457" xr:uid="{00000000-0005-0000-0000-0000D4010000}"/>
    <cellStyle name="Normal 2 2 3 2 2 2 2 2 2 2" xfId="806" xr:uid="{00000000-0005-0000-0000-0000D5010000}"/>
    <cellStyle name="Normal 2 2 3 2 2 2 2 2 2 2 2" xfId="2004" xr:uid="{00000000-0005-0000-0000-0000D6010000}"/>
    <cellStyle name="Normal 2 2 3 2 2 2 2 2 2 2 2 2" xfId="4389" xr:uid="{00000000-0005-0000-0000-0000D7010000}"/>
    <cellStyle name="Normal 2 2 3 2 2 2 2 2 2 2 2 2 2" xfId="9158" xr:uid="{00000000-0005-0000-0000-0000D8010000}"/>
    <cellStyle name="Normal 2 2 3 2 2 2 2 2 2 2 2 2 2 2" xfId="28231" xr:uid="{00000000-0005-0000-0000-0000D9010000}"/>
    <cellStyle name="Normal 2 2 3 2 2 2 2 2 2 2 2 2 2 3" xfId="18695" xr:uid="{00000000-0005-0000-0000-0000DA010000}"/>
    <cellStyle name="Normal 2 2 3 2 2 2 2 2 2 2 2 2 3" xfId="23463" xr:uid="{00000000-0005-0000-0000-0000DB010000}"/>
    <cellStyle name="Normal 2 2 3 2 2 2 2 2 2 2 2 2 4" xfId="13927" xr:uid="{00000000-0005-0000-0000-0000DC010000}"/>
    <cellStyle name="Normal 2 2 3 2 2 2 2 2 2 2 2 3" xfId="6774" xr:uid="{00000000-0005-0000-0000-0000DD010000}"/>
    <cellStyle name="Normal 2 2 3 2 2 2 2 2 2 2 2 3 2" xfId="25847" xr:uid="{00000000-0005-0000-0000-0000DE010000}"/>
    <cellStyle name="Normal 2 2 3 2 2 2 2 2 2 2 2 3 3" xfId="16311" xr:uid="{00000000-0005-0000-0000-0000DF010000}"/>
    <cellStyle name="Normal 2 2 3 2 2 2 2 2 2 2 2 4" xfId="21079" xr:uid="{00000000-0005-0000-0000-0000E0010000}"/>
    <cellStyle name="Normal 2 2 3 2 2 2 2 2 2 2 2 5" xfId="11543" xr:uid="{00000000-0005-0000-0000-0000E1010000}"/>
    <cellStyle name="Normal 2 2 3 2 2 2 2 2 2 2 3" xfId="3197" xr:uid="{00000000-0005-0000-0000-0000E2010000}"/>
    <cellStyle name="Normal 2 2 3 2 2 2 2 2 2 2 3 2" xfId="7966" xr:uid="{00000000-0005-0000-0000-0000E3010000}"/>
    <cellStyle name="Normal 2 2 3 2 2 2 2 2 2 2 3 2 2" xfId="27039" xr:uid="{00000000-0005-0000-0000-0000E4010000}"/>
    <cellStyle name="Normal 2 2 3 2 2 2 2 2 2 2 3 2 3" xfId="17503" xr:uid="{00000000-0005-0000-0000-0000E5010000}"/>
    <cellStyle name="Normal 2 2 3 2 2 2 2 2 2 2 3 3" xfId="22271" xr:uid="{00000000-0005-0000-0000-0000E6010000}"/>
    <cellStyle name="Normal 2 2 3 2 2 2 2 2 2 2 3 4" xfId="12735" xr:uid="{00000000-0005-0000-0000-0000E7010000}"/>
    <cellStyle name="Normal 2 2 3 2 2 2 2 2 2 2 4" xfId="5582" xr:uid="{00000000-0005-0000-0000-0000E8010000}"/>
    <cellStyle name="Normal 2 2 3 2 2 2 2 2 2 2 4 2" xfId="24655" xr:uid="{00000000-0005-0000-0000-0000E9010000}"/>
    <cellStyle name="Normal 2 2 3 2 2 2 2 2 2 2 4 3" xfId="15119" xr:uid="{00000000-0005-0000-0000-0000EA010000}"/>
    <cellStyle name="Normal 2 2 3 2 2 2 2 2 2 2 5" xfId="19887" xr:uid="{00000000-0005-0000-0000-0000EB010000}"/>
    <cellStyle name="Normal 2 2 3 2 2 2 2 2 2 2 6" xfId="10351" xr:uid="{00000000-0005-0000-0000-0000EC010000}"/>
    <cellStyle name="Normal 2 2 3 2 2 2 2 2 2 3" xfId="1154" xr:uid="{00000000-0005-0000-0000-0000ED010000}"/>
    <cellStyle name="Normal 2 2 3 2 2 2 2 2 2 3 2" xfId="2352" xr:uid="{00000000-0005-0000-0000-0000EE010000}"/>
    <cellStyle name="Normal 2 2 3 2 2 2 2 2 2 3 2 2" xfId="4737" xr:uid="{00000000-0005-0000-0000-0000EF010000}"/>
    <cellStyle name="Normal 2 2 3 2 2 2 2 2 2 3 2 2 2" xfId="9506" xr:uid="{00000000-0005-0000-0000-0000F0010000}"/>
    <cellStyle name="Normal 2 2 3 2 2 2 2 2 2 3 2 2 2 2" xfId="28579" xr:uid="{00000000-0005-0000-0000-0000F1010000}"/>
    <cellStyle name="Normal 2 2 3 2 2 2 2 2 2 3 2 2 2 3" xfId="19043" xr:uid="{00000000-0005-0000-0000-0000F2010000}"/>
    <cellStyle name="Normal 2 2 3 2 2 2 2 2 2 3 2 2 3" xfId="23811" xr:uid="{00000000-0005-0000-0000-0000F3010000}"/>
    <cellStyle name="Normal 2 2 3 2 2 2 2 2 2 3 2 2 4" xfId="14275" xr:uid="{00000000-0005-0000-0000-0000F4010000}"/>
    <cellStyle name="Normal 2 2 3 2 2 2 2 2 2 3 2 3" xfId="7122" xr:uid="{00000000-0005-0000-0000-0000F5010000}"/>
    <cellStyle name="Normal 2 2 3 2 2 2 2 2 2 3 2 3 2" xfId="26195" xr:uid="{00000000-0005-0000-0000-0000F6010000}"/>
    <cellStyle name="Normal 2 2 3 2 2 2 2 2 2 3 2 3 3" xfId="16659" xr:uid="{00000000-0005-0000-0000-0000F7010000}"/>
    <cellStyle name="Normal 2 2 3 2 2 2 2 2 2 3 2 4" xfId="21427" xr:uid="{00000000-0005-0000-0000-0000F8010000}"/>
    <cellStyle name="Normal 2 2 3 2 2 2 2 2 2 3 2 5" xfId="11891" xr:uid="{00000000-0005-0000-0000-0000F9010000}"/>
    <cellStyle name="Normal 2 2 3 2 2 2 2 2 2 3 3" xfId="3545" xr:uid="{00000000-0005-0000-0000-0000FA010000}"/>
    <cellStyle name="Normal 2 2 3 2 2 2 2 2 2 3 3 2" xfId="8314" xr:uid="{00000000-0005-0000-0000-0000FB010000}"/>
    <cellStyle name="Normal 2 2 3 2 2 2 2 2 2 3 3 2 2" xfId="27387" xr:uid="{00000000-0005-0000-0000-0000FC010000}"/>
    <cellStyle name="Normal 2 2 3 2 2 2 2 2 2 3 3 2 3" xfId="17851" xr:uid="{00000000-0005-0000-0000-0000FD010000}"/>
    <cellStyle name="Normal 2 2 3 2 2 2 2 2 2 3 3 3" xfId="22619" xr:uid="{00000000-0005-0000-0000-0000FE010000}"/>
    <cellStyle name="Normal 2 2 3 2 2 2 2 2 2 3 3 4" xfId="13083" xr:uid="{00000000-0005-0000-0000-0000FF010000}"/>
    <cellStyle name="Normal 2 2 3 2 2 2 2 2 2 3 4" xfId="5930" xr:uid="{00000000-0005-0000-0000-000000020000}"/>
    <cellStyle name="Normal 2 2 3 2 2 2 2 2 2 3 4 2" xfId="25003" xr:uid="{00000000-0005-0000-0000-000001020000}"/>
    <cellStyle name="Normal 2 2 3 2 2 2 2 2 2 3 4 3" xfId="15467" xr:uid="{00000000-0005-0000-0000-000002020000}"/>
    <cellStyle name="Normal 2 2 3 2 2 2 2 2 2 3 5" xfId="20235" xr:uid="{00000000-0005-0000-0000-000003020000}"/>
    <cellStyle name="Normal 2 2 3 2 2 2 2 2 2 3 6" xfId="10699" xr:uid="{00000000-0005-0000-0000-000004020000}"/>
    <cellStyle name="Normal 2 2 3 2 2 2 2 2 2 4" xfId="1656" xr:uid="{00000000-0005-0000-0000-000005020000}"/>
    <cellStyle name="Normal 2 2 3 2 2 2 2 2 2 4 2" xfId="4041" xr:uid="{00000000-0005-0000-0000-000006020000}"/>
    <cellStyle name="Normal 2 2 3 2 2 2 2 2 2 4 2 2" xfId="8810" xr:uid="{00000000-0005-0000-0000-000007020000}"/>
    <cellStyle name="Normal 2 2 3 2 2 2 2 2 2 4 2 2 2" xfId="27883" xr:uid="{00000000-0005-0000-0000-000008020000}"/>
    <cellStyle name="Normal 2 2 3 2 2 2 2 2 2 4 2 2 3" xfId="18347" xr:uid="{00000000-0005-0000-0000-000009020000}"/>
    <cellStyle name="Normal 2 2 3 2 2 2 2 2 2 4 2 3" xfId="23115" xr:uid="{00000000-0005-0000-0000-00000A020000}"/>
    <cellStyle name="Normal 2 2 3 2 2 2 2 2 2 4 2 4" xfId="13579" xr:uid="{00000000-0005-0000-0000-00000B020000}"/>
    <cellStyle name="Normal 2 2 3 2 2 2 2 2 2 4 3" xfId="6426" xr:uid="{00000000-0005-0000-0000-00000C020000}"/>
    <cellStyle name="Normal 2 2 3 2 2 2 2 2 2 4 3 2" xfId="25499" xr:uid="{00000000-0005-0000-0000-00000D020000}"/>
    <cellStyle name="Normal 2 2 3 2 2 2 2 2 2 4 3 3" xfId="15963" xr:uid="{00000000-0005-0000-0000-00000E020000}"/>
    <cellStyle name="Normal 2 2 3 2 2 2 2 2 2 4 4" xfId="20731" xr:uid="{00000000-0005-0000-0000-00000F020000}"/>
    <cellStyle name="Normal 2 2 3 2 2 2 2 2 2 4 5" xfId="11195" xr:uid="{00000000-0005-0000-0000-000010020000}"/>
    <cellStyle name="Normal 2 2 3 2 2 2 2 2 2 5" xfId="2849" xr:uid="{00000000-0005-0000-0000-000011020000}"/>
    <cellStyle name="Normal 2 2 3 2 2 2 2 2 2 5 2" xfId="7618" xr:uid="{00000000-0005-0000-0000-000012020000}"/>
    <cellStyle name="Normal 2 2 3 2 2 2 2 2 2 5 2 2" xfId="26691" xr:uid="{00000000-0005-0000-0000-000013020000}"/>
    <cellStyle name="Normal 2 2 3 2 2 2 2 2 2 5 2 3" xfId="17155" xr:uid="{00000000-0005-0000-0000-000014020000}"/>
    <cellStyle name="Normal 2 2 3 2 2 2 2 2 2 5 3" xfId="21923" xr:uid="{00000000-0005-0000-0000-000015020000}"/>
    <cellStyle name="Normal 2 2 3 2 2 2 2 2 2 5 4" xfId="12387" xr:uid="{00000000-0005-0000-0000-000016020000}"/>
    <cellStyle name="Normal 2 2 3 2 2 2 2 2 2 6" xfId="5234" xr:uid="{00000000-0005-0000-0000-000017020000}"/>
    <cellStyle name="Normal 2 2 3 2 2 2 2 2 2 6 2" xfId="24307" xr:uid="{00000000-0005-0000-0000-000018020000}"/>
    <cellStyle name="Normal 2 2 3 2 2 2 2 2 2 6 3" xfId="14771" xr:uid="{00000000-0005-0000-0000-000019020000}"/>
    <cellStyle name="Normal 2 2 3 2 2 2 2 2 2 7" xfId="19539" xr:uid="{00000000-0005-0000-0000-00001A020000}"/>
    <cellStyle name="Normal 2 2 3 2 2 2 2 2 2 8" xfId="10003" xr:uid="{00000000-0005-0000-0000-00001B020000}"/>
    <cellStyle name="Normal 2 2 3 2 2 2 2 2 3" xfId="662" xr:uid="{00000000-0005-0000-0000-00001C020000}"/>
    <cellStyle name="Normal 2 2 3 2 2 2 2 2 3 2" xfId="1860" xr:uid="{00000000-0005-0000-0000-00001D020000}"/>
    <cellStyle name="Normal 2 2 3 2 2 2 2 2 3 2 2" xfId="4245" xr:uid="{00000000-0005-0000-0000-00001E020000}"/>
    <cellStyle name="Normal 2 2 3 2 2 2 2 2 3 2 2 2" xfId="9014" xr:uid="{00000000-0005-0000-0000-00001F020000}"/>
    <cellStyle name="Normal 2 2 3 2 2 2 2 2 3 2 2 2 2" xfId="28087" xr:uid="{00000000-0005-0000-0000-000020020000}"/>
    <cellStyle name="Normal 2 2 3 2 2 2 2 2 3 2 2 2 3" xfId="18551" xr:uid="{00000000-0005-0000-0000-000021020000}"/>
    <cellStyle name="Normal 2 2 3 2 2 2 2 2 3 2 2 3" xfId="23319" xr:uid="{00000000-0005-0000-0000-000022020000}"/>
    <cellStyle name="Normal 2 2 3 2 2 2 2 2 3 2 2 4" xfId="13783" xr:uid="{00000000-0005-0000-0000-000023020000}"/>
    <cellStyle name="Normal 2 2 3 2 2 2 2 2 3 2 3" xfId="6630" xr:uid="{00000000-0005-0000-0000-000024020000}"/>
    <cellStyle name="Normal 2 2 3 2 2 2 2 2 3 2 3 2" xfId="25703" xr:uid="{00000000-0005-0000-0000-000025020000}"/>
    <cellStyle name="Normal 2 2 3 2 2 2 2 2 3 2 3 3" xfId="16167" xr:uid="{00000000-0005-0000-0000-000026020000}"/>
    <cellStyle name="Normal 2 2 3 2 2 2 2 2 3 2 4" xfId="20935" xr:uid="{00000000-0005-0000-0000-000027020000}"/>
    <cellStyle name="Normal 2 2 3 2 2 2 2 2 3 2 5" xfId="11399" xr:uid="{00000000-0005-0000-0000-000028020000}"/>
    <cellStyle name="Normal 2 2 3 2 2 2 2 2 3 3" xfId="3053" xr:uid="{00000000-0005-0000-0000-000029020000}"/>
    <cellStyle name="Normal 2 2 3 2 2 2 2 2 3 3 2" xfId="7822" xr:uid="{00000000-0005-0000-0000-00002A020000}"/>
    <cellStyle name="Normal 2 2 3 2 2 2 2 2 3 3 2 2" xfId="26895" xr:uid="{00000000-0005-0000-0000-00002B020000}"/>
    <cellStyle name="Normal 2 2 3 2 2 2 2 2 3 3 2 3" xfId="17359" xr:uid="{00000000-0005-0000-0000-00002C020000}"/>
    <cellStyle name="Normal 2 2 3 2 2 2 2 2 3 3 3" xfId="22127" xr:uid="{00000000-0005-0000-0000-00002D020000}"/>
    <cellStyle name="Normal 2 2 3 2 2 2 2 2 3 3 4" xfId="12591" xr:uid="{00000000-0005-0000-0000-00002E020000}"/>
    <cellStyle name="Normal 2 2 3 2 2 2 2 2 3 4" xfId="5438" xr:uid="{00000000-0005-0000-0000-00002F020000}"/>
    <cellStyle name="Normal 2 2 3 2 2 2 2 2 3 4 2" xfId="24511" xr:uid="{00000000-0005-0000-0000-000030020000}"/>
    <cellStyle name="Normal 2 2 3 2 2 2 2 2 3 4 3" xfId="14975" xr:uid="{00000000-0005-0000-0000-000031020000}"/>
    <cellStyle name="Normal 2 2 3 2 2 2 2 2 3 5" xfId="19743" xr:uid="{00000000-0005-0000-0000-000032020000}"/>
    <cellStyle name="Normal 2 2 3 2 2 2 2 2 3 6" xfId="10207" xr:uid="{00000000-0005-0000-0000-000033020000}"/>
    <cellStyle name="Normal 2 2 3 2 2 2 2 2 4" xfId="1010" xr:uid="{00000000-0005-0000-0000-000034020000}"/>
    <cellStyle name="Normal 2 2 3 2 2 2 2 2 4 2" xfId="2208" xr:uid="{00000000-0005-0000-0000-000035020000}"/>
    <cellStyle name="Normal 2 2 3 2 2 2 2 2 4 2 2" xfId="4593" xr:uid="{00000000-0005-0000-0000-000036020000}"/>
    <cellStyle name="Normal 2 2 3 2 2 2 2 2 4 2 2 2" xfId="9362" xr:uid="{00000000-0005-0000-0000-000037020000}"/>
    <cellStyle name="Normal 2 2 3 2 2 2 2 2 4 2 2 2 2" xfId="28435" xr:uid="{00000000-0005-0000-0000-000038020000}"/>
    <cellStyle name="Normal 2 2 3 2 2 2 2 2 4 2 2 2 3" xfId="18899" xr:uid="{00000000-0005-0000-0000-000039020000}"/>
    <cellStyle name="Normal 2 2 3 2 2 2 2 2 4 2 2 3" xfId="23667" xr:uid="{00000000-0005-0000-0000-00003A020000}"/>
    <cellStyle name="Normal 2 2 3 2 2 2 2 2 4 2 2 4" xfId="14131" xr:uid="{00000000-0005-0000-0000-00003B020000}"/>
    <cellStyle name="Normal 2 2 3 2 2 2 2 2 4 2 3" xfId="6978" xr:uid="{00000000-0005-0000-0000-00003C020000}"/>
    <cellStyle name="Normal 2 2 3 2 2 2 2 2 4 2 3 2" xfId="26051" xr:uid="{00000000-0005-0000-0000-00003D020000}"/>
    <cellStyle name="Normal 2 2 3 2 2 2 2 2 4 2 3 3" xfId="16515" xr:uid="{00000000-0005-0000-0000-00003E020000}"/>
    <cellStyle name="Normal 2 2 3 2 2 2 2 2 4 2 4" xfId="21283" xr:uid="{00000000-0005-0000-0000-00003F020000}"/>
    <cellStyle name="Normal 2 2 3 2 2 2 2 2 4 2 5" xfId="11747" xr:uid="{00000000-0005-0000-0000-000040020000}"/>
    <cellStyle name="Normal 2 2 3 2 2 2 2 2 4 3" xfId="3401" xr:uid="{00000000-0005-0000-0000-000041020000}"/>
    <cellStyle name="Normal 2 2 3 2 2 2 2 2 4 3 2" xfId="8170" xr:uid="{00000000-0005-0000-0000-000042020000}"/>
    <cellStyle name="Normal 2 2 3 2 2 2 2 2 4 3 2 2" xfId="27243" xr:uid="{00000000-0005-0000-0000-000043020000}"/>
    <cellStyle name="Normal 2 2 3 2 2 2 2 2 4 3 2 3" xfId="17707" xr:uid="{00000000-0005-0000-0000-000044020000}"/>
    <cellStyle name="Normal 2 2 3 2 2 2 2 2 4 3 3" xfId="22475" xr:uid="{00000000-0005-0000-0000-000045020000}"/>
    <cellStyle name="Normal 2 2 3 2 2 2 2 2 4 3 4" xfId="12939" xr:uid="{00000000-0005-0000-0000-000046020000}"/>
    <cellStyle name="Normal 2 2 3 2 2 2 2 2 4 4" xfId="5786" xr:uid="{00000000-0005-0000-0000-000047020000}"/>
    <cellStyle name="Normal 2 2 3 2 2 2 2 2 4 4 2" xfId="24859" xr:uid="{00000000-0005-0000-0000-000048020000}"/>
    <cellStyle name="Normal 2 2 3 2 2 2 2 2 4 4 3" xfId="15323" xr:uid="{00000000-0005-0000-0000-000049020000}"/>
    <cellStyle name="Normal 2 2 3 2 2 2 2 2 4 5" xfId="20091" xr:uid="{00000000-0005-0000-0000-00004A020000}"/>
    <cellStyle name="Normal 2 2 3 2 2 2 2 2 4 6" xfId="10555" xr:uid="{00000000-0005-0000-0000-00004B020000}"/>
    <cellStyle name="Normal 2 2 3 2 2 2 2 2 5" xfId="1512" xr:uid="{00000000-0005-0000-0000-00004C020000}"/>
    <cellStyle name="Normal 2 2 3 2 2 2 2 2 5 2" xfId="3897" xr:uid="{00000000-0005-0000-0000-00004D020000}"/>
    <cellStyle name="Normal 2 2 3 2 2 2 2 2 5 2 2" xfId="8666" xr:uid="{00000000-0005-0000-0000-00004E020000}"/>
    <cellStyle name="Normal 2 2 3 2 2 2 2 2 5 2 2 2" xfId="27739" xr:uid="{00000000-0005-0000-0000-00004F020000}"/>
    <cellStyle name="Normal 2 2 3 2 2 2 2 2 5 2 2 3" xfId="18203" xr:uid="{00000000-0005-0000-0000-000050020000}"/>
    <cellStyle name="Normal 2 2 3 2 2 2 2 2 5 2 3" xfId="22971" xr:uid="{00000000-0005-0000-0000-000051020000}"/>
    <cellStyle name="Normal 2 2 3 2 2 2 2 2 5 2 4" xfId="13435" xr:uid="{00000000-0005-0000-0000-000052020000}"/>
    <cellStyle name="Normal 2 2 3 2 2 2 2 2 5 3" xfId="6282" xr:uid="{00000000-0005-0000-0000-000053020000}"/>
    <cellStyle name="Normal 2 2 3 2 2 2 2 2 5 3 2" xfId="25355" xr:uid="{00000000-0005-0000-0000-000054020000}"/>
    <cellStyle name="Normal 2 2 3 2 2 2 2 2 5 3 3" xfId="15819" xr:uid="{00000000-0005-0000-0000-000055020000}"/>
    <cellStyle name="Normal 2 2 3 2 2 2 2 2 5 4" xfId="20587" xr:uid="{00000000-0005-0000-0000-000056020000}"/>
    <cellStyle name="Normal 2 2 3 2 2 2 2 2 5 5" xfId="11051" xr:uid="{00000000-0005-0000-0000-000057020000}"/>
    <cellStyle name="Normal 2 2 3 2 2 2 2 2 6" xfId="2705" xr:uid="{00000000-0005-0000-0000-000058020000}"/>
    <cellStyle name="Normal 2 2 3 2 2 2 2 2 6 2" xfId="7474" xr:uid="{00000000-0005-0000-0000-000059020000}"/>
    <cellStyle name="Normal 2 2 3 2 2 2 2 2 6 2 2" xfId="26547" xr:uid="{00000000-0005-0000-0000-00005A020000}"/>
    <cellStyle name="Normal 2 2 3 2 2 2 2 2 6 2 3" xfId="17011" xr:uid="{00000000-0005-0000-0000-00005B020000}"/>
    <cellStyle name="Normal 2 2 3 2 2 2 2 2 6 3" xfId="21779" xr:uid="{00000000-0005-0000-0000-00005C020000}"/>
    <cellStyle name="Normal 2 2 3 2 2 2 2 2 6 4" xfId="12243" xr:uid="{00000000-0005-0000-0000-00005D020000}"/>
    <cellStyle name="Normal 2 2 3 2 2 2 2 2 7" xfId="5090" xr:uid="{00000000-0005-0000-0000-00005E020000}"/>
    <cellStyle name="Normal 2 2 3 2 2 2 2 2 7 2" xfId="24163" xr:uid="{00000000-0005-0000-0000-00005F020000}"/>
    <cellStyle name="Normal 2 2 3 2 2 2 2 2 7 3" xfId="14627" xr:uid="{00000000-0005-0000-0000-000060020000}"/>
    <cellStyle name="Normal 2 2 3 2 2 2 2 2 8" xfId="19395" xr:uid="{00000000-0005-0000-0000-000061020000}"/>
    <cellStyle name="Normal 2 2 3 2 2 2 2 2 9" xfId="9859" xr:uid="{00000000-0005-0000-0000-000062020000}"/>
    <cellStyle name="Normal 2 2 3 2 2 2 2 3" xfId="241" xr:uid="{00000000-0005-0000-0000-000063020000}"/>
    <cellStyle name="Normal 2 2 3 2 2 2 2 3 2" xfId="590" xr:uid="{00000000-0005-0000-0000-000064020000}"/>
    <cellStyle name="Normal 2 2 3 2 2 2 2 3 2 2" xfId="1788" xr:uid="{00000000-0005-0000-0000-000065020000}"/>
    <cellStyle name="Normal 2 2 3 2 2 2 2 3 2 2 2" xfId="4173" xr:uid="{00000000-0005-0000-0000-000066020000}"/>
    <cellStyle name="Normal 2 2 3 2 2 2 2 3 2 2 2 2" xfId="8942" xr:uid="{00000000-0005-0000-0000-000067020000}"/>
    <cellStyle name="Normal 2 2 3 2 2 2 2 3 2 2 2 2 2" xfId="28015" xr:uid="{00000000-0005-0000-0000-000068020000}"/>
    <cellStyle name="Normal 2 2 3 2 2 2 2 3 2 2 2 2 3" xfId="18479" xr:uid="{00000000-0005-0000-0000-000069020000}"/>
    <cellStyle name="Normal 2 2 3 2 2 2 2 3 2 2 2 3" xfId="23247" xr:uid="{00000000-0005-0000-0000-00006A020000}"/>
    <cellStyle name="Normal 2 2 3 2 2 2 2 3 2 2 2 4" xfId="13711" xr:uid="{00000000-0005-0000-0000-00006B020000}"/>
    <cellStyle name="Normal 2 2 3 2 2 2 2 3 2 2 3" xfId="6558" xr:uid="{00000000-0005-0000-0000-00006C020000}"/>
    <cellStyle name="Normal 2 2 3 2 2 2 2 3 2 2 3 2" xfId="25631" xr:uid="{00000000-0005-0000-0000-00006D020000}"/>
    <cellStyle name="Normal 2 2 3 2 2 2 2 3 2 2 3 3" xfId="16095" xr:uid="{00000000-0005-0000-0000-00006E020000}"/>
    <cellStyle name="Normal 2 2 3 2 2 2 2 3 2 2 4" xfId="20863" xr:uid="{00000000-0005-0000-0000-00006F020000}"/>
    <cellStyle name="Normal 2 2 3 2 2 2 2 3 2 2 5" xfId="11327" xr:uid="{00000000-0005-0000-0000-000070020000}"/>
    <cellStyle name="Normal 2 2 3 2 2 2 2 3 2 3" xfId="2981" xr:uid="{00000000-0005-0000-0000-000071020000}"/>
    <cellStyle name="Normal 2 2 3 2 2 2 2 3 2 3 2" xfId="7750" xr:uid="{00000000-0005-0000-0000-000072020000}"/>
    <cellStyle name="Normal 2 2 3 2 2 2 2 3 2 3 2 2" xfId="26823" xr:uid="{00000000-0005-0000-0000-000073020000}"/>
    <cellStyle name="Normal 2 2 3 2 2 2 2 3 2 3 2 3" xfId="17287" xr:uid="{00000000-0005-0000-0000-000074020000}"/>
    <cellStyle name="Normal 2 2 3 2 2 2 2 3 2 3 3" xfId="22055" xr:uid="{00000000-0005-0000-0000-000075020000}"/>
    <cellStyle name="Normal 2 2 3 2 2 2 2 3 2 3 4" xfId="12519" xr:uid="{00000000-0005-0000-0000-000076020000}"/>
    <cellStyle name="Normal 2 2 3 2 2 2 2 3 2 4" xfId="5366" xr:uid="{00000000-0005-0000-0000-000077020000}"/>
    <cellStyle name="Normal 2 2 3 2 2 2 2 3 2 4 2" xfId="24439" xr:uid="{00000000-0005-0000-0000-000078020000}"/>
    <cellStyle name="Normal 2 2 3 2 2 2 2 3 2 4 3" xfId="14903" xr:uid="{00000000-0005-0000-0000-000079020000}"/>
    <cellStyle name="Normal 2 2 3 2 2 2 2 3 2 5" xfId="19671" xr:uid="{00000000-0005-0000-0000-00007A020000}"/>
    <cellStyle name="Normal 2 2 3 2 2 2 2 3 2 6" xfId="10135" xr:uid="{00000000-0005-0000-0000-00007B020000}"/>
    <cellStyle name="Normal 2 2 3 2 2 2 2 3 3" xfId="938" xr:uid="{00000000-0005-0000-0000-00007C020000}"/>
    <cellStyle name="Normal 2 2 3 2 2 2 2 3 3 2" xfId="2136" xr:uid="{00000000-0005-0000-0000-00007D020000}"/>
    <cellStyle name="Normal 2 2 3 2 2 2 2 3 3 2 2" xfId="4521" xr:uid="{00000000-0005-0000-0000-00007E020000}"/>
    <cellStyle name="Normal 2 2 3 2 2 2 2 3 3 2 2 2" xfId="9290" xr:uid="{00000000-0005-0000-0000-00007F020000}"/>
    <cellStyle name="Normal 2 2 3 2 2 2 2 3 3 2 2 2 2" xfId="28363" xr:uid="{00000000-0005-0000-0000-000080020000}"/>
    <cellStyle name="Normal 2 2 3 2 2 2 2 3 3 2 2 2 3" xfId="18827" xr:uid="{00000000-0005-0000-0000-000081020000}"/>
    <cellStyle name="Normal 2 2 3 2 2 2 2 3 3 2 2 3" xfId="23595" xr:uid="{00000000-0005-0000-0000-000082020000}"/>
    <cellStyle name="Normal 2 2 3 2 2 2 2 3 3 2 2 4" xfId="14059" xr:uid="{00000000-0005-0000-0000-000083020000}"/>
    <cellStyle name="Normal 2 2 3 2 2 2 2 3 3 2 3" xfId="6906" xr:uid="{00000000-0005-0000-0000-000084020000}"/>
    <cellStyle name="Normal 2 2 3 2 2 2 2 3 3 2 3 2" xfId="25979" xr:uid="{00000000-0005-0000-0000-000085020000}"/>
    <cellStyle name="Normal 2 2 3 2 2 2 2 3 3 2 3 3" xfId="16443" xr:uid="{00000000-0005-0000-0000-000086020000}"/>
    <cellStyle name="Normal 2 2 3 2 2 2 2 3 3 2 4" xfId="21211" xr:uid="{00000000-0005-0000-0000-000087020000}"/>
    <cellStyle name="Normal 2 2 3 2 2 2 2 3 3 2 5" xfId="11675" xr:uid="{00000000-0005-0000-0000-000088020000}"/>
    <cellStyle name="Normal 2 2 3 2 2 2 2 3 3 3" xfId="3329" xr:uid="{00000000-0005-0000-0000-000089020000}"/>
    <cellStyle name="Normal 2 2 3 2 2 2 2 3 3 3 2" xfId="8098" xr:uid="{00000000-0005-0000-0000-00008A020000}"/>
    <cellStyle name="Normal 2 2 3 2 2 2 2 3 3 3 2 2" xfId="27171" xr:uid="{00000000-0005-0000-0000-00008B020000}"/>
    <cellStyle name="Normal 2 2 3 2 2 2 2 3 3 3 2 3" xfId="17635" xr:uid="{00000000-0005-0000-0000-00008C020000}"/>
    <cellStyle name="Normal 2 2 3 2 2 2 2 3 3 3 3" xfId="22403" xr:uid="{00000000-0005-0000-0000-00008D020000}"/>
    <cellStyle name="Normal 2 2 3 2 2 2 2 3 3 3 4" xfId="12867" xr:uid="{00000000-0005-0000-0000-00008E020000}"/>
    <cellStyle name="Normal 2 2 3 2 2 2 2 3 3 4" xfId="5714" xr:uid="{00000000-0005-0000-0000-00008F020000}"/>
    <cellStyle name="Normal 2 2 3 2 2 2 2 3 3 4 2" xfId="24787" xr:uid="{00000000-0005-0000-0000-000090020000}"/>
    <cellStyle name="Normal 2 2 3 2 2 2 2 3 3 4 3" xfId="15251" xr:uid="{00000000-0005-0000-0000-000091020000}"/>
    <cellStyle name="Normal 2 2 3 2 2 2 2 3 3 5" xfId="20019" xr:uid="{00000000-0005-0000-0000-000092020000}"/>
    <cellStyle name="Normal 2 2 3 2 2 2 2 3 3 6" xfId="10483" xr:uid="{00000000-0005-0000-0000-000093020000}"/>
    <cellStyle name="Normal 2 2 3 2 2 2 2 3 4" xfId="1440" xr:uid="{00000000-0005-0000-0000-000094020000}"/>
    <cellStyle name="Normal 2 2 3 2 2 2 2 3 4 2" xfId="3825" xr:uid="{00000000-0005-0000-0000-000095020000}"/>
    <cellStyle name="Normal 2 2 3 2 2 2 2 3 4 2 2" xfId="8594" xr:uid="{00000000-0005-0000-0000-000096020000}"/>
    <cellStyle name="Normal 2 2 3 2 2 2 2 3 4 2 2 2" xfId="27667" xr:uid="{00000000-0005-0000-0000-000097020000}"/>
    <cellStyle name="Normal 2 2 3 2 2 2 2 3 4 2 2 3" xfId="18131" xr:uid="{00000000-0005-0000-0000-000098020000}"/>
    <cellStyle name="Normal 2 2 3 2 2 2 2 3 4 2 3" xfId="22899" xr:uid="{00000000-0005-0000-0000-000099020000}"/>
    <cellStyle name="Normal 2 2 3 2 2 2 2 3 4 2 4" xfId="13363" xr:uid="{00000000-0005-0000-0000-00009A020000}"/>
    <cellStyle name="Normal 2 2 3 2 2 2 2 3 4 3" xfId="6210" xr:uid="{00000000-0005-0000-0000-00009B020000}"/>
    <cellStyle name="Normal 2 2 3 2 2 2 2 3 4 3 2" xfId="25283" xr:uid="{00000000-0005-0000-0000-00009C020000}"/>
    <cellStyle name="Normal 2 2 3 2 2 2 2 3 4 3 3" xfId="15747" xr:uid="{00000000-0005-0000-0000-00009D020000}"/>
    <cellStyle name="Normal 2 2 3 2 2 2 2 3 4 4" xfId="20515" xr:uid="{00000000-0005-0000-0000-00009E020000}"/>
    <cellStyle name="Normal 2 2 3 2 2 2 2 3 4 5" xfId="10979" xr:uid="{00000000-0005-0000-0000-00009F020000}"/>
    <cellStyle name="Normal 2 2 3 2 2 2 2 3 5" xfId="2633" xr:uid="{00000000-0005-0000-0000-0000A0020000}"/>
    <cellStyle name="Normal 2 2 3 2 2 2 2 3 5 2" xfId="7402" xr:uid="{00000000-0005-0000-0000-0000A1020000}"/>
    <cellStyle name="Normal 2 2 3 2 2 2 2 3 5 2 2" xfId="26475" xr:uid="{00000000-0005-0000-0000-0000A2020000}"/>
    <cellStyle name="Normal 2 2 3 2 2 2 2 3 5 2 3" xfId="16939" xr:uid="{00000000-0005-0000-0000-0000A3020000}"/>
    <cellStyle name="Normal 2 2 3 2 2 2 2 3 5 3" xfId="21707" xr:uid="{00000000-0005-0000-0000-0000A4020000}"/>
    <cellStyle name="Normal 2 2 3 2 2 2 2 3 5 4" xfId="12171" xr:uid="{00000000-0005-0000-0000-0000A5020000}"/>
    <cellStyle name="Normal 2 2 3 2 2 2 2 3 6" xfId="5018" xr:uid="{00000000-0005-0000-0000-0000A6020000}"/>
    <cellStyle name="Normal 2 2 3 2 2 2 2 3 6 2" xfId="24091" xr:uid="{00000000-0005-0000-0000-0000A7020000}"/>
    <cellStyle name="Normal 2 2 3 2 2 2 2 3 6 3" xfId="14555" xr:uid="{00000000-0005-0000-0000-0000A8020000}"/>
    <cellStyle name="Normal 2 2 3 2 2 2 2 3 7" xfId="19323" xr:uid="{00000000-0005-0000-0000-0000A9020000}"/>
    <cellStyle name="Normal 2 2 3 2 2 2 2 3 8" xfId="9787" xr:uid="{00000000-0005-0000-0000-0000AA020000}"/>
    <cellStyle name="Normal 2 2 3 2 2 2 2 4" xfId="385" xr:uid="{00000000-0005-0000-0000-0000AB020000}"/>
    <cellStyle name="Normal 2 2 3 2 2 2 2 4 2" xfId="734" xr:uid="{00000000-0005-0000-0000-0000AC020000}"/>
    <cellStyle name="Normal 2 2 3 2 2 2 2 4 2 2" xfId="1932" xr:uid="{00000000-0005-0000-0000-0000AD020000}"/>
    <cellStyle name="Normal 2 2 3 2 2 2 2 4 2 2 2" xfId="4317" xr:uid="{00000000-0005-0000-0000-0000AE020000}"/>
    <cellStyle name="Normal 2 2 3 2 2 2 2 4 2 2 2 2" xfId="9086" xr:uid="{00000000-0005-0000-0000-0000AF020000}"/>
    <cellStyle name="Normal 2 2 3 2 2 2 2 4 2 2 2 2 2" xfId="28159" xr:uid="{00000000-0005-0000-0000-0000B0020000}"/>
    <cellStyle name="Normal 2 2 3 2 2 2 2 4 2 2 2 2 3" xfId="18623" xr:uid="{00000000-0005-0000-0000-0000B1020000}"/>
    <cellStyle name="Normal 2 2 3 2 2 2 2 4 2 2 2 3" xfId="23391" xr:uid="{00000000-0005-0000-0000-0000B2020000}"/>
    <cellStyle name="Normal 2 2 3 2 2 2 2 4 2 2 2 4" xfId="13855" xr:uid="{00000000-0005-0000-0000-0000B3020000}"/>
    <cellStyle name="Normal 2 2 3 2 2 2 2 4 2 2 3" xfId="6702" xr:uid="{00000000-0005-0000-0000-0000B4020000}"/>
    <cellStyle name="Normal 2 2 3 2 2 2 2 4 2 2 3 2" xfId="25775" xr:uid="{00000000-0005-0000-0000-0000B5020000}"/>
    <cellStyle name="Normal 2 2 3 2 2 2 2 4 2 2 3 3" xfId="16239" xr:uid="{00000000-0005-0000-0000-0000B6020000}"/>
    <cellStyle name="Normal 2 2 3 2 2 2 2 4 2 2 4" xfId="21007" xr:uid="{00000000-0005-0000-0000-0000B7020000}"/>
    <cellStyle name="Normal 2 2 3 2 2 2 2 4 2 2 5" xfId="11471" xr:uid="{00000000-0005-0000-0000-0000B8020000}"/>
    <cellStyle name="Normal 2 2 3 2 2 2 2 4 2 3" xfId="3125" xr:uid="{00000000-0005-0000-0000-0000B9020000}"/>
    <cellStyle name="Normal 2 2 3 2 2 2 2 4 2 3 2" xfId="7894" xr:uid="{00000000-0005-0000-0000-0000BA020000}"/>
    <cellStyle name="Normal 2 2 3 2 2 2 2 4 2 3 2 2" xfId="26967" xr:uid="{00000000-0005-0000-0000-0000BB020000}"/>
    <cellStyle name="Normal 2 2 3 2 2 2 2 4 2 3 2 3" xfId="17431" xr:uid="{00000000-0005-0000-0000-0000BC020000}"/>
    <cellStyle name="Normal 2 2 3 2 2 2 2 4 2 3 3" xfId="22199" xr:uid="{00000000-0005-0000-0000-0000BD020000}"/>
    <cellStyle name="Normal 2 2 3 2 2 2 2 4 2 3 4" xfId="12663" xr:uid="{00000000-0005-0000-0000-0000BE020000}"/>
    <cellStyle name="Normal 2 2 3 2 2 2 2 4 2 4" xfId="5510" xr:uid="{00000000-0005-0000-0000-0000BF020000}"/>
    <cellStyle name="Normal 2 2 3 2 2 2 2 4 2 4 2" xfId="24583" xr:uid="{00000000-0005-0000-0000-0000C0020000}"/>
    <cellStyle name="Normal 2 2 3 2 2 2 2 4 2 4 3" xfId="15047" xr:uid="{00000000-0005-0000-0000-0000C1020000}"/>
    <cellStyle name="Normal 2 2 3 2 2 2 2 4 2 5" xfId="19815" xr:uid="{00000000-0005-0000-0000-0000C2020000}"/>
    <cellStyle name="Normal 2 2 3 2 2 2 2 4 2 6" xfId="10279" xr:uid="{00000000-0005-0000-0000-0000C3020000}"/>
    <cellStyle name="Normal 2 2 3 2 2 2 2 4 3" xfId="1082" xr:uid="{00000000-0005-0000-0000-0000C4020000}"/>
    <cellStyle name="Normal 2 2 3 2 2 2 2 4 3 2" xfId="2280" xr:uid="{00000000-0005-0000-0000-0000C5020000}"/>
    <cellStyle name="Normal 2 2 3 2 2 2 2 4 3 2 2" xfId="4665" xr:uid="{00000000-0005-0000-0000-0000C6020000}"/>
    <cellStyle name="Normal 2 2 3 2 2 2 2 4 3 2 2 2" xfId="9434" xr:uid="{00000000-0005-0000-0000-0000C7020000}"/>
    <cellStyle name="Normal 2 2 3 2 2 2 2 4 3 2 2 2 2" xfId="28507" xr:uid="{00000000-0005-0000-0000-0000C8020000}"/>
    <cellStyle name="Normal 2 2 3 2 2 2 2 4 3 2 2 2 3" xfId="18971" xr:uid="{00000000-0005-0000-0000-0000C9020000}"/>
    <cellStyle name="Normal 2 2 3 2 2 2 2 4 3 2 2 3" xfId="23739" xr:uid="{00000000-0005-0000-0000-0000CA020000}"/>
    <cellStyle name="Normal 2 2 3 2 2 2 2 4 3 2 2 4" xfId="14203" xr:uid="{00000000-0005-0000-0000-0000CB020000}"/>
    <cellStyle name="Normal 2 2 3 2 2 2 2 4 3 2 3" xfId="7050" xr:uid="{00000000-0005-0000-0000-0000CC020000}"/>
    <cellStyle name="Normal 2 2 3 2 2 2 2 4 3 2 3 2" xfId="26123" xr:uid="{00000000-0005-0000-0000-0000CD020000}"/>
    <cellStyle name="Normal 2 2 3 2 2 2 2 4 3 2 3 3" xfId="16587" xr:uid="{00000000-0005-0000-0000-0000CE020000}"/>
    <cellStyle name="Normal 2 2 3 2 2 2 2 4 3 2 4" xfId="21355" xr:uid="{00000000-0005-0000-0000-0000CF020000}"/>
    <cellStyle name="Normal 2 2 3 2 2 2 2 4 3 2 5" xfId="11819" xr:uid="{00000000-0005-0000-0000-0000D0020000}"/>
    <cellStyle name="Normal 2 2 3 2 2 2 2 4 3 3" xfId="3473" xr:uid="{00000000-0005-0000-0000-0000D1020000}"/>
    <cellStyle name="Normal 2 2 3 2 2 2 2 4 3 3 2" xfId="8242" xr:uid="{00000000-0005-0000-0000-0000D2020000}"/>
    <cellStyle name="Normal 2 2 3 2 2 2 2 4 3 3 2 2" xfId="27315" xr:uid="{00000000-0005-0000-0000-0000D3020000}"/>
    <cellStyle name="Normal 2 2 3 2 2 2 2 4 3 3 2 3" xfId="17779" xr:uid="{00000000-0005-0000-0000-0000D4020000}"/>
    <cellStyle name="Normal 2 2 3 2 2 2 2 4 3 3 3" xfId="22547" xr:uid="{00000000-0005-0000-0000-0000D5020000}"/>
    <cellStyle name="Normal 2 2 3 2 2 2 2 4 3 3 4" xfId="13011" xr:uid="{00000000-0005-0000-0000-0000D6020000}"/>
    <cellStyle name="Normal 2 2 3 2 2 2 2 4 3 4" xfId="5858" xr:uid="{00000000-0005-0000-0000-0000D7020000}"/>
    <cellStyle name="Normal 2 2 3 2 2 2 2 4 3 4 2" xfId="24931" xr:uid="{00000000-0005-0000-0000-0000D8020000}"/>
    <cellStyle name="Normal 2 2 3 2 2 2 2 4 3 4 3" xfId="15395" xr:uid="{00000000-0005-0000-0000-0000D9020000}"/>
    <cellStyle name="Normal 2 2 3 2 2 2 2 4 3 5" xfId="20163" xr:uid="{00000000-0005-0000-0000-0000DA020000}"/>
    <cellStyle name="Normal 2 2 3 2 2 2 2 4 3 6" xfId="10627" xr:uid="{00000000-0005-0000-0000-0000DB020000}"/>
    <cellStyle name="Normal 2 2 3 2 2 2 2 4 4" xfId="1584" xr:uid="{00000000-0005-0000-0000-0000DC020000}"/>
    <cellStyle name="Normal 2 2 3 2 2 2 2 4 4 2" xfId="3969" xr:uid="{00000000-0005-0000-0000-0000DD020000}"/>
    <cellStyle name="Normal 2 2 3 2 2 2 2 4 4 2 2" xfId="8738" xr:uid="{00000000-0005-0000-0000-0000DE020000}"/>
    <cellStyle name="Normal 2 2 3 2 2 2 2 4 4 2 2 2" xfId="27811" xr:uid="{00000000-0005-0000-0000-0000DF020000}"/>
    <cellStyle name="Normal 2 2 3 2 2 2 2 4 4 2 2 3" xfId="18275" xr:uid="{00000000-0005-0000-0000-0000E0020000}"/>
    <cellStyle name="Normal 2 2 3 2 2 2 2 4 4 2 3" xfId="23043" xr:uid="{00000000-0005-0000-0000-0000E1020000}"/>
    <cellStyle name="Normal 2 2 3 2 2 2 2 4 4 2 4" xfId="13507" xr:uid="{00000000-0005-0000-0000-0000E2020000}"/>
    <cellStyle name="Normal 2 2 3 2 2 2 2 4 4 3" xfId="6354" xr:uid="{00000000-0005-0000-0000-0000E3020000}"/>
    <cellStyle name="Normal 2 2 3 2 2 2 2 4 4 3 2" xfId="25427" xr:uid="{00000000-0005-0000-0000-0000E4020000}"/>
    <cellStyle name="Normal 2 2 3 2 2 2 2 4 4 3 3" xfId="15891" xr:uid="{00000000-0005-0000-0000-0000E5020000}"/>
    <cellStyle name="Normal 2 2 3 2 2 2 2 4 4 4" xfId="20659" xr:uid="{00000000-0005-0000-0000-0000E6020000}"/>
    <cellStyle name="Normal 2 2 3 2 2 2 2 4 4 5" xfId="11123" xr:uid="{00000000-0005-0000-0000-0000E7020000}"/>
    <cellStyle name="Normal 2 2 3 2 2 2 2 4 5" xfId="2777" xr:uid="{00000000-0005-0000-0000-0000E8020000}"/>
    <cellStyle name="Normal 2 2 3 2 2 2 2 4 5 2" xfId="7546" xr:uid="{00000000-0005-0000-0000-0000E9020000}"/>
    <cellStyle name="Normal 2 2 3 2 2 2 2 4 5 2 2" xfId="26619" xr:uid="{00000000-0005-0000-0000-0000EA020000}"/>
    <cellStyle name="Normal 2 2 3 2 2 2 2 4 5 2 3" xfId="17083" xr:uid="{00000000-0005-0000-0000-0000EB020000}"/>
    <cellStyle name="Normal 2 2 3 2 2 2 2 4 5 3" xfId="21851" xr:uid="{00000000-0005-0000-0000-0000EC020000}"/>
    <cellStyle name="Normal 2 2 3 2 2 2 2 4 5 4" xfId="12315" xr:uid="{00000000-0005-0000-0000-0000ED020000}"/>
    <cellStyle name="Normal 2 2 3 2 2 2 2 4 6" xfId="5162" xr:uid="{00000000-0005-0000-0000-0000EE020000}"/>
    <cellStyle name="Normal 2 2 3 2 2 2 2 4 6 2" xfId="24235" xr:uid="{00000000-0005-0000-0000-0000EF020000}"/>
    <cellStyle name="Normal 2 2 3 2 2 2 2 4 6 3" xfId="14699" xr:uid="{00000000-0005-0000-0000-0000F0020000}"/>
    <cellStyle name="Normal 2 2 3 2 2 2 2 4 7" xfId="19467" xr:uid="{00000000-0005-0000-0000-0000F1020000}"/>
    <cellStyle name="Normal 2 2 3 2 2 2 2 4 8" xfId="9931" xr:uid="{00000000-0005-0000-0000-0000F2020000}"/>
    <cellStyle name="Normal 2 2 3 2 2 2 2 5" xfId="518" xr:uid="{00000000-0005-0000-0000-0000F3020000}"/>
    <cellStyle name="Normal 2 2 3 2 2 2 2 5 2" xfId="1716" xr:uid="{00000000-0005-0000-0000-0000F4020000}"/>
    <cellStyle name="Normal 2 2 3 2 2 2 2 5 2 2" xfId="4101" xr:uid="{00000000-0005-0000-0000-0000F5020000}"/>
    <cellStyle name="Normal 2 2 3 2 2 2 2 5 2 2 2" xfId="8870" xr:uid="{00000000-0005-0000-0000-0000F6020000}"/>
    <cellStyle name="Normal 2 2 3 2 2 2 2 5 2 2 2 2" xfId="27943" xr:uid="{00000000-0005-0000-0000-0000F7020000}"/>
    <cellStyle name="Normal 2 2 3 2 2 2 2 5 2 2 2 3" xfId="18407" xr:uid="{00000000-0005-0000-0000-0000F8020000}"/>
    <cellStyle name="Normal 2 2 3 2 2 2 2 5 2 2 3" xfId="23175" xr:uid="{00000000-0005-0000-0000-0000F9020000}"/>
    <cellStyle name="Normal 2 2 3 2 2 2 2 5 2 2 4" xfId="13639" xr:uid="{00000000-0005-0000-0000-0000FA020000}"/>
    <cellStyle name="Normal 2 2 3 2 2 2 2 5 2 3" xfId="6486" xr:uid="{00000000-0005-0000-0000-0000FB020000}"/>
    <cellStyle name="Normal 2 2 3 2 2 2 2 5 2 3 2" xfId="25559" xr:uid="{00000000-0005-0000-0000-0000FC020000}"/>
    <cellStyle name="Normal 2 2 3 2 2 2 2 5 2 3 3" xfId="16023" xr:uid="{00000000-0005-0000-0000-0000FD020000}"/>
    <cellStyle name="Normal 2 2 3 2 2 2 2 5 2 4" xfId="20791" xr:uid="{00000000-0005-0000-0000-0000FE020000}"/>
    <cellStyle name="Normal 2 2 3 2 2 2 2 5 2 5" xfId="11255" xr:uid="{00000000-0005-0000-0000-0000FF020000}"/>
    <cellStyle name="Normal 2 2 3 2 2 2 2 5 3" xfId="2909" xr:uid="{00000000-0005-0000-0000-000000030000}"/>
    <cellStyle name="Normal 2 2 3 2 2 2 2 5 3 2" xfId="7678" xr:uid="{00000000-0005-0000-0000-000001030000}"/>
    <cellStyle name="Normal 2 2 3 2 2 2 2 5 3 2 2" xfId="26751" xr:uid="{00000000-0005-0000-0000-000002030000}"/>
    <cellStyle name="Normal 2 2 3 2 2 2 2 5 3 2 3" xfId="17215" xr:uid="{00000000-0005-0000-0000-000003030000}"/>
    <cellStyle name="Normal 2 2 3 2 2 2 2 5 3 3" xfId="21983" xr:uid="{00000000-0005-0000-0000-000004030000}"/>
    <cellStyle name="Normal 2 2 3 2 2 2 2 5 3 4" xfId="12447" xr:uid="{00000000-0005-0000-0000-000005030000}"/>
    <cellStyle name="Normal 2 2 3 2 2 2 2 5 4" xfId="5294" xr:uid="{00000000-0005-0000-0000-000006030000}"/>
    <cellStyle name="Normal 2 2 3 2 2 2 2 5 4 2" xfId="24367" xr:uid="{00000000-0005-0000-0000-000007030000}"/>
    <cellStyle name="Normal 2 2 3 2 2 2 2 5 4 3" xfId="14831" xr:uid="{00000000-0005-0000-0000-000008030000}"/>
    <cellStyle name="Normal 2 2 3 2 2 2 2 5 5" xfId="19599" xr:uid="{00000000-0005-0000-0000-000009030000}"/>
    <cellStyle name="Normal 2 2 3 2 2 2 2 5 6" xfId="10063" xr:uid="{00000000-0005-0000-0000-00000A030000}"/>
    <cellStyle name="Normal 2 2 3 2 2 2 2 6" xfId="866" xr:uid="{00000000-0005-0000-0000-00000B030000}"/>
    <cellStyle name="Normal 2 2 3 2 2 2 2 6 2" xfId="2064" xr:uid="{00000000-0005-0000-0000-00000C030000}"/>
    <cellStyle name="Normal 2 2 3 2 2 2 2 6 2 2" xfId="4449" xr:uid="{00000000-0005-0000-0000-00000D030000}"/>
    <cellStyle name="Normal 2 2 3 2 2 2 2 6 2 2 2" xfId="9218" xr:uid="{00000000-0005-0000-0000-00000E030000}"/>
    <cellStyle name="Normal 2 2 3 2 2 2 2 6 2 2 2 2" xfId="28291" xr:uid="{00000000-0005-0000-0000-00000F030000}"/>
    <cellStyle name="Normal 2 2 3 2 2 2 2 6 2 2 2 3" xfId="18755" xr:uid="{00000000-0005-0000-0000-000010030000}"/>
    <cellStyle name="Normal 2 2 3 2 2 2 2 6 2 2 3" xfId="23523" xr:uid="{00000000-0005-0000-0000-000011030000}"/>
    <cellStyle name="Normal 2 2 3 2 2 2 2 6 2 2 4" xfId="13987" xr:uid="{00000000-0005-0000-0000-000012030000}"/>
    <cellStyle name="Normal 2 2 3 2 2 2 2 6 2 3" xfId="6834" xr:uid="{00000000-0005-0000-0000-000013030000}"/>
    <cellStyle name="Normal 2 2 3 2 2 2 2 6 2 3 2" xfId="25907" xr:uid="{00000000-0005-0000-0000-000014030000}"/>
    <cellStyle name="Normal 2 2 3 2 2 2 2 6 2 3 3" xfId="16371" xr:uid="{00000000-0005-0000-0000-000015030000}"/>
    <cellStyle name="Normal 2 2 3 2 2 2 2 6 2 4" xfId="21139" xr:uid="{00000000-0005-0000-0000-000016030000}"/>
    <cellStyle name="Normal 2 2 3 2 2 2 2 6 2 5" xfId="11603" xr:uid="{00000000-0005-0000-0000-000017030000}"/>
    <cellStyle name="Normal 2 2 3 2 2 2 2 6 3" xfId="3257" xr:uid="{00000000-0005-0000-0000-000018030000}"/>
    <cellStyle name="Normal 2 2 3 2 2 2 2 6 3 2" xfId="8026" xr:uid="{00000000-0005-0000-0000-000019030000}"/>
    <cellStyle name="Normal 2 2 3 2 2 2 2 6 3 2 2" xfId="27099" xr:uid="{00000000-0005-0000-0000-00001A030000}"/>
    <cellStyle name="Normal 2 2 3 2 2 2 2 6 3 2 3" xfId="17563" xr:uid="{00000000-0005-0000-0000-00001B030000}"/>
    <cellStyle name="Normal 2 2 3 2 2 2 2 6 3 3" xfId="22331" xr:uid="{00000000-0005-0000-0000-00001C030000}"/>
    <cellStyle name="Normal 2 2 3 2 2 2 2 6 3 4" xfId="12795" xr:uid="{00000000-0005-0000-0000-00001D030000}"/>
    <cellStyle name="Normal 2 2 3 2 2 2 2 6 4" xfId="5642" xr:uid="{00000000-0005-0000-0000-00001E030000}"/>
    <cellStyle name="Normal 2 2 3 2 2 2 2 6 4 2" xfId="24715" xr:uid="{00000000-0005-0000-0000-00001F030000}"/>
    <cellStyle name="Normal 2 2 3 2 2 2 2 6 4 3" xfId="15179" xr:uid="{00000000-0005-0000-0000-000020030000}"/>
    <cellStyle name="Normal 2 2 3 2 2 2 2 6 5" xfId="19947" xr:uid="{00000000-0005-0000-0000-000021030000}"/>
    <cellStyle name="Normal 2 2 3 2 2 2 2 6 6" xfId="10411" xr:uid="{00000000-0005-0000-0000-000022030000}"/>
    <cellStyle name="Normal 2 2 3 2 2 2 2 7" xfId="169" xr:uid="{00000000-0005-0000-0000-000023030000}"/>
    <cellStyle name="Normal 2 2 3 2 2 2 2 7 2" xfId="1368" xr:uid="{00000000-0005-0000-0000-000024030000}"/>
    <cellStyle name="Normal 2 2 3 2 2 2 2 7 2 2" xfId="3753" xr:uid="{00000000-0005-0000-0000-000025030000}"/>
    <cellStyle name="Normal 2 2 3 2 2 2 2 7 2 2 2" xfId="8522" xr:uid="{00000000-0005-0000-0000-000026030000}"/>
    <cellStyle name="Normal 2 2 3 2 2 2 2 7 2 2 2 2" xfId="27595" xr:uid="{00000000-0005-0000-0000-000027030000}"/>
    <cellStyle name="Normal 2 2 3 2 2 2 2 7 2 2 2 3" xfId="18059" xr:uid="{00000000-0005-0000-0000-000028030000}"/>
    <cellStyle name="Normal 2 2 3 2 2 2 2 7 2 2 3" xfId="22827" xr:uid="{00000000-0005-0000-0000-000029030000}"/>
    <cellStyle name="Normal 2 2 3 2 2 2 2 7 2 2 4" xfId="13291" xr:uid="{00000000-0005-0000-0000-00002A030000}"/>
    <cellStyle name="Normal 2 2 3 2 2 2 2 7 2 3" xfId="6138" xr:uid="{00000000-0005-0000-0000-00002B030000}"/>
    <cellStyle name="Normal 2 2 3 2 2 2 2 7 2 3 2" xfId="25211" xr:uid="{00000000-0005-0000-0000-00002C030000}"/>
    <cellStyle name="Normal 2 2 3 2 2 2 2 7 2 3 3" xfId="15675" xr:uid="{00000000-0005-0000-0000-00002D030000}"/>
    <cellStyle name="Normal 2 2 3 2 2 2 2 7 2 4" xfId="20443" xr:uid="{00000000-0005-0000-0000-00002E030000}"/>
    <cellStyle name="Normal 2 2 3 2 2 2 2 7 2 5" xfId="10907" xr:uid="{00000000-0005-0000-0000-00002F030000}"/>
    <cellStyle name="Normal 2 2 3 2 2 2 2 7 3" xfId="2561" xr:uid="{00000000-0005-0000-0000-000030030000}"/>
    <cellStyle name="Normal 2 2 3 2 2 2 2 7 3 2" xfId="7330" xr:uid="{00000000-0005-0000-0000-000031030000}"/>
    <cellStyle name="Normal 2 2 3 2 2 2 2 7 3 2 2" xfId="26403" xr:uid="{00000000-0005-0000-0000-000032030000}"/>
    <cellStyle name="Normal 2 2 3 2 2 2 2 7 3 2 3" xfId="16867" xr:uid="{00000000-0005-0000-0000-000033030000}"/>
    <cellStyle name="Normal 2 2 3 2 2 2 2 7 3 3" xfId="21635" xr:uid="{00000000-0005-0000-0000-000034030000}"/>
    <cellStyle name="Normal 2 2 3 2 2 2 2 7 3 4" xfId="12099" xr:uid="{00000000-0005-0000-0000-000035030000}"/>
    <cellStyle name="Normal 2 2 3 2 2 2 2 7 4" xfId="4946" xr:uid="{00000000-0005-0000-0000-000036030000}"/>
    <cellStyle name="Normal 2 2 3 2 2 2 2 7 4 2" xfId="24019" xr:uid="{00000000-0005-0000-0000-000037030000}"/>
    <cellStyle name="Normal 2 2 3 2 2 2 2 7 4 3" xfId="14483" xr:uid="{00000000-0005-0000-0000-000038030000}"/>
    <cellStyle name="Normal 2 2 3 2 2 2 2 7 5" xfId="19251" xr:uid="{00000000-0005-0000-0000-000039030000}"/>
    <cellStyle name="Normal 2 2 3 2 2 2 2 7 6" xfId="9715" xr:uid="{00000000-0005-0000-0000-00003A030000}"/>
    <cellStyle name="Normal 2 2 3 2 2 2 2 8" xfId="1203" xr:uid="{00000000-0005-0000-0000-00003B030000}"/>
    <cellStyle name="Normal 2 2 3 2 2 2 2 8 2" xfId="2400" xr:uid="{00000000-0005-0000-0000-00003C030000}"/>
    <cellStyle name="Normal 2 2 3 2 2 2 2 8 2 2" xfId="4785" xr:uid="{00000000-0005-0000-0000-00003D030000}"/>
    <cellStyle name="Normal 2 2 3 2 2 2 2 8 2 2 2" xfId="9554" xr:uid="{00000000-0005-0000-0000-00003E030000}"/>
    <cellStyle name="Normal 2 2 3 2 2 2 2 8 2 2 2 2" xfId="28627" xr:uid="{00000000-0005-0000-0000-00003F030000}"/>
    <cellStyle name="Normal 2 2 3 2 2 2 2 8 2 2 2 3" xfId="19091" xr:uid="{00000000-0005-0000-0000-000040030000}"/>
    <cellStyle name="Normal 2 2 3 2 2 2 2 8 2 2 3" xfId="23859" xr:uid="{00000000-0005-0000-0000-000041030000}"/>
    <cellStyle name="Normal 2 2 3 2 2 2 2 8 2 2 4" xfId="14323" xr:uid="{00000000-0005-0000-0000-000042030000}"/>
    <cellStyle name="Normal 2 2 3 2 2 2 2 8 2 3" xfId="7170" xr:uid="{00000000-0005-0000-0000-000043030000}"/>
    <cellStyle name="Normal 2 2 3 2 2 2 2 8 2 3 2" xfId="26243" xr:uid="{00000000-0005-0000-0000-000044030000}"/>
    <cellStyle name="Normal 2 2 3 2 2 2 2 8 2 3 3" xfId="16707" xr:uid="{00000000-0005-0000-0000-000045030000}"/>
    <cellStyle name="Normal 2 2 3 2 2 2 2 8 2 4" xfId="21475" xr:uid="{00000000-0005-0000-0000-000046030000}"/>
    <cellStyle name="Normal 2 2 3 2 2 2 2 8 2 5" xfId="11939" xr:uid="{00000000-0005-0000-0000-000047030000}"/>
    <cellStyle name="Normal 2 2 3 2 2 2 2 8 3" xfId="3593" xr:uid="{00000000-0005-0000-0000-000048030000}"/>
    <cellStyle name="Normal 2 2 3 2 2 2 2 8 3 2" xfId="8362" xr:uid="{00000000-0005-0000-0000-000049030000}"/>
    <cellStyle name="Normal 2 2 3 2 2 2 2 8 3 2 2" xfId="27435" xr:uid="{00000000-0005-0000-0000-00004A030000}"/>
    <cellStyle name="Normal 2 2 3 2 2 2 2 8 3 2 3" xfId="17899" xr:uid="{00000000-0005-0000-0000-00004B030000}"/>
    <cellStyle name="Normal 2 2 3 2 2 2 2 8 3 3" xfId="22667" xr:uid="{00000000-0005-0000-0000-00004C030000}"/>
    <cellStyle name="Normal 2 2 3 2 2 2 2 8 3 4" xfId="13131" xr:uid="{00000000-0005-0000-0000-00004D030000}"/>
    <cellStyle name="Normal 2 2 3 2 2 2 2 8 4" xfId="5978" xr:uid="{00000000-0005-0000-0000-00004E030000}"/>
    <cellStyle name="Normal 2 2 3 2 2 2 2 8 4 2" xfId="25051" xr:uid="{00000000-0005-0000-0000-00004F030000}"/>
    <cellStyle name="Normal 2 2 3 2 2 2 2 8 4 3" xfId="15515" xr:uid="{00000000-0005-0000-0000-000050030000}"/>
    <cellStyle name="Normal 2 2 3 2 2 2 2 8 5" xfId="20283" xr:uid="{00000000-0005-0000-0000-000051030000}"/>
    <cellStyle name="Normal 2 2 3 2 2 2 2 8 6" xfId="10747" xr:uid="{00000000-0005-0000-0000-000052030000}"/>
    <cellStyle name="Normal 2 2 3 2 2 2 2 9" xfId="109" xr:uid="{00000000-0005-0000-0000-000053030000}"/>
    <cellStyle name="Normal 2 2 3 2 2 2 2 9 2" xfId="1308" xr:uid="{00000000-0005-0000-0000-000054030000}"/>
    <cellStyle name="Normal 2 2 3 2 2 2 2 9 2 2" xfId="3693" xr:uid="{00000000-0005-0000-0000-000055030000}"/>
    <cellStyle name="Normal 2 2 3 2 2 2 2 9 2 2 2" xfId="8462" xr:uid="{00000000-0005-0000-0000-000056030000}"/>
    <cellStyle name="Normal 2 2 3 2 2 2 2 9 2 2 2 2" xfId="27535" xr:uid="{00000000-0005-0000-0000-000057030000}"/>
    <cellStyle name="Normal 2 2 3 2 2 2 2 9 2 2 2 3" xfId="17999" xr:uid="{00000000-0005-0000-0000-000058030000}"/>
    <cellStyle name="Normal 2 2 3 2 2 2 2 9 2 2 3" xfId="22767" xr:uid="{00000000-0005-0000-0000-000059030000}"/>
    <cellStyle name="Normal 2 2 3 2 2 2 2 9 2 2 4" xfId="13231" xr:uid="{00000000-0005-0000-0000-00005A030000}"/>
    <cellStyle name="Normal 2 2 3 2 2 2 2 9 2 3" xfId="6078" xr:uid="{00000000-0005-0000-0000-00005B030000}"/>
    <cellStyle name="Normal 2 2 3 2 2 2 2 9 2 3 2" xfId="25151" xr:uid="{00000000-0005-0000-0000-00005C030000}"/>
    <cellStyle name="Normal 2 2 3 2 2 2 2 9 2 3 3" xfId="15615" xr:uid="{00000000-0005-0000-0000-00005D030000}"/>
    <cellStyle name="Normal 2 2 3 2 2 2 2 9 2 4" xfId="20383" xr:uid="{00000000-0005-0000-0000-00005E030000}"/>
    <cellStyle name="Normal 2 2 3 2 2 2 2 9 2 5" xfId="10847" xr:uid="{00000000-0005-0000-0000-00005F030000}"/>
    <cellStyle name="Normal 2 2 3 2 2 2 2 9 3" xfId="2501" xr:uid="{00000000-0005-0000-0000-000060030000}"/>
    <cellStyle name="Normal 2 2 3 2 2 2 2 9 3 2" xfId="7270" xr:uid="{00000000-0005-0000-0000-000061030000}"/>
    <cellStyle name="Normal 2 2 3 2 2 2 2 9 3 2 2" xfId="26343" xr:uid="{00000000-0005-0000-0000-000062030000}"/>
    <cellStyle name="Normal 2 2 3 2 2 2 2 9 3 2 3" xfId="16807" xr:uid="{00000000-0005-0000-0000-000063030000}"/>
    <cellStyle name="Normal 2 2 3 2 2 2 2 9 3 3" xfId="21575" xr:uid="{00000000-0005-0000-0000-000064030000}"/>
    <cellStyle name="Normal 2 2 3 2 2 2 2 9 3 4" xfId="12039" xr:uid="{00000000-0005-0000-0000-000065030000}"/>
    <cellStyle name="Normal 2 2 3 2 2 2 2 9 4" xfId="4886" xr:uid="{00000000-0005-0000-0000-000066030000}"/>
    <cellStyle name="Normal 2 2 3 2 2 2 2 9 4 2" xfId="23959" xr:uid="{00000000-0005-0000-0000-000067030000}"/>
    <cellStyle name="Normal 2 2 3 2 2 2 2 9 4 3" xfId="14423" xr:uid="{00000000-0005-0000-0000-000068030000}"/>
    <cellStyle name="Normal 2 2 3 2 2 2 2 9 5" xfId="19191" xr:uid="{00000000-0005-0000-0000-000069030000}"/>
    <cellStyle name="Normal 2 2 3 2 2 2 2 9 6" xfId="9655" xr:uid="{00000000-0005-0000-0000-00006A030000}"/>
    <cellStyle name="Normal 2 2 3 2 2 2 3" xfId="217" xr:uid="{00000000-0005-0000-0000-00006B030000}"/>
    <cellStyle name="Normal 2 2 3 2 2 2 3 10" xfId="9763" xr:uid="{00000000-0005-0000-0000-00006C030000}"/>
    <cellStyle name="Normal 2 2 3 2 2 2 3 2" xfId="289" xr:uid="{00000000-0005-0000-0000-00006D030000}"/>
    <cellStyle name="Normal 2 2 3 2 2 2 3 2 2" xfId="433" xr:uid="{00000000-0005-0000-0000-00006E030000}"/>
    <cellStyle name="Normal 2 2 3 2 2 2 3 2 2 2" xfId="782" xr:uid="{00000000-0005-0000-0000-00006F030000}"/>
    <cellStyle name="Normal 2 2 3 2 2 2 3 2 2 2 2" xfId="1980" xr:uid="{00000000-0005-0000-0000-000070030000}"/>
    <cellStyle name="Normal 2 2 3 2 2 2 3 2 2 2 2 2" xfId="4365" xr:uid="{00000000-0005-0000-0000-000071030000}"/>
    <cellStyle name="Normal 2 2 3 2 2 2 3 2 2 2 2 2 2" xfId="9134" xr:uid="{00000000-0005-0000-0000-000072030000}"/>
    <cellStyle name="Normal 2 2 3 2 2 2 3 2 2 2 2 2 2 2" xfId="28207" xr:uid="{00000000-0005-0000-0000-000073030000}"/>
    <cellStyle name="Normal 2 2 3 2 2 2 3 2 2 2 2 2 2 3" xfId="18671" xr:uid="{00000000-0005-0000-0000-000074030000}"/>
    <cellStyle name="Normal 2 2 3 2 2 2 3 2 2 2 2 2 3" xfId="23439" xr:uid="{00000000-0005-0000-0000-000075030000}"/>
    <cellStyle name="Normal 2 2 3 2 2 2 3 2 2 2 2 2 4" xfId="13903" xr:uid="{00000000-0005-0000-0000-000076030000}"/>
    <cellStyle name="Normal 2 2 3 2 2 2 3 2 2 2 2 3" xfId="6750" xr:uid="{00000000-0005-0000-0000-000077030000}"/>
    <cellStyle name="Normal 2 2 3 2 2 2 3 2 2 2 2 3 2" xfId="25823" xr:uid="{00000000-0005-0000-0000-000078030000}"/>
    <cellStyle name="Normal 2 2 3 2 2 2 3 2 2 2 2 3 3" xfId="16287" xr:uid="{00000000-0005-0000-0000-000079030000}"/>
    <cellStyle name="Normal 2 2 3 2 2 2 3 2 2 2 2 4" xfId="21055" xr:uid="{00000000-0005-0000-0000-00007A030000}"/>
    <cellStyle name="Normal 2 2 3 2 2 2 3 2 2 2 2 5" xfId="11519" xr:uid="{00000000-0005-0000-0000-00007B030000}"/>
    <cellStyle name="Normal 2 2 3 2 2 2 3 2 2 2 3" xfId="3173" xr:uid="{00000000-0005-0000-0000-00007C030000}"/>
    <cellStyle name="Normal 2 2 3 2 2 2 3 2 2 2 3 2" xfId="7942" xr:uid="{00000000-0005-0000-0000-00007D030000}"/>
    <cellStyle name="Normal 2 2 3 2 2 2 3 2 2 2 3 2 2" xfId="27015" xr:uid="{00000000-0005-0000-0000-00007E030000}"/>
    <cellStyle name="Normal 2 2 3 2 2 2 3 2 2 2 3 2 3" xfId="17479" xr:uid="{00000000-0005-0000-0000-00007F030000}"/>
    <cellStyle name="Normal 2 2 3 2 2 2 3 2 2 2 3 3" xfId="22247" xr:uid="{00000000-0005-0000-0000-000080030000}"/>
    <cellStyle name="Normal 2 2 3 2 2 2 3 2 2 2 3 4" xfId="12711" xr:uid="{00000000-0005-0000-0000-000081030000}"/>
    <cellStyle name="Normal 2 2 3 2 2 2 3 2 2 2 4" xfId="5558" xr:uid="{00000000-0005-0000-0000-000082030000}"/>
    <cellStyle name="Normal 2 2 3 2 2 2 3 2 2 2 4 2" xfId="24631" xr:uid="{00000000-0005-0000-0000-000083030000}"/>
    <cellStyle name="Normal 2 2 3 2 2 2 3 2 2 2 4 3" xfId="15095" xr:uid="{00000000-0005-0000-0000-000084030000}"/>
    <cellStyle name="Normal 2 2 3 2 2 2 3 2 2 2 5" xfId="19863" xr:uid="{00000000-0005-0000-0000-000085030000}"/>
    <cellStyle name="Normal 2 2 3 2 2 2 3 2 2 2 6" xfId="10327" xr:uid="{00000000-0005-0000-0000-000086030000}"/>
    <cellStyle name="Normal 2 2 3 2 2 2 3 2 2 3" xfId="1130" xr:uid="{00000000-0005-0000-0000-000087030000}"/>
    <cellStyle name="Normal 2 2 3 2 2 2 3 2 2 3 2" xfId="2328" xr:uid="{00000000-0005-0000-0000-000088030000}"/>
    <cellStyle name="Normal 2 2 3 2 2 2 3 2 2 3 2 2" xfId="4713" xr:uid="{00000000-0005-0000-0000-000089030000}"/>
    <cellStyle name="Normal 2 2 3 2 2 2 3 2 2 3 2 2 2" xfId="9482" xr:uid="{00000000-0005-0000-0000-00008A030000}"/>
    <cellStyle name="Normal 2 2 3 2 2 2 3 2 2 3 2 2 2 2" xfId="28555" xr:uid="{00000000-0005-0000-0000-00008B030000}"/>
    <cellStyle name="Normal 2 2 3 2 2 2 3 2 2 3 2 2 2 3" xfId="19019" xr:uid="{00000000-0005-0000-0000-00008C030000}"/>
    <cellStyle name="Normal 2 2 3 2 2 2 3 2 2 3 2 2 3" xfId="23787" xr:uid="{00000000-0005-0000-0000-00008D030000}"/>
    <cellStyle name="Normal 2 2 3 2 2 2 3 2 2 3 2 2 4" xfId="14251" xr:uid="{00000000-0005-0000-0000-00008E030000}"/>
    <cellStyle name="Normal 2 2 3 2 2 2 3 2 2 3 2 3" xfId="7098" xr:uid="{00000000-0005-0000-0000-00008F030000}"/>
    <cellStyle name="Normal 2 2 3 2 2 2 3 2 2 3 2 3 2" xfId="26171" xr:uid="{00000000-0005-0000-0000-000090030000}"/>
    <cellStyle name="Normal 2 2 3 2 2 2 3 2 2 3 2 3 3" xfId="16635" xr:uid="{00000000-0005-0000-0000-000091030000}"/>
    <cellStyle name="Normal 2 2 3 2 2 2 3 2 2 3 2 4" xfId="21403" xr:uid="{00000000-0005-0000-0000-000092030000}"/>
    <cellStyle name="Normal 2 2 3 2 2 2 3 2 2 3 2 5" xfId="11867" xr:uid="{00000000-0005-0000-0000-000093030000}"/>
    <cellStyle name="Normal 2 2 3 2 2 2 3 2 2 3 3" xfId="3521" xr:uid="{00000000-0005-0000-0000-000094030000}"/>
    <cellStyle name="Normal 2 2 3 2 2 2 3 2 2 3 3 2" xfId="8290" xr:uid="{00000000-0005-0000-0000-000095030000}"/>
    <cellStyle name="Normal 2 2 3 2 2 2 3 2 2 3 3 2 2" xfId="27363" xr:uid="{00000000-0005-0000-0000-000096030000}"/>
    <cellStyle name="Normal 2 2 3 2 2 2 3 2 2 3 3 2 3" xfId="17827" xr:uid="{00000000-0005-0000-0000-000097030000}"/>
    <cellStyle name="Normal 2 2 3 2 2 2 3 2 2 3 3 3" xfId="22595" xr:uid="{00000000-0005-0000-0000-000098030000}"/>
    <cellStyle name="Normal 2 2 3 2 2 2 3 2 2 3 3 4" xfId="13059" xr:uid="{00000000-0005-0000-0000-000099030000}"/>
    <cellStyle name="Normal 2 2 3 2 2 2 3 2 2 3 4" xfId="5906" xr:uid="{00000000-0005-0000-0000-00009A030000}"/>
    <cellStyle name="Normal 2 2 3 2 2 2 3 2 2 3 4 2" xfId="24979" xr:uid="{00000000-0005-0000-0000-00009B030000}"/>
    <cellStyle name="Normal 2 2 3 2 2 2 3 2 2 3 4 3" xfId="15443" xr:uid="{00000000-0005-0000-0000-00009C030000}"/>
    <cellStyle name="Normal 2 2 3 2 2 2 3 2 2 3 5" xfId="20211" xr:uid="{00000000-0005-0000-0000-00009D030000}"/>
    <cellStyle name="Normal 2 2 3 2 2 2 3 2 2 3 6" xfId="10675" xr:uid="{00000000-0005-0000-0000-00009E030000}"/>
    <cellStyle name="Normal 2 2 3 2 2 2 3 2 2 4" xfId="1632" xr:uid="{00000000-0005-0000-0000-00009F030000}"/>
    <cellStyle name="Normal 2 2 3 2 2 2 3 2 2 4 2" xfId="4017" xr:uid="{00000000-0005-0000-0000-0000A0030000}"/>
    <cellStyle name="Normal 2 2 3 2 2 2 3 2 2 4 2 2" xfId="8786" xr:uid="{00000000-0005-0000-0000-0000A1030000}"/>
    <cellStyle name="Normal 2 2 3 2 2 2 3 2 2 4 2 2 2" xfId="27859" xr:uid="{00000000-0005-0000-0000-0000A2030000}"/>
    <cellStyle name="Normal 2 2 3 2 2 2 3 2 2 4 2 2 3" xfId="18323" xr:uid="{00000000-0005-0000-0000-0000A3030000}"/>
    <cellStyle name="Normal 2 2 3 2 2 2 3 2 2 4 2 3" xfId="23091" xr:uid="{00000000-0005-0000-0000-0000A4030000}"/>
    <cellStyle name="Normal 2 2 3 2 2 2 3 2 2 4 2 4" xfId="13555" xr:uid="{00000000-0005-0000-0000-0000A5030000}"/>
    <cellStyle name="Normal 2 2 3 2 2 2 3 2 2 4 3" xfId="6402" xr:uid="{00000000-0005-0000-0000-0000A6030000}"/>
    <cellStyle name="Normal 2 2 3 2 2 2 3 2 2 4 3 2" xfId="25475" xr:uid="{00000000-0005-0000-0000-0000A7030000}"/>
    <cellStyle name="Normal 2 2 3 2 2 2 3 2 2 4 3 3" xfId="15939" xr:uid="{00000000-0005-0000-0000-0000A8030000}"/>
    <cellStyle name="Normal 2 2 3 2 2 2 3 2 2 4 4" xfId="20707" xr:uid="{00000000-0005-0000-0000-0000A9030000}"/>
    <cellStyle name="Normal 2 2 3 2 2 2 3 2 2 4 5" xfId="11171" xr:uid="{00000000-0005-0000-0000-0000AA030000}"/>
    <cellStyle name="Normal 2 2 3 2 2 2 3 2 2 5" xfId="2825" xr:uid="{00000000-0005-0000-0000-0000AB030000}"/>
    <cellStyle name="Normal 2 2 3 2 2 2 3 2 2 5 2" xfId="7594" xr:uid="{00000000-0005-0000-0000-0000AC030000}"/>
    <cellStyle name="Normal 2 2 3 2 2 2 3 2 2 5 2 2" xfId="26667" xr:uid="{00000000-0005-0000-0000-0000AD030000}"/>
    <cellStyle name="Normal 2 2 3 2 2 2 3 2 2 5 2 3" xfId="17131" xr:uid="{00000000-0005-0000-0000-0000AE030000}"/>
    <cellStyle name="Normal 2 2 3 2 2 2 3 2 2 5 3" xfId="21899" xr:uid="{00000000-0005-0000-0000-0000AF030000}"/>
    <cellStyle name="Normal 2 2 3 2 2 2 3 2 2 5 4" xfId="12363" xr:uid="{00000000-0005-0000-0000-0000B0030000}"/>
    <cellStyle name="Normal 2 2 3 2 2 2 3 2 2 6" xfId="5210" xr:uid="{00000000-0005-0000-0000-0000B1030000}"/>
    <cellStyle name="Normal 2 2 3 2 2 2 3 2 2 6 2" xfId="24283" xr:uid="{00000000-0005-0000-0000-0000B2030000}"/>
    <cellStyle name="Normal 2 2 3 2 2 2 3 2 2 6 3" xfId="14747" xr:uid="{00000000-0005-0000-0000-0000B3030000}"/>
    <cellStyle name="Normal 2 2 3 2 2 2 3 2 2 7" xfId="19515" xr:uid="{00000000-0005-0000-0000-0000B4030000}"/>
    <cellStyle name="Normal 2 2 3 2 2 2 3 2 2 8" xfId="9979" xr:uid="{00000000-0005-0000-0000-0000B5030000}"/>
    <cellStyle name="Normal 2 2 3 2 2 2 3 2 3" xfId="638" xr:uid="{00000000-0005-0000-0000-0000B6030000}"/>
    <cellStyle name="Normal 2 2 3 2 2 2 3 2 3 2" xfId="1836" xr:uid="{00000000-0005-0000-0000-0000B7030000}"/>
    <cellStyle name="Normal 2 2 3 2 2 2 3 2 3 2 2" xfId="4221" xr:uid="{00000000-0005-0000-0000-0000B8030000}"/>
    <cellStyle name="Normal 2 2 3 2 2 2 3 2 3 2 2 2" xfId="8990" xr:uid="{00000000-0005-0000-0000-0000B9030000}"/>
    <cellStyle name="Normal 2 2 3 2 2 2 3 2 3 2 2 2 2" xfId="28063" xr:uid="{00000000-0005-0000-0000-0000BA030000}"/>
    <cellStyle name="Normal 2 2 3 2 2 2 3 2 3 2 2 2 3" xfId="18527" xr:uid="{00000000-0005-0000-0000-0000BB030000}"/>
    <cellStyle name="Normal 2 2 3 2 2 2 3 2 3 2 2 3" xfId="23295" xr:uid="{00000000-0005-0000-0000-0000BC030000}"/>
    <cellStyle name="Normal 2 2 3 2 2 2 3 2 3 2 2 4" xfId="13759" xr:uid="{00000000-0005-0000-0000-0000BD030000}"/>
    <cellStyle name="Normal 2 2 3 2 2 2 3 2 3 2 3" xfId="6606" xr:uid="{00000000-0005-0000-0000-0000BE030000}"/>
    <cellStyle name="Normal 2 2 3 2 2 2 3 2 3 2 3 2" xfId="25679" xr:uid="{00000000-0005-0000-0000-0000BF030000}"/>
    <cellStyle name="Normal 2 2 3 2 2 2 3 2 3 2 3 3" xfId="16143" xr:uid="{00000000-0005-0000-0000-0000C0030000}"/>
    <cellStyle name="Normal 2 2 3 2 2 2 3 2 3 2 4" xfId="20911" xr:uid="{00000000-0005-0000-0000-0000C1030000}"/>
    <cellStyle name="Normal 2 2 3 2 2 2 3 2 3 2 5" xfId="11375" xr:uid="{00000000-0005-0000-0000-0000C2030000}"/>
    <cellStyle name="Normal 2 2 3 2 2 2 3 2 3 3" xfId="3029" xr:uid="{00000000-0005-0000-0000-0000C3030000}"/>
    <cellStyle name="Normal 2 2 3 2 2 2 3 2 3 3 2" xfId="7798" xr:uid="{00000000-0005-0000-0000-0000C4030000}"/>
    <cellStyle name="Normal 2 2 3 2 2 2 3 2 3 3 2 2" xfId="26871" xr:uid="{00000000-0005-0000-0000-0000C5030000}"/>
    <cellStyle name="Normal 2 2 3 2 2 2 3 2 3 3 2 3" xfId="17335" xr:uid="{00000000-0005-0000-0000-0000C6030000}"/>
    <cellStyle name="Normal 2 2 3 2 2 2 3 2 3 3 3" xfId="22103" xr:uid="{00000000-0005-0000-0000-0000C7030000}"/>
    <cellStyle name="Normal 2 2 3 2 2 2 3 2 3 3 4" xfId="12567" xr:uid="{00000000-0005-0000-0000-0000C8030000}"/>
    <cellStyle name="Normal 2 2 3 2 2 2 3 2 3 4" xfId="5414" xr:uid="{00000000-0005-0000-0000-0000C9030000}"/>
    <cellStyle name="Normal 2 2 3 2 2 2 3 2 3 4 2" xfId="24487" xr:uid="{00000000-0005-0000-0000-0000CA030000}"/>
    <cellStyle name="Normal 2 2 3 2 2 2 3 2 3 4 3" xfId="14951" xr:uid="{00000000-0005-0000-0000-0000CB030000}"/>
    <cellStyle name="Normal 2 2 3 2 2 2 3 2 3 5" xfId="19719" xr:uid="{00000000-0005-0000-0000-0000CC030000}"/>
    <cellStyle name="Normal 2 2 3 2 2 2 3 2 3 6" xfId="10183" xr:uid="{00000000-0005-0000-0000-0000CD030000}"/>
    <cellStyle name="Normal 2 2 3 2 2 2 3 2 4" xfId="986" xr:uid="{00000000-0005-0000-0000-0000CE030000}"/>
    <cellStyle name="Normal 2 2 3 2 2 2 3 2 4 2" xfId="2184" xr:uid="{00000000-0005-0000-0000-0000CF030000}"/>
    <cellStyle name="Normal 2 2 3 2 2 2 3 2 4 2 2" xfId="4569" xr:uid="{00000000-0005-0000-0000-0000D0030000}"/>
    <cellStyle name="Normal 2 2 3 2 2 2 3 2 4 2 2 2" xfId="9338" xr:uid="{00000000-0005-0000-0000-0000D1030000}"/>
    <cellStyle name="Normal 2 2 3 2 2 2 3 2 4 2 2 2 2" xfId="28411" xr:uid="{00000000-0005-0000-0000-0000D2030000}"/>
    <cellStyle name="Normal 2 2 3 2 2 2 3 2 4 2 2 2 3" xfId="18875" xr:uid="{00000000-0005-0000-0000-0000D3030000}"/>
    <cellStyle name="Normal 2 2 3 2 2 2 3 2 4 2 2 3" xfId="23643" xr:uid="{00000000-0005-0000-0000-0000D4030000}"/>
    <cellStyle name="Normal 2 2 3 2 2 2 3 2 4 2 2 4" xfId="14107" xr:uid="{00000000-0005-0000-0000-0000D5030000}"/>
    <cellStyle name="Normal 2 2 3 2 2 2 3 2 4 2 3" xfId="6954" xr:uid="{00000000-0005-0000-0000-0000D6030000}"/>
    <cellStyle name="Normal 2 2 3 2 2 2 3 2 4 2 3 2" xfId="26027" xr:uid="{00000000-0005-0000-0000-0000D7030000}"/>
    <cellStyle name="Normal 2 2 3 2 2 2 3 2 4 2 3 3" xfId="16491" xr:uid="{00000000-0005-0000-0000-0000D8030000}"/>
    <cellStyle name="Normal 2 2 3 2 2 2 3 2 4 2 4" xfId="21259" xr:uid="{00000000-0005-0000-0000-0000D9030000}"/>
    <cellStyle name="Normal 2 2 3 2 2 2 3 2 4 2 5" xfId="11723" xr:uid="{00000000-0005-0000-0000-0000DA030000}"/>
    <cellStyle name="Normal 2 2 3 2 2 2 3 2 4 3" xfId="3377" xr:uid="{00000000-0005-0000-0000-0000DB030000}"/>
    <cellStyle name="Normal 2 2 3 2 2 2 3 2 4 3 2" xfId="8146" xr:uid="{00000000-0005-0000-0000-0000DC030000}"/>
    <cellStyle name="Normal 2 2 3 2 2 2 3 2 4 3 2 2" xfId="27219" xr:uid="{00000000-0005-0000-0000-0000DD030000}"/>
    <cellStyle name="Normal 2 2 3 2 2 2 3 2 4 3 2 3" xfId="17683" xr:uid="{00000000-0005-0000-0000-0000DE030000}"/>
    <cellStyle name="Normal 2 2 3 2 2 2 3 2 4 3 3" xfId="22451" xr:uid="{00000000-0005-0000-0000-0000DF030000}"/>
    <cellStyle name="Normal 2 2 3 2 2 2 3 2 4 3 4" xfId="12915" xr:uid="{00000000-0005-0000-0000-0000E0030000}"/>
    <cellStyle name="Normal 2 2 3 2 2 2 3 2 4 4" xfId="5762" xr:uid="{00000000-0005-0000-0000-0000E1030000}"/>
    <cellStyle name="Normal 2 2 3 2 2 2 3 2 4 4 2" xfId="24835" xr:uid="{00000000-0005-0000-0000-0000E2030000}"/>
    <cellStyle name="Normal 2 2 3 2 2 2 3 2 4 4 3" xfId="15299" xr:uid="{00000000-0005-0000-0000-0000E3030000}"/>
    <cellStyle name="Normal 2 2 3 2 2 2 3 2 4 5" xfId="20067" xr:uid="{00000000-0005-0000-0000-0000E4030000}"/>
    <cellStyle name="Normal 2 2 3 2 2 2 3 2 4 6" xfId="10531" xr:uid="{00000000-0005-0000-0000-0000E5030000}"/>
    <cellStyle name="Normal 2 2 3 2 2 2 3 2 5" xfId="1488" xr:uid="{00000000-0005-0000-0000-0000E6030000}"/>
    <cellStyle name="Normal 2 2 3 2 2 2 3 2 5 2" xfId="3873" xr:uid="{00000000-0005-0000-0000-0000E7030000}"/>
    <cellStyle name="Normal 2 2 3 2 2 2 3 2 5 2 2" xfId="8642" xr:uid="{00000000-0005-0000-0000-0000E8030000}"/>
    <cellStyle name="Normal 2 2 3 2 2 2 3 2 5 2 2 2" xfId="27715" xr:uid="{00000000-0005-0000-0000-0000E9030000}"/>
    <cellStyle name="Normal 2 2 3 2 2 2 3 2 5 2 2 3" xfId="18179" xr:uid="{00000000-0005-0000-0000-0000EA030000}"/>
    <cellStyle name="Normal 2 2 3 2 2 2 3 2 5 2 3" xfId="22947" xr:uid="{00000000-0005-0000-0000-0000EB030000}"/>
    <cellStyle name="Normal 2 2 3 2 2 2 3 2 5 2 4" xfId="13411" xr:uid="{00000000-0005-0000-0000-0000EC030000}"/>
    <cellStyle name="Normal 2 2 3 2 2 2 3 2 5 3" xfId="6258" xr:uid="{00000000-0005-0000-0000-0000ED030000}"/>
    <cellStyle name="Normal 2 2 3 2 2 2 3 2 5 3 2" xfId="25331" xr:uid="{00000000-0005-0000-0000-0000EE030000}"/>
    <cellStyle name="Normal 2 2 3 2 2 2 3 2 5 3 3" xfId="15795" xr:uid="{00000000-0005-0000-0000-0000EF030000}"/>
    <cellStyle name="Normal 2 2 3 2 2 2 3 2 5 4" xfId="20563" xr:uid="{00000000-0005-0000-0000-0000F0030000}"/>
    <cellStyle name="Normal 2 2 3 2 2 2 3 2 5 5" xfId="11027" xr:uid="{00000000-0005-0000-0000-0000F1030000}"/>
    <cellStyle name="Normal 2 2 3 2 2 2 3 2 6" xfId="2681" xr:uid="{00000000-0005-0000-0000-0000F2030000}"/>
    <cellStyle name="Normal 2 2 3 2 2 2 3 2 6 2" xfId="7450" xr:uid="{00000000-0005-0000-0000-0000F3030000}"/>
    <cellStyle name="Normal 2 2 3 2 2 2 3 2 6 2 2" xfId="26523" xr:uid="{00000000-0005-0000-0000-0000F4030000}"/>
    <cellStyle name="Normal 2 2 3 2 2 2 3 2 6 2 3" xfId="16987" xr:uid="{00000000-0005-0000-0000-0000F5030000}"/>
    <cellStyle name="Normal 2 2 3 2 2 2 3 2 6 3" xfId="21755" xr:uid="{00000000-0005-0000-0000-0000F6030000}"/>
    <cellStyle name="Normal 2 2 3 2 2 2 3 2 6 4" xfId="12219" xr:uid="{00000000-0005-0000-0000-0000F7030000}"/>
    <cellStyle name="Normal 2 2 3 2 2 2 3 2 7" xfId="5066" xr:uid="{00000000-0005-0000-0000-0000F8030000}"/>
    <cellStyle name="Normal 2 2 3 2 2 2 3 2 7 2" xfId="24139" xr:uid="{00000000-0005-0000-0000-0000F9030000}"/>
    <cellStyle name="Normal 2 2 3 2 2 2 3 2 7 3" xfId="14603" xr:uid="{00000000-0005-0000-0000-0000FA030000}"/>
    <cellStyle name="Normal 2 2 3 2 2 2 3 2 8" xfId="19371" xr:uid="{00000000-0005-0000-0000-0000FB030000}"/>
    <cellStyle name="Normal 2 2 3 2 2 2 3 2 9" xfId="9835" xr:uid="{00000000-0005-0000-0000-0000FC030000}"/>
    <cellStyle name="Normal 2 2 3 2 2 2 3 3" xfId="361" xr:uid="{00000000-0005-0000-0000-0000FD030000}"/>
    <cellStyle name="Normal 2 2 3 2 2 2 3 3 2" xfId="710" xr:uid="{00000000-0005-0000-0000-0000FE030000}"/>
    <cellStyle name="Normal 2 2 3 2 2 2 3 3 2 2" xfId="1908" xr:uid="{00000000-0005-0000-0000-0000FF030000}"/>
    <cellStyle name="Normal 2 2 3 2 2 2 3 3 2 2 2" xfId="4293" xr:uid="{00000000-0005-0000-0000-000000040000}"/>
    <cellStyle name="Normal 2 2 3 2 2 2 3 3 2 2 2 2" xfId="9062" xr:uid="{00000000-0005-0000-0000-000001040000}"/>
    <cellStyle name="Normal 2 2 3 2 2 2 3 3 2 2 2 2 2" xfId="28135" xr:uid="{00000000-0005-0000-0000-000002040000}"/>
    <cellStyle name="Normal 2 2 3 2 2 2 3 3 2 2 2 2 3" xfId="18599" xr:uid="{00000000-0005-0000-0000-000003040000}"/>
    <cellStyle name="Normal 2 2 3 2 2 2 3 3 2 2 2 3" xfId="23367" xr:uid="{00000000-0005-0000-0000-000004040000}"/>
    <cellStyle name="Normal 2 2 3 2 2 2 3 3 2 2 2 4" xfId="13831" xr:uid="{00000000-0005-0000-0000-000005040000}"/>
    <cellStyle name="Normal 2 2 3 2 2 2 3 3 2 2 3" xfId="6678" xr:uid="{00000000-0005-0000-0000-000006040000}"/>
    <cellStyle name="Normal 2 2 3 2 2 2 3 3 2 2 3 2" xfId="25751" xr:uid="{00000000-0005-0000-0000-000007040000}"/>
    <cellStyle name="Normal 2 2 3 2 2 2 3 3 2 2 3 3" xfId="16215" xr:uid="{00000000-0005-0000-0000-000008040000}"/>
    <cellStyle name="Normal 2 2 3 2 2 2 3 3 2 2 4" xfId="20983" xr:uid="{00000000-0005-0000-0000-000009040000}"/>
    <cellStyle name="Normal 2 2 3 2 2 2 3 3 2 2 5" xfId="11447" xr:uid="{00000000-0005-0000-0000-00000A040000}"/>
    <cellStyle name="Normal 2 2 3 2 2 2 3 3 2 3" xfId="3101" xr:uid="{00000000-0005-0000-0000-00000B040000}"/>
    <cellStyle name="Normal 2 2 3 2 2 2 3 3 2 3 2" xfId="7870" xr:uid="{00000000-0005-0000-0000-00000C040000}"/>
    <cellStyle name="Normal 2 2 3 2 2 2 3 3 2 3 2 2" xfId="26943" xr:uid="{00000000-0005-0000-0000-00000D040000}"/>
    <cellStyle name="Normal 2 2 3 2 2 2 3 3 2 3 2 3" xfId="17407" xr:uid="{00000000-0005-0000-0000-00000E040000}"/>
    <cellStyle name="Normal 2 2 3 2 2 2 3 3 2 3 3" xfId="22175" xr:uid="{00000000-0005-0000-0000-00000F040000}"/>
    <cellStyle name="Normal 2 2 3 2 2 2 3 3 2 3 4" xfId="12639" xr:uid="{00000000-0005-0000-0000-000010040000}"/>
    <cellStyle name="Normal 2 2 3 2 2 2 3 3 2 4" xfId="5486" xr:uid="{00000000-0005-0000-0000-000011040000}"/>
    <cellStyle name="Normal 2 2 3 2 2 2 3 3 2 4 2" xfId="24559" xr:uid="{00000000-0005-0000-0000-000012040000}"/>
    <cellStyle name="Normal 2 2 3 2 2 2 3 3 2 4 3" xfId="15023" xr:uid="{00000000-0005-0000-0000-000013040000}"/>
    <cellStyle name="Normal 2 2 3 2 2 2 3 3 2 5" xfId="19791" xr:uid="{00000000-0005-0000-0000-000014040000}"/>
    <cellStyle name="Normal 2 2 3 2 2 2 3 3 2 6" xfId="10255" xr:uid="{00000000-0005-0000-0000-000015040000}"/>
    <cellStyle name="Normal 2 2 3 2 2 2 3 3 3" xfId="1058" xr:uid="{00000000-0005-0000-0000-000016040000}"/>
    <cellStyle name="Normal 2 2 3 2 2 2 3 3 3 2" xfId="2256" xr:uid="{00000000-0005-0000-0000-000017040000}"/>
    <cellStyle name="Normal 2 2 3 2 2 2 3 3 3 2 2" xfId="4641" xr:uid="{00000000-0005-0000-0000-000018040000}"/>
    <cellStyle name="Normal 2 2 3 2 2 2 3 3 3 2 2 2" xfId="9410" xr:uid="{00000000-0005-0000-0000-000019040000}"/>
    <cellStyle name="Normal 2 2 3 2 2 2 3 3 3 2 2 2 2" xfId="28483" xr:uid="{00000000-0005-0000-0000-00001A040000}"/>
    <cellStyle name="Normal 2 2 3 2 2 2 3 3 3 2 2 2 3" xfId="18947" xr:uid="{00000000-0005-0000-0000-00001B040000}"/>
    <cellStyle name="Normal 2 2 3 2 2 2 3 3 3 2 2 3" xfId="23715" xr:uid="{00000000-0005-0000-0000-00001C040000}"/>
    <cellStyle name="Normal 2 2 3 2 2 2 3 3 3 2 2 4" xfId="14179" xr:uid="{00000000-0005-0000-0000-00001D040000}"/>
    <cellStyle name="Normal 2 2 3 2 2 2 3 3 3 2 3" xfId="7026" xr:uid="{00000000-0005-0000-0000-00001E040000}"/>
    <cellStyle name="Normal 2 2 3 2 2 2 3 3 3 2 3 2" xfId="26099" xr:uid="{00000000-0005-0000-0000-00001F040000}"/>
    <cellStyle name="Normal 2 2 3 2 2 2 3 3 3 2 3 3" xfId="16563" xr:uid="{00000000-0005-0000-0000-000020040000}"/>
    <cellStyle name="Normal 2 2 3 2 2 2 3 3 3 2 4" xfId="21331" xr:uid="{00000000-0005-0000-0000-000021040000}"/>
    <cellStyle name="Normal 2 2 3 2 2 2 3 3 3 2 5" xfId="11795" xr:uid="{00000000-0005-0000-0000-000022040000}"/>
    <cellStyle name="Normal 2 2 3 2 2 2 3 3 3 3" xfId="3449" xr:uid="{00000000-0005-0000-0000-000023040000}"/>
    <cellStyle name="Normal 2 2 3 2 2 2 3 3 3 3 2" xfId="8218" xr:uid="{00000000-0005-0000-0000-000024040000}"/>
    <cellStyle name="Normal 2 2 3 2 2 2 3 3 3 3 2 2" xfId="27291" xr:uid="{00000000-0005-0000-0000-000025040000}"/>
    <cellStyle name="Normal 2 2 3 2 2 2 3 3 3 3 2 3" xfId="17755" xr:uid="{00000000-0005-0000-0000-000026040000}"/>
    <cellStyle name="Normal 2 2 3 2 2 2 3 3 3 3 3" xfId="22523" xr:uid="{00000000-0005-0000-0000-000027040000}"/>
    <cellStyle name="Normal 2 2 3 2 2 2 3 3 3 3 4" xfId="12987" xr:uid="{00000000-0005-0000-0000-000028040000}"/>
    <cellStyle name="Normal 2 2 3 2 2 2 3 3 3 4" xfId="5834" xr:uid="{00000000-0005-0000-0000-000029040000}"/>
    <cellStyle name="Normal 2 2 3 2 2 2 3 3 3 4 2" xfId="24907" xr:uid="{00000000-0005-0000-0000-00002A040000}"/>
    <cellStyle name="Normal 2 2 3 2 2 2 3 3 3 4 3" xfId="15371" xr:uid="{00000000-0005-0000-0000-00002B040000}"/>
    <cellStyle name="Normal 2 2 3 2 2 2 3 3 3 5" xfId="20139" xr:uid="{00000000-0005-0000-0000-00002C040000}"/>
    <cellStyle name="Normal 2 2 3 2 2 2 3 3 3 6" xfId="10603" xr:uid="{00000000-0005-0000-0000-00002D040000}"/>
    <cellStyle name="Normal 2 2 3 2 2 2 3 3 4" xfId="1560" xr:uid="{00000000-0005-0000-0000-00002E040000}"/>
    <cellStyle name="Normal 2 2 3 2 2 2 3 3 4 2" xfId="3945" xr:uid="{00000000-0005-0000-0000-00002F040000}"/>
    <cellStyle name="Normal 2 2 3 2 2 2 3 3 4 2 2" xfId="8714" xr:uid="{00000000-0005-0000-0000-000030040000}"/>
    <cellStyle name="Normal 2 2 3 2 2 2 3 3 4 2 2 2" xfId="27787" xr:uid="{00000000-0005-0000-0000-000031040000}"/>
    <cellStyle name="Normal 2 2 3 2 2 2 3 3 4 2 2 3" xfId="18251" xr:uid="{00000000-0005-0000-0000-000032040000}"/>
    <cellStyle name="Normal 2 2 3 2 2 2 3 3 4 2 3" xfId="23019" xr:uid="{00000000-0005-0000-0000-000033040000}"/>
    <cellStyle name="Normal 2 2 3 2 2 2 3 3 4 2 4" xfId="13483" xr:uid="{00000000-0005-0000-0000-000034040000}"/>
    <cellStyle name="Normal 2 2 3 2 2 2 3 3 4 3" xfId="6330" xr:uid="{00000000-0005-0000-0000-000035040000}"/>
    <cellStyle name="Normal 2 2 3 2 2 2 3 3 4 3 2" xfId="25403" xr:uid="{00000000-0005-0000-0000-000036040000}"/>
    <cellStyle name="Normal 2 2 3 2 2 2 3 3 4 3 3" xfId="15867" xr:uid="{00000000-0005-0000-0000-000037040000}"/>
    <cellStyle name="Normal 2 2 3 2 2 2 3 3 4 4" xfId="20635" xr:uid="{00000000-0005-0000-0000-000038040000}"/>
    <cellStyle name="Normal 2 2 3 2 2 2 3 3 4 5" xfId="11099" xr:uid="{00000000-0005-0000-0000-000039040000}"/>
    <cellStyle name="Normal 2 2 3 2 2 2 3 3 5" xfId="2753" xr:uid="{00000000-0005-0000-0000-00003A040000}"/>
    <cellStyle name="Normal 2 2 3 2 2 2 3 3 5 2" xfId="7522" xr:uid="{00000000-0005-0000-0000-00003B040000}"/>
    <cellStyle name="Normal 2 2 3 2 2 2 3 3 5 2 2" xfId="26595" xr:uid="{00000000-0005-0000-0000-00003C040000}"/>
    <cellStyle name="Normal 2 2 3 2 2 2 3 3 5 2 3" xfId="17059" xr:uid="{00000000-0005-0000-0000-00003D040000}"/>
    <cellStyle name="Normal 2 2 3 2 2 2 3 3 5 3" xfId="21827" xr:uid="{00000000-0005-0000-0000-00003E040000}"/>
    <cellStyle name="Normal 2 2 3 2 2 2 3 3 5 4" xfId="12291" xr:uid="{00000000-0005-0000-0000-00003F040000}"/>
    <cellStyle name="Normal 2 2 3 2 2 2 3 3 6" xfId="5138" xr:uid="{00000000-0005-0000-0000-000040040000}"/>
    <cellStyle name="Normal 2 2 3 2 2 2 3 3 6 2" xfId="24211" xr:uid="{00000000-0005-0000-0000-000041040000}"/>
    <cellStyle name="Normal 2 2 3 2 2 2 3 3 6 3" xfId="14675" xr:uid="{00000000-0005-0000-0000-000042040000}"/>
    <cellStyle name="Normal 2 2 3 2 2 2 3 3 7" xfId="19443" xr:uid="{00000000-0005-0000-0000-000043040000}"/>
    <cellStyle name="Normal 2 2 3 2 2 2 3 3 8" xfId="9907" xr:uid="{00000000-0005-0000-0000-000044040000}"/>
    <cellStyle name="Normal 2 2 3 2 2 2 3 4" xfId="566" xr:uid="{00000000-0005-0000-0000-000045040000}"/>
    <cellStyle name="Normal 2 2 3 2 2 2 3 4 2" xfId="1764" xr:uid="{00000000-0005-0000-0000-000046040000}"/>
    <cellStyle name="Normal 2 2 3 2 2 2 3 4 2 2" xfId="4149" xr:uid="{00000000-0005-0000-0000-000047040000}"/>
    <cellStyle name="Normal 2 2 3 2 2 2 3 4 2 2 2" xfId="8918" xr:uid="{00000000-0005-0000-0000-000048040000}"/>
    <cellStyle name="Normal 2 2 3 2 2 2 3 4 2 2 2 2" xfId="27991" xr:uid="{00000000-0005-0000-0000-000049040000}"/>
    <cellStyle name="Normal 2 2 3 2 2 2 3 4 2 2 2 3" xfId="18455" xr:uid="{00000000-0005-0000-0000-00004A040000}"/>
    <cellStyle name="Normal 2 2 3 2 2 2 3 4 2 2 3" xfId="23223" xr:uid="{00000000-0005-0000-0000-00004B040000}"/>
    <cellStyle name="Normal 2 2 3 2 2 2 3 4 2 2 4" xfId="13687" xr:uid="{00000000-0005-0000-0000-00004C040000}"/>
    <cellStyle name="Normal 2 2 3 2 2 2 3 4 2 3" xfId="6534" xr:uid="{00000000-0005-0000-0000-00004D040000}"/>
    <cellStyle name="Normal 2 2 3 2 2 2 3 4 2 3 2" xfId="25607" xr:uid="{00000000-0005-0000-0000-00004E040000}"/>
    <cellStyle name="Normal 2 2 3 2 2 2 3 4 2 3 3" xfId="16071" xr:uid="{00000000-0005-0000-0000-00004F040000}"/>
    <cellStyle name="Normal 2 2 3 2 2 2 3 4 2 4" xfId="20839" xr:uid="{00000000-0005-0000-0000-000050040000}"/>
    <cellStyle name="Normal 2 2 3 2 2 2 3 4 2 5" xfId="11303" xr:uid="{00000000-0005-0000-0000-000051040000}"/>
    <cellStyle name="Normal 2 2 3 2 2 2 3 4 3" xfId="2957" xr:uid="{00000000-0005-0000-0000-000052040000}"/>
    <cellStyle name="Normal 2 2 3 2 2 2 3 4 3 2" xfId="7726" xr:uid="{00000000-0005-0000-0000-000053040000}"/>
    <cellStyle name="Normal 2 2 3 2 2 2 3 4 3 2 2" xfId="26799" xr:uid="{00000000-0005-0000-0000-000054040000}"/>
    <cellStyle name="Normal 2 2 3 2 2 2 3 4 3 2 3" xfId="17263" xr:uid="{00000000-0005-0000-0000-000055040000}"/>
    <cellStyle name="Normal 2 2 3 2 2 2 3 4 3 3" xfId="22031" xr:uid="{00000000-0005-0000-0000-000056040000}"/>
    <cellStyle name="Normal 2 2 3 2 2 2 3 4 3 4" xfId="12495" xr:uid="{00000000-0005-0000-0000-000057040000}"/>
    <cellStyle name="Normal 2 2 3 2 2 2 3 4 4" xfId="5342" xr:uid="{00000000-0005-0000-0000-000058040000}"/>
    <cellStyle name="Normal 2 2 3 2 2 2 3 4 4 2" xfId="24415" xr:uid="{00000000-0005-0000-0000-000059040000}"/>
    <cellStyle name="Normal 2 2 3 2 2 2 3 4 4 3" xfId="14879" xr:uid="{00000000-0005-0000-0000-00005A040000}"/>
    <cellStyle name="Normal 2 2 3 2 2 2 3 4 5" xfId="19647" xr:uid="{00000000-0005-0000-0000-00005B040000}"/>
    <cellStyle name="Normal 2 2 3 2 2 2 3 4 6" xfId="10111" xr:uid="{00000000-0005-0000-0000-00005C040000}"/>
    <cellStyle name="Normal 2 2 3 2 2 2 3 5" xfId="914" xr:uid="{00000000-0005-0000-0000-00005D040000}"/>
    <cellStyle name="Normal 2 2 3 2 2 2 3 5 2" xfId="2112" xr:uid="{00000000-0005-0000-0000-00005E040000}"/>
    <cellStyle name="Normal 2 2 3 2 2 2 3 5 2 2" xfId="4497" xr:uid="{00000000-0005-0000-0000-00005F040000}"/>
    <cellStyle name="Normal 2 2 3 2 2 2 3 5 2 2 2" xfId="9266" xr:uid="{00000000-0005-0000-0000-000060040000}"/>
    <cellStyle name="Normal 2 2 3 2 2 2 3 5 2 2 2 2" xfId="28339" xr:uid="{00000000-0005-0000-0000-000061040000}"/>
    <cellStyle name="Normal 2 2 3 2 2 2 3 5 2 2 2 3" xfId="18803" xr:uid="{00000000-0005-0000-0000-000062040000}"/>
    <cellStyle name="Normal 2 2 3 2 2 2 3 5 2 2 3" xfId="23571" xr:uid="{00000000-0005-0000-0000-000063040000}"/>
    <cellStyle name="Normal 2 2 3 2 2 2 3 5 2 2 4" xfId="14035" xr:uid="{00000000-0005-0000-0000-000064040000}"/>
    <cellStyle name="Normal 2 2 3 2 2 2 3 5 2 3" xfId="6882" xr:uid="{00000000-0005-0000-0000-000065040000}"/>
    <cellStyle name="Normal 2 2 3 2 2 2 3 5 2 3 2" xfId="25955" xr:uid="{00000000-0005-0000-0000-000066040000}"/>
    <cellStyle name="Normal 2 2 3 2 2 2 3 5 2 3 3" xfId="16419" xr:uid="{00000000-0005-0000-0000-000067040000}"/>
    <cellStyle name="Normal 2 2 3 2 2 2 3 5 2 4" xfId="21187" xr:uid="{00000000-0005-0000-0000-000068040000}"/>
    <cellStyle name="Normal 2 2 3 2 2 2 3 5 2 5" xfId="11651" xr:uid="{00000000-0005-0000-0000-000069040000}"/>
    <cellStyle name="Normal 2 2 3 2 2 2 3 5 3" xfId="3305" xr:uid="{00000000-0005-0000-0000-00006A040000}"/>
    <cellStyle name="Normal 2 2 3 2 2 2 3 5 3 2" xfId="8074" xr:uid="{00000000-0005-0000-0000-00006B040000}"/>
    <cellStyle name="Normal 2 2 3 2 2 2 3 5 3 2 2" xfId="27147" xr:uid="{00000000-0005-0000-0000-00006C040000}"/>
    <cellStyle name="Normal 2 2 3 2 2 2 3 5 3 2 3" xfId="17611" xr:uid="{00000000-0005-0000-0000-00006D040000}"/>
    <cellStyle name="Normal 2 2 3 2 2 2 3 5 3 3" xfId="22379" xr:uid="{00000000-0005-0000-0000-00006E040000}"/>
    <cellStyle name="Normal 2 2 3 2 2 2 3 5 3 4" xfId="12843" xr:uid="{00000000-0005-0000-0000-00006F040000}"/>
    <cellStyle name="Normal 2 2 3 2 2 2 3 5 4" xfId="5690" xr:uid="{00000000-0005-0000-0000-000070040000}"/>
    <cellStyle name="Normal 2 2 3 2 2 2 3 5 4 2" xfId="24763" xr:uid="{00000000-0005-0000-0000-000071040000}"/>
    <cellStyle name="Normal 2 2 3 2 2 2 3 5 4 3" xfId="15227" xr:uid="{00000000-0005-0000-0000-000072040000}"/>
    <cellStyle name="Normal 2 2 3 2 2 2 3 5 5" xfId="19995" xr:uid="{00000000-0005-0000-0000-000073040000}"/>
    <cellStyle name="Normal 2 2 3 2 2 2 3 5 6" xfId="10459" xr:uid="{00000000-0005-0000-0000-000074040000}"/>
    <cellStyle name="Normal 2 2 3 2 2 2 3 6" xfId="1416" xr:uid="{00000000-0005-0000-0000-000075040000}"/>
    <cellStyle name="Normal 2 2 3 2 2 2 3 6 2" xfId="3801" xr:uid="{00000000-0005-0000-0000-000076040000}"/>
    <cellStyle name="Normal 2 2 3 2 2 2 3 6 2 2" xfId="8570" xr:uid="{00000000-0005-0000-0000-000077040000}"/>
    <cellStyle name="Normal 2 2 3 2 2 2 3 6 2 2 2" xfId="27643" xr:uid="{00000000-0005-0000-0000-000078040000}"/>
    <cellStyle name="Normal 2 2 3 2 2 2 3 6 2 2 3" xfId="18107" xr:uid="{00000000-0005-0000-0000-000079040000}"/>
    <cellStyle name="Normal 2 2 3 2 2 2 3 6 2 3" xfId="22875" xr:uid="{00000000-0005-0000-0000-00007A040000}"/>
    <cellStyle name="Normal 2 2 3 2 2 2 3 6 2 4" xfId="13339" xr:uid="{00000000-0005-0000-0000-00007B040000}"/>
    <cellStyle name="Normal 2 2 3 2 2 2 3 6 3" xfId="6186" xr:uid="{00000000-0005-0000-0000-00007C040000}"/>
    <cellStyle name="Normal 2 2 3 2 2 2 3 6 3 2" xfId="25259" xr:uid="{00000000-0005-0000-0000-00007D040000}"/>
    <cellStyle name="Normal 2 2 3 2 2 2 3 6 3 3" xfId="15723" xr:uid="{00000000-0005-0000-0000-00007E040000}"/>
    <cellStyle name="Normal 2 2 3 2 2 2 3 6 4" xfId="20491" xr:uid="{00000000-0005-0000-0000-00007F040000}"/>
    <cellStyle name="Normal 2 2 3 2 2 2 3 6 5" xfId="10955" xr:uid="{00000000-0005-0000-0000-000080040000}"/>
    <cellStyle name="Normal 2 2 3 2 2 2 3 7" xfId="2609" xr:uid="{00000000-0005-0000-0000-000081040000}"/>
    <cellStyle name="Normal 2 2 3 2 2 2 3 7 2" xfId="7378" xr:uid="{00000000-0005-0000-0000-000082040000}"/>
    <cellStyle name="Normal 2 2 3 2 2 2 3 7 2 2" xfId="26451" xr:uid="{00000000-0005-0000-0000-000083040000}"/>
    <cellStyle name="Normal 2 2 3 2 2 2 3 7 2 3" xfId="16915" xr:uid="{00000000-0005-0000-0000-000084040000}"/>
    <cellStyle name="Normal 2 2 3 2 2 2 3 7 3" xfId="21683" xr:uid="{00000000-0005-0000-0000-000085040000}"/>
    <cellStyle name="Normal 2 2 3 2 2 2 3 7 4" xfId="12147" xr:uid="{00000000-0005-0000-0000-000086040000}"/>
    <cellStyle name="Normal 2 2 3 2 2 2 3 8" xfId="4994" xr:uid="{00000000-0005-0000-0000-000087040000}"/>
    <cellStyle name="Normal 2 2 3 2 2 2 3 8 2" xfId="24067" xr:uid="{00000000-0005-0000-0000-000088040000}"/>
    <cellStyle name="Normal 2 2 3 2 2 2 3 8 3" xfId="14531" xr:uid="{00000000-0005-0000-0000-000089040000}"/>
    <cellStyle name="Normal 2 2 3 2 2 2 3 9" xfId="19299" xr:uid="{00000000-0005-0000-0000-00008A040000}"/>
    <cellStyle name="Normal 2 2 3 2 2 2 4" xfId="265" xr:uid="{00000000-0005-0000-0000-00008B040000}"/>
    <cellStyle name="Normal 2 2 3 2 2 2 4 2" xfId="409" xr:uid="{00000000-0005-0000-0000-00008C040000}"/>
    <cellStyle name="Normal 2 2 3 2 2 2 4 2 2" xfId="758" xr:uid="{00000000-0005-0000-0000-00008D040000}"/>
    <cellStyle name="Normal 2 2 3 2 2 2 4 2 2 2" xfId="1956" xr:uid="{00000000-0005-0000-0000-00008E040000}"/>
    <cellStyle name="Normal 2 2 3 2 2 2 4 2 2 2 2" xfId="4341" xr:uid="{00000000-0005-0000-0000-00008F040000}"/>
    <cellStyle name="Normal 2 2 3 2 2 2 4 2 2 2 2 2" xfId="9110" xr:uid="{00000000-0005-0000-0000-000090040000}"/>
    <cellStyle name="Normal 2 2 3 2 2 2 4 2 2 2 2 2 2" xfId="28183" xr:uid="{00000000-0005-0000-0000-000091040000}"/>
    <cellStyle name="Normal 2 2 3 2 2 2 4 2 2 2 2 2 3" xfId="18647" xr:uid="{00000000-0005-0000-0000-000092040000}"/>
    <cellStyle name="Normal 2 2 3 2 2 2 4 2 2 2 2 3" xfId="23415" xr:uid="{00000000-0005-0000-0000-000093040000}"/>
    <cellStyle name="Normal 2 2 3 2 2 2 4 2 2 2 2 4" xfId="13879" xr:uid="{00000000-0005-0000-0000-000094040000}"/>
    <cellStyle name="Normal 2 2 3 2 2 2 4 2 2 2 3" xfId="6726" xr:uid="{00000000-0005-0000-0000-000095040000}"/>
    <cellStyle name="Normal 2 2 3 2 2 2 4 2 2 2 3 2" xfId="25799" xr:uid="{00000000-0005-0000-0000-000096040000}"/>
    <cellStyle name="Normal 2 2 3 2 2 2 4 2 2 2 3 3" xfId="16263" xr:uid="{00000000-0005-0000-0000-000097040000}"/>
    <cellStyle name="Normal 2 2 3 2 2 2 4 2 2 2 4" xfId="21031" xr:uid="{00000000-0005-0000-0000-000098040000}"/>
    <cellStyle name="Normal 2 2 3 2 2 2 4 2 2 2 5" xfId="11495" xr:uid="{00000000-0005-0000-0000-000099040000}"/>
    <cellStyle name="Normal 2 2 3 2 2 2 4 2 2 3" xfId="3149" xr:uid="{00000000-0005-0000-0000-00009A040000}"/>
    <cellStyle name="Normal 2 2 3 2 2 2 4 2 2 3 2" xfId="7918" xr:uid="{00000000-0005-0000-0000-00009B040000}"/>
    <cellStyle name="Normal 2 2 3 2 2 2 4 2 2 3 2 2" xfId="26991" xr:uid="{00000000-0005-0000-0000-00009C040000}"/>
    <cellStyle name="Normal 2 2 3 2 2 2 4 2 2 3 2 3" xfId="17455" xr:uid="{00000000-0005-0000-0000-00009D040000}"/>
    <cellStyle name="Normal 2 2 3 2 2 2 4 2 2 3 3" xfId="22223" xr:uid="{00000000-0005-0000-0000-00009E040000}"/>
    <cellStyle name="Normal 2 2 3 2 2 2 4 2 2 3 4" xfId="12687" xr:uid="{00000000-0005-0000-0000-00009F040000}"/>
    <cellStyle name="Normal 2 2 3 2 2 2 4 2 2 4" xfId="5534" xr:uid="{00000000-0005-0000-0000-0000A0040000}"/>
    <cellStyle name="Normal 2 2 3 2 2 2 4 2 2 4 2" xfId="24607" xr:uid="{00000000-0005-0000-0000-0000A1040000}"/>
    <cellStyle name="Normal 2 2 3 2 2 2 4 2 2 4 3" xfId="15071" xr:uid="{00000000-0005-0000-0000-0000A2040000}"/>
    <cellStyle name="Normal 2 2 3 2 2 2 4 2 2 5" xfId="19839" xr:uid="{00000000-0005-0000-0000-0000A3040000}"/>
    <cellStyle name="Normal 2 2 3 2 2 2 4 2 2 6" xfId="10303" xr:uid="{00000000-0005-0000-0000-0000A4040000}"/>
    <cellStyle name="Normal 2 2 3 2 2 2 4 2 3" xfId="1106" xr:uid="{00000000-0005-0000-0000-0000A5040000}"/>
    <cellStyle name="Normal 2 2 3 2 2 2 4 2 3 2" xfId="2304" xr:uid="{00000000-0005-0000-0000-0000A6040000}"/>
    <cellStyle name="Normal 2 2 3 2 2 2 4 2 3 2 2" xfId="4689" xr:uid="{00000000-0005-0000-0000-0000A7040000}"/>
    <cellStyle name="Normal 2 2 3 2 2 2 4 2 3 2 2 2" xfId="9458" xr:uid="{00000000-0005-0000-0000-0000A8040000}"/>
    <cellStyle name="Normal 2 2 3 2 2 2 4 2 3 2 2 2 2" xfId="28531" xr:uid="{00000000-0005-0000-0000-0000A9040000}"/>
    <cellStyle name="Normal 2 2 3 2 2 2 4 2 3 2 2 2 3" xfId="18995" xr:uid="{00000000-0005-0000-0000-0000AA040000}"/>
    <cellStyle name="Normal 2 2 3 2 2 2 4 2 3 2 2 3" xfId="23763" xr:uid="{00000000-0005-0000-0000-0000AB040000}"/>
    <cellStyle name="Normal 2 2 3 2 2 2 4 2 3 2 2 4" xfId="14227" xr:uid="{00000000-0005-0000-0000-0000AC040000}"/>
    <cellStyle name="Normal 2 2 3 2 2 2 4 2 3 2 3" xfId="7074" xr:uid="{00000000-0005-0000-0000-0000AD040000}"/>
    <cellStyle name="Normal 2 2 3 2 2 2 4 2 3 2 3 2" xfId="26147" xr:uid="{00000000-0005-0000-0000-0000AE040000}"/>
    <cellStyle name="Normal 2 2 3 2 2 2 4 2 3 2 3 3" xfId="16611" xr:uid="{00000000-0005-0000-0000-0000AF040000}"/>
    <cellStyle name="Normal 2 2 3 2 2 2 4 2 3 2 4" xfId="21379" xr:uid="{00000000-0005-0000-0000-0000B0040000}"/>
    <cellStyle name="Normal 2 2 3 2 2 2 4 2 3 2 5" xfId="11843" xr:uid="{00000000-0005-0000-0000-0000B1040000}"/>
    <cellStyle name="Normal 2 2 3 2 2 2 4 2 3 3" xfId="3497" xr:uid="{00000000-0005-0000-0000-0000B2040000}"/>
    <cellStyle name="Normal 2 2 3 2 2 2 4 2 3 3 2" xfId="8266" xr:uid="{00000000-0005-0000-0000-0000B3040000}"/>
    <cellStyle name="Normal 2 2 3 2 2 2 4 2 3 3 2 2" xfId="27339" xr:uid="{00000000-0005-0000-0000-0000B4040000}"/>
    <cellStyle name="Normal 2 2 3 2 2 2 4 2 3 3 2 3" xfId="17803" xr:uid="{00000000-0005-0000-0000-0000B5040000}"/>
    <cellStyle name="Normal 2 2 3 2 2 2 4 2 3 3 3" xfId="22571" xr:uid="{00000000-0005-0000-0000-0000B6040000}"/>
    <cellStyle name="Normal 2 2 3 2 2 2 4 2 3 3 4" xfId="13035" xr:uid="{00000000-0005-0000-0000-0000B7040000}"/>
    <cellStyle name="Normal 2 2 3 2 2 2 4 2 3 4" xfId="5882" xr:uid="{00000000-0005-0000-0000-0000B8040000}"/>
    <cellStyle name="Normal 2 2 3 2 2 2 4 2 3 4 2" xfId="24955" xr:uid="{00000000-0005-0000-0000-0000B9040000}"/>
    <cellStyle name="Normal 2 2 3 2 2 2 4 2 3 4 3" xfId="15419" xr:uid="{00000000-0005-0000-0000-0000BA040000}"/>
    <cellStyle name="Normal 2 2 3 2 2 2 4 2 3 5" xfId="20187" xr:uid="{00000000-0005-0000-0000-0000BB040000}"/>
    <cellStyle name="Normal 2 2 3 2 2 2 4 2 3 6" xfId="10651" xr:uid="{00000000-0005-0000-0000-0000BC040000}"/>
    <cellStyle name="Normal 2 2 3 2 2 2 4 2 4" xfId="1608" xr:uid="{00000000-0005-0000-0000-0000BD040000}"/>
    <cellStyle name="Normal 2 2 3 2 2 2 4 2 4 2" xfId="3993" xr:uid="{00000000-0005-0000-0000-0000BE040000}"/>
    <cellStyle name="Normal 2 2 3 2 2 2 4 2 4 2 2" xfId="8762" xr:uid="{00000000-0005-0000-0000-0000BF040000}"/>
    <cellStyle name="Normal 2 2 3 2 2 2 4 2 4 2 2 2" xfId="27835" xr:uid="{00000000-0005-0000-0000-0000C0040000}"/>
    <cellStyle name="Normal 2 2 3 2 2 2 4 2 4 2 2 3" xfId="18299" xr:uid="{00000000-0005-0000-0000-0000C1040000}"/>
    <cellStyle name="Normal 2 2 3 2 2 2 4 2 4 2 3" xfId="23067" xr:uid="{00000000-0005-0000-0000-0000C2040000}"/>
    <cellStyle name="Normal 2 2 3 2 2 2 4 2 4 2 4" xfId="13531" xr:uid="{00000000-0005-0000-0000-0000C3040000}"/>
    <cellStyle name="Normal 2 2 3 2 2 2 4 2 4 3" xfId="6378" xr:uid="{00000000-0005-0000-0000-0000C4040000}"/>
    <cellStyle name="Normal 2 2 3 2 2 2 4 2 4 3 2" xfId="25451" xr:uid="{00000000-0005-0000-0000-0000C5040000}"/>
    <cellStyle name="Normal 2 2 3 2 2 2 4 2 4 3 3" xfId="15915" xr:uid="{00000000-0005-0000-0000-0000C6040000}"/>
    <cellStyle name="Normal 2 2 3 2 2 2 4 2 4 4" xfId="20683" xr:uid="{00000000-0005-0000-0000-0000C7040000}"/>
    <cellStyle name="Normal 2 2 3 2 2 2 4 2 4 5" xfId="11147" xr:uid="{00000000-0005-0000-0000-0000C8040000}"/>
    <cellStyle name="Normal 2 2 3 2 2 2 4 2 5" xfId="2801" xr:uid="{00000000-0005-0000-0000-0000C9040000}"/>
    <cellStyle name="Normal 2 2 3 2 2 2 4 2 5 2" xfId="7570" xr:uid="{00000000-0005-0000-0000-0000CA040000}"/>
    <cellStyle name="Normal 2 2 3 2 2 2 4 2 5 2 2" xfId="26643" xr:uid="{00000000-0005-0000-0000-0000CB040000}"/>
    <cellStyle name="Normal 2 2 3 2 2 2 4 2 5 2 3" xfId="17107" xr:uid="{00000000-0005-0000-0000-0000CC040000}"/>
    <cellStyle name="Normal 2 2 3 2 2 2 4 2 5 3" xfId="21875" xr:uid="{00000000-0005-0000-0000-0000CD040000}"/>
    <cellStyle name="Normal 2 2 3 2 2 2 4 2 5 4" xfId="12339" xr:uid="{00000000-0005-0000-0000-0000CE040000}"/>
    <cellStyle name="Normal 2 2 3 2 2 2 4 2 6" xfId="5186" xr:uid="{00000000-0005-0000-0000-0000CF040000}"/>
    <cellStyle name="Normal 2 2 3 2 2 2 4 2 6 2" xfId="24259" xr:uid="{00000000-0005-0000-0000-0000D0040000}"/>
    <cellStyle name="Normal 2 2 3 2 2 2 4 2 6 3" xfId="14723" xr:uid="{00000000-0005-0000-0000-0000D1040000}"/>
    <cellStyle name="Normal 2 2 3 2 2 2 4 2 7" xfId="19491" xr:uid="{00000000-0005-0000-0000-0000D2040000}"/>
    <cellStyle name="Normal 2 2 3 2 2 2 4 2 8" xfId="9955" xr:uid="{00000000-0005-0000-0000-0000D3040000}"/>
    <cellStyle name="Normal 2 2 3 2 2 2 4 3" xfId="614" xr:uid="{00000000-0005-0000-0000-0000D4040000}"/>
    <cellStyle name="Normal 2 2 3 2 2 2 4 3 2" xfId="1812" xr:uid="{00000000-0005-0000-0000-0000D5040000}"/>
    <cellStyle name="Normal 2 2 3 2 2 2 4 3 2 2" xfId="4197" xr:uid="{00000000-0005-0000-0000-0000D6040000}"/>
    <cellStyle name="Normal 2 2 3 2 2 2 4 3 2 2 2" xfId="8966" xr:uid="{00000000-0005-0000-0000-0000D7040000}"/>
    <cellStyle name="Normal 2 2 3 2 2 2 4 3 2 2 2 2" xfId="28039" xr:uid="{00000000-0005-0000-0000-0000D8040000}"/>
    <cellStyle name="Normal 2 2 3 2 2 2 4 3 2 2 2 3" xfId="18503" xr:uid="{00000000-0005-0000-0000-0000D9040000}"/>
    <cellStyle name="Normal 2 2 3 2 2 2 4 3 2 2 3" xfId="23271" xr:uid="{00000000-0005-0000-0000-0000DA040000}"/>
    <cellStyle name="Normal 2 2 3 2 2 2 4 3 2 2 4" xfId="13735" xr:uid="{00000000-0005-0000-0000-0000DB040000}"/>
    <cellStyle name="Normal 2 2 3 2 2 2 4 3 2 3" xfId="6582" xr:uid="{00000000-0005-0000-0000-0000DC040000}"/>
    <cellStyle name="Normal 2 2 3 2 2 2 4 3 2 3 2" xfId="25655" xr:uid="{00000000-0005-0000-0000-0000DD040000}"/>
    <cellStyle name="Normal 2 2 3 2 2 2 4 3 2 3 3" xfId="16119" xr:uid="{00000000-0005-0000-0000-0000DE040000}"/>
    <cellStyle name="Normal 2 2 3 2 2 2 4 3 2 4" xfId="20887" xr:uid="{00000000-0005-0000-0000-0000DF040000}"/>
    <cellStyle name="Normal 2 2 3 2 2 2 4 3 2 5" xfId="11351" xr:uid="{00000000-0005-0000-0000-0000E0040000}"/>
    <cellStyle name="Normal 2 2 3 2 2 2 4 3 3" xfId="3005" xr:uid="{00000000-0005-0000-0000-0000E1040000}"/>
    <cellStyle name="Normal 2 2 3 2 2 2 4 3 3 2" xfId="7774" xr:uid="{00000000-0005-0000-0000-0000E2040000}"/>
    <cellStyle name="Normal 2 2 3 2 2 2 4 3 3 2 2" xfId="26847" xr:uid="{00000000-0005-0000-0000-0000E3040000}"/>
    <cellStyle name="Normal 2 2 3 2 2 2 4 3 3 2 3" xfId="17311" xr:uid="{00000000-0005-0000-0000-0000E4040000}"/>
    <cellStyle name="Normal 2 2 3 2 2 2 4 3 3 3" xfId="22079" xr:uid="{00000000-0005-0000-0000-0000E5040000}"/>
    <cellStyle name="Normal 2 2 3 2 2 2 4 3 3 4" xfId="12543" xr:uid="{00000000-0005-0000-0000-0000E6040000}"/>
    <cellStyle name="Normal 2 2 3 2 2 2 4 3 4" xfId="5390" xr:uid="{00000000-0005-0000-0000-0000E7040000}"/>
    <cellStyle name="Normal 2 2 3 2 2 2 4 3 4 2" xfId="24463" xr:uid="{00000000-0005-0000-0000-0000E8040000}"/>
    <cellStyle name="Normal 2 2 3 2 2 2 4 3 4 3" xfId="14927" xr:uid="{00000000-0005-0000-0000-0000E9040000}"/>
    <cellStyle name="Normal 2 2 3 2 2 2 4 3 5" xfId="19695" xr:uid="{00000000-0005-0000-0000-0000EA040000}"/>
    <cellStyle name="Normal 2 2 3 2 2 2 4 3 6" xfId="10159" xr:uid="{00000000-0005-0000-0000-0000EB040000}"/>
    <cellStyle name="Normal 2 2 3 2 2 2 4 4" xfId="962" xr:uid="{00000000-0005-0000-0000-0000EC040000}"/>
    <cellStyle name="Normal 2 2 3 2 2 2 4 4 2" xfId="2160" xr:uid="{00000000-0005-0000-0000-0000ED040000}"/>
    <cellStyle name="Normal 2 2 3 2 2 2 4 4 2 2" xfId="4545" xr:uid="{00000000-0005-0000-0000-0000EE040000}"/>
    <cellStyle name="Normal 2 2 3 2 2 2 4 4 2 2 2" xfId="9314" xr:uid="{00000000-0005-0000-0000-0000EF040000}"/>
    <cellStyle name="Normal 2 2 3 2 2 2 4 4 2 2 2 2" xfId="28387" xr:uid="{00000000-0005-0000-0000-0000F0040000}"/>
    <cellStyle name="Normal 2 2 3 2 2 2 4 4 2 2 2 3" xfId="18851" xr:uid="{00000000-0005-0000-0000-0000F1040000}"/>
    <cellStyle name="Normal 2 2 3 2 2 2 4 4 2 2 3" xfId="23619" xr:uid="{00000000-0005-0000-0000-0000F2040000}"/>
    <cellStyle name="Normal 2 2 3 2 2 2 4 4 2 2 4" xfId="14083" xr:uid="{00000000-0005-0000-0000-0000F3040000}"/>
    <cellStyle name="Normal 2 2 3 2 2 2 4 4 2 3" xfId="6930" xr:uid="{00000000-0005-0000-0000-0000F4040000}"/>
    <cellStyle name="Normal 2 2 3 2 2 2 4 4 2 3 2" xfId="26003" xr:uid="{00000000-0005-0000-0000-0000F5040000}"/>
    <cellStyle name="Normal 2 2 3 2 2 2 4 4 2 3 3" xfId="16467" xr:uid="{00000000-0005-0000-0000-0000F6040000}"/>
    <cellStyle name="Normal 2 2 3 2 2 2 4 4 2 4" xfId="21235" xr:uid="{00000000-0005-0000-0000-0000F7040000}"/>
    <cellStyle name="Normal 2 2 3 2 2 2 4 4 2 5" xfId="11699" xr:uid="{00000000-0005-0000-0000-0000F8040000}"/>
    <cellStyle name="Normal 2 2 3 2 2 2 4 4 3" xfId="3353" xr:uid="{00000000-0005-0000-0000-0000F9040000}"/>
    <cellStyle name="Normal 2 2 3 2 2 2 4 4 3 2" xfId="8122" xr:uid="{00000000-0005-0000-0000-0000FA040000}"/>
    <cellStyle name="Normal 2 2 3 2 2 2 4 4 3 2 2" xfId="27195" xr:uid="{00000000-0005-0000-0000-0000FB040000}"/>
    <cellStyle name="Normal 2 2 3 2 2 2 4 4 3 2 3" xfId="17659" xr:uid="{00000000-0005-0000-0000-0000FC040000}"/>
    <cellStyle name="Normal 2 2 3 2 2 2 4 4 3 3" xfId="22427" xr:uid="{00000000-0005-0000-0000-0000FD040000}"/>
    <cellStyle name="Normal 2 2 3 2 2 2 4 4 3 4" xfId="12891" xr:uid="{00000000-0005-0000-0000-0000FE040000}"/>
    <cellStyle name="Normal 2 2 3 2 2 2 4 4 4" xfId="5738" xr:uid="{00000000-0005-0000-0000-0000FF040000}"/>
    <cellStyle name="Normal 2 2 3 2 2 2 4 4 4 2" xfId="24811" xr:uid="{00000000-0005-0000-0000-000000050000}"/>
    <cellStyle name="Normal 2 2 3 2 2 2 4 4 4 3" xfId="15275" xr:uid="{00000000-0005-0000-0000-000001050000}"/>
    <cellStyle name="Normal 2 2 3 2 2 2 4 4 5" xfId="20043" xr:uid="{00000000-0005-0000-0000-000002050000}"/>
    <cellStyle name="Normal 2 2 3 2 2 2 4 4 6" xfId="10507" xr:uid="{00000000-0005-0000-0000-000003050000}"/>
    <cellStyle name="Normal 2 2 3 2 2 2 4 5" xfId="1464" xr:uid="{00000000-0005-0000-0000-000004050000}"/>
    <cellStyle name="Normal 2 2 3 2 2 2 4 5 2" xfId="3849" xr:uid="{00000000-0005-0000-0000-000005050000}"/>
    <cellStyle name="Normal 2 2 3 2 2 2 4 5 2 2" xfId="8618" xr:uid="{00000000-0005-0000-0000-000006050000}"/>
    <cellStyle name="Normal 2 2 3 2 2 2 4 5 2 2 2" xfId="27691" xr:uid="{00000000-0005-0000-0000-000007050000}"/>
    <cellStyle name="Normal 2 2 3 2 2 2 4 5 2 2 3" xfId="18155" xr:uid="{00000000-0005-0000-0000-000008050000}"/>
    <cellStyle name="Normal 2 2 3 2 2 2 4 5 2 3" xfId="22923" xr:uid="{00000000-0005-0000-0000-000009050000}"/>
    <cellStyle name="Normal 2 2 3 2 2 2 4 5 2 4" xfId="13387" xr:uid="{00000000-0005-0000-0000-00000A050000}"/>
    <cellStyle name="Normal 2 2 3 2 2 2 4 5 3" xfId="6234" xr:uid="{00000000-0005-0000-0000-00000B050000}"/>
    <cellStyle name="Normal 2 2 3 2 2 2 4 5 3 2" xfId="25307" xr:uid="{00000000-0005-0000-0000-00000C050000}"/>
    <cellStyle name="Normal 2 2 3 2 2 2 4 5 3 3" xfId="15771" xr:uid="{00000000-0005-0000-0000-00000D050000}"/>
    <cellStyle name="Normal 2 2 3 2 2 2 4 5 4" xfId="20539" xr:uid="{00000000-0005-0000-0000-00000E050000}"/>
    <cellStyle name="Normal 2 2 3 2 2 2 4 5 5" xfId="11003" xr:uid="{00000000-0005-0000-0000-00000F050000}"/>
    <cellStyle name="Normal 2 2 3 2 2 2 4 6" xfId="2657" xr:uid="{00000000-0005-0000-0000-000010050000}"/>
    <cellStyle name="Normal 2 2 3 2 2 2 4 6 2" xfId="7426" xr:uid="{00000000-0005-0000-0000-000011050000}"/>
    <cellStyle name="Normal 2 2 3 2 2 2 4 6 2 2" xfId="26499" xr:uid="{00000000-0005-0000-0000-000012050000}"/>
    <cellStyle name="Normal 2 2 3 2 2 2 4 6 2 3" xfId="16963" xr:uid="{00000000-0005-0000-0000-000013050000}"/>
    <cellStyle name="Normal 2 2 3 2 2 2 4 6 3" xfId="21731" xr:uid="{00000000-0005-0000-0000-000014050000}"/>
    <cellStyle name="Normal 2 2 3 2 2 2 4 6 4" xfId="12195" xr:uid="{00000000-0005-0000-0000-000015050000}"/>
    <cellStyle name="Normal 2 2 3 2 2 2 4 7" xfId="5042" xr:uid="{00000000-0005-0000-0000-000016050000}"/>
    <cellStyle name="Normal 2 2 3 2 2 2 4 7 2" xfId="24115" xr:uid="{00000000-0005-0000-0000-000017050000}"/>
    <cellStyle name="Normal 2 2 3 2 2 2 4 7 3" xfId="14579" xr:uid="{00000000-0005-0000-0000-000018050000}"/>
    <cellStyle name="Normal 2 2 3 2 2 2 4 8" xfId="19347" xr:uid="{00000000-0005-0000-0000-000019050000}"/>
    <cellStyle name="Normal 2 2 3 2 2 2 4 9" xfId="9811" xr:uid="{00000000-0005-0000-0000-00001A050000}"/>
    <cellStyle name="Normal 2 2 3 2 2 2 5" xfId="193" xr:uid="{00000000-0005-0000-0000-00001B050000}"/>
    <cellStyle name="Normal 2 2 3 2 2 2 5 2" xfId="542" xr:uid="{00000000-0005-0000-0000-00001C050000}"/>
    <cellStyle name="Normal 2 2 3 2 2 2 5 2 2" xfId="1740" xr:uid="{00000000-0005-0000-0000-00001D050000}"/>
    <cellStyle name="Normal 2 2 3 2 2 2 5 2 2 2" xfId="4125" xr:uid="{00000000-0005-0000-0000-00001E050000}"/>
    <cellStyle name="Normal 2 2 3 2 2 2 5 2 2 2 2" xfId="8894" xr:uid="{00000000-0005-0000-0000-00001F050000}"/>
    <cellStyle name="Normal 2 2 3 2 2 2 5 2 2 2 2 2" xfId="27967" xr:uid="{00000000-0005-0000-0000-000020050000}"/>
    <cellStyle name="Normal 2 2 3 2 2 2 5 2 2 2 2 3" xfId="18431" xr:uid="{00000000-0005-0000-0000-000021050000}"/>
    <cellStyle name="Normal 2 2 3 2 2 2 5 2 2 2 3" xfId="23199" xr:uid="{00000000-0005-0000-0000-000022050000}"/>
    <cellStyle name="Normal 2 2 3 2 2 2 5 2 2 2 4" xfId="13663" xr:uid="{00000000-0005-0000-0000-000023050000}"/>
    <cellStyle name="Normal 2 2 3 2 2 2 5 2 2 3" xfId="6510" xr:uid="{00000000-0005-0000-0000-000024050000}"/>
    <cellStyle name="Normal 2 2 3 2 2 2 5 2 2 3 2" xfId="25583" xr:uid="{00000000-0005-0000-0000-000025050000}"/>
    <cellStyle name="Normal 2 2 3 2 2 2 5 2 2 3 3" xfId="16047" xr:uid="{00000000-0005-0000-0000-000026050000}"/>
    <cellStyle name="Normal 2 2 3 2 2 2 5 2 2 4" xfId="20815" xr:uid="{00000000-0005-0000-0000-000027050000}"/>
    <cellStyle name="Normal 2 2 3 2 2 2 5 2 2 5" xfId="11279" xr:uid="{00000000-0005-0000-0000-000028050000}"/>
    <cellStyle name="Normal 2 2 3 2 2 2 5 2 3" xfId="2933" xr:uid="{00000000-0005-0000-0000-000029050000}"/>
    <cellStyle name="Normal 2 2 3 2 2 2 5 2 3 2" xfId="7702" xr:uid="{00000000-0005-0000-0000-00002A050000}"/>
    <cellStyle name="Normal 2 2 3 2 2 2 5 2 3 2 2" xfId="26775" xr:uid="{00000000-0005-0000-0000-00002B050000}"/>
    <cellStyle name="Normal 2 2 3 2 2 2 5 2 3 2 3" xfId="17239" xr:uid="{00000000-0005-0000-0000-00002C050000}"/>
    <cellStyle name="Normal 2 2 3 2 2 2 5 2 3 3" xfId="22007" xr:uid="{00000000-0005-0000-0000-00002D050000}"/>
    <cellStyle name="Normal 2 2 3 2 2 2 5 2 3 4" xfId="12471" xr:uid="{00000000-0005-0000-0000-00002E050000}"/>
    <cellStyle name="Normal 2 2 3 2 2 2 5 2 4" xfId="5318" xr:uid="{00000000-0005-0000-0000-00002F050000}"/>
    <cellStyle name="Normal 2 2 3 2 2 2 5 2 4 2" xfId="24391" xr:uid="{00000000-0005-0000-0000-000030050000}"/>
    <cellStyle name="Normal 2 2 3 2 2 2 5 2 4 3" xfId="14855" xr:uid="{00000000-0005-0000-0000-000031050000}"/>
    <cellStyle name="Normal 2 2 3 2 2 2 5 2 5" xfId="19623" xr:uid="{00000000-0005-0000-0000-000032050000}"/>
    <cellStyle name="Normal 2 2 3 2 2 2 5 2 6" xfId="10087" xr:uid="{00000000-0005-0000-0000-000033050000}"/>
    <cellStyle name="Normal 2 2 3 2 2 2 5 3" xfId="890" xr:uid="{00000000-0005-0000-0000-000034050000}"/>
    <cellStyle name="Normal 2 2 3 2 2 2 5 3 2" xfId="2088" xr:uid="{00000000-0005-0000-0000-000035050000}"/>
    <cellStyle name="Normal 2 2 3 2 2 2 5 3 2 2" xfId="4473" xr:uid="{00000000-0005-0000-0000-000036050000}"/>
    <cellStyle name="Normal 2 2 3 2 2 2 5 3 2 2 2" xfId="9242" xr:uid="{00000000-0005-0000-0000-000037050000}"/>
    <cellStyle name="Normal 2 2 3 2 2 2 5 3 2 2 2 2" xfId="28315" xr:uid="{00000000-0005-0000-0000-000038050000}"/>
    <cellStyle name="Normal 2 2 3 2 2 2 5 3 2 2 2 3" xfId="18779" xr:uid="{00000000-0005-0000-0000-000039050000}"/>
    <cellStyle name="Normal 2 2 3 2 2 2 5 3 2 2 3" xfId="23547" xr:uid="{00000000-0005-0000-0000-00003A050000}"/>
    <cellStyle name="Normal 2 2 3 2 2 2 5 3 2 2 4" xfId="14011" xr:uid="{00000000-0005-0000-0000-00003B050000}"/>
    <cellStyle name="Normal 2 2 3 2 2 2 5 3 2 3" xfId="6858" xr:uid="{00000000-0005-0000-0000-00003C050000}"/>
    <cellStyle name="Normal 2 2 3 2 2 2 5 3 2 3 2" xfId="25931" xr:uid="{00000000-0005-0000-0000-00003D050000}"/>
    <cellStyle name="Normal 2 2 3 2 2 2 5 3 2 3 3" xfId="16395" xr:uid="{00000000-0005-0000-0000-00003E050000}"/>
    <cellStyle name="Normal 2 2 3 2 2 2 5 3 2 4" xfId="21163" xr:uid="{00000000-0005-0000-0000-00003F050000}"/>
    <cellStyle name="Normal 2 2 3 2 2 2 5 3 2 5" xfId="11627" xr:uid="{00000000-0005-0000-0000-000040050000}"/>
    <cellStyle name="Normal 2 2 3 2 2 2 5 3 3" xfId="3281" xr:uid="{00000000-0005-0000-0000-000041050000}"/>
    <cellStyle name="Normal 2 2 3 2 2 2 5 3 3 2" xfId="8050" xr:uid="{00000000-0005-0000-0000-000042050000}"/>
    <cellStyle name="Normal 2 2 3 2 2 2 5 3 3 2 2" xfId="27123" xr:uid="{00000000-0005-0000-0000-000043050000}"/>
    <cellStyle name="Normal 2 2 3 2 2 2 5 3 3 2 3" xfId="17587" xr:uid="{00000000-0005-0000-0000-000044050000}"/>
    <cellStyle name="Normal 2 2 3 2 2 2 5 3 3 3" xfId="22355" xr:uid="{00000000-0005-0000-0000-000045050000}"/>
    <cellStyle name="Normal 2 2 3 2 2 2 5 3 3 4" xfId="12819" xr:uid="{00000000-0005-0000-0000-000046050000}"/>
    <cellStyle name="Normal 2 2 3 2 2 2 5 3 4" xfId="5666" xr:uid="{00000000-0005-0000-0000-000047050000}"/>
    <cellStyle name="Normal 2 2 3 2 2 2 5 3 4 2" xfId="24739" xr:uid="{00000000-0005-0000-0000-000048050000}"/>
    <cellStyle name="Normal 2 2 3 2 2 2 5 3 4 3" xfId="15203" xr:uid="{00000000-0005-0000-0000-000049050000}"/>
    <cellStyle name="Normal 2 2 3 2 2 2 5 3 5" xfId="19971" xr:uid="{00000000-0005-0000-0000-00004A050000}"/>
    <cellStyle name="Normal 2 2 3 2 2 2 5 3 6" xfId="10435" xr:uid="{00000000-0005-0000-0000-00004B050000}"/>
    <cellStyle name="Normal 2 2 3 2 2 2 5 4" xfId="1392" xr:uid="{00000000-0005-0000-0000-00004C050000}"/>
    <cellStyle name="Normal 2 2 3 2 2 2 5 4 2" xfId="3777" xr:uid="{00000000-0005-0000-0000-00004D050000}"/>
    <cellStyle name="Normal 2 2 3 2 2 2 5 4 2 2" xfId="8546" xr:uid="{00000000-0005-0000-0000-00004E050000}"/>
    <cellStyle name="Normal 2 2 3 2 2 2 5 4 2 2 2" xfId="27619" xr:uid="{00000000-0005-0000-0000-00004F050000}"/>
    <cellStyle name="Normal 2 2 3 2 2 2 5 4 2 2 3" xfId="18083" xr:uid="{00000000-0005-0000-0000-000050050000}"/>
    <cellStyle name="Normal 2 2 3 2 2 2 5 4 2 3" xfId="22851" xr:uid="{00000000-0005-0000-0000-000051050000}"/>
    <cellStyle name="Normal 2 2 3 2 2 2 5 4 2 4" xfId="13315" xr:uid="{00000000-0005-0000-0000-000052050000}"/>
    <cellStyle name="Normal 2 2 3 2 2 2 5 4 3" xfId="6162" xr:uid="{00000000-0005-0000-0000-000053050000}"/>
    <cellStyle name="Normal 2 2 3 2 2 2 5 4 3 2" xfId="25235" xr:uid="{00000000-0005-0000-0000-000054050000}"/>
    <cellStyle name="Normal 2 2 3 2 2 2 5 4 3 3" xfId="15699" xr:uid="{00000000-0005-0000-0000-000055050000}"/>
    <cellStyle name="Normal 2 2 3 2 2 2 5 4 4" xfId="20467" xr:uid="{00000000-0005-0000-0000-000056050000}"/>
    <cellStyle name="Normal 2 2 3 2 2 2 5 4 5" xfId="10931" xr:uid="{00000000-0005-0000-0000-000057050000}"/>
    <cellStyle name="Normal 2 2 3 2 2 2 5 5" xfId="2585" xr:uid="{00000000-0005-0000-0000-000058050000}"/>
    <cellStyle name="Normal 2 2 3 2 2 2 5 5 2" xfId="7354" xr:uid="{00000000-0005-0000-0000-000059050000}"/>
    <cellStyle name="Normal 2 2 3 2 2 2 5 5 2 2" xfId="26427" xr:uid="{00000000-0005-0000-0000-00005A050000}"/>
    <cellStyle name="Normal 2 2 3 2 2 2 5 5 2 3" xfId="16891" xr:uid="{00000000-0005-0000-0000-00005B050000}"/>
    <cellStyle name="Normal 2 2 3 2 2 2 5 5 3" xfId="21659" xr:uid="{00000000-0005-0000-0000-00005C050000}"/>
    <cellStyle name="Normal 2 2 3 2 2 2 5 5 4" xfId="12123" xr:uid="{00000000-0005-0000-0000-00005D050000}"/>
    <cellStyle name="Normal 2 2 3 2 2 2 5 6" xfId="4970" xr:uid="{00000000-0005-0000-0000-00005E050000}"/>
    <cellStyle name="Normal 2 2 3 2 2 2 5 6 2" xfId="24043" xr:uid="{00000000-0005-0000-0000-00005F050000}"/>
    <cellStyle name="Normal 2 2 3 2 2 2 5 6 3" xfId="14507" xr:uid="{00000000-0005-0000-0000-000060050000}"/>
    <cellStyle name="Normal 2 2 3 2 2 2 5 7" xfId="19275" xr:uid="{00000000-0005-0000-0000-000061050000}"/>
    <cellStyle name="Normal 2 2 3 2 2 2 5 8" xfId="9739" xr:uid="{00000000-0005-0000-0000-000062050000}"/>
    <cellStyle name="Normal 2 2 3 2 2 2 6" xfId="337" xr:uid="{00000000-0005-0000-0000-000063050000}"/>
    <cellStyle name="Normal 2 2 3 2 2 2 6 2" xfId="686" xr:uid="{00000000-0005-0000-0000-000064050000}"/>
    <cellStyle name="Normal 2 2 3 2 2 2 6 2 2" xfId="1884" xr:uid="{00000000-0005-0000-0000-000065050000}"/>
    <cellStyle name="Normal 2 2 3 2 2 2 6 2 2 2" xfId="4269" xr:uid="{00000000-0005-0000-0000-000066050000}"/>
    <cellStyle name="Normal 2 2 3 2 2 2 6 2 2 2 2" xfId="9038" xr:uid="{00000000-0005-0000-0000-000067050000}"/>
    <cellStyle name="Normal 2 2 3 2 2 2 6 2 2 2 2 2" xfId="28111" xr:uid="{00000000-0005-0000-0000-000068050000}"/>
    <cellStyle name="Normal 2 2 3 2 2 2 6 2 2 2 2 3" xfId="18575" xr:uid="{00000000-0005-0000-0000-000069050000}"/>
    <cellStyle name="Normal 2 2 3 2 2 2 6 2 2 2 3" xfId="23343" xr:uid="{00000000-0005-0000-0000-00006A050000}"/>
    <cellStyle name="Normal 2 2 3 2 2 2 6 2 2 2 4" xfId="13807" xr:uid="{00000000-0005-0000-0000-00006B050000}"/>
    <cellStyle name="Normal 2 2 3 2 2 2 6 2 2 3" xfId="6654" xr:uid="{00000000-0005-0000-0000-00006C050000}"/>
    <cellStyle name="Normal 2 2 3 2 2 2 6 2 2 3 2" xfId="25727" xr:uid="{00000000-0005-0000-0000-00006D050000}"/>
    <cellStyle name="Normal 2 2 3 2 2 2 6 2 2 3 3" xfId="16191" xr:uid="{00000000-0005-0000-0000-00006E050000}"/>
    <cellStyle name="Normal 2 2 3 2 2 2 6 2 2 4" xfId="20959" xr:uid="{00000000-0005-0000-0000-00006F050000}"/>
    <cellStyle name="Normal 2 2 3 2 2 2 6 2 2 5" xfId="11423" xr:uid="{00000000-0005-0000-0000-000070050000}"/>
    <cellStyle name="Normal 2 2 3 2 2 2 6 2 3" xfId="3077" xr:uid="{00000000-0005-0000-0000-000071050000}"/>
    <cellStyle name="Normal 2 2 3 2 2 2 6 2 3 2" xfId="7846" xr:uid="{00000000-0005-0000-0000-000072050000}"/>
    <cellStyle name="Normal 2 2 3 2 2 2 6 2 3 2 2" xfId="26919" xr:uid="{00000000-0005-0000-0000-000073050000}"/>
    <cellStyle name="Normal 2 2 3 2 2 2 6 2 3 2 3" xfId="17383" xr:uid="{00000000-0005-0000-0000-000074050000}"/>
    <cellStyle name="Normal 2 2 3 2 2 2 6 2 3 3" xfId="22151" xr:uid="{00000000-0005-0000-0000-000075050000}"/>
    <cellStyle name="Normal 2 2 3 2 2 2 6 2 3 4" xfId="12615" xr:uid="{00000000-0005-0000-0000-000076050000}"/>
    <cellStyle name="Normal 2 2 3 2 2 2 6 2 4" xfId="5462" xr:uid="{00000000-0005-0000-0000-000077050000}"/>
    <cellStyle name="Normal 2 2 3 2 2 2 6 2 4 2" xfId="24535" xr:uid="{00000000-0005-0000-0000-000078050000}"/>
    <cellStyle name="Normal 2 2 3 2 2 2 6 2 4 3" xfId="14999" xr:uid="{00000000-0005-0000-0000-000079050000}"/>
    <cellStyle name="Normal 2 2 3 2 2 2 6 2 5" xfId="19767" xr:uid="{00000000-0005-0000-0000-00007A050000}"/>
    <cellStyle name="Normal 2 2 3 2 2 2 6 2 6" xfId="10231" xr:uid="{00000000-0005-0000-0000-00007B050000}"/>
    <cellStyle name="Normal 2 2 3 2 2 2 6 3" xfId="1034" xr:uid="{00000000-0005-0000-0000-00007C050000}"/>
    <cellStyle name="Normal 2 2 3 2 2 2 6 3 2" xfId="2232" xr:uid="{00000000-0005-0000-0000-00007D050000}"/>
    <cellStyle name="Normal 2 2 3 2 2 2 6 3 2 2" xfId="4617" xr:uid="{00000000-0005-0000-0000-00007E050000}"/>
    <cellStyle name="Normal 2 2 3 2 2 2 6 3 2 2 2" xfId="9386" xr:uid="{00000000-0005-0000-0000-00007F050000}"/>
    <cellStyle name="Normal 2 2 3 2 2 2 6 3 2 2 2 2" xfId="28459" xr:uid="{00000000-0005-0000-0000-000080050000}"/>
    <cellStyle name="Normal 2 2 3 2 2 2 6 3 2 2 2 3" xfId="18923" xr:uid="{00000000-0005-0000-0000-000081050000}"/>
    <cellStyle name="Normal 2 2 3 2 2 2 6 3 2 2 3" xfId="23691" xr:uid="{00000000-0005-0000-0000-000082050000}"/>
    <cellStyle name="Normal 2 2 3 2 2 2 6 3 2 2 4" xfId="14155" xr:uid="{00000000-0005-0000-0000-000083050000}"/>
    <cellStyle name="Normal 2 2 3 2 2 2 6 3 2 3" xfId="7002" xr:uid="{00000000-0005-0000-0000-000084050000}"/>
    <cellStyle name="Normal 2 2 3 2 2 2 6 3 2 3 2" xfId="26075" xr:uid="{00000000-0005-0000-0000-000085050000}"/>
    <cellStyle name="Normal 2 2 3 2 2 2 6 3 2 3 3" xfId="16539" xr:uid="{00000000-0005-0000-0000-000086050000}"/>
    <cellStyle name="Normal 2 2 3 2 2 2 6 3 2 4" xfId="21307" xr:uid="{00000000-0005-0000-0000-000087050000}"/>
    <cellStyle name="Normal 2 2 3 2 2 2 6 3 2 5" xfId="11771" xr:uid="{00000000-0005-0000-0000-000088050000}"/>
    <cellStyle name="Normal 2 2 3 2 2 2 6 3 3" xfId="3425" xr:uid="{00000000-0005-0000-0000-000089050000}"/>
    <cellStyle name="Normal 2 2 3 2 2 2 6 3 3 2" xfId="8194" xr:uid="{00000000-0005-0000-0000-00008A050000}"/>
    <cellStyle name="Normal 2 2 3 2 2 2 6 3 3 2 2" xfId="27267" xr:uid="{00000000-0005-0000-0000-00008B050000}"/>
    <cellStyle name="Normal 2 2 3 2 2 2 6 3 3 2 3" xfId="17731" xr:uid="{00000000-0005-0000-0000-00008C050000}"/>
    <cellStyle name="Normal 2 2 3 2 2 2 6 3 3 3" xfId="22499" xr:uid="{00000000-0005-0000-0000-00008D050000}"/>
    <cellStyle name="Normal 2 2 3 2 2 2 6 3 3 4" xfId="12963" xr:uid="{00000000-0005-0000-0000-00008E050000}"/>
    <cellStyle name="Normal 2 2 3 2 2 2 6 3 4" xfId="5810" xr:uid="{00000000-0005-0000-0000-00008F050000}"/>
    <cellStyle name="Normal 2 2 3 2 2 2 6 3 4 2" xfId="24883" xr:uid="{00000000-0005-0000-0000-000090050000}"/>
    <cellStyle name="Normal 2 2 3 2 2 2 6 3 4 3" xfId="15347" xr:uid="{00000000-0005-0000-0000-000091050000}"/>
    <cellStyle name="Normal 2 2 3 2 2 2 6 3 5" xfId="20115" xr:uid="{00000000-0005-0000-0000-000092050000}"/>
    <cellStyle name="Normal 2 2 3 2 2 2 6 3 6" xfId="10579" xr:uid="{00000000-0005-0000-0000-000093050000}"/>
    <cellStyle name="Normal 2 2 3 2 2 2 6 4" xfId="1536" xr:uid="{00000000-0005-0000-0000-000094050000}"/>
    <cellStyle name="Normal 2 2 3 2 2 2 6 4 2" xfId="3921" xr:uid="{00000000-0005-0000-0000-000095050000}"/>
    <cellStyle name="Normal 2 2 3 2 2 2 6 4 2 2" xfId="8690" xr:uid="{00000000-0005-0000-0000-000096050000}"/>
    <cellStyle name="Normal 2 2 3 2 2 2 6 4 2 2 2" xfId="27763" xr:uid="{00000000-0005-0000-0000-000097050000}"/>
    <cellStyle name="Normal 2 2 3 2 2 2 6 4 2 2 3" xfId="18227" xr:uid="{00000000-0005-0000-0000-000098050000}"/>
    <cellStyle name="Normal 2 2 3 2 2 2 6 4 2 3" xfId="22995" xr:uid="{00000000-0005-0000-0000-000099050000}"/>
    <cellStyle name="Normal 2 2 3 2 2 2 6 4 2 4" xfId="13459" xr:uid="{00000000-0005-0000-0000-00009A050000}"/>
    <cellStyle name="Normal 2 2 3 2 2 2 6 4 3" xfId="6306" xr:uid="{00000000-0005-0000-0000-00009B050000}"/>
    <cellStyle name="Normal 2 2 3 2 2 2 6 4 3 2" xfId="25379" xr:uid="{00000000-0005-0000-0000-00009C050000}"/>
    <cellStyle name="Normal 2 2 3 2 2 2 6 4 3 3" xfId="15843" xr:uid="{00000000-0005-0000-0000-00009D050000}"/>
    <cellStyle name="Normal 2 2 3 2 2 2 6 4 4" xfId="20611" xr:uid="{00000000-0005-0000-0000-00009E050000}"/>
    <cellStyle name="Normal 2 2 3 2 2 2 6 4 5" xfId="11075" xr:uid="{00000000-0005-0000-0000-00009F050000}"/>
    <cellStyle name="Normal 2 2 3 2 2 2 6 5" xfId="2729" xr:uid="{00000000-0005-0000-0000-0000A0050000}"/>
    <cellStyle name="Normal 2 2 3 2 2 2 6 5 2" xfId="7498" xr:uid="{00000000-0005-0000-0000-0000A1050000}"/>
    <cellStyle name="Normal 2 2 3 2 2 2 6 5 2 2" xfId="26571" xr:uid="{00000000-0005-0000-0000-0000A2050000}"/>
    <cellStyle name="Normal 2 2 3 2 2 2 6 5 2 3" xfId="17035" xr:uid="{00000000-0005-0000-0000-0000A3050000}"/>
    <cellStyle name="Normal 2 2 3 2 2 2 6 5 3" xfId="21803" xr:uid="{00000000-0005-0000-0000-0000A4050000}"/>
    <cellStyle name="Normal 2 2 3 2 2 2 6 5 4" xfId="12267" xr:uid="{00000000-0005-0000-0000-0000A5050000}"/>
    <cellStyle name="Normal 2 2 3 2 2 2 6 6" xfId="5114" xr:uid="{00000000-0005-0000-0000-0000A6050000}"/>
    <cellStyle name="Normal 2 2 3 2 2 2 6 6 2" xfId="24187" xr:uid="{00000000-0005-0000-0000-0000A7050000}"/>
    <cellStyle name="Normal 2 2 3 2 2 2 6 6 3" xfId="14651" xr:uid="{00000000-0005-0000-0000-0000A8050000}"/>
    <cellStyle name="Normal 2 2 3 2 2 2 6 7" xfId="19419" xr:uid="{00000000-0005-0000-0000-0000A9050000}"/>
    <cellStyle name="Normal 2 2 3 2 2 2 6 8" xfId="9883" xr:uid="{00000000-0005-0000-0000-0000AA050000}"/>
    <cellStyle name="Normal 2 2 3 2 2 2 7" xfId="494" xr:uid="{00000000-0005-0000-0000-0000AB050000}"/>
    <cellStyle name="Normal 2 2 3 2 2 2 7 2" xfId="1692" xr:uid="{00000000-0005-0000-0000-0000AC050000}"/>
    <cellStyle name="Normal 2 2 3 2 2 2 7 2 2" xfId="4077" xr:uid="{00000000-0005-0000-0000-0000AD050000}"/>
    <cellStyle name="Normal 2 2 3 2 2 2 7 2 2 2" xfId="8846" xr:uid="{00000000-0005-0000-0000-0000AE050000}"/>
    <cellStyle name="Normal 2 2 3 2 2 2 7 2 2 2 2" xfId="27919" xr:uid="{00000000-0005-0000-0000-0000AF050000}"/>
    <cellStyle name="Normal 2 2 3 2 2 2 7 2 2 2 3" xfId="18383" xr:uid="{00000000-0005-0000-0000-0000B0050000}"/>
    <cellStyle name="Normal 2 2 3 2 2 2 7 2 2 3" xfId="23151" xr:uid="{00000000-0005-0000-0000-0000B1050000}"/>
    <cellStyle name="Normal 2 2 3 2 2 2 7 2 2 4" xfId="13615" xr:uid="{00000000-0005-0000-0000-0000B2050000}"/>
    <cellStyle name="Normal 2 2 3 2 2 2 7 2 3" xfId="6462" xr:uid="{00000000-0005-0000-0000-0000B3050000}"/>
    <cellStyle name="Normal 2 2 3 2 2 2 7 2 3 2" xfId="25535" xr:uid="{00000000-0005-0000-0000-0000B4050000}"/>
    <cellStyle name="Normal 2 2 3 2 2 2 7 2 3 3" xfId="15999" xr:uid="{00000000-0005-0000-0000-0000B5050000}"/>
    <cellStyle name="Normal 2 2 3 2 2 2 7 2 4" xfId="20767" xr:uid="{00000000-0005-0000-0000-0000B6050000}"/>
    <cellStyle name="Normal 2 2 3 2 2 2 7 2 5" xfId="11231" xr:uid="{00000000-0005-0000-0000-0000B7050000}"/>
    <cellStyle name="Normal 2 2 3 2 2 2 7 3" xfId="2885" xr:uid="{00000000-0005-0000-0000-0000B8050000}"/>
    <cellStyle name="Normal 2 2 3 2 2 2 7 3 2" xfId="7654" xr:uid="{00000000-0005-0000-0000-0000B9050000}"/>
    <cellStyle name="Normal 2 2 3 2 2 2 7 3 2 2" xfId="26727" xr:uid="{00000000-0005-0000-0000-0000BA050000}"/>
    <cellStyle name="Normal 2 2 3 2 2 2 7 3 2 3" xfId="17191" xr:uid="{00000000-0005-0000-0000-0000BB050000}"/>
    <cellStyle name="Normal 2 2 3 2 2 2 7 3 3" xfId="21959" xr:uid="{00000000-0005-0000-0000-0000BC050000}"/>
    <cellStyle name="Normal 2 2 3 2 2 2 7 3 4" xfId="12423" xr:uid="{00000000-0005-0000-0000-0000BD050000}"/>
    <cellStyle name="Normal 2 2 3 2 2 2 7 4" xfId="5270" xr:uid="{00000000-0005-0000-0000-0000BE050000}"/>
    <cellStyle name="Normal 2 2 3 2 2 2 7 4 2" xfId="24343" xr:uid="{00000000-0005-0000-0000-0000BF050000}"/>
    <cellStyle name="Normal 2 2 3 2 2 2 7 4 3" xfId="14807" xr:uid="{00000000-0005-0000-0000-0000C0050000}"/>
    <cellStyle name="Normal 2 2 3 2 2 2 7 5" xfId="19575" xr:uid="{00000000-0005-0000-0000-0000C1050000}"/>
    <cellStyle name="Normal 2 2 3 2 2 2 7 6" xfId="10039" xr:uid="{00000000-0005-0000-0000-0000C2050000}"/>
    <cellStyle name="Normal 2 2 3 2 2 2 8" xfId="842" xr:uid="{00000000-0005-0000-0000-0000C3050000}"/>
    <cellStyle name="Normal 2 2 3 2 2 2 8 2" xfId="2040" xr:uid="{00000000-0005-0000-0000-0000C4050000}"/>
    <cellStyle name="Normal 2 2 3 2 2 2 8 2 2" xfId="4425" xr:uid="{00000000-0005-0000-0000-0000C5050000}"/>
    <cellStyle name="Normal 2 2 3 2 2 2 8 2 2 2" xfId="9194" xr:uid="{00000000-0005-0000-0000-0000C6050000}"/>
    <cellStyle name="Normal 2 2 3 2 2 2 8 2 2 2 2" xfId="28267" xr:uid="{00000000-0005-0000-0000-0000C7050000}"/>
    <cellStyle name="Normal 2 2 3 2 2 2 8 2 2 2 3" xfId="18731" xr:uid="{00000000-0005-0000-0000-0000C8050000}"/>
    <cellStyle name="Normal 2 2 3 2 2 2 8 2 2 3" xfId="23499" xr:uid="{00000000-0005-0000-0000-0000C9050000}"/>
    <cellStyle name="Normal 2 2 3 2 2 2 8 2 2 4" xfId="13963" xr:uid="{00000000-0005-0000-0000-0000CA050000}"/>
    <cellStyle name="Normal 2 2 3 2 2 2 8 2 3" xfId="6810" xr:uid="{00000000-0005-0000-0000-0000CB050000}"/>
    <cellStyle name="Normal 2 2 3 2 2 2 8 2 3 2" xfId="25883" xr:uid="{00000000-0005-0000-0000-0000CC050000}"/>
    <cellStyle name="Normal 2 2 3 2 2 2 8 2 3 3" xfId="16347" xr:uid="{00000000-0005-0000-0000-0000CD050000}"/>
    <cellStyle name="Normal 2 2 3 2 2 2 8 2 4" xfId="21115" xr:uid="{00000000-0005-0000-0000-0000CE050000}"/>
    <cellStyle name="Normal 2 2 3 2 2 2 8 2 5" xfId="11579" xr:uid="{00000000-0005-0000-0000-0000CF050000}"/>
    <cellStyle name="Normal 2 2 3 2 2 2 8 3" xfId="3233" xr:uid="{00000000-0005-0000-0000-0000D0050000}"/>
    <cellStyle name="Normal 2 2 3 2 2 2 8 3 2" xfId="8002" xr:uid="{00000000-0005-0000-0000-0000D1050000}"/>
    <cellStyle name="Normal 2 2 3 2 2 2 8 3 2 2" xfId="27075" xr:uid="{00000000-0005-0000-0000-0000D2050000}"/>
    <cellStyle name="Normal 2 2 3 2 2 2 8 3 2 3" xfId="17539" xr:uid="{00000000-0005-0000-0000-0000D3050000}"/>
    <cellStyle name="Normal 2 2 3 2 2 2 8 3 3" xfId="22307" xr:uid="{00000000-0005-0000-0000-0000D4050000}"/>
    <cellStyle name="Normal 2 2 3 2 2 2 8 3 4" xfId="12771" xr:uid="{00000000-0005-0000-0000-0000D5050000}"/>
    <cellStyle name="Normal 2 2 3 2 2 2 8 4" xfId="5618" xr:uid="{00000000-0005-0000-0000-0000D6050000}"/>
    <cellStyle name="Normal 2 2 3 2 2 2 8 4 2" xfId="24691" xr:uid="{00000000-0005-0000-0000-0000D7050000}"/>
    <cellStyle name="Normal 2 2 3 2 2 2 8 4 3" xfId="15155" xr:uid="{00000000-0005-0000-0000-0000D8050000}"/>
    <cellStyle name="Normal 2 2 3 2 2 2 8 5" xfId="19923" xr:uid="{00000000-0005-0000-0000-0000D9050000}"/>
    <cellStyle name="Normal 2 2 3 2 2 2 8 6" xfId="10387" xr:uid="{00000000-0005-0000-0000-0000DA050000}"/>
    <cellStyle name="Normal 2 2 3 2 2 2 9" xfId="145" xr:uid="{00000000-0005-0000-0000-0000DB050000}"/>
    <cellStyle name="Normal 2 2 3 2 2 2 9 2" xfId="1344" xr:uid="{00000000-0005-0000-0000-0000DC050000}"/>
    <cellStyle name="Normal 2 2 3 2 2 2 9 2 2" xfId="3729" xr:uid="{00000000-0005-0000-0000-0000DD050000}"/>
    <cellStyle name="Normal 2 2 3 2 2 2 9 2 2 2" xfId="8498" xr:uid="{00000000-0005-0000-0000-0000DE050000}"/>
    <cellStyle name="Normal 2 2 3 2 2 2 9 2 2 2 2" xfId="27571" xr:uid="{00000000-0005-0000-0000-0000DF050000}"/>
    <cellStyle name="Normal 2 2 3 2 2 2 9 2 2 2 3" xfId="18035" xr:uid="{00000000-0005-0000-0000-0000E0050000}"/>
    <cellStyle name="Normal 2 2 3 2 2 2 9 2 2 3" xfId="22803" xr:uid="{00000000-0005-0000-0000-0000E1050000}"/>
    <cellStyle name="Normal 2 2 3 2 2 2 9 2 2 4" xfId="13267" xr:uid="{00000000-0005-0000-0000-0000E2050000}"/>
    <cellStyle name="Normal 2 2 3 2 2 2 9 2 3" xfId="6114" xr:uid="{00000000-0005-0000-0000-0000E3050000}"/>
    <cellStyle name="Normal 2 2 3 2 2 2 9 2 3 2" xfId="25187" xr:uid="{00000000-0005-0000-0000-0000E4050000}"/>
    <cellStyle name="Normal 2 2 3 2 2 2 9 2 3 3" xfId="15651" xr:uid="{00000000-0005-0000-0000-0000E5050000}"/>
    <cellStyle name="Normal 2 2 3 2 2 2 9 2 4" xfId="20419" xr:uid="{00000000-0005-0000-0000-0000E6050000}"/>
    <cellStyle name="Normal 2 2 3 2 2 2 9 2 5" xfId="10883" xr:uid="{00000000-0005-0000-0000-0000E7050000}"/>
    <cellStyle name="Normal 2 2 3 2 2 2 9 3" xfId="2537" xr:uid="{00000000-0005-0000-0000-0000E8050000}"/>
    <cellStyle name="Normal 2 2 3 2 2 2 9 3 2" xfId="7306" xr:uid="{00000000-0005-0000-0000-0000E9050000}"/>
    <cellStyle name="Normal 2 2 3 2 2 2 9 3 2 2" xfId="26379" xr:uid="{00000000-0005-0000-0000-0000EA050000}"/>
    <cellStyle name="Normal 2 2 3 2 2 2 9 3 2 3" xfId="16843" xr:uid="{00000000-0005-0000-0000-0000EB050000}"/>
    <cellStyle name="Normal 2 2 3 2 2 2 9 3 3" xfId="21611" xr:uid="{00000000-0005-0000-0000-0000EC050000}"/>
    <cellStyle name="Normal 2 2 3 2 2 2 9 3 4" xfId="12075" xr:uid="{00000000-0005-0000-0000-0000ED050000}"/>
    <cellStyle name="Normal 2 2 3 2 2 2 9 4" xfId="4922" xr:uid="{00000000-0005-0000-0000-0000EE050000}"/>
    <cellStyle name="Normal 2 2 3 2 2 2 9 4 2" xfId="23995" xr:uid="{00000000-0005-0000-0000-0000EF050000}"/>
    <cellStyle name="Normal 2 2 3 2 2 2 9 4 3" xfId="14459" xr:uid="{00000000-0005-0000-0000-0000F0050000}"/>
    <cellStyle name="Normal 2 2 3 2 2 2 9 5" xfId="19227" xr:uid="{00000000-0005-0000-0000-0000F1050000}"/>
    <cellStyle name="Normal 2 2 3 2 2 2 9 6" xfId="9691" xr:uid="{00000000-0005-0000-0000-0000F2050000}"/>
    <cellStyle name="Normal 2 2 3 2 2 3" xfId="49" xr:uid="{00000000-0005-0000-0000-0000F3050000}"/>
    <cellStyle name="Normal 2 2 3 2 2 3 10" xfId="1248" xr:uid="{00000000-0005-0000-0000-0000F4050000}"/>
    <cellStyle name="Normal 2 2 3 2 2 3 10 2" xfId="3633" xr:uid="{00000000-0005-0000-0000-0000F5050000}"/>
    <cellStyle name="Normal 2 2 3 2 2 3 10 2 2" xfId="8402" xr:uid="{00000000-0005-0000-0000-0000F6050000}"/>
    <cellStyle name="Normal 2 2 3 2 2 3 10 2 2 2" xfId="27475" xr:uid="{00000000-0005-0000-0000-0000F7050000}"/>
    <cellStyle name="Normal 2 2 3 2 2 3 10 2 2 3" xfId="17939" xr:uid="{00000000-0005-0000-0000-0000F8050000}"/>
    <cellStyle name="Normal 2 2 3 2 2 3 10 2 3" xfId="22707" xr:uid="{00000000-0005-0000-0000-0000F9050000}"/>
    <cellStyle name="Normal 2 2 3 2 2 3 10 2 4" xfId="13171" xr:uid="{00000000-0005-0000-0000-0000FA050000}"/>
    <cellStyle name="Normal 2 2 3 2 2 3 10 3" xfId="6018" xr:uid="{00000000-0005-0000-0000-0000FB050000}"/>
    <cellStyle name="Normal 2 2 3 2 2 3 10 3 2" xfId="25091" xr:uid="{00000000-0005-0000-0000-0000FC050000}"/>
    <cellStyle name="Normal 2 2 3 2 2 3 10 3 3" xfId="15555" xr:uid="{00000000-0005-0000-0000-0000FD050000}"/>
    <cellStyle name="Normal 2 2 3 2 2 3 10 4" xfId="20323" xr:uid="{00000000-0005-0000-0000-0000FE050000}"/>
    <cellStyle name="Normal 2 2 3 2 2 3 10 5" xfId="10787" xr:uid="{00000000-0005-0000-0000-0000FF050000}"/>
    <cellStyle name="Normal 2 2 3 2 2 3 11" xfId="2441" xr:uid="{00000000-0005-0000-0000-000000060000}"/>
    <cellStyle name="Normal 2 2 3 2 2 3 11 2" xfId="7210" xr:uid="{00000000-0005-0000-0000-000001060000}"/>
    <cellStyle name="Normal 2 2 3 2 2 3 11 2 2" xfId="26283" xr:uid="{00000000-0005-0000-0000-000002060000}"/>
    <cellStyle name="Normal 2 2 3 2 2 3 11 2 3" xfId="16747" xr:uid="{00000000-0005-0000-0000-000003060000}"/>
    <cellStyle name="Normal 2 2 3 2 2 3 11 3" xfId="21515" xr:uid="{00000000-0005-0000-0000-000004060000}"/>
    <cellStyle name="Normal 2 2 3 2 2 3 11 4" xfId="11979" xr:uid="{00000000-0005-0000-0000-000005060000}"/>
    <cellStyle name="Normal 2 2 3 2 2 3 12" xfId="4826" xr:uid="{00000000-0005-0000-0000-000006060000}"/>
    <cellStyle name="Normal 2 2 3 2 2 3 12 2" xfId="23899" xr:uid="{00000000-0005-0000-0000-000007060000}"/>
    <cellStyle name="Normal 2 2 3 2 2 3 12 3" xfId="14363" xr:uid="{00000000-0005-0000-0000-000008060000}"/>
    <cellStyle name="Normal 2 2 3 2 2 3 13" xfId="19131" xr:uid="{00000000-0005-0000-0000-000009060000}"/>
    <cellStyle name="Normal 2 2 3 2 2 3 14" xfId="9595" xr:uid="{00000000-0005-0000-0000-00000A060000}"/>
    <cellStyle name="Normal 2 2 3 2 2 3 2" xfId="301" xr:uid="{00000000-0005-0000-0000-00000B060000}"/>
    <cellStyle name="Normal 2 2 3 2 2 3 2 2" xfId="445" xr:uid="{00000000-0005-0000-0000-00000C060000}"/>
    <cellStyle name="Normal 2 2 3 2 2 3 2 2 2" xfId="794" xr:uid="{00000000-0005-0000-0000-00000D060000}"/>
    <cellStyle name="Normal 2 2 3 2 2 3 2 2 2 2" xfId="1992" xr:uid="{00000000-0005-0000-0000-00000E060000}"/>
    <cellStyle name="Normal 2 2 3 2 2 3 2 2 2 2 2" xfId="4377" xr:uid="{00000000-0005-0000-0000-00000F060000}"/>
    <cellStyle name="Normal 2 2 3 2 2 3 2 2 2 2 2 2" xfId="9146" xr:uid="{00000000-0005-0000-0000-000010060000}"/>
    <cellStyle name="Normal 2 2 3 2 2 3 2 2 2 2 2 2 2" xfId="28219" xr:uid="{00000000-0005-0000-0000-000011060000}"/>
    <cellStyle name="Normal 2 2 3 2 2 3 2 2 2 2 2 2 3" xfId="18683" xr:uid="{00000000-0005-0000-0000-000012060000}"/>
    <cellStyle name="Normal 2 2 3 2 2 3 2 2 2 2 2 3" xfId="23451" xr:uid="{00000000-0005-0000-0000-000013060000}"/>
    <cellStyle name="Normal 2 2 3 2 2 3 2 2 2 2 2 4" xfId="13915" xr:uid="{00000000-0005-0000-0000-000014060000}"/>
    <cellStyle name="Normal 2 2 3 2 2 3 2 2 2 2 3" xfId="6762" xr:uid="{00000000-0005-0000-0000-000015060000}"/>
    <cellStyle name="Normal 2 2 3 2 2 3 2 2 2 2 3 2" xfId="25835" xr:uid="{00000000-0005-0000-0000-000016060000}"/>
    <cellStyle name="Normal 2 2 3 2 2 3 2 2 2 2 3 3" xfId="16299" xr:uid="{00000000-0005-0000-0000-000017060000}"/>
    <cellStyle name="Normal 2 2 3 2 2 3 2 2 2 2 4" xfId="21067" xr:uid="{00000000-0005-0000-0000-000018060000}"/>
    <cellStyle name="Normal 2 2 3 2 2 3 2 2 2 2 5" xfId="11531" xr:uid="{00000000-0005-0000-0000-000019060000}"/>
    <cellStyle name="Normal 2 2 3 2 2 3 2 2 2 3" xfId="3185" xr:uid="{00000000-0005-0000-0000-00001A060000}"/>
    <cellStyle name="Normal 2 2 3 2 2 3 2 2 2 3 2" xfId="7954" xr:uid="{00000000-0005-0000-0000-00001B060000}"/>
    <cellStyle name="Normal 2 2 3 2 2 3 2 2 2 3 2 2" xfId="27027" xr:uid="{00000000-0005-0000-0000-00001C060000}"/>
    <cellStyle name="Normal 2 2 3 2 2 3 2 2 2 3 2 3" xfId="17491" xr:uid="{00000000-0005-0000-0000-00001D060000}"/>
    <cellStyle name="Normal 2 2 3 2 2 3 2 2 2 3 3" xfId="22259" xr:uid="{00000000-0005-0000-0000-00001E060000}"/>
    <cellStyle name="Normal 2 2 3 2 2 3 2 2 2 3 4" xfId="12723" xr:uid="{00000000-0005-0000-0000-00001F060000}"/>
    <cellStyle name="Normal 2 2 3 2 2 3 2 2 2 4" xfId="5570" xr:uid="{00000000-0005-0000-0000-000020060000}"/>
    <cellStyle name="Normal 2 2 3 2 2 3 2 2 2 4 2" xfId="24643" xr:uid="{00000000-0005-0000-0000-000021060000}"/>
    <cellStyle name="Normal 2 2 3 2 2 3 2 2 2 4 3" xfId="15107" xr:uid="{00000000-0005-0000-0000-000022060000}"/>
    <cellStyle name="Normal 2 2 3 2 2 3 2 2 2 5" xfId="19875" xr:uid="{00000000-0005-0000-0000-000023060000}"/>
    <cellStyle name="Normal 2 2 3 2 2 3 2 2 2 6" xfId="10339" xr:uid="{00000000-0005-0000-0000-000024060000}"/>
    <cellStyle name="Normal 2 2 3 2 2 3 2 2 3" xfId="1142" xr:uid="{00000000-0005-0000-0000-000025060000}"/>
    <cellStyle name="Normal 2 2 3 2 2 3 2 2 3 2" xfId="2340" xr:uid="{00000000-0005-0000-0000-000026060000}"/>
    <cellStyle name="Normal 2 2 3 2 2 3 2 2 3 2 2" xfId="4725" xr:uid="{00000000-0005-0000-0000-000027060000}"/>
    <cellStyle name="Normal 2 2 3 2 2 3 2 2 3 2 2 2" xfId="9494" xr:uid="{00000000-0005-0000-0000-000028060000}"/>
    <cellStyle name="Normal 2 2 3 2 2 3 2 2 3 2 2 2 2" xfId="28567" xr:uid="{00000000-0005-0000-0000-000029060000}"/>
    <cellStyle name="Normal 2 2 3 2 2 3 2 2 3 2 2 2 3" xfId="19031" xr:uid="{00000000-0005-0000-0000-00002A060000}"/>
    <cellStyle name="Normal 2 2 3 2 2 3 2 2 3 2 2 3" xfId="23799" xr:uid="{00000000-0005-0000-0000-00002B060000}"/>
    <cellStyle name="Normal 2 2 3 2 2 3 2 2 3 2 2 4" xfId="14263" xr:uid="{00000000-0005-0000-0000-00002C060000}"/>
    <cellStyle name="Normal 2 2 3 2 2 3 2 2 3 2 3" xfId="7110" xr:uid="{00000000-0005-0000-0000-00002D060000}"/>
    <cellStyle name="Normal 2 2 3 2 2 3 2 2 3 2 3 2" xfId="26183" xr:uid="{00000000-0005-0000-0000-00002E060000}"/>
    <cellStyle name="Normal 2 2 3 2 2 3 2 2 3 2 3 3" xfId="16647" xr:uid="{00000000-0005-0000-0000-00002F060000}"/>
    <cellStyle name="Normal 2 2 3 2 2 3 2 2 3 2 4" xfId="21415" xr:uid="{00000000-0005-0000-0000-000030060000}"/>
    <cellStyle name="Normal 2 2 3 2 2 3 2 2 3 2 5" xfId="11879" xr:uid="{00000000-0005-0000-0000-000031060000}"/>
    <cellStyle name="Normal 2 2 3 2 2 3 2 2 3 3" xfId="3533" xr:uid="{00000000-0005-0000-0000-000032060000}"/>
    <cellStyle name="Normal 2 2 3 2 2 3 2 2 3 3 2" xfId="8302" xr:uid="{00000000-0005-0000-0000-000033060000}"/>
    <cellStyle name="Normal 2 2 3 2 2 3 2 2 3 3 2 2" xfId="27375" xr:uid="{00000000-0005-0000-0000-000034060000}"/>
    <cellStyle name="Normal 2 2 3 2 2 3 2 2 3 3 2 3" xfId="17839" xr:uid="{00000000-0005-0000-0000-000035060000}"/>
    <cellStyle name="Normal 2 2 3 2 2 3 2 2 3 3 3" xfId="22607" xr:uid="{00000000-0005-0000-0000-000036060000}"/>
    <cellStyle name="Normal 2 2 3 2 2 3 2 2 3 3 4" xfId="13071" xr:uid="{00000000-0005-0000-0000-000037060000}"/>
    <cellStyle name="Normal 2 2 3 2 2 3 2 2 3 4" xfId="5918" xr:uid="{00000000-0005-0000-0000-000038060000}"/>
    <cellStyle name="Normal 2 2 3 2 2 3 2 2 3 4 2" xfId="24991" xr:uid="{00000000-0005-0000-0000-000039060000}"/>
    <cellStyle name="Normal 2 2 3 2 2 3 2 2 3 4 3" xfId="15455" xr:uid="{00000000-0005-0000-0000-00003A060000}"/>
    <cellStyle name="Normal 2 2 3 2 2 3 2 2 3 5" xfId="20223" xr:uid="{00000000-0005-0000-0000-00003B060000}"/>
    <cellStyle name="Normal 2 2 3 2 2 3 2 2 3 6" xfId="10687" xr:uid="{00000000-0005-0000-0000-00003C060000}"/>
    <cellStyle name="Normal 2 2 3 2 2 3 2 2 4" xfId="1644" xr:uid="{00000000-0005-0000-0000-00003D060000}"/>
    <cellStyle name="Normal 2 2 3 2 2 3 2 2 4 2" xfId="4029" xr:uid="{00000000-0005-0000-0000-00003E060000}"/>
    <cellStyle name="Normal 2 2 3 2 2 3 2 2 4 2 2" xfId="8798" xr:uid="{00000000-0005-0000-0000-00003F060000}"/>
    <cellStyle name="Normal 2 2 3 2 2 3 2 2 4 2 2 2" xfId="27871" xr:uid="{00000000-0005-0000-0000-000040060000}"/>
    <cellStyle name="Normal 2 2 3 2 2 3 2 2 4 2 2 3" xfId="18335" xr:uid="{00000000-0005-0000-0000-000041060000}"/>
    <cellStyle name="Normal 2 2 3 2 2 3 2 2 4 2 3" xfId="23103" xr:uid="{00000000-0005-0000-0000-000042060000}"/>
    <cellStyle name="Normal 2 2 3 2 2 3 2 2 4 2 4" xfId="13567" xr:uid="{00000000-0005-0000-0000-000043060000}"/>
    <cellStyle name="Normal 2 2 3 2 2 3 2 2 4 3" xfId="6414" xr:uid="{00000000-0005-0000-0000-000044060000}"/>
    <cellStyle name="Normal 2 2 3 2 2 3 2 2 4 3 2" xfId="25487" xr:uid="{00000000-0005-0000-0000-000045060000}"/>
    <cellStyle name="Normal 2 2 3 2 2 3 2 2 4 3 3" xfId="15951" xr:uid="{00000000-0005-0000-0000-000046060000}"/>
    <cellStyle name="Normal 2 2 3 2 2 3 2 2 4 4" xfId="20719" xr:uid="{00000000-0005-0000-0000-000047060000}"/>
    <cellStyle name="Normal 2 2 3 2 2 3 2 2 4 5" xfId="11183" xr:uid="{00000000-0005-0000-0000-000048060000}"/>
    <cellStyle name="Normal 2 2 3 2 2 3 2 2 5" xfId="2837" xr:uid="{00000000-0005-0000-0000-000049060000}"/>
    <cellStyle name="Normal 2 2 3 2 2 3 2 2 5 2" xfId="7606" xr:uid="{00000000-0005-0000-0000-00004A060000}"/>
    <cellStyle name="Normal 2 2 3 2 2 3 2 2 5 2 2" xfId="26679" xr:uid="{00000000-0005-0000-0000-00004B060000}"/>
    <cellStyle name="Normal 2 2 3 2 2 3 2 2 5 2 3" xfId="17143" xr:uid="{00000000-0005-0000-0000-00004C060000}"/>
    <cellStyle name="Normal 2 2 3 2 2 3 2 2 5 3" xfId="21911" xr:uid="{00000000-0005-0000-0000-00004D060000}"/>
    <cellStyle name="Normal 2 2 3 2 2 3 2 2 5 4" xfId="12375" xr:uid="{00000000-0005-0000-0000-00004E060000}"/>
    <cellStyle name="Normal 2 2 3 2 2 3 2 2 6" xfId="5222" xr:uid="{00000000-0005-0000-0000-00004F060000}"/>
    <cellStyle name="Normal 2 2 3 2 2 3 2 2 6 2" xfId="24295" xr:uid="{00000000-0005-0000-0000-000050060000}"/>
    <cellStyle name="Normal 2 2 3 2 2 3 2 2 6 3" xfId="14759" xr:uid="{00000000-0005-0000-0000-000051060000}"/>
    <cellStyle name="Normal 2 2 3 2 2 3 2 2 7" xfId="19527" xr:uid="{00000000-0005-0000-0000-000052060000}"/>
    <cellStyle name="Normal 2 2 3 2 2 3 2 2 8" xfId="9991" xr:uid="{00000000-0005-0000-0000-000053060000}"/>
    <cellStyle name="Normal 2 2 3 2 2 3 2 3" xfId="650" xr:uid="{00000000-0005-0000-0000-000054060000}"/>
    <cellStyle name="Normal 2 2 3 2 2 3 2 3 2" xfId="1848" xr:uid="{00000000-0005-0000-0000-000055060000}"/>
    <cellStyle name="Normal 2 2 3 2 2 3 2 3 2 2" xfId="4233" xr:uid="{00000000-0005-0000-0000-000056060000}"/>
    <cellStyle name="Normal 2 2 3 2 2 3 2 3 2 2 2" xfId="9002" xr:uid="{00000000-0005-0000-0000-000057060000}"/>
    <cellStyle name="Normal 2 2 3 2 2 3 2 3 2 2 2 2" xfId="28075" xr:uid="{00000000-0005-0000-0000-000058060000}"/>
    <cellStyle name="Normal 2 2 3 2 2 3 2 3 2 2 2 3" xfId="18539" xr:uid="{00000000-0005-0000-0000-000059060000}"/>
    <cellStyle name="Normal 2 2 3 2 2 3 2 3 2 2 3" xfId="23307" xr:uid="{00000000-0005-0000-0000-00005A060000}"/>
    <cellStyle name="Normal 2 2 3 2 2 3 2 3 2 2 4" xfId="13771" xr:uid="{00000000-0005-0000-0000-00005B060000}"/>
    <cellStyle name="Normal 2 2 3 2 2 3 2 3 2 3" xfId="6618" xr:uid="{00000000-0005-0000-0000-00005C060000}"/>
    <cellStyle name="Normal 2 2 3 2 2 3 2 3 2 3 2" xfId="25691" xr:uid="{00000000-0005-0000-0000-00005D060000}"/>
    <cellStyle name="Normal 2 2 3 2 2 3 2 3 2 3 3" xfId="16155" xr:uid="{00000000-0005-0000-0000-00005E060000}"/>
    <cellStyle name="Normal 2 2 3 2 2 3 2 3 2 4" xfId="20923" xr:uid="{00000000-0005-0000-0000-00005F060000}"/>
    <cellStyle name="Normal 2 2 3 2 2 3 2 3 2 5" xfId="11387" xr:uid="{00000000-0005-0000-0000-000060060000}"/>
    <cellStyle name="Normal 2 2 3 2 2 3 2 3 3" xfId="3041" xr:uid="{00000000-0005-0000-0000-000061060000}"/>
    <cellStyle name="Normal 2 2 3 2 2 3 2 3 3 2" xfId="7810" xr:uid="{00000000-0005-0000-0000-000062060000}"/>
    <cellStyle name="Normal 2 2 3 2 2 3 2 3 3 2 2" xfId="26883" xr:uid="{00000000-0005-0000-0000-000063060000}"/>
    <cellStyle name="Normal 2 2 3 2 2 3 2 3 3 2 3" xfId="17347" xr:uid="{00000000-0005-0000-0000-000064060000}"/>
    <cellStyle name="Normal 2 2 3 2 2 3 2 3 3 3" xfId="22115" xr:uid="{00000000-0005-0000-0000-000065060000}"/>
    <cellStyle name="Normal 2 2 3 2 2 3 2 3 3 4" xfId="12579" xr:uid="{00000000-0005-0000-0000-000066060000}"/>
    <cellStyle name="Normal 2 2 3 2 2 3 2 3 4" xfId="5426" xr:uid="{00000000-0005-0000-0000-000067060000}"/>
    <cellStyle name="Normal 2 2 3 2 2 3 2 3 4 2" xfId="24499" xr:uid="{00000000-0005-0000-0000-000068060000}"/>
    <cellStyle name="Normal 2 2 3 2 2 3 2 3 4 3" xfId="14963" xr:uid="{00000000-0005-0000-0000-000069060000}"/>
    <cellStyle name="Normal 2 2 3 2 2 3 2 3 5" xfId="19731" xr:uid="{00000000-0005-0000-0000-00006A060000}"/>
    <cellStyle name="Normal 2 2 3 2 2 3 2 3 6" xfId="10195" xr:uid="{00000000-0005-0000-0000-00006B060000}"/>
    <cellStyle name="Normal 2 2 3 2 2 3 2 4" xfId="998" xr:uid="{00000000-0005-0000-0000-00006C060000}"/>
    <cellStyle name="Normal 2 2 3 2 2 3 2 4 2" xfId="2196" xr:uid="{00000000-0005-0000-0000-00006D060000}"/>
    <cellStyle name="Normal 2 2 3 2 2 3 2 4 2 2" xfId="4581" xr:uid="{00000000-0005-0000-0000-00006E060000}"/>
    <cellStyle name="Normal 2 2 3 2 2 3 2 4 2 2 2" xfId="9350" xr:uid="{00000000-0005-0000-0000-00006F060000}"/>
    <cellStyle name="Normal 2 2 3 2 2 3 2 4 2 2 2 2" xfId="28423" xr:uid="{00000000-0005-0000-0000-000070060000}"/>
    <cellStyle name="Normal 2 2 3 2 2 3 2 4 2 2 2 3" xfId="18887" xr:uid="{00000000-0005-0000-0000-000071060000}"/>
    <cellStyle name="Normal 2 2 3 2 2 3 2 4 2 2 3" xfId="23655" xr:uid="{00000000-0005-0000-0000-000072060000}"/>
    <cellStyle name="Normal 2 2 3 2 2 3 2 4 2 2 4" xfId="14119" xr:uid="{00000000-0005-0000-0000-000073060000}"/>
    <cellStyle name="Normal 2 2 3 2 2 3 2 4 2 3" xfId="6966" xr:uid="{00000000-0005-0000-0000-000074060000}"/>
    <cellStyle name="Normal 2 2 3 2 2 3 2 4 2 3 2" xfId="26039" xr:uid="{00000000-0005-0000-0000-000075060000}"/>
    <cellStyle name="Normal 2 2 3 2 2 3 2 4 2 3 3" xfId="16503" xr:uid="{00000000-0005-0000-0000-000076060000}"/>
    <cellStyle name="Normal 2 2 3 2 2 3 2 4 2 4" xfId="21271" xr:uid="{00000000-0005-0000-0000-000077060000}"/>
    <cellStyle name="Normal 2 2 3 2 2 3 2 4 2 5" xfId="11735" xr:uid="{00000000-0005-0000-0000-000078060000}"/>
    <cellStyle name="Normal 2 2 3 2 2 3 2 4 3" xfId="3389" xr:uid="{00000000-0005-0000-0000-000079060000}"/>
    <cellStyle name="Normal 2 2 3 2 2 3 2 4 3 2" xfId="8158" xr:uid="{00000000-0005-0000-0000-00007A060000}"/>
    <cellStyle name="Normal 2 2 3 2 2 3 2 4 3 2 2" xfId="27231" xr:uid="{00000000-0005-0000-0000-00007B060000}"/>
    <cellStyle name="Normal 2 2 3 2 2 3 2 4 3 2 3" xfId="17695" xr:uid="{00000000-0005-0000-0000-00007C060000}"/>
    <cellStyle name="Normal 2 2 3 2 2 3 2 4 3 3" xfId="22463" xr:uid="{00000000-0005-0000-0000-00007D060000}"/>
    <cellStyle name="Normal 2 2 3 2 2 3 2 4 3 4" xfId="12927" xr:uid="{00000000-0005-0000-0000-00007E060000}"/>
    <cellStyle name="Normal 2 2 3 2 2 3 2 4 4" xfId="5774" xr:uid="{00000000-0005-0000-0000-00007F060000}"/>
    <cellStyle name="Normal 2 2 3 2 2 3 2 4 4 2" xfId="24847" xr:uid="{00000000-0005-0000-0000-000080060000}"/>
    <cellStyle name="Normal 2 2 3 2 2 3 2 4 4 3" xfId="15311" xr:uid="{00000000-0005-0000-0000-000081060000}"/>
    <cellStyle name="Normal 2 2 3 2 2 3 2 4 5" xfId="20079" xr:uid="{00000000-0005-0000-0000-000082060000}"/>
    <cellStyle name="Normal 2 2 3 2 2 3 2 4 6" xfId="10543" xr:uid="{00000000-0005-0000-0000-000083060000}"/>
    <cellStyle name="Normal 2 2 3 2 2 3 2 5" xfId="1500" xr:uid="{00000000-0005-0000-0000-000084060000}"/>
    <cellStyle name="Normal 2 2 3 2 2 3 2 5 2" xfId="3885" xr:uid="{00000000-0005-0000-0000-000085060000}"/>
    <cellStyle name="Normal 2 2 3 2 2 3 2 5 2 2" xfId="8654" xr:uid="{00000000-0005-0000-0000-000086060000}"/>
    <cellStyle name="Normal 2 2 3 2 2 3 2 5 2 2 2" xfId="27727" xr:uid="{00000000-0005-0000-0000-000087060000}"/>
    <cellStyle name="Normal 2 2 3 2 2 3 2 5 2 2 3" xfId="18191" xr:uid="{00000000-0005-0000-0000-000088060000}"/>
    <cellStyle name="Normal 2 2 3 2 2 3 2 5 2 3" xfId="22959" xr:uid="{00000000-0005-0000-0000-000089060000}"/>
    <cellStyle name="Normal 2 2 3 2 2 3 2 5 2 4" xfId="13423" xr:uid="{00000000-0005-0000-0000-00008A060000}"/>
    <cellStyle name="Normal 2 2 3 2 2 3 2 5 3" xfId="6270" xr:uid="{00000000-0005-0000-0000-00008B060000}"/>
    <cellStyle name="Normal 2 2 3 2 2 3 2 5 3 2" xfId="25343" xr:uid="{00000000-0005-0000-0000-00008C060000}"/>
    <cellStyle name="Normal 2 2 3 2 2 3 2 5 3 3" xfId="15807" xr:uid="{00000000-0005-0000-0000-00008D060000}"/>
    <cellStyle name="Normal 2 2 3 2 2 3 2 5 4" xfId="20575" xr:uid="{00000000-0005-0000-0000-00008E060000}"/>
    <cellStyle name="Normal 2 2 3 2 2 3 2 5 5" xfId="11039" xr:uid="{00000000-0005-0000-0000-00008F060000}"/>
    <cellStyle name="Normal 2 2 3 2 2 3 2 6" xfId="2693" xr:uid="{00000000-0005-0000-0000-000090060000}"/>
    <cellStyle name="Normal 2 2 3 2 2 3 2 6 2" xfId="7462" xr:uid="{00000000-0005-0000-0000-000091060000}"/>
    <cellStyle name="Normal 2 2 3 2 2 3 2 6 2 2" xfId="26535" xr:uid="{00000000-0005-0000-0000-000092060000}"/>
    <cellStyle name="Normal 2 2 3 2 2 3 2 6 2 3" xfId="16999" xr:uid="{00000000-0005-0000-0000-000093060000}"/>
    <cellStyle name="Normal 2 2 3 2 2 3 2 6 3" xfId="21767" xr:uid="{00000000-0005-0000-0000-000094060000}"/>
    <cellStyle name="Normal 2 2 3 2 2 3 2 6 4" xfId="12231" xr:uid="{00000000-0005-0000-0000-000095060000}"/>
    <cellStyle name="Normal 2 2 3 2 2 3 2 7" xfId="5078" xr:uid="{00000000-0005-0000-0000-000096060000}"/>
    <cellStyle name="Normal 2 2 3 2 2 3 2 7 2" xfId="24151" xr:uid="{00000000-0005-0000-0000-000097060000}"/>
    <cellStyle name="Normal 2 2 3 2 2 3 2 7 3" xfId="14615" xr:uid="{00000000-0005-0000-0000-000098060000}"/>
    <cellStyle name="Normal 2 2 3 2 2 3 2 8" xfId="19383" xr:uid="{00000000-0005-0000-0000-000099060000}"/>
    <cellStyle name="Normal 2 2 3 2 2 3 2 9" xfId="9847" xr:uid="{00000000-0005-0000-0000-00009A060000}"/>
    <cellStyle name="Normal 2 2 3 2 2 3 3" xfId="229" xr:uid="{00000000-0005-0000-0000-00009B060000}"/>
    <cellStyle name="Normal 2 2 3 2 2 3 3 2" xfId="578" xr:uid="{00000000-0005-0000-0000-00009C060000}"/>
    <cellStyle name="Normal 2 2 3 2 2 3 3 2 2" xfId="1776" xr:uid="{00000000-0005-0000-0000-00009D060000}"/>
    <cellStyle name="Normal 2 2 3 2 2 3 3 2 2 2" xfId="4161" xr:uid="{00000000-0005-0000-0000-00009E060000}"/>
    <cellStyle name="Normal 2 2 3 2 2 3 3 2 2 2 2" xfId="8930" xr:uid="{00000000-0005-0000-0000-00009F060000}"/>
    <cellStyle name="Normal 2 2 3 2 2 3 3 2 2 2 2 2" xfId="28003" xr:uid="{00000000-0005-0000-0000-0000A0060000}"/>
    <cellStyle name="Normal 2 2 3 2 2 3 3 2 2 2 2 3" xfId="18467" xr:uid="{00000000-0005-0000-0000-0000A1060000}"/>
    <cellStyle name="Normal 2 2 3 2 2 3 3 2 2 2 3" xfId="23235" xr:uid="{00000000-0005-0000-0000-0000A2060000}"/>
    <cellStyle name="Normal 2 2 3 2 2 3 3 2 2 2 4" xfId="13699" xr:uid="{00000000-0005-0000-0000-0000A3060000}"/>
    <cellStyle name="Normal 2 2 3 2 2 3 3 2 2 3" xfId="6546" xr:uid="{00000000-0005-0000-0000-0000A4060000}"/>
    <cellStyle name="Normal 2 2 3 2 2 3 3 2 2 3 2" xfId="25619" xr:uid="{00000000-0005-0000-0000-0000A5060000}"/>
    <cellStyle name="Normal 2 2 3 2 2 3 3 2 2 3 3" xfId="16083" xr:uid="{00000000-0005-0000-0000-0000A6060000}"/>
    <cellStyle name="Normal 2 2 3 2 2 3 3 2 2 4" xfId="20851" xr:uid="{00000000-0005-0000-0000-0000A7060000}"/>
    <cellStyle name="Normal 2 2 3 2 2 3 3 2 2 5" xfId="11315" xr:uid="{00000000-0005-0000-0000-0000A8060000}"/>
    <cellStyle name="Normal 2 2 3 2 2 3 3 2 3" xfId="2969" xr:uid="{00000000-0005-0000-0000-0000A9060000}"/>
    <cellStyle name="Normal 2 2 3 2 2 3 3 2 3 2" xfId="7738" xr:uid="{00000000-0005-0000-0000-0000AA060000}"/>
    <cellStyle name="Normal 2 2 3 2 2 3 3 2 3 2 2" xfId="26811" xr:uid="{00000000-0005-0000-0000-0000AB060000}"/>
    <cellStyle name="Normal 2 2 3 2 2 3 3 2 3 2 3" xfId="17275" xr:uid="{00000000-0005-0000-0000-0000AC060000}"/>
    <cellStyle name="Normal 2 2 3 2 2 3 3 2 3 3" xfId="22043" xr:uid="{00000000-0005-0000-0000-0000AD060000}"/>
    <cellStyle name="Normal 2 2 3 2 2 3 3 2 3 4" xfId="12507" xr:uid="{00000000-0005-0000-0000-0000AE060000}"/>
    <cellStyle name="Normal 2 2 3 2 2 3 3 2 4" xfId="5354" xr:uid="{00000000-0005-0000-0000-0000AF060000}"/>
    <cellStyle name="Normal 2 2 3 2 2 3 3 2 4 2" xfId="24427" xr:uid="{00000000-0005-0000-0000-0000B0060000}"/>
    <cellStyle name="Normal 2 2 3 2 2 3 3 2 4 3" xfId="14891" xr:uid="{00000000-0005-0000-0000-0000B1060000}"/>
    <cellStyle name="Normal 2 2 3 2 2 3 3 2 5" xfId="19659" xr:uid="{00000000-0005-0000-0000-0000B2060000}"/>
    <cellStyle name="Normal 2 2 3 2 2 3 3 2 6" xfId="10123" xr:uid="{00000000-0005-0000-0000-0000B3060000}"/>
    <cellStyle name="Normal 2 2 3 2 2 3 3 3" xfId="926" xr:uid="{00000000-0005-0000-0000-0000B4060000}"/>
    <cellStyle name="Normal 2 2 3 2 2 3 3 3 2" xfId="2124" xr:uid="{00000000-0005-0000-0000-0000B5060000}"/>
    <cellStyle name="Normal 2 2 3 2 2 3 3 3 2 2" xfId="4509" xr:uid="{00000000-0005-0000-0000-0000B6060000}"/>
    <cellStyle name="Normal 2 2 3 2 2 3 3 3 2 2 2" xfId="9278" xr:uid="{00000000-0005-0000-0000-0000B7060000}"/>
    <cellStyle name="Normal 2 2 3 2 2 3 3 3 2 2 2 2" xfId="28351" xr:uid="{00000000-0005-0000-0000-0000B8060000}"/>
    <cellStyle name="Normal 2 2 3 2 2 3 3 3 2 2 2 3" xfId="18815" xr:uid="{00000000-0005-0000-0000-0000B9060000}"/>
    <cellStyle name="Normal 2 2 3 2 2 3 3 3 2 2 3" xfId="23583" xr:uid="{00000000-0005-0000-0000-0000BA060000}"/>
    <cellStyle name="Normal 2 2 3 2 2 3 3 3 2 2 4" xfId="14047" xr:uid="{00000000-0005-0000-0000-0000BB060000}"/>
    <cellStyle name="Normal 2 2 3 2 2 3 3 3 2 3" xfId="6894" xr:uid="{00000000-0005-0000-0000-0000BC060000}"/>
    <cellStyle name="Normal 2 2 3 2 2 3 3 3 2 3 2" xfId="25967" xr:uid="{00000000-0005-0000-0000-0000BD060000}"/>
    <cellStyle name="Normal 2 2 3 2 2 3 3 3 2 3 3" xfId="16431" xr:uid="{00000000-0005-0000-0000-0000BE060000}"/>
    <cellStyle name="Normal 2 2 3 2 2 3 3 3 2 4" xfId="21199" xr:uid="{00000000-0005-0000-0000-0000BF060000}"/>
    <cellStyle name="Normal 2 2 3 2 2 3 3 3 2 5" xfId="11663" xr:uid="{00000000-0005-0000-0000-0000C0060000}"/>
    <cellStyle name="Normal 2 2 3 2 2 3 3 3 3" xfId="3317" xr:uid="{00000000-0005-0000-0000-0000C1060000}"/>
    <cellStyle name="Normal 2 2 3 2 2 3 3 3 3 2" xfId="8086" xr:uid="{00000000-0005-0000-0000-0000C2060000}"/>
    <cellStyle name="Normal 2 2 3 2 2 3 3 3 3 2 2" xfId="27159" xr:uid="{00000000-0005-0000-0000-0000C3060000}"/>
    <cellStyle name="Normal 2 2 3 2 2 3 3 3 3 2 3" xfId="17623" xr:uid="{00000000-0005-0000-0000-0000C4060000}"/>
    <cellStyle name="Normal 2 2 3 2 2 3 3 3 3 3" xfId="22391" xr:uid="{00000000-0005-0000-0000-0000C5060000}"/>
    <cellStyle name="Normal 2 2 3 2 2 3 3 3 3 4" xfId="12855" xr:uid="{00000000-0005-0000-0000-0000C6060000}"/>
    <cellStyle name="Normal 2 2 3 2 2 3 3 3 4" xfId="5702" xr:uid="{00000000-0005-0000-0000-0000C7060000}"/>
    <cellStyle name="Normal 2 2 3 2 2 3 3 3 4 2" xfId="24775" xr:uid="{00000000-0005-0000-0000-0000C8060000}"/>
    <cellStyle name="Normal 2 2 3 2 2 3 3 3 4 3" xfId="15239" xr:uid="{00000000-0005-0000-0000-0000C9060000}"/>
    <cellStyle name="Normal 2 2 3 2 2 3 3 3 5" xfId="20007" xr:uid="{00000000-0005-0000-0000-0000CA060000}"/>
    <cellStyle name="Normal 2 2 3 2 2 3 3 3 6" xfId="10471" xr:uid="{00000000-0005-0000-0000-0000CB060000}"/>
    <cellStyle name="Normal 2 2 3 2 2 3 3 4" xfId="1428" xr:uid="{00000000-0005-0000-0000-0000CC060000}"/>
    <cellStyle name="Normal 2 2 3 2 2 3 3 4 2" xfId="3813" xr:uid="{00000000-0005-0000-0000-0000CD060000}"/>
    <cellStyle name="Normal 2 2 3 2 2 3 3 4 2 2" xfId="8582" xr:uid="{00000000-0005-0000-0000-0000CE060000}"/>
    <cellStyle name="Normal 2 2 3 2 2 3 3 4 2 2 2" xfId="27655" xr:uid="{00000000-0005-0000-0000-0000CF060000}"/>
    <cellStyle name="Normal 2 2 3 2 2 3 3 4 2 2 3" xfId="18119" xr:uid="{00000000-0005-0000-0000-0000D0060000}"/>
    <cellStyle name="Normal 2 2 3 2 2 3 3 4 2 3" xfId="22887" xr:uid="{00000000-0005-0000-0000-0000D1060000}"/>
    <cellStyle name="Normal 2 2 3 2 2 3 3 4 2 4" xfId="13351" xr:uid="{00000000-0005-0000-0000-0000D2060000}"/>
    <cellStyle name="Normal 2 2 3 2 2 3 3 4 3" xfId="6198" xr:uid="{00000000-0005-0000-0000-0000D3060000}"/>
    <cellStyle name="Normal 2 2 3 2 2 3 3 4 3 2" xfId="25271" xr:uid="{00000000-0005-0000-0000-0000D4060000}"/>
    <cellStyle name="Normal 2 2 3 2 2 3 3 4 3 3" xfId="15735" xr:uid="{00000000-0005-0000-0000-0000D5060000}"/>
    <cellStyle name="Normal 2 2 3 2 2 3 3 4 4" xfId="20503" xr:uid="{00000000-0005-0000-0000-0000D6060000}"/>
    <cellStyle name="Normal 2 2 3 2 2 3 3 4 5" xfId="10967" xr:uid="{00000000-0005-0000-0000-0000D7060000}"/>
    <cellStyle name="Normal 2 2 3 2 2 3 3 5" xfId="2621" xr:uid="{00000000-0005-0000-0000-0000D8060000}"/>
    <cellStyle name="Normal 2 2 3 2 2 3 3 5 2" xfId="7390" xr:uid="{00000000-0005-0000-0000-0000D9060000}"/>
    <cellStyle name="Normal 2 2 3 2 2 3 3 5 2 2" xfId="26463" xr:uid="{00000000-0005-0000-0000-0000DA060000}"/>
    <cellStyle name="Normal 2 2 3 2 2 3 3 5 2 3" xfId="16927" xr:uid="{00000000-0005-0000-0000-0000DB060000}"/>
    <cellStyle name="Normal 2 2 3 2 2 3 3 5 3" xfId="21695" xr:uid="{00000000-0005-0000-0000-0000DC060000}"/>
    <cellStyle name="Normal 2 2 3 2 2 3 3 5 4" xfId="12159" xr:uid="{00000000-0005-0000-0000-0000DD060000}"/>
    <cellStyle name="Normal 2 2 3 2 2 3 3 6" xfId="5006" xr:uid="{00000000-0005-0000-0000-0000DE060000}"/>
    <cellStyle name="Normal 2 2 3 2 2 3 3 6 2" xfId="24079" xr:uid="{00000000-0005-0000-0000-0000DF060000}"/>
    <cellStyle name="Normal 2 2 3 2 2 3 3 6 3" xfId="14543" xr:uid="{00000000-0005-0000-0000-0000E0060000}"/>
    <cellStyle name="Normal 2 2 3 2 2 3 3 7" xfId="19311" xr:uid="{00000000-0005-0000-0000-0000E1060000}"/>
    <cellStyle name="Normal 2 2 3 2 2 3 3 8" xfId="9775" xr:uid="{00000000-0005-0000-0000-0000E2060000}"/>
    <cellStyle name="Normal 2 2 3 2 2 3 4" xfId="373" xr:uid="{00000000-0005-0000-0000-0000E3060000}"/>
    <cellStyle name="Normal 2 2 3 2 2 3 4 2" xfId="722" xr:uid="{00000000-0005-0000-0000-0000E4060000}"/>
    <cellStyle name="Normal 2 2 3 2 2 3 4 2 2" xfId="1920" xr:uid="{00000000-0005-0000-0000-0000E5060000}"/>
    <cellStyle name="Normal 2 2 3 2 2 3 4 2 2 2" xfId="4305" xr:uid="{00000000-0005-0000-0000-0000E6060000}"/>
    <cellStyle name="Normal 2 2 3 2 2 3 4 2 2 2 2" xfId="9074" xr:uid="{00000000-0005-0000-0000-0000E7060000}"/>
    <cellStyle name="Normal 2 2 3 2 2 3 4 2 2 2 2 2" xfId="28147" xr:uid="{00000000-0005-0000-0000-0000E8060000}"/>
    <cellStyle name="Normal 2 2 3 2 2 3 4 2 2 2 2 3" xfId="18611" xr:uid="{00000000-0005-0000-0000-0000E9060000}"/>
    <cellStyle name="Normal 2 2 3 2 2 3 4 2 2 2 3" xfId="23379" xr:uid="{00000000-0005-0000-0000-0000EA060000}"/>
    <cellStyle name="Normal 2 2 3 2 2 3 4 2 2 2 4" xfId="13843" xr:uid="{00000000-0005-0000-0000-0000EB060000}"/>
    <cellStyle name="Normal 2 2 3 2 2 3 4 2 2 3" xfId="6690" xr:uid="{00000000-0005-0000-0000-0000EC060000}"/>
    <cellStyle name="Normal 2 2 3 2 2 3 4 2 2 3 2" xfId="25763" xr:uid="{00000000-0005-0000-0000-0000ED060000}"/>
    <cellStyle name="Normal 2 2 3 2 2 3 4 2 2 3 3" xfId="16227" xr:uid="{00000000-0005-0000-0000-0000EE060000}"/>
    <cellStyle name="Normal 2 2 3 2 2 3 4 2 2 4" xfId="20995" xr:uid="{00000000-0005-0000-0000-0000EF060000}"/>
    <cellStyle name="Normal 2 2 3 2 2 3 4 2 2 5" xfId="11459" xr:uid="{00000000-0005-0000-0000-0000F0060000}"/>
    <cellStyle name="Normal 2 2 3 2 2 3 4 2 3" xfId="3113" xr:uid="{00000000-0005-0000-0000-0000F1060000}"/>
    <cellStyle name="Normal 2 2 3 2 2 3 4 2 3 2" xfId="7882" xr:uid="{00000000-0005-0000-0000-0000F2060000}"/>
    <cellStyle name="Normal 2 2 3 2 2 3 4 2 3 2 2" xfId="26955" xr:uid="{00000000-0005-0000-0000-0000F3060000}"/>
    <cellStyle name="Normal 2 2 3 2 2 3 4 2 3 2 3" xfId="17419" xr:uid="{00000000-0005-0000-0000-0000F4060000}"/>
    <cellStyle name="Normal 2 2 3 2 2 3 4 2 3 3" xfId="22187" xr:uid="{00000000-0005-0000-0000-0000F5060000}"/>
    <cellStyle name="Normal 2 2 3 2 2 3 4 2 3 4" xfId="12651" xr:uid="{00000000-0005-0000-0000-0000F6060000}"/>
    <cellStyle name="Normal 2 2 3 2 2 3 4 2 4" xfId="5498" xr:uid="{00000000-0005-0000-0000-0000F7060000}"/>
    <cellStyle name="Normal 2 2 3 2 2 3 4 2 4 2" xfId="24571" xr:uid="{00000000-0005-0000-0000-0000F8060000}"/>
    <cellStyle name="Normal 2 2 3 2 2 3 4 2 4 3" xfId="15035" xr:uid="{00000000-0005-0000-0000-0000F9060000}"/>
    <cellStyle name="Normal 2 2 3 2 2 3 4 2 5" xfId="19803" xr:uid="{00000000-0005-0000-0000-0000FA060000}"/>
    <cellStyle name="Normal 2 2 3 2 2 3 4 2 6" xfId="10267" xr:uid="{00000000-0005-0000-0000-0000FB060000}"/>
    <cellStyle name="Normal 2 2 3 2 2 3 4 3" xfId="1070" xr:uid="{00000000-0005-0000-0000-0000FC060000}"/>
    <cellStyle name="Normal 2 2 3 2 2 3 4 3 2" xfId="2268" xr:uid="{00000000-0005-0000-0000-0000FD060000}"/>
    <cellStyle name="Normal 2 2 3 2 2 3 4 3 2 2" xfId="4653" xr:uid="{00000000-0005-0000-0000-0000FE060000}"/>
    <cellStyle name="Normal 2 2 3 2 2 3 4 3 2 2 2" xfId="9422" xr:uid="{00000000-0005-0000-0000-0000FF060000}"/>
    <cellStyle name="Normal 2 2 3 2 2 3 4 3 2 2 2 2" xfId="28495" xr:uid="{00000000-0005-0000-0000-000000070000}"/>
    <cellStyle name="Normal 2 2 3 2 2 3 4 3 2 2 2 3" xfId="18959" xr:uid="{00000000-0005-0000-0000-000001070000}"/>
    <cellStyle name="Normal 2 2 3 2 2 3 4 3 2 2 3" xfId="23727" xr:uid="{00000000-0005-0000-0000-000002070000}"/>
    <cellStyle name="Normal 2 2 3 2 2 3 4 3 2 2 4" xfId="14191" xr:uid="{00000000-0005-0000-0000-000003070000}"/>
    <cellStyle name="Normal 2 2 3 2 2 3 4 3 2 3" xfId="7038" xr:uid="{00000000-0005-0000-0000-000004070000}"/>
    <cellStyle name="Normal 2 2 3 2 2 3 4 3 2 3 2" xfId="26111" xr:uid="{00000000-0005-0000-0000-000005070000}"/>
    <cellStyle name="Normal 2 2 3 2 2 3 4 3 2 3 3" xfId="16575" xr:uid="{00000000-0005-0000-0000-000006070000}"/>
    <cellStyle name="Normal 2 2 3 2 2 3 4 3 2 4" xfId="21343" xr:uid="{00000000-0005-0000-0000-000007070000}"/>
    <cellStyle name="Normal 2 2 3 2 2 3 4 3 2 5" xfId="11807" xr:uid="{00000000-0005-0000-0000-000008070000}"/>
    <cellStyle name="Normal 2 2 3 2 2 3 4 3 3" xfId="3461" xr:uid="{00000000-0005-0000-0000-000009070000}"/>
    <cellStyle name="Normal 2 2 3 2 2 3 4 3 3 2" xfId="8230" xr:uid="{00000000-0005-0000-0000-00000A070000}"/>
    <cellStyle name="Normal 2 2 3 2 2 3 4 3 3 2 2" xfId="27303" xr:uid="{00000000-0005-0000-0000-00000B070000}"/>
    <cellStyle name="Normal 2 2 3 2 2 3 4 3 3 2 3" xfId="17767" xr:uid="{00000000-0005-0000-0000-00000C070000}"/>
    <cellStyle name="Normal 2 2 3 2 2 3 4 3 3 3" xfId="22535" xr:uid="{00000000-0005-0000-0000-00000D070000}"/>
    <cellStyle name="Normal 2 2 3 2 2 3 4 3 3 4" xfId="12999" xr:uid="{00000000-0005-0000-0000-00000E070000}"/>
    <cellStyle name="Normal 2 2 3 2 2 3 4 3 4" xfId="5846" xr:uid="{00000000-0005-0000-0000-00000F070000}"/>
    <cellStyle name="Normal 2 2 3 2 2 3 4 3 4 2" xfId="24919" xr:uid="{00000000-0005-0000-0000-000010070000}"/>
    <cellStyle name="Normal 2 2 3 2 2 3 4 3 4 3" xfId="15383" xr:uid="{00000000-0005-0000-0000-000011070000}"/>
    <cellStyle name="Normal 2 2 3 2 2 3 4 3 5" xfId="20151" xr:uid="{00000000-0005-0000-0000-000012070000}"/>
    <cellStyle name="Normal 2 2 3 2 2 3 4 3 6" xfId="10615" xr:uid="{00000000-0005-0000-0000-000013070000}"/>
    <cellStyle name="Normal 2 2 3 2 2 3 4 4" xfId="1572" xr:uid="{00000000-0005-0000-0000-000014070000}"/>
    <cellStyle name="Normal 2 2 3 2 2 3 4 4 2" xfId="3957" xr:uid="{00000000-0005-0000-0000-000015070000}"/>
    <cellStyle name="Normal 2 2 3 2 2 3 4 4 2 2" xfId="8726" xr:uid="{00000000-0005-0000-0000-000016070000}"/>
    <cellStyle name="Normal 2 2 3 2 2 3 4 4 2 2 2" xfId="27799" xr:uid="{00000000-0005-0000-0000-000017070000}"/>
    <cellStyle name="Normal 2 2 3 2 2 3 4 4 2 2 3" xfId="18263" xr:uid="{00000000-0005-0000-0000-000018070000}"/>
    <cellStyle name="Normal 2 2 3 2 2 3 4 4 2 3" xfId="23031" xr:uid="{00000000-0005-0000-0000-000019070000}"/>
    <cellStyle name="Normal 2 2 3 2 2 3 4 4 2 4" xfId="13495" xr:uid="{00000000-0005-0000-0000-00001A070000}"/>
    <cellStyle name="Normal 2 2 3 2 2 3 4 4 3" xfId="6342" xr:uid="{00000000-0005-0000-0000-00001B070000}"/>
    <cellStyle name="Normal 2 2 3 2 2 3 4 4 3 2" xfId="25415" xr:uid="{00000000-0005-0000-0000-00001C070000}"/>
    <cellStyle name="Normal 2 2 3 2 2 3 4 4 3 3" xfId="15879" xr:uid="{00000000-0005-0000-0000-00001D070000}"/>
    <cellStyle name="Normal 2 2 3 2 2 3 4 4 4" xfId="20647" xr:uid="{00000000-0005-0000-0000-00001E070000}"/>
    <cellStyle name="Normal 2 2 3 2 2 3 4 4 5" xfId="11111" xr:uid="{00000000-0005-0000-0000-00001F070000}"/>
    <cellStyle name="Normal 2 2 3 2 2 3 4 5" xfId="2765" xr:uid="{00000000-0005-0000-0000-000020070000}"/>
    <cellStyle name="Normal 2 2 3 2 2 3 4 5 2" xfId="7534" xr:uid="{00000000-0005-0000-0000-000021070000}"/>
    <cellStyle name="Normal 2 2 3 2 2 3 4 5 2 2" xfId="26607" xr:uid="{00000000-0005-0000-0000-000022070000}"/>
    <cellStyle name="Normal 2 2 3 2 2 3 4 5 2 3" xfId="17071" xr:uid="{00000000-0005-0000-0000-000023070000}"/>
    <cellStyle name="Normal 2 2 3 2 2 3 4 5 3" xfId="21839" xr:uid="{00000000-0005-0000-0000-000024070000}"/>
    <cellStyle name="Normal 2 2 3 2 2 3 4 5 4" xfId="12303" xr:uid="{00000000-0005-0000-0000-000025070000}"/>
    <cellStyle name="Normal 2 2 3 2 2 3 4 6" xfId="5150" xr:uid="{00000000-0005-0000-0000-000026070000}"/>
    <cellStyle name="Normal 2 2 3 2 2 3 4 6 2" xfId="24223" xr:uid="{00000000-0005-0000-0000-000027070000}"/>
    <cellStyle name="Normal 2 2 3 2 2 3 4 6 3" xfId="14687" xr:uid="{00000000-0005-0000-0000-000028070000}"/>
    <cellStyle name="Normal 2 2 3 2 2 3 4 7" xfId="19455" xr:uid="{00000000-0005-0000-0000-000029070000}"/>
    <cellStyle name="Normal 2 2 3 2 2 3 4 8" xfId="9919" xr:uid="{00000000-0005-0000-0000-00002A070000}"/>
    <cellStyle name="Normal 2 2 3 2 2 3 5" xfId="506" xr:uid="{00000000-0005-0000-0000-00002B070000}"/>
    <cellStyle name="Normal 2 2 3 2 2 3 5 2" xfId="1704" xr:uid="{00000000-0005-0000-0000-00002C070000}"/>
    <cellStyle name="Normal 2 2 3 2 2 3 5 2 2" xfId="4089" xr:uid="{00000000-0005-0000-0000-00002D070000}"/>
    <cellStyle name="Normal 2 2 3 2 2 3 5 2 2 2" xfId="8858" xr:uid="{00000000-0005-0000-0000-00002E070000}"/>
    <cellStyle name="Normal 2 2 3 2 2 3 5 2 2 2 2" xfId="27931" xr:uid="{00000000-0005-0000-0000-00002F070000}"/>
    <cellStyle name="Normal 2 2 3 2 2 3 5 2 2 2 3" xfId="18395" xr:uid="{00000000-0005-0000-0000-000030070000}"/>
    <cellStyle name="Normal 2 2 3 2 2 3 5 2 2 3" xfId="23163" xr:uid="{00000000-0005-0000-0000-000031070000}"/>
    <cellStyle name="Normal 2 2 3 2 2 3 5 2 2 4" xfId="13627" xr:uid="{00000000-0005-0000-0000-000032070000}"/>
    <cellStyle name="Normal 2 2 3 2 2 3 5 2 3" xfId="6474" xr:uid="{00000000-0005-0000-0000-000033070000}"/>
    <cellStyle name="Normal 2 2 3 2 2 3 5 2 3 2" xfId="25547" xr:uid="{00000000-0005-0000-0000-000034070000}"/>
    <cellStyle name="Normal 2 2 3 2 2 3 5 2 3 3" xfId="16011" xr:uid="{00000000-0005-0000-0000-000035070000}"/>
    <cellStyle name="Normal 2 2 3 2 2 3 5 2 4" xfId="20779" xr:uid="{00000000-0005-0000-0000-000036070000}"/>
    <cellStyle name="Normal 2 2 3 2 2 3 5 2 5" xfId="11243" xr:uid="{00000000-0005-0000-0000-000037070000}"/>
    <cellStyle name="Normal 2 2 3 2 2 3 5 3" xfId="2897" xr:uid="{00000000-0005-0000-0000-000038070000}"/>
    <cellStyle name="Normal 2 2 3 2 2 3 5 3 2" xfId="7666" xr:uid="{00000000-0005-0000-0000-000039070000}"/>
    <cellStyle name="Normal 2 2 3 2 2 3 5 3 2 2" xfId="26739" xr:uid="{00000000-0005-0000-0000-00003A070000}"/>
    <cellStyle name="Normal 2 2 3 2 2 3 5 3 2 3" xfId="17203" xr:uid="{00000000-0005-0000-0000-00003B070000}"/>
    <cellStyle name="Normal 2 2 3 2 2 3 5 3 3" xfId="21971" xr:uid="{00000000-0005-0000-0000-00003C070000}"/>
    <cellStyle name="Normal 2 2 3 2 2 3 5 3 4" xfId="12435" xr:uid="{00000000-0005-0000-0000-00003D070000}"/>
    <cellStyle name="Normal 2 2 3 2 2 3 5 4" xfId="5282" xr:uid="{00000000-0005-0000-0000-00003E070000}"/>
    <cellStyle name="Normal 2 2 3 2 2 3 5 4 2" xfId="24355" xr:uid="{00000000-0005-0000-0000-00003F070000}"/>
    <cellStyle name="Normal 2 2 3 2 2 3 5 4 3" xfId="14819" xr:uid="{00000000-0005-0000-0000-000040070000}"/>
    <cellStyle name="Normal 2 2 3 2 2 3 5 5" xfId="19587" xr:uid="{00000000-0005-0000-0000-000041070000}"/>
    <cellStyle name="Normal 2 2 3 2 2 3 5 6" xfId="10051" xr:uid="{00000000-0005-0000-0000-000042070000}"/>
    <cellStyle name="Normal 2 2 3 2 2 3 6" xfId="854" xr:uid="{00000000-0005-0000-0000-000043070000}"/>
    <cellStyle name="Normal 2 2 3 2 2 3 6 2" xfId="2052" xr:uid="{00000000-0005-0000-0000-000044070000}"/>
    <cellStyle name="Normal 2 2 3 2 2 3 6 2 2" xfId="4437" xr:uid="{00000000-0005-0000-0000-000045070000}"/>
    <cellStyle name="Normal 2 2 3 2 2 3 6 2 2 2" xfId="9206" xr:uid="{00000000-0005-0000-0000-000046070000}"/>
    <cellStyle name="Normal 2 2 3 2 2 3 6 2 2 2 2" xfId="28279" xr:uid="{00000000-0005-0000-0000-000047070000}"/>
    <cellStyle name="Normal 2 2 3 2 2 3 6 2 2 2 3" xfId="18743" xr:uid="{00000000-0005-0000-0000-000048070000}"/>
    <cellStyle name="Normal 2 2 3 2 2 3 6 2 2 3" xfId="23511" xr:uid="{00000000-0005-0000-0000-000049070000}"/>
    <cellStyle name="Normal 2 2 3 2 2 3 6 2 2 4" xfId="13975" xr:uid="{00000000-0005-0000-0000-00004A070000}"/>
    <cellStyle name="Normal 2 2 3 2 2 3 6 2 3" xfId="6822" xr:uid="{00000000-0005-0000-0000-00004B070000}"/>
    <cellStyle name="Normal 2 2 3 2 2 3 6 2 3 2" xfId="25895" xr:uid="{00000000-0005-0000-0000-00004C070000}"/>
    <cellStyle name="Normal 2 2 3 2 2 3 6 2 3 3" xfId="16359" xr:uid="{00000000-0005-0000-0000-00004D070000}"/>
    <cellStyle name="Normal 2 2 3 2 2 3 6 2 4" xfId="21127" xr:uid="{00000000-0005-0000-0000-00004E070000}"/>
    <cellStyle name="Normal 2 2 3 2 2 3 6 2 5" xfId="11591" xr:uid="{00000000-0005-0000-0000-00004F070000}"/>
    <cellStyle name="Normal 2 2 3 2 2 3 6 3" xfId="3245" xr:uid="{00000000-0005-0000-0000-000050070000}"/>
    <cellStyle name="Normal 2 2 3 2 2 3 6 3 2" xfId="8014" xr:uid="{00000000-0005-0000-0000-000051070000}"/>
    <cellStyle name="Normal 2 2 3 2 2 3 6 3 2 2" xfId="27087" xr:uid="{00000000-0005-0000-0000-000052070000}"/>
    <cellStyle name="Normal 2 2 3 2 2 3 6 3 2 3" xfId="17551" xr:uid="{00000000-0005-0000-0000-000053070000}"/>
    <cellStyle name="Normal 2 2 3 2 2 3 6 3 3" xfId="22319" xr:uid="{00000000-0005-0000-0000-000054070000}"/>
    <cellStyle name="Normal 2 2 3 2 2 3 6 3 4" xfId="12783" xr:uid="{00000000-0005-0000-0000-000055070000}"/>
    <cellStyle name="Normal 2 2 3 2 2 3 6 4" xfId="5630" xr:uid="{00000000-0005-0000-0000-000056070000}"/>
    <cellStyle name="Normal 2 2 3 2 2 3 6 4 2" xfId="24703" xr:uid="{00000000-0005-0000-0000-000057070000}"/>
    <cellStyle name="Normal 2 2 3 2 2 3 6 4 3" xfId="15167" xr:uid="{00000000-0005-0000-0000-000058070000}"/>
    <cellStyle name="Normal 2 2 3 2 2 3 6 5" xfId="19935" xr:uid="{00000000-0005-0000-0000-000059070000}"/>
    <cellStyle name="Normal 2 2 3 2 2 3 6 6" xfId="10399" xr:uid="{00000000-0005-0000-0000-00005A070000}"/>
    <cellStyle name="Normal 2 2 3 2 2 3 7" xfId="157" xr:uid="{00000000-0005-0000-0000-00005B070000}"/>
    <cellStyle name="Normal 2 2 3 2 2 3 7 2" xfId="1356" xr:uid="{00000000-0005-0000-0000-00005C070000}"/>
    <cellStyle name="Normal 2 2 3 2 2 3 7 2 2" xfId="3741" xr:uid="{00000000-0005-0000-0000-00005D070000}"/>
    <cellStyle name="Normal 2 2 3 2 2 3 7 2 2 2" xfId="8510" xr:uid="{00000000-0005-0000-0000-00005E070000}"/>
    <cellStyle name="Normal 2 2 3 2 2 3 7 2 2 2 2" xfId="27583" xr:uid="{00000000-0005-0000-0000-00005F070000}"/>
    <cellStyle name="Normal 2 2 3 2 2 3 7 2 2 2 3" xfId="18047" xr:uid="{00000000-0005-0000-0000-000060070000}"/>
    <cellStyle name="Normal 2 2 3 2 2 3 7 2 2 3" xfId="22815" xr:uid="{00000000-0005-0000-0000-000061070000}"/>
    <cellStyle name="Normal 2 2 3 2 2 3 7 2 2 4" xfId="13279" xr:uid="{00000000-0005-0000-0000-000062070000}"/>
    <cellStyle name="Normal 2 2 3 2 2 3 7 2 3" xfId="6126" xr:uid="{00000000-0005-0000-0000-000063070000}"/>
    <cellStyle name="Normal 2 2 3 2 2 3 7 2 3 2" xfId="25199" xr:uid="{00000000-0005-0000-0000-000064070000}"/>
    <cellStyle name="Normal 2 2 3 2 2 3 7 2 3 3" xfId="15663" xr:uid="{00000000-0005-0000-0000-000065070000}"/>
    <cellStyle name="Normal 2 2 3 2 2 3 7 2 4" xfId="20431" xr:uid="{00000000-0005-0000-0000-000066070000}"/>
    <cellStyle name="Normal 2 2 3 2 2 3 7 2 5" xfId="10895" xr:uid="{00000000-0005-0000-0000-000067070000}"/>
    <cellStyle name="Normal 2 2 3 2 2 3 7 3" xfId="2549" xr:uid="{00000000-0005-0000-0000-000068070000}"/>
    <cellStyle name="Normal 2 2 3 2 2 3 7 3 2" xfId="7318" xr:uid="{00000000-0005-0000-0000-000069070000}"/>
    <cellStyle name="Normal 2 2 3 2 2 3 7 3 2 2" xfId="26391" xr:uid="{00000000-0005-0000-0000-00006A070000}"/>
    <cellStyle name="Normal 2 2 3 2 2 3 7 3 2 3" xfId="16855" xr:uid="{00000000-0005-0000-0000-00006B070000}"/>
    <cellStyle name="Normal 2 2 3 2 2 3 7 3 3" xfId="21623" xr:uid="{00000000-0005-0000-0000-00006C070000}"/>
    <cellStyle name="Normal 2 2 3 2 2 3 7 3 4" xfId="12087" xr:uid="{00000000-0005-0000-0000-00006D070000}"/>
    <cellStyle name="Normal 2 2 3 2 2 3 7 4" xfId="4934" xr:uid="{00000000-0005-0000-0000-00006E070000}"/>
    <cellStyle name="Normal 2 2 3 2 2 3 7 4 2" xfId="24007" xr:uid="{00000000-0005-0000-0000-00006F070000}"/>
    <cellStyle name="Normal 2 2 3 2 2 3 7 4 3" xfId="14471" xr:uid="{00000000-0005-0000-0000-000070070000}"/>
    <cellStyle name="Normal 2 2 3 2 2 3 7 5" xfId="19239" xr:uid="{00000000-0005-0000-0000-000071070000}"/>
    <cellStyle name="Normal 2 2 3 2 2 3 7 6" xfId="9703" xr:uid="{00000000-0005-0000-0000-000072070000}"/>
    <cellStyle name="Normal 2 2 3 2 2 3 8" xfId="1191" xr:uid="{00000000-0005-0000-0000-000073070000}"/>
    <cellStyle name="Normal 2 2 3 2 2 3 8 2" xfId="2388" xr:uid="{00000000-0005-0000-0000-000074070000}"/>
    <cellStyle name="Normal 2 2 3 2 2 3 8 2 2" xfId="4773" xr:uid="{00000000-0005-0000-0000-000075070000}"/>
    <cellStyle name="Normal 2 2 3 2 2 3 8 2 2 2" xfId="9542" xr:uid="{00000000-0005-0000-0000-000076070000}"/>
    <cellStyle name="Normal 2 2 3 2 2 3 8 2 2 2 2" xfId="28615" xr:uid="{00000000-0005-0000-0000-000077070000}"/>
    <cellStyle name="Normal 2 2 3 2 2 3 8 2 2 2 3" xfId="19079" xr:uid="{00000000-0005-0000-0000-000078070000}"/>
    <cellStyle name="Normal 2 2 3 2 2 3 8 2 2 3" xfId="23847" xr:uid="{00000000-0005-0000-0000-000079070000}"/>
    <cellStyle name="Normal 2 2 3 2 2 3 8 2 2 4" xfId="14311" xr:uid="{00000000-0005-0000-0000-00007A070000}"/>
    <cellStyle name="Normal 2 2 3 2 2 3 8 2 3" xfId="7158" xr:uid="{00000000-0005-0000-0000-00007B070000}"/>
    <cellStyle name="Normal 2 2 3 2 2 3 8 2 3 2" xfId="26231" xr:uid="{00000000-0005-0000-0000-00007C070000}"/>
    <cellStyle name="Normal 2 2 3 2 2 3 8 2 3 3" xfId="16695" xr:uid="{00000000-0005-0000-0000-00007D070000}"/>
    <cellStyle name="Normal 2 2 3 2 2 3 8 2 4" xfId="21463" xr:uid="{00000000-0005-0000-0000-00007E070000}"/>
    <cellStyle name="Normal 2 2 3 2 2 3 8 2 5" xfId="11927" xr:uid="{00000000-0005-0000-0000-00007F070000}"/>
    <cellStyle name="Normal 2 2 3 2 2 3 8 3" xfId="3581" xr:uid="{00000000-0005-0000-0000-000080070000}"/>
    <cellStyle name="Normal 2 2 3 2 2 3 8 3 2" xfId="8350" xr:uid="{00000000-0005-0000-0000-000081070000}"/>
    <cellStyle name="Normal 2 2 3 2 2 3 8 3 2 2" xfId="27423" xr:uid="{00000000-0005-0000-0000-000082070000}"/>
    <cellStyle name="Normal 2 2 3 2 2 3 8 3 2 3" xfId="17887" xr:uid="{00000000-0005-0000-0000-000083070000}"/>
    <cellStyle name="Normal 2 2 3 2 2 3 8 3 3" xfId="22655" xr:uid="{00000000-0005-0000-0000-000084070000}"/>
    <cellStyle name="Normal 2 2 3 2 2 3 8 3 4" xfId="13119" xr:uid="{00000000-0005-0000-0000-000085070000}"/>
    <cellStyle name="Normal 2 2 3 2 2 3 8 4" xfId="5966" xr:uid="{00000000-0005-0000-0000-000086070000}"/>
    <cellStyle name="Normal 2 2 3 2 2 3 8 4 2" xfId="25039" xr:uid="{00000000-0005-0000-0000-000087070000}"/>
    <cellStyle name="Normal 2 2 3 2 2 3 8 4 3" xfId="15503" xr:uid="{00000000-0005-0000-0000-000088070000}"/>
    <cellStyle name="Normal 2 2 3 2 2 3 8 5" xfId="20271" xr:uid="{00000000-0005-0000-0000-000089070000}"/>
    <cellStyle name="Normal 2 2 3 2 2 3 8 6" xfId="10735" xr:uid="{00000000-0005-0000-0000-00008A070000}"/>
    <cellStyle name="Normal 2 2 3 2 2 3 9" xfId="97" xr:uid="{00000000-0005-0000-0000-00008B070000}"/>
    <cellStyle name="Normal 2 2 3 2 2 3 9 2" xfId="1296" xr:uid="{00000000-0005-0000-0000-00008C070000}"/>
    <cellStyle name="Normal 2 2 3 2 2 3 9 2 2" xfId="3681" xr:uid="{00000000-0005-0000-0000-00008D070000}"/>
    <cellStyle name="Normal 2 2 3 2 2 3 9 2 2 2" xfId="8450" xr:uid="{00000000-0005-0000-0000-00008E070000}"/>
    <cellStyle name="Normal 2 2 3 2 2 3 9 2 2 2 2" xfId="27523" xr:uid="{00000000-0005-0000-0000-00008F070000}"/>
    <cellStyle name="Normal 2 2 3 2 2 3 9 2 2 2 3" xfId="17987" xr:uid="{00000000-0005-0000-0000-000090070000}"/>
    <cellStyle name="Normal 2 2 3 2 2 3 9 2 2 3" xfId="22755" xr:uid="{00000000-0005-0000-0000-000091070000}"/>
    <cellStyle name="Normal 2 2 3 2 2 3 9 2 2 4" xfId="13219" xr:uid="{00000000-0005-0000-0000-000092070000}"/>
    <cellStyle name="Normal 2 2 3 2 2 3 9 2 3" xfId="6066" xr:uid="{00000000-0005-0000-0000-000093070000}"/>
    <cellStyle name="Normal 2 2 3 2 2 3 9 2 3 2" xfId="25139" xr:uid="{00000000-0005-0000-0000-000094070000}"/>
    <cellStyle name="Normal 2 2 3 2 2 3 9 2 3 3" xfId="15603" xr:uid="{00000000-0005-0000-0000-000095070000}"/>
    <cellStyle name="Normal 2 2 3 2 2 3 9 2 4" xfId="20371" xr:uid="{00000000-0005-0000-0000-000096070000}"/>
    <cellStyle name="Normal 2 2 3 2 2 3 9 2 5" xfId="10835" xr:uid="{00000000-0005-0000-0000-000097070000}"/>
    <cellStyle name="Normal 2 2 3 2 2 3 9 3" xfId="2489" xr:uid="{00000000-0005-0000-0000-000098070000}"/>
    <cellStyle name="Normal 2 2 3 2 2 3 9 3 2" xfId="7258" xr:uid="{00000000-0005-0000-0000-000099070000}"/>
    <cellStyle name="Normal 2 2 3 2 2 3 9 3 2 2" xfId="26331" xr:uid="{00000000-0005-0000-0000-00009A070000}"/>
    <cellStyle name="Normal 2 2 3 2 2 3 9 3 2 3" xfId="16795" xr:uid="{00000000-0005-0000-0000-00009B070000}"/>
    <cellStyle name="Normal 2 2 3 2 2 3 9 3 3" xfId="21563" xr:uid="{00000000-0005-0000-0000-00009C070000}"/>
    <cellStyle name="Normal 2 2 3 2 2 3 9 3 4" xfId="12027" xr:uid="{00000000-0005-0000-0000-00009D070000}"/>
    <cellStyle name="Normal 2 2 3 2 2 3 9 4" xfId="4874" xr:uid="{00000000-0005-0000-0000-00009E070000}"/>
    <cellStyle name="Normal 2 2 3 2 2 3 9 4 2" xfId="23947" xr:uid="{00000000-0005-0000-0000-00009F070000}"/>
    <cellStyle name="Normal 2 2 3 2 2 3 9 4 3" xfId="14411" xr:uid="{00000000-0005-0000-0000-0000A0070000}"/>
    <cellStyle name="Normal 2 2 3 2 2 3 9 5" xfId="19179" xr:uid="{00000000-0005-0000-0000-0000A1070000}"/>
    <cellStyle name="Normal 2 2 3 2 2 3 9 6" xfId="9643" xr:uid="{00000000-0005-0000-0000-0000A2070000}"/>
    <cellStyle name="Normal 2 2 3 2 2 4" xfId="133" xr:uid="{00000000-0005-0000-0000-0000A3070000}"/>
    <cellStyle name="Normal 2 2 3 2 2 4 10" xfId="19215" xr:uid="{00000000-0005-0000-0000-0000A4070000}"/>
    <cellStyle name="Normal 2 2 3 2 2 4 11" xfId="9679" xr:uid="{00000000-0005-0000-0000-0000A5070000}"/>
    <cellStyle name="Normal 2 2 3 2 2 4 2" xfId="277" xr:uid="{00000000-0005-0000-0000-0000A6070000}"/>
    <cellStyle name="Normal 2 2 3 2 2 4 2 2" xfId="421" xr:uid="{00000000-0005-0000-0000-0000A7070000}"/>
    <cellStyle name="Normal 2 2 3 2 2 4 2 2 2" xfId="770" xr:uid="{00000000-0005-0000-0000-0000A8070000}"/>
    <cellStyle name="Normal 2 2 3 2 2 4 2 2 2 2" xfId="1968" xr:uid="{00000000-0005-0000-0000-0000A9070000}"/>
    <cellStyle name="Normal 2 2 3 2 2 4 2 2 2 2 2" xfId="4353" xr:uid="{00000000-0005-0000-0000-0000AA070000}"/>
    <cellStyle name="Normal 2 2 3 2 2 4 2 2 2 2 2 2" xfId="9122" xr:uid="{00000000-0005-0000-0000-0000AB070000}"/>
    <cellStyle name="Normal 2 2 3 2 2 4 2 2 2 2 2 2 2" xfId="28195" xr:uid="{00000000-0005-0000-0000-0000AC070000}"/>
    <cellStyle name="Normal 2 2 3 2 2 4 2 2 2 2 2 2 3" xfId="18659" xr:uid="{00000000-0005-0000-0000-0000AD070000}"/>
    <cellStyle name="Normal 2 2 3 2 2 4 2 2 2 2 2 3" xfId="23427" xr:uid="{00000000-0005-0000-0000-0000AE070000}"/>
    <cellStyle name="Normal 2 2 3 2 2 4 2 2 2 2 2 4" xfId="13891" xr:uid="{00000000-0005-0000-0000-0000AF070000}"/>
    <cellStyle name="Normal 2 2 3 2 2 4 2 2 2 2 3" xfId="6738" xr:uid="{00000000-0005-0000-0000-0000B0070000}"/>
    <cellStyle name="Normal 2 2 3 2 2 4 2 2 2 2 3 2" xfId="25811" xr:uid="{00000000-0005-0000-0000-0000B1070000}"/>
    <cellStyle name="Normal 2 2 3 2 2 4 2 2 2 2 3 3" xfId="16275" xr:uid="{00000000-0005-0000-0000-0000B2070000}"/>
    <cellStyle name="Normal 2 2 3 2 2 4 2 2 2 2 4" xfId="21043" xr:uid="{00000000-0005-0000-0000-0000B3070000}"/>
    <cellStyle name="Normal 2 2 3 2 2 4 2 2 2 2 5" xfId="11507" xr:uid="{00000000-0005-0000-0000-0000B4070000}"/>
    <cellStyle name="Normal 2 2 3 2 2 4 2 2 2 3" xfId="3161" xr:uid="{00000000-0005-0000-0000-0000B5070000}"/>
    <cellStyle name="Normal 2 2 3 2 2 4 2 2 2 3 2" xfId="7930" xr:uid="{00000000-0005-0000-0000-0000B6070000}"/>
    <cellStyle name="Normal 2 2 3 2 2 4 2 2 2 3 2 2" xfId="27003" xr:uid="{00000000-0005-0000-0000-0000B7070000}"/>
    <cellStyle name="Normal 2 2 3 2 2 4 2 2 2 3 2 3" xfId="17467" xr:uid="{00000000-0005-0000-0000-0000B8070000}"/>
    <cellStyle name="Normal 2 2 3 2 2 4 2 2 2 3 3" xfId="22235" xr:uid="{00000000-0005-0000-0000-0000B9070000}"/>
    <cellStyle name="Normal 2 2 3 2 2 4 2 2 2 3 4" xfId="12699" xr:uid="{00000000-0005-0000-0000-0000BA070000}"/>
    <cellStyle name="Normal 2 2 3 2 2 4 2 2 2 4" xfId="5546" xr:uid="{00000000-0005-0000-0000-0000BB070000}"/>
    <cellStyle name="Normal 2 2 3 2 2 4 2 2 2 4 2" xfId="24619" xr:uid="{00000000-0005-0000-0000-0000BC070000}"/>
    <cellStyle name="Normal 2 2 3 2 2 4 2 2 2 4 3" xfId="15083" xr:uid="{00000000-0005-0000-0000-0000BD070000}"/>
    <cellStyle name="Normal 2 2 3 2 2 4 2 2 2 5" xfId="19851" xr:uid="{00000000-0005-0000-0000-0000BE070000}"/>
    <cellStyle name="Normal 2 2 3 2 2 4 2 2 2 6" xfId="10315" xr:uid="{00000000-0005-0000-0000-0000BF070000}"/>
    <cellStyle name="Normal 2 2 3 2 2 4 2 2 3" xfId="1118" xr:uid="{00000000-0005-0000-0000-0000C0070000}"/>
    <cellStyle name="Normal 2 2 3 2 2 4 2 2 3 2" xfId="2316" xr:uid="{00000000-0005-0000-0000-0000C1070000}"/>
    <cellStyle name="Normal 2 2 3 2 2 4 2 2 3 2 2" xfId="4701" xr:uid="{00000000-0005-0000-0000-0000C2070000}"/>
    <cellStyle name="Normal 2 2 3 2 2 4 2 2 3 2 2 2" xfId="9470" xr:uid="{00000000-0005-0000-0000-0000C3070000}"/>
    <cellStyle name="Normal 2 2 3 2 2 4 2 2 3 2 2 2 2" xfId="28543" xr:uid="{00000000-0005-0000-0000-0000C4070000}"/>
    <cellStyle name="Normal 2 2 3 2 2 4 2 2 3 2 2 2 3" xfId="19007" xr:uid="{00000000-0005-0000-0000-0000C5070000}"/>
    <cellStyle name="Normal 2 2 3 2 2 4 2 2 3 2 2 3" xfId="23775" xr:uid="{00000000-0005-0000-0000-0000C6070000}"/>
    <cellStyle name="Normal 2 2 3 2 2 4 2 2 3 2 2 4" xfId="14239" xr:uid="{00000000-0005-0000-0000-0000C7070000}"/>
    <cellStyle name="Normal 2 2 3 2 2 4 2 2 3 2 3" xfId="7086" xr:uid="{00000000-0005-0000-0000-0000C8070000}"/>
    <cellStyle name="Normal 2 2 3 2 2 4 2 2 3 2 3 2" xfId="26159" xr:uid="{00000000-0005-0000-0000-0000C9070000}"/>
    <cellStyle name="Normal 2 2 3 2 2 4 2 2 3 2 3 3" xfId="16623" xr:uid="{00000000-0005-0000-0000-0000CA070000}"/>
    <cellStyle name="Normal 2 2 3 2 2 4 2 2 3 2 4" xfId="21391" xr:uid="{00000000-0005-0000-0000-0000CB070000}"/>
    <cellStyle name="Normal 2 2 3 2 2 4 2 2 3 2 5" xfId="11855" xr:uid="{00000000-0005-0000-0000-0000CC070000}"/>
    <cellStyle name="Normal 2 2 3 2 2 4 2 2 3 3" xfId="3509" xr:uid="{00000000-0005-0000-0000-0000CD070000}"/>
    <cellStyle name="Normal 2 2 3 2 2 4 2 2 3 3 2" xfId="8278" xr:uid="{00000000-0005-0000-0000-0000CE070000}"/>
    <cellStyle name="Normal 2 2 3 2 2 4 2 2 3 3 2 2" xfId="27351" xr:uid="{00000000-0005-0000-0000-0000CF070000}"/>
    <cellStyle name="Normal 2 2 3 2 2 4 2 2 3 3 2 3" xfId="17815" xr:uid="{00000000-0005-0000-0000-0000D0070000}"/>
    <cellStyle name="Normal 2 2 3 2 2 4 2 2 3 3 3" xfId="22583" xr:uid="{00000000-0005-0000-0000-0000D1070000}"/>
    <cellStyle name="Normal 2 2 3 2 2 4 2 2 3 3 4" xfId="13047" xr:uid="{00000000-0005-0000-0000-0000D2070000}"/>
    <cellStyle name="Normal 2 2 3 2 2 4 2 2 3 4" xfId="5894" xr:uid="{00000000-0005-0000-0000-0000D3070000}"/>
    <cellStyle name="Normal 2 2 3 2 2 4 2 2 3 4 2" xfId="24967" xr:uid="{00000000-0005-0000-0000-0000D4070000}"/>
    <cellStyle name="Normal 2 2 3 2 2 4 2 2 3 4 3" xfId="15431" xr:uid="{00000000-0005-0000-0000-0000D5070000}"/>
    <cellStyle name="Normal 2 2 3 2 2 4 2 2 3 5" xfId="20199" xr:uid="{00000000-0005-0000-0000-0000D6070000}"/>
    <cellStyle name="Normal 2 2 3 2 2 4 2 2 3 6" xfId="10663" xr:uid="{00000000-0005-0000-0000-0000D7070000}"/>
    <cellStyle name="Normal 2 2 3 2 2 4 2 2 4" xfId="1620" xr:uid="{00000000-0005-0000-0000-0000D8070000}"/>
    <cellStyle name="Normal 2 2 3 2 2 4 2 2 4 2" xfId="4005" xr:uid="{00000000-0005-0000-0000-0000D9070000}"/>
    <cellStyle name="Normal 2 2 3 2 2 4 2 2 4 2 2" xfId="8774" xr:uid="{00000000-0005-0000-0000-0000DA070000}"/>
    <cellStyle name="Normal 2 2 3 2 2 4 2 2 4 2 2 2" xfId="27847" xr:uid="{00000000-0005-0000-0000-0000DB070000}"/>
    <cellStyle name="Normal 2 2 3 2 2 4 2 2 4 2 2 3" xfId="18311" xr:uid="{00000000-0005-0000-0000-0000DC070000}"/>
    <cellStyle name="Normal 2 2 3 2 2 4 2 2 4 2 3" xfId="23079" xr:uid="{00000000-0005-0000-0000-0000DD070000}"/>
    <cellStyle name="Normal 2 2 3 2 2 4 2 2 4 2 4" xfId="13543" xr:uid="{00000000-0005-0000-0000-0000DE070000}"/>
    <cellStyle name="Normal 2 2 3 2 2 4 2 2 4 3" xfId="6390" xr:uid="{00000000-0005-0000-0000-0000DF070000}"/>
    <cellStyle name="Normal 2 2 3 2 2 4 2 2 4 3 2" xfId="25463" xr:uid="{00000000-0005-0000-0000-0000E0070000}"/>
    <cellStyle name="Normal 2 2 3 2 2 4 2 2 4 3 3" xfId="15927" xr:uid="{00000000-0005-0000-0000-0000E1070000}"/>
    <cellStyle name="Normal 2 2 3 2 2 4 2 2 4 4" xfId="20695" xr:uid="{00000000-0005-0000-0000-0000E2070000}"/>
    <cellStyle name="Normal 2 2 3 2 2 4 2 2 4 5" xfId="11159" xr:uid="{00000000-0005-0000-0000-0000E3070000}"/>
    <cellStyle name="Normal 2 2 3 2 2 4 2 2 5" xfId="2813" xr:uid="{00000000-0005-0000-0000-0000E4070000}"/>
    <cellStyle name="Normal 2 2 3 2 2 4 2 2 5 2" xfId="7582" xr:uid="{00000000-0005-0000-0000-0000E5070000}"/>
    <cellStyle name="Normal 2 2 3 2 2 4 2 2 5 2 2" xfId="26655" xr:uid="{00000000-0005-0000-0000-0000E6070000}"/>
    <cellStyle name="Normal 2 2 3 2 2 4 2 2 5 2 3" xfId="17119" xr:uid="{00000000-0005-0000-0000-0000E7070000}"/>
    <cellStyle name="Normal 2 2 3 2 2 4 2 2 5 3" xfId="21887" xr:uid="{00000000-0005-0000-0000-0000E8070000}"/>
    <cellStyle name="Normal 2 2 3 2 2 4 2 2 5 4" xfId="12351" xr:uid="{00000000-0005-0000-0000-0000E9070000}"/>
    <cellStyle name="Normal 2 2 3 2 2 4 2 2 6" xfId="5198" xr:uid="{00000000-0005-0000-0000-0000EA070000}"/>
    <cellStyle name="Normal 2 2 3 2 2 4 2 2 6 2" xfId="24271" xr:uid="{00000000-0005-0000-0000-0000EB070000}"/>
    <cellStyle name="Normal 2 2 3 2 2 4 2 2 6 3" xfId="14735" xr:uid="{00000000-0005-0000-0000-0000EC070000}"/>
    <cellStyle name="Normal 2 2 3 2 2 4 2 2 7" xfId="19503" xr:uid="{00000000-0005-0000-0000-0000ED070000}"/>
    <cellStyle name="Normal 2 2 3 2 2 4 2 2 8" xfId="9967" xr:uid="{00000000-0005-0000-0000-0000EE070000}"/>
    <cellStyle name="Normal 2 2 3 2 2 4 2 3" xfId="626" xr:uid="{00000000-0005-0000-0000-0000EF070000}"/>
    <cellStyle name="Normal 2 2 3 2 2 4 2 3 2" xfId="1824" xr:uid="{00000000-0005-0000-0000-0000F0070000}"/>
    <cellStyle name="Normal 2 2 3 2 2 4 2 3 2 2" xfId="4209" xr:uid="{00000000-0005-0000-0000-0000F1070000}"/>
    <cellStyle name="Normal 2 2 3 2 2 4 2 3 2 2 2" xfId="8978" xr:uid="{00000000-0005-0000-0000-0000F2070000}"/>
    <cellStyle name="Normal 2 2 3 2 2 4 2 3 2 2 2 2" xfId="28051" xr:uid="{00000000-0005-0000-0000-0000F3070000}"/>
    <cellStyle name="Normal 2 2 3 2 2 4 2 3 2 2 2 3" xfId="18515" xr:uid="{00000000-0005-0000-0000-0000F4070000}"/>
    <cellStyle name="Normal 2 2 3 2 2 4 2 3 2 2 3" xfId="23283" xr:uid="{00000000-0005-0000-0000-0000F5070000}"/>
    <cellStyle name="Normal 2 2 3 2 2 4 2 3 2 2 4" xfId="13747" xr:uid="{00000000-0005-0000-0000-0000F6070000}"/>
    <cellStyle name="Normal 2 2 3 2 2 4 2 3 2 3" xfId="6594" xr:uid="{00000000-0005-0000-0000-0000F7070000}"/>
    <cellStyle name="Normal 2 2 3 2 2 4 2 3 2 3 2" xfId="25667" xr:uid="{00000000-0005-0000-0000-0000F8070000}"/>
    <cellStyle name="Normal 2 2 3 2 2 4 2 3 2 3 3" xfId="16131" xr:uid="{00000000-0005-0000-0000-0000F9070000}"/>
    <cellStyle name="Normal 2 2 3 2 2 4 2 3 2 4" xfId="20899" xr:uid="{00000000-0005-0000-0000-0000FA070000}"/>
    <cellStyle name="Normal 2 2 3 2 2 4 2 3 2 5" xfId="11363" xr:uid="{00000000-0005-0000-0000-0000FB070000}"/>
    <cellStyle name="Normal 2 2 3 2 2 4 2 3 3" xfId="3017" xr:uid="{00000000-0005-0000-0000-0000FC070000}"/>
    <cellStyle name="Normal 2 2 3 2 2 4 2 3 3 2" xfId="7786" xr:uid="{00000000-0005-0000-0000-0000FD070000}"/>
    <cellStyle name="Normal 2 2 3 2 2 4 2 3 3 2 2" xfId="26859" xr:uid="{00000000-0005-0000-0000-0000FE070000}"/>
    <cellStyle name="Normal 2 2 3 2 2 4 2 3 3 2 3" xfId="17323" xr:uid="{00000000-0005-0000-0000-0000FF070000}"/>
    <cellStyle name="Normal 2 2 3 2 2 4 2 3 3 3" xfId="22091" xr:uid="{00000000-0005-0000-0000-000000080000}"/>
    <cellStyle name="Normal 2 2 3 2 2 4 2 3 3 4" xfId="12555" xr:uid="{00000000-0005-0000-0000-000001080000}"/>
    <cellStyle name="Normal 2 2 3 2 2 4 2 3 4" xfId="5402" xr:uid="{00000000-0005-0000-0000-000002080000}"/>
    <cellStyle name="Normal 2 2 3 2 2 4 2 3 4 2" xfId="24475" xr:uid="{00000000-0005-0000-0000-000003080000}"/>
    <cellStyle name="Normal 2 2 3 2 2 4 2 3 4 3" xfId="14939" xr:uid="{00000000-0005-0000-0000-000004080000}"/>
    <cellStyle name="Normal 2 2 3 2 2 4 2 3 5" xfId="19707" xr:uid="{00000000-0005-0000-0000-000005080000}"/>
    <cellStyle name="Normal 2 2 3 2 2 4 2 3 6" xfId="10171" xr:uid="{00000000-0005-0000-0000-000006080000}"/>
    <cellStyle name="Normal 2 2 3 2 2 4 2 4" xfId="974" xr:uid="{00000000-0005-0000-0000-000007080000}"/>
    <cellStyle name="Normal 2 2 3 2 2 4 2 4 2" xfId="2172" xr:uid="{00000000-0005-0000-0000-000008080000}"/>
    <cellStyle name="Normal 2 2 3 2 2 4 2 4 2 2" xfId="4557" xr:uid="{00000000-0005-0000-0000-000009080000}"/>
    <cellStyle name="Normal 2 2 3 2 2 4 2 4 2 2 2" xfId="9326" xr:uid="{00000000-0005-0000-0000-00000A080000}"/>
    <cellStyle name="Normal 2 2 3 2 2 4 2 4 2 2 2 2" xfId="28399" xr:uid="{00000000-0005-0000-0000-00000B080000}"/>
    <cellStyle name="Normal 2 2 3 2 2 4 2 4 2 2 2 3" xfId="18863" xr:uid="{00000000-0005-0000-0000-00000C080000}"/>
    <cellStyle name="Normal 2 2 3 2 2 4 2 4 2 2 3" xfId="23631" xr:uid="{00000000-0005-0000-0000-00000D080000}"/>
    <cellStyle name="Normal 2 2 3 2 2 4 2 4 2 2 4" xfId="14095" xr:uid="{00000000-0005-0000-0000-00000E080000}"/>
    <cellStyle name="Normal 2 2 3 2 2 4 2 4 2 3" xfId="6942" xr:uid="{00000000-0005-0000-0000-00000F080000}"/>
    <cellStyle name="Normal 2 2 3 2 2 4 2 4 2 3 2" xfId="26015" xr:uid="{00000000-0005-0000-0000-000010080000}"/>
    <cellStyle name="Normal 2 2 3 2 2 4 2 4 2 3 3" xfId="16479" xr:uid="{00000000-0005-0000-0000-000011080000}"/>
    <cellStyle name="Normal 2 2 3 2 2 4 2 4 2 4" xfId="21247" xr:uid="{00000000-0005-0000-0000-000012080000}"/>
    <cellStyle name="Normal 2 2 3 2 2 4 2 4 2 5" xfId="11711" xr:uid="{00000000-0005-0000-0000-000013080000}"/>
    <cellStyle name="Normal 2 2 3 2 2 4 2 4 3" xfId="3365" xr:uid="{00000000-0005-0000-0000-000014080000}"/>
    <cellStyle name="Normal 2 2 3 2 2 4 2 4 3 2" xfId="8134" xr:uid="{00000000-0005-0000-0000-000015080000}"/>
    <cellStyle name="Normal 2 2 3 2 2 4 2 4 3 2 2" xfId="27207" xr:uid="{00000000-0005-0000-0000-000016080000}"/>
    <cellStyle name="Normal 2 2 3 2 2 4 2 4 3 2 3" xfId="17671" xr:uid="{00000000-0005-0000-0000-000017080000}"/>
    <cellStyle name="Normal 2 2 3 2 2 4 2 4 3 3" xfId="22439" xr:uid="{00000000-0005-0000-0000-000018080000}"/>
    <cellStyle name="Normal 2 2 3 2 2 4 2 4 3 4" xfId="12903" xr:uid="{00000000-0005-0000-0000-000019080000}"/>
    <cellStyle name="Normal 2 2 3 2 2 4 2 4 4" xfId="5750" xr:uid="{00000000-0005-0000-0000-00001A080000}"/>
    <cellStyle name="Normal 2 2 3 2 2 4 2 4 4 2" xfId="24823" xr:uid="{00000000-0005-0000-0000-00001B080000}"/>
    <cellStyle name="Normal 2 2 3 2 2 4 2 4 4 3" xfId="15287" xr:uid="{00000000-0005-0000-0000-00001C080000}"/>
    <cellStyle name="Normal 2 2 3 2 2 4 2 4 5" xfId="20055" xr:uid="{00000000-0005-0000-0000-00001D080000}"/>
    <cellStyle name="Normal 2 2 3 2 2 4 2 4 6" xfId="10519" xr:uid="{00000000-0005-0000-0000-00001E080000}"/>
    <cellStyle name="Normal 2 2 3 2 2 4 2 5" xfId="1476" xr:uid="{00000000-0005-0000-0000-00001F080000}"/>
    <cellStyle name="Normal 2 2 3 2 2 4 2 5 2" xfId="3861" xr:uid="{00000000-0005-0000-0000-000020080000}"/>
    <cellStyle name="Normal 2 2 3 2 2 4 2 5 2 2" xfId="8630" xr:uid="{00000000-0005-0000-0000-000021080000}"/>
    <cellStyle name="Normal 2 2 3 2 2 4 2 5 2 2 2" xfId="27703" xr:uid="{00000000-0005-0000-0000-000022080000}"/>
    <cellStyle name="Normal 2 2 3 2 2 4 2 5 2 2 3" xfId="18167" xr:uid="{00000000-0005-0000-0000-000023080000}"/>
    <cellStyle name="Normal 2 2 3 2 2 4 2 5 2 3" xfId="22935" xr:uid="{00000000-0005-0000-0000-000024080000}"/>
    <cellStyle name="Normal 2 2 3 2 2 4 2 5 2 4" xfId="13399" xr:uid="{00000000-0005-0000-0000-000025080000}"/>
    <cellStyle name="Normal 2 2 3 2 2 4 2 5 3" xfId="6246" xr:uid="{00000000-0005-0000-0000-000026080000}"/>
    <cellStyle name="Normal 2 2 3 2 2 4 2 5 3 2" xfId="25319" xr:uid="{00000000-0005-0000-0000-000027080000}"/>
    <cellStyle name="Normal 2 2 3 2 2 4 2 5 3 3" xfId="15783" xr:uid="{00000000-0005-0000-0000-000028080000}"/>
    <cellStyle name="Normal 2 2 3 2 2 4 2 5 4" xfId="20551" xr:uid="{00000000-0005-0000-0000-000029080000}"/>
    <cellStyle name="Normal 2 2 3 2 2 4 2 5 5" xfId="11015" xr:uid="{00000000-0005-0000-0000-00002A080000}"/>
    <cellStyle name="Normal 2 2 3 2 2 4 2 6" xfId="2669" xr:uid="{00000000-0005-0000-0000-00002B080000}"/>
    <cellStyle name="Normal 2 2 3 2 2 4 2 6 2" xfId="7438" xr:uid="{00000000-0005-0000-0000-00002C080000}"/>
    <cellStyle name="Normal 2 2 3 2 2 4 2 6 2 2" xfId="26511" xr:uid="{00000000-0005-0000-0000-00002D080000}"/>
    <cellStyle name="Normal 2 2 3 2 2 4 2 6 2 3" xfId="16975" xr:uid="{00000000-0005-0000-0000-00002E080000}"/>
    <cellStyle name="Normal 2 2 3 2 2 4 2 6 3" xfId="21743" xr:uid="{00000000-0005-0000-0000-00002F080000}"/>
    <cellStyle name="Normal 2 2 3 2 2 4 2 6 4" xfId="12207" xr:uid="{00000000-0005-0000-0000-000030080000}"/>
    <cellStyle name="Normal 2 2 3 2 2 4 2 7" xfId="5054" xr:uid="{00000000-0005-0000-0000-000031080000}"/>
    <cellStyle name="Normal 2 2 3 2 2 4 2 7 2" xfId="24127" xr:uid="{00000000-0005-0000-0000-000032080000}"/>
    <cellStyle name="Normal 2 2 3 2 2 4 2 7 3" xfId="14591" xr:uid="{00000000-0005-0000-0000-000033080000}"/>
    <cellStyle name="Normal 2 2 3 2 2 4 2 8" xfId="19359" xr:uid="{00000000-0005-0000-0000-000034080000}"/>
    <cellStyle name="Normal 2 2 3 2 2 4 2 9" xfId="9823" xr:uid="{00000000-0005-0000-0000-000035080000}"/>
    <cellStyle name="Normal 2 2 3 2 2 4 3" xfId="205" xr:uid="{00000000-0005-0000-0000-000036080000}"/>
    <cellStyle name="Normal 2 2 3 2 2 4 3 2" xfId="554" xr:uid="{00000000-0005-0000-0000-000037080000}"/>
    <cellStyle name="Normal 2 2 3 2 2 4 3 2 2" xfId="1752" xr:uid="{00000000-0005-0000-0000-000038080000}"/>
    <cellStyle name="Normal 2 2 3 2 2 4 3 2 2 2" xfId="4137" xr:uid="{00000000-0005-0000-0000-000039080000}"/>
    <cellStyle name="Normal 2 2 3 2 2 4 3 2 2 2 2" xfId="8906" xr:uid="{00000000-0005-0000-0000-00003A080000}"/>
    <cellStyle name="Normal 2 2 3 2 2 4 3 2 2 2 2 2" xfId="27979" xr:uid="{00000000-0005-0000-0000-00003B080000}"/>
    <cellStyle name="Normal 2 2 3 2 2 4 3 2 2 2 2 3" xfId="18443" xr:uid="{00000000-0005-0000-0000-00003C080000}"/>
    <cellStyle name="Normal 2 2 3 2 2 4 3 2 2 2 3" xfId="23211" xr:uid="{00000000-0005-0000-0000-00003D080000}"/>
    <cellStyle name="Normal 2 2 3 2 2 4 3 2 2 2 4" xfId="13675" xr:uid="{00000000-0005-0000-0000-00003E080000}"/>
    <cellStyle name="Normal 2 2 3 2 2 4 3 2 2 3" xfId="6522" xr:uid="{00000000-0005-0000-0000-00003F080000}"/>
    <cellStyle name="Normal 2 2 3 2 2 4 3 2 2 3 2" xfId="25595" xr:uid="{00000000-0005-0000-0000-000040080000}"/>
    <cellStyle name="Normal 2 2 3 2 2 4 3 2 2 3 3" xfId="16059" xr:uid="{00000000-0005-0000-0000-000041080000}"/>
    <cellStyle name="Normal 2 2 3 2 2 4 3 2 2 4" xfId="20827" xr:uid="{00000000-0005-0000-0000-000042080000}"/>
    <cellStyle name="Normal 2 2 3 2 2 4 3 2 2 5" xfId="11291" xr:uid="{00000000-0005-0000-0000-000043080000}"/>
    <cellStyle name="Normal 2 2 3 2 2 4 3 2 3" xfId="2945" xr:uid="{00000000-0005-0000-0000-000044080000}"/>
    <cellStyle name="Normal 2 2 3 2 2 4 3 2 3 2" xfId="7714" xr:uid="{00000000-0005-0000-0000-000045080000}"/>
    <cellStyle name="Normal 2 2 3 2 2 4 3 2 3 2 2" xfId="26787" xr:uid="{00000000-0005-0000-0000-000046080000}"/>
    <cellStyle name="Normal 2 2 3 2 2 4 3 2 3 2 3" xfId="17251" xr:uid="{00000000-0005-0000-0000-000047080000}"/>
    <cellStyle name="Normal 2 2 3 2 2 4 3 2 3 3" xfId="22019" xr:uid="{00000000-0005-0000-0000-000048080000}"/>
    <cellStyle name="Normal 2 2 3 2 2 4 3 2 3 4" xfId="12483" xr:uid="{00000000-0005-0000-0000-000049080000}"/>
    <cellStyle name="Normal 2 2 3 2 2 4 3 2 4" xfId="5330" xr:uid="{00000000-0005-0000-0000-00004A080000}"/>
    <cellStyle name="Normal 2 2 3 2 2 4 3 2 4 2" xfId="24403" xr:uid="{00000000-0005-0000-0000-00004B080000}"/>
    <cellStyle name="Normal 2 2 3 2 2 4 3 2 4 3" xfId="14867" xr:uid="{00000000-0005-0000-0000-00004C080000}"/>
    <cellStyle name="Normal 2 2 3 2 2 4 3 2 5" xfId="19635" xr:uid="{00000000-0005-0000-0000-00004D080000}"/>
    <cellStyle name="Normal 2 2 3 2 2 4 3 2 6" xfId="10099" xr:uid="{00000000-0005-0000-0000-00004E080000}"/>
    <cellStyle name="Normal 2 2 3 2 2 4 3 3" xfId="902" xr:uid="{00000000-0005-0000-0000-00004F080000}"/>
    <cellStyle name="Normal 2 2 3 2 2 4 3 3 2" xfId="2100" xr:uid="{00000000-0005-0000-0000-000050080000}"/>
    <cellStyle name="Normal 2 2 3 2 2 4 3 3 2 2" xfId="4485" xr:uid="{00000000-0005-0000-0000-000051080000}"/>
    <cellStyle name="Normal 2 2 3 2 2 4 3 3 2 2 2" xfId="9254" xr:uid="{00000000-0005-0000-0000-000052080000}"/>
    <cellStyle name="Normal 2 2 3 2 2 4 3 3 2 2 2 2" xfId="28327" xr:uid="{00000000-0005-0000-0000-000053080000}"/>
    <cellStyle name="Normal 2 2 3 2 2 4 3 3 2 2 2 3" xfId="18791" xr:uid="{00000000-0005-0000-0000-000054080000}"/>
    <cellStyle name="Normal 2 2 3 2 2 4 3 3 2 2 3" xfId="23559" xr:uid="{00000000-0005-0000-0000-000055080000}"/>
    <cellStyle name="Normal 2 2 3 2 2 4 3 3 2 2 4" xfId="14023" xr:uid="{00000000-0005-0000-0000-000056080000}"/>
    <cellStyle name="Normal 2 2 3 2 2 4 3 3 2 3" xfId="6870" xr:uid="{00000000-0005-0000-0000-000057080000}"/>
    <cellStyle name="Normal 2 2 3 2 2 4 3 3 2 3 2" xfId="25943" xr:uid="{00000000-0005-0000-0000-000058080000}"/>
    <cellStyle name="Normal 2 2 3 2 2 4 3 3 2 3 3" xfId="16407" xr:uid="{00000000-0005-0000-0000-000059080000}"/>
    <cellStyle name="Normal 2 2 3 2 2 4 3 3 2 4" xfId="21175" xr:uid="{00000000-0005-0000-0000-00005A080000}"/>
    <cellStyle name="Normal 2 2 3 2 2 4 3 3 2 5" xfId="11639" xr:uid="{00000000-0005-0000-0000-00005B080000}"/>
    <cellStyle name="Normal 2 2 3 2 2 4 3 3 3" xfId="3293" xr:uid="{00000000-0005-0000-0000-00005C080000}"/>
    <cellStyle name="Normal 2 2 3 2 2 4 3 3 3 2" xfId="8062" xr:uid="{00000000-0005-0000-0000-00005D080000}"/>
    <cellStyle name="Normal 2 2 3 2 2 4 3 3 3 2 2" xfId="27135" xr:uid="{00000000-0005-0000-0000-00005E080000}"/>
    <cellStyle name="Normal 2 2 3 2 2 4 3 3 3 2 3" xfId="17599" xr:uid="{00000000-0005-0000-0000-00005F080000}"/>
    <cellStyle name="Normal 2 2 3 2 2 4 3 3 3 3" xfId="22367" xr:uid="{00000000-0005-0000-0000-000060080000}"/>
    <cellStyle name="Normal 2 2 3 2 2 4 3 3 3 4" xfId="12831" xr:uid="{00000000-0005-0000-0000-000061080000}"/>
    <cellStyle name="Normal 2 2 3 2 2 4 3 3 4" xfId="5678" xr:uid="{00000000-0005-0000-0000-000062080000}"/>
    <cellStyle name="Normal 2 2 3 2 2 4 3 3 4 2" xfId="24751" xr:uid="{00000000-0005-0000-0000-000063080000}"/>
    <cellStyle name="Normal 2 2 3 2 2 4 3 3 4 3" xfId="15215" xr:uid="{00000000-0005-0000-0000-000064080000}"/>
    <cellStyle name="Normal 2 2 3 2 2 4 3 3 5" xfId="19983" xr:uid="{00000000-0005-0000-0000-000065080000}"/>
    <cellStyle name="Normal 2 2 3 2 2 4 3 3 6" xfId="10447" xr:uid="{00000000-0005-0000-0000-000066080000}"/>
    <cellStyle name="Normal 2 2 3 2 2 4 3 4" xfId="1404" xr:uid="{00000000-0005-0000-0000-000067080000}"/>
    <cellStyle name="Normal 2 2 3 2 2 4 3 4 2" xfId="3789" xr:uid="{00000000-0005-0000-0000-000068080000}"/>
    <cellStyle name="Normal 2 2 3 2 2 4 3 4 2 2" xfId="8558" xr:uid="{00000000-0005-0000-0000-000069080000}"/>
    <cellStyle name="Normal 2 2 3 2 2 4 3 4 2 2 2" xfId="27631" xr:uid="{00000000-0005-0000-0000-00006A080000}"/>
    <cellStyle name="Normal 2 2 3 2 2 4 3 4 2 2 3" xfId="18095" xr:uid="{00000000-0005-0000-0000-00006B080000}"/>
    <cellStyle name="Normal 2 2 3 2 2 4 3 4 2 3" xfId="22863" xr:uid="{00000000-0005-0000-0000-00006C080000}"/>
    <cellStyle name="Normal 2 2 3 2 2 4 3 4 2 4" xfId="13327" xr:uid="{00000000-0005-0000-0000-00006D080000}"/>
    <cellStyle name="Normal 2 2 3 2 2 4 3 4 3" xfId="6174" xr:uid="{00000000-0005-0000-0000-00006E080000}"/>
    <cellStyle name="Normal 2 2 3 2 2 4 3 4 3 2" xfId="25247" xr:uid="{00000000-0005-0000-0000-00006F080000}"/>
    <cellStyle name="Normal 2 2 3 2 2 4 3 4 3 3" xfId="15711" xr:uid="{00000000-0005-0000-0000-000070080000}"/>
    <cellStyle name="Normal 2 2 3 2 2 4 3 4 4" xfId="20479" xr:uid="{00000000-0005-0000-0000-000071080000}"/>
    <cellStyle name="Normal 2 2 3 2 2 4 3 4 5" xfId="10943" xr:uid="{00000000-0005-0000-0000-000072080000}"/>
    <cellStyle name="Normal 2 2 3 2 2 4 3 5" xfId="2597" xr:uid="{00000000-0005-0000-0000-000073080000}"/>
    <cellStyle name="Normal 2 2 3 2 2 4 3 5 2" xfId="7366" xr:uid="{00000000-0005-0000-0000-000074080000}"/>
    <cellStyle name="Normal 2 2 3 2 2 4 3 5 2 2" xfId="26439" xr:uid="{00000000-0005-0000-0000-000075080000}"/>
    <cellStyle name="Normal 2 2 3 2 2 4 3 5 2 3" xfId="16903" xr:uid="{00000000-0005-0000-0000-000076080000}"/>
    <cellStyle name="Normal 2 2 3 2 2 4 3 5 3" xfId="21671" xr:uid="{00000000-0005-0000-0000-000077080000}"/>
    <cellStyle name="Normal 2 2 3 2 2 4 3 5 4" xfId="12135" xr:uid="{00000000-0005-0000-0000-000078080000}"/>
    <cellStyle name="Normal 2 2 3 2 2 4 3 6" xfId="4982" xr:uid="{00000000-0005-0000-0000-000079080000}"/>
    <cellStyle name="Normal 2 2 3 2 2 4 3 6 2" xfId="24055" xr:uid="{00000000-0005-0000-0000-00007A080000}"/>
    <cellStyle name="Normal 2 2 3 2 2 4 3 6 3" xfId="14519" xr:uid="{00000000-0005-0000-0000-00007B080000}"/>
    <cellStyle name="Normal 2 2 3 2 2 4 3 7" xfId="19287" xr:uid="{00000000-0005-0000-0000-00007C080000}"/>
    <cellStyle name="Normal 2 2 3 2 2 4 3 8" xfId="9751" xr:uid="{00000000-0005-0000-0000-00007D080000}"/>
    <cellStyle name="Normal 2 2 3 2 2 4 4" xfId="349" xr:uid="{00000000-0005-0000-0000-00007E080000}"/>
    <cellStyle name="Normal 2 2 3 2 2 4 4 2" xfId="698" xr:uid="{00000000-0005-0000-0000-00007F080000}"/>
    <cellStyle name="Normal 2 2 3 2 2 4 4 2 2" xfId="1896" xr:uid="{00000000-0005-0000-0000-000080080000}"/>
    <cellStyle name="Normal 2 2 3 2 2 4 4 2 2 2" xfId="4281" xr:uid="{00000000-0005-0000-0000-000081080000}"/>
    <cellStyle name="Normal 2 2 3 2 2 4 4 2 2 2 2" xfId="9050" xr:uid="{00000000-0005-0000-0000-000082080000}"/>
    <cellStyle name="Normal 2 2 3 2 2 4 4 2 2 2 2 2" xfId="28123" xr:uid="{00000000-0005-0000-0000-000083080000}"/>
    <cellStyle name="Normal 2 2 3 2 2 4 4 2 2 2 2 3" xfId="18587" xr:uid="{00000000-0005-0000-0000-000084080000}"/>
    <cellStyle name="Normal 2 2 3 2 2 4 4 2 2 2 3" xfId="23355" xr:uid="{00000000-0005-0000-0000-000085080000}"/>
    <cellStyle name="Normal 2 2 3 2 2 4 4 2 2 2 4" xfId="13819" xr:uid="{00000000-0005-0000-0000-000086080000}"/>
    <cellStyle name="Normal 2 2 3 2 2 4 4 2 2 3" xfId="6666" xr:uid="{00000000-0005-0000-0000-000087080000}"/>
    <cellStyle name="Normal 2 2 3 2 2 4 4 2 2 3 2" xfId="25739" xr:uid="{00000000-0005-0000-0000-000088080000}"/>
    <cellStyle name="Normal 2 2 3 2 2 4 4 2 2 3 3" xfId="16203" xr:uid="{00000000-0005-0000-0000-000089080000}"/>
    <cellStyle name="Normal 2 2 3 2 2 4 4 2 2 4" xfId="20971" xr:uid="{00000000-0005-0000-0000-00008A080000}"/>
    <cellStyle name="Normal 2 2 3 2 2 4 4 2 2 5" xfId="11435" xr:uid="{00000000-0005-0000-0000-00008B080000}"/>
    <cellStyle name="Normal 2 2 3 2 2 4 4 2 3" xfId="3089" xr:uid="{00000000-0005-0000-0000-00008C080000}"/>
    <cellStyle name="Normal 2 2 3 2 2 4 4 2 3 2" xfId="7858" xr:uid="{00000000-0005-0000-0000-00008D080000}"/>
    <cellStyle name="Normal 2 2 3 2 2 4 4 2 3 2 2" xfId="26931" xr:uid="{00000000-0005-0000-0000-00008E080000}"/>
    <cellStyle name="Normal 2 2 3 2 2 4 4 2 3 2 3" xfId="17395" xr:uid="{00000000-0005-0000-0000-00008F080000}"/>
    <cellStyle name="Normal 2 2 3 2 2 4 4 2 3 3" xfId="22163" xr:uid="{00000000-0005-0000-0000-000090080000}"/>
    <cellStyle name="Normal 2 2 3 2 2 4 4 2 3 4" xfId="12627" xr:uid="{00000000-0005-0000-0000-000091080000}"/>
    <cellStyle name="Normal 2 2 3 2 2 4 4 2 4" xfId="5474" xr:uid="{00000000-0005-0000-0000-000092080000}"/>
    <cellStyle name="Normal 2 2 3 2 2 4 4 2 4 2" xfId="24547" xr:uid="{00000000-0005-0000-0000-000093080000}"/>
    <cellStyle name="Normal 2 2 3 2 2 4 4 2 4 3" xfId="15011" xr:uid="{00000000-0005-0000-0000-000094080000}"/>
    <cellStyle name="Normal 2 2 3 2 2 4 4 2 5" xfId="19779" xr:uid="{00000000-0005-0000-0000-000095080000}"/>
    <cellStyle name="Normal 2 2 3 2 2 4 4 2 6" xfId="10243" xr:uid="{00000000-0005-0000-0000-000096080000}"/>
    <cellStyle name="Normal 2 2 3 2 2 4 4 3" xfId="1046" xr:uid="{00000000-0005-0000-0000-000097080000}"/>
    <cellStyle name="Normal 2 2 3 2 2 4 4 3 2" xfId="2244" xr:uid="{00000000-0005-0000-0000-000098080000}"/>
    <cellStyle name="Normal 2 2 3 2 2 4 4 3 2 2" xfId="4629" xr:uid="{00000000-0005-0000-0000-000099080000}"/>
    <cellStyle name="Normal 2 2 3 2 2 4 4 3 2 2 2" xfId="9398" xr:uid="{00000000-0005-0000-0000-00009A080000}"/>
    <cellStyle name="Normal 2 2 3 2 2 4 4 3 2 2 2 2" xfId="28471" xr:uid="{00000000-0005-0000-0000-00009B080000}"/>
    <cellStyle name="Normal 2 2 3 2 2 4 4 3 2 2 2 3" xfId="18935" xr:uid="{00000000-0005-0000-0000-00009C080000}"/>
    <cellStyle name="Normal 2 2 3 2 2 4 4 3 2 2 3" xfId="23703" xr:uid="{00000000-0005-0000-0000-00009D080000}"/>
    <cellStyle name="Normal 2 2 3 2 2 4 4 3 2 2 4" xfId="14167" xr:uid="{00000000-0005-0000-0000-00009E080000}"/>
    <cellStyle name="Normal 2 2 3 2 2 4 4 3 2 3" xfId="7014" xr:uid="{00000000-0005-0000-0000-00009F080000}"/>
    <cellStyle name="Normal 2 2 3 2 2 4 4 3 2 3 2" xfId="26087" xr:uid="{00000000-0005-0000-0000-0000A0080000}"/>
    <cellStyle name="Normal 2 2 3 2 2 4 4 3 2 3 3" xfId="16551" xr:uid="{00000000-0005-0000-0000-0000A1080000}"/>
    <cellStyle name="Normal 2 2 3 2 2 4 4 3 2 4" xfId="21319" xr:uid="{00000000-0005-0000-0000-0000A2080000}"/>
    <cellStyle name="Normal 2 2 3 2 2 4 4 3 2 5" xfId="11783" xr:uid="{00000000-0005-0000-0000-0000A3080000}"/>
    <cellStyle name="Normal 2 2 3 2 2 4 4 3 3" xfId="3437" xr:uid="{00000000-0005-0000-0000-0000A4080000}"/>
    <cellStyle name="Normal 2 2 3 2 2 4 4 3 3 2" xfId="8206" xr:uid="{00000000-0005-0000-0000-0000A5080000}"/>
    <cellStyle name="Normal 2 2 3 2 2 4 4 3 3 2 2" xfId="27279" xr:uid="{00000000-0005-0000-0000-0000A6080000}"/>
    <cellStyle name="Normal 2 2 3 2 2 4 4 3 3 2 3" xfId="17743" xr:uid="{00000000-0005-0000-0000-0000A7080000}"/>
    <cellStyle name="Normal 2 2 3 2 2 4 4 3 3 3" xfId="22511" xr:uid="{00000000-0005-0000-0000-0000A8080000}"/>
    <cellStyle name="Normal 2 2 3 2 2 4 4 3 3 4" xfId="12975" xr:uid="{00000000-0005-0000-0000-0000A9080000}"/>
    <cellStyle name="Normal 2 2 3 2 2 4 4 3 4" xfId="5822" xr:uid="{00000000-0005-0000-0000-0000AA080000}"/>
    <cellStyle name="Normal 2 2 3 2 2 4 4 3 4 2" xfId="24895" xr:uid="{00000000-0005-0000-0000-0000AB080000}"/>
    <cellStyle name="Normal 2 2 3 2 2 4 4 3 4 3" xfId="15359" xr:uid="{00000000-0005-0000-0000-0000AC080000}"/>
    <cellStyle name="Normal 2 2 3 2 2 4 4 3 5" xfId="20127" xr:uid="{00000000-0005-0000-0000-0000AD080000}"/>
    <cellStyle name="Normal 2 2 3 2 2 4 4 3 6" xfId="10591" xr:uid="{00000000-0005-0000-0000-0000AE080000}"/>
    <cellStyle name="Normal 2 2 3 2 2 4 4 4" xfId="1548" xr:uid="{00000000-0005-0000-0000-0000AF080000}"/>
    <cellStyle name="Normal 2 2 3 2 2 4 4 4 2" xfId="3933" xr:uid="{00000000-0005-0000-0000-0000B0080000}"/>
    <cellStyle name="Normal 2 2 3 2 2 4 4 4 2 2" xfId="8702" xr:uid="{00000000-0005-0000-0000-0000B1080000}"/>
    <cellStyle name="Normal 2 2 3 2 2 4 4 4 2 2 2" xfId="27775" xr:uid="{00000000-0005-0000-0000-0000B2080000}"/>
    <cellStyle name="Normal 2 2 3 2 2 4 4 4 2 2 3" xfId="18239" xr:uid="{00000000-0005-0000-0000-0000B3080000}"/>
    <cellStyle name="Normal 2 2 3 2 2 4 4 4 2 3" xfId="23007" xr:uid="{00000000-0005-0000-0000-0000B4080000}"/>
    <cellStyle name="Normal 2 2 3 2 2 4 4 4 2 4" xfId="13471" xr:uid="{00000000-0005-0000-0000-0000B5080000}"/>
    <cellStyle name="Normal 2 2 3 2 2 4 4 4 3" xfId="6318" xr:uid="{00000000-0005-0000-0000-0000B6080000}"/>
    <cellStyle name="Normal 2 2 3 2 2 4 4 4 3 2" xfId="25391" xr:uid="{00000000-0005-0000-0000-0000B7080000}"/>
    <cellStyle name="Normal 2 2 3 2 2 4 4 4 3 3" xfId="15855" xr:uid="{00000000-0005-0000-0000-0000B8080000}"/>
    <cellStyle name="Normal 2 2 3 2 2 4 4 4 4" xfId="20623" xr:uid="{00000000-0005-0000-0000-0000B9080000}"/>
    <cellStyle name="Normal 2 2 3 2 2 4 4 4 5" xfId="11087" xr:uid="{00000000-0005-0000-0000-0000BA080000}"/>
    <cellStyle name="Normal 2 2 3 2 2 4 4 5" xfId="2741" xr:uid="{00000000-0005-0000-0000-0000BB080000}"/>
    <cellStyle name="Normal 2 2 3 2 2 4 4 5 2" xfId="7510" xr:uid="{00000000-0005-0000-0000-0000BC080000}"/>
    <cellStyle name="Normal 2 2 3 2 2 4 4 5 2 2" xfId="26583" xr:uid="{00000000-0005-0000-0000-0000BD080000}"/>
    <cellStyle name="Normal 2 2 3 2 2 4 4 5 2 3" xfId="17047" xr:uid="{00000000-0005-0000-0000-0000BE080000}"/>
    <cellStyle name="Normal 2 2 3 2 2 4 4 5 3" xfId="21815" xr:uid="{00000000-0005-0000-0000-0000BF080000}"/>
    <cellStyle name="Normal 2 2 3 2 2 4 4 5 4" xfId="12279" xr:uid="{00000000-0005-0000-0000-0000C0080000}"/>
    <cellStyle name="Normal 2 2 3 2 2 4 4 6" xfId="5126" xr:uid="{00000000-0005-0000-0000-0000C1080000}"/>
    <cellStyle name="Normal 2 2 3 2 2 4 4 6 2" xfId="24199" xr:uid="{00000000-0005-0000-0000-0000C2080000}"/>
    <cellStyle name="Normal 2 2 3 2 2 4 4 6 3" xfId="14663" xr:uid="{00000000-0005-0000-0000-0000C3080000}"/>
    <cellStyle name="Normal 2 2 3 2 2 4 4 7" xfId="19431" xr:uid="{00000000-0005-0000-0000-0000C4080000}"/>
    <cellStyle name="Normal 2 2 3 2 2 4 4 8" xfId="9895" xr:uid="{00000000-0005-0000-0000-0000C5080000}"/>
    <cellStyle name="Normal 2 2 3 2 2 4 5" xfId="482" xr:uid="{00000000-0005-0000-0000-0000C6080000}"/>
    <cellStyle name="Normal 2 2 3 2 2 4 5 2" xfId="1680" xr:uid="{00000000-0005-0000-0000-0000C7080000}"/>
    <cellStyle name="Normal 2 2 3 2 2 4 5 2 2" xfId="4065" xr:uid="{00000000-0005-0000-0000-0000C8080000}"/>
    <cellStyle name="Normal 2 2 3 2 2 4 5 2 2 2" xfId="8834" xr:uid="{00000000-0005-0000-0000-0000C9080000}"/>
    <cellStyle name="Normal 2 2 3 2 2 4 5 2 2 2 2" xfId="27907" xr:uid="{00000000-0005-0000-0000-0000CA080000}"/>
    <cellStyle name="Normal 2 2 3 2 2 4 5 2 2 2 3" xfId="18371" xr:uid="{00000000-0005-0000-0000-0000CB080000}"/>
    <cellStyle name="Normal 2 2 3 2 2 4 5 2 2 3" xfId="23139" xr:uid="{00000000-0005-0000-0000-0000CC080000}"/>
    <cellStyle name="Normal 2 2 3 2 2 4 5 2 2 4" xfId="13603" xr:uid="{00000000-0005-0000-0000-0000CD080000}"/>
    <cellStyle name="Normal 2 2 3 2 2 4 5 2 3" xfId="6450" xr:uid="{00000000-0005-0000-0000-0000CE080000}"/>
    <cellStyle name="Normal 2 2 3 2 2 4 5 2 3 2" xfId="25523" xr:uid="{00000000-0005-0000-0000-0000CF080000}"/>
    <cellStyle name="Normal 2 2 3 2 2 4 5 2 3 3" xfId="15987" xr:uid="{00000000-0005-0000-0000-0000D0080000}"/>
    <cellStyle name="Normal 2 2 3 2 2 4 5 2 4" xfId="20755" xr:uid="{00000000-0005-0000-0000-0000D1080000}"/>
    <cellStyle name="Normal 2 2 3 2 2 4 5 2 5" xfId="11219" xr:uid="{00000000-0005-0000-0000-0000D2080000}"/>
    <cellStyle name="Normal 2 2 3 2 2 4 5 3" xfId="2873" xr:uid="{00000000-0005-0000-0000-0000D3080000}"/>
    <cellStyle name="Normal 2 2 3 2 2 4 5 3 2" xfId="7642" xr:uid="{00000000-0005-0000-0000-0000D4080000}"/>
    <cellStyle name="Normal 2 2 3 2 2 4 5 3 2 2" xfId="26715" xr:uid="{00000000-0005-0000-0000-0000D5080000}"/>
    <cellStyle name="Normal 2 2 3 2 2 4 5 3 2 3" xfId="17179" xr:uid="{00000000-0005-0000-0000-0000D6080000}"/>
    <cellStyle name="Normal 2 2 3 2 2 4 5 3 3" xfId="21947" xr:uid="{00000000-0005-0000-0000-0000D7080000}"/>
    <cellStyle name="Normal 2 2 3 2 2 4 5 3 4" xfId="12411" xr:uid="{00000000-0005-0000-0000-0000D8080000}"/>
    <cellStyle name="Normal 2 2 3 2 2 4 5 4" xfId="5258" xr:uid="{00000000-0005-0000-0000-0000D9080000}"/>
    <cellStyle name="Normal 2 2 3 2 2 4 5 4 2" xfId="24331" xr:uid="{00000000-0005-0000-0000-0000DA080000}"/>
    <cellStyle name="Normal 2 2 3 2 2 4 5 4 3" xfId="14795" xr:uid="{00000000-0005-0000-0000-0000DB080000}"/>
    <cellStyle name="Normal 2 2 3 2 2 4 5 5" xfId="19563" xr:uid="{00000000-0005-0000-0000-0000DC080000}"/>
    <cellStyle name="Normal 2 2 3 2 2 4 5 6" xfId="10027" xr:uid="{00000000-0005-0000-0000-0000DD080000}"/>
    <cellStyle name="Normal 2 2 3 2 2 4 6" xfId="830" xr:uid="{00000000-0005-0000-0000-0000DE080000}"/>
    <cellStyle name="Normal 2 2 3 2 2 4 6 2" xfId="2028" xr:uid="{00000000-0005-0000-0000-0000DF080000}"/>
    <cellStyle name="Normal 2 2 3 2 2 4 6 2 2" xfId="4413" xr:uid="{00000000-0005-0000-0000-0000E0080000}"/>
    <cellStyle name="Normal 2 2 3 2 2 4 6 2 2 2" xfId="9182" xr:uid="{00000000-0005-0000-0000-0000E1080000}"/>
    <cellStyle name="Normal 2 2 3 2 2 4 6 2 2 2 2" xfId="28255" xr:uid="{00000000-0005-0000-0000-0000E2080000}"/>
    <cellStyle name="Normal 2 2 3 2 2 4 6 2 2 2 3" xfId="18719" xr:uid="{00000000-0005-0000-0000-0000E3080000}"/>
    <cellStyle name="Normal 2 2 3 2 2 4 6 2 2 3" xfId="23487" xr:uid="{00000000-0005-0000-0000-0000E4080000}"/>
    <cellStyle name="Normal 2 2 3 2 2 4 6 2 2 4" xfId="13951" xr:uid="{00000000-0005-0000-0000-0000E5080000}"/>
    <cellStyle name="Normal 2 2 3 2 2 4 6 2 3" xfId="6798" xr:uid="{00000000-0005-0000-0000-0000E6080000}"/>
    <cellStyle name="Normal 2 2 3 2 2 4 6 2 3 2" xfId="25871" xr:uid="{00000000-0005-0000-0000-0000E7080000}"/>
    <cellStyle name="Normal 2 2 3 2 2 4 6 2 3 3" xfId="16335" xr:uid="{00000000-0005-0000-0000-0000E8080000}"/>
    <cellStyle name="Normal 2 2 3 2 2 4 6 2 4" xfId="21103" xr:uid="{00000000-0005-0000-0000-0000E9080000}"/>
    <cellStyle name="Normal 2 2 3 2 2 4 6 2 5" xfId="11567" xr:uid="{00000000-0005-0000-0000-0000EA080000}"/>
    <cellStyle name="Normal 2 2 3 2 2 4 6 3" xfId="3221" xr:uid="{00000000-0005-0000-0000-0000EB080000}"/>
    <cellStyle name="Normal 2 2 3 2 2 4 6 3 2" xfId="7990" xr:uid="{00000000-0005-0000-0000-0000EC080000}"/>
    <cellStyle name="Normal 2 2 3 2 2 4 6 3 2 2" xfId="27063" xr:uid="{00000000-0005-0000-0000-0000ED080000}"/>
    <cellStyle name="Normal 2 2 3 2 2 4 6 3 2 3" xfId="17527" xr:uid="{00000000-0005-0000-0000-0000EE080000}"/>
    <cellStyle name="Normal 2 2 3 2 2 4 6 3 3" xfId="22295" xr:uid="{00000000-0005-0000-0000-0000EF080000}"/>
    <cellStyle name="Normal 2 2 3 2 2 4 6 3 4" xfId="12759" xr:uid="{00000000-0005-0000-0000-0000F0080000}"/>
    <cellStyle name="Normal 2 2 3 2 2 4 6 4" xfId="5606" xr:uid="{00000000-0005-0000-0000-0000F1080000}"/>
    <cellStyle name="Normal 2 2 3 2 2 4 6 4 2" xfId="24679" xr:uid="{00000000-0005-0000-0000-0000F2080000}"/>
    <cellStyle name="Normal 2 2 3 2 2 4 6 4 3" xfId="15143" xr:uid="{00000000-0005-0000-0000-0000F3080000}"/>
    <cellStyle name="Normal 2 2 3 2 2 4 6 5" xfId="19911" xr:uid="{00000000-0005-0000-0000-0000F4080000}"/>
    <cellStyle name="Normal 2 2 3 2 2 4 6 6" xfId="10375" xr:uid="{00000000-0005-0000-0000-0000F5080000}"/>
    <cellStyle name="Normal 2 2 3 2 2 4 7" xfId="1332" xr:uid="{00000000-0005-0000-0000-0000F6080000}"/>
    <cellStyle name="Normal 2 2 3 2 2 4 7 2" xfId="3717" xr:uid="{00000000-0005-0000-0000-0000F7080000}"/>
    <cellStyle name="Normal 2 2 3 2 2 4 7 2 2" xfId="8486" xr:uid="{00000000-0005-0000-0000-0000F8080000}"/>
    <cellStyle name="Normal 2 2 3 2 2 4 7 2 2 2" xfId="27559" xr:uid="{00000000-0005-0000-0000-0000F9080000}"/>
    <cellStyle name="Normal 2 2 3 2 2 4 7 2 2 3" xfId="18023" xr:uid="{00000000-0005-0000-0000-0000FA080000}"/>
    <cellStyle name="Normal 2 2 3 2 2 4 7 2 3" xfId="22791" xr:uid="{00000000-0005-0000-0000-0000FB080000}"/>
    <cellStyle name="Normal 2 2 3 2 2 4 7 2 4" xfId="13255" xr:uid="{00000000-0005-0000-0000-0000FC080000}"/>
    <cellStyle name="Normal 2 2 3 2 2 4 7 3" xfId="6102" xr:uid="{00000000-0005-0000-0000-0000FD080000}"/>
    <cellStyle name="Normal 2 2 3 2 2 4 7 3 2" xfId="25175" xr:uid="{00000000-0005-0000-0000-0000FE080000}"/>
    <cellStyle name="Normal 2 2 3 2 2 4 7 3 3" xfId="15639" xr:uid="{00000000-0005-0000-0000-0000FF080000}"/>
    <cellStyle name="Normal 2 2 3 2 2 4 7 4" xfId="20407" xr:uid="{00000000-0005-0000-0000-000000090000}"/>
    <cellStyle name="Normal 2 2 3 2 2 4 7 5" xfId="10871" xr:uid="{00000000-0005-0000-0000-000001090000}"/>
    <cellStyle name="Normal 2 2 3 2 2 4 8" xfId="2525" xr:uid="{00000000-0005-0000-0000-000002090000}"/>
    <cellStyle name="Normal 2 2 3 2 2 4 8 2" xfId="7294" xr:uid="{00000000-0005-0000-0000-000003090000}"/>
    <cellStyle name="Normal 2 2 3 2 2 4 8 2 2" xfId="26367" xr:uid="{00000000-0005-0000-0000-000004090000}"/>
    <cellStyle name="Normal 2 2 3 2 2 4 8 2 3" xfId="16831" xr:uid="{00000000-0005-0000-0000-000005090000}"/>
    <cellStyle name="Normal 2 2 3 2 2 4 8 3" xfId="21599" xr:uid="{00000000-0005-0000-0000-000006090000}"/>
    <cellStyle name="Normal 2 2 3 2 2 4 8 4" xfId="12063" xr:uid="{00000000-0005-0000-0000-000007090000}"/>
    <cellStyle name="Normal 2 2 3 2 2 4 9" xfId="4910" xr:uid="{00000000-0005-0000-0000-000008090000}"/>
    <cellStyle name="Normal 2 2 3 2 2 4 9 2" xfId="23983" xr:uid="{00000000-0005-0000-0000-000009090000}"/>
    <cellStyle name="Normal 2 2 3 2 2 4 9 3" xfId="14447" xr:uid="{00000000-0005-0000-0000-00000A090000}"/>
    <cellStyle name="Normal 2 2 3 2 2 5" xfId="253" xr:uid="{00000000-0005-0000-0000-00000B090000}"/>
    <cellStyle name="Normal 2 2 3 2 2 5 2" xfId="397" xr:uid="{00000000-0005-0000-0000-00000C090000}"/>
    <cellStyle name="Normal 2 2 3 2 2 5 2 2" xfId="746" xr:uid="{00000000-0005-0000-0000-00000D090000}"/>
    <cellStyle name="Normal 2 2 3 2 2 5 2 2 2" xfId="1944" xr:uid="{00000000-0005-0000-0000-00000E090000}"/>
    <cellStyle name="Normal 2 2 3 2 2 5 2 2 2 2" xfId="4329" xr:uid="{00000000-0005-0000-0000-00000F090000}"/>
    <cellStyle name="Normal 2 2 3 2 2 5 2 2 2 2 2" xfId="9098" xr:uid="{00000000-0005-0000-0000-000010090000}"/>
    <cellStyle name="Normal 2 2 3 2 2 5 2 2 2 2 2 2" xfId="28171" xr:uid="{00000000-0005-0000-0000-000011090000}"/>
    <cellStyle name="Normal 2 2 3 2 2 5 2 2 2 2 2 3" xfId="18635" xr:uid="{00000000-0005-0000-0000-000012090000}"/>
    <cellStyle name="Normal 2 2 3 2 2 5 2 2 2 2 3" xfId="23403" xr:uid="{00000000-0005-0000-0000-000013090000}"/>
    <cellStyle name="Normal 2 2 3 2 2 5 2 2 2 2 4" xfId="13867" xr:uid="{00000000-0005-0000-0000-000014090000}"/>
    <cellStyle name="Normal 2 2 3 2 2 5 2 2 2 3" xfId="6714" xr:uid="{00000000-0005-0000-0000-000015090000}"/>
    <cellStyle name="Normal 2 2 3 2 2 5 2 2 2 3 2" xfId="25787" xr:uid="{00000000-0005-0000-0000-000016090000}"/>
    <cellStyle name="Normal 2 2 3 2 2 5 2 2 2 3 3" xfId="16251" xr:uid="{00000000-0005-0000-0000-000017090000}"/>
    <cellStyle name="Normal 2 2 3 2 2 5 2 2 2 4" xfId="21019" xr:uid="{00000000-0005-0000-0000-000018090000}"/>
    <cellStyle name="Normal 2 2 3 2 2 5 2 2 2 5" xfId="11483" xr:uid="{00000000-0005-0000-0000-000019090000}"/>
    <cellStyle name="Normal 2 2 3 2 2 5 2 2 3" xfId="3137" xr:uid="{00000000-0005-0000-0000-00001A090000}"/>
    <cellStyle name="Normal 2 2 3 2 2 5 2 2 3 2" xfId="7906" xr:uid="{00000000-0005-0000-0000-00001B090000}"/>
    <cellStyle name="Normal 2 2 3 2 2 5 2 2 3 2 2" xfId="26979" xr:uid="{00000000-0005-0000-0000-00001C090000}"/>
    <cellStyle name="Normal 2 2 3 2 2 5 2 2 3 2 3" xfId="17443" xr:uid="{00000000-0005-0000-0000-00001D090000}"/>
    <cellStyle name="Normal 2 2 3 2 2 5 2 2 3 3" xfId="22211" xr:uid="{00000000-0005-0000-0000-00001E090000}"/>
    <cellStyle name="Normal 2 2 3 2 2 5 2 2 3 4" xfId="12675" xr:uid="{00000000-0005-0000-0000-00001F090000}"/>
    <cellStyle name="Normal 2 2 3 2 2 5 2 2 4" xfId="5522" xr:uid="{00000000-0005-0000-0000-000020090000}"/>
    <cellStyle name="Normal 2 2 3 2 2 5 2 2 4 2" xfId="24595" xr:uid="{00000000-0005-0000-0000-000021090000}"/>
    <cellStyle name="Normal 2 2 3 2 2 5 2 2 4 3" xfId="15059" xr:uid="{00000000-0005-0000-0000-000022090000}"/>
    <cellStyle name="Normal 2 2 3 2 2 5 2 2 5" xfId="19827" xr:uid="{00000000-0005-0000-0000-000023090000}"/>
    <cellStyle name="Normal 2 2 3 2 2 5 2 2 6" xfId="10291" xr:uid="{00000000-0005-0000-0000-000024090000}"/>
    <cellStyle name="Normal 2 2 3 2 2 5 2 3" xfId="1094" xr:uid="{00000000-0005-0000-0000-000025090000}"/>
    <cellStyle name="Normal 2 2 3 2 2 5 2 3 2" xfId="2292" xr:uid="{00000000-0005-0000-0000-000026090000}"/>
    <cellStyle name="Normal 2 2 3 2 2 5 2 3 2 2" xfId="4677" xr:uid="{00000000-0005-0000-0000-000027090000}"/>
    <cellStyle name="Normal 2 2 3 2 2 5 2 3 2 2 2" xfId="9446" xr:uid="{00000000-0005-0000-0000-000028090000}"/>
    <cellStyle name="Normal 2 2 3 2 2 5 2 3 2 2 2 2" xfId="28519" xr:uid="{00000000-0005-0000-0000-000029090000}"/>
    <cellStyle name="Normal 2 2 3 2 2 5 2 3 2 2 2 3" xfId="18983" xr:uid="{00000000-0005-0000-0000-00002A090000}"/>
    <cellStyle name="Normal 2 2 3 2 2 5 2 3 2 2 3" xfId="23751" xr:uid="{00000000-0005-0000-0000-00002B090000}"/>
    <cellStyle name="Normal 2 2 3 2 2 5 2 3 2 2 4" xfId="14215" xr:uid="{00000000-0005-0000-0000-00002C090000}"/>
    <cellStyle name="Normal 2 2 3 2 2 5 2 3 2 3" xfId="7062" xr:uid="{00000000-0005-0000-0000-00002D090000}"/>
    <cellStyle name="Normal 2 2 3 2 2 5 2 3 2 3 2" xfId="26135" xr:uid="{00000000-0005-0000-0000-00002E090000}"/>
    <cellStyle name="Normal 2 2 3 2 2 5 2 3 2 3 3" xfId="16599" xr:uid="{00000000-0005-0000-0000-00002F090000}"/>
    <cellStyle name="Normal 2 2 3 2 2 5 2 3 2 4" xfId="21367" xr:uid="{00000000-0005-0000-0000-000030090000}"/>
    <cellStyle name="Normal 2 2 3 2 2 5 2 3 2 5" xfId="11831" xr:uid="{00000000-0005-0000-0000-000031090000}"/>
    <cellStyle name="Normal 2 2 3 2 2 5 2 3 3" xfId="3485" xr:uid="{00000000-0005-0000-0000-000032090000}"/>
    <cellStyle name="Normal 2 2 3 2 2 5 2 3 3 2" xfId="8254" xr:uid="{00000000-0005-0000-0000-000033090000}"/>
    <cellStyle name="Normal 2 2 3 2 2 5 2 3 3 2 2" xfId="27327" xr:uid="{00000000-0005-0000-0000-000034090000}"/>
    <cellStyle name="Normal 2 2 3 2 2 5 2 3 3 2 3" xfId="17791" xr:uid="{00000000-0005-0000-0000-000035090000}"/>
    <cellStyle name="Normal 2 2 3 2 2 5 2 3 3 3" xfId="22559" xr:uid="{00000000-0005-0000-0000-000036090000}"/>
    <cellStyle name="Normal 2 2 3 2 2 5 2 3 3 4" xfId="13023" xr:uid="{00000000-0005-0000-0000-000037090000}"/>
    <cellStyle name="Normal 2 2 3 2 2 5 2 3 4" xfId="5870" xr:uid="{00000000-0005-0000-0000-000038090000}"/>
    <cellStyle name="Normal 2 2 3 2 2 5 2 3 4 2" xfId="24943" xr:uid="{00000000-0005-0000-0000-000039090000}"/>
    <cellStyle name="Normal 2 2 3 2 2 5 2 3 4 3" xfId="15407" xr:uid="{00000000-0005-0000-0000-00003A090000}"/>
    <cellStyle name="Normal 2 2 3 2 2 5 2 3 5" xfId="20175" xr:uid="{00000000-0005-0000-0000-00003B090000}"/>
    <cellStyle name="Normal 2 2 3 2 2 5 2 3 6" xfId="10639" xr:uid="{00000000-0005-0000-0000-00003C090000}"/>
    <cellStyle name="Normal 2 2 3 2 2 5 2 4" xfId="1596" xr:uid="{00000000-0005-0000-0000-00003D090000}"/>
    <cellStyle name="Normal 2 2 3 2 2 5 2 4 2" xfId="3981" xr:uid="{00000000-0005-0000-0000-00003E090000}"/>
    <cellStyle name="Normal 2 2 3 2 2 5 2 4 2 2" xfId="8750" xr:uid="{00000000-0005-0000-0000-00003F090000}"/>
    <cellStyle name="Normal 2 2 3 2 2 5 2 4 2 2 2" xfId="27823" xr:uid="{00000000-0005-0000-0000-000040090000}"/>
    <cellStyle name="Normal 2 2 3 2 2 5 2 4 2 2 3" xfId="18287" xr:uid="{00000000-0005-0000-0000-000041090000}"/>
    <cellStyle name="Normal 2 2 3 2 2 5 2 4 2 3" xfId="23055" xr:uid="{00000000-0005-0000-0000-000042090000}"/>
    <cellStyle name="Normal 2 2 3 2 2 5 2 4 2 4" xfId="13519" xr:uid="{00000000-0005-0000-0000-000043090000}"/>
    <cellStyle name="Normal 2 2 3 2 2 5 2 4 3" xfId="6366" xr:uid="{00000000-0005-0000-0000-000044090000}"/>
    <cellStyle name="Normal 2 2 3 2 2 5 2 4 3 2" xfId="25439" xr:uid="{00000000-0005-0000-0000-000045090000}"/>
    <cellStyle name="Normal 2 2 3 2 2 5 2 4 3 3" xfId="15903" xr:uid="{00000000-0005-0000-0000-000046090000}"/>
    <cellStyle name="Normal 2 2 3 2 2 5 2 4 4" xfId="20671" xr:uid="{00000000-0005-0000-0000-000047090000}"/>
    <cellStyle name="Normal 2 2 3 2 2 5 2 4 5" xfId="11135" xr:uid="{00000000-0005-0000-0000-000048090000}"/>
    <cellStyle name="Normal 2 2 3 2 2 5 2 5" xfId="2789" xr:uid="{00000000-0005-0000-0000-000049090000}"/>
    <cellStyle name="Normal 2 2 3 2 2 5 2 5 2" xfId="7558" xr:uid="{00000000-0005-0000-0000-00004A090000}"/>
    <cellStyle name="Normal 2 2 3 2 2 5 2 5 2 2" xfId="26631" xr:uid="{00000000-0005-0000-0000-00004B090000}"/>
    <cellStyle name="Normal 2 2 3 2 2 5 2 5 2 3" xfId="17095" xr:uid="{00000000-0005-0000-0000-00004C090000}"/>
    <cellStyle name="Normal 2 2 3 2 2 5 2 5 3" xfId="21863" xr:uid="{00000000-0005-0000-0000-00004D090000}"/>
    <cellStyle name="Normal 2 2 3 2 2 5 2 5 4" xfId="12327" xr:uid="{00000000-0005-0000-0000-00004E090000}"/>
    <cellStyle name="Normal 2 2 3 2 2 5 2 6" xfId="5174" xr:uid="{00000000-0005-0000-0000-00004F090000}"/>
    <cellStyle name="Normal 2 2 3 2 2 5 2 6 2" xfId="24247" xr:uid="{00000000-0005-0000-0000-000050090000}"/>
    <cellStyle name="Normal 2 2 3 2 2 5 2 6 3" xfId="14711" xr:uid="{00000000-0005-0000-0000-000051090000}"/>
    <cellStyle name="Normal 2 2 3 2 2 5 2 7" xfId="19479" xr:uid="{00000000-0005-0000-0000-000052090000}"/>
    <cellStyle name="Normal 2 2 3 2 2 5 2 8" xfId="9943" xr:uid="{00000000-0005-0000-0000-000053090000}"/>
    <cellStyle name="Normal 2 2 3 2 2 5 3" xfId="602" xr:uid="{00000000-0005-0000-0000-000054090000}"/>
    <cellStyle name="Normal 2 2 3 2 2 5 3 2" xfId="1800" xr:uid="{00000000-0005-0000-0000-000055090000}"/>
    <cellStyle name="Normal 2 2 3 2 2 5 3 2 2" xfId="4185" xr:uid="{00000000-0005-0000-0000-000056090000}"/>
    <cellStyle name="Normal 2 2 3 2 2 5 3 2 2 2" xfId="8954" xr:uid="{00000000-0005-0000-0000-000057090000}"/>
    <cellStyle name="Normal 2 2 3 2 2 5 3 2 2 2 2" xfId="28027" xr:uid="{00000000-0005-0000-0000-000058090000}"/>
    <cellStyle name="Normal 2 2 3 2 2 5 3 2 2 2 3" xfId="18491" xr:uid="{00000000-0005-0000-0000-000059090000}"/>
    <cellStyle name="Normal 2 2 3 2 2 5 3 2 2 3" xfId="23259" xr:uid="{00000000-0005-0000-0000-00005A090000}"/>
    <cellStyle name="Normal 2 2 3 2 2 5 3 2 2 4" xfId="13723" xr:uid="{00000000-0005-0000-0000-00005B090000}"/>
    <cellStyle name="Normal 2 2 3 2 2 5 3 2 3" xfId="6570" xr:uid="{00000000-0005-0000-0000-00005C090000}"/>
    <cellStyle name="Normal 2 2 3 2 2 5 3 2 3 2" xfId="25643" xr:uid="{00000000-0005-0000-0000-00005D090000}"/>
    <cellStyle name="Normal 2 2 3 2 2 5 3 2 3 3" xfId="16107" xr:uid="{00000000-0005-0000-0000-00005E090000}"/>
    <cellStyle name="Normal 2 2 3 2 2 5 3 2 4" xfId="20875" xr:uid="{00000000-0005-0000-0000-00005F090000}"/>
    <cellStyle name="Normal 2 2 3 2 2 5 3 2 5" xfId="11339" xr:uid="{00000000-0005-0000-0000-000060090000}"/>
    <cellStyle name="Normal 2 2 3 2 2 5 3 3" xfId="2993" xr:uid="{00000000-0005-0000-0000-000061090000}"/>
    <cellStyle name="Normal 2 2 3 2 2 5 3 3 2" xfId="7762" xr:uid="{00000000-0005-0000-0000-000062090000}"/>
    <cellStyle name="Normal 2 2 3 2 2 5 3 3 2 2" xfId="26835" xr:uid="{00000000-0005-0000-0000-000063090000}"/>
    <cellStyle name="Normal 2 2 3 2 2 5 3 3 2 3" xfId="17299" xr:uid="{00000000-0005-0000-0000-000064090000}"/>
    <cellStyle name="Normal 2 2 3 2 2 5 3 3 3" xfId="22067" xr:uid="{00000000-0005-0000-0000-000065090000}"/>
    <cellStyle name="Normal 2 2 3 2 2 5 3 3 4" xfId="12531" xr:uid="{00000000-0005-0000-0000-000066090000}"/>
    <cellStyle name="Normal 2 2 3 2 2 5 3 4" xfId="5378" xr:uid="{00000000-0005-0000-0000-000067090000}"/>
    <cellStyle name="Normal 2 2 3 2 2 5 3 4 2" xfId="24451" xr:uid="{00000000-0005-0000-0000-000068090000}"/>
    <cellStyle name="Normal 2 2 3 2 2 5 3 4 3" xfId="14915" xr:uid="{00000000-0005-0000-0000-000069090000}"/>
    <cellStyle name="Normal 2 2 3 2 2 5 3 5" xfId="19683" xr:uid="{00000000-0005-0000-0000-00006A090000}"/>
    <cellStyle name="Normal 2 2 3 2 2 5 3 6" xfId="10147" xr:uid="{00000000-0005-0000-0000-00006B090000}"/>
    <cellStyle name="Normal 2 2 3 2 2 5 4" xfId="950" xr:uid="{00000000-0005-0000-0000-00006C090000}"/>
    <cellStyle name="Normal 2 2 3 2 2 5 4 2" xfId="2148" xr:uid="{00000000-0005-0000-0000-00006D090000}"/>
    <cellStyle name="Normal 2 2 3 2 2 5 4 2 2" xfId="4533" xr:uid="{00000000-0005-0000-0000-00006E090000}"/>
    <cellStyle name="Normal 2 2 3 2 2 5 4 2 2 2" xfId="9302" xr:uid="{00000000-0005-0000-0000-00006F090000}"/>
    <cellStyle name="Normal 2 2 3 2 2 5 4 2 2 2 2" xfId="28375" xr:uid="{00000000-0005-0000-0000-000070090000}"/>
    <cellStyle name="Normal 2 2 3 2 2 5 4 2 2 2 3" xfId="18839" xr:uid="{00000000-0005-0000-0000-000071090000}"/>
    <cellStyle name="Normal 2 2 3 2 2 5 4 2 2 3" xfId="23607" xr:uid="{00000000-0005-0000-0000-000072090000}"/>
    <cellStyle name="Normal 2 2 3 2 2 5 4 2 2 4" xfId="14071" xr:uid="{00000000-0005-0000-0000-000073090000}"/>
    <cellStyle name="Normal 2 2 3 2 2 5 4 2 3" xfId="6918" xr:uid="{00000000-0005-0000-0000-000074090000}"/>
    <cellStyle name="Normal 2 2 3 2 2 5 4 2 3 2" xfId="25991" xr:uid="{00000000-0005-0000-0000-000075090000}"/>
    <cellStyle name="Normal 2 2 3 2 2 5 4 2 3 3" xfId="16455" xr:uid="{00000000-0005-0000-0000-000076090000}"/>
    <cellStyle name="Normal 2 2 3 2 2 5 4 2 4" xfId="21223" xr:uid="{00000000-0005-0000-0000-000077090000}"/>
    <cellStyle name="Normal 2 2 3 2 2 5 4 2 5" xfId="11687" xr:uid="{00000000-0005-0000-0000-000078090000}"/>
    <cellStyle name="Normal 2 2 3 2 2 5 4 3" xfId="3341" xr:uid="{00000000-0005-0000-0000-000079090000}"/>
    <cellStyle name="Normal 2 2 3 2 2 5 4 3 2" xfId="8110" xr:uid="{00000000-0005-0000-0000-00007A090000}"/>
    <cellStyle name="Normal 2 2 3 2 2 5 4 3 2 2" xfId="27183" xr:uid="{00000000-0005-0000-0000-00007B090000}"/>
    <cellStyle name="Normal 2 2 3 2 2 5 4 3 2 3" xfId="17647" xr:uid="{00000000-0005-0000-0000-00007C090000}"/>
    <cellStyle name="Normal 2 2 3 2 2 5 4 3 3" xfId="22415" xr:uid="{00000000-0005-0000-0000-00007D090000}"/>
    <cellStyle name="Normal 2 2 3 2 2 5 4 3 4" xfId="12879" xr:uid="{00000000-0005-0000-0000-00007E090000}"/>
    <cellStyle name="Normal 2 2 3 2 2 5 4 4" xfId="5726" xr:uid="{00000000-0005-0000-0000-00007F090000}"/>
    <cellStyle name="Normal 2 2 3 2 2 5 4 4 2" xfId="24799" xr:uid="{00000000-0005-0000-0000-000080090000}"/>
    <cellStyle name="Normal 2 2 3 2 2 5 4 4 3" xfId="15263" xr:uid="{00000000-0005-0000-0000-000081090000}"/>
    <cellStyle name="Normal 2 2 3 2 2 5 4 5" xfId="20031" xr:uid="{00000000-0005-0000-0000-000082090000}"/>
    <cellStyle name="Normal 2 2 3 2 2 5 4 6" xfId="10495" xr:uid="{00000000-0005-0000-0000-000083090000}"/>
    <cellStyle name="Normal 2 2 3 2 2 5 5" xfId="1452" xr:uid="{00000000-0005-0000-0000-000084090000}"/>
    <cellStyle name="Normal 2 2 3 2 2 5 5 2" xfId="3837" xr:uid="{00000000-0005-0000-0000-000085090000}"/>
    <cellStyle name="Normal 2 2 3 2 2 5 5 2 2" xfId="8606" xr:uid="{00000000-0005-0000-0000-000086090000}"/>
    <cellStyle name="Normal 2 2 3 2 2 5 5 2 2 2" xfId="27679" xr:uid="{00000000-0005-0000-0000-000087090000}"/>
    <cellStyle name="Normal 2 2 3 2 2 5 5 2 2 3" xfId="18143" xr:uid="{00000000-0005-0000-0000-000088090000}"/>
    <cellStyle name="Normal 2 2 3 2 2 5 5 2 3" xfId="22911" xr:uid="{00000000-0005-0000-0000-000089090000}"/>
    <cellStyle name="Normal 2 2 3 2 2 5 5 2 4" xfId="13375" xr:uid="{00000000-0005-0000-0000-00008A090000}"/>
    <cellStyle name="Normal 2 2 3 2 2 5 5 3" xfId="6222" xr:uid="{00000000-0005-0000-0000-00008B090000}"/>
    <cellStyle name="Normal 2 2 3 2 2 5 5 3 2" xfId="25295" xr:uid="{00000000-0005-0000-0000-00008C090000}"/>
    <cellStyle name="Normal 2 2 3 2 2 5 5 3 3" xfId="15759" xr:uid="{00000000-0005-0000-0000-00008D090000}"/>
    <cellStyle name="Normal 2 2 3 2 2 5 5 4" xfId="20527" xr:uid="{00000000-0005-0000-0000-00008E090000}"/>
    <cellStyle name="Normal 2 2 3 2 2 5 5 5" xfId="10991" xr:uid="{00000000-0005-0000-0000-00008F090000}"/>
    <cellStyle name="Normal 2 2 3 2 2 5 6" xfId="2645" xr:uid="{00000000-0005-0000-0000-000090090000}"/>
    <cellStyle name="Normal 2 2 3 2 2 5 6 2" xfId="7414" xr:uid="{00000000-0005-0000-0000-000091090000}"/>
    <cellStyle name="Normal 2 2 3 2 2 5 6 2 2" xfId="26487" xr:uid="{00000000-0005-0000-0000-000092090000}"/>
    <cellStyle name="Normal 2 2 3 2 2 5 6 2 3" xfId="16951" xr:uid="{00000000-0005-0000-0000-000093090000}"/>
    <cellStyle name="Normal 2 2 3 2 2 5 6 3" xfId="21719" xr:uid="{00000000-0005-0000-0000-000094090000}"/>
    <cellStyle name="Normal 2 2 3 2 2 5 6 4" xfId="12183" xr:uid="{00000000-0005-0000-0000-000095090000}"/>
    <cellStyle name="Normal 2 2 3 2 2 5 7" xfId="5030" xr:uid="{00000000-0005-0000-0000-000096090000}"/>
    <cellStyle name="Normal 2 2 3 2 2 5 7 2" xfId="24103" xr:uid="{00000000-0005-0000-0000-000097090000}"/>
    <cellStyle name="Normal 2 2 3 2 2 5 7 3" xfId="14567" xr:uid="{00000000-0005-0000-0000-000098090000}"/>
    <cellStyle name="Normal 2 2 3 2 2 5 8" xfId="19335" xr:uid="{00000000-0005-0000-0000-000099090000}"/>
    <cellStyle name="Normal 2 2 3 2 2 5 9" xfId="9799" xr:uid="{00000000-0005-0000-0000-00009A090000}"/>
    <cellStyle name="Normal 2 2 3 2 2 6" xfId="181" xr:uid="{00000000-0005-0000-0000-00009B090000}"/>
    <cellStyle name="Normal 2 2 3 2 2 6 2" xfId="530" xr:uid="{00000000-0005-0000-0000-00009C090000}"/>
    <cellStyle name="Normal 2 2 3 2 2 6 2 2" xfId="1728" xr:uid="{00000000-0005-0000-0000-00009D090000}"/>
    <cellStyle name="Normal 2 2 3 2 2 6 2 2 2" xfId="4113" xr:uid="{00000000-0005-0000-0000-00009E090000}"/>
    <cellStyle name="Normal 2 2 3 2 2 6 2 2 2 2" xfId="8882" xr:uid="{00000000-0005-0000-0000-00009F090000}"/>
    <cellStyle name="Normal 2 2 3 2 2 6 2 2 2 2 2" xfId="27955" xr:uid="{00000000-0005-0000-0000-0000A0090000}"/>
    <cellStyle name="Normal 2 2 3 2 2 6 2 2 2 2 3" xfId="18419" xr:uid="{00000000-0005-0000-0000-0000A1090000}"/>
    <cellStyle name="Normal 2 2 3 2 2 6 2 2 2 3" xfId="23187" xr:uid="{00000000-0005-0000-0000-0000A2090000}"/>
    <cellStyle name="Normal 2 2 3 2 2 6 2 2 2 4" xfId="13651" xr:uid="{00000000-0005-0000-0000-0000A3090000}"/>
    <cellStyle name="Normal 2 2 3 2 2 6 2 2 3" xfId="6498" xr:uid="{00000000-0005-0000-0000-0000A4090000}"/>
    <cellStyle name="Normal 2 2 3 2 2 6 2 2 3 2" xfId="25571" xr:uid="{00000000-0005-0000-0000-0000A5090000}"/>
    <cellStyle name="Normal 2 2 3 2 2 6 2 2 3 3" xfId="16035" xr:uid="{00000000-0005-0000-0000-0000A6090000}"/>
    <cellStyle name="Normal 2 2 3 2 2 6 2 2 4" xfId="20803" xr:uid="{00000000-0005-0000-0000-0000A7090000}"/>
    <cellStyle name="Normal 2 2 3 2 2 6 2 2 5" xfId="11267" xr:uid="{00000000-0005-0000-0000-0000A8090000}"/>
    <cellStyle name="Normal 2 2 3 2 2 6 2 3" xfId="2921" xr:uid="{00000000-0005-0000-0000-0000A9090000}"/>
    <cellStyle name="Normal 2 2 3 2 2 6 2 3 2" xfId="7690" xr:uid="{00000000-0005-0000-0000-0000AA090000}"/>
    <cellStyle name="Normal 2 2 3 2 2 6 2 3 2 2" xfId="26763" xr:uid="{00000000-0005-0000-0000-0000AB090000}"/>
    <cellStyle name="Normal 2 2 3 2 2 6 2 3 2 3" xfId="17227" xr:uid="{00000000-0005-0000-0000-0000AC090000}"/>
    <cellStyle name="Normal 2 2 3 2 2 6 2 3 3" xfId="21995" xr:uid="{00000000-0005-0000-0000-0000AD090000}"/>
    <cellStyle name="Normal 2 2 3 2 2 6 2 3 4" xfId="12459" xr:uid="{00000000-0005-0000-0000-0000AE090000}"/>
    <cellStyle name="Normal 2 2 3 2 2 6 2 4" xfId="5306" xr:uid="{00000000-0005-0000-0000-0000AF090000}"/>
    <cellStyle name="Normal 2 2 3 2 2 6 2 4 2" xfId="24379" xr:uid="{00000000-0005-0000-0000-0000B0090000}"/>
    <cellStyle name="Normal 2 2 3 2 2 6 2 4 3" xfId="14843" xr:uid="{00000000-0005-0000-0000-0000B1090000}"/>
    <cellStyle name="Normal 2 2 3 2 2 6 2 5" xfId="19611" xr:uid="{00000000-0005-0000-0000-0000B2090000}"/>
    <cellStyle name="Normal 2 2 3 2 2 6 2 6" xfId="10075" xr:uid="{00000000-0005-0000-0000-0000B3090000}"/>
    <cellStyle name="Normal 2 2 3 2 2 6 3" xfId="878" xr:uid="{00000000-0005-0000-0000-0000B4090000}"/>
    <cellStyle name="Normal 2 2 3 2 2 6 3 2" xfId="2076" xr:uid="{00000000-0005-0000-0000-0000B5090000}"/>
    <cellStyle name="Normal 2 2 3 2 2 6 3 2 2" xfId="4461" xr:uid="{00000000-0005-0000-0000-0000B6090000}"/>
    <cellStyle name="Normal 2 2 3 2 2 6 3 2 2 2" xfId="9230" xr:uid="{00000000-0005-0000-0000-0000B7090000}"/>
    <cellStyle name="Normal 2 2 3 2 2 6 3 2 2 2 2" xfId="28303" xr:uid="{00000000-0005-0000-0000-0000B8090000}"/>
    <cellStyle name="Normal 2 2 3 2 2 6 3 2 2 2 3" xfId="18767" xr:uid="{00000000-0005-0000-0000-0000B9090000}"/>
    <cellStyle name="Normal 2 2 3 2 2 6 3 2 2 3" xfId="23535" xr:uid="{00000000-0005-0000-0000-0000BA090000}"/>
    <cellStyle name="Normal 2 2 3 2 2 6 3 2 2 4" xfId="13999" xr:uid="{00000000-0005-0000-0000-0000BB090000}"/>
    <cellStyle name="Normal 2 2 3 2 2 6 3 2 3" xfId="6846" xr:uid="{00000000-0005-0000-0000-0000BC090000}"/>
    <cellStyle name="Normal 2 2 3 2 2 6 3 2 3 2" xfId="25919" xr:uid="{00000000-0005-0000-0000-0000BD090000}"/>
    <cellStyle name="Normal 2 2 3 2 2 6 3 2 3 3" xfId="16383" xr:uid="{00000000-0005-0000-0000-0000BE090000}"/>
    <cellStyle name="Normal 2 2 3 2 2 6 3 2 4" xfId="21151" xr:uid="{00000000-0005-0000-0000-0000BF090000}"/>
    <cellStyle name="Normal 2 2 3 2 2 6 3 2 5" xfId="11615" xr:uid="{00000000-0005-0000-0000-0000C0090000}"/>
    <cellStyle name="Normal 2 2 3 2 2 6 3 3" xfId="3269" xr:uid="{00000000-0005-0000-0000-0000C1090000}"/>
    <cellStyle name="Normal 2 2 3 2 2 6 3 3 2" xfId="8038" xr:uid="{00000000-0005-0000-0000-0000C2090000}"/>
    <cellStyle name="Normal 2 2 3 2 2 6 3 3 2 2" xfId="27111" xr:uid="{00000000-0005-0000-0000-0000C3090000}"/>
    <cellStyle name="Normal 2 2 3 2 2 6 3 3 2 3" xfId="17575" xr:uid="{00000000-0005-0000-0000-0000C4090000}"/>
    <cellStyle name="Normal 2 2 3 2 2 6 3 3 3" xfId="22343" xr:uid="{00000000-0005-0000-0000-0000C5090000}"/>
    <cellStyle name="Normal 2 2 3 2 2 6 3 3 4" xfId="12807" xr:uid="{00000000-0005-0000-0000-0000C6090000}"/>
    <cellStyle name="Normal 2 2 3 2 2 6 3 4" xfId="5654" xr:uid="{00000000-0005-0000-0000-0000C7090000}"/>
    <cellStyle name="Normal 2 2 3 2 2 6 3 4 2" xfId="24727" xr:uid="{00000000-0005-0000-0000-0000C8090000}"/>
    <cellStyle name="Normal 2 2 3 2 2 6 3 4 3" xfId="15191" xr:uid="{00000000-0005-0000-0000-0000C9090000}"/>
    <cellStyle name="Normal 2 2 3 2 2 6 3 5" xfId="19959" xr:uid="{00000000-0005-0000-0000-0000CA090000}"/>
    <cellStyle name="Normal 2 2 3 2 2 6 3 6" xfId="10423" xr:uid="{00000000-0005-0000-0000-0000CB090000}"/>
    <cellStyle name="Normal 2 2 3 2 2 6 4" xfId="1380" xr:uid="{00000000-0005-0000-0000-0000CC090000}"/>
    <cellStyle name="Normal 2 2 3 2 2 6 4 2" xfId="3765" xr:uid="{00000000-0005-0000-0000-0000CD090000}"/>
    <cellStyle name="Normal 2 2 3 2 2 6 4 2 2" xfId="8534" xr:uid="{00000000-0005-0000-0000-0000CE090000}"/>
    <cellStyle name="Normal 2 2 3 2 2 6 4 2 2 2" xfId="27607" xr:uid="{00000000-0005-0000-0000-0000CF090000}"/>
    <cellStyle name="Normal 2 2 3 2 2 6 4 2 2 3" xfId="18071" xr:uid="{00000000-0005-0000-0000-0000D0090000}"/>
    <cellStyle name="Normal 2 2 3 2 2 6 4 2 3" xfId="22839" xr:uid="{00000000-0005-0000-0000-0000D1090000}"/>
    <cellStyle name="Normal 2 2 3 2 2 6 4 2 4" xfId="13303" xr:uid="{00000000-0005-0000-0000-0000D2090000}"/>
    <cellStyle name="Normal 2 2 3 2 2 6 4 3" xfId="6150" xr:uid="{00000000-0005-0000-0000-0000D3090000}"/>
    <cellStyle name="Normal 2 2 3 2 2 6 4 3 2" xfId="25223" xr:uid="{00000000-0005-0000-0000-0000D4090000}"/>
    <cellStyle name="Normal 2 2 3 2 2 6 4 3 3" xfId="15687" xr:uid="{00000000-0005-0000-0000-0000D5090000}"/>
    <cellStyle name="Normal 2 2 3 2 2 6 4 4" xfId="20455" xr:uid="{00000000-0005-0000-0000-0000D6090000}"/>
    <cellStyle name="Normal 2 2 3 2 2 6 4 5" xfId="10919" xr:uid="{00000000-0005-0000-0000-0000D7090000}"/>
    <cellStyle name="Normal 2 2 3 2 2 6 5" xfId="2573" xr:uid="{00000000-0005-0000-0000-0000D8090000}"/>
    <cellStyle name="Normal 2 2 3 2 2 6 5 2" xfId="7342" xr:uid="{00000000-0005-0000-0000-0000D9090000}"/>
    <cellStyle name="Normal 2 2 3 2 2 6 5 2 2" xfId="26415" xr:uid="{00000000-0005-0000-0000-0000DA090000}"/>
    <cellStyle name="Normal 2 2 3 2 2 6 5 2 3" xfId="16879" xr:uid="{00000000-0005-0000-0000-0000DB090000}"/>
    <cellStyle name="Normal 2 2 3 2 2 6 5 3" xfId="21647" xr:uid="{00000000-0005-0000-0000-0000DC090000}"/>
    <cellStyle name="Normal 2 2 3 2 2 6 5 4" xfId="12111" xr:uid="{00000000-0005-0000-0000-0000DD090000}"/>
    <cellStyle name="Normal 2 2 3 2 2 6 6" xfId="4958" xr:uid="{00000000-0005-0000-0000-0000DE090000}"/>
    <cellStyle name="Normal 2 2 3 2 2 6 6 2" xfId="24031" xr:uid="{00000000-0005-0000-0000-0000DF090000}"/>
    <cellStyle name="Normal 2 2 3 2 2 6 6 3" xfId="14495" xr:uid="{00000000-0005-0000-0000-0000E0090000}"/>
    <cellStyle name="Normal 2 2 3 2 2 6 7" xfId="19263" xr:uid="{00000000-0005-0000-0000-0000E1090000}"/>
    <cellStyle name="Normal 2 2 3 2 2 6 8" xfId="9727" xr:uid="{00000000-0005-0000-0000-0000E2090000}"/>
    <cellStyle name="Normal 2 2 3 2 2 7" xfId="325" xr:uid="{00000000-0005-0000-0000-0000E3090000}"/>
    <cellStyle name="Normal 2 2 3 2 2 7 2" xfId="674" xr:uid="{00000000-0005-0000-0000-0000E4090000}"/>
    <cellStyle name="Normal 2 2 3 2 2 7 2 2" xfId="1872" xr:uid="{00000000-0005-0000-0000-0000E5090000}"/>
    <cellStyle name="Normal 2 2 3 2 2 7 2 2 2" xfId="4257" xr:uid="{00000000-0005-0000-0000-0000E6090000}"/>
    <cellStyle name="Normal 2 2 3 2 2 7 2 2 2 2" xfId="9026" xr:uid="{00000000-0005-0000-0000-0000E7090000}"/>
    <cellStyle name="Normal 2 2 3 2 2 7 2 2 2 2 2" xfId="28099" xr:uid="{00000000-0005-0000-0000-0000E8090000}"/>
    <cellStyle name="Normal 2 2 3 2 2 7 2 2 2 2 3" xfId="18563" xr:uid="{00000000-0005-0000-0000-0000E9090000}"/>
    <cellStyle name="Normal 2 2 3 2 2 7 2 2 2 3" xfId="23331" xr:uid="{00000000-0005-0000-0000-0000EA090000}"/>
    <cellStyle name="Normal 2 2 3 2 2 7 2 2 2 4" xfId="13795" xr:uid="{00000000-0005-0000-0000-0000EB090000}"/>
    <cellStyle name="Normal 2 2 3 2 2 7 2 2 3" xfId="6642" xr:uid="{00000000-0005-0000-0000-0000EC090000}"/>
    <cellStyle name="Normal 2 2 3 2 2 7 2 2 3 2" xfId="25715" xr:uid="{00000000-0005-0000-0000-0000ED090000}"/>
    <cellStyle name="Normal 2 2 3 2 2 7 2 2 3 3" xfId="16179" xr:uid="{00000000-0005-0000-0000-0000EE090000}"/>
    <cellStyle name="Normal 2 2 3 2 2 7 2 2 4" xfId="20947" xr:uid="{00000000-0005-0000-0000-0000EF090000}"/>
    <cellStyle name="Normal 2 2 3 2 2 7 2 2 5" xfId="11411" xr:uid="{00000000-0005-0000-0000-0000F0090000}"/>
    <cellStyle name="Normal 2 2 3 2 2 7 2 3" xfId="3065" xr:uid="{00000000-0005-0000-0000-0000F1090000}"/>
    <cellStyle name="Normal 2 2 3 2 2 7 2 3 2" xfId="7834" xr:uid="{00000000-0005-0000-0000-0000F2090000}"/>
    <cellStyle name="Normal 2 2 3 2 2 7 2 3 2 2" xfId="26907" xr:uid="{00000000-0005-0000-0000-0000F3090000}"/>
    <cellStyle name="Normal 2 2 3 2 2 7 2 3 2 3" xfId="17371" xr:uid="{00000000-0005-0000-0000-0000F4090000}"/>
    <cellStyle name="Normal 2 2 3 2 2 7 2 3 3" xfId="22139" xr:uid="{00000000-0005-0000-0000-0000F5090000}"/>
    <cellStyle name="Normal 2 2 3 2 2 7 2 3 4" xfId="12603" xr:uid="{00000000-0005-0000-0000-0000F6090000}"/>
    <cellStyle name="Normal 2 2 3 2 2 7 2 4" xfId="5450" xr:uid="{00000000-0005-0000-0000-0000F7090000}"/>
    <cellStyle name="Normal 2 2 3 2 2 7 2 4 2" xfId="24523" xr:uid="{00000000-0005-0000-0000-0000F8090000}"/>
    <cellStyle name="Normal 2 2 3 2 2 7 2 4 3" xfId="14987" xr:uid="{00000000-0005-0000-0000-0000F9090000}"/>
    <cellStyle name="Normal 2 2 3 2 2 7 2 5" xfId="19755" xr:uid="{00000000-0005-0000-0000-0000FA090000}"/>
    <cellStyle name="Normal 2 2 3 2 2 7 2 6" xfId="10219" xr:uid="{00000000-0005-0000-0000-0000FB090000}"/>
    <cellStyle name="Normal 2 2 3 2 2 7 3" xfId="1022" xr:uid="{00000000-0005-0000-0000-0000FC090000}"/>
    <cellStyle name="Normal 2 2 3 2 2 7 3 2" xfId="2220" xr:uid="{00000000-0005-0000-0000-0000FD090000}"/>
    <cellStyle name="Normal 2 2 3 2 2 7 3 2 2" xfId="4605" xr:uid="{00000000-0005-0000-0000-0000FE090000}"/>
    <cellStyle name="Normal 2 2 3 2 2 7 3 2 2 2" xfId="9374" xr:uid="{00000000-0005-0000-0000-0000FF090000}"/>
    <cellStyle name="Normal 2 2 3 2 2 7 3 2 2 2 2" xfId="28447" xr:uid="{00000000-0005-0000-0000-0000000A0000}"/>
    <cellStyle name="Normal 2 2 3 2 2 7 3 2 2 2 3" xfId="18911" xr:uid="{00000000-0005-0000-0000-0000010A0000}"/>
    <cellStyle name="Normal 2 2 3 2 2 7 3 2 2 3" xfId="23679" xr:uid="{00000000-0005-0000-0000-0000020A0000}"/>
    <cellStyle name="Normal 2 2 3 2 2 7 3 2 2 4" xfId="14143" xr:uid="{00000000-0005-0000-0000-0000030A0000}"/>
    <cellStyle name="Normal 2 2 3 2 2 7 3 2 3" xfId="6990" xr:uid="{00000000-0005-0000-0000-0000040A0000}"/>
    <cellStyle name="Normal 2 2 3 2 2 7 3 2 3 2" xfId="26063" xr:uid="{00000000-0005-0000-0000-0000050A0000}"/>
    <cellStyle name="Normal 2 2 3 2 2 7 3 2 3 3" xfId="16527" xr:uid="{00000000-0005-0000-0000-0000060A0000}"/>
    <cellStyle name="Normal 2 2 3 2 2 7 3 2 4" xfId="21295" xr:uid="{00000000-0005-0000-0000-0000070A0000}"/>
    <cellStyle name="Normal 2 2 3 2 2 7 3 2 5" xfId="11759" xr:uid="{00000000-0005-0000-0000-0000080A0000}"/>
    <cellStyle name="Normal 2 2 3 2 2 7 3 3" xfId="3413" xr:uid="{00000000-0005-0000-0000-0000090A0000}"/>
    <cellStyle name="Normal 2 2 3 2 2 7 3 3 2" xfId="8182" xr:uid="{00000000-0005-0000-0000-00000A0A0000}"/>
    <cellStyle name="Normal 2 2 3 2 2 7 3 3 2 2" xfId="27255" xr:uid="{00000000-0005-0000-0000-00000B0A0000}"/>
    <cellStyle name="Normal 2 2 3 2 2 7 3 3 2 3" xfId="17719" xr:uid="{00000000-0005-0000-0000-00000C0A0000}"/>
    <cellStyle name="Normal 2 2 3 2 2 7 3 3 3" xfId="22487" xr:uid="{00000000-0005-0000-0000-00000D0A0000}"/>
    <cellStyle name="Normal 2 2 3 2 2 7 3 3 4" xfId="12951" xr:uid="{00000000-0005-0000-0000-00000E0A0000}"/>
    <cellStyle name="Normal 2 2 3 2 2 7 3 4" xfId="5798" xr:uid="{00000000-0005-0000-0000-00000F0A0000}"/>
    <cellStyle name="Normal 2 2 3 2 2 7 3 4 2" xfId="24871" xr:uid="{00000000-0005-0000-0000-0000100A0000}"/>
    <cellStyle name="Normal 2 2 3 2 2 7 3 4 3" xfId="15335" xr:uid="{00000000-0005-0000-0000-0000110A0000}"/>
    <cellStyle name="Normal 2 2 3 2 2 7 3 5" xfId="20103" xr:uid="{00000000-0005-0000-0000-0000120A0000}"/>
    <cellStyle name="Normal 2 2 3 2 2 7 3 6" xfId="10567" xr:uid="{00000000-0005-0000-0000-0000130A0000}"/>
    <cellStyle name="Normal 2 2 3 2 2 7 4" xfId="1524" xr:uid="{00000000-0005-0000-0000-0000140A0000}"/>
    <cellStyle name="Normal 2 2 3 2 2 7 4 2" xfId="3909" xr:uid="{00000000-0005-0000-0000-0000150A0000}"/>
    <cellStyle name="Normal 2 2 3 2 2 7 4 2 2" xfId="8678" xr:uid="{00000000-0005-0000-0000-0000160A0000}"/>
    <cellStyle name="Normal 2 2 3 2 2 7 4 2 2 2" xfId="27751" xr:uid="{00000000-0005-0000-0000-0000170A0000}"/>
    <cellStyle name="Normal 2 2 3 2 2 7 4 2 2 3" xfId="18215" xr:uid="{00000000-0005-0000-0000-0000180A0000}"/>
    <cellStyle name="Normal 2 2 3 2 2 7 4 2 3" xfId="22983" xr:uid="{00000000-0005-0000-0000-0000190A0000}"/>
    <cellStyle name="Normal 2 2 3 2 2 7 4 2 4" xfId="13447" xr:uid="{00000000-0005-0000-0000-00001A0A0000}"/>
    <cellStyle name="Normal 2 2 3 2 2 7 4 3" xfId="6294" xr:uid="{00000000-0005-0000-0000-00001B0A0000}"/>
    <cellStyle name="Normal 2 2 3 2 2 7 4 3 2" xfId="25367" xr:uid="{00000000-0005-0000-0000-00001C0A0000}"/>
    <cellStyle name="Normal 2 2 3 2 2 7 4 3 3" xfId="15831" xr:uid="{00000000-0005-0000-0000-00001D0A0000}"/>
    <cellStyle name="Normal 2 2 3 2 2 7 4 4" xfId="20599" xr:uid="{00000000-0005-0000-0000-00001E0A0000}"/>
    <cellStyle name="Normal 2 2 3 2 2 7 4 5" xfId="11063" xr:uid="{00000000-0005-0000-0000-00001F0A0000}"/>
    <cellStyle name="Normal 2 2 3 2 2 7 5" xfId="2717" xr:uid="{00000000-0005-0000-0000-0000200A0000}"/>
    <cellStyle name="Normal 2 2 3 2 2 7 5 2" xfId="7486" xr:uid="{00000000-0005-0000-0000-0000210A0000}"/>
    <cellStyle name="Normal 2 2 3 2 2 7 5 2 2" xfId="26559" xr:uid="{00000000-0005-0000-0000-0000220A0000}"/>
    <cellStyle name="Normal 2 2 3 2 2 7 5 2 3" xfId="17023" xr:uid="{00000000-0005-0000-0000-0000230A0000}"/>
    <cellStyle name="Normal 2 2 3 2 2 7 5 3" xfId="21791" xr:uid="{00000000-0005-0000-0000-0000240A0000}"/>
    <cellStyle name="Normal 2 2 3 2 2 7 5 4" xfId="12255" xr:uid="{00000000-0005-0000-0000-0000250A0000}"/>
    <cellStyle name="Normal 2 2 3 2 2 7 6" xfId="5102" xr:uid="{00000000-0005-0000-0000-0000260A0000}"/>
    <cellStyle name="Normal 2 2 3 2 2 7 6 2" xfId="24175" xr:uid="{00000000-0005-0000-0000-0000270A0000}"/>
    <cellStyle name="Normal 2 2 3 2 2 7 6 3" xfId="14639" xr:uid="{00000000-0005-0000-0000-0000280A0000}"/>
    <cellStyle name="Normal 2 2 3 2 2 7 7" xfId="19407" xr:uid="{00000000-0005-0000-0000-0000290A0000}"/>
    <cellStyle name="Normal 2 2 3 2 2 7 8" xfId="9871" xr:uid="{00000000-0005-0000-0000-00002A0A0000}"/>
    <cellStyle name="Normal 2 2 3 2 2 8" xfId="470" xr:uid="{00000000-0005-0000-0000-00002B0A0000}"/>
    <cellStyle name="Normal 2 2 3 2 2 8 2" xfId="1668" xr:uid="{00000000-0005-0000-0000-00002C0A0000}"/>
    <cellStyle name="Normal 2 2 3 2 2 8 2 2" xfId="4053" xr:uid="{00000000-0005-0000-0000-00002D0A0000}"/>
    <cellStyle name="Normal 2 2 3 2 2 8 2 2 2" xfId="8822" xr:uid="{00000000-0005-0000-0000-00002E0A0000}"/>
    <cellStyle name="Normal 2 2 3 2 2 8 2 2 2 2" xfId="27895" xr:uid="{00000000-0005-0000-0000-00002F0A0000}"/>
    <cellStyle name="Normal 2 2 3 2 2 8 2 2 2 3" xfId="18359" xr:uid="{00000000-0005-0000-0000-0000300A0000}"/>
    <cellStyle name="Normal 2 2 3 2 2 8 2 2 3" xfId="23127" xr:uid="{00000000-0005-0000-0000-0000310A0000}"/>
    <cellStyle name="Normal 2 2 3 2 2 8 2 2 4" xfId="13591" xr:uid="{00000000-0005-0000-0000-0000320A0000}"/>
    <cellStyle name="Normal 2 2 3 2 2 8 2 3" xfId="6438" xr:uid="{00000000-0005-0000-0000-0000330A0000}"/>
    <cellStyle name="Normal 2 2 3 2 2 8 2 3 2" xfId="25511" xr:uid="{00000000-0005-0000-0000-0000340A0000}"/>
    <cellStyle name="Normal 2 2 3 2 2 8 2 3 3" xfId="15975" xr:uid="{00000000-0005-0000-0000-0000350A0000}"/>
    <cellStyle name="Normal 2 2 3 2 2 8 2 4" xfId="20743" xr:uid="{00000000-0005-0000-0000-0000360A0000}"/>
    <cellStyle name="Normal 2 2 3 2 2 8 2 5" xfId="11207" xr:uid="{00000000-0005-0000-0000-0000370A0000}"/>
    <cellStyle name="Normal 2 2 3 2 2 8 3" xfId="2861" xr:uid="{00000000-0005-0000-0000-0000380A0000}"/>
    <cellStyle name="Normal 2 2 3 2 2 8 3 2" xfId="7630" xr:uid="{00000000-0005-0000-0000-0000390A0000}"/>
    <cellStyle name="Normal 2 2 3 2 2 8 3 2 2" xfId="26703" xr:uid="{00000000-0005-0000-0000-00003A0A0000}"/>
    <cellStyle name="Normal 2 2 3 2 2 8 3 2 3" xfId="17167" xr:uid="{00000000-0005-0000-0000-00003B0A0000}"/>
    <cellStyle name="Normal 2 2 3 2 2 8 3 3" xfId="21935" xr:uid="{00000000-0005-0000-0000-00003C0A0000}"/>
    <cellStyle name="Normal 2 2 3 2 2 8 3 4" xfId="12399" xr:uid="{00000000-0005-0000-0000-00003D0A0000}"/>
    <cellStyle name="Normal 2 2 3 2 2 8 4" xfId="5246" xr:uid="{00000000-0005-0000-0000-00003E0A0000}"/>
    <cellStyle name="Normal 2 2 3 2 2 8 4 2" xfId="24319" xr:uid="{00000000-0005-0000-0000-00003F0A0000}"/>
    <cellStyle name="Normal 2 2 3 2 2 8 4 3" xfId="14783" xr:uid="{00000000-0005-0000-0000-0000400A0000}"/>
    <cellStyle name="Normal 2 2 3 2 2 8 5" xfId="19551" xr:uid="{00000000-0005-0000-0000-0000410A0000}"/>
    <cellStyle name="Normal 2 2 3 2 2 8 6" xfId="10015" xr:uid="{00000000-0005-0000-0000-0000420A0000}"/>
    <cellStyle name="Normal 2 2 3 2 2 9" xfId="818" xr:uid="{00000000-0005-0000-0000-0000430A0000}"/>
    <cellStyle name="Normal 2 2 3 2 2 9 2" xfId="2016" xr:uid="{00000000-0005-0000-0000-0000440A0000}"/>
    <cellStyle name="Normal 2 2 3 2 2 9 2 2" xfId="4401" xr:uid="{00000000-0005-0000-0000-0000450A0000}"/>
    <cellStyle name="Normal 2 2 3 2 2 9 2 2 2" xfId="9170" xr:uid="{00000000-0005-0000-0000-0000460A0000}"/>
    <cellStyle name="Normal 2 2 3 2 2 9 2 2 2 2" xfId="28243" xr:uid="{00000000-0005-0000-0000-0000470A0000}"/>
    <cellStyle name="Normal 2 2 3 2 2 9 2 2 2 3" xfId="18707" xr:uid="{00000000-0005-0000-0000-0000480A0000}"/>
    <cellStyle name="Normal 2 2 3 2 2 9 2 2 3" xfId="23475" xr:uid="{00000000-0005-0000-0000-0000490A0000}"/>
    <cellStyle name="Normal 2 2 3 2 2 9 2 2 4" xfId="13939" xr:uid="{00000000-0005-0000-0000-00004A0A0000}"/>
    <cellStyle name="Normal 2 2 3 2 2 9 2 3" xfId="6786" xr:uid="{00000000-0005-0000-0000-00004B0A0000}"/>
    <cellStyle name="Normal 2 2 3 2 2 9 2 3 2" xfId="25859" xr:uid="{00000000-0005-0000-0000-00004C0A0000}"/>
    <cellStyle name="Normal 2 2 3 2 2 9 2 3 3" xfId="16323" xr:uid="{00000000-0005-0000-0000-00004D0A0000}"/>
    <cellStyle name="Normal 2 2 3 2 2 9 2 4" xfId="21091" xr:uid="{00000000-0005-0000-0000-00004E0A0000}"/>
    <cellStyle name="Normal 2 2 3 2 2 9 2 5" xfId="11555" xr:uid="{00000000-0005-0000-0000-00004F0A0000}"/>
    <cellStyle name="Normal 2 2 3 2 2 9 3" xfId="3209" xr:uid="{00000000-0005-0000-0000-0000500A0000}"/>
    <cellStyle name="Normal 2 2 3 2 2 9 3 2" xfId="7978" xr:uid="{00000000-0005-0000-0000-0000510A0000}"/>
    <cellStyle name="Normal 2 2 3 2 2 9 3 2 2" xfId="27051" xr:uid="{00000000-0005-0000-0000-0000520A0000}"/>
    <cellStyle name="Normal 2 2 3 2 2 9 3 2 3" xfId="17515" xr:uid="{00000000-0005-0000-0000-0000530A0000}"/>
    <cellStyle name="Normal 2 2 3 2 2 9 3 3" xfId="22283" xr:uid="{00000000-0005-0000-0000-0000540A0000}"/>
    <cellStyle name="Normal 2 2 3 2 2 9 3 4" xfId="12747" xr:uid="{00000000-0005-0000-0000-0000550A0000}"/>
    <cellStyle name="Normal 2 2 3 2 2 9 4" xfId="5594" xr:uid="{00000000-0005-0000-0000-0000560A0000}"/>
    <cellStyle name="Normal 2 2 3 2 2 9 4 2" xfId="24667" xr:uid="{00000000-0005-0000-0000-0000570A0000}"/>
    <cellStyle name="Normal 2 2 3 2 2 9 4 3" xfId="15131" xr:uid="{00000000-0005-0000-0000-0000580A0000}"/>
    <cellStyle name="Normal 2 2 3 2 2 9 5" xfId="19899" xr:uid="{00000000-0005-0000-0000-0000590A0000}"/>
    <cellStyle name="Normal 2 2 3 2 2 9 6" xfId="10363" xr:uid="{00000000-0005-0000-0000-00005A0A0000}"/>
    <cellStyle name="Normal 2 2 3 2 3" xfId="31" xr:uid="{00000000-0005-0000-0000-00005B0A0000}"/>
    <cellStyle name="Normal 2 2 3 2 3 10" xfId="1173" xr:uid="{00000000-0005-0000-0000-00005C0A0000}"/>
    <cellStyle name="Normal 2 2 3 2 3 10 2" xfId="2370" xr:uid="{00000000-0005-0000-0000-00005D0A0000}"/>
    <cellStyle name="Normal 2 2 3 2 3 10 2 2" xfId="4755" xr:uid="{00000000-0005-0000-0000-00005E0A0000}"/>
    <cellStyle name="Normal 2 2 3 2 3 10 2 2 2" xfId="9524" xr:uid="{00000000-0005-0000-0000-00005F0A0000}"/>
    <cellStyle name="Normal 2 2 3 2 3 10 2 2 2 2" xfId="28597" xr:uid="{00000000-0005-0000-0000-0000600A0000}"/>
    <cellStyle name="Normal 2 2 3 2 3 10 2 2 2 3" xfId="19061" xr:uid="{00000000-0005-0000-0000-0000610A0000}"/>
    <cellStyle name="Normal 2 2 3 2 3 10 2 2 3" xfId="23829" xr:uid="{00000000-0005-0000-0000-0000620A0000}"/>
    <cellStyle name="Normal 2 2 3 2 3 10 2 2 4" xfId="14293" xr:uid="{00000000-0005-0000-0000-0000630A0000}"/>
    <cellStyle name="Normal 2 2 3 2 3 10 2 3" xfId="7140" xr:uid="{00000000-0005-0000-0000-0000640A0000}"/>
    <cellStyle name="Normal 2 2 3 2 3 10 2 3 2" xfId="26213" xr:uid="{00000000-0005-0000-0000-0000650A0000}"/>
    <cellStyle name="Normal 2 2 3 2 3 10 2 3 3" xfId="16677" xr:uid="{00000000-0005-0000-0000-0000660A0000}"/>
    <cellStyle name="Normal 2 2 3 2 3 10 2 4" xfId="21445" xr:uid="{00000000-0005-0000-0000-0000670A0000}"/>
    <cellStyle name="Normal 2 2 3 2 3 10 2 5" xfId="11909" xr:uid="{00000000-0005-0000-0000-0000680A0000}"/>
    <cellStyle name="Normal 2 2 3 2 3 10 3" xfId="3563" xr:uid="{00000000-0005-0000-0000-0000690A0000}"/>
    <cellStyle name="Normal 2 2 3 2 3 10 3 2" xfId="8332" xr:uid="{00000000-0005-0000-0000-00006A0A0000}"/>
    <cellStyle name="Normal 2 2 3 2 3 10 3 2 2" xfId="27405" xr:uid="{00000000-0005-0000-0000-00006B0A0000}"/>
    <cellStyle name="Normal 2 2 3 2 3 10 3 2 3" xfId="17869" xr:uid="{00000000-0005-0000-0000-00006C0A0000}"/>
    <cellStyle name="Normal 2 2 3 2 3 10 3 3" xfId="22637" xr:uid="{00000000-0005-0000-0000-00006D0A0000}"/>
    <cellStyle name="Normal 2 2 3 2 3 10 3 4" xfId="13101" xr:uid="{00000000-0005-0000-0000-00006E0A0000}"/>
    <cellStyle name="Normal 2 2 3 2 3 10 4" xfId="5948" xr:uid="{00000000-0005-0000-0000-00006F0A0000}"/>
    <cellStyle name="Normal 2 2 3 2 3 10 4 2" xfId="25021" xr:uid="{00000000-0005-0000-0000-0000700A0000}"/>
    <cellStyle name="Normal 2 2 3 2 3 10 4 3" xfId="15485" xr:uid="{00000000-0005-0000-0000-0000710A0000}"/>
    <cellStyle name="Normal 2 2 3 2 3 10 5" xfId="20253" xr:uid="{00000000-0005-0000-0000-0000720A0000}"/>
    <cellStyle name="Normal 2 2 3 2 3 10 6" xfId="10717" xr:uid="{00000000-0005-0000-0000-0000730A0000}"/>
    <cellStyle name="Normal 2 2 3 2 3 11" xfId="79" xr:uid="{00000000-0005-0000-0000-0000740A0000}"/>
    <cellStyle name="Normal 2 2 3 2 3 11 2" xfId="1278" xr:uid="{00000000-0005-0000-0000-0000750A0000}"/>
    <cellStyle name="Normal 2 2 3 2 3 11 2 2" xfId="3663" xr:uid="{00000000-0005-0000-0000-0000760A0000}"/>
    <cellStyle name="Normal 2 2 3 2 3 11 2 2 2" xfId="8432" xr:uid="{00000000-0005-0000-0000-0000770A0000}"/>
    <cellStyle name="Normal 2 2 3 2 3 11 2 2 2 2" xfId="27505" xr:uid="{00000000-0005-0000-0000-0000780A0000}"/>
    <cellStyle name="Normal 2 2 3 2 3 11 2 2 2 3" xfId="17969" xr:uid="{00000000-0005-0000-0000-0000790A0000}"/>
    <cellStyle name="Normal 2 2 3 2 3 11 2 2 3" xfId="22737" xr:uid="{00000000-0005-0000-0000-00007A0A0000}"/>
    <cellStyle name="Normal 2 2 3 2 3 11 2 2 4" xfId="13201" xr:uid="{00000000-0005-0000-0000-00007B0A0000}"/>
    <cellStyle name="Normal 2 2 3 2 3 11 2 3" xfId="6048" xr:uid="{00000000-0005-0000-0000-00007C0A0000}"/>
    <cellStyle name="Normal 2 2 3 2 3 11 2 3 2" xfId="25121" xr:uid="{00000000-0005-0000-0000-00007D0A0000}"/>
    <cellStyle name="Normal 2 2 3 2 3 11 2 3 3" xfId="15585" xr:uid="{00000000-0005-0000-0000-00007E0A0000}"/>
    <cellStyle name="Normal 2 2 3 2 3 11 2 4" xfId="20353" xr:uid="{00000000-0005-0000-0000-00007F0A0000}"/>
    <cellStyle name="Normal 2 2 3 2 3 11 2 5" xfId="10817" xr:uid="{00000000-0005-0000-0000-0000800A0000}"/>
    <cellStyle name="Normal 2 2 3 2 3 11 3" xfId="2471" xr:uid="{00000000-0005-0000-0000-0000810A0000}"/>
    <cellStyle name="Normal 2 2 3 2 3 11 3 2" xfId="7240" xr:uid="{00000000-0005-0000-0000-0000820A0000}"/>
    <cellStyle name="Normal 2 2 3 2 3 11 3 2 2" xfId="26313" xr:uid="{00000000-0005-0000-0000-0000830A0000}"/>
    <cellStyle name="Normal 2 2 3 2 3 11 3 2 3" xfId="16777" xr:uid="{00000000-0005-0000-0000-0000840A0000}"/>
    <cellStyle name="Normal 2 2 3 2 3 11 3 3" xfId="21545" xr:uid="{00000000-0005-0000-0000-0000850A0000}"/>
    <cellStyle name="Normal 2 2 3 2 3 11 3 4" xfId="12009" xr:uid="{00000000-0005-0000-0000-0000860A0000}"/>
    <cellStyle name="Normal 2 2 3 2 3 11 4" xfId="4856" xr:uid="{00000000-0005-0000-0000-0000870A0000}"/>
    <cellStyle name="Normal 2 2 3 2 3 11 4 2" xfId="23929" xr:uid="{00000000-0005-0000-0000-0000880A0000}"/>
    <cellStyle name="Normal 2 2 3 2 3 11 4 3" xfId="14393" xr:uid="{00000000-0005-0000-0000-0000890A0000}"/>
    <cellStyle name="Normal 2 2 3 2 3 11 5" xfId="19161" xr:uid="{00000000-0005-0000-0000-00008A0A0000}"/>
    <cellStyle name="Normal 2 2 3 2 3 11 6" xfId="9625" xr:uid="{00000000-0005-0000-0000-00008B0A0000}"/>
    <cellStyle name="Normal 2 2 3 2 3 12" xfId="1230" xr:uid="{00000000-0005-0000-0000-00008C0A0000}"/>
    <cellStyle name="Normal 2 2 3 2 3 12 2" xfId="3615" xr:uid="{00000000-0005-0000-0000-00008D0A0000}"/>
    <cellStyle name="Normal 2 2 3 2 3 12 2 2" xfId="8384" xr:uid="{00000000-0005-0000-0000-00008E0A0000}"/>
    <cellStyle name="Normal 2 2 3 2 3 12 2 2 2" xfId="27457" xr:uid="{00000000-0005-0000-0000-00008F0A0000}"/>
    <cellStyle name="Normal 2 2 3 2 3 12 2 2 3" xfId="17921" xr:uid="{00000000-0005-0000-0000-0000900A0000}"/>
    <cellStyle name="Normal 2 2 3 2 3 12 2 3" xfId="22689" xr:uid="{00000000-0005-0000-0000-0000910A0000}"/>
    <cellStyle name="Normal 2 2 3 2 3 12 2 4" xfId="13153" xr:uid="{00000000-0005-0000-0000-0000920A0000}"/>
    <cellStyle name="Normal 2 2 3 2 3 12 3" xfId="6000" xr:uid="{00000000-0005-0000-0000-0000930A0000}"/>
    <cellStyle name="Normal 2 2 3 2 3 12 3 2" xfId="25073" xr:uid="{00000000-0005-0000-0000-0000940A0000}"/>
    <cellStyle name="Normal 2 2 3 2 3 12 3 3" xfId="15537" xr:uid="{00000000-0005-0000-0000-0000950A0000}"/>
    <cellStyle name="Normal 2 2 3 2 3 12 4" xfId="20305" xr:uid="{00000000-0005-0000-0000-0000960A0000}"/>
    <cellStyle name="Normal 2 2 3 2 3 12 5" xfId="10769" xr:uid="{00000000-0005-0000-0000-0000970A0000}"/>
    <cellStyle name="Normal 2 2 3 2 3 13" xfId="2423" xr:uid="{00000000-0005-0000-0000-0000980A0000}"/>
    <cellStyle name="Normal 2 2 3 2 3 13 2" xfId="7192" xr:uid="{00000000-0005-0000-0000-0000990A0000}"/>
    <cellStyle name="Normal 2 2 3 2 3 13 2 2" xfId="26265" xr:uid="{00000000-0005-0000-0000-00009A0A0000}"/>
    <cellStyle name="Normal 2 2 3 2 3 13 2 3" xfId="16729" xr:uid="{00000000-0005-0000-0000-00009B0A0000}"/>
    <cellStyle name="Normal 2 2 3 2 3 13 3" xfId="21497" xr:uid="{00000000-0005-0000-0000-00009C0A0000}"/>
    <cellStyle name="Normal 2 2 3 2 3 13 4" xfId="11961" xr:uid="{00000000-0005-0000-0000-00009D0A0000}"/>
    <cellStyle name="Normal 2 2 3 2 3 14" xfId="4808" xr:uid="{00000000-0005-0000-0000-00009E0A0000}"/>
    <cellStyle name="Normal 2 2 3 2 3 14 2" xfId="23881" xr:uid="{00000000-0005-0000-0000-00009F0A0000}"/>
    <cellStyle name="Normal 2 2 3 2 3 14 3" xfId="14345" xr:uid="{00000000-0005-0000-0000-0000A00A0000}"/>
    <cellStyle name="Normal 2 2 3 2 3 15" xfId="19113" xr:uid="{00000000-0005-0000-0000-0000A10A0000}"/>
    <cellStyle name="Normal 2 2 3 2 3 16" xfId="9577" xr:uid="{00000000-0005-0000-0000-0000A20A0000}"/>
    <cellStyle name="Normal 2 2 3 2 3 2" xfId="55" xr:uid="{00000000-0005-0000-0000-0000A30A0000}"/>
    <cellStyle name="Normal 2 2 3 2 3 2 10" xfId="1254" xr:uid="{00000000-0005-0000-0000-0000A40A0000}"/>
    <cellStyle name="Normal 2 2 3 2 3 2 10 2" xfId="3639" xr:uid="{00000000-0005-0000-0000-0000A50A0000}"/>
    <cellStyle name="Normal 2 2 3 2 3 2 10 2 2" xfId="8408" xr:uid="{00000000-0005-0000-0000-0000A60A0000}"/>
    <cellStyle name="Normal 2 2 3 2 3 2 10 2 2 2" xfId="27481" xr:uid="{00000000-0005-0000-0000-0000A70A0000}"/>
    <cellStyle name="Normal 2 2 3 2 3 2 10 2 2 3" xfId="17945" xr:uid="{00000000-0005-0000-0000-0000A80A0000}"/>
    <cellStyle name="Normal 2 2 3 2 3 2 10 2 3" xfId="22713" xr:uid="{00000000-0005-0000-0000-0000A90A0000}"/>
    <cellStyle name="Normal 2 2 3 2 3 2 10 2 4" xfId="13177" xr:uid="{00000000-0005-0000-0000-0000AA0A0000}"/>
    <cellStyle name="Normal 2 2 3 2 3 2 10 3" xfId="6024" xr:uid="{00000000-0005-0000-0000-0000AB0A0000}"/>
    <cellStyle name="Normal 2 2 3 2 3 2 10 3 2" xfId="25097" xr:uid="{00000000-0005-0000-0000-0000AC0A0000}"/>
    <cellStyle name="Normal 2 2 3 2 3 2 10 3 3" xfId="15561" xr:uid="{00000000-0005-0000-0000-0000AD0A0000}"/>
    <cellStyle name="Normal 2 2 3 2 3 2 10 4" xfId="20329" xr:uid="{00000000-0005-0000-0000-0000AE0A0000}"/>
    <cellStyle name="Normal 2 2 3 2 3 2 10 5" xfId="10793" xr:uid="{00000000-0005-0000-0000-0000AF0A0000}"/>
    <cellStyle name="Normal 2 2 3 2 3 2 11" xfId="2447" xr:uid="{00000000-0005-0000-0000-0000B00A0000}"/>
    <cellStyle name="Normal 2 2 3 2 3 2 11 2" xfId="7216" xr:uid="{00000000-0005-0000-0000-0000B10A0000}"/>
    <cellStyle name="Normal 2 2 3 2 3 2 11 2 2" xfId="26289" xr:uid="{00000000-0005-0000-0000-0000B20A0000}"/>
    <cellStyle name="Normal 2 2 3 2 3 2 11 2 3" xfId="16753" xr:uid="{00000000-0005-0000-0000-0000B30A0000}"/>
    <cellStyle name="Normal 2 2 3 2 3 2 11 3" xfId="21521" xr:uid="{00000000-0005-0000-0000-0000B40A0000}"/>
    <cellStyle name="Normal 2 2 3 2 3 2 11 4" xfId="11985" xr:uid="{00000000-0005-0000-0000-0000B50A0000}"/>
    <cellStyle name="Normal 2 2 3 2 3 2 12" xfId="4832" xr:uid="{00000000-0005-0000-0000-0000B60A0000}"/>
    <cellStyle name="Normal 2 2 3 2 3 2 12 2" xfId="23905" xr:uid="{00000000-0005-0000-0000-0000B70A0000}"/>
    <cellStyle name="Normal 2 2 3 2 3 2 12 3" xfId="14369" xr:uid="{00000000-0005-0000-0000-0000B80A0000}"/>
    <cellStyle name="Normal 2 2 3 2 3 2 13" xfId="19137" xr:uid="{00000000-0005-0000-0000-0000B90A0000}"/>
    <cellStyle name="Normal 2 2 3 2 3 2 14" xfId="9601" xr:uid="{00000000-0005-0000-0000-0000BA0A0000}"/>
    <cellStyle name="Normal 2 2 3 2 3 2 2" xfId="307" xr:uid="{00000000-0005-0000-0000-0000BB0A0000}"/>
    <cellStyle name="Normal 2 2 3 2 3 2 2 2" xfId="451" xr:uid="{00000000-0005-0000-0000-0000BC0A0000}"/>
    <cellStyle name="Normal 2 2 3 2 3 2 2 2 2" xfId="800" xr:uid="{00000000-0005-0000-0000-0000BD0A0000}"/>
    <cellStyle name="Normal 2 2 3 2 3 2 2 2 2 2" xfId="1998" xr:uid="{00000000-0005-0000-0000-0000BE0A0000}"/>
    <cellStyle name="Normal 2 2 3 2 3 2 2 2 2 2 2" xfId="4383" xr:uid="{00000000-0005-0000-0000-0000BF0A0000}"/>
    <cellStyle name="Normal 2 2 3 2 3 2 2 2 2 2 2 2" xfId="9152" xr:uid="{00000000-0005-0000-0000-0000C00A0000}"/>
    <cellStyle name="Normal 2 2 3 2 3 2 2 2 2 2 2 2 2" xfId="28225" xr:uid="{00000000-0005-0000-0000-0000C10A0000}"/>
    <cellStyle name="Normal 2 2 3 2 3 2 2 2 2 2 2 2 3" xfId="18689" xr:uid="{00000000-0005-0000-0000-0000C20A0000}"/>
    <cellStyle name="Normal 2 2 3 2 3 2 2 2 2 2 2 3" xfId="23457" xr:uid="{00000000-0005-0000-0000-0000C30A0000}"/>
    <cellStyle name="Normal 2 2 3 2 3 2 2 2 2 2 2 4" xfId="13921" xr:uid="{00000000-0005-0000-0000-0000C40A0000}"/>
    <cellStyle name="Normal 2 2 3 2 3 2 2 2 2 2 3" xfId="6768" xr:uid="{00000000-0005-0000-0000-0000C50A0000}"/>
    <cellStyle name="Normal 2 2 3 2 3 2 2 2 2 2 3 2" xfId="25841" xr:uid="{00000000-0005-0000-0000-0000C60A0000}"/>
    <cellStyle name="Normal 2 2 3 2 3 2 2 2 2 2 3 3" xfId="16305" xr:uid="{00000000-0005-0000-0000-0000C70A0000}"/>
    <cellStyle name="Normal 2 2 3 2 3 2 2 2 2 2 4" xfId="21073" xr:uid="{00000000-0005-0000-0000-0000C80A0000}"/>
    <cellStyle name="Normal 2 2 3 2 3 2 2 2 2 2 5" xfId="11537" xr:uid="{00000000-0005-0000-0000-0000C90A0000}"/>
    <cellStyle name="Normal 2 2 3 2 3 2 2 2 2 3" xfId="3191" xr:uid="{00000000-0005-0000-0000-0000CA0A0000}"/>
    <cellStyle name="Normal 2 2 3 2 3 2 2 2 2 3 2" xfId="7960" xr:uid="{00000000-0005-0000-0000-0000CB0A0000}"/>
    <cellStyle name="Normal 2 2 3 2 3 2 2 2 2 3 2 2" xfId="27033" xr:uid="{00000000-0005-0000-0000-0000CC0A0000}"/>
    <cellStyle name="Normal 2 2 3 2 3 2 2 2 2 3 2 3" xfId="17497" xr:uid="{00000000-0005-0000-0000-0000CD0A0000}"/>
    <cellStyle name="Normal 2 2 3 2 3 2 2 2 2 3 3" xfId="22265" xr:uid="{00000000-0005-0000-0000-0000CE0A0000}"/>
    <cellStyle name="Normal 2 2 3 2 3 2 2 2 2 3 4" xfId="12729" xr:uid="{00000000-0005-0000-0000-0000CF0A0000}"/>
    <cellStyle name="Normal 2 2 3 2 3 2 2 2 2 4" xfId="5576" xr:uid="{00000000-0005-0000-0000-0000D00A0000}"/>
    <cellStyle name="Normal 2 2 3 2 3 2 2 2 2 4 2" xfId="24649" xr:uid="{00000000-0005-0000-0000-0000D10A0000}"/>
    <cellStyle name="Normal 2 2 3 2 3 2 2 2 2 4 3" xfId="15113" xr:uid="{00000000-0005-0000-0000-0000D20A0000}"/>
    <cellStyle name="Normal 2 2 3 2 3 2 2 2 2 5" xfId="19881" xr:uid="{00000000-0005-0000-0000-0000D30A0000}"/>
    <cellStyle name="Normal 2 2 3 2 3 2 2 2 2 6" xfId="10345" xr:uid="{00000000-0005-0000-0000-0000D40A0000}"/>
    <cellStyle name="Normal 2 2 3 2 3 2 2 2 3" xfId="1148" xr:uid="{00000000-0005-0000-0000-0000D50A0000}"/>
    <cellStyle name="Normal 2 2 3 2 3 2 2 2 3 2" xfId="2346" xr:uid="{00000000-0005-0000-0000-0000D60A0000}"/>
    <cellStyle name="Normal 2 2 3 2 3 2 2 2 3 2 2" xfId="4731" xr:uid="{00000000-0005-0000-0000-0000D70A0000}"/>
    <cellStyle name="Normal 2 2 3 2 3 2 2 2 3 2 2 2" xfId="9500" xr:uid="{00000000-0005-0000-0000-0000D80A0000}"/>
    <cellStyle name="Normal 2 2 3 2 3 2 2 2 3 2 2 2 2" xfId="28573" xr:uid="{00000000-0005-0000-0000-0000D90A0000}"/>
    <cellStyle name="Normal 2 2 3 2 3 2 2 2 3 2 2 2 3" xfId="19037" xr:uid="{00000000-0005-0000-0000-0000DA0A0000}"/>
    <cellStyle name="Normal 2 2 3 2 3 2 2 2 3 2 2 3" xfId="23805" xr:uid="{00000000-0005-0000-0000-0000DB0A0000}"/>
    <cellStyle name="Normal 2 2 3 2 3 2 2 2 3 2 2 4" xfId="14269" xr:uid="{00000000-0005-0000-0000-0000DC0A0000}"/>
    <cellStyle name="Normal 2 2 3 2 3 2 2 2 3 2 3" xfId="7116" xr:uid="{00000000-0005-0000-0000-0000DD0A0000}"/>
    <cellStyle name="Normal 2 2 3 2 3 2 2 2 3 2 3 2" xfId="26189" xr:uid="{00000000-0005-0000-0000-0000DE0A0000}"/>
    <cellStyle name="Normal 2 2 3 2 3 2 2 2 3 2 3 3" xfId="16653" xr:uid="{00000000-0005-0000-0000-0000DF0A0000}"/>
    <cellStyle name="Normal 2 2 3 2 3 2 2 2 3 2 4" xfId="21421" xr:uid="{00000000-0005-0000-0000-0000E00A0000}"/>
    <cellStyle name="Normal 2 2 3 2 3 2 2 2 3 2 5" xfId="11885" xr:uid="{00000000-0005-0000-0000-0000E10A0000}"/>
    <cellStyle name="Normal 2 2 3 2 3 2 2 2 3 3" xfId="3539" xr:uid="{00000000-0005-0000-0000-0000E20A0000}"/>
    <cellStyle name="Normal 2 2 3 2 3 2 2 2 3 3 2" xfId="8308" xr:uid="{00000000-0005-0000-0000-0000E30A0000}"/>
    <cellStyle name="Normal 2 2 3 2 3 2 2 2 3 3 2 2" xfId="27381" xr:uid="{00000000-0005-0000-0000-0000E40A0000}"/>
    <cellStyle name="Normal 2 2 3 2 3 2 2 2 3 3 2 3" xfId="17845" xr:uid="{00000000-0005-0000-0000-0000E50A0000}"/>
    <cellStyle name="Normal 2 2 3 2 3 2 2 2 3 3 3" xfId="22613" xr:uid="{00000000-0005-0000-0000-0000E60A0000}"/>
    <cellStyle name="Normal 2 2 3 2 3 2 2 2 3 3 4" xfId="13077" xr:uid="{00000000-0005-0000-0000-0000E70A0000}"/>
    <cellStyle name="Normal 2 2 3 2 3 2 2 2 3 4" xfId="5924" xr:uid="{00000000-0005-0000-0000-0000E80A0000}"/>
    <cellStyle name="Normal 2 2 3 2 3 2 2 2 3 4 2" xfId="24997" xr:uid="{00000000-0005-0000-0000-0000E90A0000}"/>
    <cellStyle name="Normal 2 2 3 2 3 2 2 2 3 4 3" xfId="15461" xr:uid="{00000000-0005-0000-0000-0000EA0A0000}"/>
    <cellStyle name="Normal 2 2 3 2 3 2 2 2 3 5" xfId="20229" xr:uid="{00000000-0005-0000-0000-0000EB0A0000}"/>
    <cellStyle name="Normal 2 2 3 2 3 2 2 2 3 6" xfId="10693" xr:uid="{00000000-0005-0000-0000-0000EC0A0000}"/>
    <cellStyle name="Normal 2 2 3 2 3 2 2 2 4" xfId="1650" xr:uid="{00000000-0005-0000-0000-0000ED0A0000}"/>
    <cellStyle name="Normal 2 2 3 2 3 2 2 2 4 2" xfId="4035" xr:uid="{00000000-0005-0000-0000-0000EE0A0000}"/>
    <cellStyle name="Normal 2 2 3 2 3 2 2 2 4 2 2" xfId="8804" xr:uid="{00000000-0005-0000-0000-0000EF0A0000}"/>
    <cellStyle name="Normal 2 2 3 2 3 2 2 2 4 2 2 2" xfId="27877" xr:uid="{00000000-0005-0000-0000-0000F00A0000}"/>
    <cellStyle name="Normal 2 2 3 2 3 2 2 2 4 2 2 3" xfId="18341" xr:uid="{00000000-0005-0000-0000-0000F10A0000}"/>
    <cellStyle name="Normal 2 2 3 2 3 2 2 2 4 2 3" xfId="23109" xr:uid="{00000000-0005-0000-0000-0000F20A0000}"/>
    <cellStyle name="Normal 2 2 3 2 3 2 2 2 4 2 4" xfId="13573" xr:uid="{00000000-0005-0000-0000-0000F30A0000}"/>
    <cellStyle name="Normal 2 2 3 2 3 2 2 2 4 3" xfId="6420" xr:uid="{00000000-0005-0000-0000-0000F40A0000}"/>
    <cellStyle name="Normal 2 2 3 2 3 2 2 2 4 3 2" xfId="25493" xr:uid="{00000000-0005-0000-0000-0000F50A0000}"/>
    <cellStyle name="Normal 2 2 3 2 3 2 2 2 4 3 3" xfId="15957" xr:uid="{00000000-0005-0000-0000-0000F60A0000}"/>
    <cellStyle name="Normal 2 2 3 2 3 2 2 2 4 4" xfId="20725" xr:uid="{00000000-0005-0000-0000-0000F70A0000}"/>
    <cellStyle name="Normal 2 2 3 2 3 2 2 2 4 5" xfId="11189" xr:uid="{00000000-0005-0000-0000-0000F80A0000}"/>
    <cellStyle name="Normal 2 2 3 2 3 2 2 2 5" xfId="2843" xr:uid="{00000000-0005-0000-0000-0000F90A0000}"/>
    <cellStyle name="Normal 2 2 3 2 3 2 2 2 5 2" xfId="7612" xr:uid="{00000000-0005-0000-0000-0000FA0A0000}"/>
    <cellStyle name="Normal 2 2 3 2 3 2 2 2 5 2 2" xfId="26685" xr:uid="{00000000-0005-0000-0000-0000FB0A0000}"/>
    <cellStyle name="Normal 2 2 3 2 3 2 2 2 5 2 3" xfId="17149" xr:uid="{00000000-0005-0000-0000-0000FC0A0000}"/>
    <cellStyle name="Normal 2 2 3 2 3 2 2 2 5 3" xfId="21917" xr:uid="{00000000-0005-0000-0000-0000FD0A0000}"/>
    <cellStyle name="Normal 2 2 3 2 3 2 2 2 5 4" xfId="12381" xr:uid="{00000000-0005-0000-0000-0000FE0A0000}"/>
    <cellStyle name="Normal 2 2 3 2 3 2 2 2 6" xfId="5228" xr:uid="{00000000-0005-0000-0000-0000FF0A0000}"/>
    <cellStyle name="Normal 2 2 3 2 3 2 2 2 6 2" xfId="24301" xr:uid="{00000000-0005-0000-0000-0000000B0000}"/>
    <cellStyle name="Normal 2 2 3 2 3 2 2 2 6 3" xfId="14765" xr:uid="{00000000-0005-0000-0000-0000010B0000}"/>
    <cellStyle name="Normal 2 2 3 2 3 2 2 2 7" xfId="19533" xr:uid="{00000000-0005-0000-0000-0000020B0000}"/>
    <cellStyle name="Normal 2 2 3 2 3 2 2 2 8" xfId="9997" xr:uid="{00000000-0005-0000-0000-0000030B0000}"/>
    <cellStyle name="Normal 2 2 3 2 3 2 2 3" xfId="656" xr:uid="{00000000-0005-0000-0000-0000040B0000}"/>
    <cellStyle name="Normal 2 2 3 2 3 2 2 3 2" xfId="1854" xr:uid="{00000000-0005-0000-0000-0000050B0000}"/>
    <cellStyle name="Normal 2 2 3 2 3 2 2 3 2 2" xfId="4239" xr:uid="{00000000-0005-0000-0000-0000060B0000}"/>
    <cellStyle name="Normal 2 2 3 2 3 2 2 3 2 2 2" xfId="9008" xr:uid="{00000000-0005-0000-0000-0000070B0000}"/>
    <cellStyle name="Normal 2 2 3 2 3 2 2 3 2 2 2 2" xfId="28081" xr:uid="{00000000-0005-0000-0000-0000080B0000}"/>
    <cellStyle name="Normal 2 2 3 2 3 2 2 3 2 2 2 3" xfId="18545" xr:uid="{00000000-0005-0000-0000-0000090B0000}"/>
    <cellStyle name="Normal 2 2 3 2 3 2 2 3 2 2 3" xfId="23313" xr:uid="{00000000-0005-0000-0000-00000A0B0000}"/>
    <cellStyle name="Normal 2 2 3 2 3 2 2 3 2 2 4" xfId="13777" xr:uid="{00000000-0005-0000-0000-00000B0B0000}"/>
    <cellStyle name="Normal 2 2 3 2 3 2 2 3 2 3" xfId="6624" xr:uid="{00000000-0005-0000-0000-00000C0B0000}"/>
    <cellStyle name="Normal 2 2 3 2 3 2 2 3 2 3 2" xfId="25697" xr:uid="{00000000-0005-0000-0000-00000D0B0000}"/>
    <cellStyle name="Normal 2 2 3 2 3 2 2 3 2 3 3" xfId="16161" xr:uid="{00000000-0005-0000-0000-00000E0B0000}"/>
    <cellStyle name="Normal 2 2 3 2 3 2 2 3 2 4" xfId="20929" xr:uid="{00000000-0005-0000-0000-00000F0B0000}"/>
    <cellStyle name="Normal 2 2 3 2 3 2 2 3 2 5" xfId="11393" xr:uid="{00000000-0005-0000-0000-0000100B0000}"/>
    <cellStyle name="Normal 2 2 3 2 3 2 2 3 3" xfId="3047" xr:uid="{00000000-0005-0000-0000-0000110B0000}"/>
    <cellStyle name="Normal 2 2 3 2 3 2 2 3 3 2" xfId="7816" xr:uid="{00000000-0005-0000-0000-0000120B0000}"/>
    <cellStyle name="Normal 2 2 3 2 3 2 2 3 3 2 2" xfId="26889" xr:uid="{00000000-0005-0000-0000-0000130B0000}"/>
    <cellStyle name="Normal 2 2 3 2 3 2 2 3 3 2 3" xfId="17353" xr:uid="{00000000-0005-0000-0000-0000140B0000}"/>
    <cellStyle name="Normal 2 2 3 2 3 2 2 3 3 3" xfId="22121" xr:uid="{00000000-0005-0000-0000-0000150B0000}"/>
    <cellStyle name="Normal 2 2 3 2 3 2 2 3 3 4" xfId="12585" xr:uid="{00000000-0005-0000-0000-0000160B0000}"/>
    <cellStyle name="Normal 2 2 3 2 3 2 2 3 4" xfId="5432" xr:uid="{00000000-0005-0000-0000-0000170B0000}"/>
    <cellStyle name="Normal 2 2 3 2 3 2 2 3 4 2" xfId="24505" xr:uid="{00000000-0005-0000-0000-0000180B0000}"/>
    <cellStyle name="Normal 2 2 3 2 3 2 2 3 4 3" xfId="14969" xr:uid="{00000000-0005-0000-0000-0000190B0000}"/>
    <cellStyle name="Normal 2 2 3 2 3 2 2 3 5" xfId="19737" xr:uid="{00000000-0005-0000-0000-00001A0B0000}"/>
    <cellStyle name="Normal 2 2 3 2 3 2 2 3 6" xfId="10201" xr:uid="{00000000-0005-0000-0000-00001B0B0000}"/>
    <cellStyle name="Normal 2 2 3 2 3 2 2 4" xfId="1004" xr:uid="{00000000-0005-0000-0000-00001C0B0000}"/>
    <cellStyle name="Normal 2 2 3 2 3 2 2 4 2" xfId="2202" xr:uid="{00000000-0005-0000-0000-00001D0B0000}"/>
    <cellStyle name="Normal 2 2 3 2 3 2 2 4 2 2" xfId="4587" xr:uid="{00000000-0005-0000-0000-00001E0B0000}"/>
    <cellStyle name="Normal 2 2 3 2 3 2 2 4 2 2 2" xfId="9356" xr:uid="{00000000-0005-0000-0000-00001F0B0000}"/>
    <cellStyle name="Normal 2 2 3 2 3 2 2 4 2 2 2 2" xfId="28429" xr:uid="{00000000-0005-0000-0000-0000200B0000}"/>
    <cellStyle name="Normal 2 2 3 2 3 2 2 4 2 2 2 3" xfId="18893" xr:uid="{00000000-0005-0000-0000-0000210B0000}"/>
    <cellStyle name="Normal 2 2 3 2 3 2 2 4 2 2 3" xfId="23661" xr:uid="{00000000-0005-0000-0000-0000220B0000}"/>
    <cellStyle name="Normal 2 2 3 2 3 2 2 4 2 2 4" xfId="14125" xr:uid="{00000000-0005-0000-0000-0000230B0000}"/>
    <cellStyle name="Normal 2 2 3 2 3 2 2 4 2 3" xfId="6972" xr:uid="{00000000-0005-0000-0000-0000240B0000}"/>
    <cellStyle name="Normal 2 2 3 2 3 2 2 4 2 3 2" xfId="26045" xr:uid="{00000000-0005-0000-0000-0000250B0000}"/>
    <cellStyle name="Normal 2 2 3 2 3 2 2 4 2 3 3" xfId="16509" xr:uid="{00000000-0005-0000-0000-0000260B0000}"/>
    <cellStyle name="Normal 2 2 3 2 3 2 2 4 2 4" xfId="21277" xr:uid="{00000000-0005-0000-0000-0000270B0000}"/>
    <cellStyle name="Normal 2 2 3 2 3 2 2 4 2 5" xfId="11741" xr:uid="{00000000-0005-0000-0000-0000280B0000}"/>
    <cellStyle name="Normal 2 2 3 2 3 2 2 4 3" xfId="3395" xr:uid="{00000000-0005-0000-0000-0000290B0000}"/>
    <cellStyle name="Normal 2 2 3 2 3 2 2 4 3 2" xfId="8164" xr:uid="{00000000-0005-0000-0000-00002A0B0000}"/>
    <cellStyle name="Normal 2 2 3 2 3 2 2 4 3 2 2" xfId="27237" xr:uid="{00000000-0005-0000-0000-00002B0B0000}"/>
    <cellStyle name="Normal 2 2 3 2 3 2 2 4 3 2 3" xfId="17701" xr:uid="{00000000-0005-0000-0000-00002C0B0000}"/>
    <cellStyle name="Normal 2 2 3 2 3 2 2 4 3 3" xfId="22469" xr:uid="{00000000-0005-0000-0000-00002D0B0000}"/>
    <cellStyle name="Normal 2 2 3 2 3 2 2 4 3 4" xfId="12933" xr:uid="{00000000-0005-0000-0000-00002E0B0000}"/>
    <cellStyle name="Normal 2 2 3 2 3 2 2 4 4" xfId="5780" xr:uid="{00000000-0005-0000-0000-00002F0B0000}"/>
    <cellStyle name="Normal 2 2 3 2 3 2 2 4 4 2" xfId="24853" xr:uid="{00000000-0005-0000-0000-0000300B0000}"/>
    <cellStyle name="Normal 2 2 3 2 3 2 2 4 4 3" xfId="15317" xr:uid="{00000000-0005-0000-0000-0000310B0000}"/>
    <cellStyle name="Normal 2 2 3 2 3 2 2 4 5" xfId="20085" xr:uid="{00000000-0005-0000-0000-0000320B0000}"/>
    <cellStyle name="Normal 2 2 3 2 3 2 2 4 6" xfId="10549" xr:uid="{00000000-0005-0000-0000-0000330B0000}"/>
    <cellStyle name="Normal 2 2 3 2 3 2 2 5" xfId="1506" xr:uid="{00000000-0005-0000-0000-0000340B0000}"/>
    <cellStyle name="Normal 2 2 3 2 3 2 2 5 2" xfId="3891" xr:uid="{00000000-0005-0000-0000-0000350B0000}"/>
    <cellStyle name="Normal 2 2 3 2 3 2 2 5 2 2" xfId="8660" xr:uid="{00000000-0005-0000-0000-0000360B0000}"/>
    <cellStyle name="Normal 2 2 3 2 3 2 2 5 2 2 2" xfId="27733" xr:uid="{00000000-0005-0000-0000-0000370B0000}"/>
    <cellStyle name="Normal 2 2 3 2 3 2 2 5 2 2 3" xfId="18197" xr:uid="{00000000-0005-0000-0000-0000380B0000}"/>
    <cellStyle name="Normal 2 2 3 2 3 2 2 5 2 3" xfId="22965" xr:uid="{00000000-0005-0000-0000-0000390B0000}"/>
    <cellStyle name="Normal 2 2 3 2 3 2 2 5 2 4" xfId="13429" xr:uid="{00000000-0005-0000-0000-00003A0B0000}"/>
    <cellStyle name="Normal 2 2 3 2 3 2 2 5 3" xfId="6276" xr:uid="{00000000-0005-0000-0000-00003B0B0000}"/>
    <cellStyle name="Normal 2 2 3 2 3 2 2 5 3 2" xfId="25349" xr:uid="{00000000-0005-0000-0000-00003C0B0000}"/>
    <cellStyle name="Normal 2 2 3 2 3 2 2 5 3 3" xfId="15813" xr:uid="{00000000-0005-0000-0000-00003D0B0000}"/>
    <cellStyle name="Normal 2 2 3 2 3 2 2 5 4" xfId="20581" xr:uid="{00000000-0005-0000-0000-00003E0B0000}"/>
    <cellStyle name="Normal 2 2 3 2 3 2 2 5 5" xfId="11045" xr:uid="{00000000-0005-0000-0000-00003F0B0000}"/>
    <cellStyle name="Normal 2 2 3 2 3 2 2 6" xfId="2699" xr:uid="{00000000-0005-0000-0000-0000400B0000}"/>
    <cellStyle name="Normal 2 2 3 2 3 2 2 6 2" xfId="7468" xr:uid="{00000000-0005-0000-0000-0000410B0000}"/>
    <cellStyle name="Normal 2 2 3 2 3 2 2 6 2 2" xfId="26541" xr:uid="{00000000-0005-0000-0000-0000420B0000}"/>
    <cellStyle name="Normal 2 2 3 2 3 2 2 6 2 3" xfId="17005" xr:uid="{00000000-0005-0000-0000-0000430B0000}"/>
    <cellStyle name="Normal 2 2 3 2 3 2 2 6 3" xfId="21773" xr:uid="{00000000-0005-0000-0000-0000440B0000}"/>
    <cellStyle name="Normal 2 2 3 2 3 2 2 6 4" xfId="12237" xr:uid="{00000000-0005-0000-0000-0000450B0000}"/>
    <cellStyle name="Normal 2 2 3 2 3 2 2 7" xfId="5084" xr:uid="{00000000-0005-0000-0000-0000460B0000}"/>
    <cellStyle name="Normal 2 2 3 2 3 2 2 7 2" xfId="24157" xr:uid="{00000000-0005-0000-0000-0000470B0000}"/>
    <cellStyle name="Normal 2 2 3 2 3 2 2 7 3" xfId="14621" xr:uid="{00000000-0005-0000-0000-0000480B0000}"/>
    <cellStyle name="Normal 2 2 3 2 3 2 2 8" xfId="19389" xr:uid="{00000000-0005-0000-0000-0000490B0000}"/>
    <cellStyle name="Normal 2 2 3 2 3 2 2 9" xfId="9853" xr:uid="{00000000-0005-0000-0000-00004A0B0000}"/>
    <cellStyle name="Normal 2 2 3 2 3 2 3" xfId="235" xr:uid="{00000000-0005-0000-0000-00004B0B0000}"/>
    <cellStyle name="Normal 2 2 3 2 3 2 3 2" xfId="584" xr:uid="{00000000-0005-0000-0000-00004C0B0000}"/>
    <cellStyle name="Normal 2 2 3 2 3 2 3 2 2" xfId="1782" xr:uid="{00000000-0005-0000-0000-00004D0B0000}"/>
    <cellStyle name="Normal 2 2 3 2 3 2 3 2 2 2" xfId="4167" xr:uid="{00000000-0005-0000-0000-00004E0B0000}"/>
    <cellStyle name="Normal 2 2 3 2 3 2 3 2 2 2 2" xfId="8936" xr:uid="{00000000-0005-0000-0000-00004F0B0000}"/>
    <cellStyle name="Normal 2 2 3 2 3 2 3 2 2 2 2 2" xfId="28009" xr:uid="{00000000-0005-0000-0000-0000500B0000}"/>
    <cellStyle name="Normal 2 2 3 2 3 2 3 2 2 2 2 3" xfId="18473" xr:uid="{00000000-0005-0000-0000-0000510B0000}"/>
    <cellStyle name="Normal 2 2 3 2 3 2 3 2 2 2 3" xfId="23241" xr:uid="{00000000-0005-0000-0000-0000520B0000}"/>
    <cellStyle name="Normal 2 2 3 2 3 2 3 2 2 2 4" xfId="13705" xr:uid="{00000000-0005-0000-0000-0000530B0000}"/>
    <cellStyle name="Normal 2 2 3 2 3 2 3 2 2 3" xfId="6552" xr:uid="{00000000-0005-0000-0000-0000540B0000}"/>
    <cellStyle name="Normal 2 2 3 2 3 2 3 2 2 3 2" xfId="25625" xr:uid="{00000000-0005-0000-0000-0000550B0000}"/>
    <cellStyle name="Normal 2 2 3 2 3 2 3 2 2 3 3" xfId="16089" xr:uid="{00000000-0005-0000-0000-0000560B0000}"/>
    <cellStyle name="Normal 2 2 3 2 3 2 3 2 2 4" xfId="20857" xr:uid="{00000000-0005-0000-0000-0000570B0000}"/>
    <cellStyle name="Normal 2 2 3 2 3 2 3 2 2 5" xfId="11321" xr:uid="{00000000-0005-0000-0000-0000580B0000}"/>
    <cellStyle name="Normal 2 2 3 2 3 2 3 2 3" xfId="2975" xr:uid="{00000000-0005-0000-0000-0000590B0000}"/>
    <cellStyle name="Normal 2 2 3 2 3 2 3 2 3 2" xfId="7744" xr:uid="{00000000-0005-0000-0000-00005A0B0000}"/>
    <cellStyle name="Normal 2 2 3 2 3 2 3 2 3 2 2" xfId="26817" xr:uid="{00000000-0005-0000-0000-00005B0B0000}"/>
    <cellStyle name="Normal 2 2 3 2 3 2 3 2 3 2 3" xfId="17281" xr:uid="{00000000-0005-0000-0000-00005C0B0000}"/>
    <cellStyle name="Normal 2 2 3 2 3 2 3 2 3 3" xfId="22049" xr:uid="{00000000-0005-0000-0000-00005D0B0000}"/>
    <cellStyle name="Normal 2 2 3 2 3 2 3 2 3 4" xfId="12513" xr:uid="{00000000-0005-0000-0000-00005E0B0000}"/>
    <cellStyle name="Normal 2 2 3 2 3 2 3 2 4" xfId="5360" xr:uid="{00000000-0005-0000-0000-00005F0B0000}"/>
    <cellStyle name="Normal 2 2 3 2 3 2 3 2 4 2" xfId="24433" xr:uid="{00000000-0005-0000-0000-0000600B0000}"/>
    <cellStyle name="Normal 2 2 3 2 3 2 3 2 4 3" xfId="14897" xr:uid="{00000000-0005-0000-0000-0000610B0000}"/>
    <cellStyle name="Normal 2 2 3 2 3 2 3 2 5" xfId="19665" xr:uid="{00000000-0005-0000-0000-0000620B0000}"/>
    <cellStyle name="Normal 2 2 3 2 3 2 3 2 6" xfId="10129" xr:uid="{00000000-0005-0000-0000-0000630B0000}"/>
    <cellStyle name="Normal 2 2 3 2 3 2 3 3" xfId="932" xr:uid="{00000000-0005-0000-0000-0000640B0000}"/>
    <cellStyle name="Normal 2 2 3 2 3 2 3 3 2" xfId="2130" xr:uid="{00000000-0005-0000-0000-0000650B0000}"/>
    <cellStyle name="Normal 2 2 3 2 3 2 3 3 2 2" xfId="4515" xr:uid="{00000000-0005-0000-0000-0000660B0000}"/>
    <cellStyle name="Normal 2 2 3 2 3 2 3 3 2 2 2" xfId="9284" xr:uid="{00000000-0005-0000-0000-0000670B0000}"/>
    <cellStyle name="Normal 2 2 3 2 3 2 3 3 2 2 2 2" xfId="28357" xr:uid="{00000000-0005-0000-0000-0000680B0000}"/>
    <cellStyle name="Normal 2 2 3 2 3 2 3 3 2 2 2 3" xfId="18821" xr:uid="{00000000-0005-0000-0000-0000690B0000}"/>
    <cellStyle name="Normal 2 2 3 2 3 2 3 3 2 2 3" xfId="23589" xr:uid="{00000000-0005-0000-0000-00006A0B0000}"/>
    <cellStyle name="Normal 2 2 3 2 3 2 3 3 2 2 4" xfId="14053" xr:uid="{00000000-0005-0000-0000-00006B0B0000}"/>
    <cellStyle name="Normal 2 2 3 2 3 2 3 3 2 3" xfId="6900" xr:uid="{00000000-0005-0000-0000-00006C0B0000}"/>
    <cellStyle name="Normal 2 2 3 2 3 2 3 3 2 3 2" xfId="25973" xr:uid="{00000000-0005-0000-0000-00006D0B0000}"/>
    <cellStyle name="Normal 2 2 3 2 3 2 3 3 2 3 3" xfId="16437" xr:uid="{00000000-0005-0000-0000-00006E0B0000}"/>
    <cellStyle name="Normal 2 2 3 2 3 2 3 3 2 4" xfId="21205" xr:uid="{00000000-0005-0000-0000-00006F0B0000}"/>
    <cellStyle name="Normal 2 2 3 2 3 2 3 3 2 5" xfId="11669" xr:uid="{00000000-0005-0000-0000-0000700B0000}"/>
    <cellStyle name="Normal 2 2 3 2 3 2 3 3 3" xfId="3323" xr:uid="{00000000-0005-0000-0000-0000710B0000}"/>
    <cellStyle name="Normal 2 2 3 2 3 2 3 3 3 2" xfId="8092" xr:uid="{00000000-0005-0000-0000-0000720B0000}"/>
    <cellStyle name="Normal 2 2 3 2 3 2 3 3 3 2 2" xfId="27165" xr:uid="{00000000-0005-0000-0000-0000730B0000}"/>
    <cellStyle name="Normal 2 2 3 2 3 2 3 3 3 2 3" xfId="17629" xr:uid="{00000000-0005-0000-0000-0000740B0000}"/>
    <cellStyle name="Normal 2 2 3 2 3 2 3 3 3 3" xfId="22397" xr:uid="{00000000-0005-0000-0000-0000750B0000}"/>
    <cellStyle name="Normal 2 2 3 2 3 2 3 3 3 4" xfId="12861" xr:uid="{00000000-0005-0000-0000-0000760B0000}"/>
    <cellStyle name="Normal 2 2 3 2 3 2 3 3 4" xfId="5708" xr:uid="{00000000-0005-0000-0000-0000770B0000}"/>
    <cellStyle name="Normal 2 2 3 2 3 2 3 3 4 2" xfId="24781" xr:uid="{00000000-0005-0000-0000-0000780B0000}"/>
    <cellStyle name="Normal 2 2 3 2 3 2 3 3 4 3" xfId="15245" xr:uid="{00000000-0005-0000-0000-0000790B0000}"/>
    <cellStyle name="Normal 2 2 3 2 3 2 3 3 5" xfId="20013" xr:uid="{00000000-0005-0000-0000-00007A0B0000}"/>
    <cellStyle name="Normal 2 2 3 2 3 2 3 3 6" xfId="10477" xr:uid="{00000000-0005-0000-0000-00007B0B0000}"/>
    <cellStyle name="Normal 2 2 3 2 3 2 3 4" xfId="1434" xr:uid="{00000000-0005-0000-0000-00007C0B0000}"/>
    <cellStyle name="Normal 2 2 3 2 3 2 3 4 2" xfId="3819" xr:uid="{00000000-0005-0000-0000-00007D0B0000}"/>
    <cellStyle name="Normal 2 2 3 2 3 2 3 4 2 2" xfId="8588" xr:uid="{00000000-0005-0000-0000-00007E0B0000}"/>
    <cellStyle name="Normal 2 2 3 2 3 2 3 4 2 2 2" xfId="27661" xr:uid="{00000000-0005-0000-0000-00007F0B0000}"/>
    <cellStyle name="Normal 2 2 3 2 3 2 3 4 2 2 3" xfId="18125" xr:uid="{00000000-0005-0000-0000-0000800B0000}"/>
    <cellStyle name="Normal 2 2 3 2 3 2 3 4 2 3" xfId="22893" xr:uid="{00000000-0005-0000-0000-0000810B0000}"/>
    <cellStyle name="Normal 2 2 3 2 3 2 3 4 2 4" xfId="13357" xr:uid="{00000000-0005-0000-0000-0000820B0000}"/>
    <cellStyle name="Normal 2 2 3 2 3 2 3 4 3" xfId="6204" xr:uid="{00000000-0005-0000-0000-0000830B0000}"/>
    <cellStyle name="Normal 2 2 3 2 3 2 3 4 3 2" xfId="25277" xr:uid="{00000000-0005-0000-0000-0000840B0000}"/>
    <cellStyle name="Normal 2 2 3 2 3 2 3 4 3 3" xfId="15741" xr:uid="{00000000-0005-0000-0000-0000850B0000}"/>
    <cellStyle name="Normal 2 2 3 2 3 2 3 4 4" xfId="20509" xr:uid="{00000000-0005-0000-0000-0000860B0000}"/>
    <cellStyle name="Normal 2 2 3 2 3 2 3 4 5" xfId="10973" xr:uid="{00000000-0005-0000-0000-0000870B0000}"/>
    <cellStyle name="Normal 2 2 3 2 3 2 3 5" xfId="2627" xr:uid="{00000000-0005-0000-0000-0000880B0000}"/>
    <cellStyle name="Normal 2 2 3 2 3 2 3 5 2" xfId="7396" xr:uid="{00000000-0005-0000-0000-0000890B0000}"/>
    <cellStyle name="Normal 2 2 3 2 3 2 3 5 2 2" xfId="26469" xr:uid="{00000000-0005-0000-0000-00008A0B0000}"/>
    <cellStyle name="Normal 2 2 3 2 3 2 3 5 2 3" xfId="16933" xr:uid="{00000000-0005-0000-0000-00008B0B0000}"/>
    <cellStyle name="Normal 2 2 3 2 3 2 3 5 3" xfId="21701" xr:uid="{00000000-0005-0000-0000-00008C0B0000}"/>
    <cellStyle name="Normal 2 2 3 2 3 2 3 5 4" xfId="12165" xr:uid="{00000000-0005-0000-0000-00008D0B0000}"/>
    <cellStyle name="Normal 2 2 3 2 3 2 3 6" xfId="5012" xr:uid="{00000000-0005-0000-0000-00008E0B0000}"/>
    <cellStyle name="Normal 2 2 3 2 3 2 3 6 2" xfId="24085" xr:uid="{00000000-0005-0000-0000-00008F0B0000}"/>
    <cellStyle name="Normal 2 2 3 2 3 2 3 6 3" xfId="14549" xr:uid="{00000000-0005-0000-0000-0000900B0000}"/>
    <cellStyle name="Normal 2 2 3 2 3 2 3 7" xfId="19317" xr:uid="{00000000-0005-0000-0000-0000910B0000}"/>
    <cellStyle name="Normal 2 2 3 2 3 2 3 8" xfId="9781" xr:uid="{00000000-0005-0000-0000-0000920B0000}"/>
    <cellStyle name="Normal 2 2 3 2 3 2 4" xfId="379" xr:uid="{00000000-0005-0000-0000-0000930B0000}"/>
    <cellStyle name="Normal 2 2 3 2 3 2 4 2" xfId="728" xr:uid="{00000000-0005-0000-0000-0000940B0000}"/>
    <cellStyle name="Normal 2 2 3 2 3 2 4 2 2" xfId="1926" xr:uid="{00000000-0005-0000-0000-0000950B0000}"/>
    <cellStyle name="Normal 2 2 3 2 3 2 4 2 2 2" xfId="4311" xr:uid="{00000000-0005-0000-0000-0000960B0000}"/>
    <cellStyle name="Normal 2 2 3 2 3 2 4 2 2 2 2" xfId="9080" xr:uid="{00000000-0005-0000-0000-0000970B0000}"/>
    <cellStyle name="Normal 2 2 3 2 3 2 4 2 2 2 2 2" xfId="28153" xr:uid="{00000000-0005-0000-0000-0000980B0000}"/>
    <cellStyle name="Normal 2 2 3 2 3 2 4 2 2 2 2 3" xfId="18617" xr:uid="{00000000-0005-0000-0000-0000990B0000}"/>
    <cellStyle name="Normal 2 2 3 2 3 2 4 2 2 2 3" xfId="23385" xr:uid="{00000000-0005-0000-0000-00009A0B0000}"/>
    <cellStyle name="Normal 2 2 3 2 3 2 4 2 2 2 4" xfId="13849" xr:uid="{00000000-0005-0000-0000-00009B0B0000}"/>
    <cellStyle name="Normal 2 2 3 2 3 2 4 2 2 3" xfId="6696" xr:uid="{00000000-0005-0000-0000-00009C0B0000}"/>
    <cellStyle name="Normal 2 2 3 2 3 2 4 2 2 3 2" xfId="25769" xr:uid="{00000000-0005-0000-0000-00009D0B0000}"/>
    <cellStyle name="Normal 2 2 3 2 3 2 4 2 2 3 3" xfId="16233" xr:uid="{00000000-0005-0000-0000-00009E0B0000}"/>
    <cellStyle name="Normal 2 2 3 2 3 2 4 2 2 4" xfId="21001" xr:uid="{00000000-0005-0000-0000-00009F0B0000}"/>
    <cellStyle name="Normal 2 2 3 2 3 2 4 2 2 5" xfId="11465" xr:uid="{00000000-0005-0000-0000-0000A00B0000}"/>
    <cellStyle name="Normal 2 2 3 2 3 2 4 2 3" xfId="3119" xr:uid="{00000000-0005-0000-0000-0000A10B0000}"/>
    <cellStyle name="Normal 2 2 3 2 3 2 4 2 3 2" xfId="7888" xr:uid="{00000000-0005-0000-0000-0000A20B0000}"/>
    <cellStyle name="Normal 2 2 3 2 3 2 4 2 3 2 2" xfId="26961" xr:uid="{00000000-0005-0000-0000-0000A30B0000}"/>
    <cellStyle name="Normal 2 2 3 2 3 2 4 2 3 2 3" xfId="17425" xr:uid="{00000000-0005-0000-0000-0000A40B0000}"/>
    <cellStyle name="Normal 2 2 3 2 3 2 4 2 3 3" xfId="22193" xr:uid="{00000000-0005-0000-0000-0000A50B0000}"/>
    <cellStyle name="Normal 2 2 3 2 3 2 4 2 3 4" xfId="12657" xr:uid="{00000000-0005-0000-0000-0000A60B0000}"/>
    <cellStyle name="Normal 2 2 3 2 3 2 4 2 4" xfId="5504" xr:uid="{00000000-0005-0000-0000-0000A70B0000}"/>
    <cellStyle name="Normal 2 2 3 2 3 2 4 2 4 2" xfId="24577" xr:uid="{00000000-0005-0000-0000-0000A80B0000}"/>
    <cellStyle name="Normal 2 2 3 2 3 2 4 2 4 3" xfId="15041" xr:uid="{00000000-0005-0000-0000-0000A90B0000}"/>
    <cellStyle name="Normal 2 2 3 2 3 2 4 2 5" xfId="19809" xr:uid="{00000000-0005-0000-0000-0000AA0B0000}"/>
    <cellStyle name="Normal 2 2 3 2 3 2 4 2 6" xfId="10273" xr:uid="{00000000-0005-0000-0000-0000AB0B0000}"/>
    <cellStyle name="Normal 2 2 3 2 3 2 4 3" xfId="1076" xr:uid="{00000000-0005-0000-0000-0000AC0B0000}"/>
    <cellStyle name="Normal 2 2 3 2 3 2 4 3 2" xfId="2274" xr:uid="{00000000-0005-0000-0000-0000AD0B0000}"/>
    <cellStyle name="Normal 2 2 3 2 3 2 4 3 2 2" xfId="4659" xr:uid="{00000000-0005-0000-0000-0000AE0B0000}"/>
    <cellStyle name="Normal 2 2 3 2 3 2 4 3 2 2 2" xfId="9428" xr:uid="{00000000-0005-0000-0000-0000AF0B0000}"/>
    <cellStyle name="Normal 2 2 3 2 3 2 4 3 2 2 2 2" xfId="28501" xr:uid="{00000000-0005-0000-0000-0000B00B0000}"/>
    <cellStyle name="Normal 2 2 3 2 3 2 4 3 2 2 2 3" xfId="18965" xr:uid="{00000000-0005-0000-0000-0000B10B0000}"/>
    <cellStyle name="Normal 2 2 3 2 3 2 4 3 2 2 3" xfId="23733" xr:uid="{00000000-0005-0000-0000-0000B20B0000}"/>
    <cellStyle name="Normal 2 2 3 2 3 2 4 3 2 2 4" xfId="14197" xr:uid="{00000000-0005-0000-0000-0000B30B0000}"/>
    <cellStyle name="Normal 2 2 3 2 3 2 4 3 2 3" xfId="7044" xr:uid="{00000000-0005-0000-0000-0000B40B0000}"/>
    <cellStyle name="Normal 2 2 3 2 3 2 4 3 2 3 2" xfId="26117" xr:uid="{00000000-0005-0000-0000-0000B50B0000}"/>
    <cellStyle name="Normal 2 2 3 2 3 2 4 3 2 3 3" xfId="16581" xr:uid="{00000000-0005-0000-0000-0000B60B0000}"/>
    <cellStyle name="Normal 2 2 3 2 3 2 4 3 2 4" xfId="21349" xr:uid="{00000000-0005-0000-0000-0000B70B0000}"/>
    <cellStyle name="Normal 2 2 3 2 3 2 4 3 2 5" xfId="11813" xr:uid="{00000000-0005-0000-0000-0000B80B0000}"/>
    <cellStyle name="Normal 2 2 3 2 3 2 4 3 3" xfId="3467" xr:uid="{00000000-0005-0000-0000-0000B90B0000}"/>
    <cellStyle name="Normal 2 2 3 2 3 2 4 3 3 2" xfId="8236" xr:uid="{00000000-0005-0000-0000-0000BA0B0000}"/>
    <cellStyle name="Normal 2 2 3 2 3 2 4 3 3 2 2" xfId="27309" xr:uid="{00000000-0005-0000-0000-0000BB0B0000}"/>
    <cellStyle name="Normal 2 2 3 2 3 2 4 3 3 2 3" xfId="17773" xr:uid="{00000000-0005-0000-0000-0000BC0B0000}"/>
    <cellStyle name="Normal 2 2 3 2 3 2 4 3 3 3" xfId="22541" xr:uid="{00000000-0005-0000-0000-0000BD0B0000}"/>
    <cellStyle name="Normal 2 2 3 2 3 2 4 3 3 4" xfId="13005" xr:uid="{00000000-0005-0000-0000-0000BE0B0000}"/>
    <cellStyle name="Normal 2 2 3 2 3 2 4 3 4" xfId="5852" xr:uid="{00000000-0005-0000-0000-0000BF0B0000}"/>
    <cellStyle name="Normal 2 2 3 2 3 2 4 3 4 2" xfId="24925" xr:uid="{00000000-0005-0000-0000-0000C00B0000}"/>
    <cellStyle name="Normal 2 2 3 2 3 2 4 3 4 3" xfId="15389" xr:uid="{00000000-0005-0000-0000-0000C10B0000}"/>
    <cellStyle name="Normal 2 2 3 2 3 2 4 3 5" xfId="20157" xr:uid="{00000000-0005-0000-0000-0000C20B0000}"/>
    <cellStyle name="Normal 2 2 3 2 3 2 4 3 6" xfId="10621" xr:uid="{00000000-0005-0000-0000-0000C30B0000}"/>
    <cellStyle name="Normal 2 2 3 2 3 2 4 4" xfId="1578" xr:uid="{00000000-0005-0000-0000-0000C40B0000}"/>
    <cellStyle name="Normal 2 2 3 2 3 2 4 4 2" xfId="3963" xr:uid="{00000000-0005-0000-0000-0000C50B0000}"/>
    <cellStyle name="Normal 2 2 3 2 3 2 4 4 2 2" xfId="8732" xr:uid="{00000000-0005-0000-0000-0000C60B0000}"/>
    <cellStyle name="Normal 2 2 3 2 3 2 4 4 2 2 2" xfId="27805" xr:uid="{00000000-0005-0000-0000-0000C70B0000}"/>
    <cellStyle name="Normal 2 2 3 2 3 2 4 4 2 2 3" xfId="18269" xr:uid="{00000000-0005-0000-0000-0000C80B0000}"/>
    <cellStyle name="Normal 2 2 3 2 3 2 4 4 2 3" xfId="23037" xr:uid="{00000000-0005-0000-0000-0000C90B0000}"/>
    <cellStyle name="Normal 2 2 3 2 3 2 4 4 2 4" xfId="13501" xr:uid="{00000000-0005-0000-0000-0000CA0B0000}"/>
    <cellStyle name="Normal 2 2 3 2 3 2 4 4 3" xfId="6348" xr:uid="{00000000-0005-0000-0000-0000CB0B0000}"/>
    <cellStyle name="Normal 2 2 3 2 3 2 4 4 3 2" xfId="25421" xr:uid="{00000000-0005-0000-0000-0000CC0B0000}"/>
    <cellStyle name="Normal 2 2 3 2 3 2 4 4 3 3" xfId="15885" xr:uid="{00000000-0005-0000-0000-0000CD0B0000}"/>
    <cellStyle name="Normal 2 2 3 2 3 2 4 4 4" xfId="20653" xr:uid="{00000000-0005-0000-0000-0000CE0B0000}"/>
    <cellStyle name="Normal 2 2 3 2 3 2 4 4 5" xfId="11117" xr:uid="{00000000-0005-0000-0000-0000CF0B0000}"/>
    <cellStyle name="Normal 2 2 3 2 3 2 4 5" xfId="2771" xr:uid="{00000000-0005-0000-0000-0000D00B0000}"/>
    <cellStyle name="Normal 2 2 3 2 3 2 4 5 2" xfId="7540" xr:uid="{00000000-0005-0000-0000-0000D10B0000}"/>
    <cellStyle name="Normal 2 2 3 2 3 2 4 5 2 2" xfId="26613" xr:uid="{00000000-0005-0000-0000-0000D20B0000}"/>
    <cellStyle name="Normal 2 2 3 2 3 2 4 5 2 3" xfId="17077" xr:uid="{00000000-0005-0000-0000-0000D30B0000}"/>
    <cellStyle name="Normal 2 2 3 2 3 2 4 5 3" xfId="21845" xr:uid="{00000000-0005-0000-0000-0000D40B0000}"/>
    <cellStyle name="Normal 2 2 3 2 3 2 4 5 4" xfId="12309" xr:uid="{00000000-0005-0000-0000-0000D50B0000}"/>
    <cellStyle name="Normal 2 2 3 2 3 2 4 6" xfId="5156" xr:uid="{00000000-0005-0000-0000-0000D60B0000}"/>
    <cellStyle name="Normal 2 2 3 2 3 2 4 6 2" xfId="24229" xr:uid="{00000000-0005-0000-0000-0000D70B0000}"/>
    <cellStyle name="Normal 2 2 3 2 3 2 4 6 3" xfId="14693" xr:uid="{00000000-0005-0000-0000-0000D80B0000}"/>
    <cellStyle name="Normal 2 2 3 2 3 2 4 7" xfId="19461" xr:uid="{00000000-0005-0000-0000-0000D90B0000}"/>
    <cellStyle name="Normal 2 2 3 2 3 2 4 8" xfId="9925" xr:uid="{00000000-0005-0000-0000-0000DA0B0000}"/>
    <cellStyle name="Normal 2 2 3 2 3 2 5" xfId="512" xr:uid="{00000000-0005-0000-0000-0000DB0B0000}"/>
    <cellStyle name="Normal 2 2 3 2 3 2 5 2" xfId="1710" xr:uid="{00000000-0005-0000-0000-0000DC0B0000}"/>
    <cellStyle name="Normal 2 2 3 2 3 2 5 2 2" xfId="4095" xr:uid="{00000000-0005-0000-0000-0000DD0B0000}"/>
    <cellStyle name="Normal 2 2 3 2 3 2 5 2 2 2" xfId="8864" xr:uid="{00000000-0005-0000-0000-0000DE0B0000}"/>
    <cellStyle name="Normal 2 2 3 2 3 2 5 2 2 2 2" xfId="27937" xr:uid="{00000000-0005-0000-0000-0000DF0B0000}"/>
    <cellStyle name="Normal 2 2 3 2 3 2 5 2 2 2 3" xfId="18401" xr:uid="{00000000-0005-0000-0000-0000E00B0000}"/>
    <cellStyle name="Normal 2 2 3 2 3 2 5 2 2 3" xfId="23169" xr:uid="{00000000-0005-0000-0000-0000E10B0000}"/>
    <cellStyle name="Normal 2 2 3 2 3 2 5 2 2 4" xfId="13633" xr:uid="{00000000-0005-0000-0000-0000E20B0000}"/>
    <cellStyle name="Normal 2 2 3 2 3 2 5 2 3" xfId="6480" xr:uid="{00000000-0005-0000-0000-0000E30B0000}"/>
    <cellStyle name="Normal 2 2 3 2 3 2 5 2 3 2" xfId="25553" xr:uid="{00000000-0005-0000-0000-0000E40B0000}"/>
    <cellStyle name="Normal 2 2 3 2 3 2 5 2 3 3" xfId="16017" xr:uid="{00000000-0005-0000-0000-0000E50B0000}"/>
    <cellStyle name="Normal 2 2 3 2 3 2 5 2 4" xfId="20785" xr:uid="{00000000-0005-0000-0000-0000E60B0000}"/>
    <cellStyle name="Normal 2 2 3 2 3 2 5 2 5" xfId="11249" xr:uid="{00000000-0005-0000-0000-0000E70B0000}"/>
    <cellStyle name="Normal 2 2 3 2 3 2 5 3" xfId="2903" xr:uid="{00000000-0005-0000-0000-0000E80B0000}"/>
    <cellStyle name="Normal 2 2 3 2 3 2 5 3 2" xfId="7672" xr:uid="{00000000-0005-0000-0000-0000E90B0000}"/>
    <cellStyle name="Normal 2 2 3 2 3 2 5 3 2 2" xfId="26745" xr:uid="{00000000-0005-0000-0000-0000EA0B0000}"/>
    <cellStyle name="Normal 2 2 3 2 3 2 5 3 2 3" xfId="17209" xr:uid="{00000000-0005-0000-0000-0000EB0B0000}"/>
    <cellStyle name="Normal 2 2 3 2 3 2 5 3 3" xfId="21977" xr:uid="{00000000-0005-0000-0000-0000EC0B0000}"/>
    <cellStyle name="Normal 2 2 3 2 3 2 5 3 4" xfId="12441" xr:uid="{00000000-0005-0000-0000-0000ED0B0000}"/>
    <cellStyle name="Normal 2 2 3 2 3 2 5 4" xfId="5288" xr:uid="{00000000-0005-0000-0000-0000EE0B0000}"/>
    <cellStyle name="Normal 2 2 3 2 3 2 5 4 2" xfId="24361" xr:uid="{00000000-0005-0000-0000-0000EF0B0000}"/>
    <cellStyle name="Normal 2 2 3 2 3 2 5 4 3" xfId="14825" xr:uid="{00000000-0005-0000-0000-0000F00B0000}"/>
    <cellStyle name="Normal 2 2 3 2 3 2 5 5" xfId="19593" xr:uid="{00000000-0005-0000-0000-0000F10B0000}"/>
    <cellStyle name="Normal 2 2 3 2 3 2 5 6" xfId="10057" xr:uid="{00000000-0005-0000-0000-0000F20B0000}"/>
    <cellStyle name="Normal 2 2 3 2 3 2 6" xfId="860" xr:uid="{00000000-0005-0000-0000-0000F30B0000}"/>
    <cellStyle name="Normal 2 2 3 2 3 2 6 2" xfId="2058" xr:uid="{00000000-0005-0000-0000-0000F40B0000}"/>
    <cellStyle name="Normal 2 2 3 2 3 2 6 2 2" xfId="4443" xr:uid="{00000000-0005-0000-0000-0000F50B0000}"/>
    <cellStyle name="Normal 2 2 3 2 3 2 6 2 2 2" xfId="9212" xr:uid="{00000000-0005-0000-0000-0000F60B0000}"/>
    <cellStyle name="Normal 2 2 3 2 3 2 6 2 2 2 2" xfId="28285" xr:uid="{00000000-0005-0000-0000-0000F70B0000}"/>
    <cellStyle name="Normal 2 2 3 2 3 2 6 2 2 2 3" xfId="18749" xr:uid="{00000000-0005-0000-0000-0000F80B0000}"/>
    <cellStyle name="Normal 2 2 3 2 3 2 6 2 2 3" xfId="23517" xr:uid="{00000000-0005-0000-0000-0000F90B0000}"/>
    <cellStyle name="Normal 2 2 3 2 3 2 6 2 2 4" xfId="13981" xr:uid="{00000000-0005-0000-0000-0000FA0B0000}"/>
    <cellStyle name="Normal 2 2 3 2 3 2 6 2 3" xfId="6828" xr:uid="{00000000-0005-0000-0000-0000FB0B0000}"/>
    <cellStyle name="Normal 2 2 3 2 3 2 6 2 3 2" xfId="25901" xr:uid="{00000000-0005-0000-0000-0000FC0B0000}"/>
    <cellStyle name="Normal 2 2 3 2 3 2 6 2 3 3" xfId="16365" xr:uid="{00000000-0005-0000-0000-0000FD0B0000}"/>
    <cellStyle name="Normal 2 2 3 2 3 2 6 2 4" xfId="21133" xr:uid="{00000000-0005-0000-0000-0000FE0B0000}"/>
    <cellStyle name="Normal 2 2 3 2 3 2 6 2 5" xfId="11597" xr:uid="{00000000-0005-0000-0000-0000FF0B0000}"/>
    <cellStyle name="Normal 2 2 3 2 3 2 6 3" xfId="3251" xr:uid="{00000000-0005-0000-0000-0000000C0000}"/>
    <cellStyle name="Normal 2 2 3 2 3 2 6 3 2" xfId="8020" xr:uid="{00000000-0005-0000-0000-0000010C0000}"/>
    <cellStyle name="Normal 2 2 3 2 3 2 6 3 2 2" xfId="27093" xr:uid="{00000000-0005-0000-0000-0000020C0000}"/>
    <cellStyle name="Normal 2 2 3 2 3 2 6 3 2 3" xfId="17557" xr:uid="{00000000-0005-0000-0000-0000030C0000}"/>
    <cellStyle name="Normal 2 2 3 2 3 2 6 3 3" xfId="22325" xr:uid="{00000000-0005-0000-0000-0000040C0000}"/>
    <cellStyle name="Normal 2 2 3 2 3 2 6 3 4" xfId="12789" xr:uid="{00000000-0005-0000-0000-0000050C0000}"/>
    <cellStyle name="Normal 2 2 3 2 3 2 6 4" xfId="5636" xr:uid="{00000000-0005-0000-0000-0000060C0000}"/>
    <cellStyle name="Normal 2 2 3 2 3 2 6 4 2" xfId="24709" xr:uid="{00000000-0005-0000-0000-0000070C0000}"/>
    <cellStyle name="Normal 2 2 3 2 3 2 6 4 3" xfId="15173" xr:uid="{00000000-0005-0000-0000-0000080C0000}"/>
    <cellStyle name="Normal 2 2 3 2 3 2 6 5" xfId="19941" xr:uid="{00000000-0005-0000-0000-0000090C0000}"/>
    <cellStyle name="Normal 2 2 3 2 3 2 6 6" xfId="10405" xr:uid="{00000000-0005-0000-0000-00000A0C0000}"/>
    <cellStyle name="Normal 2 2 3 2 3 2 7" xfId="163" xr:uid="{00000000-0005-0000-0000-00000B0C0000}"/>
    <cellStyle name="Normal 2 2 3 2 3 2 7 2" xfId="1362" xr:uid="{00000000-0005-0000-0000-00000C0C0000}"/>
    <cellStyle name="Normal 2 2 3 2 3 2 7 2 2" xfId="3747" xr:uid="{00000000-0005-0000-0000-00000D0C0000}"/>
    <cellStyle name="Normal 2 2 3 2 3 2 7 2 2 2" xfId="8516" xr:uid="{00000000-0005-0000-0000-00000E0C0000}"/>
    <cellStyle name="Normal 2 2 3 2 3 2 7 2 2 2 2" xfId="27589" xr:uid="{00000000-0005-0000-0000-00000F0C0000}"/>
    <cellStyle name="Normal 2 2 3 2 3 2 7 2 2 2 3" xfId="18053" xr:uid="{00000000-0005-0000-0000-0000100C0000}"/>
    <cellStyle name="Normal 2 2 3 2 3 2 7 2 2 3" xfId="22821" xr:uid="{00000000-0005-0000-0000-0000110C0000}"/>
    <cellStyle name="Normal 2 2 3 2 3 2 7 2 2 4" xfId="13285" xr:uid="{00000000-0005-0000-0000-0000120C0000}"/>
    <cellStyle name="Normal 2 2 3 2 3 2 7 2 3" xfId="6132" xr:uid="{00000000-0005-0000-0000-0000130C0000}"/>
    <cellStyle name="Normal 2 2 3 2 3 2 7 2 3 2" xfId="25205" xr:uid="{00000000-0005-0000-0000-0000140C0000}"/>
    <cellStyle name="Normal 2 2 3 2 3 2 7 2 3 3" xfId="15669" xr:uid="{00000000-0005-0000-0000-0000150C0000}"/>
    <cellStyle name="Normal 2 2 3 2 3 2 7 2 4" xfId="20437" xr:uid="{00000000-0005-0000-0000-0000160C0000}"/>
    <cellStyle name="Normal 2 2 3 2 3 2 7 2 5" xfId="10901" xr:uid="{00000000-0005-0000-0000-0000170C0000}"/>
    <cellStyle name="Normal 2 2 3 2 3 2 7 3" xfId="2555" xr:uid="{00000000-0005-0000-0000-0000180C0000}"/>
    <cellStyle name="Normal 2 2 3 2 3 2 7 3 2" xfId="7324" xr:uid="{00000000-0005-0000-0000-0000190C0000}"/>
    <cellStyle name="Normal 2 2 3 2 3 2 7 3 2 2" xfId="26397" xr:uid="{00000000-0005-0000-0000-00001A0C0000}"/>
    <cellStyle name="Normal 2 2 3 2 3 2 7 3 2 3" xfId="16861" xr:uid="{00000000-0005-0000-0000-00001B0C0000}"/>
    <cellStyle name="Normal 2 2 3 2 3 2 7 3 3" xfId="21629" xr:uid="{00000000-0005-0000-0000-00001C0C0000}"/>
    <cellStyle name="Normal 2 2 3 2 3 2 7 3 4" xfId="12093" xr:uid="{00000000-0005-0000-0000-00001D0C0000}"/>
    <cellStyle name="Normal 2 2 3 2 3 2 7 4" xfId="4940" xr:uid="{00000000-0005-0000-0000-00001E0C0000}"/>
    <cellStyle name="Normal 2 2 3 2 3 2 7 4 2" xfId="24013" xr:uid="{00000000-0005-0000-0000-00001F0C0000}"/>
    <cellStyle name="Normal 2 2 3 2 3 2 7 4 3" xfId="14477" xr:uid="{00000000-0005-0000-0000-0000200C0000}"/>
    <cellStyle name="Normal 2 2 3 2 3 2 7 5" xfId="19245" xr:uid="{00000000-0005-0000-0000-0000210C0000}"/>
    <cellStyle name="Normal 2 2 3 2 3 2 7 6" xfId="9709" xr:uid="{00000000-0005-0000-0000-0000220C0000}"/>
    <cellStyle name="Normal 2 2 3 2 3 2 8" xfId="1197" xr:uid="{00000000-0005-0000-0000-0000230C0000}"/>
    <cellStyle name="Normal 2 2 3 2 3 2 8 2" xfId="2394" xr:uid="{00000000-0005-0000-0000-0000240C0000}"/>
    <cellStyle name="Normal 2 2 3 2 3 2 8 2 2" xfId="4779" xr:uid="{00000000-0005-0000-0000-0000250C0000}"/>
    <cellStyle name="Normal 2 2 3 2 3 2 8 2 2 2" xfId="9548" xr:uid="{00000000-0005-0000-0000-0000260C0000}"/>
    <cellStyle name="Normal 2 2 3 2 3 2 8 2 2 2 2" xfId="28621" xr:uid="{00000000-0005-0000-0000-0000270C0000}"/>
    <cellStyle name="Normal 2 2 3 2 3 2 8 2 2 2 3" xfId="19085" xr:uid="{00000000-0005-0000-0000-0000280C0000}"/>
    <cellStyle name="Normal 2 2 3 2 3 2 8 2 2 3" xfId="23853" xr:uid="{00000000-0005-0000-0000-0000290C0000}"/>
    <cellStyle name="Normal 2 2 3 2 3 2 8 2 2 4" xfId="14317" xr:uid="{00000000-0005-0000-0000-00002A0C0000}"/>
    <cellStyle name="Normal 2 2 3 2 3 2 8 2 3" xfId="7164" xr:uid="{00000000-0005-0000-0000-00002B0C0000}"/>
    <cellStyle name="Normal 2 2 3 2 3 2 8 2 3 2" xfId="26237" xr:uid="{00000000-0005-0000-0000-00002C0C0000}"/>
    <cellStyle name="Normal 2 2 3 2 3 2 8 2 3 3" xfId="16701" xr:uid="{00000000-0005-0000-0000-00002D0C0000}"/>
    <cellStyle name="Normal 2 2 3 2 3 2 8 2 4" xfId="21469" xr:uid="{00000000-0005-0000-0000-00002E0C0000}"/>
    <cellStyle name="Normal 2 2 3 2 3 2 8 2 5" xfId="11933" xr:uid="{00000000-0005-0000-0000-00002F0C0000}"/>
    <cellStyle name="Normal 2 2 3 2 3 2 8 3" xfId="3587" xr:uid="{00000000-0005-0000-0000-0000300C0000}"/>
    <cellStyle name="Normal 2 2 3 2 3 2 8 3 2" xfId="8356" xr:uid="{00000000-0005-0000-0000-0000310C0000}"/>
    <cellStyle name="Normal 2 2 3 2 3 2 8 3 2 2" xfId="27429" xr:uid="{00000000-0005-0000-0000-0000320C0000}"/>
    <cellStyle name="Normal 2 2 3 2 3 2 8 3 2 3" xfId="17893" xr:uid="{00000000-0005-0000-0000-0000330C0000}"/>
    <cellStyle name="Normal 2 2 3 2 3 2 8 3 3" xfId="22661" xr:uid="{00000000-0005-0000-0000-0000340C0000}"/>
    <cellStyle name="Normal 2 2 3 2 3 2 8 3 4" xfId="13125" xr:uid="{00000000-0005-0000-0000-0000350C0000}"/>
    <cellStyle name="Normal 2 2 3 2 3 2 8 4" xfId="5972" xr:uid="{00000000-0005-0000-0000-0000360C0000}"/>
    <cellStyle name="Normal 2 2 3 2 3 2 8 4 2" xfId="25045" xr:uid="{00000000-0005-0000-0000-0000370C0000}"/>
    <cellStyle name="Normal 2 2 3 2 3 2 8 4 3" xfId="15509" xr:uid="{00000000-0005-0000-0000-0000380C0000}"/>
    <cellStyle name="Normal 2 2 3 2 3 2 8 5" xfId="20277" xr:uid="{00000000-0005-0000-0000-0000390C0000}"/>
    <cellStyle name="Normal 2 2 3 2 3 2 8 6" xfId="10741" xr:uid="{00000000-0005-0000-0000-00003A0C0000}"/>
    <cellStyle name="Normal 2 2 3 2 3 2 9" xfId="103" xr:uid="{00000000-0005-0000-0000-00003B0C0000}"/>
    <cellStyle name="Normal 2 2 3 2 3 2 9 2" xfId="1302" xr:uid="{00000000-0005-0000-0000-00003C0C0000}"/>
    <cellStyle name="Normal 2 2 3 2 3 2 9 2 2" xfId="3687" xr:uid="{00000000-0005-0000-0000-00003D0C0000}"/>
    <cellStyle name="Normal 2 2 3 2 3 2 9 2 2 2" xfId="8456" xr:uid="{00000000-0005-0000-0000-00003E0C0000}"/>
    <cellStyle name="Normal 2 2 3 2 3 2 9 2 2 2 2" xfId="27529" xr:uid="{00000000-0005-0000-0000-00003F0C0000}"/>
    <cellStyle name="Normal 2 2 3 2 3 2 9 2 2 2 3" xfId="17993" xr:uid="{00000000-0005-0000-0000-0000400C0000}"/>
    <cellStyle name="Normal 2 2 3 2 3 2 9 2 2 3" xfId="22761" xr:uid="{00000000-0005-0000-0000-0000410C0000}"/>
    <cellStyle name="Normal 2 2 3 2 3 2 9 2 2 4" xfId="13225" xr:uid="{00000000-0005-0000-0000-0000420C0000}"/>
    <cellStyle name="Normal 2 2 3 2 3 2 9 2 3" xfId="6072" xr:uid="{00000000-0005-0000-0000-0000430C0000}"/>
    <cellStyle name="Normal 2 2 3 2 3 2 9 2 3 2" xfId="25145" xr:uid="{00000000-0005-0000-0000-0000440C0000}"/>
    <cellStyle name="Normal 2 2 3 2 3 2 9 2 3 3" xfId="15609" xr:uid="{00000000-0005-0000-0000-0000450C0000}"/>
    <cellStyle name="Normal 2 2 3 2 3 2 9 2 4" xfId="20377" xr:uid="{00000000-0005-0000-0000-0000460C0000}"/>
    <cellStyle name="Normal 2 2 3 2 3 2 9 2 5" xfId="10841" xr:uid="{00000000-0005-0000-0000-0000470C0000}"/>
    <cellStyle name="Normal 2 2 3 2 3 2 9 3" xfId="2495" xr:uid="{00000000-0005-0000-0000-0000480C0000}"/>
    <cellStyle name="Normal 2 2 3 2 3 2 9 3 2" xfId="7264" xr:uid="{00000000-0005-0000-0000-0000490C0000}"/>
    <cellStyle name="Normal 2 2 3 2 3 2 9 3 2 2" xfId="26337" xr:uid="{00000000-0005-0000-0000-00004A0C0000}"/>
    <cellStyle name="Normal 2 2 3 2 3 2 9 3 2 3" xfId="16801" xr:uid="{00000000-0005-0000-0000-00004B0C0000}"/>
    <cellStyle name="Normal 2 2 3 2 3 2 9 3 3" xfId="21569" xr:uid="{00000000-0005-0000-0000-00004C0C0000}"/>
    <cellStyle name="Normal 2 2 3 2 3 2 9 3 4" xfId="12033" xr:uid="{00000000-0005-0000-0000-00004D0C0000}"/>
    <cellStyle name="Normal 2 2 3 2 3 2 9 4" xfId="4880" xr:uid="{00000000-0005-0000-0000-00004E0C0000}"/>
    <cellStyle name="Normal 2 2 3 2 3 2 9 4 2" xfId="23953" xr:uid="{00000000-0005-0000-0000-00004F0C0000}"/>
    <cellStyle name="Normal 2 2 3 2 3 2 9 4 3" xfId="14417" xr:uid="{00000000-0005-0000-0000-0000500C0000}"/>
    <cellStyle name="Normal 2 2 3 2 3 2 9 5" xfId="19185" xr:uid="{00000000-0005-0000-0000-0000510C0000}"/>
    <cellStyle name="Normal 2 2 3 2 3 2 9 6" xfId="9649" xr:uid="{00000000-0005-0000-0000-0000520C0000}"/>
    <cellStyle name="Normal 2 2 3 2 3 3" xfId="211" xr:uid="{00000000-0005-0000-0000-0000530C0000}"/>
    <cellStyle name="Normal 2 2 3 2 3 3 10" xfId="9757" xr:uid="{00000000-0005-0000-0000-0000540C0000}"/>
    <cellStyle name="Normal 2 2 3 2 3 3 2" xfId="283" xr:uid="{00000000-0005-0000-0000-0000550C0000}"/>
    <cellStyle name="Normal 2 2 3 2 3 3 2 2" xfId="427" xr:uid="{00000000-0005-0000-0000-0000560C0000}"/>
    <cellStyle name="Normal 2 2 3 2 3 3 2 2 2" xfId="776" xr:uid="{00000000-0005-0000-0000-0000570C0000}"/>
    <cellStyle name="Normal 2 2 3 2 3 3 2 2 2 2" xfId="1974" xr:uid="{00000000-0005-0000-0000-0000580C0000}"/>
    <cellStyle name="Normal 2 2 3 2 3 3 2 2 2 2 2" xfId="4359" xr:uid="{00000000-0005-0000-0000-0000590C0000}"/>
    <cellStyle name="Normal 2 2 3 2 3 3 2 2 2 2 2 2" xfId="9128" xr:uid="{00000000-0005-0000-0000-00005A0C0000}"/>
    <cellStyle name="Normal 2 2 3 2 3 3 2 2 2 2 2 2 2" xfId="28201" xr:uid="{00000000-0005-0000-0000-00005B0C0000}"/>
    <cellStyle name="Normal 2 2 3 2 3 3 2 2 2 2 2 2 3" xfId="18665" xr:uid="{00000000-0005-0000-0000-00005C0C0000}"/>
    <cellStyle name="Normal 2 2 3 2 3 3 2 2 2 2 2 3" xfId="23433" xr:uid="{00000000-0005-0000-0000-00005D0C0000}"/>
    <cellStyle name="Normal 2 2 3 2 3 3 2 2 2 2 2 4" xfId="13897" xr:uid="{00000000-0005-0000-0000-00005E0C0000}"/>
    <cellStyle name="Normal 2 2 3 2 3 3 2 2 2 2 3" xfId="6744" xr:uid="{00000000-0005-0000-0000-00005F0C0000}"/>
    <cellStyle name="Normal 2 2 3 2 3 3 2 2 2 2 3 2" xfId="25817" xr:uid="{00000000-0005-0000-0000-0000600C0000}"/>
    <cellStyle name="Normal 2 2 3 2 3 3 2 2 2 2 3 3" xfId="16281" xr:uid="{00000000-0005-0000-0000-0000610C0000}"/>
    <cellStyle name="Normal 2 2 3 2 3 3 2 2 2 2 4" xfId="21049" xr:uid="{00000000-0005-0000-0000-0000620C0000}"/>
    <cellStyle name="Normal 2 2 3 2 3 3 2 2 2 2 5" xfId="11513" xr:uid="{00000000-0005-0000-0000-0000630C0000}"/>
    <cellStyle name="Normal 2 2 3 2 3 3 2 2 2 3" xfId="3167" xr:uid="{00000000-0005-0000-0000-0000640C0000}"/>
    <cellStyle name="Normal 2 2 3 2 3 3 2 2 2 3 2" xfId="7936" xr:uid="{00000000-0005-0000-0000-0000650C0000}"/>
    <cellStyle name="Normal 2 2 3 2 3 3 2 2 2 3 2 2" xfId="27009" xr:uid="{00000000-0005-0000-0000-0000660C0000}"/>
    <cellStyle name="Normal 2 2 3 2 3 3 2 2 2 3 2 3" xfId="17473" xr:uid="{00000000-0005-0000-0000-0000670C0000}"/>
    <cellStyle name="Normal 2 2 3 2 3 3 2 2 2 3 3" xfId="22241" xr:uid="{00000000-0005-0000-0000-0000680C0000}"/>
    <cellStyle name="Normal 2 2 3 2 3 3 2 2 2 3 4" xfId="12705" xr:uid="{00000000-0005-0000-0000-0000690C0000}"/>
    <cellStyle name="Normal 2 2 3 2 3 3 2 2 2 4" xfId="5552" xr:uid="{00000000-0005-0000-0000-00006A0C0000}"/>
    <cellStyle name="Normal 2 2 3 2 3 3 2 2 2 4 2" xfId="24625" xr:uid="{00000000-0005-0000-0000-00006B0C0000}"/>
    <cellStyle name="Normal 2 2 3 2 3 3 2 2 2 4 3" xfId="15089" xr:uid="{00000000-0005-0000-0000-00006C0C0000}"/>
    <cellStyle name="Normal 2 2 3 2 3 3 2 2 2 5" xfId="19857" xr:uid="{00000000-0005-0000-0000-00006D0C0000}"/>
    <cellStyle name="Normal 2 2 3 2 3 3 2 2 2 6" xfId="10321" xr:uid="{00000000-0005-0000-0000-00006E0C0000}"/>
    <cellStyle name="Normal 2 2 3 2 3 3 2 2 3" xfId="1124" xr:uid="{00000000-0005-0000-0000-00006F0C0000}"/>
    <cellStyle name="Normal 2 2 3 2 3 3 2 2 3 2" xfId="2322" xr:uid="{00000000-0005-0000-0000-0000700C0000}"/>
    <cellStyle name="Normal 2 2 3 2 3 3 2 2 3 2 2" xfId="4707" xr:uid="{00000000-0005-0000-0000-0000710C0000}"/>
    <cellStyle name="Normal 2 2 3 2 3 3 2 2 3 2 2 2" xfId="9476" xr:uid="{00000000-0005-0000-0000-0000720C0000}"/>
    <cellStyle name="Normal 2 2 3 2 3 3 2 2 3 2 2 2 2" xfId="28549" xr:uid="{00000000-0005-0000-0000-0000730C0000}"/>
    <cellStyle name="Normal 2 2 3 2 3 3 2 2 3 2 2 2 3" xfId="19013" xr:uid="{00000000-0005-0000-0000-0000740C0000}"/>
    <cellStyle name="Normal 2 2 3 2 3 3 2 2 3 2 2 3" xfId="23781" xr:uid="{00000000-0005-0000-0000-0000750C0000}"/>
    <cellStyle name="Normal 2 2 3 2 3 3 2 2 3 2 2 4" xfId="14245" xr:uid="{00000000-0005-0000-0000-0000760C0000}"/>
    <cellStyle name="Normal 2 2 3 2 3 3 2 2 3 2 3" xfId="7092" xr:uid="{00000000-0005-0000-0000-0000770C0000}"/>
    <cellStyle name="Normal 2 2 3 2 3 3 2 2 3 2 3 2" xfId="26165" xr:uid="{00000000-0005-0000-0000-0000780C0000}"/>
    <cellStyle name="Normal 2 2 3 2 3 3 2 2 3 2 3 3" xfId="16629" xr:uid="{00000000-0005-0000-0000-0000790C0000}"/>
    <cellStyle name="Normal 2 2 3 2 3 3 2 2 3 2 4" xfId="21397" xr:uid="{00000000-0005-0000-0000-00007A0C0000}"/>
    <cellStyle name="Normal 2 2 3 2 3 3 2 2 3 2 5" xfId="11861" xr:uid="{00000000-0005-0000-0000-00007B0C0000}"/>
    <cellStyle name="Normal 2 2 3 2 3 3 2 2 3 3" xfId="3515" xr:uid="{00000000-0005-0000-0000-00007C0C0000}"/>
    <cellStyle name="Normal 2 2 3 2 3 3 2 2 3 3 2" xfId="8284" xr:uid="{00000000-0005-0000-0000-00007D0C0000}"/>
    <cellStyle name="Normal 2 2 3 2 3 3 2 2 3 3 2 2" xfId="27357" xr:uid="{00000000-0005-0000-0000-00007E0C0000}"/>
    <cellStyle name="Normal 2 2 3 2 3 3 2 2 3 3 2 3" xfId="17821" xr:uid="{00000000-0005-0000-0000-00007F0C0000}"/>
    <cellStyle name="Normal 2 2 3 2 3 3 2 2 3 3 3" xfId="22589" xr:uid="{00000000-0005-0000-0000-0000800C0000}"/>
    <cellStyle name="Normal 2 2 3 2 3 3 2 2 3 3 4" xfId="13053" xr:uid="{00000000-0005-0000-0000-0000810C0000}"/>
    <cellStyle name="Normal 2 2 3 2 3 3 2 2 3 4" xfId="5900" xr:uid="{00000000-0005-0000-0000-0000820C0000}"/>
    <cellStyle name="Normal 2 2 3 2 3 3 2 2 3 4 2" xfId="24973" xr:uid="{00000000-0005-0000-0000-0000830C0000}"/>
    <cellStyle name="Normal 2 2 3 2 3 3 2 2 3 4 3" xfId="15437" xr:uid="{00000000-0005-0000-0000-0000840C0000}"/>
    <cellStyle name="Normal 2 2 3 2 3 3 2 2 3 5" xfId="20205" xr:uid="{00000000-0005-0000-0000-0000850C0000}"/>
    <cellStyle name="Normal 2 2 3 2 3 3 2 2 3 6" xfId="10669" xr:uid="{00000000-0005-0000-0000-0000860C0000}"/>
    <cellStyle name="Normal 2 2 3 2 3 3 2 2 4" xfId="1626" xr:uid="{00000000-0005-0000-0000-0000870C0000}"/>
    <cellStyle name="Normal 2 2 3 2 3 3 2 2 4 2" xfId="4011" xr:uid="{00000000-0005-0000-0000-0000880C0000}"/>
    <cellStyle name="Normal 2 2 3 2 3 3 2 2 4 2 2" xfId="8780" xr:uid="{00000000-0005-0000-0000-0000890C0000}"/>
    <cellStyle name="Normal 2 2 3 2 3 3 2 2 4 2 2 2" xfId="27853" xr:uid="{00000000-0005-0000-0000-00008A0C0000}"/>
    <cellStyle name="Normal 2 2 3 2 3 3 2 2 4 2 2 3" xfId="18317" xr:uid="{00000000-0005-0000-0000-00008B0C0000}"/>
    <cellStyle name="Normal 2 2 3 2 3 3 2 2 4 2 3" xfId="23085" xr:uid="{00000000-0005-0000-0000-00008C0C0000}"/>
    <cellStyle name="Normal 2 2 3 2 3 3 2 2 4 2 4" xfId="13549" xr:uid="{00000000-0005-0000-0000-00008D0C0000}"/>
    <cellStyle name="Normal 2 2 3 2 3 3 2 2 4 3" xfId="6396" xr:uid="{00000000-0005-0000-0000-00008E0C0000}"/>
    <cellStyle name="Normal 2 2 3 2 3 3 2 2 4 3 2" xfId="25469" xr:uid="{00000000-0005-0000-0000-00008F0C0000}"/>
    <cellStyle name="Normal 2 2 3 2 3 3 2 2 4 3 3" xfId="15933" xr:uid="{00000000-0005-0000-0000-0000900C0000}"/>
    <cellStyle name="Normal 2 2 3 2 3 3 2 2 4 4" xfId="20701" xr:uid="{00000000-0005-0000-0000-0000910C0000}"/>
    <cellStyle name="Normal 2 2 3 2 3 3 2 2 4 5" xfId="11165" xr:uid="{00000000-0005-0000-0000-0000920C0000}"/>
    <cellStyle name="Normal 2 2 3 2 3 3 2 2 5" xfId="2819" xr:uid="{00000000-0005-0000-0000-0000930C0000}"/>
    <cellStyle name="Normal 2 2 3 2 3 3 2 2 5 2" xfId="7588" xr:uid="{00000000-0005-0000-0000-0000940C0000}"/>
    <cellStyle name="Normal 2 2 3 2 3 3 2 2 5 2 2" xfId="26661" xr:uid="{00000000-0005-0000-0000-0000950C0000}"/>
    <cellStyle name="Normal 2 2 3 2 3 3 2 2 5 2 3" xfId="17125" xr:uid="{00000000-0005-0000-0000-0000960C0000}"/>
    <cellStyle name="Normal 2 2 3 2 3 3 2 2 5 3" xfId="21893" xr:uid="{00000000-0005-0000-0000-0000970C0000}"/>
    <cellStyle name="Normal 2 2 3 2 3 3 2 2 5 4" xfId="12357" xr:uid="{00000000-0005-0000-0000-0000980C0000}"/>
    <cellStyle name="Normal 2 2 3 2 3 3 2 2 6" xfId="5204" xr:uid="{00000000-0005-0000-0000-0000990C0000}"/>
    <cellStyle name="Normal 2 2 3 2 3 3 2 2 6 2" xfId="24277" xr:uid="{00000000-0005-0000-0000-00009A0C0000}"/>
    <cellStyle name="Normal 2 2 3 2 3 3 2 2 6 3" xfId="14741" xr:uid="{00000000-0005-0000-0000-00009B0C0000}"/>
    <cellStyle name="Normal 2 2 3 2 3 3 2 2 7" xfId="19509" xr:uid="{00000000-0005-0000-0000-00009C0C0000}"/>
    <cellStyle name="Normal 2 2 3 2 3 3 2 2 8" xfId="9973" xr:uid="{00000000-0005-0000-0000-00009D0C0000}"/>
    <cellStyle name="Normal 2 2 3 2 3 3 2 3" xfId="632" xr:uid="{00000000-0005-0000-0000-00009E0C0000}"/>
    <cellStyle name="Normal 2 2 3 2 3 3 2 3 2" xfId="1830" xr:uid="{00000000-0005-0000-0000-00009F0C0000}"/>
    <cellStyle name="Normal 2 2 3 2 3 3 2 3 2 2" xfId="4215" xr:uid="{00000000-0005-0000-0000-0000A00C0000}"/>
    <cellStyle name="Normal 2 2 3 2 3 3 2 3 2 2 2" xfId="8984" xr:uid="{00000000-0005-0000-0000-0000A10C0000}"/>
    <cellStyle name="Normal 2 2 3 2 3 3 2 3 2 2 2 2" xfId="28057" xr:uid="{00000000-0005-0000-0000-0000A20C0000}"/>
    <cellStyle name="Normal 2 2 3 2 3 3 2 3 2 2 2 3" xfId="18521" xr:uid="{00000000-0005-0000-0000-0000A30C0000}"/>
    <cellStyle name="Normal 2 2 3 2 3 3 2 3 2 2 3" xfId="23289" xr:uid="{00000000-0005-0000-0000-0000A40C0000}"/>
    <cellStyle name="Normal 2 2 3 2 3 3 2 3 2 2 4" xfId="13753" xr:uid="{00000000-0005-0000-0000-0000A50C0000}"/>
    <cellStyle name="Normal 2 2 3 2 3 3 2 3 2 3" xfId="6600" xr:uid="{00000000-0005-0000-0000-0000A60C0000}"/>
    <cellStyle name="Normal 2 2 3 2 3 3 2 3 2 3 2" xfId="25673" xr:uid="{00000000-0005-0000-0000-0000A70C0000}"/>
    <cellStyle name="Normal 2 2 3 2 3 3 2 3 2 3 3" xfId="16137" xr:uid="{00000000-0005-0000-0000-0000A80C0000}"/>
    <cellStyle name="Normal 2 2 3 2 3 3 2 3 2 4" xfId="20905" xr:uid="{00000000-0005-0000-0000-0000A90C0000}"/>
    <cellStyle name="Normal 2 2 3 2 3 3 2 3 2 5" xfId="11369" xr:uid="{00000000-0005-0000-0000-0000AA0C0000}"/>
    <cellStyle name="Normal 2 2 3 2 3 3 2 3 3" xfId="3023" xr:uid="{00000000-0005-0000-0000-0000AB0C0000}"/>
    <cellStyle name="Normal 2 2 3 2 3 3 2 3 3 2" xfId="7792" xr:uid="{00000000-0005-0000-0000-0000AC0C0000}"/>
    <cellStyle name="Normal 2 2 3 2 3 3 2 3 3 2 2" xfId="26865" xr:uid="{00000000-0005-0000-0000-0000AD0C0000}"/>
    <cellStyle name="Normal 2 2 3 2 3 3 2 3 3 2 3" xfId="17329" xr:uid="{00000000-0005-0000-0000-0000AE0C0000}"/>
    <cellStyle name="Normal 2 2 3 2 3 3 2 3 3 3" xfId="22097" xr:uid="{00000000-0005-0000-0000-0000AF0C0000}"/>
    <cellStyle name="Normal 2 2 3 2 3 3 2 3 3 4" xfId="12561" xr:uid="{00000000-0005-0000-0000-0000B00C0000}"/>
    <cellStyle name="Normal 2 2 3 2 3 3 2 3 4" xfId="5408" xr:uid="{00000000-0005-0000-0000-0000B10C0000}"/>
    <cellStyle name="Normal 2 2 3 2 3 3 2 3 4 2" xfId="24481" xr:uid="{00000000-0005-0000-0000-0000B20C0000}"/>
    <cellStyle name="Normal 2 2 3 2 3 3 2 3 4 3" xfId="14945" xr:uid="{00000000-0005-0000-0000-0000B30C0000}"/>
    <cellStyle name="Normal 2 2 3 2 3 3 2 3 5" xfId="19713" xr:uid="{00000000-0005-0000-0000-0000B40C0000}"/>
    <cellStyle name="Normal 2 2 3 2 3 3 2 3 6" xfId="10177" xr:uid="{00000000-0005-0000-0000-0000B50C0000}"/>
    <cellStyle name="Normal 2 2 3 2 3 3 2 4" xfId="980" xr:uid="{00000000-0005-0000-0000-0000B60C0000}"/>
    <cellStyle name="Normal 2 2 3 2 3 3 2 4 2" xfId="2178" xr:uid="{00000000-0005-0000-0000-0000B70C0000}"/>
    <cellStyle name="Normal 2 2 3 2 3 3 2 4 2 2" xfId="4563" xr:uid="{00000000-0005-0000-0000-0000B80C0000}"/>
    <cellStyle name="Normal 2 2 3 2 3 3 2 4 2 2 2" xfId="9332" xr:uid="{00000000-0005-0000-0000-0000B90C0000}"/>
    <cellStyle name="Normal 2 2 3 2 3 3 2 4 2 2 2 2" xfId="28405" xr:uid="{00000000-0005-0000-0000-0000BA0C0000}"/>
    <cellStyle name="Normal 2 2 3 2 3 3 2 4 2 2 2 3" xfId="18869" xr:uid="{00000000-0005-0000-0000-0000BB0C0000}"/>
    <cellStyle name="Normal 2 2 3 2 3 3 2 4 2 2 3" xfId="23637" xr:uid="{00000000-0005-0000-0000-0000BC0C0000}"/>
    <cellStyle name="Normal 2 2 3 2 3 3 2 4 2 2 4" xfId="14101" xr:uid="{00000000-0005-0000-0000-0000BD0C0000}"/>
    <cellStyle name="Normal 2 2 3 2 3 3 2 4 2 3" xfId="6948" xr:uid="{00000000-0005-0000-0000-0000BE0C0000}"/>
    <cellStyle name="Normal 2 2 3 2 3 3 2 4 2 3 2" xfId="26021" xr:uid="{00000000-0005-0000-0000-0000BF0C0000}"/>
    <cellStyle name="Normal 2 2 3 2 3 3 2 4 2 3 3" xfId="16485" xr:uid="{00000000-0005-0000-0000-0000C00C0000}"/>
    <cellStyle name="Normal 2 2 3 2 3 3 2 4 2 4" xfId="21253" xr:uid="{00000000-0005-0000-0000-0000C10C0000}"/>
    <cellStyle name="Normal 2 2 3 2 3 3 2 4 2 5" xfId="11717" xr:uid="{00000000-0005-0000-0000-0000C20C0000}"/>
    <cellStyle name="Normal 2 2 3 2 3 3 2 4 3" xfId="3371" xr:uid="{00000000-0005-0000-0000-0000C30C0000}"/>
    <cellStyle name="Normal 2 2 3 2 3 3 2 4 3 2" xfId="8140" xr:uid="{00000000-0005-0000-0000-0000C40C0000}"/>
    <cellStyle name="Normal 2 2 3 2 3 3 2 4 3 2 2" xfId="27213" xr:uid="{00000000-0005-0000-0000-0000C50C0000}"/>
    <cellStyle name="Normal 2 2 3 2 3 3 2 4 3 2 3" xfId="17677" xr:uid="{00000000-0005-0000-0000-0000C60C0000}"/>
    <cellStyle name="Normal 2 2 3 2 3 3 2 4 3 3" xfId="22445" xr:uid="{00000000-0005-0000-0000-0000C70C0000}"/>
    <cellStyle name="Normal 2 2 3 2 3 3 2 4 3 4" xfId="12909" xr:uid="{00000000-0005-0000-0000-0000C80C0000}"/>
    <cellStyle name="Normal 2 2 3 2 3 3 2 4 4" xfId="5756" xr:uid="{00000000-0005-0000-0000-0000C90C0000}"/>
    <cellStyle name="Normal 2 2 3 2 3 3 2 4 4 2" xfId="24829" xr:uid="{00000000-0005-0000-0000-0000CA0C0000}"/>
    <cellStyle name="Normal 2 2 3 2 3 3 2 4 4 3" xfId="15293" xr:uid="{00000000-0005-0000-0000-0000CB0C0000}"/>
    <cellStyle name="Normal 2 2 3 2 3 3 2 4 5" xfId="20061" xr:uid="{00000000-0005-0000-0000-0000CC0C0000}"/>
    <cellStyle name="Normal 2 2 3 2 3 3 2 4 6" xfId="10525" xr:uid="{00000000-0005-0000-0000-0000CD0C0000}"/>
    <cellStyle name="Normal 2 2 3 2 3 3 2 5" xfId="1482" xr:uid="{00000000-0005-0000-0000-0000CE0C0000}"/>
    <cellStyle name="Normal 2 2 3 2 3 3 2 5 2" xfId="3867" xr:uid="{00000000-0005-0000-0000-0000CF0C0000}"/>
    <cellStyle name="Normal 2 2 3 2 3 3 2 5 2 2" xfId="8636" xr:uid="{00000000-0005-0000-0000-0000D00C0000}"/>
    <cellStyle name="Normal 2 2 3 2 3 3 2 5 2 2 2" xfId="27709" xr:uid="{00000000-0005-0000-0000-0000D10C0000}"/>
    <cellStyle name="Normal 2 2 3 2 3 3 2 5 2 2 3" xfId="18173" xr:uid="{00000000-0005-0000-0000-0000D20C0000}"/>
    <cellStyle name="Normal 2 2 3 2 3 3 2 5 2 3" xfId="22941" xr:uid="{00000000-0005-0000-0000-0000D30C0000}"/>
    <cellStyle name="Normal 2 2 3 2 3 3 2 5 2 4" xfId="13405" xr:uid="{00000000-0005-0000-0000-0000D40C0000}"/>
    <cellStyle name="Normal 2 2 3 2 3 3 2 5 3" xfId="6252" xr:uid="{00000000-0005-0000-0000-0000D50C0000}"/>
    <cellStyle name="Normal 2 2 3 2 3 3 2 5 3 2" xfId="25325" xr:uid="{00000000-0005-0000-0000-0000D60C0000}"/>
    <cellStyle name="Normal 2 2 3 2 3 3 2 5 3 3" xfId="15789" xr:uid="{00000000-0005-0000-0000-0000D70C0000}"/>
    <cellStyle name="Normal 2 2 3 2 3 3 2 5 4" xfId="20557" xr:uid="{00000000-0005-0000-0000-0000D80C0000}"/>
    <cellStyle name="Normal 2 2 3 2 3 3 2 5 5" xfId="11021" xr:uid="{00000000-0005-0000-0000-0000D90C0000}"/>
    <cellStyle name="Normal 2 2 3 2 3 3 2 6" xfId="2675" xr:uid="{00000000-0005-0000-0000-0000DA0C0000}"/>
    <cellStyle name="Normal 2 2 3 2 3 3 2 6 2" xfId="7444" xr:uid="{00000000-0005-0000-0000-0000DB0C0000}"/>
    <cellStyle name="Normal 2 2 3 2 3 3 2 6 2 2" xfId="26517" xr:uid="{00000000-0005-0000-0000-0000DC0C0000}"/>
    <cellStyle name="Normal 2 2 3 2 3 3 2 6 2 3" xfId="16981" xr:uid="{00000000-0005-0000-0000-0000DD0C0000}"/>
    <cellStyle name="Normal 2 2 3 2 3 3 2 6 3" xfId="21749" xr:uid="{00000000-0005-0000-0000-0000DE0C0000}"/>
    <cellStyle name="Normal 2 2 3 2 3 3 2 6 4" xfId="12213" xr:uid="{00000000-0005-0000-0000-0000DF0C0000}"/>
    <cellStyle name="Normal 2 2 3 2 3 3 2 7" xfId="5060" xr:uid="{00000000-0005-0000-0000-0000E00C0000}"/>
    <cellStyle name="Normal 2 2 3 2 3 3 2 7 2" xfId="24133" xr:uid="{00000000-0005-0000-0000-0000E10C0000}"/>
    <cellStyle name="Normal 2 2 3 2 3 3 2 7 3" xfId="14597" xr:uid="{00000000-0005-0000-0000-0000E20C0000}"/>
    <cellStyle name="Normal 2 2 3 2 3 3 2 8" xfId="19365" xr:uid="{00000000-0005-0000-0000-0000E30C0000}"/>
    <cellStyle name="Normal 2 2 3 2 3 3 2 9" xfId="9829" xr:uid="{00000000-0005-0000-0000-0000E40C0000}"/>
    <cellStyle name="Normal 2 2 3 2 3 3 3" xfId="355" xr:uid="{00000000-0005-0000-0000-0000E50C0000}"/>
    <cellStyle name="Normal 2 2 3 2 3 3 3 2" xfId="704" xr:uid="{00000000-0005-0000-0000-0000E60C0000}"/>
    <cellStyle name="Normal 2 2 3 2 3 3 3 2 2" xfId="1902" xr:uid="{00000000-0005-0000-0000-0000E70C0000}"/>
    <cellStyle name="Normal 2 2 3 2 3 3 3 2 2 2" xfId="4287" xr:uid="{00000000-0005-0000-0000-0000E80C0000}"/>
    <cellStyle name="Normal 2 2 3 2 3 3 3 2 2 2 2" xfId="9056" xr:uid="{00000000-0005-0000-0000-0000E90C0000}"/>
    <cellStyle name="Normal 2 2 3 2 3 3 3 2 2 2 2 2" xfId="28129" xr:uid="{00000000-0005-0000-0000-0000EA0C0000}"/>
    <cellStyle name="Normal 2 2 3 2 3 3 3 2 2 2 2 3" xfId="18593" xr:uid="{00000000-0005-0000-0000-0000EB0C0000}"/>
    <cellStyle name="Normal 2 2 3 2 3 3 3 2 2 2 3" xfId="23361" xr:uid="{00000000-0005-0000-0000-0000EC0C0000}"/>
    <cellStyle name="Normal 2 2 3 2 3 3 3 2 2 2 4" xfId="13825" xr:uid="{00000000-0005-0000-0000-0000ED0C0000}"/>
    <cellStyle name="Normal 2 2 3 2 3 3 3 2 2 3" xfId="6672" xr:uid="{00000000-0005-0000-0000-0000EE0C0000}"/>
    <cellStyle name="Normal 2 2 3 2 3 3 3 2 2 3 2" xfId="25745" xr:uid="{00000000-0005-0000-0000-0000EF0C0000}"/>
    <cellStyle name="Normal 2 2 3 2 3 3 3 2 2 3 3" xfId="16209" xr:uid="{00000000-0005-0000-0000-0000F00C0000}"/>
    <cellStyle name="Normal 2 2 3 2 3 3 3 2 2 4" xfId="20977" xr:uid="{00000000-0005-0000-0000-0000F10C0000}"/>
    <cellStyle name="Normal 2 2 3 2 3 3 3 2 2 5" xfId="11441" xr:uid="{00000000-0005-0000-0000-0000F20C0000}"/>
    <cellStyle name="Normal 2 2 3 2 3 3 3 2 3" xfId="3095" xr:uid="{00000000-0005-0000-0000-0000F30C0000}"/>
    <cellStyle name="Normal 2 2 3 2 3 3 3 2 3 2" xfId="7864" xr:uid="{00000000-0005-0000-0000-0000F40C0000}"/>
    <cellStyle name="Normal 2 2 3 2 3 3 3 2 3 2 2" xfId="26937" xr:uid="{00000000-0005-0000-0000-0000F50C0000}"/>
    <cellStyle name="Normal 2 2 3 2 3 3 3 2 3 2 3" xfId="17401" xr:uid="{00000000-0005-0000-0000-0000F60C0000}"/>
    <cellStyle name="Normal 2 2 3 2 3 3 3 2 3 3" xfId="22169" xr:uid="{00000000-0005-0000-0000-0000F70C0000}"/>
    <cellStyle name="Normal 2 2 3 2 3 3 3 2 3 4" xfId="12633" xr:uid="{00000000-0005-0000-0000-0000F80C0000}"/>
    <cellStyle name="Normal 2 2 3 2 3 3 3 2 4" xfId="5480" xr:uid="{00000000-0005-0000-0000-0000F90C0000}"/>
    <cellStyle name="Normal 2 2 3 2 3 3 3 2 4 2" xfId="24553" xr:uid="{00000000-0005-0000-0000-0000FA0C0000}"/>
    <cellStyle name="Normal 2 2 3 2 3 3 3 2 4 3" xfId="15017" xr:uid="{00000000-0005-0000-0000-0000FB0C0000}"/>
    <cellStyle name="Normal 2 2 3 2 3 3 3 2 5" xfId="19785" xr:uid="{00000000-0005-0000-0000-0000FC0C0000}"/>
    <cellStyle name="Normal 2 2 3 2 3 3 3 2 6" xfId="10249" xr:uid="{00000000-0005-0000-0000-0000FD0C0000}"/>
    <cellStyle name="Normal 2 2 3 2 3 3 3 3" xfId="1052" xr:uid="{00000000-0005-0000-0000-0000FE0C0000}"/>
    <cellStyle name="Normal 2 2 3 2 3 3 3 3 2" xfId="2250" xr:uid="{00000000-0005-0000-0000-0000FF0C0000}"/>
    <cellStyle name="Normal 2 2 3 2 3 3 3 3 2 2" xfId="4635" xr:uid="{00000000-0005-0000-0000-0000000D0000}"/>
    <cellStyle name="Normal 2 2 3 2 3 3 3 3 2 2 2" xfId="9404" xr:uid="{00000000-0005-0000-0000-0000010D0000}"/>
    <cellStyle name="Normal 2 2 3 2 3 3 3 3 2 2 2 2" xfId="28477" xr:uid="{00000000-0005-0000-0000-0000020D0000}"/>
    <cellStyle name="Normal 2 2 3 2 3 3 3 3 2 2 2 3" xfId="18941" xr:uid="{00000000-0005-0000-0000-0000030D0000}"/>
    <cellStyle name="Normal 2 2 3 2 3 3 3 3 2 2 3" xfId="23709" xr:uid="{00000000-0005-0000-0000-0000040D0000}"/>
    <cellStyle name="Normal 2 2 3 2 3 3 3 3 2 2 4" xfId="14173" xr:uid="{00000000-0005-0000-0000-0000050D0000}"/>
    <cellStyle name="Normal 2 2 3 2 3 3 3 3 2 3" xfId="7020" xr:uid="{00000000-0005-0000-0000-0000060D0000}"/>
    <cellStyle name="Normal 2 2 3 2 3 3 3 3 2 3 2" xfId="26093" xr:uid="{00000000-0005-0000-0000-0000070D0000}"/>
    <cellStyle name="Normal 2 2 3 2 3 3 3 3 2 3 3" xfId="16557" xr:uid="{00000000-0005-0000-0000-0000080D0000}"/>
    <cellStyle name="Normal 2 2 3 2 3 3 3 3 2 4" xfId="21325" xr:uid="{00000000-0005-0000-0000-0000090D0000}"/>
    <cellStyle name="Normal 2 2 3 2 3 3 3 3 2 5" xfId="11789" xr:uid="{00000000-0005-0000-0000-00000A0D0000}"/>
    <cellStyle name="Normal 2 2 3 2 3 3 3 3 3" xfId="3443" xr:uid="{00000000-0005-0000-0000-00000B0D0000}"/>
    <cellStyle name="Normal 2 2 3 2 3 3 3 3 3 2" xfId="8212" xr:uid="{00000000-0005-0000-0000-00000C0D0000}"/>
    <cellStyle name="Normal 2 2 3 2 3 3 3 3 3 2 2" xfId="27285" xr:uid="{00000000-0005-0000-0000-00000D0D0000}"/>
    <cellStyle name="Normal 2 2 3 2 3 3 3 3 3 2 3" xfId="17749" xr:uid="{00000000-0005-0000-0000-00000E0D0000}"/>
    <cellStyle name="Normal 2 2 3 2 3 3 3 3 3 3" xfId="22517" xr:uid="{00000000-0005-0000-0000-00000F0D0000}"/>
    <cellStyle name="Normal 2 2 3 2 3 3 3 3 3 4" xfId="12981" xr:uid="{00000000-0005-0000-0000-0000100D0000}"/>
    <cellStyle name="Normal 2 2 3 2 3 3 3 3 4" xfId="5828" xr:uid="{00000000-0005-0000-0000-0000110D0000}"/>
    <cellStyle name="Normal 2 2 3 2 3 3 3 3 4 2" xfId="24901" xr:uid="{00000000-0005-0000-0000-0000120D0000}"/>
    <cellStyle name="Normal 2 2 3 2 3 3 3 3 4 3" xfId="15365" xr:uid="{00000000-0005-0000-0000-0000130D0000}"/>
    <cellStyle name="Normal 2 2 3 2 3 3 3 3 5" xfId="20133" xr:uid="{00000000-0005-0000-0000-0000140D0000}"/>
    <cellStyle name="Normal 2 2 3 2 3 3 3 3 6" xfId="10597" xr:uid="{00000000-0005-0000-0000-0000150D0000}"/>
    <cellStyle name="Normal 2 2 3 2 3 3 3 4" xfId="1554" xr:uid="{00000000-0005-0000-0000-0000160D0000}"/>
    <cellStyle name="Normal 2 2 3 2 3 3 3 4 2" xfId="3939" xr:uid="{00000000-0005-0000-0000-0000170D0000}"/>
    <cellStyle name="Normal 2 2 3 2 3 3 3 4 2 2" xfId="8708" xr:uid="{00000000-0005-0000-0000-0000180D0000}"/>
    <cellStyle name="Normal 2 2 3 2 3 3 3 4 2 2 2" xfId="27781" xr:uid="{00000000-0005-0000-0000-0000190D0000}"/>
    <cellStyle name="Normal 2 2 3 2 3 3 3 4 2 2 3" xfId="18245" xr:uid="{00000000-0005-0000-0000-00001A0D0000}"/>
    <cellStyle name="Normal 2 2 3 2 3 3 3 4 2 3" xfId="23013" xr:uid="{00000000-0005-0000-0000-00001B0D0000}"/>
    <cellStyle name="Normal 2 2 3 2 3 3 3 4 2 4" xfId="13477" xr:uid="{00000000-0005-0000-0000-00001C0D0000}"/>
    <cellStyle name="Normal 2 2 3 2 3 3 3 4 3" xfId="6324" xr:uid="{00000000-0005-0000-0000-00001D0D0000}"/>
    <cellStyle name="Normal 2 2 3 2 3 3 3 4 3 2" xfId="25397" xr:uid="{00000000-0005-0000-0000-00001E0D0000}"/>
    <cellStyle name="Normal 2 2 3 2 3 3 3 4 3 3" xfId="15861" xr:uid="{00000000-0005-0000-0000-00001F0D0000}"/>
    <cellStyle name="Normal 2 2 3 2 3 3 3 4 4" xfId="20629" xr:uid="{00000000-0005-0000-0000-0000200D0000}"/>
    <cellStyle name="Normal 2 2 3 2 3 3 3 4 5" xfId="11093" xr:uid="{00000000-0005-0000-0000-0000210D0000}"/>
    <cellStyle name="Normal 2 2 3 2 3 3 3 5" xfId="2747" xr:uid="{00000000-0005-0000-0000-0000220D0000}"/>
    <cellStyle name="Normal 2 2 3 2 3 3 3 5 2" xfId="7516" xr:uid="{00000000-0005-0000-0000-0000230D0000}"/>
    <cellStyle name="Normal 2 2 3 2 3 3 3 5 2 2" xfId="26589" xr:uid="{00000000-0005-0000-0000-0000240D0000}"/>
    <cellStyle name="Normal 2 2 3 2 3 3 3 5 2 3" xfId="17053" xr:uid="{00000000-0005-0000-0000-0000250D0000}"/>
    <cellStyle name="Normal 2 2 3 2 3 3 3 5 3" xfId="21821" xr:uid="{00000000-0005-0000-0000-0000260D0000}"/>
    <cellStyle name="Normal 2 2 3 2 3 3 3 5 4" xfId="12285" xr:uid="{00000000-0005-0000-0000-0000270D0000}"/>
    <cellStyle name="Normal 2 2 3 2 3 3 3 6" xfId="5132" xr:uid="{00000000-0005-0000-0000-0000280D0000}"/>
    <cellStyle name="Normal 2 2 3 2 3 3 3 6 2" xfId="24205" xr:uid="{00000000-0005-0000-0000-0000290D0000}"/>
    <cellStyle name="Normal 2 2 3 2 3 3 3 6 3" xfId="14669" xr:uid="{00000000-0005-0000-0000-00002A0D0000}"/>
    <cellStyle name="Normal 2 2 3 2 3 3 3 7" xfId="19437" xr:uid="{00000000-0005-0000-0000-00002B0D0000}"/>
    <cellStyle name="Normal 2 2 3 2 3 3 3 8" xfId="9901" xr:uid="{00000000-0005-0000-0000-00002C0D0000}"/>
    <cellStyle name="Normal 2 2 3 2 3 3 4" xfId="560" xr:uid="{00000000-0005-0000-0000-00002D0D0000}"/>
    <cellStyle name="Normal 2 2 3 2 3 3 4 2" xfId="1758" xr:uid="{00000000-0005-0000-0000-00002E0D0000}"/>
    <cellStyle name="Normal 2 2 3 2 3 3 4 2 2" xfId="4143" xr:uid="{00000000-0005-0000-0000-00002F0D0000}"/>
    <cellStyle name="Normal 2 2 3 2 3 3 4 2 2 2" xfId="8912" xr:uid="{00000000-0005-0000-0000-0000300D0000}"/>
    <cellStyle name="Normal 2 2 3 2 3 3 4 2 2 2 2" xfId="27985" xr:uid="{00000000-0005-0000-0000-0000310D0000}"/>
    <cellStyle name="Normal 2 2 3 2 3 3 4 2 2 2 3" xfId="18449" xr:uid="{00000000-0005-0000-0000-0000320D0000}"/>
    <cellStyle name="Normal 2 2 3 2 3 3 4 2 2 3" xfId="23217" xr:uid="{00000000-0005-0000-0000-0000330D0000}"/>
    <cellStyle name="Normal 2 2 3 2 3 3 4 2 2 4" xfId="13681" xr:uid="{00000000-0005-0000-0000-0000340D0000}"/>
    <cellStyle name="Normal 2 2 3 2 3 3 4 2 3" xfId="6528" xr:uid="{00000000-0005-0000-0000-0000350D0000}"/>
    <cellStyle name="Normal 2 2 3 2 3 3 4 2 3 2" xfId="25601" xr:uid="{00000000-0005-0000-0000-0000360D0000}"/>
    <cellStyle name="Normal 2 2 3 2 3 3 4 2 3 3" xfId="16065" xr:uid="{00000000-0005-0000-0000-0000370D0000}"/>
    <cellStyle name="Normal 2 2 3 2 3 3 4 2 4" xfId="20833" xr:uid="{00000000-0005-0000-0000-0000380D0000}"/>
    <cellStyle name="Normal 2 2 3 2 3 3 4 2 5" xfId="11297" xr:uid="{00000000-0005-0000-0000-0000390D0000}"/>
    <cellStyle name="Normal 2 2 3 2 3 3 4 3" xfId="2951" xr:uid="{00000000-0005-0000-0000-00003A0D0000}"/>
    <cellStyle name="Normal 2 2 3 2 3 3 4 3 2" xfId="7720" xr:uid="{00000000-0005-0000-0000-00003B0D0000}"/>
    <cellStyle name="Normal 2 2 3 2 3 3 4 3 2 2" xfId="26793" xr:uid="{00000000-0005-0000-0000-00003C0D0000}"/>
    <cellStyle name="Normal 2 2 3 2 3 3 4 3 2 3" xfId="17257" xr:uid="{00000000-0005-0000-0000-00003D0D0000}"/>
    <cellStyle name="Normal 2 2 3 2 3 3 4 3 3" xfId="22025" xr:uid="{00000000-0005-0000-0000-00003E0D0000}"/>
    <cellStyle name="Normal 2 2 3 2 3 3 4 3 4" xfId="12489" xr:uid="{00000000-0005-0000-0000-00003F0D0000}"/>
    <cellStyle name="Normal 2 2 3 2 3 3 4 4" xfId="5336" xr:uid="{00000000-0005-0000-0000-0000400D0000}"/>
    <cellStyle name="Normal 2 2 3 2 3 3 4 4 2" xfId="24409" xr:uid="{00000000-0005-0000-0000-0000410D0000}"/>
    <cellStyle name="Normal 2 2 3 2 3 3 4 4 3" xfId="14873" xr:uid="{00000000-0005-0000-0000-0000420D0000}"/>
    <cellStyle name="Normal 2 2 3 2 3 3 4 5" xfId="19641" xr:uid="{00000000-0005-0000-0000-0000430D0000}"/>
    <cellStyle name="Normal 2 2 3 2 3 3 4 6" xfId="10105" xr:uid="{00000000-0005-0000-0000-0000440D0000}"/>
    <cellStyle name="Normal 2 2 3 2 3 3 5" xfId="908" xr:uid="{00000000-0005-0000-0000-0000450D0000}"/>
    <cellStyle name="Normal 2 2 3 2 3 3 5 2" xfId="2106" xr:uid="{00000000-0005-0000-0000-0000460D0000}"/>
    <cellStyle name="Normal 2 2 3 2 3 3 5 2 2" xfId="4491" xr:uid="{00000000-0005-0000-0000-0000470D0000}"/>
    <cellStyle name="Normal 2 2 3 2 3 3 5 2 2 2" xfId="9260" xr:uid="{00000000-0005-0000-0000-0000480D0000}"/>
    <cellStyle name="Normal 2 2 3 2 3 3 5 2 2 2 2" xfId="28333" xr:uid="{00000000-0005-0000-0000-0000490D0000}"/>
    <cellStyle name="Normal 2 2 3 2 3 3 5 2 2 2 3" xfId="18797" xr:uid="{00000000-0005-0000-0000-00004A0D0000}"/>
    <cellStyle name="Normal 2 2 3 2 3 3 5 2 2 3" xfId="23565" xr:uid="{00000000-0005-0000-0000-00004B0D0000}"/>
    <cellStyle name="Normal 2 2 3 2 3 3 5 2 2 4" xfId="14029" xr:uid="{00000000-0005-0000-0000-00004C0D0000}"/>
    <cellStyle name="Normal 2 2 3 2 3 3 5 2 3" xfId="6876" xr:uid="{00000000-0005-0000-0000-00004D0D0000}"/>
    <cellStyle name="Normal 2 2 3 2 3 3 5 2 3 2" xfId="25949" xr:uid="{00000000-0005-0000-0000-00004E0D0000}"/>
    <cellStyle name="Normal 2 2 3 2 3 3 5 2 3 3" xfId="16413" xr:uid="{00000000-0005-0000-0000-00004F0D0000}"/>
    <cellStyle name="Normal 2 2 3 2 3 3 5 2 4" xfId="21181" xr:uid="{00000000-0005-0000-0000-0000500D0000}"/>
    <cellStyle name="Normal 2 2 3 2 3 3 5 2 5" xfId="11645" xr:uid="{00000000-0005-0000-0000-0000510D0000}"/>
    <cellStyle name="Normal 2 2 3 2 3 3 5 3" xfId="3299" xr:uid="{00000000-0005-0000-0000-0000520D0000}"/>
    <cellStyle name="Normal 2 2 3 2 3 3 5 3 2" xfId="8068" xr:uid="{00000000-0005-0000-0000-0000530D0000}"/>
    <cellStyle name="Normal 2 2 3 2 3 3 5 3 2 2" xfId="27141" xr:uid="{00000000-0005-0000-0000-0000540D0000}"/>
    <cellStyle name="Normal 2 2 3 2 3 3 5 3 2 3" xfId="17605" xr:uid="{00000000-0005-0000-0000-0000550D0000}"/>
    <cellStyle name="Normal 2 2 3 2 3 3 5 3 3" xfId="22373" xr:uid="{00000000-0005-0000-0000-0000560D0000}"/>
    <cellStyle name="Normal 2 2 3 2 3 3 5 3 4" xfId="12837" xr:uid="{00000000-0005-0000-0000-0000570D0000}"/>
    <cellStyle name="Normal 2 2 3 2 3 3 5 4" xfId="5684" xr:uid="{00000000-0005-0000-0000-0000580D0000}"/>
    <cellStyle name="Normal 2 2 3 2 3 3 5 4 2" xfId="24757" xr:uid="{00000000-0005-0000-0000-0000590D0000}"/>
    <cellStyle name="Normal 2 2 3 2 3 3 5 4 3" xfId="15221" xr:uid="{00000000-0005-0000-0000-00005A0D0000}"/>
    <cellStyle name="Normal 2 2 3 2 3 3 5 5" xfId="19989" xr:uid="{00000000-0005-0000-0000-00005B0D0000}"/>
    <cellStyle name="Normal 2 2 3 2 3 3 5 6" xfId="10453" xr:uid="{00000000-0005-0000-0000-00005C0D0000}"/>
    <cellStyle name="Normal 2 2 3 2 3 3 6" xfId="1410" xr:uid="{00000000-0005-0000-0000-00005D0D0000}"/>
    <cellStyle name="Normal 2 2 3 2 3 3 6 2" xfId="3795" xr:uid="{00000000-0005-0000-0000-00005E0D0000}"/>
    <cellStyle name="Normal 2 2 3 2 3 3 6 2 2" xfId="8564" xr:uid="{00000000-0005-0000-0000-00005F0D0000}"/>
    <cellStyle name="Normal 2 2 3 2 3 3 6 2 2 2" xfId="27637" xr:uid="{00000000-0005-0000-0000-0000600D0000}"/>
    <cellStyle name="Normal 2 2 3 2 3 3 6 2 2 3" xfId="18101" xr:uid="{00000000-0005-0000-0000-0000610D0000}"/>
    <cellStyle name="Normal 2 2 3 2 3 3 6 2 3" xfId="22869" xr:uid="{00000000-0005-0000-0000-0000620D0000}"/>
    <cellStyle name="Normal 2 2 3 2 3 3 6 2 4" xfId="13333" xr:uid="{00000000-0005-0000-0000-0000630D0000}"/>
    <cellStyle name="Normal 2 2 3 2 3 3 6 3" xfId="6180" xr:uid="{00000000-0005-0000-0000-0000640D0000}"/>
    <cellStyle name="Normal 2 2 3 2 3 3 6 3 2" xfId="25253" xr:uid="{00000000-0005-0000-0000-0000650D0000}"/>
    <cellStyle name="Normal 2 2 3 2 3 3 6 3 3" xfId="15717" xr:uid="{00000000-0005-0000-0000-0000660D0000}"/>
    <cellStyle name="Normal 2 2 3 2 3 3 6 4" xfId="20485" xr:uid="{00000000-0005-0000-0000-0000670D0000}"/>
    <cellStyle name="Normal 2 2 3 2 3 3 6 5" xfId="10949" xr:uid="{00000000-0005-0000-0000-0000680D0000}"/>
    <cellStyle name="Normal 2 2 3 2 3 3 7" xfId="2603" xr:uid="{00000000-0005-0000-0000-0000690D0000}"/>
    <cellStyle name="Normal 2 2 3 2 3 3 7 2" xfId="7372" xr:uid="{00000000-0005-0000-0000-00006A0D0000}"/>
    <cellStyle name="Normal 2 2 3 2 3 3 7 2 2" xfId="26445" xr:uid="{00000000-0005-0000-0000-00006B0D0000}"/>
    <cellStyle name="Normal 2 2 3 2 3 3 7 2 3" xfId="16909" xr:uid="{00000000-0005-0000-0000-00006C0D0000}"/>
    <cellStyle name="Normal 2 2 3 2 3 3 7 3" xfId="21677" xr:uid="{00000000-0005-0000-0000-00006D0D0000}"/>
    <cellStyle name="Normal 2 2 3 2 3 3 7 4" xfId="12141" xr:uid="{00000000-0005-0000-0000-00006E0D0000}"/>
    <cellStyle name="Normal 2 2 3 2 3 3 8" xfId="4988" xr:uid="{00000000-0005-0000-0000-00006F0D0000}"/>
    <cellStyle name="Normal 2 2 3 2 3 3 8 2" xfId="24061" xr:uid="{00000000-0005-0000-0000-0000700D0000}"/>
    <cellStyle name="Normal 2 2 3 2 3 3 8 3" xfId="14525" xr:uid="{00000000-0005-0000-0000-0000710D0000}"/>
    <cellStyle name="Normal 2 2 3 2 3 3 9" xfId="19293" xr:uid="{00000000-0005-0000-0000-0000720D0000}"/>
    <cellStyle name="Normal 2 2 3 2 3 4" xfId="259" xr:uid="{00000000-0005-0000-0000-0000730D0000}"/>
    <cellStyle name="Normal 2 2 3 2 3 4 2" xfId="403" xr:uid="{00000000-0005-0000-0000-0000740D0000}"/>
    <cellStyle name="Normal 2 2 3 2 3 4 2 2" xfId="752" xr:uid="{00000000-0005-0000-0000-0000750D0000}"/>
    <cellStyle name="Normal 2 2 3 2 3 4 2 2 2" xfId="1950" xr:uid="{00000000-0005-0000-0000-0000760D0000}"/>
    <cellStyle name="Normal 2 2 3 2 3 4 2 2 2 2" xfId="4335" xr:uid="{00000000-0005-0000-0000-0000770D0000}"/>
    <cellStyle name="Normal 2 2 3 2 3 4 2 2 2 2 2" xfId="9104" xr:uid="{00000000-0005-0000-0000-0000780D0000}"/>
    <cellStyle name="Normal 2 2 3 2 3 4 2 2 2 2 2 2" xfId="28177" xr:uid="{00000000-0005-0000-0000-0000790D0000}"/>
    <cellStyle name="Normal 2 2 3 2 3 4 2 2 2 2 2 3" xfId="18641" xr:uid="{00000000-0005-0000-0000-00007A0D0000}"/>
    <cellStyle name="Normal 2 2 3 2 3 4 2 2 2 2 3" xfId="23409" xr:uid="{00000000-0005-0000-0000-00007B0D0000}"/>
    <cellStyle name="Normal 2 2 3 2 3 4 2 2 2 2 4" xfId="13873" xr:uid="{00000000-0005-0000-0000-00007C0D0000}"/>
    <cellStyle name="Normal 2 2 3 2 3 4 2 2 2 3" xfId="6720" xr:uid="{00000000-0005-0000-0000-00007D0D0000}"/>
    <cellStyle name="Normal 2 2 3 2 3 4 2 2 2 3 2" xfId="25793" xr:uid="{00000000-0005-0000-0000-00007E0D0000}"/>
    <cellStyle name="Normal 2 2 3 2 3 4 2 2 2 3 3" xfId="16257" xr:uid="{00000000-0005-0000-0000-00007F0D0000}"/>
    <cellStyle name="Normal 2 2 3 2 3 4 2 2 2 4" xfId="21025" xr:uid="{00000000-0005-0000-0000-0000800D0000}"/>
    <cellStyle name="Normal 2 2 3 2 3 4 2 2 2 5" xfId="11489" xr:uid="{00000000-0005-0000-0000-0000810D0000}"/>
    <cellStyle name="Normal 2 2 3 2 3 4 2 2 3" xfId="3143" xr:uid="{00000000-0005-0000-0000-0000820D0000}"/>
    <cellStyle name="Normal 2 2 3 2 3 4 2 2 3 2" xfId="7912" xr:uid="{00000000-0005-0000-0000-0000830D0000}"/>
    <cellStyle name="Normal 2 2 3 2 3 4 2 2 3 2 2" xfId="26985" xr:uid="{00000000-0005-0000-0000-0000840D0000}"/>
    <cellStyle name="Normal 2 2 3 2 3 4 2 2 3 2 3" xfId="17449" xr:uid="{00000000-0005-0000-0000-0000850D0000}"/>
    <cellStyle name="Normal 2 2 3 2 3 4 2 2 3 3" xfId="22217" xr:uid="{00000000-0005-0000-0000-0000860D0000}"/>
    <cellStyle name="Normal 2 2 3 2 3 4 2 2 3 4" xfId="12681" xr:uid="{00000000-0005-0000-0000-0000870D0000}"/>
    <cellStyle name="Normal 2 2 3 2 3 4 2 2 4" xfId="5528" xr:uid="{00000000-0005-0000-0000-0000880D0000}"/>
    <cellStyle name="Normal 2 2 3 2 3 4 2 2 4 2" xfId="24601" xr:uid="{00000000-0005-0000-0000-0000890D0000}"/>
    <cellStyle name="Normal 2 2 3 2 3 4 2 2 4 3" xfId="15065" xr:uid="{00000000-0005-0000-0000-00008A0D0000}"/>
    <cellStyle name="Normal 2 2 3 2 3 4 2 2 5" xfId="19833" xr:uid="{00000000-0005-0000-0000-00008B0D0000}"/>
    <cellStyle name="Normal 2 2 3 2 3 4 2 2 6" xfId="10297" xr:uid="{00000000-0005-0000-0000-00008C0D0000}"/>
    <cellStyle name="Normal 2 2 3 2 3 4 2 3" xfId="1100" xr:uid="{00000000-0005-0000-0000-00008D0D0000}"/>
    <cellStyle name="Normal 2 2 3 2 3 4 2 3 2" xfId="2298" xr:uid="{00000000-0005-0000-0000-00008E0D0000}"/>
    <cellStyle name="Normal 2 2 3 2 3 4 2 3 2 2" xfId="4683" xr:uid="{00000000-0005-0000-0000-00008F0D0000}"/>
    <cellStyle name="Normal 2 2 3 2 3 4 2 3 2 2 2" xfId="9452" xr:uid="{00000000-0005-0000-0000-0000900D0000}"/>
    <cellStyle name="Normal 2 2 3 2 3 4 2 3 2 2 2 2" xfId="28525" xr:uid="{00000000-0005-0000-0000-0000910D0000}"/>
    <cellStyle name="Normal 2 2 3 2 3 4 2 3 2 2 2 3" xfId="18989" xr:uid="{00000000-0005-0000-0000-0000920D0000}"/>
    <cellStyle name="Normal 2 2 3 2 3 4 2 3 2 2 3" xfId="23757" xr:uid="{00000000-0005-0000-0000-0000930D0000}"/>
    <cellStyle name="Normal 2 2 3 2 3 4 2 3 2 2 4" xfId="14221" xr:uid="{00000000-0005-0000-0000-0000940D0000}"/>
    <cellStyle name="Normal 2 2 3 2 3 4 2 3 2 3" xfId="7068" xr:uid="{00000000-0005-0000-0000-0000950D0000}"/>
    <cellStyle name="Normal 2 2 3 2 3 4 2 3 2 3 2" xfId="26141" xr:uid="{00000000-0005-0000-0000-0000960D0000}"/>
    <cellStyle name="Normal 2 2 3 2 3 4 2 3 2 3 3" xfId="16605" xr:uid="{00000000-0005-0000-0000-0000970D0000}"/>
    <cellStyle name="Normal 2 2 3 2 3 4 2 3 2 4" xfId="21373" xr:uid="{00000000-0005-0000-0000-0000980D0000}"/>
    <cellStyle name="Normal 2 2 3 2 3 4 2 3 2 5" xfId="11837" xr:uid="{00000000-0005-0000-0000-0000990D0000}"/>
    <cellStyle name="Normal 2 2 3 2 3 4 2 3 3" xfId="3491" xr:uid="{00000000-0005-0000-0000-00009A0D0000}"/>
    <cellStyle name="Normal 2 2 3 2 3 4 2 3 3 2" xfId="8260" xr:uid="{00000000-0005-0000-0000-00009B0D0000}"/>
    <cellStyle name="Normal 2 2 3 2 3 4 2 3 3 2 2" xfId="27333" xr:uid="{00000000-0005-0000-0000-00009C0D0000}"/>
    <cellStyle name="Normal 2 2 3 2 3 4 2 3 3 2 3" xfId="17797" xr:uid="{00000000-0005-0000-0000-00009D0D0000}"/>
    <cellStyle name="Normal 2 2 3 2 3 4 2 3 3 3" xfId="22565" xr:uid="{00000000-0005-0000-0000-00009E0D0000}"/>
    <cellStyle name="Normal 2 2 3 2 3 4 2 3 3 4" xfId="13029" xr:uid="{00000000-0005-0000-0000-00009F0D0000}"/>
    <cellStyle name="Normal 2 2 3 2 3 4 2 3 4" xfId="5876" xr:uid="{00000000-0005-0000-0000-0000A00D0000}"/>
    <cellStyle name="Normal 2 2 3 2 3 4 2 3 4 2" xfId="24949" xr:uid="{00000000-0005-0000-0000-0000A10D0000}"/>
    <cellStyle name="Normal 2 2 3 2 3 4 2 3 4 3" xfId="15413" xr:uid="{00000000-0005-0000-0000-0000A20D0000}"/>
    <cellStyle name="Normal 2 2 3 2 3 4 2 3 5" xfId="20181" xr:uid="{00000000-0005-0000-0000-0000A30D0000}"/>
    <cellStyle name="Normal 2 2 3 2 3 4 2 3 6" xfId="10645" xr:uid="{00000000-0005-0000-0000-0000A40D0000}"/>
    <cellStyle name="Normal 2 2 3 2 3 4 2 4" xfId="1602" xr:uid="{00000000-0005-0000-0000-0000A50D0000}"/>
    <cellStyle name="Normal 2 2 3 2 3 4 2 4 2" xfId="3987" xr:uid="{00000000-0005-0000-0000-0000A60D0000}"/>
    <cellStyle name="Normal 2 2 3 2 3 4 2 4 2 2" xfId="8756" xr:uid="{00000000-0005-0000-0000-0000A70D0000}"/>
    <cellStyle name="Normal 2 2 3 2 3 4 2 4 2 2 2" xfId="27829" xr:uid="{00000000-0005-0000-0000-0000A80D0000}"/>
    <cellStyle name="Normal 2 2 3 2 3 4 2 4 2 2 3" xfId="18293" xr:uid="{00000000-0005-0000-0000-0000A90D0000}"/>
    <cellStyle name="Normal 2 2 3 2 3 4 2 4 2 3" xfId="23061" xr:uid="{00000000-0005-0000-0000-0000AA0D0000}"/>
    <cellStyle name="Normal 2 2 3 2 3 4 2 4 2 4" xfId="13525" xr:uid="{00000000-0005-0000-0000-0000AB0D0000}"/>
    <cellStyle name="Normal 2 2 3 2 3 4 2 4 3" xfId="6372" xr:uid="{00000000-0005-0000-0000-0000AC0D0000}"/>
    <cellStyle name="Normal 2 2 3 2 3 4 2 4 3 2" xfId="25445" xr:uid="{00000000-0005-0000-0000-0000AD0D0000}"/>
    <cellStyle name="Normal 2 2 3 2 3 4 2 4 3 3" xfId="15909" xr:uid="{00000000-0005-0000-0000-0000AE0D0000}"/>
    <cellStyle name="Normal 2 2 3 2 3 4 2 4 4" xfId="20677" xr:uid="{00000000-0005-0000-0000-0000AF0D0000}"/>
    <cellStyle name="Normal 2 2 3 2 3 4 2 4 5" xfId="11141" xr:uid="{00000000-0005-0000-0000-0000B00D0000}"/>
    <cellStyle name="Normal 2 2 3 2 3 4 2 5" xfId="2795" xr:uid="{00000000-0005-0000-0000-0000B10D0000}"/>
    <cellStyle name="Normal 2 2 3 2 3 4 2 5 2" xfId="7564" xr:uid="{00000000-0005-0000-0000-0000B20D0000}"/>
    <cellStyle name="Normal 2 2 3 2 3 4 2 5 2 2" xfId="26637" xr:uid="{00000000-0005-0000-0000-0000B30D0000}"/>
    <cellStyle name="Normal 2 2 3 2 3 4 2 5 2 3" xfId="17101" xr:uid="{00000000-0005-0000-0000-0000B40D0000}"/>
    <cellStyle name="Normal 2 2 3 2 3 4 2 5 3" xfId="21869" xr:uid="{00000000-0005-0000-0000-0000B50D0000}"/>
    <cellStyle name="Normal 2 2 3 2 3 4 2 5 4" xfId="12333" xr:uid="{00000000-0005-0000-0000-0000B60D0000}"/>
    <cellStyle name="Normal 2 2 3 2 3 4 2 6" xfId="5180" xr:uid="{00000000-0005-0000-0000-0000B70D0000}"/>
    <cellStyle name="Normal 2 2 3 2 3 4 2 6 2" xfId="24253" xr:uid="{00000000-0005-0000-0000-0000B80D0000}"/>
    <cellStyle name="Normal 2 2 3 2 3 4 2 6 3" xfId="14717" xr:uid="{00000000-0005-0000-0000-0000B90D0000}"/>
    <cellStyle name="Normal 2 2 3 2 3 4 2 7" xfId="19485" xr:uid="{00000000-0005-0000-0000-0000BA0D0000}"/>
    <cellStyle name="Normal 2 2 3 2 3 4 2 8" xfId="9949" xr:uid="{00000000-0005-0000-0000-0000BB0D0000}"/>
    <cellStyle name="Normal 2 2 3 2 3 4 3" xfId="608" xr:uid="{00000000-0005-0000-0000-0000BC0D0000}"/>
    <cellStyle name="Normal 2 2 3 2 3 4 3 2" xfId="1806" xr:uid="{00000000-0005-0000-0000-0000BD0D0000}"/>
    <cellStyle name="Normal 2 2 3 2 3 4 3 2 2" xfId="4191" xr:uid="{00000000-0005-0000-0000-0000BE0D0000}"/>
    <cellStyle name="Normal 2 2 3 2 3 4 3 2 2 2" xfId="8960" xr:uid="{00000000-0005-0000-0000-0000BF0D0000}"/>
    <cellStyle name="Normal 2 2 3 2 3 4 3 2 2 2 2" xfId="28033" xr:uid="{00000000-0005-0000-0000-0000C00D0000}"/>
    <cellStyle name="Normal 2 2 3 2 3 4 3 2 2 2 3" xfId="18497" xr:uid="{00000000-0005-0000-0000-0000C10D0000}"/>
    <cellStyle name="Normal 2 2 3 2 3 4 3 2 2 3" xfId="23265" xr:uid="{00000000-0005-0000-0000-0000C20D0000}"/>
    <cellStyle name="Normal 2 2 3 2 3 4 3 2 2 4" xfId="13729" xr:uid="{00000000-0005-0000-0000-0000C30D0000}"/>
    <cellStyle name="Normal 2 2 3 2 3 4 3 2 3" xfId="6576" xr:uid="{00000000-0005-0000-0000-0000C40D0000}"/>
    <cellStyle name="Normal 2 2 3 2 3 4 3 2 3 2" xfId="25649" xr:uid="{00000000-0005-0000-0000-0000C50D0000}"/>
    <cellStyle name="Normal 2 2 3 2 3 4 3 2 3 3" xfId="16113" xr:uid="{00000000-0005-0000-0000-0000C60D0000}"/>
    <cellStyle name="Normal 2 2 3 2 3 4 3 2 4" xfId="20881" xr:uid="{00000000-0005-0000-0000-0000C70D0000}"/>
    <cellStyle name="Normal 2 2 3 2 3 4 3 2 5" xfId="11345" xr:uid="{00000000-0005-0000-0000-0000C80D0000}"/>
    <cellStyle name="Normal 2 2 3 2 3 4 3 3" xfId="2999" xr:uid="{00000000-0005-0000-0000-0000C90D0000}"/>
    <cellStyle name="Normal 2 2 3 2 3 4 3 3 2" xfId="7768" xr:uid="{00000000-0005-0000-0000-0000CA0D0000}"/>
    <cellStyle name="Normal 2 2 3 2 3 4 3 3 2 2" xfId="26841" xr:uid="{00000000-0005-0000-0000-0000CB0D0000}"/>
    <cellStyle name="Normal 2 2 3 2 3 4 3 3 2 3" xfId="17305" xr:uid="{00000000-0005-0000-0000-0000CC0D0000}"/>
    <cellStyle name="Normal 2 2 3 2 3 4 3 3 3" xfId="22073" xr:uid="{00000000-0005-0000-0000-0000CD0D0000}"/>
    <cellStyle name="Normal 2 2 3 2 3 4 3 3 4" xfId="12537" xr:uid="{00000000-0005-0000-0000-0000CE0D0000}"/>
    <cellStyle name="Normal 2 2 3 2 3 4 3 4" xfId="5384" xr:uid="{00000000-0005-0000-0000-0000CF0D0000}"/>
    <cellStyle name="Normal 2 2 3 2 3 4 3 4 2" xfId="24457" xr:uid="{00000000-0005-0000-0000-0000D00D0000}"/>
    <cellStyle name="Normal 2 2 3 2 3 4 3 4 3" xfId="14921" xr:uid="{00000000-0005-0000-0000-0000D10D0000}"/>
    <cellStyle name="Normal 2 2 3 2 3 4 3 5" xfId="19689" xr:uid="{00000000-0005-0000-0000-0000D20D0000}"/>
    <cellStyle name="Normal 2 2 3 2 3 4 3 6" xfId="10153" xr:uid="{00000000-0005-0000-0000-0000D30D0000}"/>
    <cellStyle name="Normal 2 2 3 2 3 4 4" xfId="956" xr:uid="{00000000-0005-0000-0000-0000D40D0000}"/>
    <cellStyle name="Normal 2 2 3 2 3 4 4 2" xfId="2154" xr:uid="{00000000-0005-0000-0000-0000D50D0000}"/>
    <cellStyle name="Normal 2 2 3 2 3 4 4 2 2" xfId="4539" xr:uid="{00000000-0005-0000-0000-0000D60D0000}"/>
    <cellStyle name="Normal 2 2 3 2 3 4 4 2 2 2" xfId="9308" xr:uid="{00000000-0005-0000-0000-0000D70D0000}"/>
    <cellStyle name="Normal 2 2 3 2 3 4 4 2 2 2 2" xfId="28381" xr:uid="{00000000-0005-0000-0000-0000D80D0000}"/>
    <cellStyle name="Normal 2 2 3 2 3 4 4 2 2 2 3" xfId="18845" xr:uid="{00000000-0005-0000-0000-0000D90D0000}"/>
    <cellStyle name="Normal 2 2 3 2 3 4 4 2 2 3" xfId="23613" xr:uid="{00000000-0005-0000-0000-0000DA0D0000}"/>
    <cellStyle name="Normal 2 2 3 2 3 4 4 2 2 4" xfId="14077" xr:uid="{00000000-0005-0000-0000-0000DB0D0000}"/>
    <cellStyle name="Normal 2 2 3 2 3 4 4 2 3" xfId="6924" xr:uid="{00000000-0005-0000-0000-0000DC0D0000}"/>
    <cellStyle name="Normal 2 2 3 2 3 4 4 2 3 2" xfId="25997" xr:uid="{00000000-0005-0000-0000-0000DD0D0000}"/>
    <cellStyle name="Normal 2 2 3 2 3 4 4 2 3 3" xfId="16461" xr:uid="{00000000-0005-0000-0000-0000DE0D0000}"/>
    <cellStyle name="Normal 2 2 3 2 3 4 4 2 4" xfId="21229" xr:uid="{00000000-0005-0000-0000-0000DF0D0000}"/>
    <cellStyle name="Normal 2 2 3 2 3 4 4 2 5" xfId="11693" xr:uid="{00000000-0005-0000-0000-0000E00D0000}"/>
    <cellStyle name="Normal 2 2 3 2 3 4 4 3" xfId="3347" xr:uid="{00000000-0005-0000-0000-0000E10D0000}"/>
    <cellStyle name="Normal 2 2 3 2 3 4 4 3 2" xfId="8116" xr:uid="{00000000-0005-0000-0000-0000E20D0000}"/>
    <cellStyle name="Normal 2 2 3 2 3 4 4 3 2 2" xfId="27189" xr:uid="{00000000-0005-0000-0000-0000E30D0000}"/>
    <cellStyle name="Normal 2 2 3 2 3 4 4 3 2 3" xfId="17653" xr:uid="{00000000-0005-0000-0000-0000E40D0000}"/>
    <cellStyle name="Normal 2 2 3 2 3 4 4 3 3" xfId="22421" xr:uid="{00000000-0005-0000-0000-0000E50D0000}"/>
    <cellStyle name="Normal 2 2 3 2 3 4 4 3 4" xfId="12885" xr:uid="{00000000-0005-0000-0000-0000E60D0000}"/>
    <cellStyle name="Normal 2 2 3 2 3 4 4 4" xfId="5732" xr:uid="{00000000-0005-0000-0000-0000E70D0000}"/>
    <cellStyle name="Normal 2 2 3 2 3 4 4 4 2" xfId="24805" xr:uid="{00000000-0005-0000-0000-0000E80D0000}"/>
    <cellStyle name="Normal 2 2 3 2 3 4 4 4 3" xfId="15269" xr:uid="{00000000-0005-0000-0000-0000E90D0000}"/>
    <cellStyle name="Normal 2 2 3 2 3 4 4 5" xfId="20037" xr:uid="{00000000-0005-0000-0000-0000EA0D0000}"/>
    <cellStyle name="Normal 2 2 3 2 3 4 4 6" xfId="10501" xr:uid="{00000000-0005-0000-0000-0000EB0D0000}"/>
    <cellStyle name="Normal 2 2 3 2 3 4 5" xfId="1458" xr:uid="{00000000-0005-0000-0000-0000EC0D0000}"/>
    <cellStyle name="Normal 2 2 3 2 3 4 5 2" xfId="3843" xr:uid="{00000000-0005-0000-0000-0000ED0D0000}"/>
    <cellStyle name="Normal 2 2 3 2 3 4 5 2 2" xfId="8612" xr:uid="{00000000-0005-0000-0000-0000EE0D0000}"/>
    <cellStyle name="Normal 2 2 3 2 3 4 5 2 2 2" xfId="27685" xr:uid="{00000000-0005-0000-0000-0000EF0D0000}"/>
    <cellStyle name="Normal 2 2 3 2 3 4 5 2 2 3" xfId="18149" xr:uid="{00000000-0005-0000-0000-0000F00D0000}"/>
    <cellStyle name="Normal 2 2 3 2 3 4 5 2 3" xfId="22917" xr:uid="{00000000-0005-0000-0000-0000F10D0000}"/>
    <cellStyle name="Normal 2 2 3 2 3 4 5 2 4" xfId="13381" xr:uid="{00000000-0005-0000-0000-0000F20D0000}"/>
    <cellStyle name="Normal 2 2 3 2 3 4 5 3" xfId="6228" xr:uid="{00000000-0005-0000-0000-0000F30D0000}"/>
    <cellStyle name="Normal 2 2 3 2 3 4 5 3 2" xfId="25301" xr:uid="{00000000-0005-0000-0000-0000F40D0000}"/>
    <cellStyle name="Normal 2 2 3 2 3 4 5 3 3" xfId="15765" xr:uid="{00000000-0005-0000-0000-0000F50D0000}"/>
    <cellStyle name="Normal 2 2 3 2 3 4 5 4" xfId="20533" xr:uid="{00000000-0005-0000-0000-0000F60D0000}"/>
    <cellStyle name="Normal 2 2 3 2 3 4 5 5" xfId="10997" xr:uid="{00000000-0005-0000-0000-0000F70D0000}"/>
    <cellStyle name="Normal 2 2 3 2 3 4 6" xfId="2651" xr:uid="{00000000-0005-0000-0000-0000F80D0000}"/>
    <cellStyle name="Normal 2 2 3 2 3 4 6 2" xfId="7420" xr:uid="{00000000-0005-0000-0000-0000F90D0000}"/>
    <cellStyle name="Normal 2 2 3 2 3 4 6 2 2" xfId="26493" xr:uid="{00000000-0005-0000-0000-0000FA0D0000}"/>
    <cellStyle name="Normal 2 2 3 2 3 4 6 2 3" xfId="16957" xr:uid="{00000000-0005-0000-0000-0000FB0D0000}"/>
    <cellStyle name="Normal 2 2 3 2 3 4 6 3" xfId="21725" xr:uid="{00000000-0005-0000-0000-0000FC0D0000}"/>
    <cellStyle name="Normal 2 2 3 2 3 4 6 4" xfId="12189" xr:uid="{00000000-0005-0000-0000-0000FD0D0000}"/>
    <cellStyle name="Normal 2 2 3 2 3 4 7" xfId="5036" xr:uid="{00000000-0005-0000-0000-0000FE0D0000}"/>
    <cellStyle name="Normal 2 2 3 2 3 4 7 2" xfId="24109" xr:uid="{00000000-0005-0000-0000-0000FF0D0000}"/>
    <cellStyle name="Normal 2 2 3 2 3 4 7 3" xfId="14573" xr:uid="{00000000-0005-0000-0000-0000000E0000}"/>
    <cellStyle name="Normal 2 2 3 2 3 4 8" xfId="19341" xr:uid="{00000000-0005-0000-0000-0000010E0000}"/>
    <cellStyle name="Normal 2 2 3 2 3 4 9" xfId="9805" xr:uid="{00000000-0005-0000-0000-0000020E0000}"/>
    <cellStyle name="Normal 2 2 3 2 3 5" xfId="187" xr:uid="{00000000-0005-0000-0000-0000030E0000}"/>
    <cellStyle name="Normal 2 2 3 2 3 5 2" xfId="536" xr:uid="{00000000-0005-0000-0000-0000040E0000}"/>
    <cellStyle name="Normal 2 2 3 2 3 5 2 2" xfId="1734" xr:uid="{00000000-0005-0000-0000-0000050E0000}"/>
    <cellStyle name="Normal 2 2 3 2 3 5 2 2 2" xfId="4119" xr:uid="{00000000-0005-0000-0000-0000060E0000}"/>
    <cellStyle name="Normal 2 2 3 2 3 5 2 2 2 2" xfId="8888" xr:uid="{00000000-0005-0000-0000-0000070E0000}"/>
    <cellStyle name="Normal 2 2 3 2 3 5 2 2 2 2 2" xfId="27961" xr:uid="{00000000-0005-0000-0000-0000080E0000}"/>
    <cellStyle name="Normal 2 2 3 2 3 5 2 2 2 2 3" xfId="18425" xr:uid="{00000000-0005-0000-0000-0000090E0000}"/>
    <cellStyle name="Normal 2 2 3 2 3 5 2 2 2 3" xfId="23193" xr:uid="{00000000-0005-0000-0000-00000A0E0000}"/>
    <cellStyle name="Normal 2 2 3 2 3 5 2 2 2 4" xfId="13657" xr:uid="{00000000-0005-0000-0000-00000B0E0000}"/>
    <cellStyle name="Normal 2 2 3 2 3 5 2 2 3" xfId="6504" xr:uid="{00000000-0005-0000-0000-00000C0E0000}"/>
    <cellStyle name="Normal 2 2 3 2 3 5 2 2 3 2" xfId="25577" xr:uid="{00000000-0005-0000-0000-00000D0E0000}"/>
    <cellStyle name="Normal 2 2 3 2 3 5 2 2 3 3" xfId="16041" xr:uid="{00000000-0005-0000-0000-00000E0E0000}"/>
    <cellStyle name="Normal 2 2 3 2 3 5 2 2 4" xfId="20809" xr:uid="{00000000-0005-0000-0000-00000F0E0000}"/>
    <cellStyle name="Normal 2 2 3 2 3 5 2 2 5" xfId="11273" xr:uid="{00000000-0005-0000-0000-0000100E0000}"/>
    <cellStyle name="Normal 2 2 3 2 3 5 2 3" xfId="2927" xr:uid="{00000000-0005-0000-0000-0000110E0000}"/>
    <cellStyle name="Normal 2 2 3 2 3 5 2 3 2" xfId="7696" xr:uid="{00000000-0005-0000-0000-0000120E0000}"/>
    <cellStyle name="Normal 2 2 3 2 3 5 2 3 2 2" xfId="26769" xr:uid="{00000000-0005-0000-0000-0000130E0000}"/>
    <cellStyle name="Normal 2 2 3 2 3 5 2 3 2 3" xfId="17233" xr:uid="{00000000-0005-0000-0000-0000140E0000}"/>
    <cellStyle name="Normal 2 2 3 2 3 5 2 3 3" xfId="22001" xr:uid="{00000000-0005-0000-0000-0000150E0000}"/>
    <cellStyle name="Normal 2 2 3 2 3 5 2 3 4" xfId="12465" xr:uid="{00000000-0005-0000-0000-0000160E0000}"/>
    <cellStyle name="Normal 2 2 3 2 3 5 2 4" xfId="5312" xr:uid="{00000000-0005-0000-0000-0000170E0000}"/>
    <cellStyle name="Normal 2 2 3 2 3 5 2 4 2" xfId="24385" xr:uid="{00000000-0005-0000-0000-0000180E0000}"/>
    <cellStyle name="Normal 2 2 3 2 3 5 2 4 3" xfId="14849" xr:uid="{00000000-0005-0000-0000-0000190E0000}"/>
    <cellStyle name="Normal 2 2 3 2 3 5 2 5" xfId="19617" xr:uid="{00000000-0005-0000-0000-00001A0E0000}"/>
    <cellStyle name="Normal 2 2 3 2 3 5 2 6" xfId="10081" xr:uid="{00000000-0005-0000-0000-00001B0E0000}"/>
    <cellStyle name="Normal 2 2 3 2 3 5 3" xfId="884" xr:uid="{00000000-0005-0000-0000-00001C0E0000}"/>
    <cellStyle name="Normal 2 2 3 2 3 5 3 2" xfId="2082" xr:uid="{00000000-0005-0000-0000-00001D0E0000}"/>
    <cellStyle name="Normal 2 2 3 2 3 5 3 2 2" xfId="4467" xr:uid="{00000000-0005-0000-0000-00001E0E0000}"/>
    <cellStyle name="Normal 2 2 3 2 3 5 3 2 2 2" xfId="9236" xr:uid="{00000000-0005-0000-0000-00001F0E0000}"/>
    <cellStyle name="Normal 2 2 3 2 3 5 3 2 2 2 2" xfId="28309" xr:uid="{00000000-0005-0000-0000-0000200E0000}"/>
    <cellStyle name="Normal 2 2 3 2 3 5 3 2 2 2 3" xfId="18773" xr:uid="{00000000-0005-0000-0000-0000210E0000}"/>
    <cellStyle name="Normal 2 2 3 2 3 5 3 2 2 3" xfId="23541" xr:uid="{00000000-0005-0000-0000-0000220E0000}"/>
    <cellStyle name="Normal 2 2 3 2 3 5 3 2 2 4" xfId="14005" xr:uid="{00000000-0005-0000-0000-0000230E0000}"/>
    <cellStyle name="Normal 2 2 3 2 3 5 3 2 3" xfId="6852" xr:uid="{00000000-0005-0000-0000-0000240E0000}"/>
    <cellStyle name="Normal 2 2 3 2 3 5 3 2 3 2" xfId="25925" xr:uid="{00000000-0005-0000-0000-0000250E0000}"/>
    <cellStyle name="Normal 2 2 3 2 3 5 3 2 3 3" xfId="16389" xr:uid="{00000000-0005-0000-0000-0000260E0000}"/>
    <cellStyle name="Normal 2 2 3 2 3 5 3 2 4" xfId="21157" xr:uid="{00000000-0005-0000-0000-0000270E0000}"/>
    <cellStyle name="Normal 2 2 3 2 3 5 3 2 5" xfId="11621" xr:uid="{00000000-0005-0000-0000-0000280E0000}"/>
    <cellStyle name="Normal 2 2 3 2 3 5 3 3" xfId="3275" xr:uid="{00000000-0005-0000-0000-0000290E0000}"/>
    <cellStyle name="Normal 2 2 3 2 3 5 3 3 2" xfId="8044" xr:uid="{00000000-0005-0000-0000-00002A0E0000}"/>
    <cellStyle name="Normal 2 2 3 2 3 5 3 3 2 2" xfId="27117" xr:uid="{00000000-0005-0000-0000-00002B0E0000}"/>
    <cellStyle name="Normal 2 2 3 2 3 5 3 3 2 3" xfId="17581" xr:uid="{00000000-0005-0000-0000-00002C0E0000}"/>
    <cellStyle name="Normal 2 2 3 2 3 5 3 3 3" xfId="22349" xr:uid="{00000000-0005-0000-0000-00002D0E0000}"/>
    <cellStyle name="Normal 2 2 3 2 3 5 3 3 4" xfId="12813" xr:uid="{00000000-0005-0000-0000-00002E0E0000}"/>
    <cellStyle name="Normal 2 2 3 2 3 5 3 4" xfId="5660" xr:uid="{00000000-0005-0000-0000-00002F0E0000}"/>
    <cellStyle name="Normal 2 2 3 2 3 5 3 4 2" xfId="24733" xr:uid="{00000000-0005-0000-0000-0000300E0000}"/>
    <cellStyle name="Normal 2 2 3 2 3 5 3 4 3" xfId="15197" xr:uid="{00000000-0005-0000-0000-0000310E0000}"/>
    <cellStyle name="Normal 2 2 3 2 3 5 3 5" xfId="19965" xr:uid="{00000000-0005-0000-0000-0000320E0000}"/>
    <cellStyle name="Normal 2 2 3 2 3 5 3 6" xfId="10429" xr:uid="{00000000-0005-0000-0000-0000330E0000}"/>
    <cellStyle name="Normal 2 2 3 2 3 5 4" xfId="1386" xr:uid="{00000000-0005-0000-0000-0000340E0000}"/>
    <cellStyle name="Normal 2 2 3 2 3 5 4 2" xfId="3771" xr:uid="{00000000-0005-0000-0000-0000350E0000}"/>
    <cellStyle name="Normal 2 2 3 2 3 5 4 2 2" xfId="8540" xr:uid="{00000000-0005-0000-0000-0000360E0000}"/>
    <cellStyle name="Normal 2 2 3 2 3 5 4 2 2 2" xfId="27613" xr:uid="{00000000-0005-0000-0000-0000370E0000}"/>
    <cellStyle name="Normal 2 2 3 2 3 5 4 2 2 3" xfId="18077" xr:uid="{00000000-0005-0000-0000-0000380E0000}"/>
    <cellStyle name="Normal 2 2 3 2 3 5 4 2 3" xfId="22845" xr:uid="{00000000-0005-0000-0000-0000390E0000}"/>
    <cellStyle name="Normal 2 2 3 2 3 5 4 2 4" xfId="13309" xr:uid="{00000000-0005-0000-0000-00003A0E0000}"/>
    <cellStyle name="Normal 2 2 3 2 3 5 4 3" xfId="6156" xr:uid="{00000000-0005-0000-0000-00003B0E0000}"/>
    <cellStyle name="Normal 2 2 3 2 3 5 4 3 2" xfId="25229" xr:uid="{00000000-0005-0000-0000-00003C0E0000}"/>
    <cellStyle name="Normal 2 2 3 2 3 5 4 3 3" xfId="15693" xr:uid="{00000000-0005-0000-0000-00003D0E0000}"/>
    <cellStyle name="Normal 2 2 3 2 3 5 4 4" xfId="20461" xr:uid="{00000000-0005-0000-0000-00003E0E0000}"/>
    <cellStyle name="Normal 2 2 3 2 3 5 4 5" xfId="10925" xr:uid="{00000000-0005-0000-0000-00003F0E0000}"/>
    <cellStyle name="Normal 2 2 3 2 3 5 5" xfId="2579" xr:uid="{00000000-0005-0000-0000-0000400E0000}"/>
    <cellStyle name="Normal 2 2 3 2 3 5 5 2" xfId="7348" xr:uid="{00000000-0005-0000-0000-0000410E0000}"/>
    <cellStyle name="Normal 2 2 3 2 3 5 5 2 2" xfId="26421" xr:uid="{00000000-0005-0000-0000-0000420E0000}"/>
    <cellStyle name="Normal 2 2 3 2 3 5 5 2 3" xfId="16885" xr:uid="{00000000-0005-0000-0000-0000430E0000}"/>
    <cellStyle name="Normal 2 2 3 2 3 5 5 3" xfId="21653" xr:uid="{00000000-0005-0000-0000-0000440E0000}"/>
    <cellStyle name="Normal 2 2 3 2 3 5 5 4" xfId="12117" xr:uid="{00000000-0005-0000-0000-0000450E0000}"/>
    <cellStyle name="Normal 2 2 3 2 3 5 6" xfId="4964" xr:uid="{00000000-0005-0000-0000-0000460E0000}"/>
    <cellStyle name="Normal 2 2 3 2 3 5 6 2" xfId="24037" xr:uid="{00000000-0005-0000-0000-0000470E0000}"/>
    <cellStyle name="Normal 2 2 3 2 3 5 6 3" xfId="14501" xr:uid="{00000000-0005-0000-0000-0000480E0000}"/>
    <cellStyle name="Normal 2 2 3 2 3 5 7" xfId="19269" xr:uid="{00000000-0005-0000-0000-0000490E0000}"/>
    <cellStyle name="Normal 2 2 3 2 3 5 8" xfId="9733" xr:uid="{00000000-0005-0000-0000-00004A0E0000}"/>
    <cellStyle name="Normal 2 2 3 2 3 6" xfId="331" xr:uid="{00000000-0005-0000-0000-00004B0E0000}"/>
    <cellStyle name="Normal 2 2 3 2 3 6 2" xfId="680" xr:uid="{00000000-0005-0000-0000-00004C0E0000}"/>
    <cellStyle name="Normal 2 2 3 2 3 6 2 2" xfId="1878" xr:uid="{00000000-0005-0000-0000-00004D0E0000}"/>
    <cellStyle name="Normal 2 2 3 2 3 6 2 2 2" xfId="4263" xr:uid="{00000000-0005-0000-0000-00004E0E0000}"/>
    <cellStyle name="Normal 2 2 3 2 3 6 2 2 2 2" xfId="9032" xr:uid="{00000000-0005-0000-0000-00004F0E0000}"/>
    <cellStyle name="Normal 2 2 3 2 3 6 2 2 2 2 2" xfId="28105" xr:uid="{00000000-0005-0000-0000-0000500E0000}"/>
    <cellStyle name="Normal 2 2 3 2 3 6 2 2 2 2 3" xfId="18569" xr:uid="{00000000-0005-0000-0000-0000510E0000}"/>
    <cellStyle name="Normal 2 2 3 2 3 6 2 2 2 3" xfId="23337" xr:uid="{00000000-0005-0000-0000-0000520E0000}"/>
    <cellStyle name="Normal 2 2 3 2 3 6 2 2 2 4" xfId="13801" xr:uid="{00000000-0005-0000-0000-0000530E0000}"/>
    <cellStyle name="Normal 2 2 3 2 3 6 2 2 3" xfId="6648" xr:uid="{00000000-0005-0000-0000-0000540E0000}"/>
    <cellStyle name="Normal 2 2 3 2 3 6 2 2 3 2" xfId="25721" xr:uid="{00000000-0005-0000-0000-0000550E0000}"/>
    <cellStyle name="Normal 2 2 3 2 3 6 2 2 3 3" xfId="16185" xr:uid="{00000000-0005-0000-0000-0000560E0000}"/>
    <cellStyle name="Normal 2 2 3 2 3 6 2 2 4" xfId="20953" xr:uid="{00000000-0005-0000-0000-0000570E0000}"/>
    <cellStyle name="Normal 2 2 3 2 3 6 2 2 5" xfId="11417" xr:uid="{00000000-0005-0000-0000-0000580E0000}"/>
    <cellStyle name="Normal 2 2 3 2 3 6 2 3" xfId="3071" xr:uid="{00000000-0005-0000-0000-0000590E0000}"/>
    <cellStyle name="Normal 2 2 3 2 3 6 2 3 2" xfId="7840" xr:uid="{00000000-0005-0000-0000-00005A0E0000}"/>
    <cellStyle name="Normal 2 2 3 2 3 6 2 3 2 2" xfId="26913" xr:uid="{00000000-0005-0000-0000-00005B0E0000}"/>
    <cellStyle name="Normal 2 2 3 2 3 6 2 3 2 3" xfId="17377" xr:uid="{00000000-0005-0000-0000-00005C0E0000}"/>
    <cellStyle name="Normal 2 2 3 2 3 6 2 3 3" xfId="22145" xr:uid="{00000000-0005-0000-0000-00005D0E0000}"/>
    <cellStyle name="Normal 2 2 3 2 3 6 2 3 4" xfId="12609" xr:uid="{00000000-0005-0000-0000-00005E0E0000}"/>
    <cellStyle name="Normal 2 2 3 2 3 6 2 4" xfId="5456" xr:uid="{00000000-0005-0000-0000-00005F0E0000}"/>
    <cellStyle name="Normal 2 2 3 2 3 6 2 4 2" xfId="24529" xr:uid="{00000000-0005-0000-0000-0000600E0000}"/>
    <cellStyle name="Normal 2 2 3 2 3 6 2 4 3" xfId="14993" xr:uid="{00000000-0005-0000-0000-0000610E0000}"/>
    <cellStyle name="Normal 2 2 3 2 3 6 2 5" xfId="19761" xr:uid="{00000000-0005-0000-0000-0000620E0000}"/>
    <cellStyle name="Normal 2 2 3 2 3 6 2 6" xfId="10225" xr:uid="{00000000-0005-0000-0000-0000630E0000}"/>
    <cellStyle name="Normal 2 2 3 2 3 6 3" xfId="1028" xr:uid="{00000000-0005-0000-0000-0000640E0000}"/>
    <cellStyle name="Normal 2 2 3 2 3 6 3 2" xfId="2226" xr:uid="{00000000-0005-0000-0000-0000650E0000}"/>
    <cellStyle name="Normal 2 2 3 2 3 6 3 2 2" xfId="4611" xr:uid="{00000000-0005-0000-0000-0000660E0000}"/>
    <cellStyle name="Normal 2 2 3 2 3 6 3 2 2 2" xfId="9380" xr:uid="{00000000-0005-0000-0000-0000670E0000}"/>
    <cellStyle name="Normal 2 2 3 2 3 6 3 2 2 2 2" xfId="28453" xr:uid="{00000000-0005-0000-0000-0000680E0000}"/>
    <cellStyle name="Normal 2 2 3 2 3 6 3 2 2 2 3" xfId="18917" xr:uid="{00000000-0005-0000-0000-0000690E0000}"/>
    <cellStyle name="Normal 2 2 3 2 3 6 3 2 2 3" xfId="23685" xr:uid="{00000000-0005-0000-0000-00006A0E0000}"/>
    <cellStyle name="Normal 2 2 3 2 3 6 3 2 2 4" xfId="14149" xr:uid="{00000000-0005-0000-0000-00006B0E0000}"/>
    <cellStyle name="Normal 2 2 3 2 3 6 3 2 3" xfId="6996" xr:uid="{00000000-0005-0000-0000-00006C0E0000}"/>
    <cellStyle name="Normal 2 2 3 2 3 6 3 2 3 2" xfId="26069" xr:uid="{00000000-0005-0000-0000-00006D0E0000}"/>
    <cellStyle name="Normal 2 2 3 2 3 6 3 2 3 3" xfId="16533" xr:uid="{00000000-0005-0000-0000-00006E0E0000}"/>
    <cellStyle name="Normal 2 2 3 2 3 6 3 2 4" xfId="21301" xr:uid="{00000000-0005-0000-0000-00006F0E0000}"/>
    <cellStyle name="Normal 2 2 3 2 3 6 3 2 5" xfId="11765" xr:uid="{00000000-0005-0000-0000-0000700E0000}"/>
    <cellStyle name="Normal 2 2 3 2 3 6 3 3" xfId="3419" xr:uid="{00000000-0005-0000-0000-0000710E0000}"/>
    <cellStyle name="Normal 2 2 3 2 3 6 3 3 2" xfId="8188" xr:uid="{00000000-0005-0000-0000-0000720E0000}"/>
    <cellStyle name="Normal 2 2 3 2 3 6 3 3 2 2" xfId="27261" xr:uid="{00000000-0005-0000-0000-0000730E0000}"/>
    <cellStyle name="Normal 2 2 3 2 3 6 3 3 2 3" xfId="17725" xr:uid="{00000000-0005-0000-0000-0000740E0000}"/>
    <cellStyle name="Normal 2 2 3 2 3 6 3 3 3" xfId="22493" xr:uid="{00000000-0005-0000-0000-0000750E0000}"/>
    <cellStyle name="Normal 2 2 3 2 3 6 3 3 4" xfId="12957" xr:uid="{00000000-0005-0000-0000-0000760E0000}"/>
    <cellStyle name="Normal 2 2 3 2 3 6 3 4" xfId="5804" xr:uid="{00000000-0005-0000-0000-0000770E0000}"/>
    <cellStyle name="Normal 2 2 3 2 3 6 3 4 2" xfId="24877" xr:uid="{00000000-0005-0000-0000-0000780E0000}"/>
    <cellStyle name="Normal 2 2 3 2 3 6 3 4 3" xfId="15341" xr:uid="{00000000-0005-0000-0000-0000790E0000}"/>
    <cellStyle name="Normal 2 2 3 2 3 6 3 5" xfId="20109" xr:uid="{00000000-0005-0000-0000-00007A0E0000}"/>
    <cellStyle name="Normal 2 2 3 2 3 6 3 6" xfId="10573" xr:uid="{00000000-0005-0000-0000-00007B0E0000}"/>
    <cellStyle name="Normal 2 2 3 2 3 6 4" xfId="1530" xr:uid="{00000000-0005-0000-0000-00007C0E0000}"/>
    <cellStyle name="Normal 2 2 3 2 3 6 4 2" xfId="3915" xr:uid="{00000000-0005-0000-0000-00007D0E0000}"/>
    <cellStyle name="Normal 2 2 3 2 3 6 4 2 2" xfId="8684" xr:uid="{00000000-0005-0000-0000-00007E0E0000}"/>
    <cellStyle name="Normal 2 2 3 2 3 6 4 2 2 2" xfId="27757" xr:uid="{00000000-0005-0000-0000-00007F0E0000}"/>
    <cellStyle name="Normal 2 2 3 2 3 6 4 2 2 3" xfId="18221" xr:uid="{00000000-0005-0000-0000-0000800E0000}"/>
    <cellStyle name="Normal 2 2 3 2 3 6 4 2 3" xfId="22989" xr:uid="{00000000-0005-0000-0000-0000810E0000}"/>
    <cellStyle name="Normal 2 2 3 2 3 6 4 2 4" xfId="13453" xr:uid="{00000000-0005-0000-0000-0000820E0000}"/>
    <cellStyle name="Normal 2 2 3 2 3 6 4 3" xfId="6300" xr:uid="{00000000-0005-0000-0000-0000830E0000}"/>
    <cellStyle name="Normal 2 2 3 2 3 6 4 3 2" xfId="25373" xr:uid="{00000000-0005-0000-0000-0000840E0000}"/>
    <cellStyle name="Normal 2 2 3 2 3 6 4 3 3" xfId="15837" xr:uid="{00000000-0005-0000-0000-0000850E0000}"/>
    <cellStyle name="Normal 2 2 3 2 3 6 4 4" xfId="20605" xr:uid="{00000000-0005-0000-0000-0000860E0000}"/>
    <cellStyle name="Normal 2 2 3 2 3 6 4 5" xfId="11069" xr:uid="{00000000-0005-0000-0000-0000870E0000}"/>
    <cellStyle name="Normal 2 2 3 2 3 6 5" xfId="2723" xr:uid="{00000000-0005-0000-0000-0000880E0000}"/>
    <cellStyle name="Normal 2 2 3 2 3 6 5 2" xfId="7492" xr:uid="{00000000-0005-0000-0000-0000890E0000}"/>
    <cellStyle name="Normal 2 2 3 2 3 6 5 2 2" xfId="26565" xr:uid="{00000000-0005-0000-0000-00008A0E0000}"/>
    <cellStyle name="Normal 2 2 3 2 3 6 5 2 3" xfId="17029" xr:uid="{00000000-0005-0000-0000-00008B0E0000}"/>
    <cellStyle name="Normal 2 2 3 2 3 6 5 3" xfId="21797" xr:uid="{00000000-0005-0000-0000-00008C0E0000}"/>
    <cellStyle name="Normal 2 2 3 2 3 6 5 4" xfId="12261" xr:uid="{00000000-0005-0000-0000-00008D0E0000}"/>
    <cellStyle name="Normal 2 2 3 2 3 6 6" xfId="5108" xr:uid="{00000000-0005-0000-0000-00008E0E0000}"/>
    <cellStyle name="Normal 2 2 3 2 3 6 6 2" xfId="24181" xr:uid="{00000000-0005-0000-0000-00008F0E0000}"/>
    <cellStyle name="Normal 2 2 3 2 3 6 6 3" xfId="14645" xr:uid="{00000000-0005-0000-0000-0000900E0000}"/>
    <cellStyle name="Normal 2 2 3 2 3 6 7" xfId="19413" xr:uid="{00000000-0005-0000-0000-0000910E0000}"/>
    <cellStyle name="Normal 2 2 3 2 3 6 8" xfId="9877" xr:uid="{00000000-0005-0000-0000-0000920E0000}"/>
    <cellStyle name="Normal 2 2 3 2 3 7" xfId="488" xr:uid="{00000000-0005-0000-0000-0000930E0000}"/>
    <cellStyle name="Normal 2 2 3 2 3 7 2" xfId="1686" xr:uid="{00000000-0005-0000-0000-0000940E0000}"/>
    <cellStyle name="Normal 2 2 3 2 3 7 2 2" xfId="4071" xr:uid="{00000000-0005-0000-0000-0000950E0000}"/>
    <cellStyle name="Normal 2 2 3 2 3 7 2 2 2" xfId="8840" xr:uid="{00000000-0005-0000-0000-0000960E0000}"/>
    <cellStyle name="Normal 2 2 3 2 3 7 2 2 2 2" xfId="27913" xr:uid="{00000000-0005-0000-0000-0000970E0000}"/>
    <cellStyle name="Normal 2 2 3 2 3 7 2 2 2 3" xfId="18377" xr:uid="{00000000-0005-0000-0000-0000980E0000}"/>
    <cellStyle name="Normal 2 2 3 2 3 7 2 2 3" xfId="23145" xr:uid="{00000000-0005-0000-0000-0000990E0000}"/>
    <cellStyle name="Normal 2 2 3 2 3 7 2 2 4" xfId="13609" xr:uid="{00000000-0005-0000-0000-00009A0E0000}"/>
    <cellStyle name="Normal 2 2 3 2 3 7 2 3" xfId="6456" xr:uid="{00000000-0005-0000-0000-00009B0E0000}"/>
    <cellStyle name="Normal 2 2 3 2 3 7 2 3 2" xfId="25529" xr:uid="{00000000-0005-0000-0000-00009C0E0000}"/>
    <cellStyle name="Normal 2 2 3 2 3 7 2 3 3" xfId="15993" xr:uid="{00000000-0005-0000-0000-00009D0E0000}"/>
    <cellStyle name="Normal 2 2 3 2 3 7 2 4" xfId="20761" xr:uid="{00000000-0005-0000-0000-00009E0E0000}"/>
    <cellStyle name="Normal 2 2 3 2 3 7 2 5" xfId="11225" xr:uid="{00000000-0005-0000-0000-00009F0E0000}"/>
    <cellStyle name="Normal 2 2 3 2 3 7 3" xfId="2879" xr:uid="{00000000-0005-0000-0000-0000A00E0000}"/>
    <cellStyle name="Normal 2 2 3 2 3 7 3 2" xfId="7648" xr:uid="{00000000-0005-0000-0000-0000A10E0000}"/>
    <cellStyle name="Normal 2 2 3 2 3 7 3 2 2" xfId="26721" xr:uid="{00000000-0005-0000-0000-0000A20E0000}"/>
    <cellStyle name="Normal 2 2 3 2 3 7 3 2 3" xfId="17185" xr:uid="{00000000-0005-0000-0000-0000A30E0000}"/>
    <cellStyle name="Normal 2 2 3 2 3 7 3 3" xfId="21953" xr:uid="{00000000-0005-0000-0000-0000A40E0000}"/>
    <cellStyle name="Normal 2 2 3 2 3 7 3 4" xfId="12417" xr:uid="{00000000-0005-0000-0000-0000A50E0000}"/>
    <cellStyle name="Normal 2 2 3 2 3 7 4" xfId="5264" xr:uid="{00000000-0005-0000-0000-0000A60E0000}"/>
    <cellStyle name="Normal 2 2 3 2 3 7 4 2" xfId="24337" xr:uid="{00000000-0005-0000-0000-0000A70E0000}"/>
    <cellStyle name="Normal 2 2 3 2 3 7 4 3" xfId="14801" xr:uid="{00000000-0005-0000-0000-0000A80E0000}"/>
    <cellStyle name="Normal 2 2 3 2 3 7 5" xfId="19569" xr:uid="{00000000-0005-0000-0000-0000A90E0000}"/>
    <cellStyle name="Normal 2 2 3 2 3 7 6" xfId="10033" xr:uid="{00000000-0005-0000-0000-0000AA0E0000}"/>
    <cellStyle name="Normal 2 2 3 2 3 8" xfId="836" xr:uid="{00000000-0005-0000-0000-0000AB0E0000}"/>
    <cellStyle name="Normal 2 2 3 2 3 8 2" xfId="2034" xr:uid="{00000000-0005-0000-0000-0000AC0E0000}"/>
    <cellStyle name="Normal 2 2 3 2 3 8 2 2" xfId="4419" xr:uid="{00000000-0005-0000-0000-0000AD0E0000}"/>
    <cellStyle name="Normal 2 2 3 2 3 8 2 2 2" xfId="9188" xr:uid="{00000000-0005-0000-0000-0000AE0E0000}"/>
    <cellStyle name="Normal 2 2 3 2 3 8 2 2 2 2" xfId="28261" xr:uid="{00000000-0005-0000-0000-0000AF0E0000}"/>
    <cellStyle name="Normal 2 2 3 2 3 8 2 2 2 3" xfId="18725" xr:uid="{00000000-0005-0000-0000-0000B00E0000}"/>
    <cellStyle name="Normal 2 2 3 2 3 8 2 2 3" xfId="23493" xr:uid="{00000000-0005-0000-0000-0000B10E0000}"/>
    <cellStyle name="Normal 2 2 3 2 3 8 2 2 4" xfId="13957" xr:uid="{00000000-0005-0000-0000-0000B20E0000}"/>
    <cellStyle name="Normal 2 2 3 2 3 8 2 3" xfId="6804" xr:uid="{00000000-0005-0000-0000-0000B30E0000}"/>
    <cellStyle name="Normal 2 2 3 2 3 8 2 3 2" xfId="25877" xr:uid="{00000000-0005-0000-0000-0000B40E0000}"/>
    <cellStyle name="Normal 2 2 3 2 3 8 2 3 3" xfId="16341" xr:uid="{00000000-0005-0000-0000-0000B50E0000}"/>
    <cellStyle name="Normal 2 2 3 2 3 8 2 4" xfId="21109" xr:uid="{00000000-0005-0000-0000-0000B60E0000}"/>
    <cellStyle name="Normal 2 2 3 2 3 8 2 5" xfId="11573" xr:uid="{00000000-0005-0000-0000-0000B70E0000}"/>
    <cellStyle name="Normal 2 2 3 2 3 8 3" xfId="3227" xr:uid="{00000000-0005-0000-0000-0000B80E0000}"/>
    <cellStyle name="Normal 2 2 3 2 3 8 3 2" xfId="7996" xr:uid="{00000000-0005-0000-0000-0000B90E0000}"/>
    <cellStyle name="Normal 2 2 3 2 3 8 3 2 2" xfId="27069" xr:uid="{00000000-0005-0000-0000-0000BA0E0000}"/>
    <cellStyle name="Normal 2 2 3 2 3 8 3 2 3" xfId="17533" xr:uid="{00000000-0005-0000-0000-0000BB0E0000}"/>
    <cellStyle name="Normal 2 2 3 2 3 8 3 3" xfId="22301" xr:uid="{00000000-0005-0000-0000-0000BC0E0000}"/>
    <cellStyle name="Normal 2 2 3 2 3 8 3 4" xfId="12765" xr:uid="{00000000-0005-0000-0000-0000BD0E0000}"/>
    <cellStyle name="Normal 2 2 3 2 3 8 4" xfId="5612" xr:uid="{00000000-0005-0000-0000-0000BE0E0000}"/>
    <cellStyle name="Normal 2 2 3 2 3 8 4 2" xfId="24685" xr:uid="{00000000-0005-0000-0000-0000BF0E0000}"/>
    <cellStyle name="Normal 2 2 3 2 3 8 4 3" xfId="15149" xr:uid="{00000000-0005-0000-0000-0000C00E0000}"/>
    <cellStyle name="Normal 2 2 3 2 3 8 5" xfId="19917" xr:uid="{00000000-0005-0000-0000-0000C10E0000}"/>
    <cellStyle name="Normal 2 2 3 2 3 8 6" xfId="10381" xr:uid="{00000000-0005-0000-0000-0000C20E0000}"/>
    <cellStyle name="Normal 2 2 3 2 3 9" xfId="139" xr:uid="{00000000-0005-0000-0000-0000C30E0000}"/>
    <cellStyle name="Normal 2 2 3 2 3 9 2" xfId="1338" xr:uid="{00000000-0005-0000-0000-0000C40E0000}"/>
    <cellStyle name="Normal 2 2 3 2 3 9 2 2" xfId="3723" xr:uid="{00000000-0005-0000-0000-0000C50E0000}"/>
    <cellStyle name="Normal 2 2 3 2 3 9 2 2 2" xfId="8492" xr:uid="{00000000-0005-0000-0000-0000C60E0000}"/>
    <cellStyle name="Normal 2 2 3 2 3 9 2 2 2 2" xfId="27565" xr:uid="{00000000-0005-0000-0000-0000C70E0000}"/>
    <cellStyle name="Normal 2 2 3 2 3 9 2 2 2 3" xfId="18029" xr:uid="{00000000-0005-0000-0000-0000C80E0000}"/>
    <cellStyle name="Normal 2 2 3 2 3 9 2 2 3" xfId="22797" xr:uid="{00000000-0005-0000-0000-0000C90E0000}"/>
    <cellStyle name="Normal 2 2 3 2 3 9 2 2 4" xfId="13261" xr:uid="{00000000-0005-0000-0000-0000CA0E0000}"/>
    <cellStyle name="Normal 2 2 3 2 3 9 2 3" xfId="6108" xr:uid="{00000000-0005-0000-0000-0000CB0E0000}"/>
    <cellStyle name="Normal 2 2 3 2 3 9 2 3 2" xfId="25181" xr:uid="{00000000-0005-0000-0000-0000CC0E0000}"/>
    <cellStyle name="Normal 2 2 3 2 3 9 2 3 3" xfId="15645" xr:uid="{00000000-0005-0000-0000-0000CD0E0000}"/>
    <cellStyle name="Normal 2 2 3 2 3 9 2 4" xfId="20413" xr:uid="{00000000-0005-0000-0000-0000CE0E0000}"/>
    <cellStyle name="Normal 2 2 3 2 3 9 2 5" xfId="10877" xr:uid="{00000000-0005-0000-0000-0000CF0E0000}"/>
    <cellStyle name="Normal 2 2 3 2 3 9 3" xfId="2531" xr:uid="{00000000-0005-0000-0000-0000D00E0000}"/>
    <cellStyle name="Normal 2 2 3 2 3 9 3 2" xfId="7300" xr:uid="{00000000-0005-0000-0000-0000D10E0000}"/>
    <cellStyle name="Normal 2 2 3 2 3 9 3 2 2" xfId="26373" xr:uid="{00000000-0005-0000-0000-0000D20E0000}"/>
    <cellStyle name="Normal 2 2 3 2 3 9 3 2 3" xfId="16837" xr:uid="{00000000-0005-0000-0000-0000D30E0000}"/>
    <cellStyle name="Normal 2 2 3 2 3 9 3 3" xfId="21605" xr:uid="{00000000-0005-0000-0000-0000D40E0000}"/>
    <cellStyle name="Normal 2 2 3 2 3 9 3 4" xfId="12069" xr:uid="{00000000-0005-0000-0000-0000D50E0000}"/>
    <cellStyle name="Normal 2 2 3 2 3 9 4" xfId="4916" xr:uid="{00000000-0005-0000-0000-0000D60E0000}"/>
    <cellStyle name="Normal 2 2 3 2 3 9 4 2" xfId="23989" xr:uid="{00000000-0005-0000-0000-0000D70E0000}"/>
    <cellStyle name="Normal 2 2 3 2 3 9 4 3" xfId="14453" xr:uid="{00000000-0005-0000-0000-0000D80E0000}"/>
    <cellStyle name="Normal 2 2 3 2 3 9 5" xfId="19221" xr:uid="{00000000-0005-0000-0000-0000D90E0000}"/>
    <cellStyle name="Normal 2 2 3 2 3 9 6" xfId="9685" xr:uid="{00000000-0005-0000-0000-0000DA0E0000}"/>
    <cellStyle name="Normal 2 2 3 2 4" xfId="43" xr:uid="{00000000-0005-0000-0000-0000DB0E0000}"/>
    <cellStyle name="Normal 2 2 3 2 4 10" xfId="1242" xr:uid="{00000000-0005-0000-0000-0000DC0E0000}"/>
    <cellStyle name="Normal 2 2 3 2 4 10 2" xfId="3627" xr:uid="{00000000-0005-0000-0000-0000DD0E0000}"/>
    <cellStyle name="Normal 2 2 3 2 4 10 2 2" xfId="8396" xr:uid="{00000000-0005-0000-0000-0000DE0E0000}"/>
    <cellStyle name="Normal 2 2 3 2 4 10 2 2 2" xfId="27469" xr:uid="{00000000-0005-0000-0000-0000DF0E0000}"/>
    <cellStyle name="Normal 2 2 3 2 4 10 2 2 3" xfId="17933" xr:uid="{00000000-0005-0000-0000-0000E00E0000}"/>
    <cellStyle name="Normal 2 2 3 2 4 10 2 3" xfId="22701" xr:uid="{00000000-0005-0000-0000-0000E10E0000}"/>
    <cellStyle name="Normal 2 2 3 2 4 10 2 4" xfId="13165" xr:uid="{00000000-0005-0000-0000-0000E20E0000}"/>
    <cellStyle name="Normal 2 2 3 2 4 10 3" xfId="6012" xr:uid="{00000000-0005-0000-0000-0000E30E0000}"/>
    <cellStyle name="Normal 2 2 3 2 4 10 3 2" xfId="25085" xr:uid="{00000000-0005-0000-0000-0000E40E0000}"/>
    <cellStyle name="Normal 2 2 3 2 4 10 3 3" xfId="15549" xr:uid="{00000000-0005-0000-0000-0000E50E0000}"/>
    <cellStyle name="Normal 2 2 3 2 4 10 4" xfId="20317" xr:uid="{00000000-0005-0000-0000-0000E60E0000}"/>
    <cellStyle name="Normal 2 2 3 2 4 10 5" xfId="10781" xr:uid="{00000000-0005-0000-0000-0000E70E0000}"/>
    <cellStyle name="Normal 2 2 3 2 4 11" xfId="2435" xr:uid="{00000000-0005-0000-0000-0000E80E0000}"/>
    <cellStyle name="Normal 2 2 3 2 4 11 2" xfId="7204" xr:uid="{00000000-0005-0000-0000-0000E90E0000}"/>
    <cellStyle name="Normal 2 2 3 2 4 11 2 2" xfId="26277" xr:uid="{00000000-0005-0000-0000-0000EA0E0000}"/>
    <cellStyle name="Normal 2 2 3 2 4 11 2 3" xfId="16741" xr:uid="{00000000-0005-0000-0000-0000EB0E0000}"/>
    <cellStyle name="Normal 2 2 3 2 4 11 3" xfId="21509" xr:uid="{00000000-0005-0000-0000-0000EC0E0000}"/>
    <cellStyle name="Normal 2 2 3 2 4 11 4" xfId="11973" xr:uid="{00000000-0005-0000-0000-0000ED0E0000}"/>
    <cellStyle name="Normal 2 2 3 2 4 12" xfId="4820" xr:uid="{00000000-0005-0000-0000-0000EE0E0000}"/>
    <cellStyle name="Normal 2 2 3 2 4 12 2" xfId="23893" xr:uid="{00000000-0005-0000-0000-0000EF0E0000}"/>
    <cellStyle name="Normal 2 2 3 2 4 12 3" xfId="14357" xr:uid="{00000000-0005-0000-0000-0000F00E0000}"/>
    <cellStyle name="Normal 2 2 3 2 4 13" xfId="19125" xr:uid="{00000000-0005-0000-0000-0000F10E0000}"/>
    <cellStyle name="Normal 2 2 3 2 4 14" xfId="9589" xr:uid="{00000000-0005-0000-0000-0000F20E0000}"/>
    <cellStyle name="Normal 2 2 3 2 4 2" xfId="295" xr:uid="{00000000-0005-0000-0000-0000F30E0000}"/>
    <cellStyle name="Normal 2 2 3 2 4 2 2" xfId="439" xr:uid="{00000000-0005-0000-0000-0000F40E0000}"/>
    <cellStyle name="Normal 2 2 3 2 4 2 2 2" xfId="788" xr:uid="{00000000-0005-0000-0000-0000F50E0000}"/>
    <cellStyle name="Normal 2 2 3 2 4 2 2 2 2" xfId="1986" xr:uid="{00000000-0005-0000-0000-0000F60E0000}"/>
    <cellStyle name="Normal 2 2 3 2 4 2 2 2 2 2" xfId="4371" xr:uid="{00000000-0005-0000-0000-0000F70E0000}"/>
    <cellStyle name="Normal 2 2 3 2 4 2 2 2 2 2 2" xfId="9140" xr:uid="{00000000-0005-0000-0000-0000F80E0000}"/>
    <cellStyle name="Normal 2 2 3 2 4 2 2 2 2 2 2 2" xfId="28213" xr:uid="{00000000-0005-0000-0000-0000F90E0000}"/>
    <cellStyle name="Normal 2 2 3 2 4 2 2 2 2 2 2 3" xfId="18677" xr:uid="{00000000-0005-0000-0000-0000FA0E0000}"/>
    <cellStyle name="Normal 2 2 3 2 4 2 2 2 2 2 3" xfId="23445" xr:uid="{00000000-0005-0000-0000-0000FB0E0000}"/>
    <cellStyle name="Normal 2 2 3 2 4 2 2 2 2 2 4" xfId="13909" xr:uid="{00000000-0005-0000-0000-0000FC0E0000}"/>
    <cellStyle name="Normal 2 2 3 2 4 2 2 2 2 3" xfId="6756" xr:uid="{00000000-0005-0000-0000-0000FD0E0000}"/>
    <cellStyle name="Normal 2 2 3 2 4 2 2 2 2 3 2" xfId="25829" xr:uid="{00000000-0005-0000-0000-0000FE0E0000}"/>
    <cellStyle name="Normal 2 2 3 2 4 2 2 2 2 3 3" xfId="16293" xr:uid="{00000000-0005-0000-0000-0000FF0E0000}"/>
    <cellStyle name="Normal 2 2 3 2 4 2 2 2 2 4" xfId="21061" xr:uid="{00000000-0005-0000-0000-0000000F0000}"/>
    <cellStyle name="Normal 2 2 3 2 4 2 2 2 2 5" xfId="11525" xr:uid="{00000000-0005-0000-0000-0000010F0000}"/>
    <cellStyle name="Normal 2 2 3 2 4 2 2 2 3" xfId="3179" xr:uid="{00000000-0005-0000-0000-0000020F0000}"/>
    <cellStyle name="Normal 2 2 3 2 4 2 2 2 3 2" xfId="7948" xr:uid="{00000000-0005-0000-0000-0000030F0000}"/>
    <cellStyle name="Normal 2 2 3 2 4 2 2 2 3 2 2" xfId="27021" xr:uid="{00000000-0005-0000-0000-0000040F0000}"/>
    <cellStyle name="Normal 2 2 3 2 4 2 2 2 3 2 3" xfId="17485" xr:uid="{00000000-0005-0000-0000-0000050F0000}"/>
    <cellStyle name="Normal 2 2 3 2 4 2 2 2 3 3" xfId="22253" xr:uid="{00000000-0005-0000-0000-0000060F0000}"/>
    <cellStyle name="Normal 2 2 3 2 4 2 2 2 3 4" xfId="12717" xr:uid="{00000000-0005-0000-0000-0000070F0000}"/>
    <cellStyle name="Normal 2 2 3 2 4 2 2 2 4" xfId="5564" xr:uid="{00000000-0005-0000-0000-0000080F0000}"/>
    <cellStyle name="Normal 2 2 3 2 4 2 2 2 4 2" xfId="24637" xr:uid="{00000000-0005-0000-0000-0000090F0000}"/>
    <cellStyle name="Normal 2 2 3 2 4 2 2 2 4 3" xfId="15101" xr:uid="{00000000-0005-0000-0000-00000A0F0000}"/>
    <cellStyle name="Normal 2 2 3 2 4 2 2 2 5" xfId="19869" xr:uid="{00000000-0005-0000-0000-00000B0F0000}"/>
    <cellStyle name="Normal 2 2 3 2 4 2 2 2 6" xfId="10333" xr:uid="{00000000-0005-0000-0000-00000C0F0000}"/>
    <cellStyle name="Normal 2 2 3 2 4 2 2 3" xfId="1136" xr:uid="{00000000-0005-0000-0000-00000D0F0000}"/>
    <cellStyle name="Normal 2 2 3 2 4 2 2 3 2" xfId="2334" xr:uid="{00000000-0005-0000-0000-00000E0F0000}"/>
    <cellStyle name="Normal 2 2 3 2 4 2 2 3 2 2" xfId="4719" xr:uid="{00000000-0005-0000-0000-00000F0F0000}"/>
    <cellStyle name="Normal 2 2 3 2 4 2 2 3 2 2 2" xfId="9488" xr:uid="{00000000-0005-0000-0000-0000100F0000}"/>
    <cellStyle name="Normal 2 2 3 2 4 2 2 3 2 2 2 2" xfId="28561" xr:uid="{00000000-0005-0000-0000-0000110F0000}"/>
    <cellStyle name="Normal 2 2 3 2 4 2 2 3 2 2 2 3" xfId="19025" xr:uid="{00000000-0005-0000-0000-0000120F0000}"/>
    <cellStyle name="Normal 2 2 3 2 4 2 2 3 2 2 3" xfId="23793" xr:uid="{00000000-0005-0000-0000-0000130F0000}"/>
    <cellStyle name="Normal 2 2 3 2 4 2 2 3 2 2 4" xfId="14257" xr:uid="{00000000-0005-0000-0000-0000140F0000}"/>
    <cellStyle name="Normal 2 2 3 2 4 2 2 3 2 3" xfId="7104" xr:uid="{00000000-0005-0000-0000-0000150F0000}"/>
    <cellStyle name="Normal 2 2 3 2 4 2 2 3 2 3 2" xfId="26177" xr:uid="{00000000-0005-0000-0000-0000160F0000}"/>
    <cellStyle name="Normal 2 2 3 2 4 2 2 3 2 3 3" xfId="16641" xr:uid="{00000000-0005-0000-0000-0000170F0000}"/>
    <cellStyle name="Normal 2 2 3 2 4 2 2 3 2 4" xfId="21409" xr:uid="{00000000-0005-0000-0000-0000180F0000}"/>
    <cellStyle name="Normal 2 2 3 2 4 2 2 3 2 5" xfId="11873" xr:uid="{00000000-0005-0000-0000-0000190F0000}"/>
    <cellStyle name="Normal 2 2 3 2 4 2 2 3 3" xfId="3527" xr:uid="{00000000-0005-0000-0000-00001A0F0000}"/>
    <cellStyle name="Normal 2 2 3 2 4 2 2 3 3 2" xfId="8296" xr:uid="{00000000-0005-0000-0000-00001B0F0000}"/>
    <cellStyle name="Normal 2 2 3 2 4 2 2 3 3 2 2" xfId="27369" xr:uid="{00000000-0005-0000-0000-00001C0F0000}"/>
    <cellStyle name="Normal 2 2 3 2 4 2 2 3 3 2 3" xfId="17833" xr:uid="{00000000-0005-0000-0000-00001D0F0000}"/>
    <cellStyle name="Normal 2 2 3 2 4 2 2 3 3 3" xfId="22601" xr:uid="{00000000-0005-0000-0000-00001E0F0000}"/>
    <cellStyle name="Normal 2 2 3 2 4 2 2 3 3 4" xfId="13065" xr:uid="{00000000-0005-0000-0000-00001F0F0000}"/>
    <cellStyle name="Normal 2 2 3 2 4 2 2 3 4" xfId="5912" xr:uid="{00000000-0005-0000-0000-0000200F0000}"/>
    <cellStyle name="Normal 2 2 3 2 4 2 2 3 4 2" xfId="24985" xr:uid="{00000000-0005-0000-0000-0000210F0000}"/>
    <cellStyle name="Normal 2 2 3 2 4 2 2 3 4 3" xfId="15449" xr:uid="{00000000-0005-0000-0000-0000220F0000}"/>
    <cellStyle name="Normal 2 2 3 2 4 2 2 3 5" xfId="20217" xr:uid="{00000000-0005-0000-0000-0000230F0000}"/>
    <cellStyle name="Normal 2 2 3 2 4 2 2 3 6" xfId="10681" xr:uid="{00000000-0005-0000-0000-0000240F0000}"/>
    <cellStyle name="Normal 2 2 3 2 4 2 2 4" xfId="1638" xr:uid="{00000000-0005-0000-0000-0000250F0000}"/>
    <cellStyle name="Normal 2 2 3 2 4 2 2 4 2" xfId="4023" xr:uid="{00000000-0005-0000-0000-0000260F0000}"/>
    <cellStyle name="Normal 2 2 3 2 4 2 2 4 2 2" xfId="8792" xr:uid="{00000000-0005-0000-0000-0000270F0000}"/>
    <cellStyle name="Normal 2 2 3 2 4 2 2 4 2 2 2" xfId="27865" xr:uid="{00000000-0005-0000-0000-0000280F0000}"/>
    <cellStyle name="Normal 2 2 3 2 4 2 2 4 2 2 3" xfId="18329" xr:uid="{00000000-0005-0000-0000-0000290F0000}"/>
    <cellStyle name="Normal 2 2 3 2 4 2 2 4 2 3" xfId="23097" xr:uid="{00000000-0005-0000-0000-00002A0F0000}"/>
    <cellStyle name="Normal 2 2 3 2 4 2 2 4 2 4" xfId="13561" xr:uid="{00000000-0005-0000-0000-00002B0F0000}"/>
    <cellStyle name="Normal 2 2 3 2 4 2 2 4 3" xfId="6408" xr:uid="{00000000-0005-0000-0000-00002C0F0000}"/>
    <cellStyle name="Normal 2 2 3 2 4 2 2 4 3 2" xfId="25481" xr:uid="{00000000-0005-0000-0000-00002D0F0000}"/>
    <cellStyle name="Normal 2 2 3 2 4 2 2 4 3 3" xfId="15945" xr:uid="{00000000-0005-0000-0000-00002E0F0000}"/>
    <cellStyle name="Normal 2 2 3 2 4 2 2 4 4" xfId="20713" xr:uid="{00000000-0005-0000-0000-00002F0F0000}"/>
    <cellStyle name="Normal 2 2 3 2 4 2 2 4 5" xfId="11177" xr:uid="{00000000-0005-0000-0000-0000300F0000}"/>
    <cellStyle name="Normal 2 2 3 2 4 2 2 5" xfId="2831" xr:uid="{00000000-0005-0000-0000-0000310F0000}"/>
    <cellStyle name="Normal 2 2 3 2 4 2 2 5 2" xfId="7600" xr:uid="{00000000-0005-0000-0000-0000320F0000}"/>
    <cellStyle name="Normal 2 2 3 2 4 2 2 5 2 2" xfId="26673" xr:uid="{00000000-0005-0000-0000-0000330F0000}"/>
    <cellStyle name="Normal 2 2 3 2 4 2 2 5 2 3" xfId="17137" xr:uid="{00000000-0005-0000-0000-0000340F0000}"/>
    <cellStyle name="Normal 2 2 3 2 4 2 2 5 3" xfId="21905" xr:uid="{00000000-0005-0000-0000-0000350F0000}"/>
    <cellStyle name="Normal 2 2 3 2 4 2 2 5 4" xfId="12369" xr:uid="{00000000-0005-0000-0000-0000360F0000}"/>
    <cellStyle name="Normal 2 2 3 2 4 2 2 6" xfId="5216" xr:uid="{00000000-0005-0000-0000-0000370F0000}"/>
    <cellStyle name="Normal 2 2 3 2 4 2 2 6 2" xfId="24289" xr:uid="{00000000-0005-0000-0000-0000380F0000}"/>
    <cellStyle name="Normal 2 2 3 2 4 2 2 6 3" xfId="14753" xr:uid="{00000000-0005-0000-0000-0000390F0000}"/>
    <cellStyle name="Normal 2 2 3 2 4 2 2 7" xfId="19521" xr:uid="{00000000-0005-0000-0000-00003A0F0000}"/>
    <cellStyle name="Normal 2 2 3 2 4 2 2 8" xfId="9985" xr:uid="{00000000-0005-0000-0000-00003B0F0000}"/>
    <cellStyle name="Normal 2 2 3 2 4 2 3" xfId="644" xr:uid="{00000000-0005-0000-0000-00003C0F0000}"/>
    <cellStyle name="Normal 2 2 3 2 4 2 3 2" xfId="1842" xr:uid="{00000000-0005-0000-0000-00003D0F0000}"/>
    <cellStyle name="Normal 2 2 3 2 4 2 3 2 2" xfId="4227" xr:uid="{00000000-0005-0000-0000-00003E0F0000}"/>
    <cellStyle name="Normal 2 2 3 2 4 2 3 2 2 2" xfId="8996" xr:uid="{00000000-0005-0000-0000-00003F0F0000}"/>
    <cellStyle name="Normal 2 2 3 2 4 2 3 2 2 2 2" xfId="28069" xr:uid="{00000000-0005-0000-0000-0000400F0000}"/>
    <cellStyle name="Normal 2 2 3 2 4 2 3 2 2 2 3" xfId="18533" xr:uid="{00000000-0005-0000-0000-0000410F0000}"/>
    <cellStyle name="Normal 2 2 3 2 4 2 3 2 2 3" xfId="23301" xr:uid="{00000000-0005-0000-0000-0000420F0000}"/>
    <cellStyle name="Normal 2 2 3 2 4 2 3 2 2 4" xfId="13765" xr:uid="{00000000-0005-0000-0000-0000430F0000}"/>
    <cellStyle name="Normal 2 2 3 2 4 2 3 2 3" xfId="6612" xr:uid="{00000000-0005-0000-0000-0000440F0000}"/>
    <cellStyle name="Normal 2 2 3 2 4 2 3 2 3 2" xfId="25685" xr:uid="{00000000-0005-0000-0000-0000450F0000}"/>
    <cellStyle name="Normal 2 2 3 2 4 2 3 2 3 3" xfId="16149" xr:uid="{00000000-0005-0000-0000-0000460F0000}"/>
    <cellStyle name="Normal 2 2 3 2 4 2 3 2 4" xfId="20917" xr:uid="{00000000-0005-0000-0000-0000470F0000}"/>
    <cellStyle name="Normal 2 2 3 2 4 2 3 2 5" xfId="11381" xr:uid="{00000000-0005-0000-0000-0000480F0000}"/>
    <cellStyle name="Normal 2 2 3 2 4 2 3 3" xfId="3035" xr:uid="{00000000-0005-0000-0000-0000490F0000}"/>
    <cellStyle name="Normal 2 2 3 2 4 2 3 3 2" xfId="7804" xr:uid="{00000000-0005-0000-0000-00004A0F0000}"/>
    <cellStyle name="Normal 2 2 3 2 4 2 3 3 2 2" xfId="26877" xr:uid="{00000000-0005-0000-0000-00004B0F0000}"/>
    <cellStyle name="Normal 2 2 3 2 4 2 3 3 2 3" xfId="17341" xr:uid="{00000000-0005-0000-0000-00004C0F0000}"/>
    <cellStyle name="Normal 2 2 3 2 4 2 3 3 3" xfId="22109" xr:uid="{00000000-0005-0000-0000-00004D0F0000}"/>
    <cellStyle name="Normal 2 2 3 2 4 2 3 3 4" xfId="12573" xr:uid="{00000000-0005-0000-0000-00004E0F0000}"/>
    <cellStyle name="Normal 2 2 3 2 4 2 3 4" xfId="5420" xr:uid="{00000000-0005-0000-0000-00004F0F0000}"/>
    <cellStyle name="Normal 2 2 3 2 4 2 3 4 2" xfId="24493" xr:uid="{00000000-0005-0000-0000-0000500F0000}"/>
    <cellStyle name="Normal 2 2 3 2 4 2 3 4 3" xfId="14957" xr:uid="{00000000-0005-0000-0000-0000510F0000}"/>
    <cellStyle name="Normal 2 2 3 2 4 2 3 5" xfId="19725" xr:uid="{00000000-0005-0000-0000-0000520F0000}"/>
    <cellStyle name="Normal 2 2 3 2 4 2 3 6" xfId="10189" xr:uid="{00000000-0005-0000-0000-0000530F0000}"/>
    <cellStyle name="Normal 2 2 3 2 4 2 4" xfId="992" xr:uid="{00000000-0005-0000-0000-0000540F0000}"/>
    <cellStyle name="Normal 2 2 3 2 4 2 4 2" xfId="2190" xr:uid="{00000000-0005-0000-0000-0000550F0000}"/>
    <cellStyle name="Normal 2 2 3 2 4 2 4 2 2" xfId="4575" xr:uid="{00000000-0005-0000-0000-0000560F0000}"/>
    <cellStyle name="Normal 2 2 3 2 4 2 4 2 2 2" xfId="9344" xr:uid="{00000000-0005-0000-0000-0000570F0000}"/>
    <cellStyle name="Normal 2 2 3 2 4 2 4 2 2 2 2" xfId="28417" xr:uid="{00000000-0005-0000-0000-0000580F0000}"/>
    <cellStyle name="Normal 2 2 3 2 4 2 4 2 2 2 3" xfId="18881" xr:uid="{00000000-0005-0000-0000-0000590F0000}"/>
    <cellStyle name="Normal 2 2 3 2 4 2 4 2 2 3" xfId="23649" xr:uid="{00000000-0005-0000-0000-00005A0F0000}"/>
    <cellStyle name="Normal 2 2 3 2 4 2 4 2 2 4" xfId="14113" xr:uid="{00000000-0005-0000-0000-00005B0F0000}"/>
    <cellStyle name="Normal 2 2 3 2 4 2 4 2 3" xfId="6960" xr:uid="{00000000-0005-0000-0000-00005C0F0000}"/>
    <cellStyle name="Normal 2 2 3 2 4 2 4 2 3 2" xfId="26033" xr:uid="{00000000-0005-0000-0000-00005D0F0000}"/>
    <cellStyle name="Normal 2 2 3 2 4 2 4 2 3 3" xfId="16497" xr:uid="{00000000-0005-0000-0000-00005E0F0000}"/>
    <cellStyle name="Normal 2 2 3 2 4 2 4 2 4" xfId="21265" xr:uid="{00000000-0005-0000-0000-00005F0F0000}"/>
    <cellStyle name="Normal 2 2 3 2 4 2 4 2 5" xfId="11729" xr:uid="{00000000-0005-0000-0000-0000600F0000}"/>
    <cellStyle name="Normal 2 2 3 2 4 2 4 3" xfId="3383" xr:uid="{00000000-0005-0000-0000-0000610F0000}"/>
    <cellStyle name="Normal 2 2 3 2 4 2 4 3 2" xfId="8152" xr:uid="{00000000-0005-0000-0000-0000620F0000}"/>
    <cellStyle name="Normal 2 2 3 2 4 2 4 3 2 2" xfId="27225" xr:uid="{00000000-0005-0000-0000-0000630F0000}"/>
    <cellStyle name="Normal 2 2 3 2 4 2 4 3 2 3" xfId="17689" xr:uid="{00000000-0005-0000-0000-0000640F0000}"/>
    <cellStyle name="Normal 2 2 3 2 4 2 4 3 3" xfId="22457" xr:uid="{00000000-0005-0000-0000-0000650F0000}"/>
    <cellStyle name="Normal 2 2 3 2 4 2 4 3 4" xfId="12921" xr:uid="{00000000-0005-0000-0000-0000660F0000}"/>
    <cellStyle name="Normal 2 2 3 2 4 2 4 4" xfId="5768" xr:uid="{00000000-0005-0000-0000-0000670F0000}"/>
    <cellStyle name="Normal 2 2 3 2 4 2 4 4 2" xfId="24841" xr:uid="{00000000-0005-0000-0000-0000680F0000}"/>
    <cellStyle name="Normal 2 2 3 2 4 2 4 4 3" xfId="15305" xr:uid="{00000000-0005-0000-0000-0000690F0000}"/>
    <cellStyle name="Normal 2 2 3 2 4 2 4 5" xfId="20073" xr:uid="{00000000-0005-0000-0000-00006A0F0000}"/>
    <cellStyle name="Normal 2 2 3 2 4 2 4 6" xfId="10537" xr:uid="{00000000-0005-0000-0000-00006B0F0000}"/>
    <cellStyle name="Normal 2 2 3 2 4 2 5" xfId="1494" xr:uid="{00000000-0005-0000-0000-00006C0F0000}"/>
    <cellStyle name="Normal 2 2 3 2 4 2 5 2" xfId="3879" xr:uid="{00000000-0005-0000-0000-00006D0F0000}"/>
    <cellStyle name="Normal 2 2 3 2 4 2 5 2 2" xfId="8648" xr:uid="{00000000-0005-0000-0000-00006E0F0000}"/>
    <cellStyle name="Normal 2 2 3 2 4 2 5 2 2 2" xfId="27721" xr:uid="{00000000-0005-0000-0000-00006F0F0000}"/>
    <cellStyle name="Normal 2 2 3 2 4 2 5 2 2 3" xfId="18185" xr:uid="{00000000-0005-0000-0000-0000700F0000}"/>
    <cellStyle name="Normal 2 2 3 2 4 2 5 2 3" xfId="22953" xr:uid="{00000000-0005-0000-0000-0000710F0000}"/>
    <cellStyle name="Normal 2 2 3 2 4 2 5 2 4" xfId="13417" xr:uid="{00000000-0005-0000-0000-0000720F0000}"/>
    <cellStyle name="Normal 2 2 3 2 4 2 5 3" xfId="6264" xr:uid="{00000000-0005-0000-0000-0000730F0000}"/>
    <cellStyle name="Normal 2 2 3 2 4 2 5 3 2" xfId="25337" xr:uid="{00000000-0005-0000-0000-0000740F0000}"/>
    <cellStyle name="Normal 2 2 3 2 4 2 5 3 3" xfId="15801" xr:uid="{00000000-0005-0000-0000-0000750F0000}"/>
    <cellStyle name="Normal 2 2 3 2 4 2 5 4" xfId="20569" xr:uid="{00000000-0005-0000-0000-0000760F0000}"/>
    <cellStyle name="Normal 2 2 3 2 4 2 5 5" xfId="11033" xr:uid="{00000000-0005-0000-0000-0000770F0000}"/>
    <cellStyle name="Normal 2 2 3 2 4 2 6" xfId="2687" xr:uid="{00000000-0005-0000-0000-0000780F0000}"/>
    <cellStyle name="Normal 2 2 3 2 4 2 6 2" xfId="7456" xr:uid="{00000000-0005-0000-0000-0000790F0000}"/>
    <cellStyle name="Normal 2 2 3 2 4 2 6 2 2" xfId="26529" xr:uid="{00000000-0005-0000-0000-00007A0F0000}"/>
    <cellStyle name="Normal 2 2 3 2 4 2 6 2 3" xfId="16993" xr:uid="{00000000-0005-0000-0000-00007B0F0000}"/>
    <cellStyle name="Normal 2 2 3 2 4 2 6 3" xfId="21761" xr:uid="{00000000-0005-0000-0000-00007C0F0000}"/>
    <cellStyle name="Normal 2 2 3 2 4 2 6 4" xfId="12225" xr:uid="{00000000-0005-0000-0000-00007D0F0000}"/>
    <cellStyle name="Normal 2 2 3 2 4 2 7" xfId="5072" xr:uid="{00000000-0005-0000-0000-00007E0F0000}"/>
    <cellStyle name="Normal 2 2 3 2 4 2 7 2" xfId="24145" xr:uid="{00000000-0005-0000-0000-00007F0F0000}"/>
    <cellStyle name="Normal 2 2 3 2 4 2 7 3" xfId="14609" xr:uid="{00000000-0005-0000-0000-0000800F0000}"/>
    <cellStyle name="Normal 2 2 3 2 4 2 8" xfId="19377" xr:uid="{00000000-0005-0000-0000-0000810F0000}"/>
    <cellStyle name="Normal 2 2 3 2 4 2 9" xfId="9841" xr:uid="{00000000-0005-0000-0000-0000820F0000}"/>
    <cellStyle name="Normal 2 2 3 2 4 3" xfId="223" xr:uid="{00000000-0005-0000-0000-0000830F0000}"/>
    <cellStyle name="Normal 2 2 3 2 4 3 2" xfId="572" xr:uid="{00000000-0005-0000-0000-0000840F0000}"/>
    <cellStyle name="Normal 2 2 3 2 4 3 2 2" xfId="1770" xr:uid="{00000000-0005-0000-0000-0000850F0000}"/>
    <cellStyle name="Normal 2 2 3 2 4 3 2 2 2" xfId="4155" xr:uid="{00000000-0005-0000-0000-0000860F0000}"/>
    <cellStyle name="Normal 2 2 3 2 4 3 2 2 2 2" xfId="8924" xr:uid="{00000000-0005-0000-0000-0000870F0000}"/>
    <cellStyle name="Normal 2 2 3 2 4 3 2 2 2 2 2" xfId="27997" xr:uid="{00000000-0005-0000-0000-0000880F0000}"/>
    <cellStyle name="Normal 2 2 3 2 4 3 2 2 2 2 3" xfId="18461" xr:uid="{00000000-0005-0000-0000-0000890F0000}"/>
    <cellStyle name="Normal 2 2 3 2 4 3 2 2 2 3" xfId="23229" xr:uid="{00000000-0005-0000-0000-00008A0F0000}"/>
    <cellStyle name="Normal 2 2 3 2 4 3 2 2 2 4" xfId="13693" xr:uid="{00000000-0005-0000-0000-00008B0F0000}"/>
    <cellStyle name="Normal 2 2 3 2 4 3 2 2 3" xfId="6540" xr:uid="{00000000-0005-0000-0000-00008C0F0000}"/>
    <cellStyle name="Normal 2 2 3 2 4 3 2 2 3 2" xfId="25613" xr:uid="{00000000-0005-0000-0000-00008D0F0000}"/>
    <cellStyle name="Normal 2 2 3 2 4 3 2 2 3 3" xfId="16077" xr:uid="{00000000-0005-0000-0000-00008E0F0000}"/>
    <cellStyle name="Normal 2 2 3 2 4 3 2 2 4" xfId="20845" xr:uid="{00000000-0005-0000-0000-00008F0F0000}"/>
    <cellStyle name="Normal 2 2 3 2 4 3 2 2 5" xfId="11309" xr:uid="{00000000-0005-0000-0000-0000900F0000}"/>
    <cellStyle name="Normal 2 2 3 2 4 3 2 3" xfId="2963" xr:uid="{00000000-0005-0000-0000-0000910F0000}"/>
    <cellStyle name="Normal 2 2 3 2 4 3 2 3 2" xfId="7732" xr:uid="{00000000-0005-0000-0000-0000920F0000}"/>
    <cellStyle name="Normal 2 2 3 2 4 3 2 3 2 2" xfId="26805" xr:uid="{00000000-0005-0000-0000-0000930F0000}"/>
    <cellStyle name="Normal 2 2 3 2 4 3 2 3 2 3" xfId="17269" xr:uid="{00000000-0005-0000-0000-0000940F0000}"/>
    <cellStyle name="Normal 2 2 3 2 4 3 2 3 3" xfId="22037" xr:uid="{00000000-0005-0000-0000-0000950F0000}"/>
    <cellStyle name="Normal 2 2 3 2 4 3 2 3 4" xfId="12501" xr:uid="{00000000-0005-0000-0000-0000960F0000}"/>
    <cellStyle name="Normal 2 2 3 2 4 3 2 4" xfId="5348" xr:uid="{00000000-0005-0000-0000-0000970F0000}"/>
    <cellStyle name="Normal 2 2 3 2 4 3 2 4 2" xfId="24421" xr:uid="{00000000-0005-0000-0000-0000980F0000}"/>
    <cellStyle name="Normal 2 2 3 2 4 3 2 4 3" xfId="14885" xr:uid="{00000000-0005-0000-0000-0000990F0000}"/>
    <cellStyle name="Normal 2 2 3 2 4 3 2 5" xfId="19653" xr:uid="{00000000-0005-0000-0000-00009A0F0000}"/>
    <cellStyle name="Normal 2 2 3 2 4 3 2 6" xfId="10117" xr:uid="{00000000-0005-0000-0000-00009B0F0000}"/>
    <cellStyle name="Normal 2 2 3 2 4 3 3" xfId="920" xr:uid="{00000000-0005-0000-0000-00009C0F0000}"/>
    <cellStyle name="Normal 2 2 3 2 4 3 3 2" xfId="2118" xr:uid="{00000000-0005-0000-0000-00009D0F0000}"/>
    <cellStyle name="Normal 2 2 3 2 4 3 3 2 2" xfId="4503" xr:uid="{00000000-0005-0000-0000-00009E0F0000}"/>
    <cellStyle name="Normal 2 2 3 2 4 3 3 2 2 2" xfId="9272" xr:uid="{00000000-0005-0000-0000-00009F0F0000}"/>
    <cellStyle name="Normal 2 2 3 2 4 3 3 2 2 2 2" xfId="28345" xr:uid="{00000000-0005-0000-0000-0000A00F0000}"/>
    <cellStyle name="Normal 2 2 3 2 4 3 3 2 2 2 3" xfId="18809" xr:uid="{00000000-0005-0000-0000-0000A10F0000}"/>
    <cellStyle name="Normal 2 2 3 2 4 3 3 2 2 3" xfId="23577" xr:uid="{00000000-0005-0000-0000-0000A20F0000}"/>
    <cellStyle name="Normal 2 2 3 2 4 3 3 2 2 4" xfId="14041" xr:uid="{00000000-0005-0000-0000-0000A30F0000}"/>
    <cellStyle name="Normal 2 2 3 2 4 3 3 2 3" xfId="6888" xr:uid="{00000000-0005-0000-0000-0000A40F0000}"/>
    <cellStyle name="Normal 2 2 3 2 4 3 3 2 3 2" xfId="25961" xr:uid="{00000000-0005-0000-0000-0000A50F0000}"/>
    <cellStyle name="Normal 2 2 3 2 4 3 3 2 3 3" xfId="16425" xr:uid="{00000000-0005-0000-0000-0000A60F0000}"/>
    <cellStyle name="Normal 2 2 3 2 4 3 3 2 4" xfId="21193" xr:uid="{00000000-0005-0000-0000-0000A70F0000}"/>
    <cellStyle name="Normal 2 2 3 2 4 3 3 2 5" xfId="11657" xr:uid="{00000000-0005-0000-0000-0000A80F0000}"/>
    <cellStyle name="Normal 2 2 3 2 4 3 3 3" xfId="3311" xr:uid="{00000000-0005-0000-0000-0000A90F0000}"/>
    <cellStyle name="Normal 2 2 3 2 4 3 3 3 2" xfId="8080" xr:uid="{00000000-0005-0000-0000-0000AA0F0000}"/>
    <cellStyle name="Normal 2 2 3 2 4 3 3 3 2 2" xfId="27153" xr:uid="{00000000-0005-0000-0000-0000AB0F0000}"/>
    <cellStyle name="Normal 2 2 3 2 4 3 3 3 2 3" xfId="17617" xr:uid="{00000000-0005-0000-0000-0000AC0F0000}"/>
    <cellStyle name="Normal 2 2 3 2 4 3 3 3 3" xfId="22385" xr:uid="{00000000-0005-0000-0000-0000AD0F0000}"/>
    <cellStyle name="Normal 2 2 3 2 4 3 3 3 4" xfId="12849" xr:uid="{00000000-0005-0000-0000-0000AE0F0000}"/>
    <cellStyle name="Normal 2 2 3 2 4 3 3 4" xfId="5696" xr:uid="{00000000-0005-0000-0000-0000AF0F0000}"/>
    <cellStyle name="Normal 2 2 3 2 4 3 3 4 2" xfId="24769" xr:uid="{00000000-0005-0000-0000-0000B00F0000}"/>
    <cellStyle name="Normal 2 2 3 2 4 3 3 4 3" xfId="15233" xr:uid="{00000000-0005-0000-0000-0000B10F0000}"/>
    <cellStyle name="Normal 2 2 3 2 4 3 3 5" xfId="20001" xr:uid="{00000000-0005-0000-0000-0000B20F0000}"/>
    <cellStyle name="Normal 2 2 3 2 4 3 3 6" xfId="10465" xr:uid="{00000000-0005-0000-0000-0000B30F0000}"/>
    <cellStyle name="Normal 2 2 3 2 4 3 4" xfId="1422" xr:uid="{00000000-0005-0000-0000-0000B40F0000}"/>
    <cellStyle name="Normal 2 2 3 2 4 3 4 2" xfId="3807" xr:uid="{00000000-0005-0000-0000-0000B50F0000}"/>
    <cellStyle name="Normal 2 2 3 2 4 3 4 2 2" xfId="8576" xr:uid="{00000000-0005-0000-0000-0000B60F0000}"/>
    <cellStyle name="Normal 2 2 3 2 4 3 4 2 2 2" xfId="27649" xr:uid="{00000000-0005-0000-0000-0000B70F0000}"/>
    <cellStyle name="Normal 2 2 3 2 4 3 4 2 2 3" xfId="18113" xr:uid="{00000000-0005-0000-0000-0000B80F0000}"/>
    <cellStyle name="Normal 2 2 3 2 4 3 4 2 3" xfId="22881" xr:uid="{00000000-0005-0000-0000-0000B90F0000}"/>
    <cellStyle name="Normal 2 2 3 2 4 3 4 2 4" xfId="13345" xr:uid="{00000000-0005-0000-0000-0000BA0F0000}"/>
    <cellStyle name="Normal 2 2 3 2 4 3 4 3" xfId="6192" xr:uid="{00000000-0005-0000-0000-0000BB0F0000}"/>
    <cellStyle name="Normal 2 2 3 2 4 3 4 3 2" xfId="25265" xr:uid="{00000000-0005-0000-0000-0000BC0F0000}"/>
    <cellStyle name="Normal 2 2 3 2 4 3 4 3 3" xfId="15729" xr:uid="{00000000-0005-0000-0000-0000BD0F0000}"/>
    <cellStyle name="Normal 2 2 3 2 4 3 4 4" xfId="20497" xr:uid="{00000000-0005-0000-0000-0000BE0F0000}"/>
    <cellStyle name="Normal 2 2 3 2 4 3 4 5" xfId="10961" xr:uid="{00000000-0005-0000-0000-0000BF0F0000}"/>
    <cellStyle name="Normal 2 2 3 2 4 3 5" xfId="2615" xr:uid="{00000000-0005-0000-0000-0000C00F0000}"/>
    <cellStyle name="Normal 2 2 3 2 4 3 5 2" xfId="7384" xr:uid="{00000000-0005-0000-0000-0000C10F0000}"/>
    <cellStyle name="Normal 2 2 3 2 4 3 5 2 2" xfId="26457" xr:uid="{00000000-0005-0000-0000-0000C20F0000}"/>
    <cellStyle name="Normal 2 2 3 2 4 3 5 2 3" xfId="16921" xr:uid="{00000000-0005-0000-0000-0000C30F0000}"/>
    <cellStyle name="Normal 2 2 3 2 4 3 5 3" xfId="21689" xr:uid="{00000000-0005-0000-0000-0000C40F0000}"/>
    <cellStyle name="Normal 2 2 3 2 4 3 5 4" xfId="12153" xr:uid="{00000000-0005-0000-0000-0000C50F0000}"/>
    <cellStyle name="Normal 2 2 3 2 4 3 6" xfId="5000" xr:uid="{00000000-0005-0000-0000-0000C60F0000}"/>
    <cellStyle name="Normal 2 2 3 2 4 3 6 2" xfId="24073" xr:uid="{00000000-0005-0000-0000-0000C70F0000}"/>
    <cellStyle name="Normal 2 2 3 2 4 3 6 3" xfId="14537" xr:uid="{00000000-0005-0000-0000-0000C80F0000}"/>
    <cellStyle name="Normal 2 2 3 2 4 3 7" xfId="19305" xr:uid="{00000000-0005-0000-0000-0000C90F0000}"/>
    <cellStyle name="Normal 2 2 3 2 4 3 8" xfId="9769" xr:uid="{00000000-0005-0000-0000-0000CA0F0000}"/>
    <cellStyle name="Normal 2 2 3 2 4 4" xfId="367" xr:uid="{00000000-0005-0000-0000-0000CB0F0000}"/>
    <cellStyle name="Normal 2 2 3 2 4 4 2" xfId="716" xr:uid="{00000000-0005-0000-0000-0000CC0F0000}"/>
    <cellStyle name="Normal 2 2 3 2 4 4 2 2" xfId="1914" xr:uid="{00000000-0005-0000-0000-0000CD0F0000}"/>
    <cellStyle name="Normal 2 2 3 2 4 4 2 2 2" xfId="4299" xr:uid="{00000000-0005-0000-0000-0000CE0F0000}"/>
    <cellStyle name="Normal 2 2 3 2 4 4 2 2 2 2" xfId="9068" xr:uid="{00000000-0005-0000-0000-0000CF0F0000}"/>
    <cellStyle name="Normal 2 2 3 2 4 4 2 2 2 2 2" xfId="28141" xr:uid="{00000000-0005-0000-0000-0000D00F0000}"/>
    <cellStyle name="Normal 2 2 3 2 4 4 2 2 2 2 3" xfId="18605" xr:uid="{00000000-0005-0000-0000-0000D10F0000}"/>
    <cellStyle name="Normal 2 2 3 2 4 4 2 2 2 3" xfId="23373" xr:uid="{00000000-0005-0000-0000-0000D20F0000}"/>
    <cellStyle name="Normal 2 2 3 2 4 4 2 2 2 4" xfId="13837" xr:uid="{00000000-0005-0000-0000-0000D30F0000}"/>
    <cellStyle name="Normal 2 2 3 2 4 4 2 2 3" xfId="6684" xr:uid="{00000000-0005-0000-0000-0000D40F0000}"/>
    <cellStyle name="Normal 2 2 3 2 4 4 2 2 3 2" xfId="25757" xr:uid="{00000000-0005-0000-0000-0000D50F0000}"/>
    <cellStyle name="Normal 2 2 3 2 4 4 2 2 3 3" xfId="16221" xr:uid="{00000000-0005-0000-0000-0000D60F0000}"/>
    <cellStyle name="Normal 2 2 3 2 4 4 2 2 4" xfId="20989" xr:uid="{00000000-0005-0000-0000-0000D70F0000}"/>
    <cellStyle name="Normal 2 2 3 2 4 4 2 2 5" xfId="11453" xr:uid="{00000000-0005-0000-0000-0000D80F0000}"/>
    <cellStyle name="Normal 2 2 3 2 4 4 2 3" xfId="3107" xr:uid="{00000000-0005-0000-0000-0000D90F0000}"/>
    <cellStyle name="Normal 2 2 3 2 4 4 2 3 2" xfId="7876" xr:uid="{00000000-0005-0000-0000-0000DA0F0000}"/>
    <cellStyle name="Normal 2 2 3 2 4 4 2 3 2 2" xfId="26949" xr:uid="{00000000-0005-0000-0000-0000DB0F0000}"/>
    <cellStyle name="Normal 2 2 3 2 4 4 2 3 2 3" xfId="17413" xr:uid="{00000000-0005-0000-0000-0000DC0F0000}"/>
    <cellStyle name="Normal 2 2 3 2 4 4 2 3 3" xfId="22181" xr:uid="{00000000-0005-0000-0000-0000DD0F0000}"/>
    <cellStyle name="Normal 2 2 3 2 4 4 2 3 4" xfId="12645" xr:uid="{00000000-0005-0000-0000-0000DE0F0000}"/>
    <cellStyle name="Normal 2 2 3 2 4 4 2 4" xfId="5492" xr:uid="{00000000-0005-0000-0000-0000DF0F0000}"/>
    <cellStyle name="Normal 2 2 3 2 4 4 2 4 2" xfId="24565" xr:uid="{00000000-0005-0000-0000-0000E00F0000}"/>
    <cellStyle name="Normal 2 2 3 2 4 4 2 4 3" xfId="15029" xr:uid="{00000000-0005-0000-0000-0000E10F0000}"/>
    <cellStyle name="Normal 2 2 3 2 4 4 2 5" xfId="19797" xr:uid="{00000000-0005-0000-0000-0000E20F0000}"/>
    <cellStyle name="Normal 2 2 3 2 4 4 2 6" xfId="10261" xr:uid="{00000000-0005-0000-0000-0000E30F0000}"/>
    <cellStyle name="Normal 2 2 3 2 4 4 3" xfId="1064" xr:uid="{00000000-0005-0000-0000-0000E40F0000}"/>
    <cellStyle name="Normal 2 2 3 2 4 4 3 2" xfId="2262" xr:uid="{00000000-0005-0000-0000-0000E50F0000}"/>
    <cellStyle name="Normal 2 2 3 2 4 4 3 2 2" xfId="4647" xr:uid="{00000000-0005-0000-0000-0000E60F0000}"/>
    <cellStyle name="Normal 2 2 3 2 4 4 3 2 2 2" xfId="9416" xr:uid="{00000000-0005-0000-0000-0000E70F0000}"/>
    <cellStyle name="Normal 2 2 3 2 4 4 3 2 2 2 2" xfId="28489" xr:uid="{00000000-0005-0000-0000-0000E80F0000}"/>
    <cellStyle name="Normal 2 2 3 2 4 4 3 2 2 2 3" xfId="18953" xr:uid="{00000000-0005-0000-0000-0000E90F0000}"/>
    <cellStyle name="Normal 2 2 3 2 4 4 3 2 2 3" xfId="23721" xr:uid="{00000000-0005-0000-0000-0000EA0F0000}"/>
    <cellStyle name="Normal 2 2 3 2 4 4 3 2 2 4" xfId="14185" xr:uid="{00000000-0005-0000-0000-0000EB0F0000}"/>
    <cellStyle name="Normal 2 2 3 2 4 4 3 2 3" xfId="7032" xr:uid="{00000000-0005-0000-0000-0000EC0F0000}"/>
    <cellStyle name="Normal 2 2 3 2 4 4 3 2 3 2" xfId="26105" xr:uid="{00000000-0005-0000-0000-0000ED0F0000}"/>
    <cellStyle name="Normal 2 2 3 2 4 4 3 2 3 3" xfId="16569" xr:uid="{00000000-0005-0000-0000-0000EE0F0000}"/>
    <cellStyle name="Normal 2 2 3 2 4 4 3 2 4" xfId="21337" xr:uid="{00000000-0005-0000-0000-0000EF0F0000}"/>
    <cellStyle name="Normal 2 2 3 2 4 4 3 2 5" xfId="11801" xr:uid="{00000000-0005-0000-0000-0000F00F0000}"/>
    <cellStyle name="Normal 2 2 3 2 4 4 3 3" xfId="3455" xr:uid="{00000000-0005-0000-0000-0000F10F0000}"/>
    <cellStyle name="Normal 2 2 3 2 4 4 3 3 2" xfId="8224" xr:uid="{00000000-0005-0000-0000-0000F20F0000}"/>
    <cellStyle name="Normal 2 2 3 2 4 4 3 3 2 2" xfId="27297" xr:uid="{00000000-0005-0000-0000-0000F30F0000}"/>
    <cellStyle name="Normal 2 2 3 2 4 4 3 3 2 3" xfId="17761" xr:uid="{00000000-0005-0000-0000-0000F40F0000}"/>
    <cellStyle name="Normal 2 2 3 2 4 4 3 3 3" xfId="22529" xr:uid="{00000000-0005-0000-0000-0000F50F0000}"/>
    <cellStyle name="Normal 2 2 3 2 4 4 3 3 4" xfId="12993" xr:uid="{00000000-0005-0000-0000-0000F60F0000}"/>
    <cellStyle name="Normal 2 2 3 2 4 4 3 4" xfId="5840" xr:uid="{00000000-0005-0000-0000-0000F70F0000}"/>
    <cellStyle name="Normal 2 2 3 2 4 4 3 4 2" xfId="24913" xr:uid="{00000000-0005-0000-0000-0000F80F0000}"/>
    <cellStyle name="Normal 2 2 3 2 4 4 3 4 3" xfId="15377" xr:uid="{00000000-0005-0000-0000-0000F90F0000}"/>
    <cellStyle name="Normal 2 2 3 2 4 4 3 5" xfId="20145" xr:uid="{00000000-0005-0000-0000-0000FA0F0000}"/>
    <cellStyle name="Normal 2 2 3 2 4 4 3 6" xfId="10609" xr:uid="{00000000-0005-0000-0000-0000FB0F0000}"/>
    <cellStyle name="Normal 2 2 3 2 4 4 4" xfId="1566" xr:uid="{00000000-0005-0000-0000-0000FC0F0000}"/>
    <cellStyle name="Normal 2 2 3 2 4 4 4 2" xfId="3951" xr:uid="{00000000-0005-0000-0000-0000FD0F0000}"/>
    <cellStyle name="Normal 2 2 3 2 4 4 4 2 2" xfId="8720" xr:uid="{00000000-0005-0000-0000-0000FE0F0000}"/>
    <cellStyle name="Normal 2 2 3 2 4 4 4 2 2 2" xfId="27793" xr:uid="{00000000-0005-0000-0000-0000FF0F0000}"/>
    <cellStyle name="Normal 2 2 3 2 4 4 4 2 2 3" xfId="18257" xr:uid="{00000000-0005-0000-0000-000000100000}"/>
    <cellStyle name="Normal 2 2 3 2 4 4 4 2 3" xfId="23025" xr:uid="{00000000-0005-0000-0000-000001100000}"/>
    <cellStyle name="Normal 2 2 3 2 4 4 4 2 4" xfId="13489" xr:uid="{00000000-0005-0000-0000-000002100000}"/>
    <cellStyle name="Normal 2 2 3 2 4 4 4 3" xfId="6336" xr:uid="{00000000-0005-0000-0000-000003100000}"/>
    <cellStyle name="Normal 2 2 3 2 4 4 4 3 2" xfId="25409" xr:uid="{00000000-0005-0000-0000-000004100000}"/>
    <cellStyle name="Normal 2 2 3 2 4 4 4 3 3" xfId="15873" xr:uid="{00000000-0005-0000-0000-000005100000}"/>
    <cellStyle name="Normal 2 2 3 2 4 4 4 4" xfId="20641" xr:uid="{00000000-0005-0000-0000-000006100000}"/>
    <cellStyle name="Normal 2 2 3 2 4 4 4 5" xfId="11105" xr:uid="{00000000-0005-0000-0000-000007100000}"/>
    <cellStyle name="Normal 2 2 3 2 4 4 5" xfId="2759" xr:uid="{00000000-0005-0000-0000-000008100000}"/>
    <cellStyle name="Normal 2 2 3 2 4 4 5 2" xfId="7528" xr:uid="{00000000-0005-0000-0000-000009100000}"/>
    <cellStyle name="Normal 2 2 3 2 4 4 5 2 2" xfId="26601" xr:uid="{00000000-0005-0000-0000-00000A100000}"/>
    <cellStyle name="Normal 2 2 3 2 4 4 5 2 3" xfId="17065" xr:uid="{00000000-0005-0000-0000-00000B100000}"/>
    <cellStyle name="Normal 2 2 3 2 4 4 5 3" xfId="21833" xr:uid="{00000000-0005-0000-0000-00000C100000}"/>
    <cellStyle name="Normal 2 2 3 2 4 4 5 4" xfId="12297" xr:uid="{00000000-0005-0000-0000-00000D100000}"/>
    <cellStyle name="Normal 2 2 3 2 4 4 6" xfId="5144" xr:uid="{00000000-0005-0000-0000-00000E100000}"/>
    <cellStyle name="Normal 2 2 3 2 4 4 6 2" xfId="24217" xr:uid="{00000000-0005-0000-0000-00000F100000}"/>
    <cellStyle name="Normal 2 2 3 2 4 4 6 3" xfId="14681" xr:uid="{00000000-0005-0000-0000-000010100000}"/>
    <cellStyle name="Normal 2 2 3 2 4 4 7" xfId="19449" xr:uid="{00000000-0005-0000-0000-000011100000}"/>
    <cellStyle name="Normal 2 2 3 2 4 4 8" xfId="9913" xr:uid="{00000000-0005-0000-0000-000012100000}"/>
    <cellStyle name="Normal 2 2 3 2 4 5" xfId="500" xr:uid="{00000000-0005-0000-0000-000013100000}"/>
    <cellStyle name="Normal 2 2 3 2 4 5 2" xfId="1698" xr:uid="{00000000-0005-0000-0000-000014100000}"/>
    <cellStyle name="Normal 2 2 3 2 4 5 2 2" xfId="4083" xr:uid="{00000000-0005-0000-0000-000015100000}"/>
    <cellStyle name="Normal 2 2 3 2 4 5 2 2 2" xfId="8852" xr:uid="{00000000-0005-0000-0000-000016100000}"/>
    <cellStyle name="Normal 2 2 3 2 4 5 2 2 2 2" xfId="27925" xr:uid="{00000000-0005-0000-0000-000017100000}"/>
    <cellStyle name="Normal 2 2 3 2 4 5 2 2 2 3" xfId="18389" xr:uid="{00000000-0005-0000-0000-000018100000}"/>
    <cellStyle name="Normal 2 2 3 2 4 5 2 2 3" xfId="23157" xr:uid="{00000000-0005-0000-0000-000019100000}"/>
    <cellStyle name="Normal 2 2 3 2 4 5 2 2 4" xfId="13621" xr:uid="{00000000-0005-0000-0000-00001A100000}"/>
    <cellStyle name="Normal 2 2 3 2 4 5 2 3" xfId="6468" xr:uid="{00000000-0005-0000-0000-00001B100000}"/>
    <cellStyle name="Normal 2 2 3 2 4 5 2 3 2" xfId="25541" xr:uid="{00000000-0005-0000-0000-00001C100000}"/>
    <cellStyle name="Normal 2 2 3 2 4 5 2 3 3" xfId="16005" xr:uid="{00000000-0005-0000-0000-00001D100000}"/>
    <cellStyle name="Normal 2 2 3 2 4 5 2 4" xfId="20773" xr:uid="{00000000-0005-0000-0000-00001E100000}"/>
    <cellStyle name="Normal 2 2 3 2 4 5 2 5" xfId="11237" xr:uid="{00000000-0005-0000-0000-00001F100000}"/>
    <cellStyle name="Normal 2 2 3 2 4 5 3" xfId="2891" xr:uid="{00000000-0005-0000-0000-000020100000}"/>
    <cellStyle name="Normal 2 2 3 2 4 5 3 2" xfId="7660" xr:uid="{00000000-0005-0000-0000-000021100000}"/>
    <cellStyle name="Normal 2 2 3 2 4 5 3 2 2" xfId="26733" xr:uid="{00000000-0005-0000-0000-000022100000}"/>
    <cellStyle name="Normal 2 2 3 2 4 5 3 2 3" xfId="17197" xr:uid="{00000000-0005-0000-0000-000023100000}"/>
    <cellStyle name="Normal 2 2 3 2 4 5 3 3" xfId="21965" xr:uid="{00000000-0005-0000-0000-000024100000}"/>
    <cellStyle name="Normal 2 2 3 2 4 5 3 4" xfId="12429" xr:uid="{00000000-0005-0000-0000-000025100000}"/>
    <cellStyle name="Normal 2 2 3 2 4 5 4" xfId="5276" xr:uid="{00000000-0005-0000-0000-000026100000}"/>
    <cellStyle name="Normal 2 2 3 2 4 5 4 2" xfId="24349" xr:uid="{00000000-0005-0000-0000-000027100000}"/>
    <cellStyle name="Normal 2 2 3 2 4 5 4 3" xfId="14813" xr:uid="{00000000-0005-0000-0000-000028100000}"/>
    <cellStyle name="Normal 2 2 3 2 4 5 5" xfId="19581" xr:uid="{00000000-0005-0000-0000-000029100000}"/>
    <cellStyle name="Normal 2 2 3 2 4 5 6" xfId="10045" xr:uid="{00000000-0005-0000-0000-00002A100000}"/>
    <cellStyle name="Normal 2 2 3 2 4 6" xfId="848" xr:uid="{00000000-0005-0000-0000-00002B100000}"/>
    <cellStyle name="Normal 2 2 3 2 4 6 2" xfId="2046" xr:uid="{00000000-0005-0000-0000-00002C100000}"/>
    <cellStyle name="Normal 2 2 3 2 4 6 2 2" xfId="4431" xr:uid="{00000000-0005-0000-0000-00002D100000}"/>
    <cellStyle name="Normal 2 2 3 2 4 6 2 2 2" xfId="9200" xr:uid="{00000000-0005-0000-0000-00002E100000}"/>
    <cellStyle name="Normal 2 2 3 2 4 6 2 2 2 2" xfId="28273" xr:uid="{00000000-0005-0000-0000-00002F100000}"/>
    <cellStyle name="Normal 2 2 3 2 4 6 2 2 2 3" xfId="18737" xr:uid="{00000000-0005-0000-0000-000030100000}"/>
    <cellStyle name="Normal 2 2 3 2 4 6 2 2 3" xfId="23505" xr:uid="{00000000-0005-0000-0000-000031100000}"/>
    <cellStyle name="Normal 2 2 3 2 4 6 2 2 4" xfId="13969" xr:uid="{00000000-0005-0000-0000-000032100000}"/>
    <cellStyle name="Normal 2 2 3 2 4 6 2 3" xfId="6816" xr:uid="{00000000-0005-0000-0000-000033100000}"/>
    <cellStyle name="Normal 2 2 3 2 4 6 2 3 2" xfId="25889" xr:uid="{00000000-0005-0000-0000-000034100000}"/>
    <cellStyle name="Normal 2 2 3 2 4 6 2 3 3" xfId="16353" xr:uid="{00000000-0005-0000-0000-000035100000}"/>
    <cellStyle name="Normal 2 2 3 2 4 6 2 4" xfId="21121" xr:uid="{00000000-0005-0000-0000-000036100000}"/>
    <cellStyle name="Normal 2 2 3 2 4 6 2 5" xfId="11585" xr:uid="{00000000-0005-0000-0000-000037100000}"/>
    <cellStyle name="Normal 2 2 3 2 4 6 3" xfId="3239" xr:uid="{00000000-0005-0000-0000-000038100000}"/>
    <cellStyle name="Normal 2 2 3 2 4 6 3 2" xfId="8008" xr:uid="{00000000-0005-0000-0000-000039100000}"/>
    <cellStyle name="Normal 2 2 3 2 4 6 3 2 2" xfId="27081" xr:uid="{00000000-0005-0000-0000-00003A100000}"/>
    <cellStyle name="Normal 2 2 3 2 4 6 3 2 3" xfId="17545" xr:uid="{00000000-0005-0000-0000-00003B100000}"/>
    <cellStyle name="Normal 2 2 3 2 4 6 3 3" xfId="22313" xr:uid="{00000000-0005-0000-0000-00003C100000}"/>
    <cellStyle name="Normal 2 2 3 2 4 6 3 4" xfId="12777" xr:uid="{00000000-0005-0000-0000-00003D100000}"/>
    <cellStyle name="Normal 2 2 3 2 4 6 4" xfId="5624" xr:uid="{00000000-0005-0000-0000-00003E100000}"/>
    <cellStyle name="Normal 2 2 3 2 4 6 4 2" xfId="24697" xr:uid="{00000000-0005-0000-0000-00003F100000}"/>
    <cellStyle name="Normal 2 2 3 2 4 6 4 3" xfId="15161" xr:uid="{00000000-0005-0000-0000-000040100000}"/>
    <cellStyle name="Normal 2 2 3 2 4 6 5" xfId="19929" xr:uid="{00000000-0005-0000-0000-000041100000}"/>
    <cellStyle name="Normal 2 2 3 2 4 6 6" xfId="10393" xr:uid="{00000000-0005-0000-0000-000042100000}"/>
    <cellStyle name="Normal 2 2 3 2 4 7" xfId="151" xr:uid="{00000000-0005-0000-0000-000043100000}"/>
    <cellStyle name="Normal 2 2 3 2 4 7 2" xfId="1350" xr:uid="{00000000-0005-0000-0000-000044100000}"/>
    <cellStyle name="Normal 2 2 3 2 4 7 2 2" xfId="3735" xr:uid="{00000000-0005-0000-0000-000045100000}"/>
    <cellStyle name="Normal 2 2 3 2 4 7 2 2 2" xfId="8504" xr:uid="{00000000-0005-0000-0000-000046100000}"/>
    <cellStyle name="Normal 2 2 3 2 4 7 2 2 2 2" xfId="27577" xr:uid="{00000000-0005-0000-0000-000047100000}"/>
    <cellStyle name="Normal 2 2 3 2 4 7 2 2 2 3" xfId="18041" xr:uid="{00000000-0005-0000-0000-000048100000}"/>
    <cellStyle name="Normal 2 2 3 2 4 7 2 2 3" xfId="22809" xr:uid="{00000000-0005-0000-0000-000049100000}"/>
    <cellStyle name="Normal 2 2 3 2 4 7 2 2 4" xfId="13273" xr:uid="{00000000-0005-0000-0000-00004A100000}"/>
    <cellStyle name="Normal 2 2 3 2 4 7 2 3" xfId="6120" xr:uid="{00000000-0005-0000-0000-00004B100000}"/>
    <cellStyle name="Normal 2 2 3 2 4 7 2 3 2" xfId="25193" xr:uid="{00000000-0005-0000-0000-00004C100000}"/>
    <cellStyle name="Normal 2 2 3 2 4 7 2 3 3" xfId="15657" xr:uid="{00000000-0005-0000-0000-00004D100000}"/>
    <cellStyle name="Normal 2 2 3 2 4 7 2 4" xfId="20425" xr:uid="{00000000-0005-0000-0000-00004E100000}"/>
    <cellStyle name="Normal 2 2 3 2 4 7 2 5" xfId="10889" xr:uid="{00000000-0005-0000-0000-00004F100000}"/>
    <cellStyle name="Normal 2 2 3 2 4 7 3" xfId="2543" xr:uid="{00000000-0005-0000-0000-000050100000}"/>
    <cellStyle name="Normal 2 2 3 2 4 7 3 2" xfId="7312" xr:uid="{00000000-0005-0000-0000-000051100000}"/>
    <cellStyle name="Normal 2 2 3 2 4 7 3 2 2" xfId="26385" xr:uid="{00000000-0005-0000-0000-000052100000}"/>
    <cellStyle name="Normal 2 2 3 2 4 7 3 2 3" xfId="16849" xr:uid="{00000000-0005-0000-0000-000053100000}"/>
    <cellStyle name="Normal 2 2 3 2 4 7 3 3" xfId="21617" xr:uid="{00000000-0005-0000-0000-000054100000}"/>
    <cellStyle name="Normal 2 2 3 2 4 7 3 4" xfId="12081" xr:uid="{00000000-0005-0000-0000-000055100000}"/>
    <cellStyle name="Normal 2 2 3 2 4 7 4" xfId="4928" xr:uid="{00000000-0005-0000-0000-000056100000}"/>
    <cellStyle name="Normal 2 2 3 2 4 7 4 2" xfId="24001" xr:uid="{00000000-0005-0000-0000-000057100000}"/>
    <cellStyle name="Normal 2 2 3 2 4 7 4 3" xfId="14465" xr:uid="{00000000-0005-0000-0000-000058100000}"/>
    <cellStyle name="Normal 2 2 3 2 4 7 5" xfId="19233" xr:uid="{00000000-0005-0000-0000-000059100000}"/>
    <cellStyle name="Normal 2 2 3 2 4 7 6" xfId="9697" xr:uid="{00000000-0005-0000-0000-00005A100000}"/>
    <cellStyle name="Normal 2 2 3 2 4 8" xfId="1185" xr:uid="{00000000-0005-0000-0000-00005B100000}"/>
    <cellStyle name="Normal 2 2 3 2 4 8 2" xfId="2382" xr:uid="{00000000-0005-0000-0000-00005C100000}"/>
    <cellStyle name="Normal 2 2 3 2 4 8 2 2" xfId="4767" xr:uid="{00000000-0005-0000-0000-00005D100000}"/>
    <cellStyle name="Normal 2 2 3 2 4 8 2 2 2" xfId="9536" xr:uid="{00000000-0005-0000-0000-00005E100000}"/>
    <cellStyle name="Normal 2 2 3 2 4 8 2 2 2 2" xfId="28609" xr:uid="{00000000-0005-0000-0000-00005F100000}"/>
    <cellStyle name="Normal 2 2 3 2 4 8 2 2 2 3" xfId="19073" xr:uid="{00000000-0005-0000-0000-000060100000}"/>
    <cellStyle name="Normal 2 2 3 2 4 8 2 2 3" xfId="23841" xr:uid="{00000000-0005-0000-0000-000061100000}"/>
    <cellStyle name="Normal 2 2 3 2 4 8 2 2 4" xfId="14305" xr:uid="{00000000-0005-0000-0000-000062100000}"/>
    <cellStyle name="Normal 2 2 3 2 4 8 2 3" xfId="7152" xr:uid="{00000000-0005-0000-0000-000063100000}"/>
    <cellStyle name="Normal 2 2 3 2 4 8 2 3 2" xfId="26225" xr:uid="{00000000-0005-0000-0000-000064100000}"/>
    <cellStyle name="Normal 2 2 3 2 4 8 2 3 3" xfId="16689" xr:uid="{00000000-0005-0000-0000-000065100000}"/>
    <cellStyle name="Normal 2 2 3 2 4 8 2 4" xfId="21457" xr:uid="{00000000-0005-0000-0000-000066100000}"/>
    <cellStyle name="Normal 2 2 3 2 4 8 2 5" xfId="11921" xr:uid="{00000000-0005-0000-0000-000067100000}"/>
    <cellStyle name="Normal 2 2 3 2 4 8 3" xfId="3575" xr:uid="{00000000-0005-0000-0000-000068100000}"/>
    <cellStyle name="Normal 2 2 3 2 4 8 3 2" xfId="8344" xr:uid="{00000000-0005-0000-0000-000069100000}"/>
    <cellStyle name="Normal 2 2 3 2 4 8 3 2 2" xfId="27417" xr:uid="{00000000-0005-0000-0000-00006A100000}"/>
    <cellStyle name="Normal 2 2 3 2 4 8 3 2 3" xfId="17881" xr:uid="{00000000-0005-0000-0000-00006B100000}"/>
    <cellStyle name="Normal 2 2 3 2 4 8 3 3" xfId="22649" xr:uid="{00000000-0005-0000-0000-00006C100000}"/>
    <cellStyle name="Normal 2 2 3 2 4 8 3 4" xfId="13113" xr:uid="{00000000-0005-0000-0000-00006D100000}"/>
    <cellStyle name="Normal 2 2 3 2 4 8 4" xfId="5960" xr:uid="{00000000-0005-0000-0000-00006E100000}"/>
    <cellStyle name="Normal 2 2 3 2 4 8 4 2" xfId="25033" xr:uid="{00000000-0005-0000-0000-00006F100000}"/>
    <cellStyle name="Normal 2 2 3 2 4 8 4 3" xfId="15497" xr:uid="{00000000-0005-0000-0000-000070100000}"/>
    <cellStyle name="Normal 2 2 3 2 4 8 5" xfId="20265" xr:uid="{00000000-0005-0000-0000-000071100000}"/>
    <cellStyle name="Normal 2 2 3 2 4 8 6" xfId="10729" xr:uid="{00000000-0005-0000-0000-000072100000}"/>
    <cellStyle name="Normal 2 2 3 2 4 9" xfId="91" xr:uid="{00000000-0005-0000-0000-000073100000}"/>
    <cellStyle name="Normal 2 2 3 2 4 9 2" xfId="1290" xr:uid="{00000000-0005-0000-0000-000074100000}"/>
    <cellStyle name="Normal 2 2 3 2 4 9 2 2" xfId="3675" xr:uid="{00000000-0005-0000-0000-000075100000}"/>
    <cellStyle name="Normal 2 2 3 2 4 9 2 2 2" xfId="8444" xr:uid="{00000000-0005-0000-0000-000076100000}"/>
    <cellStyle name="Normal 2 2 3 2 4 9 2 2 2 2" xfId="27517" xr:uid="{00000000-0005-0000-0000-000077100000}"/>
    <cellStyle name="Normal 2 2 3 2 4 9 2 2 2 3" xfId="17981" xr:uid="{00000000-0005-0000-0000-000078100000}"/>
    <cellStyle name="Normal 2 2 3 2 4 9 2 2 3" xfId="22749" xr:uid="{00000000-0005-0000-0000-000079100000}"/>
    <cellStyle name="Normal 2 2 3 2 4 9 2 2 4" xfId="13213" xr:uid="{00000000-0005-0000-0000-00007A100000}"/>
    <cellStyle name="Normal 2 2 3 2 4 9 2 3" xfId="6060" xr:uid="{00000000-0005-0000-0000-00007B100000}"/>
    <cellStyle name="Normal 2 2 3 2 4 9 2 3 2" xfId="25133" xr:uid="{00000000-0005-0000-0000-00007C100000}"/>
    <cellStyle name="Normal 2 2 3 2 4 9 2 3 3" xfId="15597" xr:uid="{00000000-0005-0000-0000-00007D100000}"/>
    <cellStyle name="Normal 2 2 3 2 4 9 2 4" xfId="20365" xr:uid="{00000000-0005-0000-0000-00007E100000}"/>
    <cellStyle name="Normal 2 2 3 2 4 9 2 5" xfId="10829" xr:uid="{00000000-0005-0000-0000-00007F100000}"/>
    <cellStyle name="Normal 2 2 3 2 4 9 3" xfId="2483" xr:uid="{00000000-0005-0000-0000-000080100000}"/>
    <cellStyle name="Normal 2 2 3 2 4 9 3 2" xfId="7252" xr:uid="{00000000-0005-0000-0000-000081100000}"/>
    <cellStyle name="Normal 2 2 3 2 4 9 3 2 2" xfId="26325" xr:uid="{00000000-0005-0000-0000-000082100000}"/>
    <cellStyle name="Normal 2 2 3 2 4 9 3 2 3" xfId="16789" xr:uid="{00000000-0005-0000-0000-000083100000}"/>
    <cellStyle name="Normal 2 2 3 2 4 9 3 3" xfId="21557" xr:uid="{00000000-0005-0000-0000-000084100000}"/>
    <cellStyle name="Normal 2 2 3 2 4 9 3 4" xfId="12021" xr:uid="{00000000-0005-0000-0000-000085100000}"/>
    <cellStyle name="Normal 2 2 3 2 4 9 4" xfId="4868" xr:uid="{00000000-0005-0000-0000-000086100000}"/>
    <cellStyle name="Normal 2 2 3 2 4 9 4 2" xfId="23941" xr:uid="{00000000-0005-0000-0000-000087100000}"/>
    <cellStyle name="Normal 2 2 3 2 4 9 4 3" xfId="14405" xr:uid="{00000000-0005-0000-0000-000088100000}"/>
    <cellStyle name="Normal 2 2 3 2 4 9 5" xfId="19173" xr:uid="{00000000-0005-0000-0000-000089100000}"/>
    <cellStyle name="Normal 2 2 3 2 4 9 6" xfId="9637" xr:uid="{00000000-0005-0000-0000-00008A100000}"/>
    <cellStyle name="Normal 2 2 3 2 5" xfId="127" xr:uid="{00000000-0005-0000-0000-00008B100000}"/>
    <cellStyle name="Normal 2 2 3 2 5 10" xfId="19209" xr:uid="{00000000-0005-0000-0000-00008C100000}"/>
    <cellStyle name="Normal 2 2 3 2 5 11" xfId="9673" xr:uid="{00000000-0005-0000-0000-00008D100000}"/>
    <cellStyle name="Normal 2 2 3 2 5 2" xfId="271" xr:uid="{00000000-0005-0000-0000-00008E100000}"/>
    <cellStyle name="Normal 2 2 3 2 5 2 2" xfId="415" xr:uid="{00000000-0005-0000-0000-00008F100000}"/>
    <cellStyle name="Normal 2 2 3 2 5 2 2 2" xfId="764" xr:uid="{00000000-0005-0000-0000-000090100000}"/>
    <cellStyle name="Normal 2 2 3 2 5 2 2 2 2" xfId="1962" xr:uid="{00000000-0005-0000-0000-000091100000}"/>
    <cellStyle name="Normal 2 2 3 2 5 2 2 2 2 2" xfId="4347" xr:uid="{00000000-0005-0000-0000-000092100000}"/>
    <cellStyle name="Normal 2 2 3 2 5 2 2 2 2 2 2" xfId="9116" xr:uid="{00000000-0005-0000-0000-000093100000}"/>
    <cellStyle name="Normal 2 2 3 2 5 2 2 2 2 2 2 2" xfId="28189" xr:uid="{00000000-0005-0000-0000-000094100000}"/>
    <cellStyle name="Normal 2 2 3 2 5 2 2 2 2 2 2 3" xfId="18653" xr:uid="{00000000-0005-0000-0000-000095100000}"/>
    <cellStyle name="Normal 2 2 3 2 5 2 2 2 2 2 3" xfId="23421" xr:uid="{00000000-0005-0000-0000-000096100000}"/>
    <cellStyle name="Normal 2 2 3 2 5 2 2 2 2 2 4" xfId="13885" xr:uid="{00000000-0005-0000-0000-000097100000}"/>
    <cellStyle name="Normal 2 2 3 2 5 2 2 2 2 3" xfId="6732" xr:uid="{00000000-0005-0000-0000-000098100000}"/>
    <cellStyle name="Normal 2 2 3 2 5 2 2 2 2 3 2" xfId="25805" xr:uid="{00000000-0005-0000-0000-000099100000}"/>
    <cellStyle name="Normal 2 2 3 2 5 2 2 2 2 3 3" xfId="16269" xr:uid="{00000000-0005-0000-0000-00009A100000}"/>
    <cellStyle name="Normal 2 2 3 2 5 2 2 2 2 4" xfId="21037" xr:uid="{00000000-0005-0000-0000-00009B100000}"/>
    <cellStyle name="Normal 2 2 3 2 5 2 2 2 2 5" xfId="11501" xr:uid="{00000000-0005-0000-0000-00009C100000}"/>
    <cellStyle name="Normal 2 2 3 2 5 2 2 2 3" xfId="3155" xr:uid="{00000000-0005-0000-0000-00009D100000}"/>
    <cellStyle name="Normal 2 2 3 2 5 2 2 2 3 2" xfId="7924" xr:uid="{00000000-0005-0000-0000-00009E100000}"/>
    <cellStyle name="Normal 2 2 3 2 5 2 2 2 3 2 2" xfId="26997" xr:uid="{00000000-0005-0000-0000-00009F100000}"/>
    <cellStyle name="Normal 2 2 3 2 5 2 2 2 3 2 3" xfId="17461" xr:uid="{00000000-0005-0000-0000-0000A0100000}"/>
    <cellStyle name="Normal 2 2 3 2 5 2 2 2 3 3" xfId="22229" xr:uid="{00000000-0005-0000-0000-0000A1100000}"/>
    <cellStyle name="Normal 2 2 3 2 5 2 2 2 3 4" xfId="12693" xr:uid="{00000000-0005-0000-0000-0000A2100000}"/>
    <cellStyle name="Normal 2 2 3 2 5 2 2 2 4" xfId="5540" xr:uid="{00000000-0005-0000-0000-0000A3100000}"/>
    <cellStyle name="Normal 2 2 3 2 5 2 2 2 4 2" xfId="24613" xr:uid="{00000000-0005-0000-0000-0000A4100000}"/>
    <cellStyle name="Normal 2 2 3 2 5 2 2 2 4 3" xfId="15077" xr:uid="{00000000-0005-0000-0000-0000A5100000}"/>
    <cellStyle name="Normal 2 2 3 2 5 2 2 2 5" xfId="19845" xr:uid="{00000000-0005-0000-0000-0000A6100000}"/>
    <cellStyle name="Normal 2 2 3 2 5 2 2 2 6" xfId="10309" xr:uid="{00000000-0005-0000-0000-0000A7100000}"/>
    <cellStyle name="Normal 2 2 3 2 5 2 2 3" xfId="1112" xr:uid="{00000000-0005-0000-0000-0000A8100000}"/>
    <cellStyle name="Normal 2 2 3 2 5 2 2 3 2" xfId="2310" xr:uid="{00000000-0005-0000-0000-0000A9100000}"/>
    <cellStyle name="Normal 2 2 3 2 5 2 2 3 2 2" xfId="4695" xr:uid="{00000000-0005-0000-0000-0000AA100000}"/>
    <cellStyle name="Normal 2 2 3 2 5 2 2 3 2 2 2" xfId="9464" xr:uid="{00000000-0005-0000-0000-0000AB100000}"/>
    <cellStyle name="Normal 2 2 3 2 5 2 2 3 2 2 2 2" xfId="28537" xr:uid="{00000000-0005-0000-0000-0000AC100000}"/>
    <cellStyle name="Normal 2 2 3 2 5 2 2 3 2 2 2 3" xfId="19001" xr:uid="{00000000-0005-0000-0000-0000AD100000}"/>
    <cellStyle name="Normal 2 2 3 2 5 2 2 3 2 2 3" xfId="23769" xr:uid="{00000000-0005-0000-0000-0000AE100000}"/>
    <cellStyle name="Normal 2 2 3 2 5 2 2 3 2 2 4" xfId="14233" xr:uid="{00000000-0005-0000-0000-0000AF100000}"/>
    <cellStyle name="Normal 2 2 3 2 5 2 2 3 2 3" xfId="7080" xr:uid="{00000000-0005-0000-0000-0000B0100000}"/>
    <cellStyle name="Normal 2 2 3 2 5 2 2 3 2 3 2" xfId="26153" xr:uid="{00000000-0005-0000-0000-0000B1100000}"/>
    <cellStyle name="Normal 2 2 3 2 5 2 2 3 2 3 3" xfId="16617" xr:uid="{00000000-0005-0000-0000-0000B2100000}"/>
    <cellStyle name="Normal 2 2 3 2 5 2 2 3 2 4" xfId="21385" xr:uid="{00000000-0005-0000-0000-0000B3100000}"/>
    <cellStyle name="Normal 2 2 3 2 5 2 2 3 2 5" xfId="11849" xr:uid="{00000000-0005-0000-0000-0000B4100000}"/>
    <cellStyle name="Normal 2 2 3 2 5 2 2 3 3" xfId="3503" xr:uid="{00000000-0005-0000-0000-0000B5100000}"/>
    <cellStyle name="Normal 2 2 3 2 5 2 2 3 3 2" xfId="8272" xr:uid="{00000000-0005-0000-0000-0000B6100000}"/>
    <cellStyle name="Normal 2 2 3 2 5 2 2 3 3 2 2" xfId="27345" xr:uid="{00000000-0005-0000-0000-0000B7100000}"/>
    <cellStyle name="Normal 2 2 3 2 5 2 2 3 3 2 3" xfId="17809" xr:uid="{00000000-0005-0000-0000-0000B8100000}"/>
    <cellStyle name="Normal 2 2 3 2 5 2 2 3 3 3" xfId="22577" xr:uid="{00000000-0005-0000-0000-0000B9100000}"/>
    <cellStyle name="Normal 2 2 3 2 5 2 2 3 3 4" xfId="13041" xr:uid="{00000000-0005-0000-0000-0000BA100000}"/>
    <cellStyle name="Normal 2 2 3 2 5 2 2 3 4" xfId="5888" xr:uid="{00000000-0005-0000-0000-0000BB100000}"/>
    <cellStyle name="Normal 2 2 3 2 5 2 2 3 4 2" xfId="24961" xr:uid="{00000000-0005-0000-0000-0000BC100000}"/>
    <cellStyle name="Normal 2 2 3 2 5 2 2 3 4 3" xfId="15425" xr:uid="{00000000-0005-0000-0000-0000BD100000}"/>
    <cellStyle name="Normal 2 2 3 2 5 2 2 3 5" xfId="20193" xr:uid="{00000000-0005-0000-0000-0000BE100000}"/>
    <cellStyle name="Normal 2 2 3 2 5 2 2 3 6" xfId="10657" xr:uid="{00000000-0005-0000-0000-0000BF100000}"/>
    <cellStyle name="Normal 2 2 3 2 5 2 2 4" xfId="1614" xr:uid="{00000000-0005-0000-0000-0000C0100000}"/>
    <cellStyle name="Normal 2 2 3 2 5 2 2 4 2" xfId="3999" xr:uid="{00000000-0005-0000-0000-0000C1100000}"/>
    <cellStyle name="Normal 2 2 3 2 5 2 2 4 2 2" xfId="8768" xr:uid="{00000000-0005-0000-0000-0000C2100000}"/>
    <cellStyle name="Normal 2 2 3 2 5 2 2 4 2 2 2" xfId="27841" xr:uid="{00000000-0005-0000-0000-0000C3100000}"/>
    <cellStyle name="Normal 2 2 3 2 5 2 2 4 2 2 3" xfId="18305" xr:uid="{00000000-0005-0000-0000-0000C4100000}"/>
    <cellStyle name="Normal 2 2 3 2 5 2 2 4 2 3" xfId="23073" xr:uid="{00000000-0005-0000-0000-0000C5100000}"/>
    <cellStyle name="Normal 2 2 3 2 5 2 2 4 2 4" xfId="13537" xr:uid="{00000000-0005-0000-0000-0000C6100000}"/>
    <cellStyle name="Normal 2 2 3 2 5 2 2 4 3" xfId="6384" xr:uid="{00000000-0005-0000-0000-0000C7100000}"/>
    <cellStyle name="Normal 2 2 3 2 5 2 2 4 3 2" xfId="25457" xr:uid="{00000000-0005-0000-0000-0000C8100000}"/>
    <cellStyle name="Normal 2 2 3 2 5 2 2 4 3 3" xfId="15921" xr:uid="{00000000-0005-0000-0000-0000C9100000}"/>
    <cellStyle name="Normal 2 2 3 2 5 2 2 4 4" xfId="20689" xr:uid="{00000000-0005-0000-0000-0000CA100000}"/>
    <cellStyle name="Normal 2 2 3 2 5 2 2 4 5" xfId="11153" xr:uid="{00000000-0005-0000-0000-0000CB100000}"/>
    <cellStyle name="Normal 2 2 3 2 5 2 2 5" xfId="2807" xr:uid="{00000000-0005-0000-0000-0000CC100000}"/>
    <cellStyle name="Normal 2 2 3 2 5 2 2 5 2" xfId="7576" xr:uid="{00000000-0005-0000-0000-0000CD100000}"/>
    <cellStyle name="Normal 2 2 3 2 5 2 2 5 2 2" xfId="26649" xr:uid="{00000000-0005-0000-0000-0000CE100000}"/>
    <cellStyle name="Normal 2 2 3 2 5 2 2 5 2 3" xfId="17113" xr:uid="{00000000-0005-0000-0000-0000CF100000}"/>
    <cellStyle name="Normal 2 2 3 2 5 2 2 5 3" xfId="21881" xr:uid="{00000000-0005-0000-0000-0000D0100000}"/>
    <cellStyle name="Normal 2 2 3 2 5 2 2 5 4" xfId="12345" xr:uid="{00000000-0005-0000-0000-0000D1100000}"/>
    <cellStyle name="Normal 2 2 3 2 5 2 2 6" xfId="5192" xr:uid="{00000000-0005-0000-0000-0000D2100000}"/>
    <cellStyle name="Normal 2 2 3 2 5 2 2 6 2" xfId="24265" xr:uid="{00000000-0005-0000-0000-0000D3100000}"/>
    <cellStyle name="Normal 2 2 3 2 5 2 2 6 3" xfId="14729" xr:uid="{00000000-0005-0000-0000-0000D4100000}"/>
    <cellStyle name="Normal 2 2 3 2 5 2 2 7" xfId="19497" xr:uid="{00000000-0005-0000-0000-0000D5100000}"/>
    <cellStyle name="Normal 2 2 3 2 5 2 2 8" xfId="9961" xr:uid="{00000000-0005-0000-0000-0000D6100000}"/>
    <cellStyle name="Normal 2 2 3 2 5 2 3" xfId="620" xr:uid="{00000000-0005-0000-0000-0000D7100000}"/>
    <cellStyle name="Normal 2 2 3 2 5 2 3 2" xfId="1818" xr:uid="{00000000-0005-0000-0000-0000D8100000}"/>
    <cellStyle name="Normal 2 2 3 2 5 2 3 2 2" xfId="4203" xr:uid="{00000000-0005-0000-0000-0000D9100000}"/>
    <cellStyle name="Normal 2 2 3 2 5 2 3 2 2 2" xfId="8972" xr:uid="{00000000-0005-0000-0000-0000DA100000}"/>
    <cellStyle name="Normal 2 2 3 2 5 2 3 2 2 2 2" xfId="28045" xr:uid="{00000000-0005-0000-0000-0000DB100000}"/>
    <cellStyle name="Normal 2 2 3 2 5 2 3 2 2 2 3" xfId="18509" xr:uid="{00000000-0005-0000-0000-0000DC100000}"/>
    <cellStyle name="Normal 2 2 3 2 5 2 3 2 2 3" xfId="23277" xr:uid="{00000000-0005-0000-0000-0000DD100000}"/>
    <cellStyle name="Normal 2 2 3 2 5 2 3 2 2 4" xfId="13741" xr:uid="{00000000-0005-0000-0000-0000DE100000}"/>
    <cellStyle name="Normal 2 2 3 2 5 2 3 2 3" xfId="6588" xr:uid="{00000000-0005-0000-0000-0000DF100000}"/>
    <cellStyle name="Normal 2 2 3 2 5 2 3 2 3 2" xfId="25661" xr:uid="{00000000-0005-0000-0000-0000E0100000}"/>
    <cellStyle name="Normal 2 2 3 2 5 2 3 2 3 3" xfId="16125" xr:uid="{00000000-0005-0000-0000-0000E1100000}"/>
    <cellStyle name="Normal 2 2 3 2 5 2 3 2 4" xfId="20893" xr:uid="{00000000-0005-0000-0000-0000E2100000}"/>
    <cellStyle name="Normal 2 2 3 2 5 2 3 2 5" xfId="11357" xr:uid="{00000000-0005-0000-0000-0000E3100000}"/>
    <cellStyle name="Normal 2 2 3 2 5 2 3 3" xfId="3011" xr:uid="{00000000-0005-0000-0000-0000E4100000}"/>
    <cellStyle name="Normal 2 2 3 2 5 2 3 3 2" xfId="7780" xr:uid="{00000000-0005-0000-0000-0000E5100000}"/>
    <cellStyle name="Normal 2 2 3 2 5 2 3 3 2 2" xfId="26853" xr:uid="{00000000-0005-0000-0000-0000E6100000}"/>
    <cellStyle name="Normal 2 2 3 2 5 2 3 3 2 3" xfId="17317" xr:uid="{00000000-0005-0000-0000-0000E7100000}"/>
    <cellStyle name="Normal 2 2 3 2 5 2 3 3 3" xfId="22085" xr:uid="{00000000-0005-0000-0000-0000E8100000}"/>
    <cellStyle name="Normal 2 2 3 2 5 2 3 3 4" xfId="12549" xr:uid="{00000000-0005-0000-0000-0000E9100000}"/>
    <cellStyle name="Normal 2 2 3 2 5 2 3 4" xfId="5396" xr:uid="{00000000-0005-0000-0000-0000EA100000}"/>
    <cellStyle name="Normal 2 2 3 2 5 2 3 4 2" xfId="24469" xr:uid="{00000000-0005-0000-0000-0000EB100000}"/>
    <cellStyle name="Normal 2 2 3 2 5 2 3 4 3" xfId="14933" xr:uid="{00000000-0005-0000-0000-0000EC100000}"/>
    <cellStyle name="Normal 2 2 3 2 5 2 3 5" xfId="19701" xr:uid="{00000000-0005-0000-0000-0000ED100000}"/>
    <cellStyle name="Normal 2 2 3 2 5 2 3 6" xfId="10165" xr:uid="{00000000-0005-0000-0000-0000EE100000}"/>
    <cellStyle name="Normal 2 2 3 2 5 2 4" xfId="968" xr:uid="{00000000-0005-0000-0000-0000EF100000}"/>
    <cellStyle name="Normal 2 2 3 2 5 2 4 2" xfId="2166" xr:uid="{00000000-0005-0000-0000-0000F0100000}"/>
    <cellStyle name="Normal 2 2 3 2 5 2 4 2 2" xfId="4551" xr:uid="{00000000-0005-0000-0000-0000F1100000}"/>
    <cellStyle name="Normal 2 2 3 2 5 2 4 2 2 2" xfId="9320" xr:uid="{00000000-0005-0000-0000-0000F2100000}"/>
    <cellStyle name="Normal 2 2 3 2 5 2 4 2 2 2 2" xfId="28393" xr:uid="{00000000-0005-0000-0000-0000F3100000}"/>
    <cellStyle name="Normal 2 2 3 2 5 2 4 2 2 2 3" xfId="18857" xr:uid="{00000000-0005-0000-0000-0000F4100000}"/>
    <cellStyle name="Normal 2 2 3 2 5 2 4 2 2 3" xfId="23625" xr:uid="{00000000-0005-0000-0000-0000F5100000}"/>
    <cellStyle name="Normal 2 2 3 2 5 2 4 2 2 4" xfId="14089" xr:uid="{00000000-0005-0000-0000-0000F6100000}"/>
    <cellStyle name="Normal 2 2 3 2 5 2 4 2 3" xfId="6936" xr:uid="{00000000-0005-0000-0000-0000F7100000}"/>
    <cellStyle name="Normal 2 2 3 2 5 2 4 2 3 2" xfId="26009" xr:uid="{00000000-0005-0000-0000-0000F8100000}"/>
    <cellStyle name="Normal 2 2 3 2 5 2 4 2 3 3" xfId="16473" xr:uid="{00000000-0005-0000-0000-0000F9100000}"/>
    <cellStyle name="Normal 2 2 3 2 5 2 4 2 4" xfId="21241" xr:uid="{00000000-0005-0000-0000-0000FA100000}"/>
    <cellStyle name="Normal 2 2 3 2 5 2 4 2 5" xfId="11705" xr:uid="{00000000-0005-0000-0000-0000FB100000}"/>
    <cellStyle name="Normal 2 2 3 2 5 2 4 3" xfId="3359" xr:uid="{00000000-0005-0000-0000-0000FC100000}"/>
    <cellStyle name="Normal 2 2 3 2 5 2 4 3 2" xfId="8128" xr:uid="{00000000-0005-0000-0000-0000FD100000}"/>
    <cellStyle name="Normal 2 2 3 2 5 2 4 3 2 2" xfId="27201" xr:uid="{00000000-0005-0000-0000-0000FE100000}"/>
    <cellStyle name="Normal 2 2 3 2 5 2 4 3 2 3" xfId="17665" xr:uid="{00000000-0005-0000-0000-0000FF100000}"/>
    <cellStyle name="Normal 2 2 3 2 5 2 4 3 3" xfId="22433" xr:uid="{00000000-0005-0000-0000-000000110000}"/>
    <cellStyle name="Normal 2 2 3 2 5 2 4 3 4" xfId="12897" xr:uid="{00000000-0005-0000-0000-000001110000}"/>
    <cellStyle name="Normal 2 2 3 2 5 2 4 4" xfId="5744" xr:uid="{00000000-0005-0000-0000-000002110000}"/>
    <cellStyle name="Normal 2 2 3 2 5 2 4 4 2" xfId="24817" xr:uid="{00000000-0005-0000-0000-000003110000}"/>
    <cellStyle name="Normal 2 2 3 2 5 2 4 4 3" xfId="15281" xr:uid="{00000000-0005-0000-0000-000004110000}"/>
    <cellStyle name="Normal 2 2 3 2 5 2 4 5" xfId="20049" xr:uid="{00000000-0005-0000-0000-000005110000}"/>
    <cellStyle name="Normal 2 2 3 2 5 2 4 6" xfId="10513" xr:uid="{00000000-0005-0000-0000-000006110000}"/>
    <cellStyle name="Normal 2 2 3 2 5 2 5" xfId="1470" xr:uid="{00000000-0005-0000-0000-000007110000}"/>
    <cellStyle name="Normal 2 2 3 2 5 2 5 2" xfId="3855" xr:uid="{00000000-0005-0000-0000-000008110000}"/>
    <cellStyle name="Normal 2 2 3 2 5 2 5 2 2" xfId="8624" xr:uid="{00000000-0005-0000-0000-000009110000}"/>
    <cellStyle name="Normal 2 2 3 2 5 2 5 2 2 2" xfId="27697" xr:uid="{00000000-0005-0000-0000-00000A110000}"/>
    <cellStyle name="Normal 2 2 3 2 5 2 5 2 2 3" xfId="18161" xr:uid="{00000000-0005-0000-0000-00000B110000}"/>
    <cellStyle name="Normal 2 2 3 2 5 2 5 2 3" xfId="22929" xr:uid="{00000000-0005-0000-0000-00000C110000}"/>
    <cellStyle name="Normal 2 2 3 2 5 2 5 2 4" xfId="13393" xr:uid="{00000000-0005-0000-0000-00000D110000}"/>
    <cellStyle name="Normal 2 2 3 2 5 2 5 3" xfId="6240" xr:uid="{00000000-0005-0000-0000-00000E110000}"/>
    <cellStyle name="Normal 2 2 3 2 5 2 5 3 2" xfId="25313" xr:uid="{00000000-0005-0000-0000-00000F110000}"/>
    <cellStyle name="Normal 2 2 3 2 5 2 5 3 3" xfId="15777" xr:uid="{00000000-0005-0000-0000-000010110000}"/>
    <cellStyle name="Normal 2 2 3 2 5 2 5 4" xfId="20545" xr:uid="{00000000-0005-0000-0000-000011110000}"/>
    <cellStyle name="Normal 2 2 3 2 5 2 5 5" xfId="11009" xr:uid="{00000000-0005-0000-0000-000012110000}"/>
    <cellStyle name="Normal 2 2 3 2 5 2 6" xfId="2663" xr:uid="{00000000-0005-0000-0000-000013110000}"/>
    <cellStyle name="Normal 2 2 3 2 5 2 6 2" xfId="7432" xr:uid="{00000000-0005-0000-0000-000014110000}"/>
    <cellStyle name="Normal 2 2 3 2 5 2 6 2 2" xfId="26505" xr:uid="{00000000-0005-0000-0000-000015110000}"/>
    <cellStyle name="Normal 2 2 3 2 5 2 6 2 3" xfId="16969" xr:uid="{00000000-0005-0000-0000-000016110000}"/>
    <cellStyle name="Normal 2 2 3 2 5 2 6 3" xfId="21737" xr:uid="{00000000-0005-0000-0000-000017110000}"/>
    <cellStyle name="Normal 2 2 3 2 5 2 6 4" xfId="12201" xr:uid="{00000000-0005-0000-0000-000018110000}"/>
    <cellStyle name="Normal 2 2 3 2 5 2 7" xfId="5048" xr:uid="{00000000-0005-0000-0000-000019110000}"/>
    <cellStyle name="Normal 2 2 3 2 5 2 7 2" xfId="24121" xr:uid="{00000000-0005-0000-0000-00001A110000}"/>
    <cellStyle name="Normal 2 2 3 2 5 2 7 3" xfId="14585" xr:uid="{00000000-0005-0000-0000-00001B110000}"/>
    <cellStyle name="Normal 2 2 3 2 5 2 8" xfId="19353" xr:uid="{00000000-0005-0000-0000-00001C110000}"/>
    <cellStyle name="Normal 2 2 3 2 5 2 9" xfId="9817" xr:uid="{00000000-0005-0000-0000-00001D110000}"/>
    <cellStyle name="Normal 2 2 3 2 5 3" xfId="199" xr:uid="{00000000-0005-0000-0000-00001E110000}"/>
    <cellStyle name="Normal 2 2 3 2 5 3 2" xfId="548" xr:uid="{00000000-0005-0000-0000-00001F110000}"/>
    <cellStyle name="Normal 2 2 3 2 5 3 2 2" xfId="1746" xr:uid="{00000000-0005-0000-0000-000020110000}"/>
    <cellStyle name="Normal 2 2 3 2 5 3 2 2 2" xfId="4131" xr:uid="{00000000-0005-0000-0000-000021110000}"/>
    <cellStyle name="Normal 2 2 3 2 5 3 2 2 2 2" xfId="8900" xr:uid="{00000000-0005-0000-0000-000022110000}"/>
    <cellStyle name="Normal 2 2 3 2 5 3 2 2 2 2 2" xfId="27973" xr:uid="{00000000-0005-0000-0000-000023110000}"/>
    <cellStyle name="Normal 2 2 3 2 5 3 2 2 2 2 3" xfId="18437" xr:uid="{00000000-0005-0000-0000-000024110000}"/>
    <cellStyle name="Normal 2 2 3 2 5 3 2 2 2 3" xfId="23205" xr:uid="{00000000-0005-0000-0000-000025110000}"/>
    <cellStyle name="Normal 2 2 3 2 5 3 2 2 2 4" xfId="13669" xr:uid="{00000000-0005-0000-0000-000026110000}"/>
    <cellStyle name="Normal 2 2 3 2 5 3 2 2 3" xfId="6516" xr:uid="{00000000-0005-0000-0000-000027110000}"/>
    <cellStyle name="Normal 2 2 3 2 5 3 2 2 3 2" xfId="25589" xr:uid="{00000000-0005-0000-0000-000028110000}"/>
    <cellStyle name="Normal 2 2 3 2 5 3 2 2 3 3" xfId="16053" xr:uid="{00000000-0005-0000-0000-000029110000}"/>
    <cellStyle name="Normal 2 2 3 2 5 3 2 2 4" xfId="20821" xr:uid="{00000000-0005-0000-0000-00002A110000}"/>
    <cellStyle name="Normal 2 2 3 2 5 3 2 2 5" xfId="11285" xr:uid="{00000000-0005-0000-0000-00002B110000}"/>
    <cellStyle name="Normal 2 2 3 2 5 3 2 3" xfId="2939" xr:uid="{00000000-0005-0000-0000-00002C110000}"/>
    <cellStyle name="Normal 2 2 3 2 5 3 2 3 2" xfId="7708" xr:uid="{00000000-0005-0000-0000-00002D110000}"/>
    <cellStyle name="Normal 2 2 3 2 5 3 2 3 2 2" xfId="26781" xr:uid="{00000000-0005-0000-0000-00002E110000}"/>
    <cellStyle name="Normal 2 2 3 2 5 3 2 3 2 3" xfId="17245" xr:uid="{00000000-0005-0000-0000-00002F110000}"/>
    <cellStyle name="Normal 2 2 3 2 5 3 2 3 3" xfId="22013" xr:uid="{00000000-0005-0000-0000-000030110000}"/>
    <cellStyle name="Normal 2 2 3 2 5 3 2 3 4" xfId="12477" xr:uid="{00000000-0005-0000-0000-000031110000}"/>
    <cellStyle name="Normal 2 2 3 2 5 3 2 4" xfId="5324" xr:uid="{00000000-0005-0000-0000-000032110000}"/>
    <cellStyle name="Normal 2 2 3 2 5 3 2 4 2" xfId="24397" xr:uid="{00000000-0005-0000-0000-000033110000}"/>
    <cellStyle name="Normal 2 2 3 2 5 3 2 4 3" xfId="14861" xr:uid="{00000000-0005-0000-0000-000034110000}"/>
    <cellStyle name="Normal 2 2 3 2 5 3 2 5" xfId="19629" xr:uid="{00000000-0005-0000-0000-000035110000}"/>
    <cellStyle name="Normal 2 2 3 2 5 3 2 6" xfId="10093" xr:uid="{00000000-0005-0000-0000-000036110000}"/>
    <cellStyle name="Normal 2 2 3 2 5 3 3" xfId="896" xr:uid="{00000000-0005-0000-0000-000037110000}"/>
    <cellStyle name="Normal 2 2 3 2 5 3 3 2" xfId="2094" xr:uid="{00000000-0005-0000-0000-000038110000}"/>
    <cellStyle name="Normal 2 2 3 2 5 3 3 2 2" xfId="4479" xr:uid="{00000000-0005-0000-0000-000039110000}"/>
    <cellStyle name="Normal 2 2 3 2 5 3 3 2 2 2" xfId="9248" xr:uid="{00000000-0005-0000-0000-00003A110000}"/>
    <cellStyle name="Normal 2 2 3 2 5 3 3 2 2 2 2" xfId="28321" xr:uid="{00000000-0005-0000-0000-00003B110000}"/>
    <cellStyle name="Normal 2 2 3 2 5 3 3 2 2 2 3" xfId="18785" xr:uid="{00000000-0005-0000-0000-00003C110000}"/>
    <cellStyle name="Normal 2 2 3 2 5 3 3 2 2 3" xfId="23553" xr:uid="{00000000-0005-0000-0000-00003D110000}"/>
    <cellStyle name="Normal 2 2 3 2 5 3 3 2 2 4" xfId="14017" xr:uid="{00000000-0005-0000-0000-00003E110000}"/>
    <cellStyle name="Normal 2 2 3 2 5 3 3 2 3" xfId="6864" xr:uid="{00000000-0005-0000-0000-00003F110000}"/>
    <cellStyle name="Normal 2 2 3 2 5 3 3 2 3 2" xfId="25937" xr:uid="{00000000-0005-0000-0000-000040110000}"/>
    <cellStyle name="Normal 2 2 3 2 5 3 3 2 3 3" xfId="16401" xr:uid="{00000000-0005-0000-0000-000041110000}"/>
    <cellStyle name="Normal 2 2 3 2 5 3 3 2 4" xfId="21169" xr:uid="{00000000-0005-0000-0000-000042110000}"/>
    <cellStyle name="Normal 2 2 3 2 5 3 3 2 5" xfId="11633" xr:uid="{00000000-0005-0000-0000-000043110000}"/>
    <cellStyle name="Normal 2 2 3 2 5 3 3 3" xfId="3287" xr:uid="{00000000-0005-0000-0000-000044110000}"/>
    <cellStyle name="Normal 2 2 3 2 5 3 3 3 2" xfId="8056" xr:uid="{00000000-0005-0000-0000-000045110000}"/>
    <cellStyle name="Normal 2 2 3 2 5 3 3 3 2 2" xfId="27129" xr:uid="{00000000-0005-0000-0000-000046110000}"/>
    <cellStyle name="Normal 2 2 3 2 5 3 3 3 2 3" xfId="17593" xr:uid="{00000000-0005-0000-0000-000047110000}"/>
    <cellStyle name="Normal 2 2 3 2 5 3 3 3 3" xfId="22361" xr:uid="{00000000-0005-0000-0000-000048110000}"/>
    <cellStyle name="Normal 2 2 3 2 5 3 3 3 4" xfId="12825" xr:uid="{00000000-0005-0000-0000-000049110000}"/>
    <cellStyle name="Normal 2 2 3 2 5 3 3 4" xfId="5672" xr:uid="{00000000-0005-0000-0000-00004A110000}"/>
    <cellStyle name="Normal 2 2 3 2 5 3 3 4 2" xfId="24745" xr:uid="{00000000-0005-0000-0000-00004B110000}"/>
    <cellStyle name="Normal 2 2 3 2 5 3 3 4 3" xfId="15209" xr:uid="{00000000-0005-0000-0000-00004C110000}"/>
    <cellStyle name="Normal 2 2 3 2 5 3 3 5" xfId="19977" xr:uid="{00000000-0005-0000-0000-00004D110000}"/>
    <cellStyle name="Normal 2 2 3 2 5 3 3 6" xfId="10441" xr:uid="{00000000-0005-0000-0000-00004E110000}"/>
    <cellStyle name="Normal 2 2 3 2 5 3 4" xfId="1398" xr:uid="{00000000-0005-0000-0000-00004F110000}"/>
    <cellStyle name="Normal 2 2 3 2 5 3 4 2" xfId="3783" xr:uid="{00000000-0005-0000-0000-000050110000}"/>
    <cellStyle name="Normal 2 2 3 2 5 3 4 2 2" xfId="8552" xr:uid="{00000000-0005-0000-0000-000051110000}"/>
    <cellStyle name="Normal 2 2 3 2 5 3 4 2 2 2" xfId="27625" xr:uid="{00000000-0005-0000-0000-000052110000}"/>
    <cellStyle name="Normal 2 2 3 2 5 3 4 2 2 3" xfId="18089" xr:uid="{00000000-0005-0000-0000-000053110000}"/>
    <cellStyle name="Normal 2 2 3 2 5 3 4 2 3" xfId="22857" xr:uid="{00000000-0005-0000-0000-000054110000}"/>
    <cellStyle name="Normal 2 2 3 2 5 3 4 2 4" xfId="13321" xr:uid="{00000000-0005-0000-0000-000055110000}"/>
    <cellStyle name="Normal 2 2 3 2 5 3 4 3" xfId="6168" xr:uid="{00000000-0005-0000-0000-000056110000}"/>
    <cellStyle name="Normal 2 2 3 2 5 3 4 3 2" xfId="25241" xr:uid="{00000000-0005-0000-0000-000057110000}"/>
    <cellStyle name="Normal 2 2 3 2 5 3 4 3 3" xfId="15705" xr:uid="{00000000-0005-0000-0000-000058110000}"/>
    <cellStyle name="Normal 2 2 3 2 5 3 4 4" xfId="20473" xr:uid="{00000000-0005-0000-0000-000059110000}"/>
    <cellStyle name="Normal 2 2 3 2 5 3 4 5" xfId="10937" xr:uid="{00000000-0005-0000-0000-00005A110000}"/>
    <cellStyle name="Normal 2 2 3 2 5 3 5" xfId="2591" xr:uid="{00000000-0005-0000-0000-00005B110000}"/>
    <cellStyle name="Normal 2 2 3 2 5 3 5 2" xfId="7360" xr:uid="{00000000-0005-0000-0000-00005C110000}"/>
    <cellStyle name="Normal 2 2 3 2 5 3 5 2 2" xfId="26433" xr:uid="{00000000-0005-0000-0000-00005D110000}"/>
    <cellStyle name="Normal 2 2 3 2 5 3 5 2 3" xfId="16897" xr:uid="{00000000-0005-0000-0000-00005E110000}"/>
    <cellStyle name="Normal 2 2 3 2 5 3 5 3" xfId="21665" xr:uid="{00000000-0005-0000-0000-00005F110000}"/>
    <cellStyle name="Normal 2 2 3 2 5 3 5 4" xfId="12129" xr:uid="{00000000-0005-0000-0000-000060110000}"/>
    <cellStyle name="Normal 2 2 3 2 5 3 6" xfId="4976" xr:uid="{00000000-0005-0000-0000-000061110000}"/>
    <cellStyle name="Normal 2 2 3 2 5 3 6 2" xfId="24049" xr:uid="{00000000-0005-0000-0000-000062110000}"/>
    <cellStyle name="Normal 2 2 3 2 5 3 6 3" xfId="14513" xr:uid="{00000000-0005-0000-0000-000063110000}"/>
    <cellStyle name="Normal 2 2 3 2 5 3 7" xfId="19281" xr:uid="{00000000-0005-0000-0000-000064110000}"/>
    <cellStyle name="Normal 2 2 3 2 5 3 8" xfId="9745" xr:uid="{00000000-0005-0000-0000-000065110000}"/>
    <cellStyle name="Normal 2 2 3 2 5 4" xfId="343" xr:uid="{00000000-0005-0000-0000-000066110000}"/>
    <cellStyle name="Normal 2 2 3 2 5 4 2" xfId="692" xr:uid="{00000000-0005-0000-0000-000067110000}"/>
    <cellStyle name="Normal 2 2 3 2 5 4 2 2" xfId="1890" xr:uid="{00000000-0005-0000-0000-000068110000}"/>
    <cellStyle name="Normal 2 2 3 2 5 4 2 2 2" xfId="4275" xr:uid="{00000000-0005-0000-0000-000069110000}"/>
    <cellStyle name="Normal 2 2 3 2 5 4 2 2 2 2" xfId="9044" xr:uid="{00000000-0005-0000-0000-00006A110000}"/>
    <cellStyle name="Normal 2 2 3 2 5 4 2 2 2 2 2" xfId="28117" xr:uid="{00000000-0005-0000-0000-00006B110000}"/>
    <cellStyle name="Normal 2 2 3 2 5 4 2 2 2 2 3" xfId="18581" xr:uid="{00000000-0005-0000-0000-00006C110000}"/>
    <cellStyle name="Normal 2 2 3 2 5 4 2 2 2 3" xfId="23349" xr:uid="{00000000-0005-0000-0000-00006D110000}"/>
    <cellStyle name="Normal 2 2 3 2 5 4 2 2 2 4" xfId="13813" xr:uid="{00000000-0005-0000-0000-00006E110000}"/>
    <cellStyle name="Normal 2 2 3 2 5 4 2 2 3" xfId="6660" xr:uid="{00000000-0005-0000-0000-00006F110000}"/>
    <cellStyle name="Normal 2 2 3 2 5 4 2 2 3 2" xfId="25733" xr:uid="{00000000-0005-0000-0000-000070110000}"/>
    <cellStyle name="Normal 2 2 3 2 5 4 2 2 3 3" xfId="16197" xr:uid="{00000000-0005-0000-0000-000071110000}"/>
    <cellStyle name="Normal 2 2 3 2 5 4 2 2 4" xfId="20965" xr:uid="{00000000-0005-0000-0000-000072110000}"/>
    <cellStyle name="Normal 2 2 3 2 5 4 2 2 5" xfId="11429" xr:uid="{00000000-0005-0000-0000-000073110000}"/>
    <cellStyle name="Normal 2 2 3 2 5 4 2 3" xfId="3083" xr:uid="{00000000-0005-0000-0000-000074110000}"/>
    <cellStyle name="Normal 2 2 3 2 5 4 2 3 2" xfId="7852" xr:uid="{00000000-0005-0000-0000-000075110000}"/>
    <cellStyle name="Normal 2 2 3 2 5 4 2 3 2 2" xfId="26925" xr:uid="{00000000-0005-0000-0000-000076110000}"/>
    <cellStyle name="Normal 2 2 3 2 5 4 2 3 2 3" xfId="17389" xr:uid="{00000000-0005-0000-0000-000077110000}"/>
    <cellStyle name="Normal 2 2 3 2 5 4 2 3 3" xfId="22157" xr:uid="{00000000-0005-0000-0000-000078110000}"/>
    <cellStyle name="Normal 2 2 3 2 5 4 2 3 4" xfId="12621" xr:uid="{00000000-0005-0000-0000-000079110000}"/>
    <cellStyle name="Normal 2 2 3 2 5 4 2 4" xfId="5468" xr:uid="{00000000-0005-0000-0000-00007A110000}"/>
    <cellStyle name="Normal 2 2 3 2 5 4 2 4 2" xfId="24541" xr:uid="{00000000-0005-0000-0000-00007B110000}"/>
    <cellStyle name="Normal 2 2 3 2 5 4 2 4 3" xfId="15005" xr:uid="{00000000-0005-0000-0000-00007C110000}"/>
    <cellStyle name="Normal 2 2 3 2 5 4 2 5" xfId="19773" xr:uid="{00000000-0005-0000-0000-00007D110000}"/>
    <cellStyle name="Normal 2 2 3 2 5 4 2 6" xfId="10237" xr:uid="{00000000-0005-0000-0000-00007E110000}"/>
    <cellStyle name="Normal 2 2 3 2 5 4 3" xfId="1040" xr:uid="{00000000-0005-0000-0000-00007F110000}"/>
    <cellStyle name="Normal 2 2 3 2 5 4 3 2" xfId="2238" xr:uid="{00000000-0005-0000-0000-000080110000}"/>
    <cellStyle name="Normal 2 2 3 2 5 4 3 2 2" xfId="4623" xr:uid="{00000000-0005-0000-0000-000081110000}"/>
    <cellStyle name="Normal 2 2 3 2 5 4 3 2 2 2" xfId="9392" xr:uid="{00000000-0005-0000-0000-000082110000}"/>
    <cellStyle name="Normal 2 2 3 2 5 4 3 2 2 2 2" xfId="28465" xr:uid="{00000000-0005-0000-0000-000083110000}"/>
    <cellStyle name="Normal 2 2 3 2 5 4 3 2 2 2 3" xfId="18929" xr:uid="{00000000-0005-0000-0000-000084110000}"/>
    <cellStyle name="Normal 2 2 3 2 5 4 3 2 2 3" xfId="23697" xr:uid="{00000000-0005-0000-0000-000085110000}"/>
    <cellStyle name="Normal 2 2 3 2 5 4 3 2 2 4" xfId="14161" xr:uid="{00000000-0005-0000-0000-000086110000}"/>
    <cellStyle name="Normal 2 2 3 2 5 4 3 2 3" xfId="7008" xr:uid="{00000000-0005-0000-0000-000087110000}"/>
    <cellStyle name="Normal 2 2 3 2 5 4 3 2 3 2" xfId="26081" xr:uid="{00000000-0005-0000-0000-000088110000}"/>
    <cellStyle name="Normal 2 2 3 2 5 4 3 2 3 3" xfId="16545" xr:uid="{00000000-0005-0000-0000-000089110000}"/>
    <cellStyle name="Normal 2 2 3 2 5 4 3 2 4" xfId="21313" xr:uid="{00000000-0005-0000-0000-00008A110000}"/>
    <cellStyle name="Normal 2 2 3 2 5 4 3 2 5" xfId="11777" xr:uid="{00000000-0005-0000-0000-00008B110000}"/>
    <cellStyle name="Normal 2 2 3 2 5 4 3 3" xfId="3431" xr:uid="{00000000-0005-0000-0000-00008C110000}"/>
    <cellStyle name="Normal 2 2 3 2 5 4 3 3 2" xfId="8200" xr:uid="{00000000-0005-0000-0000-00008D110000}"/>
    <cellStyle name="Normal 2 2 3 2 5 4 3 3 2 2" xfId="27273" xr:uid="{00000000-0005-0000-0000-00008E110000}"/>
    <cellStyle name="Normal 2 2 3 2 5 4 3 3 2 3" xfId="17737" xr:uid="{00000000-0005-0000-0000-00008F110000}"/>
    <cellStyle name="Normal 2 2 3 2 5 4 3 3 3" xfId="22505" xr:uid="{00000000-0005-0000-0000-000090110000}"/>
    <cellStyle name="Normal 2 2 3 2 5 4 3 3 4" xfId="12969" xr:uid="{00000000-0005-0000-0000-000091110000}"/>
    <cellStyle name="Normal 2 2 3 2 5 4 3 4" xfId="5816" xr:uid="{00000000-0005-0000-0000-000092110000}"/>
    <cellStyle name="Normal 2 2 3 2 5 4 3 4 2" xfId="24889" xr:uid="{00000000-0005-0000-0000-000093110000}"/>
    <cellStyle name="Normal 2 2 3 2 5 4 3 4 3" xfId="15353" xr:uid="{00000000-0005-0000-0000-000094110000}"/>
    <cellStyle name="Normal 2 2 3 2 5 4 3 5" xfId="20121" xr:uid="{00000000-0005-0000-0000-000095110000}"/>
    <cellStyle name="Normal 2 2 3 2 5 4 3 6" xfId="10585" xr:uid="{00000000-0005-0000-0000-000096110000}"/>
    <cellStyle name="Normal 2 2 3 2 5 4 4" xfId="1542" xr:uid="{00000000-0005-0000-0000-000097110000}"/>
    <cellStyle name="Normal 2 2 3 2 5 4 4 2" xfId="3927" xr:uid="{00000000-0005-0000-0000-000098110000}"/>
    <cellStyle name="Normal 2 2 3 2 5 4 4 2 2" xfId="8696" xr:uid="{00000000-0005-0000-0000-000099110000}"/>
    <cellStyle name="Normal 2 2 3 2 5 4 4 2 2 2" xfId="27769" xr:uid="{00000000-0005-0000-0000-00009A110000}"/>
    <cellStyle name="Normal 2 2 3 2 5 4 4 2 2 3" xfId="18233" xr:uid="{00000000-0005-0000-0000-00009B110000}"/>
    <cellStyle name="Normal 2 2 3 2 5 4 4 2 3" xfId="23001" xr:uid="{00000000-0005-0000-0000-00009C110000}"/>
    <cellStyle name="Normal 2 2 3 2 5 4 4 2 4" xfId="13465" xr:uid="{00000000-0005-0000-0000-00009D110000}"/>
    <cellStyle name="Normal 2 2 3 2 5 4 4 3" xfId="6312" xr:uid="{00000000-0005-0000-0000-00009E110000}"/>
    <cellStyle name="Normal 2 2 3 2 5 4 4 3 2" xfId="25385" xr:uid="{00000000-0005-0000-0000-00009F110000}"/>
    <cellStyle name="Normal 2 2 3 2 5 4 4 3 3" xfId="15849" xr:uid="{00000000-0005-0000-0000-0000A0110000}"/>
    <cellStyle name="Normal 2 2 3 2 5 4 4 4" xfId="20617" xr:uid="{00000000-0005-0000-0000-0000A1110000}"/>
    <cellStyle name="Normal 2 2 3 2 5 4 4 5" xfId="11081" xr:uid="{00000000-0005-0000-0000-0000A2110000}"/>
    <cellStyle name="Normal 2 2 3 2 5 4 5" xfId="2735" xr:uid="{00000000-0005-0000-0000-0000A3110000}"/>
    <cellStyle name="Normal 2 2 3 2 5 4 5 2" xfId="7504" xr:uid="{00000000-0005-0000-0000-0000A4110000}"/>
    <cellStyle name="Normal 2 2 3 2 5 4 5 2 2" xfId="26577" xr:uid="{00000000-0005-0000-0000-0000A5110000}"/>
    <cellStyle name="Normal 2 2 3 2 5 4 5 2 3" xfId="17041" xr:uid="{00000000-0005-0000-0000-0000A6110000}"/>
    <cellStyle name="Normal 2 2 3 2 5 4 5 3" xfId="21809" xr:uid="{00000000-0005-0000-0000-0000A7110000}"/>
    <cellStyle name="Normal 2 2 3 2 5 4 5 4" xfId="12273" xr:uid="{00000000-0005-0000-0000-0000A8110000}"/>
    <cellStyle name="Normal 2 2 3 2 5 4 6" xfId="5120" xr:uid="{00000000-0005-0000-0000-0000A9110000}"/>
    <cellStyle name="Normal 2 2 3 2 5 4 6 2" xfId="24193" xr:uid="{00000000-0005-0000-0000-0000AA110000}"/>
    <cellStyle name="Normal 2 2 3 2 5 4 6 3" xfId="14657" xr:uid="{00000000-0005-0000-0000-0000AB110000}"/>
    <cellStyle name="Normal 2 2 3 2 5 4 7" xfId="19425" xr:uid="{00000000-0005-0000-0000-0000AC110000}"/>
    <cellStyle name="Normal 2 2 3 2 5 4 8" xfId="9889" xr:uid="{00000000-0005-0000-0000-0000AD110000}"/>
    <cellStyle name="Normal 2 2 3 2 5 5" xfId="476" xr:uid="{00000000-0005-0000-0000-0000AE110000}"/>
    <cellStyle name="Normal 2 2 3 2 5 5 2" xfId="1674" xr:uid="{00000000-0005-0000-0000-0000AF110000}"/>
    <cellStyle name="Normal 2 2 3 2 5 5 2 2" xfId="4059" xr:uid="{00000000-0005-0000-0000-0000B0110000}"/>
    <cellStyle name="Normal 2 2 3 2 5 5 2 2 2" xfId="8828" xr:uid="{00000000-0005-0000-0000-0000B1110000}"/>
    <cellStyle name="Normal 2 2 3 2 5 5 2 2 2 2" xfId="27901" xr:uid="{00000000-0005-0000-0000-0000B2110000}"/>
    <cellStyle name="Normal 2 2 3 2 5 5 2 2 2 3" xfId="18365" xr:uid="{00000000-0005-0000-0000-0000B3110000}"/>
    <cellStyle name="Normal 2 2 3 2 5 5 2 2 3" xfId="23133" xr:uid="{00000000-0005-0000-0000-0000B4110000}"/>
    <cellStyle name="Normal 2 2 3 2 5 5 2 2 4" xfId="13597" xr:uid="{00000000-0005-0000-0000-0000B5110000}"/>
    <cellStyle name="Normal 2 2 3 2 5 5 2 3" xfId="6444" xr:uid="{00000000-0005-0000-0000-0000B6110000}"/>
    <cellStyle name="Normal 2 2 3 2 5 5 2 3 2" xfId="25517" xr:uid="{00000000-0005-0000-0000-0000B7110000}"/>
    <cellStyle name="Normal 2 2 3 2 5 5 2 3 3" xfId="15981" xr:uid="{00000000-0005-0000-0000-0000B8110000}"/>
    <cellStyle name="Normal 2 2 3 2 5 5 2 4" xfId="20749" xr:uid="{00000000-0005-0000-0000-0000B9110000}"/>
    <cellStyle name="Normal 2 2 3 2 5 5 2 5" xfId="11213" xr:uid="{00000000-0005-0000-0000-0000BA110000}"/>
    <cellStyle name="Normal 2 2 3 2 5 5 3" xfId="2867" xr:uid="{00000000-0005-0000-0000-0000BB110000}"/>
    <cellStyle name="Normal 2 2 3 2 5 5 3 2" xfId="7636" xr:uid="{00000000-0005-0000-0000-0000BC110000}"/>
    <cellStyle name="Normal 2 2 3 2 5 5 3 2 2" xfId="26709" xr:uid="{00000000-0005-0000-0000-0000BD110000}"/>
    <cellStyle name="Normal 2 2 3 2 5 5 3 2 3" xfId="17173" xr:uid="{00000000-0005-0000-0000-0000BE110000}"/>
    <cellStyle name="Normal 2 2 3 2 5 5 3 3" xfId="21941" xr:uid="{00000000-0005-0000-0000-0000BF110000}"/>
    <cellStyle name="Normal 2 2 3 2 5 5 3 4" xfId="12405" xr:uid="{00000000-0005-0000-0000-0000C0110000}"/>
    <cellStyle name="Normal 2 2 3 2 5 5 4" xfId="5252" xr:uid="{00000000-0005-0000-0000-0000C1110000}"/>
    <cellStyle name="Normal 2 2 3 2 5 5 4 2" xfId="24325" xr:uid="{00000000-0005-0000-0000-0000C2110000}"/>
    <cellStyle name="Normal 2 2 3 2 5 5 4 3" xfId="14789" xr:uid="{00000000-0005-0000-0000-0000C3110000}"/>
    <cellStyle name="Normal 2 2 3 2 5 5 5" xfId="19557" xr:uid="{00000000-0005-0000-0000-0000C4110000}"/>
    <cellStyle name="Normal 2 2 3 2 5 5 6" xfId="10021" xr:uid="{00000000-0005-0000-0000-0000C5110000}"/>
    <cellStyle name="Normal 2 2 3 2 5 6" xfId="824" xr:uid="{00000000-0005-0000-0000-0000C6110000}"/>
    <cellStyle name="Normal 2 2 3 2 5 6 2" xfId="2022" xr:uid="{00000000-0005-0000-0000-0000C7110000}"/>
    <cellStyle name="Normal 2 2 3 2 5 6 2 2" xfId="4407" xr:uid="{00000000-0005-0000-0000-0000C8110000}"/>
    <cellStyle name="Normal 2 2 3 2 5 6 2 2 2" xfId="9176" xr:uid="{00000000-0005-0000-0000-0000C9110000}"/>
    <cellStyle name="Normal 2 2 3 2 5 6 2 2 2 2" xfId="28249" xr:uid="{00000000-0005-0000-0000-0000CA110000}"/>
    <cellStyle name="Normal 2 2 3 2 5 6 2 2 2 3" xfId="18713" xr:uid="{00000000-0005-0000-0000-0000CB110000}"/>
    <cellStyle name="Normal 2 2 3 2 5 6 2 2 3" xfId="23481" xr:uid="{00000000-0005-0000-0000-0000CC110000}"/>
    <cellStyle name="Normal 2 2 3 2 5 6 2 2 4" xfId="13945" xr:uid="{00000000-0005-0000-0000-0000CD110000}"/>
    <cellStyle name="Normal 2 2 3 2 5 6 2 3" xfId="6792" xr:uid="{00000000-0005-0000-0000-0000CE110000}"/>
    <cellStyle name="Normal 2 2 3 2 5 6 2 3 2" xfId="25865" xr:uid="{00000000-0005-0000-0000-0000CF110000}"/>
    <cellStyle name="Normal 2 2 3 2 5 6 2 3 3" xfId="16329" xr:uid="{00000000-0005-0000-0000-0000D0110000}"/>
    <cellStyle name="Normal 2 2 3 2 5 6 2 4" xfId="21097" xr:uid="{00000000-0005-0000-0000-0000D1110000}"/>
    <cellStyle name="Normal 2 2 3 2 5 6 2 5" xfId="11561" xr:uid="{00000000-0005-0000-0000-0000D2110000}"/>
    <cellStyle name="Normal 2 2 3 2 5 6 3" xfId="3215" xr:uid="{00000000-0005-0000-0000-0000D3110000}"/>
    <cellStyle name="Normal 2 2 3 2 5 6 3 2" xfId="7984" xr:uid="{00000000-0005-0000-0000-0000D4110000}"/>
    <cellStyle name="Normal 2 2 3 2 5 6 3 2 2" xfId="27057" xr:uid="{00000000-0005-0000-0000-0000D5110000}"/>
    <cellStyle name="Normal 2 2 3 2 5 6 3 2 3" xfId="17521" xr:uid="{00000000-0005-0000-0000-0000D6110000}"/>
    <cellStyle name="Normal 2 2 3 2 5 6 3 3" xfId="22289" xr:uid="{00000000-0005-0000-0000-0000D7110000}"/>
    <cellStyle name="Normal 2 2 3 2 5 6 3 4" xfId="12753" xr:uid="{00000000-0005-0000-0000-0000D8110000}"/>
    <cellStyle name="Normal 2 2 3 2 5 6 4" xfId="5600" xr:uid="{00000000-0005-0000-0000-0000D9110000}"/>
    <cellStyle name="Normal 2 2 3 2 5 6 4 2" xfId="24673" xr:uid="{00000000-0005-0000-0000-0000DA110000}"/>
    <cellStyle name="Normal 2 2 3 2 5 6 4 3" xfId="15137" xr:uid="{00000000-0005-0000-0000-0000DB110000}"/>
    <cellStyle name="Normal 2 2 3 2 5 6 5" xfId="19905" xr:uid="{00000000-0005-0000-0000-0000DC110000}"/>
    <cellStyle name="Normal 2 2 3 2 5 6 6" xfId="10369" xr:uid="{00000000-0005-0000-0000-0000DD110000}"/>
    <cellStyle name="Normal 2 2 3 2 5 7" xfId="1326" xr:uid="{00000000-0005-0000-0000-0000DE110000}"/>
    <cellStyle name="Normal 2 2 3 2 5 7 2" xfId="3711" xr:uid="{00000000-0005-0000-0000-0000DF110000}"/>
    <cellStyle name="Normal 2 2 3 2 5 7 2 2" xfId="8480" xr:uid="{00000000-0005-0000-0000-0000E0110000}"/>
    <cellStyle name="Normal 2 2 3 2 5 7 2 2 2" xfId="27553" xr:uid="{00000000-0005-0000-0000-0000E1110000}"/>
    <cellStyle name="Normal 2 2 3 2 5 7 2 2 3" xfId="18017" xr:uid="{00000000-0005-0000-0000-0000E2110000}"/>
    <cellStyle name="Normal 2 2 3 2 5 7 2 3" xfId="22785" xr:uid="{00000000-0005-0000-0000-0000E3110000}"/>
    <cellStyle name="Normal 2 2 3 2 5 7 2 4" xfId="13249" xr:uid="{00000000-0005-0000-0000-0000E4110000}"/>
    <cellStyle name="Normal 2 2 3 2 5 7 3" xfId="6096" xr:uid="{00000000-0005-0000-0000-0000E5110000}"/>
    <cellStyle name="Normal 2 2 3 2 5 7 3 2" xfId="25169" xr:uid="{00000000-0005-0000-0000-0000E6110000}"/>
    <cellStyle name="Normal 2 2 3 2 5 7 3 3" xfId="15633" xr:uid="{00000000-0005-0000-0000-0000E7110000}"/>
    <cellStyle name="Normal 2 2 3 2 5 7 4" xfId="20401" xr:uid="{00000000-0005-0000-0000-0000E8110000}"/>
    <cellStyle name="Normal 2 2 3 2 5 7 5" xfId="10865" xr:uid="{00000000-0005-0000-0000-0000E9110000}"/>
    <cellStyle name="Normal 2 2 3 2 5 8" xfId="2519" xr:uid="{00000000-0005-0000-0000-0000EA110000}"/>
    <cellStyle name="Normal 2 2 3 2 5 8 2" xfId="7288" xr:uid="{00000000-0005-0000-0000-0000EB110000}"/>
    <cellStyle name="Normal 2 2 3 2 5 8 2 2" xfId="26361" xr:uid="{00000000-0005-0000-0000-0000EC110000}"/>
    <cellStyle name="Normal 2 2 3 2 5 8 2 3" xfId="16825" xr:uid="{00000000-0005-0000-0000-0000ED110000}"/>
    <cellStyle name="Normal 2 2 3 2 5 8 3" xfId="21593" xr:uid="{00000000-0005-0000-0000-0000EE110000}"/>
    <cellStyle name="Normal 2 2 3 2 5 8 4" xfId="12057" xr:uid="{00000000-0005-0000-0000-0000EF110000}"/>
    <cellStyle name="Normal 2 2 3 2 5 9" xfId="4904" xr:uid="{00000000-0005-0000-0000-0000F0110000}"/>
    <cellStyle name="Normal 2 2 3 2 5 9 2" xfId="23977" xr:uid="{00000000-0005-0000-0000-0000F1110000}"/>
    <cellStyle name="Normal 2 2 3 2 5 9 3" xfId="14441" xr:uid="{00000000-0005-0000-0000-0000F2110000}"/>
    <cellStyle name="Normal 2 2 3 2 6" xfId="247" xr:uid="{00000000-0005-0000-0000-0000F3110000}"/>
    <cellStyle name="Normal 2 2 3 2 6 2" xfId="391" xr:uid="{00000000-0005-0000-0000-0000F4110000}"/>
    <cellStyle name="Normal 2 2 3 2 6 2 2" xfId="740" xr:uid="{00000000-0005-0000-0000-0000F5110000}"/>
    <cellStyle name="Normal 2 2 3 2 6 2 2 2" xfId="1938" xr:uid="{00000000-0005-0000-0000-0000F6110000}"/>
    <cellStyle name="Normal 2 2 3 2 6 2 2 2 2" xfId="4323" xr:uid="{00000000-0005-0000-0000-0000F7110000}"/>
    <cellStyle name="Normal 2 2 3 2 6 2 2 2 2 2" xfId="9092" xr:uid="{00000000-0005-0000-0000-0000F8110000}"/>
    <cellStyle name="Normal 2 2 3 2 6 2 2 2 2 2 2" xfId="28165" xr:uid="{00000000-0005-0000-0000-0000F9110000}"/>
    <cellStyle name="Normal 2 2 3 2 6 2 2 2 2 2 3" xfId="18629" xr:uid="{00000000-0005-0000-0000-0000FA110000}"/>
    <cellStyle name="Normal 2 2 3 2 6 2 2 2 2 3" xfId="23397" xr:uid="{00000000-0005-0000-0000-0000FB110000}"/>
    <cellStyle name="Normal 2 2 3 2 6 2 2 2 2 4" xfId="13861" xr:uid="{00000000-0005-0000-0000-0000FC110000}"/>
    <cellStyle name="Normal 2 2 3 2 6 2 2 2 3" xfId="6708" xr:uid="{00000000-0005-0000-0000-0000FD110000}"/>
    <cellStyle name="Normal 2 2 3 2 6 2 2 2 3 2" xfId="25781" xr:uid="{00000000-0005-0000-0000-0000FE110000}"/>
    <cellStyle name="Normal 2 2 3 2 6 2 2 2 3 3" xfId="16245" xr:uid="{00000000-0005-0000-0000-0000FF110000}"/>
    <cellStyle name="Normal 2 2 3 2 6 2 2 2 4" xfId="21013" xr:uid="{00000000-0005-0000-0000-000000120000}"/>
    <cellStyle name="Normal 2 2 3 2 6 2 2 2 5" xfId="11477" xr:uid="{00000000-0005-0000-0000-000001120000}"/>
    <cellStyle name="Normal 2 2 3 2 6 2 2 3" xfId="3131" xr:uid="{00000000-0005-0000-0000-000002120000}"/>
    <cellStyle name="Normal 2 2 3 2 6 2 2 3 2" xfId="7900" xr:uid="{00000000-0005-0000-0000-000003120000}"/>
    <cellStyle name="Normal 2 2 3 2 6 2 2 3 2 2" xfId="26973" xr:uid="{00000000-0005-0000-0000-000004120000}"/>
    <cellStyle name="Normal 2 2 3 2 6 2 2 3 2 3" xfId="17437" xr:uid="{00000000-0005-0000-0000-000005120000}"/>
    <cellStyle name="Normal 2 2 3 2 6 2 2 3 3" xfId="22205" xr:uid="{00000000-0005-0000-0000-000006120000}"/>
    <cellStyle name="Normal 2 2 3 2 6 2 2 3 4" xfId="12669" xr:uid="{00000000-0005-0000-0000-000007120000}"/>
    <cellStyle name="Normal 2 2 3 2 6 2 2 4" xfId="5516" xr:uid="{00000000-0005-0000-0000-000008120000}"/>
    <cellStyle name="Normal 2 2 3 2 6 2 2 4 2" xfId="24589" xr:uid="{00000000-0005-0000-0000-000009120000}"/>
    <cellStyle name="Normal 2 2 3 2 6 2 2 4 3" xfId="15053" xr:uid="{00000000-0005-0000-0000-00000A120000}"/>
    <cellStyle name="Normal 2 2 3 2 6 2 2 5" xfId="19821" xr:uid="{00000000-0005-0000-0000-00000B120000}"/>
    <cellStyle name="Normal 2 2 3 2 6 2 2 6" xfId="10285" xr:uid="{00000000-0005-0000-0000-00000C120000}"/>
    <cellStyle name="Normal 2 2 3 2 6 2 3" xfId="1088" xr:uid="{00000000-0005-0000-0000-00000D120000}"/>
    <cellStyle name="Normal 2 2 3 2 6 2 3 2" xfId="2286" xr:uid="{00000000-0005-0000-0000-00000E120000}"/>
    <cellStyle name="Normal 2 2 3 2 6 2 3 2 2" xfId="4671" xr:uid="{00000000-0005-0000-0000-00000F120000}"/>
    <cellStyle name="Normal 2 2 3 2 6 2 3 2 2 2" xfId="9440" xr:uid="{00000000-0005-0000-0000-000010120000}"/>
    <cellStyle name="Normal 2 2 3 2 6 2 3 2 2 2 2" xfId="28513" xr:uid="{00000000-0005-0000-0000-000011120000}"/>
    <cellStyle name="Normal 2 2 3 2 6 2 3 2 2 2 3" xfId="18977" xr:uid="{00000000-0005-0000-0000-000012120000}"/>
    <cellStyle name="Normal 2 2 3 2 6 2 3 2 2 3" xfId="23745" xr:uid="{00000000-0005-0000-0000-000013120000}"/>
    <cellStyle name="Normal 2 2 3 2 6 2 3 2 2 4" xfId="14209" xr:uid="{00000000-0005-0000-0000-000014120000}"/>
    <cellStyle name="Normal 2 2 3 2 6 2 3 2 3" xfId="7056" xr:uid="{00000000-0005-0000-0000-000015120000}"/>
    <cellStyle name="Normal 2 2 3 2 6 2 3 2 3 2" xfId="26129" xr:uid="{00000000-0005-0000-0000-000016120000}"/>
    <cellStyle name="Normal 2 2 3 2 6 2 3 2 3 3" xfId="16593" xr:uid="{00000000-0005-0000-0000-000017120000}"/>
    <cellStyle name="Normal 2 2 3 2 6 2 3 2 4" xfId="21361" xr:uid="{00000000-0005-0000-0000-000018120000}"/>
    <cellStyle name="Normal 2 2 3 2 6 2 3 2 5" xfId="11825" xr:uid="{00000000-0005-0000-0000-000019120000}"/>
    <cellStyle name="Normal 2 2 3 2 6 2 3 3" xfId="3479" xr:uid="{00000000-0005-0000-0000-00001A120000}"/>
    <cellStyle name="Normal 2 2 3 2 6 2 3 3 2" xfId="8248" xr:uid="{00000000-0005-0000-0000-00001B120000}"/>
    <cellStyle name="Normal 2 2 3 2 6 2 3 3 2 2" xfId="27321" xr:uid="{00000000-0005-0000-0000-00001C120000}"/>
    <cellStyle name="Normal 2 2 3 2 6 2 3 3 2 3" xfId="17785" xr:uid="{00000000-0005-0000-0000-00001D120000}"/>
    <cellStyle name="Normal 2 2 3 2 6 2 3 3 3" xfId="22553" xr:uid="{00000000-0005-0000-0000-00001E120000}"/>
    <cellStyle name="Normal 2 2 3 2 6 2 3 3 4" xfId="13017" xr:uid="{00000000-0005-0000-0000-00001F120000}"/>
    <cellStyle name="Normal 2 2 3 2 6 2 3 4" xfId="5864" xr:uid="{00000000-0005-0000-0000-000020120000}"/>
    <cellStyle name="Normal 2 2 3 2 6 2 3 4 2" xfId="24937" xr:uid="{00000000-0005-0000-0000-000021120000}"/>
    <cellStyle name="Normal 2 2 3 2 6 2 3 4 3" xfId="15401" xr:uid="{00000000-0005-0000-0000-000022120000}"/>
    <cellStyle name="Normal 2 2 3 2 6 2 3 5" xfId="20169" xr:uid="{00000000-0005-0000-0000-000023120000}"/>
    <cellStyle name="Normal 2 2 3 2 6 2 3 6" xfId="10633" xr:uid="{00000000-0005-0000-0000-000024120000}"/>
    <cellStyle name="Normal 2 2 3 2 6 2 4" xfId="1590" xr:uid="{00000000-0005-0000-0000-000025120000}"/>
    <cellStyle name="Normal 2 2 3 2 6 2 4 2" xfId="3975" xr:uid="{00000000-0005-0000-0000-000026120000}"/>
    <cellStyle name="Normal 2 2 3 2 6 2 4 2 2" xfId="8744" xr:uid="{00000000-0005-0000-0000-000027120000}"/>
    <cellStyle name="Normal 2 2 3 2 6 2 4 2 2 2" xfId="27817" xr:uid="{00000000-0005-0000-0000-000028120000}"/>
    <cellStyle name="Normal 2 2 3 2 6 2 4 2 2 3" xfId="18281" xr:uid="{00000000-0005-0000-0000-000029120000}"/>
    <cellStyle name="Normal 2 2 3 2 6 2 4 2 3" xfId="23049" xr:uid="{00000000-0005-0000-0000-00002A120000}"/>
    <cellStyle name="Normal 2 2 3 2 6 2 4 2 4" xfId="13513" xr:uid="{00000000-0005-0000-0000-00002B120000}"/>
    <cellStyle name="Normal 2 2 3 2 6 2 4 3" xfId="6360" xr:uid="{00000000-0005-0000-0000-00002C120000}"/>
    <cellStyle name="Normal 2 2 3 2 6 2 4 3 2" xfId="25433" xr:uid="{00000000-0005-0000-0000-00002D120000}"/>
    <cellStyle name="Normal 2 2 3 2 6 2 4 3 3" xfId="15897" xr:uid="{00000000-0005-0000-0000-00002E120000}"/>
    <cellStyle name="Normal 2 2 3 2 6 2 4 4" xfId="20665" xr:uid="{00000000-0005-0000-0000-00002F120000}"/>
    <cellStyle name="Normal 2 2 3 2 6 2 4 5" xfId="11129" xr:uid="{00000000-0005-0000-0000-000030120000}"/>
    <cellStyle name="Normal 2 2 3 2 6 2 5" xfId="2783" xr:uid="{00000000-0005-0000-0000-000031120000}"/>
    <cellStyle name="Normal 2 2 3 2 6 2 5 2" xfId="7552" xr:uid="{00000000-0005-0000-0000-000032120000}"/>
    <cellStyle name="Normal 2 2 3 2 6 2 5 2 2" xfId="26625" xr:uid="{00000000-0005-0000-0000-000033120000}"/>
    <cellStyle name="Normal 2 2 3 2 6 2 5 2 3" xfId="17089" xr:uid="{00000000-0005-0000-0000-000034120000}"/>
    <cellStyle name="Normal 2 2 3 2 6 2 5 3" xfId="21857" xr:uid="{00000000-0005-0000-0000-000035120000}"/>
    <cellStyle name="Normal 2 2 3 2 6 2 5 4" xfId="12321" xr:uid="{00000000-0005-0000-0000-000036120000}"/>
    <cellStyle name="Normal 2 2 3 2 6 2 6" xfId="5168" xr:uid="{00000000-0005-0000-0000-000037120000}"/>
    <cellStyle name="Normal 2 2 3 2 6 2 6 2" xfId="24241" xr:uid="{00000000-0005-0000-0000-000038120000}"/>
    <cellStyle name="Normal 2 2 3 2 6 2 6 3" xfId="14705" xr:uid="{00000000-0005-0000-0000-000039120000}"/>
    <cellStyle name="Normal 2 2 3 2 6 2 7" xfId="19473" xr:uid="{00000000-0005-0000-0000-00003A120000}"/>
    <cellStyle name="Normal 2 2 3 2 6 2 8" xfId="9937" xr:uid="{00000000-0005-0000-0000-00003B120000}"/>
    <cellStyle name="Normal 2 2 3 2 6 3" xfId="596" xr:uid="{00000000-0005-0000-0000-00003C120000}"/>
    <cellStyle name="Normal 2 2 3 2 6 3 2" xfId="1794" xr:uid="{00000000-0005-0000-0000-00003D120000}"/>
    <cellStyle name="Normal 2 2 3 2 6 3 2 2" xfId="4179" xr:uid="{00000000-0005-0000-0000-00003E120000}"/>
    <cellStyle name="Normal 2 2 3 2 6 3 2 2 2" xfId="8948" xr:uid="{00000000-0005-0000-0000-00003F120000}"/>
    <cellStyle name="Normal 2 2 3 2 6 3 2 2 2 2" xfId="28021" xr:uid="{00000000-0005-0000-0000-000040120000}"/>
    <cellStyle name="Normal 2 2 3 2 6 3 2 2 2 3" xfId="18485" xr:uid="{00000000-0005-0000-0000-000041120000}"/>
    <cellStyle name="Normal 2 2 3 2 6 3 2 2 3" xfId="23253" xr:uid="{00000000-0005-0000-0000-000042120000}"/>
    <cellStyle name="Normal 2 2 3 2 6 3 2 2 4" xfId="13717" xr:uid="{00000000-0005-0000-0000-000043120000}"/>
    <cellStyle name="Normal 2 2 3 2 6 3 2 3" xfId="6564" xr:uid="{00000000-0005-0000-0000-000044120000}"/>
    <cellStyle name="Normal 2 2 3 2 6 3 2 3 2" xfId="25637" xr:uid="{00000000-0005-0000-0000-000045120000}"/>
    <cellStyle name="Normal 2 2 3 2 6 3 2 3 3" xfId="16101" xr:uid="{00000000-0005-0000-0000-000046120000}"/>
    <cellStyle name="Normal 2 2 3 2 6 3 2 4" xfId="20869" xr:uid="{00000000-0005-0000-0000-000047120000}"/>
    <cellStyle name="Normal 2 2 3 2 6 3 2 5" xfId="11333" xr:uid="{00000000-0005-0000-0000-000048120000}"/>
    <cellStyle name="Normal 2 2 3 2 6 3 3" xfId="2987" xr:uid="{00000000-0005-0000-0000-000049120000}"/>
    <cellStyle name="Normal 2 2 3 2 6 3 3 2" xfId="7756" xr:uid="{00000000-0005-0000-0000-00004A120000}"/>
    <cellStyle name="Normal 2 2 3 2 6 3 3 2 2" xfId="26829" xr:uid="{00000000-0005-0000-0000-00004B120000}"/>
    <cellStyle name="Normal 2 2 3 2 6 3 3 2 3" xfId="17293" xr:uid="{00000000-0005-0000-0000-00004C120000}"/>
    <cellStyle name="Normal 2 2 3 2 6 3 3 3" xfId="22061" xr:uid="{00000000-0005-0000-0000-00004D120000}"/>
    <cellStyle name="Normal 2 2 3 2 6 3 3 4" xfId="12525" xr:uid="{00000000-0005-0000-0000-00004E120000}"/>
    <cellStyle name="Normal 2 2 3 2 6 3 4" xfId="5372" xr:uid="{00000000-0005-0000-0000-00004F120000}"/>
    <cellStyle name="Normal 2 2 3 2 6 3 4 2" xfId="24445" xr:uid="{00000000-0005-0000-0000-000050120000}"/>
    <cellStyle name="Normal 2 2 3 2 6 3 4 3" xfId="14909" xr:uid="{00000000-0005-0000-0000-000051120000}"/>
    <cellStyle name="Normal 2 2 3 2 6 3 5" xfId="19677" xr:uid="{00000000-0005-0000-0000-000052120000}"/>
    <cellStyle name="Normal 2 2 3 2 6 3 6" xfId="10141" xr:uid="{00000000-0005-0000-0000-000053120000}"/>
    <cellStyle name="Normal 2 2 3 2 6 4" xfId="944" xr:uid="{00000000-0005-0000-0000-000054120000}"/>
    <cellStyle name="Normal 2 2 3 2 6 4 2" xfId="2142" xr:uid="{00000000-0005-0000-0000-000055120000}"/>
    <cellStyle name="Normal 2 2 3 2 6 4 2 2" xfId="4527" xr:uid="{00000000-0005-0000-0000-000056120000}"/>
    <cellStyle name="Normal 2 2 3 2 6 4 2 2 2" xfId="9296" xr:uid="{00000000-0005-0000-0000-000057120000}"/>
    <cellStyle name="Normal 2 2 3 2 6 4 2 2 2 2" xfId="28369" xr:uid="{00000000-0005-0000-0000-000058120000}"/>
    <cellStyle name="Normal 2 2 3 2 6 4 2 2 2 3" xfId="18833" xr:uid="{00000000-0005-0000-0000-000059120000}"/>
    <cellStyle name="Normal 2 2 3 2 6 4 2 2 3" xfId="23601" xr:uid="{00000000-0005-0000-0000-00005A120000}"/>
    <cellStyle name="Normal 2 2 3 2 6 4 2 2 4" xfId="14065" xr:uid="{00000000-0005-0000-0000-00005B120000}"/>
    <cellStyle name="Normal 2 2 3 2 6 4 2 3" xfId="6912" xr:uid="{00000000-0005-0000-0000-00005C120000}"/>
    <cellStyle name="Normal 2 2 3 2 6 4 2 3 2" xfId="25985" xr:uid="{00000000-0005-0000-0000-00005D120000}"/>
    <cellStyle name="Normal 2 2 3 2 6 4 2 3 3" xfId="16449" xr:uid="{00000000-0005-0000-0000-00005E120000}"/>
    <cellStyle name="Normal 2 2 3 2 6 4 2 4" xfId="21217" xr:uid="{00000000-0005-0000-0000-00005F120000}"/>
    <cellStyle name="Normal 2 2 3 2 6 4 2 5" xfId="11681" xr:uid="{00000000-0005-0000-0000-000060120000}"/>
    <cellStyle name="Normal 2 2 3 2 6 4 3" xfId="3335" xr:uid="{00000000-0005-0000-0000-000061120000}"/>
    <cellStyle name="Normal 2 2 3 2 6 4 3 2" xfId="8104" xr:uid="{00000000-0005-0000-0000-000062120000}"/>
    <cellStyle name="Normal 2 2 3 2 6 4 3 2 2" xfId="27177" xr:uid="{00000000-0005-0000-0000-000063120000}"/>
    <cellStyle name="Normal 2 2 3 2 6 4 3 2 3" xfId="17641" xr:uid="{00000000-0005-0000-0000-000064120000}"/>
    <cellStyle name="Normal 2 2 3 2 6 4 3 3" xfId="22409" xr:uid="{00000000-0005-0000-0000-000065120000}"/>
    <cellStyle name="Normal 2 2 3 2 6 4 3 4" xfId="12873" xr:uid="{00000000-0005-0000-0000-000066120000}"/>
    <cellStyle name="Normal 2 2 3 2 6 4 4" xfId="5720" xr:uid="{00000000-0005-0000-0000-000067120000}"/>
    <cellStyle name="Normal 2 2 3 2 6 4 4 2" xfId="24793" xr:uid="{00000000-0005-0000-0000-000068120000}"/>
    <cellStyle name="Normal 2 2 3 2 6 4 4 3" xfId="15257" xr:uid="{00000000-0005-0000-0000-000069120000}"/>
    <cellStyle name="Normal 2 2 3 2 6 4 5" xfId="20025" xr:uid="{00000000-0005-0000-0000-00006A120000}"/>
    <cellStyle name="Normal 2 2 3 2 6 4 6" xfId="10489" xr:uid="{00000000-0005-0000-0000-00006B120000}"/>
    <cellStyle name="Normal 2 2 3 2 6 5" xfId="1446" xr:uid="{00000000-0005-0000-0000-00006C120000}"/>
    <cellStyle name="Normal 2 2 3 2 6 5 2" xfId="3831" xr:uid="{00000000-0005-0000-0000-00006D120000}"/>
    <cellStyle name="Normal 2 2 3 2 6 5 2 2" xfId="8600" xr:uid="{00000000-0005-0000-0000-00006E120000}"/>
    <cellStyle name="Normal 2 2 3 2 6 5 2 2 2" xfId="27673" xr:uid="{00000000-0005-0000-0000-00006F120000}"/>
    <cellStyle name="Normal 2 2 3 2 6 5 2 2 3" xfId="18137" xr:uid="{00000000-0005-0000-0000-000070120000}"/>
    <cellStyle name="Normal 2 2 3 2 6 5 2 3" xfId="22905" xr:uid="{00000000-0005-0000-0000-000071120000}"/>
    <cellStyle name="Normal 2 2 3 2 6 5 2 4" xfId="13369" xr:uid="{00000000-0005-0000-0000-000072120000}"/>
    <cellStyle name="Normal 2 2 3 2 6 5 3" xfId="6216" xr:uid="{00000000-0005-0000-0000-000073120000}"/>
    <cellStyle name="Normal 2 2 3 2 6 5 3 2" xfId="25289" xr:uid="{00000000-0005-0000-0000-000074120000}"/>
    <cellStyle name="Normal 2 2 3 2 6 5 3 3" xfId="15753" xr:uid="{00000000-0005-0000-0000-000075120000}"/>
    <cellStyle name="Normal 2 2 3 2 6 5 4" xfId="20521" xr:uid="{00000000-0005-0000-0000-000076120000}"/>
    <cellStyle name="Normal 2 2 3 2 6 5 5" xfId="10985" xr:uid="{00000000-0005-0000-0000-000077120000}"/>
    <cellStyle name="Normal 2 2 3 2 6 6" xfId="2639" xr:uid="{00000000-0005-0000-0000-000078120000}"/>
    <cellStyle name="Normal 2 2 3 2 6 6 2" xfId="7408" xr:uid="{00000000-0005-0000-0000-000079120000}"/>
    <cellStyle name="Normal 2 2 3 2 6 6 2 2" xfId="26481" xr:uid="{00000000-0005-0000-0000-00007A120000}"/>
    <cellStyle name="Normal 2 2 3 2 6 6 2 3" xfId="16945" xr:uid="{00000000-0005-0000-0000-00007B120000}"/>
    <cellStyle name="Normal 2 2 3 2 6 6 3" xfId="21713" xr:uid="{00000000-0005-0000-0000-00007C120000}"/>
    <cellStyle name="Normal 2 2 3 2 6 6 4" xfId="12177" xr:uid="{00000000-0005-0000-0000-00007D120000}"/>
    <cellStyle name="Normal 2 2 3 2 6 7" xfId="5024" xr:uid="{00000000-0005-0000-0000-00007E120000}"/>
    <cellStyle name="Normal 2 2 3 2 6 7 2" xfId="24097" xr:uid="{00000000-0005-0000-0000-00007F120000}"/>
    <cellStyle name="Normal 2 2 3 2 6 7 3" xfId="14561" xr:uid="{00000000-0005-0000-0000-000080120000}"/>
    <cellStyle name="Normal 2 2 3 2 6 8" xfId="19329" xr:uid="{00000000-0005-0000-0000-000081120000}"/>
    <cellStyle name="Normal 2 2 3 2 6 9" xfId="9793" xr:uid="{00000000-0005-0000-0000-000082120000}"/>
    <cellStyle name="Normal 2 2 3 2 7" xfId="175" xr:uid="{00000000-0005-0000-0000-000083120000}"/>
    <cellStyle name="Normal 2 2 3 2 7 2" xfId="524" xr:uid="{00000000-0005-0000-0000-000084120000}"/>
    <cellStyle name="Normal 2 2 3 2 7 2 2" xfId="1722" xr:uid="{00000000-0005-0000-0000-000085120000}"/>
    <cellStyle name="Normal 2 2 3 2 7 2 2 2" xfId="4107" xr:uid="{00000000-0005-0000-0000-000086120000}"/>
    <cellStyle name="Normal 2 2 3 2 7 2 2 2 2" xfId="8876" xr:uid="{00000000-0005-0000-0000-000087120000}"/>
    <cellStyle name="Normal 2 2 3 2 7 2 2 2 2 2" xfId="27949" xr:uid="{00000000-0005-0000-0000-000088120000}"/>
    <cellStyle name="Normal 2 2 3 2 7 2 2 2 2 3" xfId="18413" xr:uid="{00000000-0005-0000-0000-000089120000}"/>
    <cellStyle name="Normal 2 2 3 2 7 2 2 2 3" xfId="23181" xr:uid="{00000000-0005-0000-0000-00008A120000}"/>
    <cellStyle name="Normal 2 2 3 2 7 2 2 2 4" xfId="13645" xr:uid="{00000000-0005-0000-0000-00008B120000}"/>
    <cellStyle name="Normal 2 2 3 2 7 2 2 3" xfId="6492" xr:uid="{00000000-0005-0000-0000-00008C120000}"/>
    <cellStyle name="Normal 2 2 3 2 7 2 2 3 2" xfId="25565" xr:uid="{00000000-0005-0000-0000-00008D120000}"/>
    <cellStyle name="Normal 2 2 3 2 7 2 2 3 3" xfId="16029" xr:uid="{00000000-0005-0000-0000-00008E120000}"/>
    <cellStyle name="Normal 2 2 3 2 7 2 2 4" xfId="20797" xr:uid="{00000000-0005-0000-0000-00008F120000}"/>
    <cellStyle name="Normal 2 2 3 2 7 2 2 5" xfId="11261" xr:uid="{00000000-0005-0000-0000-000090120000}"/>
    <cellStyle name="Normal 2 2 3 2 7 2 3" xfId="2915" xr:uid="{00000000-0005-0000-0000-000091120000}"/>
    <cellStyle name="Normal 2 2 3 2 7 2 3 2" xfId="7684" xr:uid="{00000000-0005-0000-0000-000092120000}"/>
    <cellStyle name="Normal 2 2 3 2 7 2 3 2 2" xfId="26757" xr:uid="{00000000-0005-0000-0000-000093120000}"/>
    <cellStyle name="Normal 2 2 3 2 7 2 3 2 3" xfId="17221" xr:uid="{00000000-0005-0000-0000-000094120000}"/>
    <cellStyle name="Normal 2 2 3 2 7 2 3 3" xfId="21989" xr:uid="{00000000-0005-0000-0000-000095120000}"/>
    <cellStyle name="Normal 2 2 3 2 7 2 3 4" xfId="12453" xr:uid="{00000000-0005-0000-0000-000096120000}"/>
    <cellStyle name="Normal 2 2 3 2 7 2 4" xfId="5300" xr:uid="{00000000-0005-0000-0000-000097120000}"/>
    <cellStyle name="Normal 2 2 3 2 7 2 4 2" xfId="24373" xr:uid="{00000000-0005-0000-0000-000098120000}"/>
    <cellStyle name="Normal 2 2 3 2 7 2 4 3" xfId="14837" xr:uid="{00000000-0005-0000-0000-000099120000}"/>
    <cellStyle name="Normal 2 2 3 2 7 2 5" xfId="19605" xr:uid="{00000000-0005-0000-0000-00009A120000}"/>
    <cellStyle name="Normal 2 2 3 2 7 2 6" xfId="10069" xr:uid="{00000000-0005-0000-0000-00009B120000}"/>
    <cellStyle name="Normal 2 2 3 2 7 3" xfId="872" xr:uid="{00000000-0005-0000-0000-00009C120000}"/>
    <cellStyle name="Normal 2 2 3 2 7 3 2" xfId="2070" xr:uid="{00000000-0005-0000-0000-00009D120000}"/>
    <cellStyle name="Normal 2 2 3 2 7 3 2 2" xfId="4455" xr:uid="{00000000-0005-0000-0000-00009E120000}"/>
    <cellStyle name="Normal 2 2 3 2 7 3 2 2 2" xfId="9224" xr:uid="{00000000-0005-0000-0000-00009F120000}"/>
    <cellStyle name="Normal 2 2 3 2 7 3 2 2 2 2" xfId="28297" xr:uid="{00000000-0005-0000-0000-0000A0120000}"/>
    <cellStyle name="Normal 2 2 3 2 7 3 2 2 2 3" xfId="18761" xr:uid="{00000000-0005-0000-0000-0000A1120000}"/>
    <cellStyle name="Normal 2 2 3 2 7 3 2 2 3" xfId="23529" xr:uid="{00000000-0005-0000-0000-0000A2120000}"/>
    <cellStyle name="Normal 2 2 3 2 7 3 2 2 4" xfId="13993" xr:uid="{00000000-0005-0000-0000-0000A3120000}"/>
    <cellStyle name="Normal 2 2 3 2 7 3 2 3" xfId="6840" xr:uid="{00000000-0005-0000-0000-0000A4120000}"/>
    <cellStyle name="Normal 2 2 3 2 7 3 2 3 2" xfId="25913" xr:uid="{00000000-0005-0000-0000-0000A5120000}"/>
    <cellStyle name="Normal 2 2 3 2 7 3 2 3 3" xfId="16377" xr:uid="{00000000-0005-0000-0000-0000A6120000}"/>
    <cellStyle name="Normal 2 2 3 2 7 3 2 4" xfId="21145" xr:uid="{00000000-0005-0000-0000-0000A7120000}"/>
    <cellStyle name="Normal 2 2 3 2 7 3 2 5" xfId="11609" xr:uid="{00000000-0005-0000-0000-0000A8120000}"/>
    <cellStyle name="Normal 2 2 3 2 7 3 3" xfId="3263" xr:uid="{00000000-0005-0000-0000-0000A9120000}"/>
    <cellStyle name="Normal 2 2 3 2 7 3 3 2" xfId="8032" xr:uid="{00000000-0005-0000-0000-0000AA120000}"/>
    <cellStyle name="Normal 2 2 3 2 7 3 3 2 2" xfId="27105" xr:uid="{00000000-0005-0000-0000-0000AB120000}"/>
    <cellStyle name="Normal 2 2 3 2 7 3 3 2 3" xfId="17569" xr:uid="{00000000-0005-0000-0000-0000AC120000}"/>
    <cellStyle name="Normal 2 2 3 2 7 3 3 3" xfId="22337" xr:uid="{00000000-0005-0000-0000-0000AD120000}"/>
    <cellStyle name="Normal 2 2 3 2 7 3 3 4" xfId="12801" xr:uid="{00000000-0005-0000-0000-0000AE120000}"/>
    <cellStyle name="Normal 2 2 3 2 7 3 4" xfId="5648" xr:uid="{00000000-0005-0000-0000-0000AF120000}"/>
    <cellStyle name="Normal 2 2 3 2 7 3 4 2" xfId="24721" xr:uid="{00000000-0005-0000-0000-0000B0120000}"/>
    <cellStyle name="Normal 2 2 3 2 7 3 4 3" xfId="15185" xr:uid="{00000000-0005-0000-0000-0000B1120000}"/>
    <cellStyle name="Normal 2 2 3 2 7 3 5" xfId="19953" xr:uid="{00000000-0005-0000-0000-0000B2120000}"/>
    <cellStyle name="Normal 2 2 3 2 7 3 6" xfId="10417" xr:uid="{00000000-0005-0000-0000-0000B3120000}"/>
    <cellStyle name="Normal 2 2 3 2 7 4" xfId="1374" xr:uid="{00000000-0005-0000-0000-0000B4120000}"/>
    <cellStyle name="Normal 2 2 3 2 7 4 2" xfId="3759" xr:uid="{00000000-0005-0000-0000-0000B5120000}"/>
    <cellStyle name="Normal 2 2 3 2 7 4 2 2" xfId="8528" xr:uid="{00000000-0005-0000-0000-0000B6120000}"/>
    <cellStyle name="Normal 2 2 3 2 7 4 2 2 2" xfId="27601" xr:uid="{00000000-0005-0000-0000-0000B7120000}"/>
    <cellStyle name="Normal 2 2 3 2 7 4 2 2 3" xfId="18065" xr:uid="{00000000-0005-0000-0000-0000B8120000}"/>
    <cellStyle name="Normal 2 2 3 2 7 4 2 3" xfId="22833" xr:uid="{00000000-0005-0000-0000-0000B9120000}"/>
    <cellStyle name="Normal 2 2 3 2 7 4 2 4" xfId="13297" xr:uid="{00000000-0005-0000-0000-0000BA120000}"/>
    <cellStyle name="Normal 2 2 3 2 7 4 3" xfId="6144" xr:uid="{00000000-0005-0000-0000-0000BB120000}"/>
    <cellStyle name="Normal 2 2 3 2 7 4 3 2" xfId="25217" xr:uid="{00000000-0005-0000-0000-0000BC120000}"/>
    <cellStyle name="Normal 2 2 3 2 7 4 3 3" xfId="15681" xr:uid="{00000000-0005-0000-0000-0000BD120000}"/>
    <cellStyle name="Normal 2 2 3 2 7 4 4" xfId="20449" xr:uid="{00000000-0005-0000-0000-0000BE120000}"/>
    <cellStyle name="Normal 2 2 3 2 7 4 5" xfId="10913" xr:uid="{00000000-0005-0000-0000-0000BF120000}"/>
    <cellStyle name="Normal 2 2 3 2 7 5" xfId="2567" xr:uid="{00000000-0005-0000-0000-0000C0120000}"/>
    <cellStyle name="Normal 2 2 3 2 7 5 2" xfId="7336" xr:uid="{00000000-0005-0000-0000-0000C1120000}"/>
    <cellStyle name="Normal 2 2 3 2 7 5 2 2" xfId="26409" xr:uid="{00000000-0005-0000-0000-0000C2120000}"/>
    <cellStyle name="Normal 2 2 3 2 7 5 2 3" xfId="16873" xr:uid="{00000000-0005-0000-0000-0000C3120000}"/>
    <cellStyle name="Normal 2 2 3 2 7 5 3" xfId="21641" xr:uid="{00000000-0005-0000-0000-0000C4120000}"/>
    <cellStyle name="Normal 2 2 3 2 7 5 4" xfId="12105" xr:uid="{00000000-0005-0000-0000-0000C5120000}"/>
    <cellStyle name="Normal 2 2 3 2 7 6" xfId="4952" xr:uid="{00000000-0005-0000-0000-0000C6120000}"/>
    <cellStyle name="Normal 2 2 3 2 7 6 2" xfId="24025" xr:uid="{00000000-0005-0000-0000-0000C7120000}"/>
    <cellStyle name="Normal 2 2 3 2 7 6 3" xfId="14489" xr:uid="{00000000-0005-0000-0000-0000C8120000}"/>
    <cellStyle name="Normal 2 2 3 2 7 7" xfId="19257" xr:uid="{00000000-0005-0000-0000-0000C9120000}"/>
    <cellStyle name="Normal 2 2 3 2 7 8" xfId="9721" xr:uid="{00000000-0005-0000-0000-0000CA120000}"/>
    <cellStyle name="Normal 2 2 3 2 8" xfId="319" xr:uid="{00000000-0005-0000-0000-0000CB120000}"/>
    <cellStyle name="Normal 2 2 3 2 8 2" xfId="668" xr:uid="{00000000-0005-0000-0000-0000CC120000}"/>
    <cellStyle name="Normal 2 2 3 2 8 2 2" xfId="1866" xr:uid="{00000000-0005-0000-0000-0000CD120000}"/>
    <cellStyle name="Normal 2 2 3 2 8 2 2 2" xfId="4251" xr:uid="{00000000-0005-0000-0000-0000CE120000}"/>
    <cellStyle name="Normal 2 2 3 2 8 2 2 2 2" xfId="9020" xr:uid="{00000000-0005-0000-0000-0000CF120000}"/>
    <cellStyle name="Normal 2 2 3 2 8 2 2 2 2 2" xfId="28093" xr:uid="{00000000-0005-0000-0000-0000D0120000}"/>
    <cellStyle name="Normal 2 2 3 2 8 2 2 2 2 3" xfId="18557" xr:uid="{00000000-0005-0000-0000-0000D1120000}"/>
    <cellStyle name="Normal 2 2 3 2 8 2 2 2 3" xfId="23325" xr:uid="{00000000-0005-0000-0000-0000D2120000}"/>
    <cellStyle name="Normal 2 2 3 2 8 2 2 2 4" xfId="13789" xr:uid="{00000000-0005-0000-0000-0000D3120000}"/>
    <cellStyle name="Normal 2 2 3 2 8 2 2 3" xfId="6636" xr:uid="{00000000-0005-0000-0000-0000D4120000}"/>
    <cellStyle name="Normal 2 2 3 2 8 2 2 3 2" xfId="25709" xr:uid="{00000000-0005-0000-0000-0000D5120000}"/>
    <cellStyle name="Normal 2 2 3 2 8 2 2 3 3" xfId="16173" xr:uid="{00000000-0005-0000-0000-0000D6120000}"/>
    <cellStyle name="Normal 2 2 3 2 8 2 2 4" xfId="20941" xr:uid="{00000000-0005-0000-0000-0000D7120000}"/>
    <cellStyle name="Normal 2 2 3 2 8 2 2 5" xfId="11405" xr:uid="{00000000-0005-0000-0000-0000D8120000}"/>
    <cellStyle name="Normal 2 2 3 2 8 2 3" xfId="3059" xr:uid="{00000000-0005-0000-0000-0000D9120000}"/>
    <cellStyle name="Normal 2 2 3 2 8 2 3 2" xfId="7828" xr:uid="{00000000-0005-0000-0000-0000DA120000}"/>
    <cellStyle name="Normal 2 2 3 2 8 2 3 2 2" xfId="26901" xr:uid="{00000000-0005-0000-0000-0000DB120000}"/>
    <cellStyle name="Normal 2 2 3 2 8 2 3 2 3" xfId="17365" xr:uid="{00000000-0005-0000-0000-0000DC120000}"/>
    <cellStyle name="Normal 2 2 3 2 8 2 3 3" xfId="22133" xr:uid="{00000000-0005-0000-0000-0000DD120000}"/>
    <cellStyle name="Normal 2 2 3 2 8 2 3 4" xfId="12597" xr:uid="{00000000-0005-0000-0000-0000DE120000}"/>
    <cellStyle name="Normal 2 2 3 2 8 2 4" xfId="5444" xr:uid="{00000000-0005-0000-0000-0000DF120000}"/>
    <cellStyle name="Normal 2 2 3 2 8 2 4 2" xfId="24517" xr:uid="{00000000-0005-0000-0000-0000E0120000}"/>
    <cellStyle name="Normal 2 2 3 2 8 2 4 3" xfId="14981" xr:uid="{00000000-0005-0000-0000-0000E1120000}"/>
    <cellStyle name="Normal 2 2 3 2 8 2 5" xfId="19749" xr:uid="{00000000-0005-0000-0000-0000E2120000}"/>
    <cellStyle name="Normal 2 2 3 2 8 2 6" xfId="10213" xr:uid="{00000000-0005-0000-0000-0000E3120000}"/>
    <cellStyle name="Normal 2 2 3 2 8 3" xfId="1016" xr:uid="{00000000-0005-0000-0000-0000E4120000}"/>
    <cellStyle name="Normal 2 2 3 2 8 3 2" xfId="2214" xr:uid="{00000000-0005-0000-0000-0000E5120000}"/>
    <cellStyle name="Normal 2 2 3 2 8 3 2 2" xfId="4599" xr:uid="{00000000-0005-0000-0000-0000E6120000}"/>
    <cellStyle name="Normal 2 2 3 2 8 3 2 2 2" xfId="9368" xr:uid="{00000000-0005-0000-0000-0000E7120000}"/>
    <cellStyle name="Normal 2 2 3 2 8 3 2 2 2 2" xfId="28441" xr:uid="{00000000-0005-0000-0000-0000E8120000}"/>
    <cellStyle name="Normal 2 2 3 2 8 3 2 2 2 3" xfId="18905" xr:uid="{00000000-0005-0000-0000-0000E9120000}"/>
    <cellStyle name="Normal 2 2 3 2 8 3 2 2 3" xfId="23673" xr:uid="{00000000-0005-0000-0000-0000EA120000}"/>
    <cellStyle name="Normal 2 2 3 2 8 3 2 2 4" xfId="14137" xr:uid="{00000000-0005-0000-0000-0000EB120000}"/>
    <cellStyle name="Normal 2 2 3 2 8 3 2 3" xfId="6984" xr:uid="{00000000-0005-0000-0000-0000EC120000}"/>
    <cellStyle name="Normal 2 2 3 2 8 3 2 3 2" xfId="26057" xr:uid="{00000000-0005-0000-0000-0000ED120000}"/>
    <cellStyle name="Normal 2 2 3 2 8 3 2 3 3" xfId="16521" xr:uid="{00000000-0005-0000-0000-0000EE120000}"/>
    <cellStyle name="Normal 2 2 3 2 8 3 2 4" xfId="21289" xr:uid="{00000000-0005-0000-0000-0000EF120000}"/>
    <cellStyle name="Normal 2 2 3 2 8 3 2 5" xfId="11753" xr:uid="{00000000-0005-0000-0000-0000F0120000}"/>
    <cellStyle name="Normal 2 2 3 2 8 3 3" xfId="3407" xr:uid="{00000000-0005-0000-0000-0000F1120000}"/>
    <cellStyle name="Normal 2 2 3 2 8 3 3 2" xfId="8176" xr:uid="{00000000-0005-0000-0000-0000F2120000}"/>
    <cellStyle name="Normal 2 2 3 2 8 3 3 2 2" xfId="27249" xr:uid="{00000000-0005-0000-0000-0000F3120000}"/>
    <cellStyle name="Normal 2 2 3 2 8 3 3 2 3" xfId="17713" xr:uid="{00000000-0005-0000-0000-0000F4120000}"/>
    <cellStyle name="Normal 2 2 3 2 8 3 3 3" xfId="22481" xr:uid="{00000000-0005-0000-0000-0000F5120000}"/>
    <cellStyle name="Normal 2 2 3 2 8 3 3 4" xfId="12945" xr:uid="{00000000-0005-0000-0000-0000F6120000}"/>
    <cellStyle name="Normal 2 2 3 2 8 3 4" xfId="5792" xr:uid="{00000000-0005-0000-0000-0000F7120000}"/>
    <cellStyle name="Normal 2 2 3 2 8 3 4 2" xfId="24865" xr:uid="{00000000-0005-0000-0000-0000F8120000}"/>
    <cellStyle name="Normal 2 2 3 2 8 3 4 3" xfId="15329" xr:uid="{00000000-0005-0000-0000-0000F9120000}"/>
    <cellStyle name="Normal 2 2 3 2 8 3 5" xfId="20097" xr:uid="{00000000-0005-0000-0000-0000FA120000}"/>
    <cellStyle name="Normal 2 2 3 2 8 3 6" xfId="10561" xr:uid="{00000000-0005-0000-0000-0000FB120000}"/>
    <cellStyle name="Normal 2 2 3 2 8 4" xfId="1518" xr:uid="{00000000-0005-0000-0000-0000FC120000}"/>
    <cellStyle name="Normal 2 2 3 2 8 4 2" xfId="3903" xr:uid="{00000000-0005-0000-0000-0000FD120000}"/>
    <cellStyle name="Normal 2 2 3 2 8 4 2 2" xfId="8672" xr:uid="{00000000-0005-0000-0000-0000FE120000}"/>
    <cellStyle name="Normal 2 2 3 2 8 4 2 2 2" xfId="27745" xr:uid="{00000000-0005-0000-0000-0000FF120000}"/>
    <cellStyle name="Normal 2 2 3 2 8 4 2 2 3" xfId="18209" xr:uid="{00000000-0005-0000-0000-000000130000}"/>
    <cellStyle name="Normal 2 2 3 2 8 4 2 3" xfId="22977" xr:uid="{00000000-0005-0000-0000-000001130000}"/>
    <cellStyle name="Normal 2 2 3 2 8 4 2 4" xfId="13441" xr:uid="{00000000-0005-0000-0000-000002130000}"/>
    <cellStyle name="Normal 2 2 3 2 8 4 3" xfId="6288" xr:uid="{00000000-0005-0000-0000-000003130000}"/>
    <cellStyle name="Normal 2 2 3 2 8 4 3 2" xfId="25361" xr:uid="{00000000-0005-0000-0000-000004130000}"/>
    <cellStyle name="Normal 2 2 3 2 8 4 3 3" xfId="15825" xr:uid="{00000000-0005-0000-0000-000005130000}"/>
    <cellStyle name="Normal 2 2 3 2 8 4 4" xfId="20593" xr:uid="{00000000-0005-0000-0000-000006130000}"/>
    <cellStyle name="Normal 2 2 3 2 8 4 5" xfId="11057" xr:uid="{00000000-0005-0000-0000-000007130000}"/>
    <cellStyle name="Normal 2 2 3 2 8 5" xfId="2711" xr:uid="{00000000-0005-0000-0000-000008130000}"/>
    <cellStyle name="Normal 2 2 3 2 8 5 2" xfId="7480" xr:uid="{00000000-0005-0000-0000-000009130000}"/>
    <cellStyle name="Normal 2 2 3 2 8 5 2 2" xfId="26553" xr:uid="{00000000-0005-0000-0000-00000A130000}"/>
    <cellStyle name="Normal 2 2 3 2 8 5 2 3" xfId="17017" xr:uid="{00000000-0005-0000-0000-00000B130000}"/>
    <cellStyle name="Normal 2 2 3 2 8 5 3" xfId="21785" xr:uid="{00000000-0005-0000-0000-00000C130000}"/>
    <cellStyle name="Normal 2 2 3 2 8 5 4" xfId="12249" xr:uid="{00000000-0005-0000-0000-00000D130000}"/>
    <cellStyle name="Normal 2 2 3 2 8 6" xfId="5096" xr:uid="{00000000-0005-0000-0000-00000E130000}"/>
    <cellStyle name="Normal 2 2 3 2 8 6 2" xfId="24169" xr:uid="{00000000-0005-0000-0000-00000F130000}"/>
    <cellStyle name="Normal 2 2 3 2 8 6 3" xfId="14633" xr:uid="{00000000-0005-0000-0000-000010130000}"/>
    <cellStyle name="Normal 2 2 3 2 8 7" xfId="19401" xr:uid="{00000000-0005-0000-0000-000011130000}"/>
    <cellStyle name="Normal 2 2 3 2 8 8" xfId="9865" xr:uid="{00000000-0005-0000-0000-000012130000}"/>
    <cellStyle name="Normal 2 2 3 2 9" xfId="464" xr:uid="{00000000-0005-0000-0000-000013130000}"/>
    <cellStyle name="Normal 2 2 3 2 9 2" xfId="1662" xr:uid="{00000000-0005-0000-0000-000014130000}"/>
    <cellStyle name="Normal 2 2 3 2 9 2 2" xfId="4047" xr:uid="{00000000-0005-0000-0000-000015130000}"/>
    <cellStyle name="Normal 2 2 3 2 9 2 2 2" xfId="8816" xr:uid="{00000000-0005-0000-0000-000016130000}"/>
    <cellStyle name="Normal 2 2 3 2 9 2 2 2 2" xfId="27889" xr:uid="{00000000-0005-0000-0000-000017130000}"/>
    <cellStyle name="Normal 2 2 3 2 9 2 2 2 3" xfId="18353" xr:uid="{00000000-0005-0000-0000-000018130000}"/>
    <cellStyle name="Normal 2 2 3 2 9 2 2 3" xfId="23121" xr:uid="{00000000-0005-0000-0000-000019130000}"/>
    <cellStyle name="Normal 2 2 3 2 9 2 2 4" xfId="13585" xr:uid="{00000000-0005-0000-0000-00001A130000}"/>
    <cellStyle name="Normal 2 2 3 2 9 2 3" xfId="6432" xr:uid="{00000000-0005-0000-0000-00001B130000}"/>
    <cellStyle name="Normal 2 2 3 2 9 2 3 2" xfId="25505" xr:uid="{00000000-0005-0000-0000-00001C130000}"/>
    <cellStyle name="Normal 2 2 3 2 9 2 3 3" xfId="15969" xr:uid="{00000000-0005-0000-0000-00001D130000}"/>
    <cellStyle name="Normal 2 2 3 2 9 2 4" xfId="20737" xr:uid="{00000000-0005-0000-0000-00001E130000}"/>
    <cellStyle name="Normal 2 2 3 2 9 2 5" xfId="11201" xr:uid="{00000000-0005-0000-0000-00001F130000}"/>
    <cellStyle name="Normal 2 2 3 2 9 3" xfId="2855" xr:uid="{00000000-0005-0000-0000-000020130000}"/>
    <cellStyle name="Normal 2 2 3 2 9 3 2" xfId="7624" xr:uid="{00000000-0005-0000-0000-000021130000}"/>
    <cellStyle name="Normal 2 2 3 2 9 3 2 2" xfId="26697" xr:uid="{00000000-0005-0000-0000-000022130000}"/>
    <cellStyle name="Normal 2 2 3 2 9 3 2 3" xfId="17161" xr:uid="{00000000-0005-0000-0000-000023130000}"/>
    <cellStyle name="Normal 2 2 3 2 9 3 3" xfId="21929" xr:uid="{00000000-0005-0000-0000-000024130000}"/>
    <cellStyle name="Normal 2 2 3 2 9 3 4" xfId="12393" xr:uid="{00000000-0005-0000-0000-000025130000}"/>
    <cellStyle name="Normal 2 2 3 2 9 4" xfId="5240" xr:uid="{00000000-0005-0000-0000-000026130000}"/>
    <cellStyle name="Normal 2 2 3 2 9 4 2" xfId="24313" xr:uid="{00000000-0005-0000-0000-000027130000}"/>
    <cellStyle name="Normal 2 2 3 2 9 4 3" xfId="14777" xr:uid="{00000000-0005-0000-0000-000028130000}"/>
    <cellStyle name="Normal 2 2 3 2 9 5" xfId="19545" xr:uid="{00000000-0005-0000-0000-000029130000}"/>
    <cellStyle name="Normal 2 2 3 2 9 6" xfId="10009" xr:uid="{00000000-0005-0000-0000-00002A130000}"/>
    <cellStyle name="Normal 2 2 3 3" xfId="22" xr:uid="{00000000-0005-0000-0000-00002B130000}"/>
    <cellStyle name="Normal 2 2 3 3 10" xfId="118" xr:uid="{00000000-0005-0000-0000-00002C130000}"/>
    <cellStyle name="Normal 2 2 3 3 10 2" xfId="1317" xr:uid="{00000000-0005-0000-0000-00002D130000}"/>
    <cellStyle name="Normal 2 2 3 3 10 2 2" xfId="3702" xr:uid="{00000000-0005-0000-0000-00002E130000}"/>
    <cellStyle name="Normal 2 2 3 3 10 2 2 2" xfId="8471" xr:uid="{00000000-0005-0000-0000-00002F130000}"/>
    <cellStyle name="Normal 2 2 3 3 10 2 2 2 2" xfId="27544" xr:uid="{00000000-0005-0000-0000-000030130000}"/>
    <cellStyle name="Normal 2 2 3 3 10 2 2 2 3" xfId="18008" xr:uid="{00000000-0005-0000-0000-000031130000}"/>
    <cellStyle name="Normal 2 2 3 3 10 2 2 3" xfId="22776" xr:uid="{00000000-0005-0000-0000-000032130000}"/>
    <cellStyle name="Normal 2 2 3 3 10 2 2 4" xfId="13240" xr:uid="{00000000-0005-0000-0000-000033130000}"/>
    <cellStyle name="Normal 2 2 3 3 10 2 3" xfId="6087" xr:uid="{00000000-0005-0000-0000-000034130000}"/>
    <cellStyle name="Normal 2 2 3 3 10 2 3 2" xfId="25160" xr:uid="{00000000-0005-0000-0000-000035130000}"/>
    <cellStyle name="Normal 2 2 3 3 10 2 3 3" xfId="15624" xr:uid="{00000000-0005-0000-0000-000036130000}"/>
    <cellStyle name="Normal 2 2 3 3 10 2 4" xfId="20392" xr:uid="{00000000-0005-0000-0000-000037130000}"/>
    <cellStyle name="Normal 2 2 3 3 10 2 5" xfId="10856" xr:uid="{00000000-0005-0000-0000-000038130000}"/>
    <cellStyle name="Normal 2 2 3 3 10 3" xfId="2510" xr:uid="{00000000-0005-0000-0000-000039130000}"/>
    <cellStyle name="Normal 2 2 3 3 10 3 2" xfId="7279" xr:uid="{00000000-0005-0000-0000-00003A130000}"/>
    <cellStyle name="Normal 2 2 3 3 10 3 2 2" xfId="26352" xr:uid="{00000000-0005-0000-0000-00003B130000}"/>
    <cellStyle name="Normal 2 2 3 3 10 3 2 3" xfId="16816" xr:uid="{00000000-0005-0000-0000-00003C130000}"/>
    <cellStyle name="Normal 2 2 3 3 10 3 3" xfId="21584" xr:uid="{00000000-0005-0000-0000-00003D130000}"/>
    <cellStyle name="Normal 2 2 3 3 10 3 4" xfId="12048" xr:uid="{00000000-0005-0000-0000-00003E130000}"/>
    <cellStyle name="Normal 2 2 3 3 10 4" xfId="4895" xr:uid="{00000000-0005-0000-0000-00003F130000}"/>
    <cellStyle name="Normal 2 2 3 3 10 4 2" xfId="23968" xr:uid="{00000000-0005-0000-0000-000040130000}"/>
    <cellStyle name="Normal 2 2 3 3 10 4 3" xfId="14432" xr:uid="{00000000-0005-0000-0000-000041130000}"/>
    <cellStyle name="Normal 2 2 3 3 10 5" xfId="19200" xr:uid="{00000000-0005-0000-0000-000042130000}"/>
    <cellStyle name="Normal 2 2 3 3 10 6" xfId="9664" xr:uid="{00000000-0005-0000-0000-000043130000}"/>
    <cellStyle name="Normal 2 2 3 3 11" xfId="1164" xr:uid="{00000000-0005-0000-0000-000044130000}"/>
    <cellStyle name="Normal 2 2 3 3 11 2" xfId="2361" xr:uid="{00000000-0005-0000-0000-000045130000}"/>
    <cellStyle name="Normal 2 2 3 3 11 2 2" xfId="4746" xr:uid="{00000000-0005-0000-0000-000046130000}"/>
    <cellStyle name="Normal 2 2 3 3 11 2 2 2" xfId="9515" xr:uid="{00000000-0005-0000-0000-000047130000}"/>
    <cellStyle name="Normal 2 2 3 3 11 2 2 2 2" xfId="28588" xr:uid="{00000000-0005-0000-0000-000048130000}"/>
    <cellStyle name="Normal 2 2 3 3 11 2 2 2 3" xfId="19052" xr:uid="{00000000-0005-0000-0000-000049130000}"/>
    <cellStyle name="Normal 2 2 3 3 11 2 2 3" xfId="23820" xr:uid="{00000000-0005-0000-0000-00004A130000}"/>
    <cellStyle name="Normal 2 2 3 3 11 2 2 4" xfId="14284" xr:uid="{00000000-0005-0000-0000-00004B130000}"/>
    <cellStyle name="Normal 2 2 3 3 11 2 3" xfId="7131" xr:uid="{00000000-0005-0000-0000-00004C130000}"/>
    <cellStyle name="Normal 2 2 3 3 11 2 3 2" xfId="26204" xr:uid="{00000000-0005-0000-0000-00004D130000}"/>
    <cellStyle name="Normal 2 2 3 3 11 2 3 3" xfId="16668" xr:uid="{00000000-0005-0000-0000-00004E130000}"/>
    <cellStyle name="Normal 2 2 3 3 11 2 4" xfId="21436" xr:uid="{00000000-0005-0000-0000-00004F130000}"/>
    <cellStyle name="Normal 2 2 3 3 11 2 5" xfId="11900" xr:uid="{00000000-0005-0000-0000-000050130000}"/>
    <cellStyle name="Normal 2 2 3 3 11 3" xfId="3554" xr:uid="{00000000-0005-0000-0000-000051130000}"/>
    <cellStyle name="Normal 2 2 3 3 11 3 2" xfId="8323" xr:uid="{00000000-0005-0000-0000-000052130000}"/>
    <cellStyle name="Normal 2 2 3 3 11 3 2 2" xfId="27396" xr:uid="{00000000-0005-0000-0000-000053130000}"/>
    <cellStyle name="Normal 2 2 3 3 11 3 2 3" xfId="17860" xr:uid="{00000000-0005-0000-0000-000054130000}"/>
    <cellStyle name="Normal 2 2 3 3 11 3 3" xfId="22628" xr:uid="{00000000-0005-0000-0000-000055130000}"/>
    <cellStyle name="Normal 2 2 3 3 11 3 4" xfId="13092" xr:uid="{00000000-0005-0000-0000-000056130000}"/>
    <cellStyle name="Normal 2 2 3 3 11 4" xfId="5939" xr:uid="{00000000-0005-0000-0000-000057130000}"/>
    <cellStyle name="Normal 2 2 3 3 11 4 2" xfId="25012" xr:uid="{00000000-0005-0000-0000-000058130000}"/>
    <cellStyle name="Normal 2 2 3 3 11 4 3" xfId="15476" xr:uid="{00000000-0005-0000-0000-000059130000}"/>
    <cellStyle name="Normal 2 2 3 3 11 5" xfId="20244" xr:uid="{00000000-0005-0000-0000-00005A130000}"/>
    <cellStyle name="Normal 2 2 3 3 11 6" xfId="10708" xr:uid="{00000000-0005-0000-0000-00005B130000}"/>
    <cellStyle name="Normal 2 2 3 3 12" xfId="70" xr:uid="{00000000-0005-0000-0000-00005C130000}"/>
    <cellStyle name="Normal 2 2 3 3 12 2" xfId="1269" xr:uid="{00000000-0005-0000-0000-00005D130000}"/>
    <cellStyle name="Normal 2 2 3 3 12 2 2" xfId="3654" xr:uid="{00000000-0005-0000-0000-00005E130000}"/>
    <cellStyle name="Normal 2 2 3 3 12 2 2 2" xfId="8423" xr:uid="{00000000-0005-0000-0000-00005F130000}"/>
    <cellStyle name="Normal 2 2 3 3 12 2 2 2 2" xfId="27496" xr:uid="{00000000-0005-0000-0000-000060130000}"/>
    <cellStyle name="Normal 2 2 3 3 12 2 2 2 3" xfId="17960" xr:uid="{00000000-0005-0000-0000-000061130000}"/>
    <cellStyle name="Normal 2 2 3 3 12 2 2 3" xfId="22728" xr:uid="{00000000-0005-0000-0000-000062130000}"/>
    <cellStyle name="Normal 2 2 3 3 12 2 2 4" xfId="13192" xr:uid="{00000000-0005-0000-0000-000063130000}"/>
    <cellStyle name="Normal 2 2 3 3 12 2 3" xfId="6039" xr:uid="{00000000-0005-0000-0000-000064130000}"/>
    <cellStyle name="Normal 2 2 3 3 12 2 3 2" xfId="25112" xr:uid="{00000000-0005-0000-0000-000065130000}"/>
    <cellStyle name="Normal 2 2 3 3 12 2 3 3" xfId="15576" xr:uid="{00000000-0005-0000-0000-000066130000}"/>
    <cellStyle name="Normal 2 2 3 3 12 2 4" xfId="20344" xr:uid="{00000000-0005-0000-0000-000067130000}"/>
    <cellStyle name="Normal 2 2 3 3 12 2 5" xfId="10808" xr:uid="{00000000-0005-0000-0000-000068130000}"/>
    <cellStyle name="Normal 2 2 3 3 12 3" xfId="2462" xr:uid="{00000000-0005-0000-0000-000069130000}"/>
    <cellStyle name="Normal 2 2 3 3 12 3 2" xfId="7231" xr:uid="{00000000-0005-0000-0000-00006A130000}"/>
    <cellStyle name="Normal 2 2 3 3 12 3 2 2" xfId="26304" xr:uid="{00000000-0005-0000-0000-00006B130000}"/>
    <cellStyle name="Normal 2 2 3 3 12 3 2 3" xfId="16768" xr:uid="{00000000-0005-0000-0000-00006C130000}"/>
    <cellStyle name="Normal 2 2 3 3 12 3 3" xfId="21536" xr:uid="{00000000-0005-0000-0000-00006D130000}"/>
    <cellStyle name="Normal 2 2 3 3 12 3 4" xfId="12000" xr:uid="{00000000-0005-0000-0000-00006E130000}"/>
    <cellStyle name="Normal 2 2 3 3 12 4" xfId="4847" xr:uid="{00000000-0005-0000-0000-00006F130000}"/>
    <cellStyle name="Normal 2 2 3 3 12 4 2" xfId="23920" xr:uid="{00000000-0005-0000-0000-000070130000}"/>
    <cellStyle name="Normal 2 2 3 3 12 4 3" xfId="14384" xr:uid="{00000000-0005-0000-0000-000071130000}"/>
    <cellStyle name="Normal 2 2 3 3 12 5" xfId="19152" xr:uid="{00000000-0005-0000-0000-000072130000}"/>
    <cellStyle name="Normal 2 2 3 3 12 6" xfId="9616" xr:uid="{00000000-0005-0000-0000-000073130000}"/>
    <cellStyle name="Normal 2 2 3 3 13" xfId="1221" xr:uid="{00000000-0005-0000-0000-000074130000}"/>
    <cellStyle name="Normal 2 2 3 3 13 2" xfId="3606" xr:uid="{00000000-0005-0000-0000-000075130000}"/>
    <cellStyle name="Normal 2 2 3 3 13 2 2" xfId="8375" xr:uid="{00000000-0005-0000-0000-000076130000}"/>
    <cellStyle name="Normal 2 2 3 3 13 2 2 2" xfId="27448" xr:uid="{00000000-0005-0000-0000-000077130000}"/>
    <cellStyle name="Normal 2 2 3 3 13 2 2 3" xfId="17912" xr:uid="{00000000-0005-0000-0000-000078130000}"/>
    <cellStyle name="Normal 2 2 3 3 13 2 3" xfId="22680" xr:uid="{00000000-0005-0000-0000-000079130000}"/>
    <cellStyle name="Normal 2 2 3 3 13 2 4" xfId="13144" xr:uid="{00000000-0005-0000-0000-00007A130000}"/>
    <cellStyle name="Normal 2 2 3 3 13 3" xfId="5991" xr:uid="{00000000-0005-0000-0000-00007B130000}"/>
    <cellStyle name="Normal 2 2 3 3 13 3 2" xfId="25064" xr:uid="{00000000-0005-0000-0000-00007C130000}"/>
    <cellStyle name="Normal 2 2 3 3 13 3 3" xfId="15528" xr:uid="{00000000-0005-0000-0000-00007D130000}"/>
    <cellStyle name="Normal 2 2 3 3 13 4" xfId="20296" xr:uid="{00000000-0005-0000-0000-00007E130000}"/>
    <cellStyle name="Normal 2 2 3 3 13 5" xfId="10760" xr:uid="{00000000-0005-0000-0000-00007F130000}"/>
    <cellStyle name="Normal 2 2 3 3 14" xfId="2414" xr:uid="{00000000-0005-0000-0000-000080130000}"/>
    <cellStyle name="Normal 2 2 3 3 14 2" xfId="7183" xr:uid="{00000000-0005-0000-0000-000081130000}"/>
    <cellStyle name="Normal 2 2 3 3 14 2 2" xfId="26256" xr:uid="{00000000-0005-0000-0000-000082130000}"/>
    <cellStyle name="Normal 2 2 3 3 14 2 3" xfId="16720" xr:uid="{00000000-0005-0000-0000-000083130000}"/>
    <cellStyle name="Normal 2 2 3 3 14 3" xfId="21488" xr:uid="{00000000-0005-0000-0000-000084130000}"/>
    <cellStyle name="Normal 2 2 3 3 14 4" xfId="11952" xr:uid="{00000000-0005-0000-0000-000085130000}"/>
    <cellStyle name="Normal 2 2 3 3 15" xfId="4799" xr:uid="{00000000-0005-0000-0000-000086130000}"/>
    <cellStyle name="Normal 2 2 3 3 15 2" xfId="23872" xr:uid="{00000000-0005-0000-0000-000087130000}"/>
    <cellStyle name="Normal 2 2 3 3 15 3" xfId="14336" xr:uid="{00000000-0005-0000-0000-000088130000}"/>
    <cellStyle name="Normal 2 2 3 3 16" xfId="19104" xr:uid="{00000000-0005-0000-0000-000089130000}"/>
    <cellStyle name="Normal 2 2 3 3 17" xfId="9568" xr:uid="{00000000-0005-0000-0000-00008A130000}"/>
    <cellStyle name="Normal 2 2 3 3 2" xfId="34" xr:uid="{00000000-0005-0000-0000-00008B130000}"/>
    <cellStyle name="Normal 2 2 3 3 2 10" xfId="1176" xr:uid="{00000000-0005-0000-0000-00008C130000}"/>
    <cellStyle name="Normal 2 2 3 3 2 10 2" xfId="2373" xr:uid="{00000000-0005-0000-0000-00008D130000}"/>
    <cellStyle name="Normal 2 2 3 3 2 10 2 2" xfId="4758" xr:uid="{00000000-0005-0000-0000-00008E130000}"/>
    <cellStyle name="Normal 2 2 3 3 2 10 2 2 2" xfId="9527" xr:uid="{00000000-0005-0000-0000-00008F130000}"/>
    <cellStyle name="Normal 2 2 3 3 2 10 2 2 2 2" xfId="28600" xr:uid="{00000000-0005-0000-0000-000090130000}"/>
    <cellStyle name="Normal 2 2 3 3 2 10 2 2 2 3" xfId="19064" xr:uid="{00000000-0005-0000-0000-000091130000}"/>
    <cellStyle name="Normal 2 2 3 3 2 10 2 2 3" xfId="23832" xr:uid="{00000000-0005-0000-0000-000092130000}"/>
    <cellStyle name="Normal 2 2 3 3 2 10 2 2 4" xfId="14296" xr:uid="{00000000-0005-0000-0000-000093130000}"/>
    <cellStyle name="Normal 2 2 3 3 2 10 2 3" xfId="7143" xr:uid="{00000000-0005-0000-0000-000094130000}"/>
    <cellStyle name="Normal 2 2 3 3 2 10 2 3 2" xfId="26216" xr:uid="{00000000-0005-0000-0000-000095130000}"/>
    <cellStyle name="Normal 2 2 3 3 2 10 2 3 3" xfId="16680" xr:uid="{00000000-0005-0000-0000-000096130000}"/>
    <cellStyle name="Normal 2 2 3 3 2 10 2 4" xfId="21448" xr:uid="{00000000-0005-0000-0000-000097130000}"/>
    <cellStyle name="Normal 2 2 3 3 2 10 2 5" xfId="11912" xr:uid="{00000000-0005-0000-0000-000098130000}"/>
    <cellStyle name="Normal 2 2 3 3 2 10 3" xfId="3566" xr:uid="{00000000-0005-0000-0000-000099130000}"/>
    <cellStyle name="Normal 2 2 3 3 2 10 3 2" xfId="8335" xr:uid="{00000000-0005-0000-0000-00009A130000}"/>
    <cellStyle name="Normal 2 2 3 3 2 10 3 2 2" xfId="27408" xr:uid="{00000000-0005-0000-0000-00009B130000}"/>
    <cellStyle name="Normal 2 2 3 3 2 10 3 2 3" xfId="17872" xr:uid="{00000000-0005-0000-0000-00009C130000}"/>
    <cellStyle name="Normal 2 2 3 3 2 10 3 3" xfId="22640" xr:uid="{00000000-0005-0000-0000-00009D130000}"/>
    <cellStyle name="Normal 2 2 3 3 2 10 3 4" xfId="13104" xr:uid="{00000000-0005-0000-0000-00009E130000}"/>
    <cellStyle name="Normal 2 2 3 3 2 10 4" xfId="5951" xr:uid="{00000000-0005-0000-0000-00009F130000}"/>
    <cellStyle name="Normal 2 2 3 3 2 10 4 2" xfId="25024" xr:uid="{00000000-0005-0000-0000-0000A0130000}"/>
    <cellStyle name="Normal 2 2 3 3 2 10 4 3" xfId="15488" xr:uid="{00000000-0005-0000-0000-0000A1130000}"/>
    <cellStyle name="Normal 2 2 3 3 2 10 5" xfId="20256" xr:uid="{00000000-0005-0000-0000-0000A2130000}"/>
    <cellStyle name="Normal 2 2 3 3 2 10 6" xfId="10720" xr:uid="{00000000-0005-0000-0000-0000A3130000}"/>
    <cellStyle name="Normal 2 2 3 3 2 11" xfId="82" xr:uid="{00000000-0005-0000-0000-0000A4130000}"/>
    <cellStyle name="Normal 2 2 3 3 2 11 2" xfId="1281" xr:uid="{00000000-0005-0000-0000-0000A5130000}"/>
    <cellStyle name="Normal 2 2 3 3 2 11 2 2" xfId="3666" xr:uid="{00000000-0005-0000-0000-0000A6130000}"/>
    <cellStyle name="Normal 2 2 3 3 2 11 2 2 2" xfId="8435" xr:uid="{00000000-0005-0000-0000-0000A7130000}"/>
    <cellStyle name="Normal 2 2 3 3 2 11 2 2 2 2" xfId="27508" xr:uid="{00000000-0005-0000-0000-0000A8130000}"/>
    <cellStyle name="Normal 2 2 3 3 2 11 2 2 2 3" xfId="17972" xr:uid="{00000000-0005-0000-0000-0000A9130000}"/>
    <cellStyle name="Normal 2 2 3 3 2 11 2 2 3" xfId="22740" xr:uid="{00000000-0005-0000-0000-0000AA130000}"/>
    <cellStyle name="Normal 2 2 3 3 2 11 2 2 4" xfId="13204" xr:uid="{00000000-0005-0000-0000-0000AB130000}"/>
    <cellStyle name="Normal 2 2 3 3 2 11 2 3" xfId="6051" xr:uid="{00000000-0005-0000-0000-0000AC130000}"/>
    <cellStyle name="Normal 2 2 3 3 2 11 2 3 2" xfId="25124" xr:uid="{00000000-0005-0000-0000-0000AD130000}"/>
    <cellStyle name="Normal 2 2 3 3 2 11 2 3 3" xfId="15588" xr:uid="{00000000-0005-0000-0000-0000AE130000}"/>
    <cellStyle name="Normal 2 2 3 3 2 11 2 4" xfId="20356" xr:uid="{00000000-0005-0000-0000-0000AF130000}"/>
    <cellStyle name="Normal 2 2 3 3 2 11 2 5" xfId="10820" xr:uid="{00000000-0005-0000-0000-0000B0130000}"/>
    <cellStyle name="Normal 2 2 3 3 2 11 3" xfId="2474" xr:uid="{00000000-0005-0000-0000-0000B1130000}"/>
    <cellStyle name="Normal 2 2 3 3 2 11 3 2" xfId="7243" xr:uid="{00000000-0005-0000-0000-0000B2130000}"/>
    <cellStyle name="Normal 2 2 3 3 2 11 3 2 2" xfId="26316" xr:uid="{00000000-0005-0000-0000-0000B3130000}"/>
    <cellStyle name="Normal 2 2 3 3 2 11 3 2 3" xfId="16780" xr:uid="{00000000-0005-0000-0000-0000B4130000}"/>
    <cellStyle name="Normal 2 2 3 3 2 11 3 3" xfId="21548" xr:uid="{00000000-0005-0000-0000-0000B5130000}"/>
    <cellStyle name="Normal 2 2 3 3 2 11 3 4" xfId="12012" xr:uid="{00000000-0005-0000-0000-0000B6130000}"/>
    <cellStyle name="Normal 2 2 3 3 2 11 4" xfId="4859" xr:uid="{00000000-0005-0000-0000-0000B7130000}"/>
    <cellStyle name="Normal 2 2 3 3 2 11 4 2" xfId="23932" xr:uid="{00000000-0005-0000-0000-0000B8130000}"/>
    <cellStyle name="Normal 2 2 3 3 2 11 4 3" xfId="14396" xr:uid="{00000000-0005-0000-0000-0000B9130000}"/>
    <cellStyle name="Normal 2 2 3 3 2 11 5" xfId="19164" xr:uid="{00000000-0005-0000-0000-0000BA130000}"/>
    <cellStyle name="Normal 2 2 3 3 2 11 6" xfId="9628" xr:uid="{00000000-0005-0000-0000-0000BB130000}"/>
    <cellStyle name="Normal 2 2 3 3 2 12" xfId="1233" xr:uid="{00000000-0005-0000-0000-0000BC130000}"/>
    <cellStyle name="Normal 2 2 3 3 2 12 2" xfId="3618" xr:uid="{00000000-0005-0000-0000-0000BD130000}"/>
    <cellStyle name="Normal 2 2 3 3 2 12 2 2" xfId="8387" xr:uid="{00000000-0005-0000-0000-0000BE130000}"/>
    <cellStyle name="Normal 2 2 3 3 2 12 2 2 2" xfId="27460" xr:uid="{00000000-0005-0000-0000-0000BF130000}"/>
    <cellStyle name="Normal 2 2 3 3 2 12 2 2 3" xfId="17924" xr:uid="{00000000-0005-0000-0000-0000C0130000}"/>
    <cellStyle name="Normal 2 2 3 3 2 12 2 3" xfId="22692" xr:uid="{00000000-0005-0000-0000-0000C1130000}"/>
    <cellStyle name="Normal 2 2 3 3 2 12 2 4" xfId="13156" xr:uid="{00000000-0005-0000-0000-0000C2130000}"/>
    <cellStyle name="Normal 2 2 3 3 2 12 3" xfId="6003" xr:uid="{00000000-0005-0000-0000-0000C3130000}"/>
    <cellStyle name="Normal 2 2 3 3 2 12 3 2" xfId="25076" xr:uid="{00000000-0005-0000-0000-0000C4130000}"/>
    <cellStyle name="Normal 2 2 3 3 2 12 3 3" xfId="15540" xr:uid="{00000000-0005-0000-0000-0000C5130000}"/>
    <cellStyle name="Normal 2 2 3 3 2 12 4" xfId="20308" xr:uid="{00000000-0005-0000-0000-0000C6130000}"/>
    <cellStyle name="Normal 2 2 3 3 2 12 5" xfId="10772" xr:uid="{00000000-0005-0000-0000-0000C7130000}"/>
    <cellStyle name="Normal 2 2 3 3 2 13" xfId="2426" xr:uid="{00000000-0005-0000-0000-0000C8130000}"/>
    <cellStyle name="Normal 2 2 3 3 2 13 2" xfId="7195" xr:uid="{00000000-0005-0000-0000-0000C9130000}"/>
    <cellStyle name="Normal 2 2 3 3 2 13 2 2" xfId="26268" xr:uid="{00000000-0005-0000-0000-0000CA130000}"/>
    <cellStyle name="Normal 2 2 3 3 2 13 2 3" xfId="16732" xr:uid="{00000000-0005-0000-0000-0000CB130000}"/>
    <cellStyle name="Normal 2 2 3 3 2 13 3" xfId="21500" xr:uid="{00000000-0005-0000-0000-0000CC130000}"/>
    <cellStyle name="Normal 2 2 3 3 2 13 4" xfId="11964" xr:uid="{00000000-0005-0000-0000-0000CD130000}"/>
    <cellStyle name="Normal 2 2 3 3 2 14" xfId="4811" xr:uid="{00000000-0005-0000-0000-0000CE130000}"/>
    <cellStyle name="Normal 2 2 3 3 2 14 2" xfId="23884" xr:uid="{00000000-0005-0000-0000-0000CF130000}"/>
    <cellStyle name="Normal 2 2 3 3 2 14 3" xfId="14348" xr:uid="{00000000-0005-0000-0000-0000D0130000}"/>
    <cellStyle name="Normal 2 2 3 3 2 15" xfId="19116" xr:uid="{00000000-0005-0000-0000-0000D1130000}"/>
    <cellStyle name="Normal 2 2 3 3 2 16" xfId="9580" xr:uid="{00000000-0005-0000-0000-0000D2130000}"/>
    <cellStyle name="Normal 2 2 3 3 2 2" xfId="58" xr:uid="{00000000-0005-0000-0000-0000D3130000}"/>
    <cellStyle name="Normal 2 2 3 3 2 2 10" xfId="1257" xr:uid="{00000000-0005-0000-0000-0000D4130000}"/>
    <cellStyle name="Normal 2 2 3 3 2 2 10 2" xfId="3642" xr:uid="{00000000-0005-0000-0000-0000D5130000}"/>
    <cellStyle name="Normal 2 2 3 3 2 2 10 2 2" xfId="8411" xr:uid="{00000000-0005-0000-0000-0000D6130000}"/>
    <cellStyle name="Normal 2 2 3 3 2 2 10 2 2 2" xfId="27484" xr:uid="{00000000-0005-0000-0000-0000D7130000}"/>
    <cellStyle name="Normal 2 2 3 3 2 2 10 2 2 3" xfId="17948" xr:uid="{00000000-0005-0000-0000-0000D8130000}"/>
    <cellStyle name="Normal 2 2 3 3 2 2 10 2 3" xfId="22716" xr:uid="{00000000-0005-0000-0000-0000D9130000}"/>
    <cellStyle name="Normal 2 2 3 3 2 2 10 2 4" xfId="13180" xr:uid="{00000000-0005-0000-0000-0000DA130000}"/>
    <cellStyle name="Normal 2 2 3 3 2 2 10 3" xfId="6027" xr:uid="{00000000-0005-0000-0000-0000DB130000}"/>
    <cellStyle name="Normal 2 2 3 3 2 2 10 3 2" xfId="25100" xr:uid="{00000000-0005-0000-0000-0000DC130000}"/>
    <cellStyle name="Normal 2 2 3 3 2 2 10 3 3" xfId="15564" xr:uid="{00000000-0005-0000-0000-0000DD130000}"/>
    <cellStyle name="Normal 2 2 3 3 2 2 10 4" xfId="20332" xr:uid="{00000000-0005-0000-0000-0000DE130000}"/>
    <cellStyle name="Normal 2 2 3 3 2 2 10 5" xfId="10796" xr:uid="{00000000-0005-0000-0000-0000DF130000}"/>
    <cellStyle name="Normal 2 2 3 3 2 2 11" xfId="2450" xr:uid="{00000000-0005-0000-0000-0000E0130000}"/>
    <cellStyle name="Normal 2 2 3 3 2 2 11 2" xfId="7219" xr:uid="{00000000-0005-0000-0000-0000E1130000}"/>
    <cellStyle name="Normal 2 2 3 3 2 2 11 2 2" xfId="26292" xr:uid="{00000000-0005-0000-0000-0000E2130000}"/>
    <cellStyle name="Normal 2 2 3 3 2 2 11 2 3" xfId="16756" xr:uid="{00000000-0005-0000-0000-0000E3130000}"/>
    <cellStyle name="Normal 2 2 3 3 2 2 11 3" xfId="21524" xr:uid="{00000000-0005-0000-0000-0000E4130000}"/>
    <cellStyle name="Normal 2 2 3 3 2 2 11 4" xfId="11988" xr:uid="{00000000-0005-0000-0000-0000E5130000}"/>
    <cellStyle name="Normal 2 2 3 3 2 2 12" xfId="4835" xr:uid="{00000000-0005-0000-0000-0000E6130000}"/>
    <cellStyle name="Normal 2 2 3 3 2 2 12 2" xfId="23908" xr:uid="{00000000-0005-0000-0000-0000E7130000}"/>
    <cellStyle name="Normal 2 2 3 3 2 2 12 3" xfId="14372" xr:uid="{00000000-0005-0000-0000-0000E8130000}"/>
    <cellStyle name="Normal 2 2 3 3 2 2 13" xfId="19140" xr:uid="{00000000-0005-0000-0000-0000E9130000}"/>
    <cellStyle name="Normal 2 2 3 3 2 2 14" xfId="9604" xr:uid="{00000000-0005-0000-0000-0000EA130000}"/>
    <cellStyle name="Normal 2 2 3 3 2 2 2" xfId="310" xr:uid="{00000000-0005-0000-0000-0000EB130000}"/>
    <cellStyle name="Normal 2 2 3 3 2 2 2 2" xfId="454" xr:uid="{00000000-0005-0000-0000-0000EC130000}"/>
    <cellStyle name="Normal 2 2 3 3 2 2 2 2 2" xfId="803" xr:uid="{00000000-0005-0000-0000-0000ED130000}"/>
    <cellStyle name="Normal 2 2 3 3 2 2 2 2 2 2" xfId="2001" xr:uid="{00000000-0005-0000-0000-0000EE130000}"/>
    <cellStyle name="Normal 2 2 3 3 2 2 2 2 2 2 2" xfId="4386" xr:uid="{00000000-0005-0000-0000-0000EF130000}"/>
    <cellStyle name="Normal 2 2 3 3 2 2 2 2 2 2 2 2" xfId="9155" xr:uid="{00000000-0005-0000-0000-0000F0130000}"/>
    <cellStyle name="Normal 2 2 3 3 2 2 2 2 2 2 2 2 2" xfId="28228" xr:uid="{00000000-0005-0000-0000-0000F1130000}"/>
    <cellStyle name="Normal 2 2 3 3 2 2 2 2 2 2 2 2 3" xfId="18692" xr:uid="{00000000-0005-0000-0000-0000F2130000}"/>
    <cellStyle name="Normal 2 2 3 3 2 2 2 2 2 2 2 3" xfId="23460" xr:uid="{00000000-0005-0000-0000-0000F3130000}"/>
    <cellStyle name="Normal 2 2 3 3 2 2 2 2 2 2 2 4" xfId="13924" xr:uid="{00000000-0005-0000-0000-0000F4130000}"/>
    <cellStyle name="Normal 2 2 3 3 2 2 2 2 2 2 3" xfId="6771" xr:uid="{00000000-0005-0000-0000-0000F5130000}"/>
    <cellStyle name="Normal 2 2 3 3 2 2 2 2 2 2 3 2" xfId="25844" xr:uid="{00000000-0005-0000-0000-0000F6130000}"/>
    <cellStyle name="Normal 2 2 3 3 2 2 2 2 2 2 3 3" xfId="16308" xr:uid="{00000000-0005-0000-0000-0000F7130000}"/>
    <cellStyle name="Normal 2 2 3 3 2 2 2 2 2 2 4" xfId="21076" xr:uid="{00000000-0005-0000-0000-0000F8130000}"/>
    <cellStyle name="Normal 2 2 3 3 2 2 2 2 2 2 5" xfId="11540" xr:uid="{00000000-0005-0000-0000-0000F9130000}"/>
    <cellStyle name="Normal 2 2 3 3 2 2 2 2 2 3" xfId="3194" xr:uid="{00000000-0005-0000-0000-0000FA130000}"/>
    <cellStyle name="Normal 2 2 3 3 2 2 2 2 2 3 2" xfId="7963" xr:uid="{00000000-0005-0000-0000-0000FB130000}"/>
    <cellStyle name="Normal 2 2 3 3 2 2 2 2 2 3 2 2" xfId="27036" xr:uid="{00000000-0005-0000-0000-0000FC130000}"/>
    <cellStyle name="Normal 2 2 3 3 2 2 2 2 2 3 2 3" xfId="17500" xr:uid="{00000000-0005-0000-0000-0000FD130000}"/>
    <cellStyle name="Normal 2 2 3 3 2 2 2 2 2 3 3" xfId="22268" xr:uid="{00000000-0005-0000-0000-0000FE130000}"/>
    <cellStyle name="Normal 2 2 3 3 2 2 2 2 2 3 4" xfId="12732" xr:uid="{00000000-0005-0000-0000-0000FF130000}"/>
    <cellStyle name="Normal 2 2 3 3 2 2 2 2 2 4" xfId="5579" xr:uid="{00000000-0005-0000-0000-000000140000}"/>
    <cellStyle name="Normal 2 2 3 3 2 2 2 2 2 4 2" xfId="24652" xr:uid="{00000000-0005-0000-0000-000001140000}"/>
    <cellStyle name="Normal 2 2 3 3 2 2 2 2 2 4 3" xfId="15116" xr:uid="{00000000-0005-0000-0000-000002140000}"/>
    <cellStyle name="Normal 2 2 3 3 2 2 2 2 2 5" xfId="19884" xr:uid="{00000000-0005-0000-0000-000003140000}"/>
    <cellStyle name="Normal 2 2 3 3 2 2 2 2 2 6" xfId="10348" xr:uid="{00000000-0005-0000-0000-000004140000}"/>
    <cellStyle name="Normal 2 2 3 3 2 2 2 2 3" xfId="1151" xr:uid="{00000000-0005-0000-0000-000005140000}"/>
    <cellStyle name="Normal 2 2 3 3 2 2 2 2 3 2" xfId="2349" xr:uid="{00000000-0005-0000-0000-000006140000}"/>
    <cellStyle name="Normal 2 2 3 3 2 2 2 2 3 2 2" xfId="4734" xr:uid="{00000000-0005-0000-0000-000007140000}"/>
    <cellStyle name="Normal 2 2 3 3 2 2 2 2 3 2 2 2" xfId="9503" xr:uid="{00000000-0005-0000-0000-000008140000}"/>
    <cellStyle name="Normal 2 2 3 3 2 2 2 2 3 2 2 2 2" xfId="28576" xr:uid="{00000000-0005-0000-0000-000009140000}"/>
    <cellStyle name="Normal 2 2 3 3 2 2 2 2 3 2 2 2 3" xfId="19040" xr:uid="{00000000-0005-0000-0000-00000A140000}"/>
    <cellStyle name="Normal 2 2 3 3 2 2 2 2 3 2 2 3" xfId="23808" xr:uid="{00000000-0005-0000-0000-00000B140000}"/>
    <cellStyle name="Normal 2 2 3 3 2 2 2 2 3 2 2 4" xfId="14272" xr:uid="{00000000-0005-0000-0000-00000C140000}"/>
    <cellStyle name="Normal 2 2 3 3 2 2 2 2 3 2 3" xfId="7119" xr:uid="{00000000-0005-0000-0000-00000D140000}"/>
    <cellStyle name="Normal 2 2 3 3 2 2 2 2 3 2 3 2" xfId="26192" xr:uid="{00000000-0005-0000-0000-00000E140000}"/>
    <cellStyle name="Normal 2 2 3 3 2 2 2 2 3 2 3 3" xfId="16656" xr:uid="{00000000-0005-0000-0000-00000F140000}"/>
    <cellStyle name="Normal 2 2 3 3 2 2 2 2 3 2 4" xfId="21424" xr:uid="{00000000-0005-0000-0000-000010140000}"/>
    <cellStyle name="Normal 2 2 3 3 2 2 2 2 3 2 5" xfId="11888" xr:uid="{00000000-0005-0000-0000-000011140000}"/>
    <cellStyle name="Normal 2 2 3 3 2 2 2 2 3 3" xfId="3542" xr:uid="{00000000-0005-0000-0000-000012140000}"/>
    <cellStyle name="Normal 2 2 3 3 2 2 2 2 3 3 2" xfId="8311" xr:uid="{00000000-0005-0000-0000-000013140000}"/>
    <cellStyle name="Normal 2 2 3 3 2 2 2 2 3 3 2 2" xfId="27384" xr:uid="{00000000-0005-0000-0000-000014140000}"/>
    <cellStyle name="Normal 2 2 3 3 2 2 2 2 3 3 2 3" xfId="17848" xr:uid="{00000000-0005-0000-0000-000015140000}"/>
    <cellStyle name="Normal 2 2 3 3 2 2 2 2 3 3 3" xfId="22616" xr:uid="{00000000-0005-0000-0000-000016140000}"/>
    <cellStyle name="Normal 2 2 3 3 2 2 2 2 3 3 4" xfId="13080" xr:uid="{00000000-0005-0000-0000-000017140000}"/>
    <cellStyle name="Normal 2 2 3 3 2 2 2 2 3 4" xfId="5927" xr:uid="{00000000-0005-0000-0000-000018140000}"/>
    <cellStyle name="Normal 2 2 3 3 2 2 2 2 3 4 2" xfId="25000" xr:uid="{00000000-0005-0000-0000-000019140000}"/>
    <cellStyle name="Normal 2 2 3 3 2 2 2 2 3 4 3" xfId="15464" xr:uid="{00000000-0005-0000-0000-00001A140000}"/>
    <cellStyle name="Normal 2 2 3 3 2 2 2 2 3 5" xfId="20232" xr:uid="{00000000-0005-0000-0000-00001B140000}"/>
    <cellStyle name="Normal 2 2 3 3 2 2 2 2 3 6" xfId="10696" xr:uid="{00000000-0005-0000-0000-00001C140000}"/>
    <cellStyle name="Normal 2 2 3 3 2 2 2 2 4" xfId="1653" xr:uid="{00000000-0005-0000-0000-00001D140000}"/>
    <cellStyle name="Normal 2 2 3 3 2 2 2 2 4 2" xfId="4038" xr:uid="{00000000-0005-0000-0000-00001E140000}"/>
    <cellStyle name="Normal 2 2 3 3 2 2 2 2 4 2 2" xfId="8807" xr:uid="{00000000-0005-0000-0000-00001F140000}"/>
    <cellStyle name="Normal 2 2 3 3 2 2 2 2 4 2 2 2" xfId="27880" xr:uid="{00000000-0005-0000-0000-000020140000}"/>
    <cellStyle name="Normal 2 2 3 3 2 2 2 2 4 2 2 3" xfId="18344" xr:uid="{00000000-0005-0000-0000-000021140000}"/>
    <cellStyle name="Normal 2 2 3 3 2 2 2 2 4 2 3" xfId="23112" xr:uid="{00000000-0005-0000-0000-000022140000}"/>
    <cellStyle name="Normal 2 2 3 3 2 2 2 2 4 2 4" xfId="13576" xr:uid="{00000000-0005-0000-0000-000023140000}"/>
    <cellStyle name="Normal 2 2 3 3 2 2 2 2 4 3" xfId="6423" xr:uid="{00000000-0005-0000-0000-000024140000}"/>
    <cellStyle name="Normal 2 2 3 3 2 2 2 2 4 3 2" xfId="25496" xr:uid="{00000000-0005-0000-0000-000025140000}"/>
    <cellStyle name="Normal 2 2 3 3 2 2 2 2 4 3 3" xfId="15960" xr:uid="{00000000-0005-0000-0000-000026140000}"/>
    <cellStyle name="Normal 2 2 3 3 2 2 2 2 4 4" xfId="20728" xr:uid="{00000000-0005-0000-0000-000027140000}"/>
    <cellStyle name="Normal 2 2 3 3 2 2 2 2 4 5" xfId="11192" xr:uid="{00000000-0005-0000-0000-000028140000}"/>
    <cellStyle name="Normal 2 2 3 3 2 2 2 2 5" xfId="2846" xr:uid="{00000000-0005-0000-0000-000029140000}"/>
    <cellStyle name="Normal 2 2 3 3 2 2 2 2 5 2" xfId="7615" xr:uid="{00000000-0005-0000-0000-00002A140000}"/>
    <cellStyle name="Normal 2 2 3 3 2 2 2 2 5 2 2" xfId="26688" xr:uid="{00000000-0005-0000-0000-00002B140000}"/>
    <cellStyle name="Normal 2 2 3 3 2 2 2 2 5 2 3" xfId="17152" xr:uid="{00000000-0005-0000-0000-00002C140000}"/>
    <cellStyle name="Normal 2 2 3 3 2 2 2 2 5 3" xfId="21920" xr:uid="{00000000-0005-0000-0000-00002D140000}"/>
    <cellStyle name="Normal 2 2 3 3 2 2 2 2 5 4" xfId="12384" xr:uid="{00000000-0005-0000-0000-00002E140000}"/>
    <cellStyle name="Normal 2 2 3 3 2 2 2 2 6" xfId="5231" xr:uid="{00000000-0005-0000-0000-00002F140000}"/>
    <cellStyle name="Normal 2 2 3 3 2 2 2 2 6 2" xfId="24304" xr:uid="{00000000-0005-0000-0000-000030140000}"/>
    <cellStyle name="Normal 2 2 3 3 2 2 2 2 6 3" xfId="14768" xr:uid="{00000000-0005-0000-0000-000031140000}"/>
    <cellStyle name="Normal 2 2 3 3 2 2 2 2 7" xfId="19536" xr:uid="{00000000-0005-0000-0000-000032140000}"/>
    <cellStyle name="Normal 2 2 3 3 2 2 2 2 8" xfId="10000" xr:uid="{00000000-0005-0000-0000-000033140000}"/>
    <cellStyle name="Normal 2 2 3 3 2 2 2 3" xfId="659" xr:uid="{00000000-0005-0000-0000-000034140000}"/>
    <cellStyle name="Normal 2 2 3 3 2 2 2 3 2" xfId="1857" xr:uid="{00000000-0005-0000-0000-000035140000}"/>
    <cellStyle name="Normal 2 2 3 3 2 2 2 3 2 2" xfId="4242" xr:uid="{00000000-0005-0000-0000-000036140000}"/>
    <cellStyle name="Normal 2 2 3 3 2 2 2 3 2 2 2" xfId="9011" xr:uid="{00000000-0005-0000-0000-000037140000}"/>
    <cellStyle name="Normal 2 2 3 3 2 2 2 3 2 2 2 2" xfId="28084" xr:uid="{00000000-0005-0000-0000-000038140000}"/>
    <cellStyle name="Normal 2 2 3 3 2 2 2 3 2 2 2 3" xfId="18548" xr:uid="{00000000-0005-0000-0000-000039140000}"/>
    <cellStyle name="Normal 2 2 3 3 2 2 2 3 2 2 3" xfId="23316" xr:uid="{00000000-0005-0000-0000-00003A140000}"/>
    <cellStyle name="Normal 2 2 3 3 2 2 2 3 2 2 4" xfId="13780" xr:uid="{00000000-0005-0000-0000-00003B140000}"/>
    <cellStyle name="Normal 2 2 3 3 2 2 2 3 2 3" xfId="6627" xr:uid="{00000000-0005-0000-0000-00003C140000}"/>
    <cellStyle name="Normal 2 2 3 3 2 2 2 3 2 3 2" xfId="25700" xr:uid="{00000000-0005-0000-0000-00003D140000}"/>
    <cellStyle name="Normal 2 2 3 3 2 2 2 3 2 3 3" xfId="16164" xr:uid="{00000000-0005-0000-0000-00003E140000}"/>
    <cellStyle name="Normal 2 2 3 3 2 2 2 3 2 4" xfId="20932" xr:uid="{00000000-0005-0000-0000-00003F140000}"/>
    <cellStyle name="Normal 2 2 3 3 2 2 2 3 2 5" xfId="11396" xr:uid="{00000000-0005-0000-0000-000040140000}"/>
    <cellStyle name="Normal 2 2 3 3 2 2 2 3 3" xfId="3050" xr:uid="{00000000-0005-0000-0000-000041140000}"/>
    <cellStyle name="Normal 2 2 3 3 2 2 2 3 3 2" xfId="7819" xr:uid="{00000000-0005-0000-0000-000042140000}"/>
    <cellStyle name="Normal 2 2 3 3 2 2 2 3 3 2 2" xfId="26892" xr:uid="{00000000-0005-0000-0000-000043140000}"/>
    <cellStyle name="Normal 2 2 3 3 2 2 2 3 3 2 3" xfId="17356" xr:uid="{00000000-0005-0000-0000-000044140000}"/>
    <cellStyle name="Normal 2 2 3 3 2 2 2 3 3 3" xfId="22124" xr:uid="{00000000-0005-0000-0000-000045140000}"/>
    <cellStyle name="Normal 2 2 3 3 2 2 2 3 3 4" xfId="12588" xr:uid="{00000000-0005-0000-0000-000046140000}"/>
    <cellStyle name="Normal 2 2 3 3 2 2 2 3 4" xfId="5435" xr:uid="{00000000-0005-0000-0000-000047140000}"/>
    <cellStyle name="Normal 2 2 3 3 2 2 2 3 4 2" xfId="24508" xr:uid="{00000000-0005-0000-0000-000048140000}"/>
    <cellStyle name="Normal 2 2 3 3 2 2 2 3 4 3" xfId="14972" xr:uid="{00000000-0005-0000-0000-000049140000}"/>
    <cellStyle name="Normal 2 2 3 3 2 2 2 3 5" xfId="19740" xr:uid="{00000000-0005-0000-0000-00004A140000}"/>
    <cellStyle name="Normal 2 2 3 3 2 2 2 3 6" xfId="10204" xr:uid="{00000000-0005-0000-0000-00004B140000}"/>
    <cellStyle name="Normal 2 2 3 3 2 2 2 4" xfId="1007" xr:uid="{00000000-0005-0000-0000-00004C140000}"/>
    <cellStyle name="Normal 2 2 3 3 2 2 2 4 2" xfId="2205" xr:uid="{00000000-0005-0000-0000-00004D140000}"/>
    <cellStyle name="Normal 2 2 3 3 2 2 2 4 2 2" xfId="4590" xr:uid="{00000000-0005-0000-0000-00004E140000}"/>
    <cellStyle name="Normal 2 2 3 3 2 2 2 4 2 2 2" xfId="9359" xr:uid="{00000000-0005-0000-0000-00004F140000}"/>
    <cellStyle name="Normal 2 2 3 3 2 2 2 4 2 2 2 2" xfId="28432" xr:uid="{00000000-0005-0000-0000-000050140000}"/>
    <cellStyle name="Normal 2 2 3 3 2 2 2 4 2 2 2 3" xfId="18896" xr:uid="{00000000-0005-0000-0000-000051140000}"/>
    <cellStyle name="Normal 2 2 3 3 2 2 2 4 2 2 3" xfId="23664" xr:uid="{00000000-0005-0000-0000-000052140000}"/>
    <cellStyle name="Normal 2 2 3 3 2 2 2 4 2 2 4" xfId="14128" xr:uid="{00000000-0005-0000-0000-000053140000}"/>
    <cellStyle name="Normal 2 2 3 3 2 2 2 4 2 3" xfId="6975" xr:uid="{00000000-0005-0000-0000-000054140000}"/>
    <cellStyle name="Normal 2 2 3 3 2 2 2 4 2 3 2" xfId="26048" xr:uid="{00000000-0005-0000-0000-000055140000}"/>
    <cellStyle name="Normal 2 2 3 3 2 2 2 4 2 3 3" xfId="16512" xr:uid="{00000000-0005-0000-0000-000056140000}"/>
    <cellStyle name="Normal 2 2 3 3 2 2 2 4 2 4" xfId="21280" xr:uid="{00000000-0005-0000-0000-000057140000}"/>
    <cellStyle name="Normal 2 2 3 3 2 2 2 4 2 5" xfId="11744" xr:uid="{00000000-0005-0000-0000-000058140000}"/>
    <cellStyle name="Normal 2 2 3 3 2 2 2 4 3" xfId="3398" xr:uid="{00000000-0005-0000-0000-000059140000}"/>
    <cellStyle name="Normal 2 2 3 3 2 2 2 4 3 2" xfId="8167" xr:uid="{00000000-0005-0000-0000-00005A140000}"/>
    <cellStyle name="Normal 2 2 3 3 2 2 2 4 3 2 2" xfId="27240" xr:uid="{00000000-0005-0000-0000-00005B140000}"/>
    <cellStyle name="Normal 2 2 3 3 2 2 2 4 3 2 3" xfId="17704" xr:uid="{00000000-0005-0000-0000-00005C140000}"/>
    <cellStyle name="Normal 2 2 3 3 2 2 2 4 3 3" xfId="22472" xr:uid="{00000000-0005-0000-0000-00005D140000}"/>
    <cellStyle name="Normal 2 2 3 3 2 2 2 4 3 4" xfId="12936" xr:uid="{00000000-0005-0000-0000-00005E140000}"/>
    <cellStyle name="Normal 2 2 3 3 2 2 2 4 4" xfId="5783" xr:uid="{00000000-0005-0000-0000-00005F140000}"/>
    <cellStyle name="Normal 2 2 3 3 2 2 2 4 4 2" xfId="24856" xr:uid="{00000000-0005-0000-0000-000060140000}"/>
    <cellStyle name="Normal 2 2 3 3 2 2 2 4 4 3" xfId="15320" xr:uid="{00000000-0005-0000-0000-000061140000}"/>
    <cellStyle name="Normal 2 2 3 3 2 2 2 4 5" xfId="20088" xr:uid="{00000000-0005-0000-0000-000062140000}"/>
    <cellStyle name="Normal 2 2 3 3 2 2 2 4 6" xfId="10552" xr:uid="{00000000-0005-0000-0000-000063140000}"/>
    <cellStyle name="Normal 2 2 3 3 2 2 2 5" xfId="1509" xr:uid="{00000000-0005-0000-0000-000064140000}"/>
    <cellStyle name="Normal 2 2 3 3 2 2 2 5 2" xfId="3894" xr:uid="{00000000-0005-0000-0000-000065140000}"/>
    <cellStyle name="Normal 2 2 3 3 2 2 2 5 2 2" xfId="8663" xr:uid="{00000000-0005-0000-0000-000066140000}"/>
    <cellStyle name="Normal 2 2 3 3 2 2 2 5 2 2 2" xfId="27736" xr:uid="{00000000-0005-0000-0000-000067140000}"/>
    <cellStyle name="Normal 2 2 3 3 2 2 2 5 2 2 3" xfId="18200" xr:uid="{00000000-0005-0000-0000-000068140000}"/>
    <cellStyle name="Normal 2 2 3 3 2 2 2 5 2 3" xfId="22968" xr:uid="{00000000-0005-0000-0000-000069140000}"/>
    <cellStyle name="Normal 2 2 3 3 2 2 2 5 2 4" xfId="13432" xr:uid="{00000000-0005-0000-0000-00006A140000}"/>
    <cellStyle name="Normal 2 2 3 3 2 2 2 5 3" xfId="6279" xr:uid="{00000000-0005-0000-0000-00006B140000}"/>
    <cellStyle name="Normal 2 2 3 3 2 2 2 5 3 2" xfId="25352" xr:uid="{00000000-0005-0000-0000-00006C140000}"/>
    <cellStyle name="Normal 2 2 3 3 2 2 2 5 3 3" xfId="15816" xr:uid="{00000000-0005-0000-0000-00006D140000}"/>
    <cellStyle name="Normal 2 2 3 3 2 2 2 5 4" xfId="20584" xr:uid="{00000000-0005-0000-0000-00006E140000}"/>
    <cellStyle name="Normal 2 2 3 3 2 2 2 5 5" xfId="11048" xr:uid="{00000000-0005-0000-0000-00006F140000}"/>
    <cellStyle name="Normal 2 2 3 3 2 2 2 6" xfId="2702" xr:uid="{00000000-0005-0000-0000-000070140000}"/>
    <cellStyle name="Normal 2 2 3 3 2 2 2 6 2" xfId="7471" xr:uid="{00000000-0005-0000-0000-000071140000}"/>
    <cellStyle name="Normal 2 2 3 3 2 2 2 6 2 2" xfId="26544" xr:uid="{00000000-0005-0000-0000-000072140000}"/>
    <cellStyle name="Normal 2 2 3 3 2 2 2 6 2 3" xfId="17008" xr:uid="{00000000-0005-0000-0000-000073140000}"/>
    <cellStyle name="Normal 2 2 3 3 2 2 2 6 3" xfId="21776" xr:uid="{00000000-0005-0000-0000-000074140000}"/>
    <cellStyle name="Normal 2 2 3 3 2 2 2 6 4" xfId="12240" xr:uid="{00000000-0005-0000-0000-000075140000}"/>
    <cellStyle name="Normal 2 2 3 3 2 2 2 7" xfId="5087" xr:uid="{00000000-0005-0000-0000-000076140000}"/>
    <cellStyle name="Normal 2 2 3 3 2 2 2 7 2" xfId="24160" xr:uid="{00000000-0005-0000-0000-000077140000}"/>
    <cellStyle name="Normal 2 2 3 3 2 2 2 7 3" xfId="14624" xr:uid="{00000000-0005-0000-0000-000078140000}"/>
    <cellStyle name="Normal 2 2 3 3 2 2 2 8" xfId="19392" xr:uid="{00000000-0005-0000-0000-000079140000}"/>
    <cellStyle name="Normal 2 2 3 3 2 2 2 9" xfId="9856" xr:uid="{00000000-0005-0000-0000-00007A140000}"/>
    <cellStyle name="Normal 2 2 3 3 2 2 3" xfId="238" xr:uid="{00000000-0005-0000-0000-00007B140000}"/>
    <cellStyle name="Normal 2 2 3 3 2 2 3 2" xfId="587" xr:uid="{00000000-0005-0000-0000-00007C140000}"/>
    <cellStyle name="Normal 2 2 3 3 2 2 3 2 2" xfId="1785" xr:uid="{00000000-0005-0000-0000-00007D140000}"/>
    <cellStyle name="Normal 2 2 3 3 2 2 3 2 2 2" xfId="4170" xr:uid="{00000000-0005-0000-0000-00007E140000}"/>
    <cellStyle name="Normal 2 2 3 3 2 2 3 2 2 2 2" xfId="8939" xr:uid="{00000000-0005-0000-0000-00007F140000}"/>
    <cellStyle name="Normal 2 2 3 3 2 2 3 2 2 2 2 2" xfId="28012" xr:uid="{00000000-0005-0000-0000-000080140000}"/>
    <cellStyle name="Normal 2 2 3 3 2 2 3 2 2 2 2 3" xfId="18476" xr:uid="{00000000-0005-0000-0000-000081140000}"/>
    <cellStyle name="Normal 2 2 3 3 2 2 3 2 2 2 3" xfId="23244" xr:uid="{00000000-0005-0000-0000-000082140000}"/>
    <cellStyle name="Normal 2 2 3 3 2 2 3 2 2 2 4" xfId="13708" xr:uid="{00000000-0005-0000-0000-000083140000}"/>
    <cellStyle name="Normal 2 2 3 3 2 2 3 2 2 3" xfId="6555" xr:uid="{00000000-0005-0000-0000-000084140000}"/>
    <cellStyle name="Normal 2 2 3 3 2 2 3 2 2 3 2" xfId="25628" xr:uid="{00000000-0005-0000-0000-000085140000}"/>
    <cellStyle name="Normal 2 2 3 3 2 2 3 2 2 3 3" xfId="16092" xr:uid="{00000000-0005-0000-0000-000086140000}"/>
    <cellStyle name="Normal 2 2 3 3 2 2 3 2 2 4" xfId="20860" xr:uid="{00000000-0005-0000-0000-000087140000}"/>
    <cellStyle name="Normal 2 2 3 3 2 2 3 2 2 5" xfId="11324" xr:uid="{00000000-0005-0000-0000-000088140000}"/>
    <cellStyle name="Normal 2 2 3 3 2 2 3 2 3" xfId="2978" xr:uid="{00000000-0005-0000-0000-000089140000}"/>
    <cellStyle name="Normal 2 2 3 3 2 2 3 2 3 2" xfId="7747" xr:uid="{00000000-0005-0000-0000-00008A140000}"/>
    <cellStyle name="Normal 2 2 3 3 2 2 3 2 3 2 2" xfId="26820" xr:uid="{00000000-0005-0000-0000-00008B140000}"/>
    <cellStyle name="Normal 2 2 3 3 2 2 3 2 3 2 3" xfId="17284" xr:uid="{00000000-0005-0000-0000-00008C140000}"/>
    <cellStyle name="Normal 2 2 3 3 2 2 3 2 3 3" xfId="22052" xr:uid="{00000000-0005-0000-0000-00008D140000}"/>
    <cellStyle name="Normal 2 2 3 3 2 2 3 2 3 4" xfId="12516" xr:uid="{00000000-0005-0000-0000-00008E140000}"/>
    <cellStyle name="Normal 2 2 3 3 2 2 3 2 4" xfId="5363" xr:uid="{00000000-0005-0000-0000-00008F140000}"/>
    <cellStyle name="Normal 2 2 3 3 2 2 3 2 4 2" xfId="24436" xr:uid="{00000000-0005-0000-0000-000090140000}"/>
    <cellStyle name="Normal 2 2 3 3 2 2 3 2 4 3" xfId="14900" xr:uid="{00000000-0005-0000-0000-000091140000}"/>
    <cellStyle name="Normal 2 2 3 3 2 2 3 2 5" xfId="19668" xr:uid="{00000000-0005-0000-0000-000092140000}"/>
    <cellStyle name="Normal 2 2 3 3 2 2 3 2 6" xfId="10132" xr:uid="{00000000-0005-0000-0000-000093140000}"/>
    <cellStyle name="Normal 2 2 3 3 2 2 3 3" xfId="935" xr:uid="{00000000-0005-0000-0000-000094140000}"/>
    <cellStyle name="Normal 2 2 3 3 2 2 3 3 2" xfId="2133" xr:uid="{00000000-0005-0000-0000-000095140000}"/>
    <cellStyle name="Normal 2 2 3 3 2 2 3 3 2 2" xfId="4518" xr:uid="{00000000-0005-0000-0000-000096140000}"/>
    <cellStyle name="Normal 2 2 3 3 2 2 3 3 2 2 2" xfId="9287" xr:uid="{00000000-0005-0000-0000-000097140000}"/>
    <cellStyle name="Normal 2 2 3 3 2 2 3 3 2 2 2 2" xfId="28360" xr:uid="{00000000-0005-0000-0000-000098140000}"/>
    <cellStyle name="Normal 2 2 3 3 2 2 3 3 2 2 2 3" xfId="18824" xr:uid="{00000000-0005-0000-0000-000099140000}"/>
    <cellStyle name="Normal 2 2 3 3 2 2 3 3 2 2 3" xfId="23592" xr:uid="{00000000-0005-0000-0000-00009A140000}"/>
    <cellStyle name="Normal 2 2 3 3 2 2 3 3 2 2 4" xfId="14056" xr:uid="{00000000-0005-0000-0000-00009B140000}"/>
    <cellStyle name="Normal 2 2 3 3 2 2 3 3 2 3" xfId="6903" xr:uid="{00000000-0005-0000-0000-00009C140000}"/>
    <cellStyle name="Normal 2 2 3 3 2 2 3 3 2 3 2" xfId="25976" xr:uid="{00000000-0005-0000-0000-00009D140000}"/>
    <cellStyle name="Normal 2 2 3 3 2 2 3 3 2 3 3" xfId="16440" xr:uid="{00000000-0005-0000-0000-00009E140000}"/>
    <cellStyle name="Normal 2 2 3 3 2 2 3 3 2 4" xfId="21208" xr:uid="{00000000-0005-0000-0000-00009F140000}"/>
    <cellStyle name="Normal 2 2 3 3 2 2 3 3 2 5" xfId="11672" xr:uid="{00000000-0005-0000-0000-0000A0140000}"/>
    <cellStyle name="Normal 2 2 3 3 2 2 3 3 3" xfId="3326" xr:uid="{00000000-0005-0000-0000-0000A1140000}"/>
    <cellStyle name="Normal 2 2 3 3 2 2 3 3 3 2" xfId="8095" xr:uid="{00000000-0005-0000-0000-0000A2140000}"/>
    <cellStyle name="Normal 2 2 3 3 2 2 3 3 3 2 2" xfId="27168" xr:uid="{00000000-0005-0000-0000-0000A3140000}"/>
    <cellStyle name="Normal 2 2 3 3 2 2 3 3 3 2 3" xfId="17632" xr:uid="{00000000-0005-0000-0000-0000A4140000}"/>
    <cellStyle name="Normal 2 2 3 3 2 2 3 3 3 3" xfId="22400" xr:uid="{00000000-0005-0000-0000-0000A5140000}"/>
    <cellStyle name="Normal 2 2 3 3 2 2 3 3 3 4" xfId="12864" xr:uid="{00000000-0005-0000-0000-0000A6140000}"/>
    <cellStyle name="Normal 2 2 3 3 2 2 3 3 4" xfId="5711" xr:uid="{00000000-0005-0000-0000-0000A7140000}"/>
    <cellStyle name="Normal 2 2 3 3 2 2 3 3 4 2" xfId="24784" xr:uid="{00000000-0005-0000-0000-0000A8140000}"/>
    <cellStyle name="Normal 2 2 3 3 2 2 3 3 4 3" xfId="15248" xr:uid="{00000000-0005-0000-0000-0000A9140000}"/>
    <cellStyle name="Normal 2 2 3 3 2 2 3 3 5" xfId="20016" xr:uid="{00000000-0005-0000-0000-0000AA140000}"/>
    <cellStyle name="Normal 2 2 3 3 2 2 3 3 6" xfId="10480" xr:uid="{00000000-0005-0000-0000-0000AB140000}"/>
    <cellStyle name="Normal 2 2 3 3 2 2 3 4" xfId="1437" xr:uid="{00000000-0005-0000-0000-0000AC140000}"/>
    <cellStyle name="Normal 2 2 3 3 2 2 3 4 2" xfId="3822" xr:uid="{00000000-0005-0000-0000-0000AD140000}"/>
    <cellStyle name="Normal 2 2 3 3 2 2 3 4 2 2" xfId="8591" xr:uid="{00000000-0005-0000-0000-0000AE140000}"/>
    <cellStyle name="Normal 2 2 3 3 2 2 3 4 2 2 2" xfId="27664" xr:uid="{00000000-0005-0000-0000-0000AF140000}"/>
    <cellStyle name="Normal 2 2 3 3 2 2 3 4 2 2 3" xfId="18128" xr:uid="{00000000-0005-0000-0000-0000B0140000}"/>
    <cellStyle name="Normal 2 2 3 3 2 2 3 4 2 3" xfId="22896" xr:uid="{00000000-0005-0000-0000-0000B1140000}"/>
    <cellStyle name="Normal 2 2 3 3 2 2 3 4 2 4" xfId="13360" xr:uid="{00000000-0005-0000-0000-0000B2140000}"/>
    <cellStyle name="Normal 2 2 3 3 2 2 3 4 3" xfId="6207" xr:uid="{00000000-0005-0000-0000-0000B3140000}"/>
    <cellStyle name="Normal 2 2 3 3 2 2 3 4 3 2" xfId="25280" xr:uid="{00000000-0005-0000-0000-0000B4140000}"/>
    <cellStyle name="Normal 2 2 3 3 2 2 3 4 3 3" xfId="15744" xr:uid="{00000000-0005-0000-0000-0000B5140000}"/>
    <cellStyle name="Normal 2 2 3 3 2 2 3 4 4" xfId="20512" xr:uid="{00000000-0005-0000-0000-0000B6140000}"/>
    <cellStyle name="Normal 2 2 3 3 2 2 3 4 5" xfId="10976" xr:uid="{00000000-0005-0000-0000-0000B7140000}"/>
    <cellStyle name="Normal 2 2 3 3 2 2 3 5" xfId="2630" xr:uid="{00000000-0005-0000-0000-0000B8140000}"/>
    <cellStyle name="Normal 2 2 3 3 2 2 3 5 2" xfId="7399" xr:uid="{00000000-0005-0000-0000-0000B9140000}"/>
    <cellStyle name="Normal 2 2 3 3 2 2 3 5 2 2" xfId="26472" xr:uid="{00000000-0005-0000-0000-0000BA140000}"/>
    <cellStyle name="Normal 2 2 3 3 2 2 3 5 2 3" xfId="16936" xr:uid="{00000000-0005-0000-0000-0000BB140000}"/>
    <cellStyle name="Normal 2 2 3 3 2 2 3 5 3" xfId="21704" xr:uid="{00000000-0005-0000-0000-0000BC140000}"/>
    <cellStyle name="Normal 2 2 3 3 2 2 3 5 4" xfId="12168" xr:uid="{00000000-0005-0000-0000-0000BD140000}"/>
    <cellStyle name="Normal 2 2 3 3 2 2 3 6" xfId="5015" xr:uid="{00000000-0005-0000-0000-0000BE140000}"/>
    <cellStyle name="Normal 2 2 3 3 2 2 3 6 2" xfId="24088" xr:uid="{00000000-0005-0000-0000-0000BF140000}"/>
    <cellStyle name="Normal 2 2 3 3 2 2 3 6 3" xfId="14552" xr:uid="{00000000-0005-0000-0000-0000C0140000}"/>
    <cellStyle name="Normal 2 2 3 3 2 2 3 7" xfId="19320" xr:uid="{00000000-0005-0000-0000-0000C1140000}"/>
    <cellStyle name="Normal 2 2 3 3 2 2 3 8" xfId="9784" xr:uid="{00000000-0005-0000-0000-0000C2140000}"/>
    <cellStyle name="Normal 2 2 3 3 2 2 4" xfId="382" xr:uid="{00000000-0005-0000-0000-0000C3140000}"/>
    <cellStyle name="Normal 2 2 3 3 2 2 4 2" xfId="731" xr:uid="{00000000-0005-0000-0000-0000C4140000}"/>
    <cellStyle name="Normal 2 2 3 3 2 2 4 2 2" xfId="1929" xr:uid="{00000000-0005-0000-0000-0000C5140000}"/>
    <cellStyle name="Normal 2 2 3 3 2 2 4 2 2 2" xfId="4314" xr:uid="{00000000-0005-0000-0000-0000C6140000}"/>
    <cellStyle name="Normal 2 2 3 3 2 2 4 2 2 2 2" xfId="9083" xr:uid="{00000000-0005-0000-0000-0000C7140000}"/>
    <cellStyle name="Normal 2 2 3 3 2 2 4 2 2 2 2 2" xfId="28156" xr:uid="{00000000-0005-0000-0000-0000C8140000}"/>
    <cellStyle name="Normal 2 2 3 3 2 2 4 2 2 2 2 3" xfId="18620" xr:uid="{00000000-0005-0000-0000-0000C9140000}"/>
    <cellStyle name="Normal 2 2 3 3 2 2 4 2 2 2 3" xfId="23388" xr:uid="{00000000-0005-0000-0000-0000CA140000}"/>
    <cellStyle name="Normal 2 2 3 3 2 2 4 2 2 2 4" xfId="13852" xr:uid="{00000000-0005-0000-0000-0000CB140000}"/>
    <cellStyle name="Normal 2 2 3 3 2 2 4 2 2 3" xfId="6699" xr:uid="{00000000-0005-0000-0000-0000CC140000}"/>
    <cellStyle name="Normal 2 2 3 3 2 2 4 2 2 3 2" xfId="25772" xr:uid="{00000000-0005-0000-0000-0000CD140000}"/>
    <cellStyle name="Normal 2 2 3 3 2 2 4 2 2 3 3" xfId="16236" xr:uid="{00000000-0005-0000-0000-0000CE140000}"/>
    <cellStyle name="Normal 2 2 3 3 2 2 4 2 2 4" xfId="21004" xr:uid="{00000000-0005-0000-0000-0000CF140000}"/>
    <cellStyle name="Normal 2 2 3 3 2 2 4 2 2 5" xfId="11468" xr:uid="{00000000-0005-0000-0000-0000D0140000}"/>
    <cellStyle name="Normal 2 2 3 3 2 2 4 2 3" xfId="3122" xr:uid="{00000000-0005-0000-0000-0000D1140000}"/>
    <cellStyle name="Normal 2 2 3 3 2 2 4 2 3 2" xfId="7891" xr:uid="{00000000-0005-0000-0000-0000D2140000}"/>
    <cellStyle name="Normal 2 2 3 3 2 2 4 2 3 2 2" xfId="26964" xr:uid="{00000000-0005-0000-0000-0000D3140000}"/>
    <cellStyle name="Normal 2 2 3 3 2 2 4 2 3 2 3" xfId="17428" xr:uid="{00000000-0005-0000-0000-0000D4140000}"/>
    <cellStyle name="Normal 2 2 3 3 2 2 4 2 3 3" xfId="22196" xr:uid="{00000000-0005-0000-0000-0000D5140000}"/>
    <cellStyle name="Normal 2 2 3 3 2 2 4 2 3 4" xfId="12660" xr:uid="{00000000-0005-0000-0000-0000D6140000}"/>
    <cellStyle name="Normal 2 2 3 3 2 2 4 2 4" xfId="5507" xr:uid="{00000000-0005-0000-0000-0000D7140000}"/>
    <cellStyle name="Normal 2 2 3 3 2 2 4 2 4 2" xfId="24580" xr:uid="{00000000-0005-0000-0000-0000D8140000}"/>
    <cellStyle name="Normal 2 2 3 3 2 2 4 2 4 3" xfId="15044" xr:uid="{00000000-0005-0000-0000-0000D9140000}"/>
    <cellStyle name="Normal 2 2 3 3 2 2 4 2 5" xfId="19812" xr:uid="{00000000-0005-0000-0000-0000DA140000}"/>
    <cellStyle name="Normal 2 2 3 3 2 2 4 2 6" xfId="10276" xr:uid="{00000000-0005-0000-0000-0000DB140000}"/>
    <cellStyle name="Normal 2 2 3 3 2 2 4 3" xfId="1079" xr:uid="{00000000-0005-0000-0000-0000DC140000}"/>
    <cellStyle name="Normal 2 2 3 3 2 2 4 3 2" xfId="2277" xr:uid="{00000000-0005-0000-0000-0000DD140000}"/>
    <cellStyle name="Normal 2 2 3 3 2 2 4 3 2 2" xfId="4662" xr:uid="{00000000-0005-0000-0000-0000DE140000}"/>
    <cellStyle name="Normal 2 2 3 3 2 2 4 3 2 2 2" xfId="9431" xr:uid="{00000000-0005-0000-0000-0000DF140000}"/>
    <cellStyle name="Normal 2 2 3 3 2 2 4 3 2 2 2 2" xfId="28504" xr:uid="{00000000-0005-0000-0000-0000E0140000}"/>
    <cellStyle name="Normal 2 2 3 3 2 2 4 3 2 2 2 3" xfId="18968" xr:uid="{00000000-0005-0000-0000-0000E1140000}"/>
    <cellStyle name="Normal 2 2 3 3 2 2 4 3 2 2 3" xfId="23736" xr:uid="{00000000-0005-0000-0000-0000E2140000}"/>
    <cellStyle name="Normal 2 2 3 3 2 2 4 3 2 2 4" xfId="14200" xr:uid="{00000000-0005-0000-0000-0000E3140000}"/>
    <cellStyle name="Normal 2 2 3 3 2 2 4 3 2 3" xfId="7047" xr:uid="{00000000-0005-0000-0000-0000E4140000}"/>
    <cellStyle name="Normal 2 2 3 3 2 2 4 3 2 3 2" xfId="26120" xr:uid="{00000000-0005-0000-0000-0000E5140000}"/>
    <cellStyle name="Normal 2 2 3 3 2 2 4 3 2 3 3" xfId="16584" xr:uid="{00000000-0005-0000-0000-0000E6140000}"/>
    <cellStyle name="Normal 2 2 3 3 2 2 4 3 2 4" xfId="21352" xr:uid="{00000000-0005-0000-0000-0000E7140000}"/>
    <cellStyle name="Normal 2 2 3 3 2 2 4 3 2 5" xfId="11816" xr:uid="{00000000-0005-0000-0000-0000E8140000}"/>
    <cellStyle name="Normal 2 2 3 3 2 2 4 3 3" xfId="3470" xr:uid="{00000000-0005-0000-0000-0000E9140000}"/>
    <cellStyle name="Normal 2 2 3 3 2 2 4 3 3 2" xfId="8239" xr:uid="{00000000-0005-0000-0000-0000EA140000}"/>
    <cellStyle name="Normal 2 2 3 3 2 2 4 3 3 2 2" xfId="27312" xr:uid="{00000000-0005-0000-0000-0000EB140000}"/>
    <cellStyle name="Normal 2 2 3 3 2 2 4 3 3 2 3" xfId="17776" xr:uid="{00000000-0005-0000-0000-0000EC140000}"/>
    <cellStyle name="Normal 2 2 3 3 2 2 4 3 3 3" xfId="22544" xr:uid="{00000000-0005-0000-0000-0000ED140000}"/>
    <cellStyle name="Normal 2 2 3 3 2 2 4 3 3 4" xfId="13008" xr:uid="{00000000-0005-0000-0000-0000EE140000}"/>
    <cellStyle name="Normal 2 2 3 3 2 2 4 3 4" xfId="5855" xr:uid="{00000000-0005-0000-0000-0000EF140000}"/>
    <cellStyle name="Normal 2 2 3 3 2 2 4 3 4 2" xfId="24928" xr:uid="{00000000-0005-0000-0000-0000F0140000}"/>
    <cellStyle name="Normal 2 2 3 3 2 2 4 3 4 3" xfId="15392" xr:uid="{00000000-0005-0000-0000-0000F1140000}"/>
    <cellStyle name="Normal 2 2 3 3 2 2 4 3 5" xfId="20160" xr:uid="{00000000-0005-0000-0000-0000F2140000}"/>
    <cellStyle name="Normal 2 2 3 3 2 2 4 3 6" xfId="10624" xr:uid="{00000000-0005-0000-0000-0000F3140000}"/>
    <cellStyle name="Normal 2 2 3 3 2 2 4 4" xfId="1581" xr:uid="{00000000-0005-0000-0000-0000F4140000}"/>
    <cellStyle name="Normal 2 2 3 3 2 2 4 4 2" xfId="3966" xr:uid="{00000000-0005-0000-0000-0000F5140000}"/>
    <cellStyle name="Normal 2 2 3 3 2 2 4 4 2 2" xfId="8735" xr:uid="{00000000-0005-0000-0000-0000F6140000}"/>
    <cellStyle name="Normal 2 2 3 3 2 2 4 4 2 2 2" xfId="27808" xr:uid="{00000000-0005-0000-0000-0000F7140000}"/>
    <cellStyle name="Normal 2 2 3 3 2 2 4 4 2 2 3" xfId="18272" xr:uid="{00000000-0005-0000-0000-0000F8140000}"/>
    <cellStyle name="Normal 2 2 3 3 2 2 4 4 2 3" xfId="23040" xr:uid="{00000000-0005-0000-0000-0000F9140000}"/>
    <cellStyle name="Normal 2 2 3 3 2 2 4 4 2 4" xfId="13504" xr:uid="{00000000-0005-0000-0000-0000FA140000}"/>
    <cellStyle name="Normal 2 2 3 3 2 2 4 4 3" xfId="6351" xr:uid="{00000000-0005-0000-0000-0000FB140000}"/>
    <cellStyle name="Normal 2 2 3 3 2 2 4 4 3 2" xfId="25424" xr:uid="{00000000-0005-0000-0000-0000FC140000}"/>
    <cellStyle name="Normal 2 2 3 3 2 2 4 4 3 3" xfId="15888" xr:uid="{00000000-0005-0000-0000-0000FD140000}"/>
    <cellStyle name="Normal 2 2 3 3 2 2 4 4 4" xfId="20656" xr:uid="{00000000-0005-0000-0000-0000FE140000}"/>
    <cellStyle name="Normal 2 2 3 3 2 2 4 4 5" xfId="11120" xr:uid="{00000000-0005-0000-0000-0000FF140000}"/>
    <cellStyle name="Normal 2 2 3 3 2 2 4 5" xfId="2774" xr:uid="{00000000-0005-0000-0000-000000150000}"/>
    <cellStyle name="Normal 2 2 3 3 2 2 4 5 2" xfId="7543" xr:uid="{00000000-0005-0000-0000-000001150000}"/>
    <cellStyle name="Normal 2 2 3 3 2 2 4 5 2 2" xfId="26616" xr:uid="{00000000-0005-0000-0000-000002150000}"/>
    <cellStyle name="Normal 2 2 3 3 2 2 4 5 2 3" xfId="17080" xr:uid="{00000000-0005-0000-0000-000003150000}"/>
    <cellStyle name="Normal 2 2 3 3 2 2 4 5 3" xfId="21848" xr:uid="{00000000-0005-0000-0000-000004150000}"/>
    <cellStyle name="Normal 2 2 3 3 2 2 4 5 4" xfId="12312" xr:uid="{00000000-0005-0000-0000-000005150000}"/>
    <cellStyle name="Normal 2 2 3 3 2 2 4 6" xfId="5159" xr:uid="{00000000-0005-0000-0000-000006150000}"/>
    <cellStyle name="Normal 2 2 3 3 2 2 4 6 2" xfId="24232" xr:uid="{00000000-0005-0000-0000-000007150000}"/>
    <cellStyle name="Normal 2 2 3 3 2 2 4 6 3" xfId="14696" xr:uid="{00000000-0005-0000-0000-000008150000}"/>
    <cellStyle name="Normal 2 2 3 3 2 2 4 7" xfId="19464" xr:uid="{00000000-0005-0000-0000-000009150000}"/>
    <cellStyle name="Normal 2 2 3 3 2 2 4 8" xfId="9928" xr:uid="{00000000-0005-0000-0000-00000A150000}"/>
    <cellStyle name="Normal 2 2 3 3 2 2 5" xfId="515" xr:uid="{00000000-0005-0000-0000-00000B150000}"/>
    <cellStyle name="Normal 2 2 3 3 2 2 5 2" xfId="1713" xr:uid="{00000000-0005-0000-0000-00000C150000}"/>
    <cellStyle name="Normal 2 2 3 3 2 2 5 2 2" xfId="4098" xr:uid="{00000000-0005-0000-0000-00000D150000}"/>
    <cellStyle name="Normal 2 2 3 3 2 2 5 2 2 2" xfId="8867" xr:uid="{00000000-0005-0000-0000-00000E150000}"/>
    <cellStyle name="Normal 2 2 3 3 2 2 5 2 2 2 2" xfId="27940" xr:uid="{00000000-0005-0000-0000-00000F150000}"/>
    <cellStyle name="Normal 2 2 3 3 2 2 5 2 2 2 3" xfId="18404" xr:uid="{00000000-0005-0000-0000-000010150000}"/>
    <cellStyle name="Normal 2 2 3 3 2 2 5 2 2 3" xfId="23172" xr:uid="{00000000-0005-0000-0000-000011150000}"/>
    <cellStyle name="Normal 2 2 3 3 2 2 5 2 2 4" xfId="13636" xr:uid="{00000000-0005-0000-0000-000012150000}"/>
    <cellStyle name="Normal 2 2 3 3 2 2 5 2 3" xfId="6483" xr:uid="{00000000-0005-0000-0000-000013150000}"/>
    <cellStyle name="Normal 2 2 3 3 2 2 5 2 3 2" xfId="25556" xr:uid="{00000000-0005-0000-0000-000014150000}"/>
    <cellStyle name="Normal 2 2 3 3 2 2 5 2 3 3" xfId="16020" xr:uid="{00000000-0005-0000-0000-000015150000}"/>
    <cellStyle name="Normal 2 2 3 3 2 2 5 2 4" xfId="20788" xr:uid="{00000000-0005-0000-0000-000016150000}"/>
    <cellStyle name="Normal 2 2 3 3 2 2 5 2 5" xfId="11252" xr:uid="{00000000-0005-0000-0000-000017150000}"/>
    <cellStyle name="Normal 2 2 3 3 2 2 5 3" xfId="2906" xr:uid="{00000000-0005-0000-0000-000018150000}"/>
    <cellStyle name="Normal 2 2 3 3 2 2 5 3 2" xfId="7675" xr:uid="{00000000-0005-0000-0000-000019150000}"/>
    <cellStyle name="Normal 2 2 3 3 2 2 5 3 2 2" xfId="26748" xr:uid="{00000000-0005-0000-0000-00001A150000}"/>
    <cellStyle name="Normal 2 2 3 3 2 2 5 3 2 3" xfId="17212" xr:uid="{00000000-0005-0000-0000-00001B150000}"/>
    <cellStyle name="Normal 2 2 3 3 2 2 5 3 3" xfId="21980" xr:uid="{00000000-0005-0000-0000-00001C150000}"/>
    <cellStyle name="Normal 2 2 3 3 2 2 5 3 4" xfId="12444" xr:uid="{00000000-0005-0000-0000-00001D150000}"/>
    <cellStyle name="Normal 2 2 3 3 2 2 5 4" xfId="5291" xr:uid="{00000000-0005-0000-0000-00001E150000}"/>
    <cellStyle name="Normal 2 2 3 3 2 2 5 4 2" xfId="24364" xr:uid="{00000000-0005-0000-0000-00001F150000}"/>
    <cellStyle name="Normal 2 2 3 3 2 2 5 4 3" xfId="14828" xr:uid="{00000000-0005-0000-0000-000020150000}"/>
    <cellStyle name="Normal 2 2 3 3 2 2 5 5" xfId="19596" xr:uid="{00000000-0005-0000-0000-000021150000}"/>
    <cellStyle name="Normal 2 2 3 3 2 2 5 6" xfId="10060" xr:uid="{00000000-0005-0000-0000-000022150000}"/>
    <cellStyle name="Normal 2 2 3 3 2 2 6" xfId="863" xr:uid="{00000000-0005-0000-0000-000023150000}"/>
    <cellStyle name="Normal 2 2 3 3 2 2 6 2" xfId="2061" xr:uid="{00000000-0005-0000-0000-000024150000}"/>
    <cellStyle name="Normal 2 2 3 3 2 2 6 2 2" xfId="4446" xr:uid="{00000000-0005-0000-0000-000025150000}"/>
    <cellStyle name="Normal 2 2 3 3 2 2 6 2 2 2" xfId="9215" xr:uid="{00000000-0005-0000-0000-000026150000}"/>
    <cellStyle name="Normal 2 2 3 3 2 2 6 2 2 2 2" xfId="28288" xr:uid="{00000000-0005-0000-0000-000027150000}"/>
    <cellStyle name="Normal 2 2 3 3 2 2 6 2 2 2 3" xfId="18752" xr:uid="{00000000-0005-0000-0000-000028150000}"/>
    <cellStyle name="Normal 2 2 3 3 2 2 6 2 2 3" xfId="23520" xr:uid="{00000000-0005-0000-0000-000029150000}"/>
    <cellStyle name="Normal 2 2 3 3 2 2 6 2 2 4" xfId="13984" xr:uid="{00000000-0005-0000-0000-00002A150000}"/>
    <cellStyle name="Normal 2 2 3 3 2 2 6 2 3" xfId="6831" xr:uid="{00000000-0005-0000-0000-00002B150000}"/>
    <cellStyle name="Normal 2 2 3 3 2 2 6 2 3 2" xfId="25904" xr:uid="{00000000-0005-0000-0000-00002C150000}"/>
    <cellStyle name="Normal 2 2 3 3 2 2 6 2 3 3" xfId="16368" xr:uid="{00000000-0005-0000-0000-00002D150000}"/>
    <cellStyle name="Normal 2 2 3 3 2 2 6 2 4" xfId="21136" xr:uid="{00000000-0005-0000-0000-00002E150000}"/>
    <cellStyle name="Normal 2 2 3 3 2 2 6 2 5" xfId="11600" xr:uid="{00000000-0005-0000-0000-00002F150000}"/>
    <cellStyle name="Normal 2 2 3 3 2 2 6 3" xfId="3254" xr:uid="{00000000-0005-0000-0000-000030150000}"/>
    <cellStyle name="Normal 2 2 3 3 2 2 6 3 2" xfId="8023" xr:uid="{00000000-0005-0000-0000-000031150000}"/>
    <cellStyle name="Normal 2 2 3 3 2 2 6 3 2 2" xfId="27096" xr:uid="{00000000-0005-0000-0000-000032150000}"/>
    <cellStyle name="Normal 2 2 3 3 2 2 6 3 2 3" xfId="17560" xr:uid="{00000000-0005-0000-0000-000033150000}"/>
    <cellStyle name="Normal 2 2 3 3 2 2 6 3 3" xfId="22328" xr:uid="{00000000-0005-0000-0000-000034150000}"/>
    <cellStyle name="Normal 2 2 3 3 2 2 6 3 4" xfId="12792" xr:uid="{00000000-0005-0000-0000-000035150000}"/>
    <cellStyle name="Normal 2 2 3 3 2 2 6 4" xfId="5639" xr:uid="{00000000-0005-0000-0000-000036150000}"/>
    <cellStyle name="Normal 2 2 3 3 2 2 6 4 2" xfId="24712" xr:uid="{00000000-0005-0000-0000-000037150000}"/>
    <cellStyle name="Normal 2 2 3 3 2 2 6 4 3" xfId="15176" xr:uid="{00000000-0005-0000-0000-000038150000}"/>
    <cellStyle name="Normal 2 2 3 3 2 2 6 5" xfId="19944" xr:uid="{00000000-0005-0000-0000-000039150000}"/>
    <cellStyle name="Normal 2 2 3 3 2 2 6 6" xfId="10408" xr:uid="{00000000-0005-0000-0000-00003A150000}"/>
    <cellStyle name="Normal 2 2 3 3 2 2 7" xfId="166" xr:uid="{00000000-0005-0000-0000-00003B150000}"/>
    <cellStyle name="Normal 2 2 3 3 2 2 7 2" xfId="1365" xr:uid="{00000000-0005-0000-0000-00003C150000}"/>
    <cellStyle name="Normal 2 2 3 3 2 2 7 2 2" xfId="3750" xr:uid="{00000000-0005-0000-0000-00003D150000}"/>
    <cellStyle name="Normal 2 2 3 3 2 2 7 2 2 2" xfId="8519" xr:uid="{00000000-0005-0000-0000-00003E150000}"/>
    <cellStyle name="Normal 2 2 3 3 2 2 7 2 2 2 2" xfId="27592" xr:uid="{00000000-0005-0000-0000-00003F150000}"/>
    <cellStyle name="Normal 2 2 3 3 2 2 7 2 2 2 3" xfId="18056" xr:uid="{00000000-0005-0000-0000-000040150000}"/>
    <cellStyle name="Normal 2 2 3 3 2 2 7 2 2 3" xfId="22824" xr:uid="{00000000-0005-0000-0000-000041150000}"/>
    <cellStyle name="Normal 2 2 3 3 2 2 7 2 2 4" xfId="13288" xr:uid="{00000000-0005-0000-0000-000042150000}"/>
    <cellStyle name="Normal 2 2 3 3 2 2 7 2 3" xfId="6135" xr:uid="{00000000-0005-0000-0000-000043150000}"/>
    <cellStyle name="Normal 2 2 3 3 2 2 7 2 3 2" xfId="25208" xr:uid="{00000000-0005-0000-0000-000044150000}"/>
    <cellStyle name="Normal 2 2 3 3 2 2 7 2 3 3" xfId="15672" xr:uid="{00000000-0005-0000-0000-000045150000}"/>
    <cellStyle name="Normal 2 2 3 3 2 2 7 2 4" xfId="20440" xr:uid="{00000000-0005-0000-0000-000046150000}"/>
    <cellStyle name="Normal 2 2 3 3 2 2 7 2 5" xfId="10904" xr:uid="{00000000-0005-0000-0000-000047150000}"/>
    <cellStyle name="Normal 2 2 3 3 2 2 7 3" xfId="2558" xr:uid="{00000000-0005-0000-0000-000048150000}"/>
    <cellStyle name="Normal 2 2 3 3 2 2 7 3 2" xfId="7327" xr:uid="{00000000-0005-0000-0000-000049150000}"/>
    <cellStyle name="Normal 2 2 3 3 2 2 7 3 2 2" xfId="26400" xr:uid="{00000000-0005-0000-0000-00004A150000}"/>
    <cellStyle name="Normal 2 2 3 3 2 2 7 3 2 3" xfId="16864" xr:uid="{00000000-0005-0000-0000-00004B150000}"/>
    <cellStyle name="Normal 2 2 3 3 2 2 7 3 3" xfId="21632" xr:uid="{00000000-0005-0000-0000-00004C150000}"/>
    <cellStyle name="Normal 2 2 3 3 2 2 7 3 4" xfId="12096" xr:uid="{00000000-0005-0000-0000-00004D150000}"/>
    <cellStyle name="Normal 2 2 3 3 2 2 7 4" xfId="4943" xr:uid="{00000000-0005-0000-0000-00004E150000}"/>
    <cellStyle name="Normal 2 2 3 3 2 2 7 4 2" xfId="24016" xr:uid="{00000000-0005-0000-0000-00004F150000}"/>
    <cellStyle name="Normal 2 2 3 3 2 2 7 4 3" xfId="14480" xr:uid="{00000000-0005-0000-0000-000050150000}"/>
    <cellStyle name="Normal 2 2 3 3 2 2 7 5" xfId="19248" xr:uid="{00000000-0005-0000-0000-000051150000}"/>
    <cellStyle name="Normal 2 2 3 3 2 2 7 6" xfId="9712" xr:uid="{00000000-0005-0000-0000-000052150000}"/>
    <cellStyle name="Normal 2 2 3 3 2 2 8" xfId="1200" xr:uid="{00000000-0005-0000-0000-000053150000}"/>
    <cellStyle name="Normal 2 2 3 3 2 2 8 2" xfId="2397" xr:uid="{00000000-0005-0000-0000-000054150000}"/>
    <cellStyle name="Normal 2 2 3 3 2 2 8 2 2" xfId="4782" xr:uid="{00000000-0005-0000-0000-000055150000}"/>
    <cellStyle name="Normal 2 2 3 3 2 2 8 2 2 2" xfId="9551" xr:uid="{00000000-0005-0000-0000-000056150000}"/>
    <cellStyle name="Normal 2 2 3 3 2 2 8 2 2 2 2" xfId="28624" xr:uid="{00000000-0005-0000-0000-000057150000}"/>
    <cellStyle name="Normal 2 2 3 3 2 2 8 2 2 2 3" xfId="19088" xr:uid="{00000000-0005-0000-0000-000058150000}"/>
    <cellStyle name="Normal 2 2 3 3 2 2 8 2 2 3" xfId="23856" xr:uid="{00000000-0005-0000-0000-000059150000}"/>
    <cellStyle name="Normal 2 2 3 3 2 2 8 2 2 4" xfId="14320" xr:uid="{00000000-0005-0000-0000-00005A150000}"/>
    <cellStyle name="Normal 2 2 3 3 2 2 8 2 3" xfId="7167" xr:uid="{00000000-0005-0000-0000-00005B150000}"/>
    <cellStyle name="Normal 2 2 3 3 2 2 8 2 3 2" xfId="26240" xr:uid="{00000000-0005-0000-0000-00005C150000}"/>
    <cellStyle name="Normal 2 2 3 3 2 2 8 2 3 3" xfId="16704" xr:uid="{00000000-0005-0000-0000-00005D150000}"/>
    <cellStyle name="Normal 2 2 3 3 2 2 8 2 4" xfId="21472" xr:uid="{00000000-0005-0000-0000-00005E150000}"/>
    <cellStyle name="Normal 2 2 3 3 2 2 8 2 5" xfId="11936" xr:uid="{00000000-0005-0000-0000-00005F150000}"/>
    <cellStyle name="Normal 2 2 3 3 2 2 8 3" xfId="3590" xr:uid="{00000000-0005-0000-0000-000060150000}"/>
    <cellStyle name="Normal 2 2 3 3 2 2 8 3 2" xfId="8359" xr:uid="{00000000-0005-0000-0000-000061150000}"/>
    <cellStyle name="Normal 2 2 3 3 2 2 8 3 2 2" xfId="27432" xr:uid="{00000000-0005-0000-0000-000062150000}"/>
    <cellStyle name="Normal 2 2 3 3 2 2 8 3 2 3" xfId="17896" xr:uid="{00000000-0005-0000-0000-000063150000}"/>
    <cellStyle name="Normal 2 2 3 3 2 2 8 3 3" xfId="22664" xr:uid="{00000000-0005-0000-0000-000064150000}"/>
    <cellStyle name="Normal 2 2 3 3 2 2 8 3 4" xfId="13128" xr:uid="{00000000-0005-0000-0000-000065150000}"/>
    <cellStyle name="Normal 2 2 3 3 2 2 8 4" xfId="5975" xr:uid="{00000000-0005-0000-0000-000066150000}"/>
    <cellStyle name="Normal 2 2 3 3 2 2 8 4 2" xfId="25048" xr:uid="{00000000-0005-0000-0000-000067150000}"/>
    <cellStyle name="Normal 2 2 3 3 2 2 8 4 3" xfId="15512" xr:uid="{00000000-0005-0000-0000-000068150000}"/>
    <cellStyle name="Normal 2 2 3 3 2 2 8 5" xfId="20280" xr:uid="{00000000-0005-0000-0000-000069150000}"/>
    <cellStyle name="Normal 2 2 3 3 2 2 8 6" xfId="10744" xr:uid="{00000000-0005-0000-0000-00006A150000}"/>
    <cellStyle name="Normal 2 2 3 3 2 2 9" xfId="106" xr:uid="{00000000-0005-0000-0000-00006B150000}"/>
    <cellStyle name="Normal 2 2 3 3 2 2 9 2" xfId="1305" xr:uid="{00000000-0005-0000-0000-00006C150000}"/>
    <cellStyle name="Normal 2 2 3 3 2 2 9 2 2" xfId="3690" xr:uid="{00000000-0005-0000-0000-00006D150000}"/>
    <cellStyle name="Normal 2 2 3 3 2 2 9 2 2 2" xfId="8459" xr:uid="{00000000-0005-0000-0000-00006E150000}"/>
    <cellStyle name="Normal 2 2 3 3 2 2 9 2 2 2 2" xfId="27532" xr:uid="{00000000-0005-0000-0000-00006F150000}"/>
    <cellStyle name="Normal 2 2 3 3 2 2 9 2 2 2 3" xfId="17996" xr:uid="{00000000-0005-0000-0000-000070150000}"/>
    <cellStyle name="Normal 2 2 3 3 2 2 9 2 2 3" xfId="22764" xr:uid="{00000000-0005-0000-0000-000071150000}"/>
    <cellStyle name="Normal 2 2 3 3 2 2 9 2 2 4" xfId="13228" xr:uid="{00000000-0005-0000-0000-000072150000}"/>
    <cellStyle name="Normal 2 2 3 3 2 2 9 2 3" xfId="6075" xr:uid="{00000000-0005-0000-0000-000073150000}"/>
    <cellStyle name="Normal 2 2 3 3 2 2 9 2 3 2" xfId="25148" xr:uid="{00000000-0005-0000-0000-000074150000}"/>
    <cellStyle name="Normal 2 2 3 3 2 2 9 2 3 3" xfId="15612" xr:uid="{00000000-0005-0000-0000-000075150000}"/>
    <cellStyle name="Normal 2 2 3 3 2 2 9 2 4" xfId="20380" xr:uid="{00000000-0005-0000-0000-000076150000}"/>
    <cellStyle name="Normal 2 2 3 3 2 2 9 2 5" xfId="10844" xr:uid="{00000000-0005-0000-0000-000077150000}"/>
    <cellStyle name="Normal 2 2 3 3 2 2 9 3" xfId="2498" xr:uid="{00000000-0005-0000-0000-000078150000}"/>
    <cellStyle name="Normal 2 2 3 3 2 2 9 3 2" xfId="7267" xr:uid="{00000000-0005-0000-0000-000079150000}"/>
    <cellStyle name="Normal 2 2 3 3 2 2 9 3 2 2" xfId="26340" xr:uid="{00000000-0005-0000-0000-00007A150000}"/>
    <cellStyle name="Normal 2 2 3 3 2 2 9 3 2 3" xfId="16804" xr:uid="{00000000-0005-0000-0000-00007B150000}"/>
    <cellStyle name="Normal 2 2 3 3 2 2 9 3 3" xfId="21572" xr:uid="{00000000-0005-0000-0000-00007C150000}"/>
    <cellStyle name="Normal 2 2 3 3 2 2 9 3 4" xfId="12036" xr:uid="{00000000-0005-0000-0000-00007D150000}"/>
    <cellStyle name="Normal 2 2 3 3 2 2 9 4" xfId="4883" xr:uid="{00000000-0005-0000-0000-00007E150000}"/>
    <cellStyle name="Normal 2 2 3 3 2 2 9 4 2" xfId="23956" xr:uid="{00000000-0005-0000-0000-00007F150000}"/>
    <cellStyle name="Normal 2 2 3 3 2 2 9 4 3" xfId="14420" xr:uid="{00000000-0005-0000-0000-000080150000}"/>
    <cellStyle name="Normal 2 2 3 3 2 2 9 5" xfId="19188" xr:uid="{00000000-0005-0000-0000-000081150000}"/>
    <cellStyle name="Normal 2 2 3 3 2 2 9 6" xfId="9652" xr:uid="{00000000-0005-0000-0000-000082150000}"/>
    <cellStyle name="Normal 2 2 3 3 2 3" xfId="214" xr:uid="{00000000-0005-0000-0000-000083150000}"/>
    <cellStyle name="Normal 2 2 3 3 2 3 10" xfId="9760" xr:uid="{00000000-0005-0000-0000-000084150000}"/>
    <cellStyle name="Normal 2 2 3 3 2 3 2" xfId="286" xr:uid="{00000000-0005-0000-0000-000085150000}"/>
    <cellStyle name="Normal 2 2 3 3 2 3 2 2" xfId="430" xr:uid="{00000000-0005-0000-0000-000086150000}"/>
    <cellStyle name="Normal 2 2 3 3 2 3 2 2 2" xfId="779" xr:uid="{00000000-0005-0000-0000-000087150000}"/>
    <cellStyle name="Normal 2 2 3 3 2 3 2 2 2 2" xfId="1977" xr:uid="{00000000-0005-0000-0000-000088150000}"/>
    <cellStyle name="Normal 2 2 3 3 2 3 2 2 2 2 2" xfId="4362" xr:uid="{00000000-0005-0000-0000-000089150000}"/>
    <cellStyle name="Normal 2 2 3 3 2 3 2 2 2 2 2 2" xfId="9131" xr:uid="{00000000-0005-0000-0000-00008A150000}"/>
    <cellStyle name="Normal 2 2 3 3 2 3 2 2 2 2 2 2 2" xfId="28204" xr:uid="{00000000-0005-0000-0000-00008B150000}"/>
    <cellStyle name="Normal 2 2 3 3 2 3 2 2 2 2 2 2 3" xfId="18668" xr:uid="{00000000-0005-0000-0000-00008C150000}"/>
    <cellStyle name="Normal 2 2 3 3 2 3 2 2 2 2 2 3" xfId="23436" xr:uid="{00000000-0005-0000-0000-00008D150000}"/>
    <cellStyle name="Normal 2 2 3 3 2 3 2 2 2 2 2 4" xfId="13900" xr:uid="{00000000-0005-0000-0000-00008E150000}"/>
    <cellStyle name="Normal 2 2 3 3 2 3 2 2 2 2 3" xfId="6747" xr:uid="{00000000-0005-0000-0000-00008F150000}"/>
    <cellStyle name="Normal 2 2 3 3 2 3 2 2 2 2 3 2" xfId="25820" xr:uid="{00000000-0005-0000-0000-000090150000}"/>
    <cellStyle name="Normal 2 2 3 3 2 3 2 2 2 2 3 3" xfId="16284" xr:uid="{00000000-0005-0000-0000-000091150000}"/>
    <cellStyle name="Normal 2 2 3 3 2 3 2 2 2 2 4" xfId="21052" xr:uid="{00000000-0005-0000-0000-000092150000}"/>
    <cellStyle name="Normal 2 2 3 3 2 3 2 2 2 2 5" xfId="11516" xr:uid="{00000000-0005-0000-0000-000093150000}"/>
    <cellStyle name="Normal 2 2 3 3 2 3 2 2 2 3" xfId="3170" xr:uid="{00000000-0005-0000-0000-000094150000}"/>
    <cellStyle name="Normal 2 2 3 3 2 3 2 2 2 3 2" xfId="7939" xr:uid="{00000000-0005-0000-0000-000095150000}"/>
    <cellStyle name="Normal 2 2 3 3 2 3 2 2 2 3 2 2" xfId="27012" xr:uid="{00000000-0005-0000-0000-000096150000}"/>
    <cellStyle name="Normal 2 2 3 3 2 3 2 2 2 3 2 3" xfId="17476" xr:uid="{00000000-0005-0000-0000-000097150000}"/>
    <cellStyle name="Normal 2 2 3 3 2 3 2 2 2 3 3" xfId="22244" xr:uid="{00000000-0005-0000-0000-000098150000}"/>
    <cellStyle name="Normal 2 2 3 3 2 3 2 2 2 3 4" xfId="12708" xr:uid="{00000000-0005-0000-0000-000099150000}"/>
    <cellStyle name="Normal 2 2 3 3 2 3 2 2 2 4" xfId="5555" xr:uid="{00000000-0005-0000-0000-00009A150000}"/>
    <cellStyle name="Normal 2 2 3 3 2 3 2 2 2 4 2" xfId="24628" xr:uid="{00000000-0005-0000-0000-00009B150000}"/>
    <cellStyle name="Normal 2 2 3 3 2 3 2 2 2 4 3" xfId="15092" xr:uid="{00000000-0005-0000-0000-00009C150000}"/>
    <cellStyle name="Normal 2 2 3 3 2 3 2 2 2 5" xfId="19860" xr:uid="{00000000-0005-0000-0000-00009D150000}"/>
    <cellStyle name="Normal 2 2 3 3 2 3 2 2 2 6" xfId="10324" xr:uid="{00000000-0005-0000-0000-00009E150000}"/>
    <cellStyle name="Normal 2 2 3 3 2 3 2 2 3" xfId="1127" xr:uid="{00000000-0005-0000-0000-00009F150000}"/>
    <cellStyle name="Normal 2 2 3 3 2 3 2 2 3 2" xfId="2325" xr:uid="{00000000-0005-0000-0000-0000A0150000}"/>
    <cellStyle name="Normal 2 2 3 3 2 3 2 2 3 2 2" xfId="4710" xr:uid="{00000000-0005-0000-0000-0000A1150000}"/>
    <cellStyle name="Normal 2 2 3 3 2 3 2 2 3 2 2 2" xfId="9479" xr:uid="{00000000-0005-0000-0000-0000A2150000}"/>
    <cellStyle name="Normal 2 2 3 3 2 3 2 2 3 2 2 2 2" xfId="28552" xr:uid="{00000000-0005-0000-0000-0000A3150000}"/>
    <cellStyle name="Normal 2 2 3 3 2 3 2 2 3 2 2 2 3" xfId="19016" xr:uid="{00000000-0005-0000-0000-0000A4150000}"/>
    <cellStyle name="Normal 2 2 3 3 2 3 2 2 3 2 2 3" xfId="23784" xr:uid="{00000000-0005-0000-0000-0000A5150000}"/>
    <cellStyle name="Normal 2 2 3 3 2 3 2 2 3 2 2 4" xfId="14248" xr:uid="{00000000-0005-0000-0000-0000A6150000}"/>
    <cellStyle name="Normal 2 2 3 3 2 3 2 2 3 2 3" xfId="7095" xr:uid="{00000000-0005-0000-0000-0000A7150000}"/>
    <cellStyle name="Normal 2 2 3 3 2 3 2 2 3 2 3 2" xfId="26168" xr:uid="{00000000-0005-0000-0000-0000A8150000}"/>
    <cellStyle name="Normal 2 2 3 3 2 3 2 2 3 2 3 3" xfId="16632" xr:uid="{00000000-0005-0000-0000-0000A9150000}"/>
    <cellStyle name="Normal 2 2 3 3 2 3 2 2 3 2 4" xfId="21400" xr:uid="{00000000-0005-0000-0000-0000AA150000}"/>
    <cellStyle name="Normal 2 2 3 3 2 3 2 2 3 2 5" xfId="11864" xr:uid="{00000000-0005-0000-0000-0000AB150000}"/>
    <cellStyle name="Normal 2 2 3 3 2 3 2 2 3 3" xfId="3518" xr:uid="{00000000-0005-0000-0000-0000AC150000}"/>
    <cellStyle name="Normal 2 2 3 3 2 3 2 2 3 3 2" xfId="8287" xr:uid="{00000000-0005-0000-0000-0000AD150000}"/>
    <cellStyle name="Normal 2 2 3 3 2 3 2 2 3 3 2 2" xfId="27360" xr:uid="{00000000-0005-0000-0000-0000AE150000}"/>
    <cellStyle name="Normal 2 2 3 3 2 3 2 2 3 3 2 3" xfId="17824" xr:uid="{00000000-0005-0000-0000-0000AF150000}"/>
    <cellStyle name="Normal 2 2 3 3 2 3 2 2 3 3 3" xfId="22592" xr:uid="{00000000-0005-0000-0000-0000B0150000}"/>
    <cellStyle name="Normal 2 2 3 3 2 3 2 2 3 3 4" xfId="13056" xr:uid="{00000000-0005-0000-0000-0000B1150000}"/>
    <cellStyle name="Normal 2 2 3 3 2 3 2 2 3 4" xfId="5903" xr:uid="{00000000-0005-0000-0000-0000B2150000}"/>
    <cellStyle name="Normal 2 2 3 3 2 3 2 2 3 4 2" xfId="24976" xr:uid="{00000000-0005-0000-0000-0000B3150000}"/>
    <cellStyle name="Normal 2 2 3 3 2 3 2 2 3 4 3" xfId="15440" xr:uid="{00000000-0005-0000-0000-0000B4150000}"/>
    <cellStyle name="Normal 2 2 3 3 2 3 2 2 3 5" xfId="20208" xr:uid="{00000000-0005-0000-0000-0000B5150000}"/>
    <cellStyle name="Normal 2 2 3 3 2 3 2 2 3 6" xfId="10672" xr:uid="{00000000-0005-0000-0000-0000B6150000}"/>
    <cellStyle name="Normal 2 2 3 3 2 3 2 2 4" xfId="1629" xr:uid="{00000000-0005-0000-0000-0000B7150000}"/>
    <cellStyle name="Normal 2 2 3 3 2 3 2 2 4 2" xfId="4014" xr:uid="{00000000-0005-0000-0000-0000B8150000}"/>
    <cellStyle name="Normal 2 2 3 3 2 3 2 2 4 2 2" xfId="8783" xr:uid="{00000000-0005-0000-0000-0000B9150000}"/>
    <cellStyle name="Normal 2 2 3 3 2 3 2 2 4 2 2 2" xfId="27856" xr:uid="{00000000-0005-0000-0000-0000BA150000}"/>
    <cellStyle name="Normal 2 2 3 3 2 3 2 2 4 2 2 3" xfId="18320" xr:uid="{00000000-0005-0000-0000-0000BB150000}"/>
    <cellStyle name="Normal 2 2 3 3 2 3 2 2 4 2 3" xfId="23088" xr:uid="{00000000-0005-0000-0000-0000BC150000}"/>
    <cellStyle name="Normal 2 2 3 3 2 3 2 2 4 2 4" xfId="13552" xr:uid="{00000000-0005-0000-0000-0000BD150000}"/>
    <cellStyle name="Normal 2 2 3 3 2 3 2 2 4 3" xfId="6399" xr:uid="{00000000-0005-0000-0000-0000BE150000}"/>
    <cellStyle name="Normal 2 2 3 3 2 3 2 2 4 3 2" xfId="25472" xr:uid="{00000000-0005-0000-0000-0000BF150000}"/>
    <cellStyle name="Normal 2 2 3 3 2 3 2 2 4 3 3" xfId="15936" xr:uid="{00000000-0005-0000-0000-0000C0150000}"/>
    <cellStyle name="Normal 2 2 3 3 2 3 2 2 4 4" xfId="20704" xr:uid="{00000000-0005-0000-0000-0000C1150000}"/>
    <cellStyle name="Normal 2 2 3 3 2 3 2 2 4 5" xfId="11168" xr:uid="{00000000-0005-0000-0000-0000C2150000}"/>
    <cellStyle name="Normal 2 2 3 3 2 3 2 2 5" xfId="2822" xr:uid="{00000000-0005-0000-0000-0000C3150000}"/>
    <cellStyle name="Normal 2 2 3 3 2 3 2 2 5 2" xfId="7591" xr:uid="{00000000-0005-0000-0000-0000C4150000}"/>
    <cellStyle name="Normal 2 2 3 3 2 3 2 2 5 2 2" xfId="26664" xr:uid="{00000000-0005-0000-0000-0000C5150000}"/>
    <cellStyle name="Normal 2 2 3 3 2 3 2 2 5 2 3" xfId="17128" xr:uid="{00000000-0005-0000-0000-0000C6150000}"/>
    <cellStyle name="Normal 2 2 3 3 2 3 2 2 5 3" xfId="21896" xr:uid="{00000000-0005-0000-0000-0000C7150000}"/>
    <cellStyle name="Normal 2 2 3 3 2 3 2 2 5 4" xfId="12360" xr:uid="{00000000-0005-0000-0000-0000C8150000}"/>
    <cellStyle name="Normal 2 2 3 3 2 3 2 2 6" xfId="5207" xr:uid="{00000000-0005-0000-0000-0000C9150000}"/>
    <cellStyle name="Normal 2 2 3 3 2 3 2 2 6 2" xfId="24280" xr:uid="{00000000-0005-0000-0000-0000CA150000}"/>
    <cellStyle name="Normal 2 2 3 3 2 3 2 2 6 3" xfId="14744" xr:uid="{00000000-0005-0000-0000-0000CB150000}"/>
    <cellStyle name="Normal 2 2 3 3 2 3 2 2 7" xfId="19512" xr:uid="{00000000-0005-0000-0000-0000CC150000}"/>
    <cellStyle name="Normal 2 2 3 3 2 3 2 2 8" xfId="9976" xr:uid="{00000000-0005-0000-0000-0000CD150000}"/>
    <cellStyle name="Normal 2 2 3 3 2 3 2 3" xfId="635" xr:uid="{00000000-0005-0000-0000-0000CE150000}"/>
    <cellStyle name="Normal 2 2 3 3 2 3 2 3 2" xfId="1833" xr:uid="{00000000-0005-0000-0000-0000CF150000}"/>
    <cellStyle name="Normal 2 2 3 3 2 3 2 3 2 2" xfId="4218" xr:uid="{00000000-0005-0000-0000-0000D0150000}"/>
    <cellStyle name="Normal 2 2 3 3 2 3 2 3 2 2 2" xfId="8987" xr:uid="{00000000-0005-0000-0000-0000D1150000}"/>
    <cellStyle name="Normal 2 2 3 3 2 3 2 3 2 2 2 2" xfId="28060" xr:uid="{00000000-0005-0000-0000-0000D2150000}"/>
    <cellStyle name="Normal 2 2 3 3 2 3 2 3 2 2 2 3" xfId="18524" xr:uid="{00000000-0005-0000-0000-0000D3150000}"/>
    <cellStyle name="Normal 2 2 3 3 2 3 2 3 2 2 3" xfId="23292" xr:uid="{00000000-0005-0000-0000-0000D4150000}"/>
    <cellStyle name="Normal 2 2 3 3 2 3 2 3 2 2 4" xfId="13756" xr:uid="{00000000-0005-0000-0000-0000D5150000}"/>
    <cellStyle name="Normal 2 2 3 3 2 3 2 3 2 3" xfId="6603" xr:uid="{00000000-0005-0000-0000-0000D6150000}"/>
    <cellStyle name="Normal 2 2 3 3 2 3 2 3 2 3 2" xfId="25676" xr:uid="{00000000-0005-0000-0000-0000D7150000}"/>
    <cellStyle name="Normal 2 2 3 3 2 3 2 3 2 3 3" xfId="16140" xr:uid="{00000000-0005-0000-0000-0000D8150000}"/>
    <cellStyle name="Normal 2 2 3 3 2 3 2 3 2 4" xfId="20908" xr:uid="{00000000-0005-0000-0000-0000D9150000}"/>
    <cellStyle name="Normal 2 2 3 3 2 3 2 3 2 5" xfId="11372" xr:uid="{00000000-0005-0000-0000-0000DA150000}"/>
    <cellStyle name="Normal 2 2 3 3 2 3 2 3 3" xfId="3026" xr:uid="{00000000-0005-0000-0000-0000DB150000}"/>
    <cellStyle name="Normal 2 2 3 3 2 3 2 3 3 2" xfId="7795" xr:uid="{00000000-0005-0000-0000-0000DC150000}"/>
    <cellStyle name="Normal 2 2 3 3 2 3 2 3 3 2 2" xfId="26868" xr:uid="{00000000-0005-0000-0000-0000DD150000}"/>
    <cellStyle name="Normal 2 2 3 3 2 3 2 3 3 2 3" xfId="17332" xr:uid="{00000000-0005-0000-0000-0000DE150000}"/>
    <cellStyle name="Normal 2 2 3 3 2 3 2 3 3 3" xfId="22100" xr:uid="{00000000-0005-0000-0000-0000DF150000}"/>
    <cellStyle name="Normal 2 2 3 3 2 3 2 3 3 4" xfId="12564" xr:uid="{00000000-0005-0000-0000-0000E0150000}"/>
    <cellStyle name="Normal 2 2 3 3 2 3 2 3 4" xfId="5411" xr:uid="{00000000-0005-0000-0000-0000E1150000}"/>
    <cellStyle name="Normal 2 2 3 3 2 3 2 3 4 2" xfId="24484" xr:uid="{00000000-0005-0000-0000-0000E2150000}"/>
    <cellStyle name="Normal 2 2 3 3 2 3 2 3 4 3" xfId="14948" xr:uid="{00000000-0005-0000-0000-0000E3150000}"/>
    <cellStyle name="Normal 2 2 3 3 2 3 2 3 5" xfId="19716" xr:uid="{00000000-0005-0000-0000-0000E4150000}"/>
    <cellStyle name="Normal 2 2 3 3 2 3 2 3 6" xfId="10180" xr:uid="{00000000-0005-0000-0000-0000E5150000}"/>
    <cellStyle name="Normal 2 2 3 3 2 3 2 4" xfId="983" xr:uid="{00000000-0005-0000-0000-0000E6150000}"/>
    <cellStyle name="Normal 2 2 3 3 2 3 2 4 2" xfId="2181" xr:uid="{00000000-0005-0000-0000-0000E7150000}"/>
    <cellStyle name="Normal 2 2 3 3 2 3 2 4 2 2" xfId="4566" xr:uid="{00000000-0005-0000-0000-0000E8150000}"/>
    <cellStyle name="Normal 2 2 3 3 2 3 2 4 2 2 2" xfId="9335" xr:uid="{00000000-0005-0000-0000-0000E9150000}"/>
    <cellStyle name="Normal 2 2 3 3 2 3 2 4 2 2 2 2" xfId="28408" xr:uid="{00000000-0005-0000-0000-0000EA150000}"/>
    <cellStyle name="Normal 2 2 3 3 2 3 2 4 2 2 2 3" xfId="18872" xr:uid="{00000000-0005-0000-0000-0000EB150000}"/>
    <cellStyle name="Normal 2 2 3 3 2 3 2 4 2 2 3" xfId="23640" xr:uid="{00000000-0005-0000-0000-0000EC150000}"/>
    <cellStyle name="Normal 2 2 3 3 2 3 2 4 2 2 4" xfId="14104" xr:uid="{00000000-0005-0000-0000-0000ED150000}"/>
    <cellStyle name="Normal 2 2 3 3 2 3 2 4 2 3" xfId="6951" xr:uid="{00000000-0005-0000-0000-0000EE150000}"/>
    <cellStyle name="Normal 2 2 3 3 2 3 2 4 2 3 2" xfId="26024" xr:uid="{00000000-0005-0000-0000-0000EF150000}"/>
    <cellStyle name="Normal 2 2 3 3 2 3 2 4 2 3 3" xfId="16488" xr:uid="{00000000-0005-0000-0000-0000F0150000}"/>
    <cellStyle name="Normal 2 2 3 3 2 3 2 4 2 4" xfId="21256" xr:uid="{00000000-0005-0000-0000-0000F1150000}"/>
    <cellStyle name="Normal 2 2 3 3 2 3 2 4 2 5" xfId="11720" xr:uid="{00000000-0005-0000-0000-0000F2150000}"/>
    <cellStyle name="Normal 2 2 3 3 2 3 2 4 3" xfId="3374" xr:uid="{00000000-0005-0000-0000-0000F3150000}"/>
    <cellStyle name="Normal 2 2 3 3 2 3 2 4 3 2" xfId="8143" xr:uid="{00000000-0005-0000-0000-0000F4150000}"/>
    <cellStyle name="Normal 2 2 3 3 2 3 2 4 3 2 2" xfId="27216" xr:uid="{00000000-0005-0000-0000-0000F5150000}"/>
    <cellStyle name="Normal 2 2 3 3 2 3 2 4 3 2 3" xfId="17680" xr:uid="{00000000-0005-0000-0000-0000F6150000}"/>
    <cellStyle name="Normal 2 2 3 3 2 3 2 4 3 3" xfId="22448" xr:uid="{00000000-0005-0000-0000-0000F7150000}"/>
    <cellStyle name="Normal 2 2 3 3 2 3 2 4 3 4" xfId="12912" xr:uid="{00000000-0005-0000-0000-0000F8150000}"/>
    <cellStyle name="Normal 2 2 3 3 2 3 2 4 4" xfId="5759" xr:uid="{00000000-0005-0000-0000-0000F9150000}"/>
    <cellStyle name="Normal 2 2 3 3 2 3 2 4 4 2" xfId="24832" xr:uid="{00000000-0005-0000-0000-0000FA150000}"/>
    <cellStyle name="Normal 2 2 3 3 2 3 2 4 4 3" xfId="15296" xr:uid="{00000000-0005-0000-0000-0000FB150000}"/>
    <cellStyle name="Normal 2 2 3 3 2 3 2 4 5" xfId="20064" xr:uid="{00000000-0005-0000-0000-0000FC150000}"/>
    <cellStyle name="Normal 2 2 3 3 2 3 2 4 6" xfId="10528" xr:uid="{00000000-0005-0000-0000-0000FD150000}"/>
    <cellStyle name="Normal 2 2 3 3 2 3 2 5" xfId="1485" xr:uid="{00000000-0005-0000-0000-0000FE150000}"/>
    <cellStyle name="Normal 2 2 3 3 2 3 2 5 2" xfId="3870" xr:uid="{00000000-0005-0000-0000-0000FF150000}"/>
    <cellStyle name="Normal 2 2 3 3 2 3 2 5 2 2" xfId="8639" xr:uid="{00000000-0005-0000-0000-000000160000}"/>
    <cellStyle name="Normal 2 2 3 3 2 3 2 5 2 2 2" xfId="27712" xr:uid="{00000000-0005-0000-0000-000001160000}"/>
    <cellStyle name="Normal 2 2 3 3 2 3 2 5 2 2 3" xfId="18176" xr:uid="{00000000-0005-0000-0000-000002160000}"/>
    <cellStyle name="Normal 2 2 3 3 2 3 2 5 2 3" xfId="22944" xr:uid="{00000000-0005-0000-0000-000003160000}"/>
    <cellStyle name="Normal 2 2 3 3 2 3 2 5 2 4" xfId="13408" xr:uid="{00000000-0005-0000-0000-000004160000}"/>
    <cellStyle name="Normal 2 2 3 3 2 3 2 5 3" xfId="6255" xr:uid="{00000000-0005-0000-0000-000005160000}"/>
    <cellStyle name="Normal 2 2 3 3 2 3 2 5 3 2" xfId="25328" xr:uid="{00000000-0005-0000-0000-000006160000}"/>
    <cellStyle name="Normal 2 2 3 3 2 3 2 5 3 3" xfId="15792" xr:uid="{00000000-0005-0000-0000-000007160000}"/>
    <cellStyle name="Normal 2 2 3 3 2 3 2 5 4" xfId="20560" xr:uid="{00000000-0005-0000-0000-000008160000}"/>
    <cellStyle name="Normal 2 2 3 3 2 3 2 5 5" xfId="11024" xr:uid="{00000000-0005-0000-0000-000009160000}"/>
    <cellStyle name="Normal 2 2 3 3 2 3 2 6" xfId="2678" xr:uid="{00000000-0005-0000-0000-00000A160000}"/>
    <cellStyle name="Normal 2 2 3 3 2 3 2 6 2" xfId="7447" xr:uid="{00000000-0005-0000-0000-00000B160000}"/>
    <cellStyle name="Normal 2 2 3 3 2 3 2 6 2 2" xfId="26520" xr:uid="{00000000-0005-0000-0000-00000C160000}"/>
    <cellStyle name="Normal 2 2 3 3 2 3 2 6 2 3" xfId="16984" xr:uid="{00000000-0005-0000-0000-00000D160000}"/>
    <cellStyle name="Normal 2 2 3 3 2 3 2 6 3" xfId="21752" xr:uid="{00000000-0005-0000-0000-00000E160000}"/>
    <cellStyle name="Normal 2 2 3 3 2 3 2 6 4" xfId="12216" xr:uid="{00000000-0005-0000-0000-00000F160000}"/>
    <cellStyle name="Normal 2 2 3 3 2 3 2 7" xfId="5063" xr:uid="{00000000-0005-0000-0000-000010160000}"/>
    <cellStyle name="Normal 2 2 3 3 2 3 2 7 2" xfId="24136" xr:uid="{00000000-0005-0000-0000-000011160000}"/>
    <cellStyle name="Normal 2 2 3 3 2 3 2 7 3" xfId="14600" xr:uid="{00000000-0005-0000-0000-000012160000}"/>
    <cellStyle name="Normal 2 2 3 3 2 3 2 8" xfId="19368" xr:uid="{00000000-0005-0000-0000-000013160000}"/>
    <cellStyle name="Normal 2 2 3 3 2 3 2 9" xfId="9832" xr:uid="{00000000-0005-0000-0000-000014160000}"/>
    <cellStyle name="Normal 2 2 3 3 2 3 3" xfId="358" xr:uid="{00000000-0005-0000-0000-000015160000}"/>
    <cellStyle name="Normal 2 2 3 3 2 3 3 2" xfId="707" xr:uid="{00000000-0005-0000-0000-000016160000}"/>
    <cellStyle name="Normal 2 2 3 3 2 3 3 2 2" xfId="1905" xr:uid="{00000000-0005-0000-0000-000017160000}"/>
    <cellStyle name="Normal 2 2 3 3 2 3 3 2 2 2" xfId="4290" xr:uid="{00000000-0005-0000-0000-000018160000}"/>
    <cellStyle name="Normal 2 2 3 3 2 3 3 2 2 2 2" xfId="9059" xr:uid="{00000000-0005-0000-0000-000019160000}"/>
    <cellStyle name="Normal 2 2 3 3 2 3 3 2 2 2 2 2" xfId="28132" xr:uid="{00000000-0005-0000-0000-00001A160000}"/>
    <cellStyle name="Normal 2 2 3 3 2 3 3 2 2 2 2 3" xfId="18596" xr:uid="{00000000-0005-0000-0000-00001B160000}"/>
    <cellStyle name="Normal 2 2 3 3 2 3 3 2 2 2 3" xfId="23364" xr:uid="{00000000-0005-0000-0000-00001C160000}"/>
    <cellStyle name="Normal 2 2 3 3 2 3 3 2 2 2 4" xfId="13828" xr:uid="{00000000-0005-0000-0000-00001D160000}"/>
    <cellStyle name="Normal 2 2 3 3 2 3 3 2 2 3" xfId="6675" xr:uid="{00000000-0005-0000-0000-00001E160000}"/>
    <cellStyle name="Normal 2 2 3 3 2 3 3 2 2 3 2" xfId="25748" xr:uid="{00000000-0005-0000-0000-00001F160000}"/>
    <cellStyle name="Normal 2 2 3 3 2 3 3 2 2 3 3" xfId="16212" xr:uid="{00000000-0005-0000-0000-000020160000}"/>
    <cellStyle name="Normal 2 2 3 3 2 3 3 2 2 4" xfId="20980" xr:uid="{00000000-0005-0000-0000-000021160000}"/>
    <cellStyle name="Normal 2 2 3 3 2 3 3 2 2 5" xfId="11444" xr:uid="{00000000-0005-0000-0000-000022160000}"/>
    <cellStyle name="Normal 2 2 3 3 2 3 3 2 3" xfId="3098" xr:uid="{00000000-0005-0000-0000-000023160000}"/>
    <cellStyle name="Normal 2 2 3 3 2 3 3 2 3 2" xfId="7867" xr:uid="{00000000-0005-0000-0000-000024160000}"/>
    <cellStyle name="Normal 2 2 3 3 2 3 3 2 3 2 2" xfId="26940" xr:uid="{00000000-0005-0000-0000-000025160000}"/>
    <cellStyle name="Normal 2 2 3 3 2 3 3 2 3 2 3" xfId="17404" xr:uid="{00000000-0005-0000-0000-000026160000}"/>
    <cellStyle name="Normal 2 2 3 3 2 3 3 2 3 3" xfId="22172" xr:uid="{00000000-0005-0000-0000-000027160000}"/>
    <cellStyle name="Normal 2 2 3 3 2 3 3 2 3 4" xfId="12636" xr:uid="{00000000-0005-0000-0000-000028160000}"/>
    <cellStyle name="Normal 2 2 3 3 2 3 3 2 4" xfId="5483" xr:uid="{00000000-0005-0000-0000-000029160000}"/>
    <cellStyle name="Normal 2 2 3 3 2 3 3 2 4 2" xfId="24556" xr:uid="{00000000-0005-0000-0000-00002A160000}"/>
    <cellStyle name="Normal 2 2 3 3 2 3 3 2 4 3" xfId="15020" xr:uid="{00000000-0005-0000-0000-00002B160000}"/>
    <cellStyle name="Normal 2 2 3 3 2 3 3 2 5" xfId="19788" xr:uid="{00000000-0005-0000-0000-00002C160000}"/>
    <cellStyle name="Normal 2 2 3 3 2 3 3 2 6" xfId="10252" xr:uid="{00000000-0005-0000-0000-00002D160000}"/>
    <cellStyle name="Normal 2 2 3 3 2 3 3 3" xfId="1055" xr:uid="{00000000-0005-0000-0000-00002E160000}"/>
    <cellStyle name="Normal 2 2 3 3 2 3 3 3 2" xfId="2253" xr:uid="{00000000-0005-0000-0000-00002F160000}"/>
    <cellStyle name="Normal 2 2 3 3 2 3 3 3 2 2" xfId="4638" xr:uid="{00000000-0005-0000-0000-000030160000}"/>
    <cellStyle name="Normal 2 2 3 3 2 3 3 3 2 2 2" xfId="9407" xr:uid="{00000000-0005-0000-0000-000031160000}"/>
    <cellStyle name="Normal 2 2 3 3 2 3 3 3 2 2 2 2" xfId="28480" xr:uid="{00000000-0005-0000-0000-000032160000}"/>
    <cellStyle name="Normal 2 2 3 3 2 3 3 3 2 2 2 3" xfId="18944" xr:uid="{00000000-0005-0000-0000-000033160000}"/>
    <cellStyle name="Normal 2 2 3 3 2 3 3 3 2 2 3" xfId="23712" xr:uid="{00000000-0005-0000-0000-000034160000}"/>
    <cellStyle name="Normal 2 2 3 3 2 3 3 3 2 2 4" xfId="14176" xr:uid="{00000000-0005-0000-0000-000035160000}"/>
    <cellStyle name="Normal 2 2 3 3 2 3 3 3 2 3" xfId="7023" xr:uid="{00000000-0005-0000-0000-000036160000}"/>
    <cellStyle name="Normal 2 2 3 3 2 3 3 3 2 3 2" xfId="26096" xr:uid="{00000000-0005-0000-0000-000037160000}"/>
    <cellStyle name="Normal 2 2 3 3 2 3 3 3 2 3 3" xfId="16560" xr:uid="{00000000-0005-0000-0000-000038160000}"/>
    <cellStyle name="Normal 2 2 3 3 2 3 3 3 2 4" xfId="21328" xr:uid="{00000000-0005-0000-0000-000039160000}"/>
    <cellStyle name="Normal 2 2 3 3 2 3 3 3 2 5" xfId="11792" xr:uid="{00000000-0005-0000-0000-00003A160000}"/>
    <cellStyle name="Normal 2 2 3 3 2 3 3 3 3" xfId="3446" xr:uid="{00000000-0005-0000-0000-00003B160000}"/>
    <cellStyle name="Normal 2 2 3 3 2 3 3 3 3 2" xfId="8215" xr:uid="{00000000-0005-0000-0000-00003C160000}"/>
    <cellStyle name="Normal 2 2 3 3 2 3 3 3 3 2 2" xfId="27288" xr:uid="{00000000-0005-0000-0000-00003D160000}"/>
    <cellStyle name="Normal 2 2 3 3 2 3 3 3 3 2 3" xfId="17752" xr:uid="{00000000-0005-0000-0000-00003E160000}"/>
    <cellStyle name="Normal 2 2 3 3 2 3 3 3 3 3" xfId="22520" xr:uid="{00000000-0005-0000-0000-00003F160000}"/>
    <cellStyle name="Normal 2 2 3 3 2 3 3 3 3 4" xfId="12984" xr:uid="{00000000-0005-0000-0000-000040160000}"/>
    <cellStyle name="Normal 2 2 3 3 2 3 3 3 4" xfId="5831" xr:uid="{00000000-0005-0000-0000-000041160000}"/>
    <cellStyle name="Normal 2 2 3 3 2 3 3 3 4 2" xfId="24904" xr:uid="{00000000-0005-0000-0000-000042160000}"/>
    <cellStyle name="Normal 2 2 3 3 2 3 3 3 4 3" xfId="15368" xr:uid="{00000000-0005-0000-0000-000043160000}"/>
    <cellStyle name="Normal 2 2 3 3 2 3 3 3 5" xfId="20136" xr:uid="{00000000-0005-0000-0000-000044160000}"/>
    <cellStyle name="Normal 2 2 3 3 2 3 3 3 6" xfId="10600" xr:uid="{00000000-0005-0000-0000-000045160000}"/>
    <cellStyle name="Normal 2 2 3 3 2 3 3 4" xfId="1557" xr:uid="{00000000-0005-0000-0000-000046160000}"/>
    <cellStyle name="Normal 2 2 3 3 2 3 3 4 2" xfId="3942" xr:uid="{00000000-0005-0000-0000-000047160000}"/>
    <cellStyle name="Normal 2 2 3 3 2 3 3 4 2 2" xfId="8711" xr:uid="{00000000-0005-0000-0000-000048160000}"/>
    <cellStyle name="Normal 2 2 3 3 2 3 3 4 2 2 2" xfId="27784" xr:uid="{00000000-0005-0000-0000-000049160000}"/>
    <cellStyle name="Normal 2 2 3 3 2 3 3 4 2 2 3" xfId="18248" xr:uid="{00000000-0005-0000-0000-00004A160000}"/>
    <cellStyle name="Normal 2 2 3 3 2 3 3 4 2 3" xfId="23016" xr:uid="{00000000-0005-0000-0000-00004B160000}"/>
    <cellStyle name="Normal 2 2 3 3 2 3 3 4 2 4" xfId="13480" xr:uid="{00000000-0005-0000-0000-00004C160000}"/>
    <cellStyle name="Normal 2 2 3 3 2 3 3 4 3" xfId="6327" xr:uid="{00000000-0005-0000-0000-00004D160000}"/>
    <cellStyle name="Normal 2 2 3 3 2 3 3 4 3 2" xfId="25400" xr:uid="{00000000-0005-0000-0000-00004E160000}"/>
    <cellStyle name="Normal 2 2 3 3 2 3 3 4 3 3" xfId="15864" xr:uid="{00000000-0005-0000-0000-00004F160000}"/>
    <cellStyle name="Normal 2 2 3 3 2 3 3 4 4" xfId="20632" xr:uid="{00000000-0005-0000-0000-000050160000}"/>
    <cellStyle name="Normal 2 2 3 3 2 3 3 4 5" xfId="11096" xr:uid="{00000000-0005-0000-0000-000051160000}"/>
    <cellStyle name="Normal 2 2 3 3 2 3 3 5" xfId="2750" xr:uid="{00000000-0005-0000-0000-000052160000}"/>
    <cellStyle name="Normal 2 2 3 3 2 3 3 5 2" xfId="7519" xr:uid="{00000000-0005-0000-0000-000053160000}"/>
    <cellStyle name="Normal 2 2 3 3 2 3 3 5 2 2" xfId="26592" xr:uid="{00000000-0005-0000-0000-000054160000}"/>
    <cellStyle name="Normal 2 2 3 3 2 3 3 5 2 3" xfId="17056" xr:uid="{00000000-0005-0000-0000-000055160000}"/>
    <cellStyle name="Normal 2 2 3 3 2 3 3 5 3" xfId="21824" xr:uid="{00000000-0005-0000-0000-000056160000}"/>
    <cellStyle name="Normal 2 2 3 3 2 3 3 5 4" xfId="12288" xr:uid="{00000000-0005-0000-0000-000057160000}"/>
    <cellStyle name="Normal 2 2 3 3 2 3 3 6" xfId="5135" xr:uid="{00000000-0005-0000-0000-000058160000}"/>
    <cellStyle name="Normal 2 2 3 3 2 3 3 6 2" xfId="24208" xr:uid="{00000000-0005-0000-0000-000059160000}"/>
    <cellStyle name="Normal 2 2 3 3 2 3 3 6 3" xfId="14672" xr:uid="{00000000-0005-0000-0000-00005A160000}"/>
    <cellStyle name="Normal 2 2 3 3 2 3 3 7" xfId="19440" xr:uid="{00000000-0005-0000-0000-00005B160000}"/>
    <cellStyle name="Normal 2 2 3 3 2 3 3 8" xfId="9904" xr:uid="{00000000-0005-0000-0000-00005C160000}"/>
    <cellStyle name="Normal 2 2 3 3 2 3 4" xfId="563" xr:uid="{00000000-0005-0000-0000-00005D160000}"/>
    <cellStyle name="Normal 2 2 3 3 2 3 4 2" xfId="1761" xr:uid="{00000000-0005-0000-0000-00005E160000}"/>
    <cellStyle name="Normal 2 2 3 3 2 3 4 2 2" xfId="4146" xr:uid="{00000000-0005-0000-0000-00005F160000}"/>
    <cellStyle name="Normal 2 2 3 3 2 3 4 2 2 2" xfId="8915" xr:uid="{00000000-0005-0000-0000-000060160000}"/>
    <cellStyle name="Normal 2 2 3 3 2 3 4 2 2 2 2" xfId="27988" xr:uid="{00000000-0005-0000-0000-000061160000}"/>
    <cellStyle name="Normal 2 2 3 3 2 3 4 2 2 2 3" xfId="18452" xr:uid="{00000000-0005-0000-0000-000062160000}"/>
    <cellStyle name="Normal 2 2 3 3 2 3 4 2 2 3" xfId="23220" xr:uid="{00000000-0005-0000-0000-000063160000}"/>
    <cellStyle name="Normal 2 2 3 3 2 3 4 2 2 4" xfId="13684" xr:uid="{00000000-0005-0000-0000-000064160000}"/>
    <cellStyle name="Normal 2 2 3 3 2 3 4 2 3" xfId="6531" xr:uid="{00000000-0005-0000-0000-000065160000}"/>
    <cellStyle name="Normal 2 2 3 3 2 3 4 2 3 2" xfId="25604" xr:uid="{00000000-0005-0000-0000-000066160000}"/>
    <cellStyle name="Normal 2 2 3 3 2 3 4 2 3 3" xfId="16068" xr:uid="{00000000-0005-0000-0000-000067160000}"/>
    <cellStyle name="Normal 2 2 3 3 2 3 4 2 4" xfId="20836" xr:uid="{00000000-0005-0000-0000-000068160000}"/>
    <cellStyle name="Normal 2 2 3 3 2 3 4 2 5" xfId="11300" xr:uid="{00000000-0005-0000-0000-000069160000}"/>
    <cellStyle name="Normal 2 2 3 3 2 3 4 3" xfId="2954" xr:uid="{00000000-0005-0000-0000-00006A160000}"/>
    <cellStyle name="Normal 2 2 3 3 2 3 4 3 2" xfId="7723" xr:uid="{00000000-0005-0000-0000-00006B160000}"/>
    <cellStyle name="Normal 2 2 3 3 2 3 4 3 2 2" xfId="26796" xr:uid="{00000000-0005-0000-0000-00006C160000}"/>
    <cellStyle name="Normal 2 2 3 3 2 3 4 3 2 3" xfId="17260" xr:uid="{00000000-0005-0000-0000-00006D160000}"/>
    <cellStyle name="Normal 2 2 3 3 2 3 4 3 3" xfId="22028" xr:uid="{00000000-0005-0000-0000-00006E160000}"/>
    <cellStyle name="Normal 2 2 3 3 2 3 4 3 4" xfId="12492" xr:uid="{00000000-0005-0000-0000-00006F160000}"/>
    <cellStyle name="Normal 2 2 3 3 2 3 4 4" xfId="5339" xr:uid="{00000000-0005-0000-0000-000070160000}"/>
    <cellStyle name="Normal 2 2 3 3 2 3 4 4 2" xfId="24412" xr:uid="{00000000-0005-0000-0000-000071160000}"/>
    <cellStyle name="Normal 2 2 3 3 2 3 4 4 3" xfId="14876" xr:uid="{00000000-0005-0000-0000-000072160000}"/>
    <cellStyle name="Normal 2 2 3 3 2 3 4 5" xfId="19644" xr:uid="{00000000-0005-0000-0000-000073160000}"/>
    <cellStyle name="Normal 2 2 3 3 2 3 4 6" xfId="10108" xr:uid="{00000000-0005-0000-0000-000074160000}"/>
    <cellStyle name="Normal 2 2 3 3 2 3 5" xfId="911" xr:uid="{00000000-0005-0000-0000-000075160000}"/>
    <cellStyle name="Normal 2 2 3 3 2 3 5 2" xfId="2109" xr:uid="{00000000-0005-0000-0000-000076160000}"/>
    <cellStyle name="Normal 2 2 3 3 2 3 5 2 2" xfId="4494" xr:uid="{00000000-0005-0000-0000-000077160000}"/>
    <cellStyle name="Normal 2 2 3 3 2 3 5 2 2 2" xfId="9263" xr:uid="{00000000-0005-0000-0000-000078160000}"/>
    <cellStyle name="Normal 2 2 3 3 2 3 5 2 2 2 2" xfId="28336" xr:uid="{00000000-0005-0000-0000-000079160000}"/>
    <cellStyle name="Normal 2 2 3 3 2 3 5 2 2 2 3" xfId="18800" xr:uid="{00000000-0005-0000-0000-00007A160000}"/>
    <cellStyle name="Normal 2 2 3 3 2 3 5 2 2 3" xfId="23568" xr:uid="{00000000-0005-0000-0000-00007B160000}"/>
    <cellStyle name="Normal 2 2 3 3 2 3 5 2 2 4" xfId="14032" xr:uid="{00000000-0005-0000-0000-00007C160000}"/>
    <cellStyle name="Normal 2 2 3 3 2 3 5 2 3" xfId="6879" xr:uid="{00000000-0005-0000-0000-00007D160000}"/>
    <cellStyle name="Normal 2 2 3 3 2 3 5 2 3 2" xfId="25952" xr:uid="{00000000-0005-0000-0000-00007E160000}"/>
    <cellStyle name="Normal 2 2 3 3 2 3 5 2 3 3" xfId="16416" xr:uid="{00000000-0005-0000-0000-00007F160000}"/>
    <cellStyle name="Normal 2 2 3 3 2 3 5 2 4" xfId="21184" xr:uid="{00000000-0005-0000-0000-000080160000}"/>
    <cellStyle name="Normal 2 2 3 3 2 3 5 2 5" xfId="11648" xr:uid="{00000000-0005-0000-0000-000081160000}"/>
    <cellStyle name="Normal 2 2 3 3 2 3 5 3" xfId="3302" xr:uid="{00000000-0005-0000-0000-000082160000}"/>
    <cellStyle name="Normal 2 2 3 3 2 3 5 3 2" xfId="8071" xr:uid="{00000000-0005-0000-0000-000083160000}"/>
    <cellStyle name="Normal 2 2 3 3 2 3 5 3 2 2" xfId="27144" xr:uid="{00000000-0005-0000-0000-000084160000}"/>
    <cellStyle name="Normal 2 2 3 3 2 3 5 3 2 3" xfId="17608" xr:uid="{00000000-0005-0000-0000-000085160000}"/>
    <cellStyle name="Normal 2 2 3 3 2 3 5 3 3" xfId="22376" xr:uid="{00000000-0005-0000-0000-000086160000}"/>
    <cellStyle name="Normal 2 2 3 3 2 3 5 3 4" xfId="12840" xr:uid="{00000000-0005-0000-0000-000087160000}"/>
    <cellStyle name="Normal 2 2 3 3 2 3 5 4" xfId="5687" xr:uid="{00000000-0005-0000-0000-000088160000}"/>
    <cellStyle name="Normal 2 2 3 3 2 3 5 4 2" xfId="24760" xr:uid="{00000000-0005-0000-0000-000089160000}"/>
    <cellStyle name="Normal 2 2 3 3 2 3 5 4 3" xfId="15224" xr:uid="{00000000-0005-0000-0000-00008A160000}"/>
    <cellStyle name="Normal 2 2 3 3 2 3 5 5" xfId="19992" xr:uid="{00000000-0005-0000-0000-00008B160000}"/>
    <cellStyle name="Normal 2 2 3 3 2 3 5 6" xfId="10456" xr:uid="{00000000-0005-0000-0000-00008C160000}"/>
    <cellStyle name="Normal 2 2 3 3 2 3 6" xfId="1413" xr:uid="{00000000-0005-0000-0000-00008D160000}"/>
    <cellStyle name="Normal 2 2 3 3 2 3 6 2" xfId="3798" xr:uid="{00000000-0005-0000-0000-00008E160000}"/>
    <cellStyle name="Normal 2 2 3 3 2 3 6 2 2" xfId="8567" xr:uid="{00000000-0005-0000-0000-00008F160000}"/>
    <cellStyle name="Normal 2 2 3 3 2 3 6 2 2 2" xfId="27640" xr:uid="{00000000-0005-0000-0000-000090160000}"/>
    <cellStyle name="Normal 2 2 3 3 2 3 6 2 2 3" xfId="18104" xr:uid="{00000000-0005-0000-0000-000091160000}"/>
    <cellStyle name="Normal 2 2 3 3 2 3 6 2 3" xfId="22872" xr:uid="{00000000-0005-0000-0000-000092160000}"/>
    <cellStyle name="Normal 2 2 3 3 2 3 6 2 4" xfId="13336" xr:uid="{00000000-0005-0000-0000-000093160000}"/>
    <cellStyle name="Normal 2 2 3 3 2 3 6 3" xfId="6183" xr:uid="{00000000-0005-0000-0000-000094160000}"/>
    <cellStyle name="Normal 2 2 3 3 2 3 6 3 2" xfId="25256" xr:uid="{00000000-0005-0000-0000-000095160000}"/>
    <cellStyle name="Normal 2 2 3 3 2 3 6 3 3" xfId="15720" xr:uid="{00000000-0005-0000-0000-000096160000}"/>
    <cellStyle name="Normal 2 2 3 3 2 3 6 4" xfId="20488" xr:uid="{00000000-0005-0000-0000-000097160000}"/>
    <cellStyle name="Normal 2 2 3 3 2 3 6 5" xfId="10952" xr:uid="{00000000-0005-0000-0000-000098160000}"/>
    <cellStyle name="Normal 2 2 3 3 2 3 7" xfId="2606" xr:uid="{00000000-0005-0000-0000-000099160000}"/>
    <cellStyle name="Normal 2 2 3 3 2 3 7 2" xfId="7375" xr:uid="{00000000-0005-0000-0000-00009A160000}"/>
    <cellStyle name="Normal 2 2 3 3 2 3 7 2 2" xfId="26448" xr:uid="{00000000-0005-0000-0000-00009B160000}"/>
    <cellStyle name="Normal 2 2 3 3 2 3 7 2 3" xfId="16912" xr:uid="{00000000-0005-0000-0000-00009C160000}"/>
    <cellStyle name="Normal 2 2 3 3 2 3 7 3" xfId="21680" xr:uid="{00000000-0005-0000-0000-00009D160000}"/>
    <cellStyle name="Normal 2 2 3 3 2 3 7 4" xfId="12144" xr:uid="{00000000-0005-0000-0000-00009E160000}"/>
    <cellStyle name="Normal 2 2 3 3 2 3 8" xfId="4991" xr:uid="{00000000-0005-0000-0000-00009F160000}"/>
    <cellStyle name="Normal 2 2 3 3 2 3 8 2" xfId="24064" xr:uid="{00000000-0005-0000-0000-0000A0160000}"/>
    <cellStyle name="Normal 2 2 3 3 2 3 8 3" xfId="14528" xr:uid="{00000000-0005-0000-0000-0000A1160000}"/>
    <cellStyle name="Normal 2 2 3 3 2 3 9" xfId="19296" xr:uid="{00000000-0005-0000-0000-0000A2160000}"/>
    <cellStyle name="Normal 2 2 3 3 2 4" xfId="262" xr:uid="{00000000-0005-0000-0000-0000A3160000}"/>
    <cellStyle name="Normal 2 2 3 3 2 4 2" xfId="406" xr:uid="{00000000-0005-0000-0000-0000A4160000}"/>
    <cellStyle name="Normal 2 2 3 3 2 4 2 2" xfId="755" xr:uid="{00000000-0005-0000-0000-0000A5160000}"/>
    <cellStyle name="Normal 2 2 3 3 2 4 2 2 2" xfId="1953" xr:uid="{00000000-0005-0000-0000-0000A6160000}"/>
    <cellStyle name="Normal 2 2 3 3 2 4 2 2 2 2" xfId="4338" xr:uid="{00000000-0005-0000-0000-0000A7160000}"/>
    <cellStyle name="Normal 2 2 3 3 2 4 2 2 2 2 2" xfId="9107" xr:uid="{00000000-0005-0000-0000-0000A8160000}"/>
    <cellStyle name="Normal 2 2 3 3 2 4 2 2 2 2 2 2" xfId="28180" xr:uid="{00000000-0005-0000-0000-0000A9160000}"/>
    <cellStyle name="Normal 2 2 3 3 2 4 2 2 2 2 2 3" xfId="18644" xr:uid="{00000000-0005-0000-0000-0000AA160000}"/>
    <cellStyle name="Normal 2 2 3 3 2 4 2 2 2 2 3" xfId="23412" xr:uid="{00000000-0005-0000-0000-0000AB160000}"/>
    <cellStyle name="Normal 2 2 3 3 2 4 2 2 2 2 4" xfId="13876" xr:uid="{00000000-0005-0000-0000-0000AC160000}"/>
    <cellStyle name="Normal 2 2 3 3 2 4 2 2 2 3" xfId="6723" xr:uid="{00000000-0005-0000-0000-0000AD160000}"/>
    <cellStyle name="Normal 2 2 3 3 2 4 2 2 2 3 2" xfId="25796" xr:uid="{00000000-0005-0000-0000-0000AE160000}"/>
    <cellStyle name="Normal 2 2 3 3 2 4 2 2 2 3 3" xfId="16260" xr:uid="{00000000-0005-0000-0000-0000AF160000}"/>
    <cellStyle name="Normal 2 2 3 3 2 4 2 2 2 4" xfId="21028" xr:uid="{00000000-0005-0000-0000-0000B0160000}"/>
    <cellStyle name="Normal 2 2 3 3 2 4 2 2 2 5" xfId="11492" xr:uid="{00000000-0005-0000-0000-0000B1160000}"/>
    <cellStyle name="Normal 2 2 3 3 2 4 2 2 3" xfId="3146" xr:uid="{00000000-0005-0000-0000-0000B2160000}"/>
    <cellStyle name="Normal 2 2 3 3 2 4 2 2 3 2" xfId="7915" xr:uid="{00000000-0005-0000-0000-0000B3160000}"/>
    <cellStyle name="Normal 2 2 3 3 2 4 2 2 3 2 2" xfId="26988" xr:uid="{00000000-0005-0000-0000-0000B4160000}"/>
    <cellStyle name="Normal 2 2 3 3 2 4 2 2 3 2 3" xfId="17452" xr:uid="{00000000-0005-0000-0000-0000B5160000}"/>
    <cellStyle name="Normal 2 2 3 3 2 4 2 2 3 3" xfId="22220" xr:uid="{00000000-0005-0000-0000-0000B6160000}"/>
    <cellStyle name="Normal 2 2 3 3 2 4 2 2 3 4" xfId="12684" xr:uid="{00000000-0005-0000-0000-0000B7160000}"/>
    <cellStyle name="Normal 2 2 3 3 2 4 2 2 4" xfId="5531" xr:uid="{00000000-0005-0000-0000-0000B8160000}"/>
    <cellStyle name="Normal 2 2 3 3 2 4 2 2 4 2" xfId="24604" xr:uid="{00000000-0005-0000-0000-0000B9160000}"/>
    <cellStyle name="Normal 2 2 3 3 2 4 2 2 4 3" xfId="15068" xr:uid="{00000000-0005-0000-0000-0000BA160000}"/>
    <cellStyle name="Normal 2 2 3 3 2 4 2 2 5" xfId="19836" xr:uid="{00000000-0005-0000-0000-0000BB160000}"/>
    <cellStyle name="Normal 2 2 3 3 2 4 2 2 6" xfId="10300" xr:uid="{00000000-0005-0000-0000-0000BC160000}"/>
    <cellStyle name="Normal 2 2 3 3 2 4 2 3" xfId="1103" xr:uid="{00000000-0005-0000-0000-0000BD160000}"/>
    <cellStyle name="Normal 2 2 3 3 2 4 2 3 2" xfId="2301" xr:uid="{00000000-0005-0000-0000-0000BE160000}"/>
    <cellStyle name="Normal 2 2 3 3 2 4 2 3 2 2" xfId="4686" xr:uid="{00000000-0005-0000-0000-0000BF160000}"/>
    <cellStyle name="Normal 2 2 3 3 2 4 2 3 2 2 2" xfId="9455" xr:uid="{00000000-0005-0000-0000-0000C0160000}"/>
    <cellStyle name="Normal 2 2 3 3 2 4 2 3 2 2 2 2" xfId="28528" xr:uid="{00000000-0005-0000-0000-0000C1160000}"/>
    <cellStyle name="Normal 2 2 3 3 2 4 2 3 2 2 2 3" xfId="18992" xr:uid="{00000000-0005-0000-0000-0000C2160000}"/>
    <cellStyle name="Normal 2 2 3 3 2 4 2 3 2 2 3" xfId="23760" xr:uid="{00000000-0005-0000-0000-0000C3160000}"/>
    <cellStyle name="Normal 2 2 3 3 2 4 2 3 2 2 4" xfId="14224" xr:uid="{00000000-0005-0000-0000-0000C4160000}"/>
    <cellStyle name="Normal 2 2 3 3 2 4 2 3 2 3" xfId="7071" xr:uid="{00000000-0005-0000-0000-0000C5160000}"/>
    <cellStyle name="Normal 2 2 3 3 2 4 2 3 2 3 2" xfId="26144" xr:uid="{00000000-0005-0000-0000-0000C6160000}"/>
    <cellStyle name="Normal 2 2 3 3 2 4 2 3 2 3 3" xfId="16608" xr:uid="{00000000-0005-0000-0000-0000C7160000}"/>
    <cellStyle name="Normal 2 2 3 3 2 4 2 3 2 4" xfId="21376" xr:uid="{00000000-0005-0000-0000-0000C8160000}"/>
    <cellStyle name="Normal 2 2 3 3 2 4 2 3 2 5" xfId="11840" xr:uid="{00000000-0005-0000-0000-0000C9160000}"/>
    <cellStyle name="Normal 2 2 3 3 2 4 2 3 3" xfId="3494" xr:uid="{00000000-0005-0000-0000-0000CA160000}"/>
    <cellStyle name="Normal 2 2 3 3 2 4 2 3 3 2" xfId="8263" xr:uid="{00000000-0005-0000-0000-0000CB160000}"/>
    <cellStyle name="Normal 2 2 3 3 2 4 2 3 3 2 2" xfId="27336" xr:uid="{00000000-0005-0000-0000-0000CC160000}"/>
    <cellStyle name="Normal 2 2 3 3 2 4 2 3 3 2 3" xfId="17800" xr:uid="{00000000-0005-0000-0000-0000CD160000}"/>
    <cellStyle name="Normal 2 2 3 3 2 4 2 3 3 3" xfId="22568" xr:uid="{00000000-0005-0000-0000-0000CE160000}"/>
    <cellStyle name="Normal 2 2 3 3 2 4 2 3 3 4" xfId="13032" xr:uid="{00000000-0005-0000-0000-0000CF160000}"/>
    <cellStyle name="Normal 2 2 3 3 2 4 2 3 4" xfId="5879" xr:uid="{00000000-0005-0000-0000-0000D0160000}"/>
    <cellStyle name="Normal 2 2 3 3 2 4 2 3 4 2" xfId="24952" xr:uid="{00000000-0005-0000-0000-0000D1160000}"/>
    <cellStyle name="Normal 2 2 3 3 2 4 2 3 4 3" xfId="15416" xr:uid="{00000000-0005-0000-0000-0000D2160000}"/>
    <cellStyle name="Normal 2 2 3 3 2 4 2 3 5" xfId="20184" xr:uid="{00000000-0005-0000-0000-0000D3160000}"/>
    <cellStyle name="Normal 2 2 3 3 2 4 2 3 6" xfId="10648" xr:uid="{00000000-0005-0000-0000-0000D4160000}"/>
    <cellStyle name="Normal 2 2 3 3 2 4 2 4" xfId="1605" xr:uid="{00000000-0005-0000-0000-0000D5160000}"/>
    <cellStyle name="Normal 2 2 3 3 2 4 2 4 2" xfId="3990" xr:uid="{00000000-0005-0000-0000-0000D6160000}"/>
    <cellStyle name="Normal 2 2 3 3 2 4 2 4 2 2" xfId="8759" xr:uid="{00000000-0005-0000-0000-0000D7160000}"/>
    <cellStyle name="Normal 2 2 3 3 2 4 2 4 2 2 2" xfId="27832" xr:uid="{00000000-0005-0000-0000-0000D8160000}"/>
    <cellStyle name="Normal 2 2 3 3 2 4 2 4 2 2 3" xfId="18296" xr:uid="{00000000-0005-0000-0000-0000D9160000}"/>
    <cellStyle name="Normal 2 2 3 3 2 4 2 4 2 3" xfId="23064" xr:uid="{00000000-0005-0000-0000-0000DA160000}"/>
    <cellStyle name="Normal 2 2 3 3 2 4 2 4 2 4" xfId="13528" xr:uid="{00000000-0005-0000-0000-0000DB160000}"/>
    <cellStyle name="Normal 2 2 3 3 2 4 2 4 3" xfId="6375" xr:uid="{00000000-0005-0000-0000-0000DC160000}"/>
    <cellStyle name="Normal 2 2 3 3 2 4 2 4 3 2" xfId="25448" xr:uid="{00000000-0005-0000-0000-0000DD160000}"/>
    <cellStyle name="Normal 2 2 3 3 2 4 2 4 3 3" xfId="15912" xr:uid="{00000000-0005-0000-0000-0000DE160000}"/>
    <cellStyle name="Normal 2 2 3 3 2 4 2 4 4" xfId="20680" xr:uid="{00000000-0005-0000-0000-0000DF160000}"/>
    <cellStyle name="Normal 2 2 3 3 2 4 2 4 5" xfId="11144" xr:uid="{00000000-0005-0000-0000-0000E0160000}"/>
    <cellStyle name="Normal 2 2 3 3 2 4 2 5" xfId="2798" xr:uid="{00000000-0005-0000-0000-0000E1160000}"/>
    <cellStyle name="Normal 2 2 3 3 2 4 2 5 2" xfId="7567" xr:uid="{00000000-0005-0000-0000-0000E2160000}"/>
    <cellStyle name="Normal 2 2 3 3 2 4 2 5 2 2" xfId="26640" xr:uid="{00000000-0005-0000-0000-0000E3160000}"/>
    <cellStyle name="Normal 2 2 3 3 2 4 2 5 2 3" xfId="17104" xr:uid="{00000000-0005-0000-0000-0000E4160000}"/>
    <cellStyle name="Normal 2 2 3 3 2 4 2 5 3" xfId="21872" xr:uid="{00000000-0005-0000-0000-0000E5160000}"/>
    <cellStyle name="Normal 2 2 3 3 2 4 2 5 4" xfId="12336" xr:uid="{00000000-0005-0000-0000-0000E6160000}"/>
    <cellStyle name="Normal 2 2 3 3 2 4 2 6" xfId="5183" xr:uid="{00000000-0005-0000-0000-0000E7160000}"/>
    <cellStyle name="Normal 2 2 3 3 2 4 2 6 2" xfId="24256" xr:uid="{00000000-0005-0000-0000-0000E8160000}"/>
    <cellStyle name="Normal 2 2 3 3 2 4 2 6 3" xfId="14720" xr:uid="{00000000-0005-0000-0000-0000E9160000}"/>
    <cellStyle name="Normal 2 2 3 3 2 4 2 7" xfId="19488" xr:uid="{00000000-0005-0000-0000-0000EA160000}"/>
    <cellStyle name="Normal 2 2 3 3 2 4 2 8" xfId="9952" xr:uid="{00000000-0005-0000-0000-0000EB160000}"/>
    <cellStyle name="Normal 2 2 3 3 2 4 3" xfId="611" xr:uid="{00000000-0005-0000-0000-0000EC160000}"/>
    <cellStyle name="Normal 2 2 3 3 2 4 3 2" xfId="1809" xr:uid="{00000000-0005-0000-0000-0000ED160000}"/>
    <cellStyle name="Normal 2 2 3 3 2 4 3 2 2" xfId="4194" xr:uid="{00000000-0005-0000-0000-0000EE160000}"/>
    <cellStyle name="Normal 2 2 3 3 2 4 3 2 2 2" xfId="8963" xr:uid="{00000000-0005-0000-0000-0000EF160000}"/>
    <cellStyle name="Normal 2 2 3 3 2 4 3 2 2 2 2" xfId="28036" xr:uid="{00000000-0005-0000-0000-0000F0160000}"/>
    <cellStyle name="Normal 2 2 3 3 2 4 3 2 2 2 3" xfId="18500" xr:uid="{00000000-0005-0000-0000-0000F1160000}"/>
    <cellStyle name="Normal 2 2 3 3 2 4 3 2 2 3" xfId="23268" xr:uid="{00000000-0005-0000-0000-0000F2160000}"/>
    <cellStyle name="Normal 2 2 3 3 2 4 3 2 2 4" xfId="13732" xr:uid="{00000000-0005-0000-0000-0000F3160000}"/>
    <cellStyle name="Normal 2 2 3 3 2 4 3 2 3" xfId="6579" xr:uid="{00000000-0005-0000-0000-0000F4160000}"/>
    <cellStyle name="Normal 2 2 3 3 2 4 3 2 3 2" xfId="25652" xr:uid="{00000000-0005-0000-0000-0000F5160000}"/>
    <cellStyle name="Normal 2 2 3 3 2 4 3 2 3 3" xfId="16116" xr:uid="{00000000-0005-0000-0000-0000F6160000}"/>
    <cellStyle name="Normal 2 2 3 3 2 4 3 2 4" xfId="20884" xr:uid="{00000000-0005-0000-0000-0000F7160000}"/>
    <cellStyle name="Normal 2 2 3 3 2 4 3 2 5" xfId="11348" xr:uid="{00000000-0005-0000-0000-0000F8160000}"/>
    <cellStyle name="Normal 2 2 3 3 2 4 3 3" xfId="3002" xr:uid="{00000000-0005-0000-0000-0000F9160000}"/>
    <cellStyle name="Normal 2 2 3 3 2 4 3 3 2" xfId="7771" xr:uid="{00000000-0005-0000-0000-0000FA160000}"/>
    <cellStyle name="Normal 2 2 3 3 2 4 3 3 2 2" xfId="26844" xr:uid="{00000000-0005-0000-0000-0000FB160000}"/>
    <cellStyle name="Normal 2 2 3 3 2 4 3 3 2 3" xfId="17308" xr:uid="{00000000-0005-0000-0000-0000FC160000}"/>
    <cellStyle name="Normal 2 2 3 3 2 4 3 3 3" xfId="22076" xr:uid="{00000000-0005-0000-0000-0000FD160000}"/>
    <cellStyle name="Normal 2 2 3 3 2 4 3 3 4" xfId="12540" xr:uid="{00000000-0005-0000-0000-0000FE160000}"/>
    <cellStyle name="Normal 2 2 3 3 2 4 3 4" xfId="5387" xr:uid="{00000000-0005-0000-0000-0000FF160000}"/>
    <cellStyle name="Normal 2 2 3 3 2 4 3 4 2" xfId="24460" xr:uid="{00000000-0005-0000-0000-000000170000}"/>
    <cellStyle name="Normal 2 2 3 3 2 4 3 4 3" xfId="14924" xr:uid="{00000000-0005-0000-0000-000001170000}"/>
    <cellStyle name="Normal 2 2 3 3 2 4 3 5" xfId="19692" xr:uid="{00000000-0005-0000-0000-000002170000}"/>
    <cellStyle name="Normal 2 2 3 3 2 4 3 6" xfId="10156" xr:uid="{00000000-0005-0000-0000-000003170000}"/>
    <cellStyle name="Normal 2 2 3 3 2 4 4" xfId="959" xr:uid="{00000000-0005-0000-0000-000004170000}"/>
    <cellStyle name="Normal 2 2 3 3 2 4 4 2" xfId="2157" xr:uid="{00000000-0005-0000-0000-000005170000}"/>
    <cellStyle name="Normal 2 2 3 3 2 4 4 2 2" xfId="4542" xr:uid="{00000000-0005-0000-0000-000006170000}"/>
    <cellStyle name="Normal 2 2 3 3 2 4 4 2 2 2" xfId="9311" xr:uid="{00000000-0005-0000-0000-000007170000}"/>
    <cellStyle name="Normal 2 2 3 3 2 4 4 2 2 2 2" xfId="28384" xr:uid="{00000000-0005-0000-0000-000008170000}"/>
    <cellStyle name="Normal 2 2 3 3 2 4 4 2 2 2 3" xfId="18848" xr:uid="{00000000-0005-0000-0000-000009170000}"/>
    <cellStyle name="Normal 2 2 3 3 2 4 4 2 2 3" xfId="23616" xr:uid="{00000000-0005-0000-0000-00000A170000}"/>
    <cellStyle name="Normal 2 2 3 3 2 4 4 2 2 4" xfId="14080" xr:uid="{00000000-0005-0000-0000-00000B170000}"/>
    <cellStyle name="Normal 2 2 3 3 2 4 4 2 3" xfId="6927" xr:uid="{00000000-0005-0000-0000-00000C170000}"/>
    <cellStyle name="Normal 2 2 3 3 2 4 4 2 3 2" xfId="26000" xr:uid="{00000000-0005-0000-0000-00000D170000}"/>
    <cellStyle name="Normal 2 2 3 3 2 4 4 2 3 3" xfId="16464" xr:uid="{00000000-0005-0000-0000-00000E170000}"/>
    <cellStyle name="Normal 2 2 3 3 2 4 4 2 4" xfId="21232" xr:uid="{00000000-0005-0000-0000-00000F170000}"/>
    <cellStyle name="Normal 2 2 3 3 2 4 4 2 5" xfId="11696" xr:uid="{00000000-0005-0000-0000-000010170000}"/>
    <cellStyle name="Normal 2 2 3 3 2 4 4 3" xfId="3350" xr:uid="{00000000-0005-0000-0000-000011170000}"/>
    <cellStyle name="Normal 2 2 3 3 2 4 4 3 2" xfId="8119" xr:uid="{00000000-0005-0000-0000-000012170000}"/>
    <cellStyle name="Normal 2 2 3 3 2 4 4 3 2 2" xfId="27192" xr:uid="{00000000-0005-0000-0000-000013170000}"/>
    <cellStyle name="Normal 2 2 3 3 2 4 4 3 2 3" xfId="17656" xr:uid="{00000000-0005-0000-0000-000014170000}"/>
    <cellStyle name="Normal 2 2 3 3 2 4 4 3 3" xfId="22424" xr:uid="{00000000-0005-0000-0000-000015170000}"/>
    <cellStyle name="Normal 2 2 3 3 2 4 4 3 4" xfId="12888" xr:uid="{00000000-0005-0000-0000-000016170000}"/>
    <cellStyle name="Normal 2 2 3 3 2 4 4 4" xfId="5735" xr:uid="{00000000-0005-0000-0000-000017170000}"/>
    <cellStyle name="Normal 2 2 3 3 2 4 4 4 2" xfId="24808" xr:uid="{00000000-0005-0000-0000-000018170000}"/>
    <cellStyle name="Normal 2 2 3 3 2 4 4 4 3" xfId="15272" xr:uid="{00000000-0005-0000-0000-000019170000}"/>
    <cellStyle name="Normal 2 2 3 3 2 4 4 5" xfId="20040" xr:uid="{00000000-0005-0000-0000-00001A170000}"/>
    <cellStyle name="Normal 2 2 3 3 2 4 4 6" xfId="10504" xr:uid="{00000000-0005-0000-0000-00001B170000}"/>
    <cellStyle name="Normal 2 2 3 3 2 4 5" xfId="1461" xr:uid="{00000000-0005-0000-0000-00001C170000}"/>
    <cellStyle name="Normal 2 2 3 3 2 4 5 2" xfId="3846" xr:uid="{00000000-0005-0000-0000-00001D170000}"/>
    <cellStyle name="Normal 2 2 3 3 2 4 5 2 2" xfId="8615" xr:uid="{00000000-0005-0000-0000-00001E170000}"/>
    <cellStyle name="Normal 2 2 3 3 2 4 5 2 2 2" xfId="27688" xr:uid="{00000000-0005-0000-0000-00001F170000}"/>
    <cellStyle name="Normal 2 2 3 3 2 4 5 2 2 3" xfId="18152" xr:uid="{00000000-0005-0000-0000-000020170000}"/>
    <cellStyle name="Normal 2 2 3 3 2 4 5 2 3" xfId="22920" xr:uid="{00000000-0005-0000-0000-000021170000}"/>
    <cellStyle name="Normal 2 2 3 3 2 4 5 2 4" xfId="13384" xr:uid="{00000000-0005-0000-0000-000022170000}"/>
    <cellStyle name="Normal 2 2 3 3 2 4 5 3" xfId="6231" xr:uid="{00000000-0005-0000-0000-000023170000}"/>
    <cellStyle name="Normal 2 2 3 3 2 4 5 3 2" xfId="25304" xr:uid="{00000000-0005-0000-0000-000024170000}"/>
    <cellStyle name="Normal 2 2 3 3 2 4 5 3 3" xfId="15768" xr:uid="{00000000-0005-0000-0000-000025170000}"/>
    <cellStyle name="Normal 2 2 3 3 2 4 5 4" xfId="20536" xr:uid="{00000000-0005-0000-0000-000026170000}"/>
    <cellStyle name="Normal 2 2 3 3 2 4 5 5" xfId="11000" xr:uid="{00000000-0005-0000-0000-000027170000}"/>
    <cellStyle name="Normal 2 2 3 3 2 4 6" xfId="2654" xr:uid="{00000000-0005-0000-0000-000028170000}"/>
    <cellStyle name="Normal 2 2 3 3 2 4 6 2" xfId="7423" xr:uid="{00000000-0005-0000-0000-000029170000}"/>
    <cellStyle name="Normal 2 2 3 3 2 4 6 2 2" xfId="26496" xr:uid="{00000000-0005-0000-0000-00002A170000}"/>
    <cellStyle name="Normal 2 2 3 3 2 4 6 2 3" xfId="16960" xr:uid="{00000000-0005-0000-0000-00002B170000}"/>
    <cellStyle name="Normal 2 2 3 3 2 4 6 3" xfId="21728" xr:uid="{00000000-0005-0000-0000-00002C170000}"/>
    <cellStyle name="Normal 2 2 3 3 2 4 6 4" xfId="12192" xr:uid="{00000000-0005-0000-0000-00002D170000}"/>
    <cellStyle name="Normal 2 2 3 3 2 4 7" xfId="5039" xr:uid="{00000000-0005-0000-0000-00002E170000}"/>
    <cellStyle name="Normal 2 2 3 3 2 4 7 2" xfId="24112" xr:uid="{00000000-0005-0000-0000-00002F170000}"/>
    <cellStyle name="Normal 2 2 3 3 2 4 7 3" xfId="14576" xr:uid="{00000000-0005-0000-0000-000030170000}"/>
    <cellStyle name="Normal 2 2 3 3 2 4 8" xfId="19344" xr:uid="{00000000-0005-0000-0000-000031170000}"/>
    <cellStyle name="Normal 2 2 3 3 2 4 9" xfId="9808" xr:uid="{00000000-0005-0000-0000-000032170000}"/>
    <cellStyle name="Normal 2 2 3 3 2 5" xfId="190" xr:uid="{00000000-0005-0000-0000-000033170000}"/>
    <cellStyle name="Normal 2 2 3 3 2 5 2" xfId="539" xr:uid="{00000000-0005-0000-0000-000034170000}"/>
    <cellStyle name="Normal 2 2 3 3 2 5 2 2" xfId="1737" xr:uid="{00000000-0005-0000-0000-000035170000}"/>
    <cellStyle name="Normal 2 2 3 3 2 5 2 2 2" xfId="4122" xr:uid="{00000000-0005-0000-0000-000036170000}"/>
    <cellStyle name="Normal 2 2 3 3 2 5 2 2 2 2" xfId="8891" xr:uid="{00000000-0005-0000-0000-000037170000}"/>
    <cellStyle name="Normal 2 2 3 3 2 5 2 2 2 2 2" xfId="27964" xr:uid="{00000000-0005-0000-0000-000038170000}"/>
    <cellStyle name="Normal 2 2 3 3 2 5 2 2 2 2 3" xfId="18428" xr:uid="{00000000-0005-0000-0000-000039170000}"/>
    <cellStyle name="Normal 2 2 3 3 2 5 2 2 2 3" xfId="23196" xr:uid="{00000000-0005-0000-0000-00003A170000}"/>
    <cellStyle name="Normal 2 2 3 3 2 5 2 2 2 4" xfId="13660" xr:uid="{00000000-0005-0000-0000-00003B170000}"/>
    <cellStyle name="Normal 2 2 3 3 2 5 2 2 3" xfId="6507" xr:uid="{00000000-0005-0000-0000-00003C170000}"/>
    <cellStyle name="Normal 2 2 3 3 2 5 2 2 3 2" xfId="25580" xr:uid="{00000000-0005-0000-0000-00003D170000}"/>
    <cellStyle name="Normal 2 2 3 3 2 5 2 2 3 3" xfId="16044" xr:uid="{00000000-0005-0000-0000-00003E170000}"/>
    <cellStyle name="Normal 2 2 3 3 2 5 2 2 4" xfId="20812" xr:uid="{00000000-0005-0000-0000-00003F170000}"/>
    <cellStyle name="Normal 2 2 3 3 2 5 2 2 5" xfId="11276" xr:uid="{00000000-0005-0000-0000-000040170000}"/>
    <cellStyle name="Normal 2 2 3 3 2 5 2 3" xfId="2930" xr:uid="{00000000-0005-0000-0000-000041170000}"/>
    <cellStyle name="Normal 2 2 3 3 2 5 2 3 2" xfId="7699" xr:uid="{00000000-0005-0000-0000-000042170000}"/>
    <cellStyle name="Normal 2 2 3 3 2 5 2 3 2 2" xfId="26772" xr:uid="{00000000-0005-0000-0000-000043170000}"/>
    <cellStyle name="Normal 2 2 3 3 2 5 2 3 2 3" xfId="17236" xr:uid="{00000000-0005-0000-0000-000044170000}"/>
    <cellStyle name="Normal 2 2 3 3 2 5 2 3 3" xfId="22004" xr:uid="{00000000-0005-0000-0000-000045170000}"/>
    <cellStyle name="Normal 2 2 3 3 2 5 2 3 4" xfId="12468" xr:uid="{00000000-0005-0000-0000-000046170000}"/>
    <cellStyle name="Normal 2 2 3 3 2 5 2 4" xfId="5315" xr:uid="{00000000-0005-0000-0000-000047170000}"/>
    <cellStyle name="Normal 2 2 3 3 2 5 2 4 2" xfId="24388" xr:uid="{00000000-0005-0000-0000-000048170000}"/>
    <cellStyle name="Normal 2 2 3 3 2 5 2 4 3" xfId="14852" xr:uid="{00000000-0005-0000-0000-000049170000}"/>
    <cellStyle name="Normal 2 2 3 3 2 5 2 5" xfId="19620" xr:uid="{00000000-0005-0000-0000-00004A170000}"/>
    <cellStyle name="Normal 2 2 3 3 2 5 2 6" xfId="10084" xr:uid="{00000000-0005-0000-0000-00004B170000}"/>
    <cellStyle name="Normal 2 2 3 3 2 5 3" xfId="887" xr:uid="{00000000-0005-0000-0000-00004C170000}"/>
    <cellStyle name="Normal 2 2 3 3 2 5 3 2" xfId="2085" xr:uid="{00000000-0005-0000-0000-00004D170000}"/>
    <cellStyle name="Normal 2 2 3 3 2 5 3 2 2" xfId="4470" xr:uid="{00000000-0005-0000-0000-00004E170000}"/>
    <cellStyle name="Normal 2 2 3 3 2 5 3 2 2 2" xfId="9239" xr:uid="{00000000-0005-0000-0000-00004F170000}"/>
    <cellStyle name="Normal 2 2 3 3 2 5 3 2 2 2 2" xfId="28312" xr:uid="{00000000-0005-0000-0000-000050170000}"/>
    <cellStyle name="Normal 2 2 3 3 2 5 3 2 2 2 3" xfId="18776" xr:uid="{00000000-0005-0000-0000-000051170000}"/>
    <cellStyle name="Normal 2 2 3 3 2 5 3 2 2 3" xfId="23544" xr:uid="{00000000-0005-0000-0000-000052170000}"/>
    <cellStyle name="Normal 2 2 3 3 2 5 3 2 2 4" xfId="14008" xr:uid="{00000000-0005-0000-0000-000053170000}"/>
    <cellStyle name="Normal 2 2 3 3 2 5 3 2 3" xfId="6855" xr:uid="{00000000-0005-0000-0000-000054170000}"/>
    <cellStyle name="Normal 2 2 3 3 2 5 3 2 3 2" xfId="25928" xr:uid="{00000000-0005-0000-0000-000055170000}"/>
    <cellStyle name="Normal 2 2 3 3 2 5 3 2 3 3" xfId="16392" xr:uid="{00000000-0005-0000-0000-000056170000}"/>
    <cellStyle name="Normal 2 2 3 3 2 5 3 2 4" xfId="21160" xr:uid="{00000000-0005-0000-0000-000057170000}"/>
    <cellStyle name="Normal 2 2 3 3 2 5 3 2 5" xfId="11624" xr:uid="{00000000-0005-0000-0000-000058170000}"/>
    <cellStyle name="Normal 2 2 3 3 2 5 3 3" xfId="3278" xr:uid="{00000000-0005-0000-0000-000059170000}"/>
    <cellStyle name="Normal 2 2 3 3 2 5 3 3 2" xfId="8047" xr:uid="{00000000-0005-0000-0000-00005A170000}"/>
    <cellStyle name="Normal 2 2 3 3 2 5 3 3 2 2" xfId="27120" xr:uid="{00000000-0005-0000-0000-00005B170000}"/>
    <cellStyle name="Normal 2 2 3 3 2 5 3 3 2 3" xfId="17584" xr:uid="{00000000-0005-0000-0000-00005C170000}"/>
    <cellStyle name="Normal 2 2 3 3 2 5 3 3 3" xfId="22352" xr:uid="{00000000-0005-0000-0000-00005D170000}"/>
    <cellStyle name="Normal 2 2 3 3 2 5 3 3 4" xfId="12816" xr:uid="{00000000-0005-0000-0000-00005E170000}"/>
    <cellStyle name="Normal 2 2 3 3 2 5 3 4" xfId="5663" xr:uid="{00000000-0005-0000-0000-00005F170000}"/>
    <cellStyle name="Normal 2 2 3 3 2 5 3 4 2" xfId="24736" xr:uid="{00000000-0005-0000-0000-000060170000}"/>
    <cellStyle name="Normal 2 2 3 3 2 5 3 4 3" xfId="15200" xr:uid="{00000000-0005-0000-0000-000061170000}"/>
    <cellStyle name="Normal 2 2 3 3 2 5 3 5" xfId="19968" xr:uid="{00000000-0005-0000-0000-000062170000}"/>
    <cellStyle name="Normal 2 2 3 3 2 5 3 6" xfId="10432" xr:uid="{00000000-0005-0000-0000-000063170000}"/>
    <cellStyle name="Normal 2 2 3 3 2 5 4" xfId="1389" xr:uid="{00000000-0005-0000-0000-000064170000}"/>
    <cellStyle name="Normal 2 2 3 3 2 5 4 2" xfId="3774" xr:uid="{00000000-0005-0000-0000-000065170000}"/>
    <cellStyle name="Normal 2 2 3 3 2 5 4 2 2" xfId="8543" xr:uid="{00000000-0005-0000-0000-000066170000}"/>
    <cellStyle name="Normal 2 2 3 3 2 5 4 2 2 2" xfId="27616" xr:uid="{00000000-0005-0000-0000-000067170000}"/>
    <cellStyle name="Normal 2 2 3 3 2 5 4 2 2 3" xfId="18080" xr:uid="{00000000-0005-0000-0000-000068170000}"/>
    <cellStyle name="Normal 2 2 3 3 2 5 4 2 3" xfId="22848" xr:uid="{00000000-0005-0000-0000-000069170000}"/>
    <cellStyle name="Normal 2 2 3 3 2 5 4 2 4" xfId="13312" xr:uid="{00000000-0005-0000-0000-00006A170000}"/>
    <cellStyle name="Normal 2 2 3 3 2 5 4 3" xfId="6159" xr:uid="{00000000-0005-0000-0000-00006B170000}"/>
    <cellStyle name="Normal 2 2 3 3 2 5 4 3 2" xfId="25232" xr:uid="{00000000-0005-0000-0000-00006C170000}"/>
    <cellStyle name="Normal 2 2 3 3 2 5 4 3 3" xfId="15696" xr:uid="{00000000-0005-0000-0000-00006D170000}"/>
    <cellStyle name="Normal 2 2 3 3 2 5 4 4" xfId="20464" xr:uid="{00000000-0005-0000-0000-00006E170000}"/>
    <cellStyle name="Normal 2 2 3 3 2 5 4 5" xfId="10928" xr:uid="{00000000-0005-0000-0000-00006F170000}"/>
    <cellStyle name="Normal 2 2 3 3 2 5 5" xfId="2582" xr:uid="{00000000-0005-0000-0000-000070170000}"/>
    <cellStyle name="Normal 2 2 3 3 2 5 5 2" xfId="7351" xr:uid="{00000000-0005-0000-0000-000071170000}"/>
    <cellStyle name="Normal 2 2 3 3 2 5 5 2 2" xfId="26424" xr:uid="{00000000-0005-0000-0000-000072170000}"/>
    <cellStyle name="Normal 2 2 3 3 2 5 5 2 3" xfId="16888" xr:uid="{00000000-0005-0000-0000-000073170000}"/>
    <cellStyle name="Normal 2 2 3 3 2 5 5 3" xfId="21656" xr:uid="{00000000-0005-0000-0000-000074170000}"/>
    <cellStyle name="Normal 2 2 3 3 2 5 5 4" xfId="12120" xr:uid="{00000000-0005-0000-0000-000075170000}"/>
    <cellStyle name="Normal 2 2 3 3 2 5 6" xfId="4967" xr:uid="{00000000-0005-0000-0000-000076170000}"/>
    <cellStyle name="Normal 2 2 3 3 2 5 6 2" xfId="24040" xr:uid="{00000000-0005-0000-0000-000077170000}"/>
    <cellStyle name="Normal 2 2 3 3 2 5 6 3" xfId="14504" xr:uid="{00000000-0005-0000-0000-000078170000}"/>
    <cellStyle name="Normal 2 2 3 3 2 5 7" xfId="19272" xr:uid="{00000000-0005-0000-0000-000079170000}"/>
    <cellStyle name="Normal 2 2 3 3 2 5 8" xfId="9736" xr:uid="{00000000-0005-0000-0000-00007A170000}"/>
    <cellStyle name="Normal 2 2 3 3 2 6" xfId="334" xr:uid="{00000000-0005-0000-0000-00007B170000}"/>
    <cellStyle name="Normal 2 2 3 3 2 6 2" xfId="683" xr:uid="{00000000-0005-0000-0000-00007C170000}"/>
    <cellStyle name="Normal 2 2 3 3 2 6 2 2" xfId="1881" xr:uid="{00000000-0005-0000-0000-00007D170000}"/>
    <cellStyle name="Normal 2 2 3 3 2 6 2 2 2" xfId="4266" xr:uid="{00000000-0005-0000-0000-00007E170000}"/>
    <cellStyle name="Normal 2 2 3 3 2 6 2 2 2 2" xfId="9035" xr:uid="{00000000-0005-0000-0000-00007F170000}"/>
    <cellStyle name="Normal 2 2 3 3 2 6 2 2 2 2 2" xfId="28108" xr:uid="{00000000-0005-0000-0000-000080170000}"/>
    <cellStyle name="Normal 2 2 3 3 2 6 2 2 2 2 3" xfId="18572" xr:uid="{00000000-0005-0000-0000-000081170000}"/>
    <cellStyle name="Normal 2 2 3 3 2 6 2 2 2 3" xfId="23340" xr:uid="{00000000-0005-0000-0000-000082170000}"/>
    <cellStyle name="Normal 2 2 3 3 2 6 2 2 2 4" xfId="13804" xr:uid="{00000000-0005-0000-0000-000083170000}"/>
    <cellStyle name="Normal 2 2 3 3 2 6 2 2 3" xfId="6651" xr:uid="{00000000-0005-0000-0000-000084170000}"/>
    <cellStyle name="Normal 2 2 3 3 2 6 2 2 3 2" xfId="25724" xr:uid="{00000000-0005-0000-0000-000085170000}"/>
    <cellStyle name="Normal 2 2 3 3 2 6 2 2 3 3" xfId="16188" xr:uid="{00000000-0005-0000-0000-000086170000}"/>
    <cellStyle name="Normal 2 2 3 3 2 6 2 2 4" xfId="20956" xr:uid="{00000000-0005-0000-0000-000087170000}"/>
    <cellStyle name="Normal 2 2 3 3 2 6 2 2 5" xfId="11420" xr:uid="{00000000-0005-0000-0000-000088170000}"/>
    <cellStyle name="Normal 2 2 3 3 2 6 2 3" xfId="3074" xr:uid="{00000000-0005-0000-0000-000089170000}"/>
    <cellStyle name="Normal 2 2 3 3 2 6 2 3 2" xfId="7843" xr:uid="{00000000-0005-0000-0000-00008A170000}"/>
    <cellStyle name="Normal 2 2 3 3 2 6 2 3 2 2" xfId="26916" xr:uid="{00000000-0005-0000-0000-00008B170000}"/>
    <cellStyle name="Normal 2 2 3 3 2 6 2 3 2 3" xfId="17380" xr:uid="{00000000-0005-0000-0000-00008C170000}"/>
    <cellStyle name="Normal 2 2 3 3 2 6 2 3 3" xfId="22148" xr:uid="{00000000-0005-0000-0000-00008D170000}"/>
    <cellStyle name="Normal 2 2 3 3 2 6 2 3 4" xfId="12612" xr:uid="{00000000-0005-0000-0000-00008E170000}"/>
    <cellStyle name="Normal 2 2 3 3 2 6 2 4" xfId="5459" xr:uid="{00000000-0005-0000-0000-00008F170000}"/>
    <cellStyle name="Normal 2 2 3 3 2 6 2 4 2" xfId="24532" xr:uid="{00000000-0005-0000-0000-000090170000}"/>
    <cellStyle name="Normal 2 2 3 3 2 6 2 4 3" xfId="14996" xr:uid="{00000000-0005-0000-0000-000091170000}"/>
    <cellStyle name="Normal 2 2 3 3 2 6 2 5" xfId="19764" xr:uid="{00000000-0005-0000-0000-000092170000}"/>
    <cellStyle name="Normal 2 2 3 3 2 6 2 6" xfId="10228" xr:uid="{00000000-0005-0000-0000-000093170000}"/>
    <cellStyle name="Normal 2 2 3 3 2 6 3" xfId="1031" xr:uid="{00000000-0005-0000-0000-000094170000}"/>
    <cellStyle name="Normal 2 2 3 3 2 6 3 2" xfId="2229" xr:uid="{00000000-0005-0000-0000-000095170000}"/>
    <cellStyle name="Normal 2 2 3 3 2 6 3 2 2" xfId="4614" xr:uid="{00000000-0005-0000-0000-000096170000}"/>
    <cellStyle name="Normal 2 2 3 3 2 6 3 2 2 2" xfId="9383" xr:uid="{00000000-0005-0000-0000-000097170000}"/>
    <cellStyle name="Normal 2 2 3 3 2 6 3 2 2 2 2" xfId="28456" xr:uid="{00000000-0005-0000-0000-000098170000}"/>
    <cellStyle name="Normal 2 2 3 3 2 6 3 2 2 2 3" xfId="18920" xr:uid="{00000000-0005-0000-0000-000099170000}"/>
    <cellStyle name="Normal 2 2 3 3 2 6 3 2 2 3" xfId="23688" xr:uid="{00000000-0005-0000-0000-00009A170000}"/>
    <cellStyle name="Normal 2 2 3 3 2 6 3 2 2 4" xfId="14152" xr:uid="{00000000-0005-0000-0000-00009B170000}"/>
    <cellStyle name="Normal 2 2 3 3 2 6 3 2 3" xfId="6999" xr:uid="{00000000-0005-0000-0000-00009C170000}"/>
    <cellStyle name="Normal 2 2 3 3 2 6 3 2 3 2" xfId="26072" xr:uid="{00000000-0005-0000-0000-00009D170000}"/>
    <cellStyle name="Normal 2 2 3 3 2 6 3 2 3 3" xfId="16536" xr:uid="{00000000-0005-0000-0000-00009E170000}"/>
    <cellStyle name="Normal 2 2 3 3 2 6 3 2 4" xfId="21304" xr:uid="{00000000-0005-0000-0000-00009F170000}"/>
    <cellStyle name="Normal 2 2 3 3 2 6 3 2 5" xfId="11768" xr:uid="{00000000-0005-0000-0000-0000A0170000}"/>
    <cellStyle name="Normal 2 2 3 3 2 6 3 3" xfId="3422" xr:uid="{00000000-0005-0000-0000-0000A1170000}"/>
    <cellStyle name="Normal 2 2 3 3 2 6 3 3 2" xfId="8191" xr:uid="{00000000-0005-0000-0000-0000A2170000}"/>
    <cellStyle name="Normal 2 2 3 3 2 6 3 3 2 2" xfId="27264" xr:uid="{00000000-0005-0000-0000-0000A3170000}"/>
    <cellStyle name="Normal 2 2 3 3 2 6 3 3 2 3" xfId="17728" xr:uid="{00000000-0005-0000-0000-0000A4170000}"/>
    <cellStyle name="Normal 2 2 3 3 2 6 3 3 3" xfId="22496" xr:uid="{00000000-0005-0000-0000-0000A5170000}"/>
    <cellStyle name="Normal 2 2 3 3 2 6 3 3 4" xfId="12960" xr:uid="{00000000-0005-0000-0000-0000A6170000}"/>
    <cellStyle name="Normal 2 2 3 3 2 6 3 4" xfId="5807" xr:uid="{00000000-0005-0000-0000-0000A7170000}"/>
    <cellStyle name="Normal 2 2 3 3 2 6 3 4 2" xfId="24880" xr:uid="{00000000-0005-0000-0000-0000A8170000}"/>
    <cellStyle name="Normal 2 2 3 3 2 6 3 4 3" xfId="15344" xr:uid="{00000000-0005-0000-0000-0000A9170000}"/>
    <cellStyle name="Normal 2 2 3 3 2 6 3 5" xfId="20112" xr:uid="{00000000-0005-0000-0000-0000AA170000}"/>
    <cellStyle name="Normal 2 2 3 3 2 6 3 6" xfId="10576" xr:uid="{00000000-0005-0000-0000-0000AB170000}"/>
    <cellStyle name="Normal 2 2 3 3 2 6 4" xfId="1533" xr:uid="{00000000-0005-0000-0000-0000AC170000}"/>
    <cellStyle name="Normal 2 2 3 3 2 6 4 2" xfId="3918" xr:uid="{00000000-0005-0000-0000-0000AD170000}"/>
    <cellStyle name="Normal 2 2 3 3 2 6 4 2 2" xfId="8687" xr:uid="{00000000-0005-0000-0000-0000AE170000}"/>
    <cellStyle name="Normal 2 2 3 3 2 6 4 2 2 2" xfId="27760" xr:uid="{00000000-0005-0000-0000-0000AF170000}"/>
    <cellStyle name="Normal 2 2 3 3 2 6 4 2 2 3" xfId="18224" xr:uid="{00000000-0005-0000-0000-0000B0170000}"/>
    <cellStyle name="Normal 2 2 3 3 2 6 4 2 3" xfId="22992" xr:uid="{00000000-0005-0000-0000-0000B1170000}"/>
    <cellStyle name="Normal 2 2 3 3 2 6 4 2 4" xfId="13456" xr:uid="{00000000-0005-0000-0000-0000B2170000}"/>
    <cellStyle name="Normal 2 2 3 3 2 6 4 3" xfId="6303" xr:uid="{00000000-0005-0000-0000-0000B3170000}"/>
    <cellStyle name="Normal 2 2 3 3 2 6 4 3 2" xfId="25376" xr:uid="{00000000-0005-0000-0000-0000B4170000}"/>
    <cellStyle name="Normal 2 2 3 3 2 6 4 3 3" xfId="15840" xr:uid="{00000000-0005-0000-0000-0000B5170000}"/>
    <cellStyle name="Normal 2 2 3 3 2 6 4 4" xfId="20608" xr:uid="{00000000-0005-0000-0000-0000B6170000}"/>
    <cellStyle name="Normal 2 2 3 3 2 6 4 5" xfId="11072" xr:uid="{00000000-0005-0000-0000-0000B7170000}"/>
    <cellStyle name="Normal 2 2 3 3 2 6 5" xfId="2726" xr:uid="{00000000-0005-0000-0000-0000B8170000}"/>
    <cellStyle name="Normal 2 2 3 3 2 6 5 2" xfId="7495" xr:uid="{00000000-0005-0000-0000-0000B9170000}"/>
    <cellStyle name="Normal 2 2 3 3 2 6 5 2 2" xfId="26568" xr:uid="{00000000-0005-0000-0000-0000BA170000}"/>
    <cellStyle name="Normal 2 2 3 3 2 6 5 2 3" xfId="17032" xr:uid="{00000000-0005-0000-0000-0000BB170000}"/>
    <cellStyle name="Normal 2 2 3 3 2 6 5 3" xfId="21800" xr:uid="{00000000-0005-0000-0000-0000BC170000}"/>
    <cellStyle name="Normal 2 2 3 3 2 6 5 4" xfId="12264" xr:uid="{00000000-0005-0000-0000-0000BD170000}"/>
    <cellStyle name="Normal 2 2 3 3 2 6 6" xfId="5111" xr:uid="{00000000-0005-0000-0000-0000BE170000}"/>
    <cellStyle name="Normal 2 2 3 3 2 6 6 2" xfId="24184" xr:uid="{00000000-0005-0000-0000-0000BF170000}"/>
    <cellStyle name="Normal 2 2 3 3 2 6 6 3" xfId="14648" xr:uid="{00000000-0005-0000-0000-0000C0170000}"/>
    <cellStyle name="Normal 2 2 3 3 2 6 7" xfId="19416" xr:uid="{00000000-0005-0000-0000-0000C1170000}"/>
    <cellStyle name="Normal 2 2 3 3 2 6 8" xfId="9880" xr:uid="{00000000-0005-0000-0000-0000C2170000}"/>
    <cellStyle name="Normal 2 2 3 3 2 7" xfId="491" xr:uid="{00000000-0005-0000-0000-0000C3170000}"/>
    <cellStyle name="Normal 2 2 3 3 2 7 2" xfId="1689" xr:uid="{00000000-0005-0000-0000-0000C4170000}"/>
    <cellStyle name="Normal 2 2 3 3 2 7 2 2" xfId="4074" xr:uid="{00000000-0005-0000-0000-0000C5170000}"/>
    <cellStyle name="Normal 2 2 3 3 2 7 2 2 2" xfId="8843" xr:uid="{00000000-0005-0000-0000-0000C6170000}"/>
    <cellStyle name="Normal 2 2 3 3 2 7 2 2 2 2" xfId="27916" xr:uid="{00000000-0005-0000-0000-0000C7170000}"/>
    <cellStyle name="Normal 2 2 3 3 2 7 2 2 2 3" xfId="18380" xr:uid="{00000000-0005-0000-0000-0000C8170000}"/>
    <cellStyle name="Normal 2 2 3 3 2 7 2 2 3" xfId="23148" xr:uid="{00000000-0005-0000-0000-0000C9170000}"/>
    <cellStyle name="Normal 2 2 3 3 2 7 2 2 4" xfId="13612" xr:uid="{00000000-0005-0000-0000-0000CA170000}"/>
    <cellStyle name="Normal 2 2 3 3 2 7 2 3" xfId="6459" xr:uid="{00000000-0005-0000-0000-0000CB170000}"/>
    <cellStyle name="Normal 2 2 3 3 2 7 2 3 2" xfId="25532" xr:uid="{00000000-0005-0000-0000-0000CC170000}"/>
    <cellStyle name="Normal 2 2 3 3 2 7 2 3 3" xfId="15996" xr:uid="{00000000-0005-0000-0000-0000CD170000}"/>
    <cellStyle name="Normal 2 2 3 3 2 7 2 4" xfId="20764" xr:uid="{00000000-0005-0000-0000-0000CE170000}"/>
    <cellStyle name="Normal 2 2 3 3 2 7 2 5" xfId="11228" xr:uid="{00000000-0005-0000-0000-0000CF170000}"/>
    <cellStyle name="Normal 2 2 3 3 2 7 3" xfId="2882" xr:uid="{00000000-0005-0000-0000-0000D0170000}"/>
    <cellStyle name="Normal 2 2 3 3 2 7 3 2" xfId="7651" xr:uid="{00000000-0005-0000-0000-0000D1170000}"/>
    <cellStyle name="Normal 2 2 3 3 2 7 3 2 2" xfId="26724" xr:uid="{00000000-0005-0000-0000-0000D2170000}"/>
    <cellStyle name="Normal 2 2 3 3 2 7 3 2 3" xfId="17188" xr:uid="{00000000-0005-0000-0000-0000D3170000}"/>
    <cellStyle name="Normal 2 2 3 3 2 7 3 3" xfId="21956" xr:uid="{00000000-0005-0000-0000-0000D4170000}"/>
    <cellStyle name="Normal 2 2 3 3 2 7 3 4" xfId="12420" xr:uid="{00000000-0005-0000-0000-0000D5170000}"/>
    <cellStyle name="Normal 2 2 3 3 2 7 4" xfId="5267" xr:uid="{00000000-0005-0000-0000-0000D6170000}"/>
    <cellStyle name="Normal 2 2 3 3 2 7 4 2" xfId="24340" xr:uid="{00000000-0005-0000-0000-0000D7170000}"/>
    <cellStyle name="Normal 2 2 3 3 2 7 4 3" xfId="14804" xr:uid="{00000000-0005-0000-0000-0000D8170000}"/>
    <cellStyle name="Normal 2 2 3 3 2 7 5" xfId="19572" xr:uid="{00000000-0005-0000-0000-0000D9170000}"/>
    <cellStyle name="Normal 2 2 3 3 2 7 6" xfId="10036" xr:uid="{00000000-0005-0000-0000-0000DA170000}"/>
    <cellStyle name="Normal 2 2 3 3 2 8" xfId="839" xr:uid="{00000000-0005-0000-0000-0000DB170000}"/>
    <cellStyle name="Normal 2 2 3 3 2 8 2" xfId="2037" xr:uid="{00000000-0005-0000-0000-0000DC170000}"/>
    <cellStyle name="Normal 2 2 3 3 2 8 2 2" xfId="4422" xr:uid="{00000000-0005-0000-0000-0000DD170000}"/>
    <cellStyle name="Normal 2 2 3 3 2 8 2 2 2" xfId="9191" xr:uid="{00000000-0005-0000-0000-0000DE170000}"/>
    <cellStyle name="Normal 2 2 3 3 2 8 2 2 2 2" xfId="28264" xr:uid="{00000000-0005-0000-0000-0000DF170000}"/>
    <cellStyle name="Normal 2 2 3 3 2 8 2 2 2 3" xfId="18728" xr:uid="{00000000-0005-0000-0000-0000E0170000}"/>
    <cellStyle name="Normal 2 2 3 3 2 8 2 2 3" xfId="23496" xr:uid="{00000000-0005-0000-0000-0000E1170000}"/>
    <cellStyle name="Normal 2 2 3 3 2 8 2 2 4" xfId="13960" xr:uid="{00000000-0005-0000-0000-0000E2170000}"/>
    <cellStyle name="Normal 2 2 3 3 2 8 2 3" xfId="6807" xr:uid="{00000000-0005-0000-0000-0000E3170000}"/>
    <cellStyle name="Normal 2 2 3 3 2 8 2 3 2" xfId="25880" xr:uid="{00000000-0005-0000-0000-0000E4170000}"/>
    <cellStyle name="Normal 2 2 3 3 2 8 2 3 3" xfId="16344" xr:uid="{00000000-0005-0000-0000-0000E5170000}"/>
    <cellStyle name="Normal 2 2 3 3 2 8 2 4" xfId="21112" xr:uid="{00000000-0005-0000-0000-0000E6170000}"/>
    <cellStyle name="Normal 2 2 3 3 2 8 2 5" xfId="11576" xr:uid="{00000000-0005-0000-0000-0000E7170000}"/>
    <cellStyle name="Normal 2 2 3 3 2 8 3" xfId="3230" xr:uid="{00000000-0005-0000-0000-0000E8170000}"/>
    <cellStyle name="Normal 2 2 3 3 2 8 3 2" xfId="7999" xr:uid="{00000000-0005-0000-0000-0000E9170000}"/>
    <cellStyle name="Normal 2 2 3 3 2 8 3 2 2" xfId="27072" xr:uid="{00000000-0005-0000-0000-0000EA170000}"/>
    <cellStyle name="Normal 2 2 3 3 2 8 3 2 3" xfId="17536" xr:uid="{00000000-0005-0000-0000-0000EB170000}"/>
    <cellStyle name="Normal 2 2 3 3 2 8 3 3" xfId="22304" xr:uid="{00000000-0005-0000-0000-0000EC170000}"/>
    <cellStyle name="Normal 2 2 3 3 2 8 3 4" xfId="12768" xr:uid="{00000000-0005-0000-0000-0000ED170000}"/>
    <cellStyle name="Normal 2 2 3 3 2 8 4" xfId="5615" xr:uid="{00000000-0005-0000-0000-0000EE170000}"/>
    <cellStyle name="Normal 2 2 3 3 2 8 4 2" xfId="24688" xr:uid="{00000000-0005-0000-0000-0000EF170000}"/>
    <cellStyle name="Normal 2 2 3 3 2 8 4 3" xfId="15152" xr:uid="{00000000-0005-0000-0000-0000F0170000}"/>
    <cellStyle name="Normal 2 2 3 3 2 8 5" xfId="19920" xr:uid="{00000000-0005-0000-0000-0000F1170000}"/>
    <cellStyle name="Normal 2 2 3 3 2 8 6" xfId="10384" xr:uid="{00000000-0005-0000-0000-0000F2170000}"/>
    <cellStyle name="Normal 2 2 3 3 2 9" xfId="142" xr:uid="{00000000-0005-0000-0000-0000F3170000}"/>
    <cellStyle name="Normal 2 2 3 3 2 9 2" xfId="1341" xr:uid="{00000000-0005-0000-0000-0000F4170000}"/>
    <cellStyle name="Normal 2 2 3 3 2 9 2 2" xfId="3726" xr:uid="{00000000-0005-0000-0000-0000F5170000}"/>
    <cellStyle name="Normal 2 2 3 3 2 9 2 2 2" xfId="8495" xr:uid="{00000000-0005-0000-0000-0000F6170000}"/>
    <cellStyle name="Normal 2 2 3 3 2 9 2 2 2 2" xfId="27568" xr:uid="{00000000-0005-0000-0000-0000F7170000}"/>
    <cellStyle name="Normal 2 2 3 3 2 9 2 2 2 3" xfId="18032" xr:uid="{00000000-0005-0000-0000-0000F8170000}"/>
    <cellStyle name="Normal 2 2 3 3 2 9 2 2 3" xfId="22800" xr:uid="{00000000-0005-0000-0000-0000F9170000}"/>
    <cellStyle name="Normal 2 2 3 3 2 9 2 2 4" xfId="13264" xr:uid="{00000000-0005-0000-0000-0000FA170000}"/>
    <cellStyle name="Normal 2 2 3 3 2 9 2 3" xfId="6111" xr:uid="{00000000-0005-0000-0000-0000FB170000}"/>
    <cellStyle name="Normal 2 2 3 3 2 9 2 3 2" xfId="25184" xr:uid="{00000000-0005-0000-0000-0000FC170000}"/>
    <cellStyle name="Normal 2 2 3 3 2 9 2 3 3" xfId="15648" xr:uid="{00000000-0005-0000-0000-0000FD170000}"/>
    <cellStyle name="Normal 2 2 3 3 2 9 2 4" xfId="20416" xr:uid="{00000000-0005-0000-0000-0000FE170000}"/>
    <cellStyle name="Normal 2 2 3 3 2 9 2 5" xfId="10880" xr:uid="{00000000-0005-0000-0000-0000FF170000}"/>
    <cellStyle name="Normal 2 2 3 3 2 9 3" xfId="2534" xr:uid="{00000000-0005-0000-0000-000000180000}"/>
    <cellStyle name="Normal 2 2 3 3 2 9 3 2" xfId="7303" xr:uid="{00000000-0005-0000-0000-000001180000}"/>
    <cellStyle name="Normal 2 2 3 3 2 9 3 2 2" xfId="26376" xr:uid="{00000000-0005-0000-0000-000002180000}"/>
    <cellStyle name="Normal 2 2 3 3 2 9 3 2 3" xfId="16840" xr:uid="{00000000-0005-0000-0000-000003180000}"/>
    <cellStyle name="Normal 2 2 3 3 2 9 3 3" xfId="21608" xr:uid="{00000000-0005-0000-0000-000004180000}"/>
    <cellStyle name="Normal 2 2 3 3 2 9 3 4" xfId="12072" xr:uid="{00000000-0005-0000-0000-000005180000}"/>
    <cellStyle name="Normal 2 2 3 3 2 9 4" xfId="4919" xr:uid="{00000000-0005-0000-0000-000006180000}"/>
    <cellStyle name="Normal 2 2 3 3 2 9 4 2" xfId="23992" xr:uid="{00000000-0005-0000-0000-000007180000}"/>
    <cellStyle name="Normal 2 2 3 3 2 9 4 3" xfId="14456" xr:uid="{00000000-0005-0000-0000-000008180000}"/>
    <cellStyle name="Normal 2 2 3 3 2 9 5" xfId="19224" xr:uid="{00000000-0005-0000-0000-000009180000}"/>
    <cellStyle name="Normal 2 2 3 3 2 9 6" xfId="9688" xr:uid="{00000000-0005-0000-0000-00000A180000}"/>
    <cellStyle name="Normal 2 2 3 3 3" xfId="46" xr:uid="{00000000-0005-0000-0000-00000B180000}"/>
    <cellStyle name="Normal 2 2 3 3 3 10" xfId="1245" xr:uid="{00000000-0005-0000-0000-00000C180000}"/>
    <cellStyle name="Normal 2 2 3 3 3 10 2" xfId="3630" xr:uid="{00000000-0005-0000-0000-00000D180000}"/>
    <cellStyle name="Normal 2 2 3 3 3 10 2 2" xfId="8399" xr:uid="{00000000-0005-0000-0000-00000E180000}"/>
    <cellStyle name="Normal 2 2 3 3 3 10 2 2 2" xfId="27472" xr:uid="{00000000-0005-0000-0000-00000F180000}"/>
    <cellStyle name="Normal 2 2 3 3 3 10 2 2 3" xfId="17936" xr:uid="{00000000-0005-0000-0000-000010180000}"/>
    <cellStyle name="Normal 2 2 3 3 3 10 2 3" xfId="22704" xr:uid="{00000000-0005-0000-0000-000011180000}"/>
    <cellStyle name="Normal 2 2 3 3 3 10 2 4" xfId="13168" xr:uid="{00000000-0005-0000-0000-000012180000}"/>
    <cellStyle name="Normal 2 2 3 3 3 10 3" xfId="6015" xr:uid="{00000000-0005-0000-0000-000013180000}"/>
    <cellStyle name="Normal 2 2 3 3 3 10 3 2" xfId="25088" xr:uid="{00000000-0005-0000-0000-000014180000}"/>
    <cellStyle name="Normal 2 2 3 3 3 10 3 3" xfId="15552" xr:uid="{00000000-0005-0000-0000-000015180000}"/>
    <cellStyle name="Normal 2 2 3 3 3 10 4" xfId="20320" xr:uid="{00000000-0005-0000-0000-000016180000}"/>
    <cellStyle name="Normal 2 2 3 3 3 10 5" xfId="10784" xr:uid="{00000000-0005-0000-0000-000017180000}"/>
    <cellStyle name="Normal 2 2 3 3 3 11" xfId="2438" xr:uid="{00000000-0005-0000-0000-000018180000}"/>
    <cellStyle name="Normal 2 2 3 3 3 11 2" xfId="7207" xr:uid="{00000000-0005-0000-0000-000019180000}"/>
    <cellStyle name="Normal 2 2 3 3 3 11 2 2" xfId="26280" xr:uid="{00000000-0005-0000-0000-00001A180000}"/>
    <cellStyle name="Normal 2 2 3 3 3 11 2 3" xfId="16744" xr:uid="{00000000-0005-0000-0000-00001B180000}"/>
    <cellStyle name="Normal 2 2 3 3 3 11 3" xfId="21512" xr:uid="{00000000-0005-0000-0000-00001C180000}"/>
    <cellStyle name="Normal 2 2 3 3 3 11 4" xfId="11976" xr:uid="{00000000-0005-0000-0000-00001D180000}"/>
    <cellStyle name="Normal 2 2 3 3 3 12" xfId="4823" xr:uid="{00000000-0005-0000-0000-00001E180000}"/>
    <cellStyle name="Normal 2 2 3 3 3 12 2" xfId="23896" xr:uid="{00000000-0005-0000-0000-00001F180000}"/>
    <cellStyle name="Normal 2 2 3 3 3 12 3" xfId="14360" xr:uid="{00000000-0005-0000-0000-000020180000}"/>
    <cellStyle name="Normal 2 2 3 3 3 13" xfId="19128" xr:uid="{00000000-0005-0000-0000-000021180000}"/>
    <cellStyle name="Normal 2 2 3 3 3 14" xfId="9592" xr:uid="{00000000-0005-0000-0000-000022180000}"/>
    <cellStyle name="Normal 2 2 3 3 3 2" xfId="298" xr:uid="{00000000-0005-0000-0000-000023180000}"/>
    <cellStyle name="Normal 2 2 3 3 3 2 2" xfId="442" xr:uid="{00000000-0005-0000-0000-000024180000}"/>
    <cellStyle name="Normal 2 2 3 3 3 2 2 2" xfId="791" xr:uid="{00000000-0005-0000-0000-000025180000}"/>
    <cellStyle name="Normal 2 2 3 3 3 2 2 2 2" xfId="1989" xr:uid="{00000000-0005-0000-0000-000026180000}"/>
    <cellStyle name="Normal 2 2 3 3 3 2 2 2 2 2" xfId="4374" xr:uid="{00000000-0005-0000-0000-000027180000}"/>
    <cellStyle name="Normal 2 2 3 3 3 2 2 2 2 2 2" xfId="9143" xr:uid="{00000000-0005-0000-0000-000028180000}"/>
    <cellStyle name="Normal 2 2 3 3 3 2 2 2 2 2 2 2" xfId="28216" xr:uid="{00000000-0005-0000-0000-000029180000}"/>
    <cellStyle name="Normal 2 2 3 3 3 2 2 2 2 2 2 3" xfId="18680" xr:uid="{00000000-0005-0000-0000-00002A180000}"/>
    <cellStyle name="Normal 2 2 3 3 3 2 2 2 2 2 3" xfId="23448" xr:uid="{00000000-0005-0000-0000-00002B180000}"/>
    <cellStyle name="Normal 2 2 3 3 3 2 2 2 2 2 4" xfId="13912" xr:uid="{00000000-0005-0000-0000-00002C180000}"/>
    <cellStyle name="Normal 2 2 3 3 3 2 2 2 2 3" xfId="6759" xr:uid="{00000000-0005-0000-0000-00002D180000}"/>
    <cellStyle name="Normal 2 2 3 3 3 2 2 2 2 3 2" xfId="25832" xr:uid="{00000000-0005-0000-0000-00002E180000}"/>
    <cellStyle name="Normal 2 2 3 3 3 2 2 2 2 3 3" xfId="16296" xr:uid="{00000000-0005-0000-0000-00002F180000}"/>
    <cellStyle name="Normal 2 2 3 3 3 2 2 2 2 4" xfId="21064" xr:uid="{00000000-0005-0000-0000-000030180000}"/>
    <cellStyle name="Normal 2 2 3 3 3 2 2 2 2 5" xfId="11528" xr:uid="{00000000-0005-0000-0000-000031180000}"/>
    <cellStyle name="Normal 2 2 3 3 3 2 2 2 3" xfId="3182" xr:uid="{00000000-0005-0000-0000-000032180000}"/>
    <cellStyle name="Normal 2 2 3 3 3 2 2 2 3 2" xfId="7951" xr:uid="{00000000-0005-0000-0000-000033180000}"/>
    <cellStyle name="Normal 2 2 3 3 3 2 2 2 3 2 2" xfId="27024" xr:uid="{00000000-0005-0000-0000-000034180000}"/>
    <cellStyle name="Normal 2 2 3 3 3 2 2 2 3 2 3" xfId="17488" xr:uid="{00000000-0005-0000-0000-000035180000}"/>
    <cellStyle name="Normal 2 2 3 3 3 2 2 2 3 3" xfId="22256" xr:uid="{00000000-0005-0000-0000-000036180000}"/>
    <cellStyle name="Normal 2 2 3 3 3 2 2 2 3 4" xfId="12720" xr:uid="{00000000-0005-0000-0000-000037180000}"/>
    <cellStyle name="Normal 2 2 3 3 3 2 2 2 4" xfId="5567" xr:uid="{00000000-0005-0000-0000-000038180000}"/>
    <cellStyle name="Normal 2 2 3 3 3 2 2 2 4 2" xfId="24640" xr:uid="{00000000-0005-0000-0000-000039180000}"/>
    <cellStyle name="Normal 2 2 3 3 3 2 2 2 4 3" xfId="15104" xr:uid="{00000000-0005-0000-0000-00003A180000}"/>
    <cellStyle name="Normal 2 2 3 3 3 2 2 2 5" xfId="19872" xr:uid="{00000000-0005-0000-0000-00003B180000}"/>
    <cellStyle name="Normal 2 2 3 3 3 2 2 2 6" xfId="10336" xr:uid="{00000000-0005-0000-0000-00003C180000}"/>
    <cellStyle name="Normal 2 2 3 3 3 2 2 3" xfId="1139" xr:uid="{00000000-0005-0000-0000-00003D180000}"/>
    <cellStyle name="Normal 2 2 3 3 3 2 2 3 2" xfId="2337" xr:uid="{00000000-0005-0000-0000-00003E180000}"/>
    <cellStyle name="Normal 2 2 3 3 3 2 2 3 2 2" xfId="4722" xr:uid="{00000000-0005-0000-0000-00003F180000}"/>
    <cellStyle name="Normal 2 2 3 3 3 2 2 3 2 2 2" xfId="9491" xr:uid="{00000000-0005-0000-0000-000040180000}"/>
    <cellStyle name="Normal 2 2 3 3 3 2 2 3 2 2 2 2" xfId="28564" xr:uid="{00000000-0005-0000-0000-000041180000}"/>
    <cellStyle name="Normal 2 2 3 3 3 2 2 3 2 2 2 3" xfId="19028" xr:uid="{00000000-0005-0000-0000-000042180000}"/>
    <cellStyle name="Normal 2 2 3 3 3 2 2 3 2 2 3" xfId="23796" xr:uid="{00000000-0005-0000-0000-000043180000}"/>
    <cellStyle name="Normal 2 2 3 3 3 2 2 3 2 2 4" xfId="14260" xr:uid="{00000000-0005-0000-0000-000044180000}"/>
    <cellStyle name="Normal 2 2 3 3 3 2 2 3 2 3" xfId="7107" xr:uid="{00000000-0005-0000-0000-000045180000}"/>
    <cellStyle name="Normal 2 2 3 3 3 2 2 3 2 3 2" xfId="26180" xr:uid="{00000000-0005-0000-0000-000046180000}"/>
    <cellStyle name="Normal 2 2 3 3 3 2 2 3 2 3 3" xfId="16644" xr:uid="{00000000-0005-0000-0000-000047180000}"/>
    <cellStyle name="Normal 2 2 3 3 3 2 2 3 2 4" xfId="21412" xr:uid="{00000000-0005-0000-0000-000048180000}"/>
    <cellStyle name="Normal 2 2 3 3 3 2 2 3 2 5" xfId="11876" xr:uid="{00000000-0005-0000-0000-000049180000}"/>
    <cellStyle name="Normal 2 2 3 3 3 2 2 3 3" xfId="3530" xr:uid="{00000000-0005-0000-0000-00004A180000}"/>
    <cellStyle name="Normal 2 2 3 3 3 2 2 3 3 2" xfId="8299" xr:uid="{00000000-0005-0000-0000-00004B180000}"/>
    <cellStyle name="Normal 2 2 3 3 3 2 2 3 3 2 2" xfId="27372" xr:uid="{00000000-0005-0000-0000-00004C180000}"/>
    <cellStyle name="Normal 2 2 3 3 3 2 2 3 3 2 3" xfId="17836" xr:uid="{00000000-0005-0000-0000-00004D180000}"/>
    <cellStyle name="Normal 2 2 3 3 3 2 2 3 3 3" xfId="22604" xr:uid="{00000000-0005-0000-0000-00004E180000}"/>
    <cellStyle name="Normal 2 2 3 3 3 2 2 3 3 4" xfId="13068" xr:uid="{00000000-0005-0000-0000-00004F180000}"/>
    <cellStyle name="Normal 2 2 3 3 3 2 2 3 4" xfId="5915" xr:uid="{00000000-0005-0000-0000-000050180000}"/>
    <cellStyle name="Normal 2 2 3 3 3 2 2 3 4 2" xfId="24988" xr:uid="{00000000-0005-0000-0000-000051180000}"/>
    <cellStyle name="Normal 2 2 3 3 3 2 2 3 4 3" xfId="15452" xr:uid="{00000000-0005-0000-0000-000052180000}"/>
    <cellStyle name="Normal 2 2 3 3 3 2 2 3 5" xfId="20220" xr:uid="{00000000-0005-0000-0000-000053180000}"/>
    <cellStyle name="Normal 2 2 3 3 3 2 2 3 6" xfId="10684" xr:uid="{00000000-0005-0000-0000-000054180000}"/>
    <cellStyle name="Normal 2 2 3 3 3 2 2 4" xfId="1641" xr:uid="{00000000-0005-0000-0000-000055180000}"/>
    <cellStyle name="Normal 2 2 3 3 3 2 2 4 2" xfId="4026" xr:uid="{00000000-0005-0000-0000-000056180000}"/>
    <cellStyle name="Normal 2 2 3 3 3 2 2 4 2 2" xfId="8795" xr:uid="{00000000-0005-0000-0000-000057180000}"/>
    <cellStyle name="Normal 2 2 3 3 3 2 2 4 2 2 2" xfId="27868" xr:uid="{00000000-0005-0000-0000-000058180000}"/>
    <cellStyle name="Normal 2 2 3 3 3 2 2 4 2 2 3" xfId="18332" xr:uid="{00000000-0005-0000-0000-000059180000}"/>
    <cellStyle name="Normal 2 2 3 3 3 2 2 4 2 3" xfId="23100" xr:uid="{00000000-0005-0000-0000-00005A180000}"/>
    <cellStyle name="Normal 2 2 3 3 3 2 2 4 2 4" xfId="13564" xr:uid="{00000000-0005-0000-0000-00005B180000}"/>
    <cellStyle name="Normal 2 2 3 3 3 2 2 4 3" xfId="6411" xr:uid="{00000000-0005-0000-0000-00005C180000}"/>
    <cellStyle name="Normal 2 2 3 3 3 2 2 4 3 2" xfId="25484" xr:uid="{00000000-0005-0000-0000-00005D180000}"/>
    <cellStyle name="Normal 2 2 3 3 3 2 2 4 3 3" xfId="15948" xr:uid="{00000000-0005-0000-0000-00005E180000}"/>
    <cellStyle name="Normal 2 2 3 3 3 2 2 4 4" xfId="20716" xr:uid="{00000000-0005-0000-0000-00005F180000}"/>
    <cellStyle name="Normal 2 2 3 3 3 2 2 4 5" xfId="11180" xr:uid="{00000000-0005-0000-0000-000060180000}"/>
    <cellStyle name="Normal 2 2 3 3 3 2 2 5" xfId="2834" xr:uid="{00000000-0005-0000-0000-000061180000}"/>
    <cellStyle name="Normal 2 2 3 3 3 2 2 5 2" xfId="7603" xr:uid="{00000000-0005-0000-0000-000062180000}"/>
    <cellStyle name="Normal 2 2 3 3 3 2 2 5 2 2" xfId="26676" xr:uid="{00000000-0005-0000-0000-000063180000}"/>
    <cellStyle name="Normal 2 2 3 3 3 2 2 5 2 3" xfId="17140" xr:uid="{00000000-0005-0000-0000-000064180000}"/>
    <cellStyle name="Normal 2 2 3 3 3 2 2 5 3" xfId="21908" xr:uid="{00000000-0005-0000-0000-000065180000}"/>
    <cellStyle name="Normal 2 2 3 3 3 2 2 5 4" xfId="12372" xr:uid="{00000000-0005-0000-0000-000066180000}"/>
    <cellStyle name="Normal 2 2 3 3 3 2 2 6" xfId="5219" xr:uid="{00000000-0005-0000-0000-000067180000}"/>
    <cellStyle name="Normal 2 2 3 3 3 2 2 6 2" xfId="24292" xr:uid="{00000000-0005-0000-0000-000068180000}"/>
    <cellStyle name="Normal 2 2 3 3 3 2 2 6 3" xfId="14756" xr:uid="{00000000-0005-0000-0000-000069180000}"/>
    <cellStyle name="Normal 2 2 3 3 3 2 2 7" xfId="19524" xr:uid="{00000000-0005-0000-0000-00006A180000}"/>
    <cellStyle name="Normal 2 2 3 3 3 2 2 8" xfId="9988" xr:uid="{00000000-0005-0000-0000-00006B180000}"/>
    <cellStyle name="Normal 2 2 3 3 3 2 3" xfId="647" xr:uid="{00000000-0005-0000-0000-00006C180000}"/>
    <cellStyle name="Normal 2 2 3 3 3 2 3 2" xfId="1845" xr:uid="{00000000-0005-0000-0000-00006D180000}"/>
    <cellStyle name="Normal 2 2 3 3 3 2 3 2 2" xfId="4230" xr:uid="{00000000-0005-0000-0000-00006E180000}"/>
    <cellStyle name="Normal 2 2 3 3 3 2 3 2 2 2" xfId="8999" xr:uid="{00000000-0005-0000-0000-00006F180000}"/>
    <cellStyle name="Normal 2 2 3 3 3 2 3 2 2 2 2" xfId="28072" xr:uid="{00000000-0005-0000-0000-000070180000}"/>
    <cellStyle name="Normal 2 2 3 3 3 2 3 2 2 2 3" xfId="18536" xr:uid="{00000000-0005-0000-0000-000071180000}"/>
    <cellStyle name="Normal 2 2 3 3 3 2 3 2 2 3" xfId="23304" xr:uid="{00000000-0005-0000-0000-000072180000}"/>
    <cellStyle name="Normal 2 2 3 3 3 2 3 2 2 4" xfId="13768" xr:uid="{00000000-0005-0000-0000-000073180000}"/>
    <cellStyle name="Normal 2 2 3 3 3 2 3 2 3" xfId="6615" xr:uid="{00000000-0005-0000-0000-000074180000}"/>
    <cellStyle name="Normal 2 2 3 3 3 2 3 2 3 2" xfId="25688" xr:uid="{00000000-0005-0000-0000-000075180000}"/>
    <cellStyle name="Normal 2 2 3 3 3 2 3 2 3 3" xfId="16152" xr:uid="{00000000-0005-0000-0000-000076180000}"/>
    <cellStyle name="Normal 2 2 3 3 3 2 3 2 4" xfId="20920" xr:uid="{00000000-0005-0000-0000-000077180000}"/>
    <cellStyle name="Normal 2 2 3 3 3 2 3 2 5" xfId="11384" xr:uid="{00000000-0005-0000-0000-000078180000}"/>
    <cellStyle name="Normal 2 2 3 3 3 2 3 3" xfId="3038" xr:uid="{00000000-0005-0000-0000-000079180000}"/>
    <cellStyle name="Normal 2 2 3 3 3 2 3 3 2" xfId="7807" xr:uid="{00000000-0005-0000-0000-00007A180000}"/>
    <cellStyle name="Normal 2 2 3 3 3 2 3 3 2 2" xfId="26880" xr:uid="{00000000-0005-0000-0000-00007B180000}"/>
    <cellStyle name="Normal 2 2 3 3 3 2 3 3 2 3" xfId="17344" xr:uid="{00000000-0005-0000-0000-00007C180000}"/>
    <cellStyle name="Normal 2 2 3 3 3 2 3 3 3" xfId="22112" xr:uid="{00000000-0005-0000-0000-00007D180000}"/>
    <cellStyle name="Normal 2 2 3 3 3 2 3 3 4" xfId="12576" xr:uid="{00000000-0005-0000-0000-00007E180000}"/>
    <cellStyle name="Normal 2 2 3 3 3 2 3 4" xfId="5423" xr:uid="{00000000-0005-0000-0000-00007F180000}"/>
    <cellStyle name="Normal 2 2 3 3 3 2 3 4 2" xfId="24496" xr:uid="{00000000-0005-0000-0000-000080180000}"/>
    <cellStyle name="Normal 2 2 3 3 3 2 3 4 3" xfId="14960" xr:uid="{00000000-0005-0000-0000-000081180000}"/>
    <cellStyle name="Normal 2 2 3 3 3 2 3 5" xfId="19728" xr:uid="{00000000-0005-0000-0000-000082180000}"/>
    <cellStyle name="Normal 2 2 3 3 3 2 3 6" xfId="10192" xr:uid="{00000000-0005-0000-0000-000083180000}"/>
    <cellStyle name="Normal 2 2 3 3 3 2 4" xfId="995" xr:uid="{00000000-0005-0000-0000-000084180000}"/>
    <cellStyle name="Normal 2 2 3 3 3 2 4 2" xfId="2193" xr:uid="{00000000-0005-0000-0000-000085180000}"/>
    <cellStyle name="Normal 2 2 3 3 3 2 4 2 2" xfId="4578" xr:uid="{00000000-0005-0000-0000-000086180000}"/>
    <cellStyle name="Normal 2 2 3 3 3 2 4 2 2 2" xfId="9347" xr:uid="{00000000-0005-0000-0000-000087180000}"/>
    <cellStyle name="Normal 2 2 3 3 3 2 4 2 2 2 2" xfId="28420" xr:uid="{00000000-0005-0000-0000-000088180000}"/>
    <cellStyle name="Normal 2 2 3 3 3 2 4 2 2 2 3" xfId="18884" xr:uid="{00000000-0005-0000-0000-000089180000}"/>
    <cellStyle name="Normal 2 2 3 3 3 2 4 2 2 3" xfId="23652" xr:uid="{00000000-0005-0000-0000-00008A180000}"/>
    <cellStyle name="Normal 2 2 3 3 3 2 4 2 2 4" xfId="14116" xr:uid="{00000000-0005-0000-0000-00008B180000}"/>
    <cellStyle name="Normal 2 2 3 3 3 2 4 2 3" xfId="6963" xr:uid="{00000000-0005-0000-0000-00008C180000}"/>
    <cellStyle name="Normal 2 2 3 3 3 2 4 2 3 2" xfId="26036" xr:uid="{00000000-0005-0000-0000-00008D180000}"/>
    <cellStyle name="Normal 2 2 3 3 3 2 4 2 3 3" xfId="16500" xr:uid="{00000000-0005-0000-0000-00008E180000}"/>
    <cellStyle name="Normal 2 2 3 3 3 2 4 2 4" xfId="21268" xr:uid="{00000000-0005-0000-0000-00008F180000}"/>
    <cellStyle name="Normal 2 2 3 3 3 2 4 2 5" xfId="11732" xr:uid="{00000000-0005-0000-0000-000090180000}"/>
    <cellStyle name="Normal 2 2 3 3 3 2 4 3" xfId="3386" xr:uid="{00000000-0005-0000-0000-000091180000}"/>
    <cellStyle name="Normal 2 2 3 3 3 2 4 3 2" xfId="8155" xr:uid="{00000000-0005-0000-0000-000092180000}"/>
    <cellStyle name="Normal 2 2 3 3 3 2 4 3 2 2" xfId="27228" xr:uid="{00000000-0005-0000-0000-000093180000}"/>
    <cellStyle name="Normal 2 2 3 3 3 2 4 3 2 3" xfId="17692" xr:uid="{00000000-0005-0000-0000-000094180000}"/>
    <cellStyle name="Normal 2 2 3 3 3 2 4 3 3" xfId="22460" xr:uid="{00000000-0005-0000-0000-000095180000}"/>
    <cellStyle name="Normal 2 2 3 3 3 2 4 3 4" xfId="12924" xr:uid="{00000000-0005-0000-0000-000096180000}"/>
    <cellStyle name="Normal 2 2 3 3 3 2 4 4" xfId="5771" xr:uid="{00000000-0005-0000-0000-000097180000}"/>
    <cellStyle name="Normal 2 2 3 3 3 2 4 4 2" xfId="24844" xr:uid="{00000000-0005-0000-0000-000098180000}"/>
    <cellStyle name="Normal 2 2 3 3 3 2 4 4 3" xfId="15308" xr:uid="{00000000-0005-0000-0000-000099180000}"/>
    <cellStyle name="Normal 2 2 3 3 3 2 4 5" xfId="20076" xr:uid="{00000000-0005-0000-0000-00009A180000}"/>
    <cellStyle name="Normal 2 2 3 3 3 2 4 6" xfId="10540" xr:uid="{00000000-0005-0000-0000-00009B180000}"/>
    <cellStyle name="Normal 2 2 3 3 3 2 5" xfId="1497" xr:uid="{00000000-0005-0000-0000-00009C180000}"/>
    <cellStyle name="Normal 2 2 3 3 3 2 5 2" xfId="3882" xr:uid="{00000000-0005-0000-0000-00009D180000}"/>
    <cellStyle name="Normal 2 2 3 3 3 2 5 2 2" xfId="8651" xr:uid="{00000000-0005-0000-0000-00009E180000}"/>
    <cellStyle name="Normal 2 2 3 3 3 2 5 2 2 2" xfId="27724" xr:uid="{00000000-0005-0000-0000-00009F180000}"/>
    <cellStyle name="Normal 2 2 3 3 3 2 5 2 2 3" xfId="18188" xr:uid="{00000000-0005-0000-0000-0000A0180000}"/>
    <cellStyle name="Normal 2 2 3 3 3 2 5 2 3" xfId="22956" xr:uid="{00000000-0005-0000-0000-0000A1180000}"/>
    <cellStyle name="Normal 2 2 3 3 3 2 5 2 4" xfId="13420" xr:uid="{00000000-0005-0000-0000-0000A2180000}"/>
    <cellStyle name="Normal 2 2 3 3 3 2 5 3" xfId="6267" xr:uid="{00000000-0005-0000-0000-0000A3180000}"/>
    <cellStyle name="Normal 2 2 3 3 3 2 5 3 2" xfId="25340" xr:uid="{00000000-0005-0000-0000-0000A4180000}"/>
    <cellStyle name="Normal 2 2 3 3 3 2 5 3 3" xfId="15804" xr:uid="{00000000-0005-0000-0000-0000A5180000}"/>
    <cellStyle name="Normal 2 2 3 3 3 2 5 4" xfId="20572" xr:uid="{00000000-0005-0000-0000-0000A6180000}"/>
    <cellStyle name="Normal 2 2 3 3 3 2 5 5" xfId="11036" xr:uid="{00000000-0005-0000-0000-0000A7180000}"/>
    <cellStyle name="Normal 2 2 3 3 3 2 6" xfId="2690" xr:uid="{00000000-0005-0000-0000-0000A8180000}"/>
    <cellStyle name="Normal 2 2 3 3 3 2 6 2" xfId="7459" xr:uid="{00000000-0005-0000-0000-0000A9180000}"/>
    <cellStyle name="Normal 2 2 3 3 3 2 6 2 2" xfId="26532" xr:uid="{00000000-0005-0000-0000-0000AA180000}"/>
    <cellStyle name="Normal 2 2 3 3 3 2 6 2 3" xfId="16996" xr:uid="{00000000-0005-0000-0000-0000AB180000}"/>
    <cellStyle name="Normal 2 2 3 3 3 2 6 3" xfId="21764" xr:uid="{00000000-0005-0000-0000-0000AC180000}"/>
    <cellStyle name="Normal 2 2 3 3 3 2 6 4" xfId="12228" xr:uid="{00000000-0005-0000-0000-0000AD180000}"/>
    <cellStyle name="Normal 2 2 3 3 3 2 7" xfId="5075" xr:uid="{00000000-0005-0000-0000-0000AE180000}"/>
    <cellStyle name="Normal 2 2 3 3 3 2 7 2" xfId="24148" xr:uid="{00000000-0005-0000-0000-0000AF180000}"/>
    <cellStyle name="Normal 2 2 3 3 3 2 7 3" xfId="14612" xr:uid="{00000000-0005-0000-0000-0000B0180000}"/>
    <cellStyle name="Normal 2 2 3 3 3 2 8" xfId="19380" xr:uid="{00000000-0005-0000-0000-0000B1180000}"/>
    <cellStyle name="Normal 2 2 3 3 3 2 9" xfId="9844" xr:uid="{00000000-0005-0000-0000-0000B2180000}"/>
    <cellStyle name="Normal 2 2 3 3 3 3" xfId="226" xr:uid="{00000000-0005-0000-0000-0000B3180000}"/>
    <cellStyle name="Normal 2 2 3 3 3 3 2" xfId="575" xr:uid="{00000000-0005-0000-0000-0000B4180000}"/>
    <cellStyle name="Normal 2 2 3 3 3 3 2 2" xfId="1773" xr:uid="{00000000-0005-0000-0000-0000B5180000}"/>
    <cellStyle name="Normal 2 2 3 3 3 3 2 2 2" xfId="4158" xr:uid="{00000000-0005-0000-0000-0000B6180000}"/>
    <cellStyle name="Normal 2 2 3 3 3 3 2 2 2 2" xfId="8927" xr:uid="{00000000-0005-0000-0000-0000B7180000}"/>
    <cellStyle name="Normal 2 2 3 3 3 3 2 2 2 2 2" xfId="28000" xr:uid="{00000000-0005-0000-0000-0000B8180000}"/>
    <cellStyle name="Normal 2 2 3 3 3 3 2 2 2 2 3" xfId="18464" xr:uid="{00000000-0005-0000-0000-0000B9180000}"/>
    <cellStyle name="Normal 2 2 3 3 3 3 2 2 2 3" xfId="23232" xr:uid="{00000000-0005-0000-0000-0000BA180000}"/>
    <cellStyle name="Normal 2 2 3 3 3 3 2 2 2 4" xfId="13696" xr:uid="{00000000-0005-0000-0000-0000BB180000}"/>
    <cellStyle name="Normal 2 2 3 3 3 3 2 2 3" xfId="6543" xr:uid="{00000000-0005-0000-0000-0000BC180000}"/>
    <cellStyle name="Normal 2 2 3 3 3 3 2 2 3 2" xfId="25616" xr:uid="{00000000-0005-0000-0000-0000BD180000}"/>
    <cellStyle name="Normal 2 2 3 3 3 3 2 2 3 3" xfId="16080" xr:uid="{00000000-0005-0000-0000-0000BE180000}"/>
    <cellStyle name="Normal 2 2 3 3 3 3 2 2 4" xfId="20848" xr:uid="{00000000-0005-0000-0000-0000BF180000}"/>
    <cellStyle name="Normal 2 2 3 3 3 3 2 2 5" xfId="11312" xr:uid="{00000000-0005-0000-0000-0000C0180000}"/>
    <cellStyle name="Normal 2 2 3 3 3 3 2 3" xfId="2966" xr:uid="{00000000-0005-0000-0000-0000C1180000}"/>
    <cellStyle name="Normal 2 2 3 3 3 3 2 3 2" xfId="7735" xr:uid="{00000000-0005-0000-0000-0000C2180000}"/>
    <cellStyle name="Normal 2 2 3 3 3 3 2 3 2 2" xfId="26808" xr:uid="{00000000-0005-0000-0000-0000C3180000}"/>
    <cellStyle name="Normal 2 2 3 3 3 3 2 3 2 3" xfId="17272" xr:uid="{00000000-0005-0000-0000-0000C4180000}"/>
    <cellStyle name="Normal 2 2 3 3 3 3 2 3 3" xfId="22040" xr:uid="{00000000-0005-0000-0000-0000C5180000}"/>
    <cellStyle name="Normal 2 2 3 3 3 3 2 3 4" xfId="12504" xr:uid="{00000000-0005-0000-0000-0000C6180000}"/>
    <cellStyle name="Normal 2 2 3 3 3 3 2 4" xfId="5351" xr:uid="{00000000-0005-0000-0000-0000C7180000}"/>
    <cellStyle name="Normal 2 2 3 3 3 3 2 4 2" xfId="24424" xr:uid="{00000000-0005-0000-0000-0000C8180000}"/>
    <cellStyle name="Normal 2 2 3 3 3 3 2 4 3" xfId="14888" xr:uid="{00000000-0005-0000-0000-0000C9180000}"/>
    <cellStyle name="Normal 2 2 3 3 3 3 2 5" xfId="19656" xr:uid="{00000000-0005-0000-0000-0000CA180000}"/>
    <cellStyle name="Normal 2 2 3 3 3 3 2 6" xfId="10120" xr:uid="{00000000-0005-0000-0000-0000CB180000}"/>
    <cellStyle name="Normal 2 2 3 3 3 3 3" xfId="923" xr:uid="{00000000-0005-0000-0000-0000CC180000}"/>
    <cellStyle name="Normal 2 2 3 3 3 3 3 2" xfId="2121" xr:uid="{00000000-0005-0000-0000-0000CD180000}"/>
    <cellStyle name="Normal 2 2 3 3 3 3 3 2 2" xfId="4506" xr:uid="{00000000-0005-0000-0000-0000CE180000}"/>
    <cellStyle name="Normal 2 2 3 3 3 3 3 2 2 2" xfId="9275" xr:uid="{00000000-0005-0000-0000-0000CF180000}"/>
    <cellStyle name="Normal 2 2 3 3 3 3 3 2 2 2 2" xfId="28348" xr:uid="{00000000-0005-0000-0000-0000D0180000}"/>
    <cellStyle name="Normal 2 2 3 3 3 3 3 2 2 2 3" xfId="18812" xr:uid="{00000000-0005-0000-0000-0000D1180000}"/>
    <cellStyle name="Normal 2 2 3 3 3 3 3 2 2 3" xfId="23580" xr:uid="{00000000-0005-0000-0000-0000D2180000}"/>
    <cellStyle name="Normal 2 2 3 3 3 3 3 2 2 4" xfId="14044" xr:uid="{00000000-0005-0000-0000-0000D3180000}"/>
    <cellStyle name="Normal 2 2 3 3 3 3 3 2 3" xfId="6891" xr:uid="{00000000-0005-0000-0000-0000D4180000}"/>
    <cellStyle name="Normal 2 2 3 3 3 3 3 2 3 2" xfId="25964" xr:uid="{00000000-0005-0000-0000-0000D5180000}"/>
    <cellStyle name="Normal 2 2 3 3 3 3 3 2 3 3" xfId="16428" xr:uid="{00000000-0005-0000-0000-0000D6180000}"/>
    <cellStyle name="Normal 2 2 3 3 3 3 3 2 4" xfId="21196" xr:uid="{00000000-0005-0000-0000-0000D7180000}"/>
    <cellStyle name="Normal 2 2 3 3 3 3 3 2 5" xfId="11660" xr:uid="{00000000-0005-0000-0000-0000D8180000}"/>
    <cellStyle name="Normal 2 2 3 3 3 3 3 3" xfId="3314" xr:uid="{00000000-0005-0000-0000-0000D9180000}"/>
    <cellStyle name="Normal 2 2 3 3 3 3 3 3 2" xfId="8083" xr:uid="{00000000-0005-0000-0000-0000DA180000}"/>
    <cellStyle name="Normal 2 2 3 3 3 3 3 3 2 2" xfId="27156" xr:uid="{00000000-0005-0000-0000-0000DB180000}"/>
    <cellStyle name="Normal 2 2 3 3 3 3 3 3 2 3" xfId="17620" xr:uid="{00000000-0005-0000-0000-0000DC180000}"/>
    <cellStyle name="Normal 2 2 3 3 3 3 3 3 3" xfId="22388" xr:uid="{00000000-0005-0000-0000-0000DD180000}"/>
    <cellStyle name="Normal 2 2 3 3 3 3 3 3 4" xfId="12852" xr:uid="{00000000-0005-0000-0000-0000DE180000}"/>
    <cellStyle name="Normal 2 2 3 3 3 3 3 4" xfId="5699" xr:uid="{00000000-0005-0000-0000-0000DF180000}"/>
    <cellStyle name="Normal 2 2 3 3 3 3 3 4 2" xfId="24772" xr:uid="{00000000-0005-0000-0000-0000E0180000}"/>
    <cellStyle name="Normal 2 2 3 3 3 3 3 4 3" xfId="15236" xr:uid="{00000000-0005-0000-0000-0000E1180000}"/>
    <cellStyle name="Normal 2 2 3 3 3 3 3 5" xfId="20004" xr:uid="{00000000-0005-0000-0000-0000E2180000}"/>
    <cellStyle name="Normal 2 2 3 3 3 3 3 6" xfId="10468" xr:uid="{00000000-0005-0000-0000-0000E3180000}"/>
    <cellStyle name="Normal 2 2 3 3 3 3 4" xfId="1425" xr:uid="{00000000-0005-0000-0000-0000E4180000}"/>
    <cellStyle name="Normal 2 2 3 3 3 3 4 2" xfId="3810" xr:uid="{00000000-0005-0000-0000-0000E5180000}"/>
    <cellStyle name="Normal 2 2 3 3 3 3 4 2 2" xfId="8579" xr:uid="{00000000-0005-0000-0000-0000E6180000}"/>
    <cellStyle name="Normal 2 2 3 3 3 3 4 2 2 2" xfId="27652" xr:uid="{00000000-0005-0000-0000-0000E7180000}"/>
    <cellStyle name="Normal 2 2 3 3 3 3 4 2 2 3" xfId="18116" xr:uid="{00000000-0005-0000-0000-0000E8180000}"/>
    <cellStyle name="Normal 2 2 3 3 3 3 4 2 3" xfId="22884" xr:uid="{00000000-0005-0000-0000-0000E9180000}"/>
    <cellStyle name="Normal 2 2 3 3 3 3 4 2 4" xfId="13348" xr:uid="{00000000-0005-0000-0000-0000EA180000}"/>
    <cellStyle name="Normal 2 2 3 3 3 3 4 3" xfId="6195" xr:uid="{00000000-0005-0000-0000-0000EB180000}"/>
    <cellStyle name="Normal 2 2 3 3 3 3 4 3 2" xfId="25268" xr:uid="{00000000-0005-0000-0000-0000EC180000}"/>
    <cellStyle name="Normal 2 2 3 3 3 3 4 3 3" xfId="15732" xr:uid="{00000000-0005-0000-0000-0000ED180000}"/>
    <cellStyle name="Normal 2 2 3 3 3 3 4 4" xfId="20500" xr:uid="{00000000-0005-0000-0000-0000EE180000}"/>
    <cellStyle name="Normal 2 2 3 3 3 3 4 5" xfId="10964" xr:uid="{00000000-0005-0000-0000-0000EF180000}"/>
    <cellStyle name="Normal 2 2 3 3 3 3 5" xfId="2618" xr:uid="{00000000-0005-0000-0000-0000F0180000}"/>
    <cellStyle name="Normal 2 2 3 3 3 3 5 2" xfId="7387" xr:uid="{00000000-0005-0000-0000-0000F1180000}"/>
    <cellStyle name="Normal 2 2 3 3 3 3 5 2 2" xfId="26460" xr:uid="{00000000-0005-0000-0000-0000F2180000}"/>
    <cellStyle name="Normal 2 2 3 3 3 3 5 2 3" xfId="16924" xr:uid="{00000000-0005-0000-0000-0000F3180000}"/>
    <cellStyle name="Normal 2 2 3 3 3 3 5 3" xfId="21692" xr:uid="{00000000-0005-0000-0000-0000F4180000}"/>
    <cellStyle name="Normal 2 2 3 3 3 3 5 4" xfId="12156" xr:uid="{00000000-0005-0000-0000-0000F5180000}"/>
    <cellStyle name="Normal 2 2 3 3 3 3 6" xfId="5003" xr:uid="{00000000-0005-0000-0000-0000F6180000}"/>
    <cellStyle name="Normal 2 2 3 3 3 3 6 2" xfId="24076" xr:uid="{00000000-0005-0000-0000-0000F7180000}"/>
    <cellStyle name="Normal 2 2 3 3 3 3 6 3" xfId="14540" xr:uid="{00000000-0005-0000-0000-0000F8180000}"/>
    <cellStyle name="Normal 2 2 3 3 3 3 7" xfId="19308" xr:uid="{00000000-0005-0000-0000-0000F9180000}"/>
    <cellStyle name="Normal 2 2 3 3 3 3 8" xfId="9772" xr:uid="{00000000-0005-0000-0000-0000FA180000}"/>
    <cellStyle name="Normal 2 2 3 3 3 4" xfId="370" xr:uid="{00000000-0005-0000-0000-0000FB180000}"/>
    <cellStyle name="Normal 2 2 3 3 3 4 2" xfId="719" xr:uid="{00000000-0005-0000-0000-0000FC180000}"/>
    <cellStyle name="Normal 2 2 3 3 3 4 2 2" xfId="1917" xr:uid="{00000000-0005-0000-0000-0000FD180000}"/>
    <cellStyle name="Normal 2 2 3 3 3 4 2 2 2" xfId="4302" xr:uid="{00000000-0005-0000-0000-0000FE180000}"/>
    <cellStyle name="Normal 2 2 3 3 3 4 2 2 2 2" xfId="9071" xr:uid="{00000000-0005-0000-0000-0000FF180000}"/>
    <cellStyle name="Normal 2 2 3 3 3 4 2 2 2 2 2" xfId="28144" xr:uid="{00000000-0005-0000-0000-000000190000}"/>
    <cellStyle name="Normal 2 2 3 3 3 4 2 2 2 2 3" xfId="18608" xr:uid="{00000000-0005-0000-0000-000001190000}"/>
    <cellStyle name="Normal 2 2 3 3 3 4 2 2 2 3" xfId="23376" xr:uid="{00000000-0005-0000-0000-000002190000}"/>
    <cellStyle name="Normal 2 2 3 3 3 4 2 2 2 4" xfId="13840" xr:uid="{00000000-0005-0000-0000-000003190000}"/>
    <cellStyle name="Normal 2 2 3 3 3 4 2 2 3" xfId="6687" xr:uid="{00000000-0005-0000-0000-000004190000}"/>
    <cellStyle name="Normal 2 2 3 3 3 4 2 2 3 2" xfId="25760" xr:uid="{00000000-0005-0000-0000-000005190000}"/>
    <cellStyle name="Normal 2 2 3 3 3 4 2 2 3 3" xfId="16224" xr:uid="{00000000-0005-0000-0000-000006190000}"/>
    <cellStyle name="Normal 2 2 3 3 3 4 2 2 4" xfId="20992" xr:uid="{00000000-0005-0000-0000-000007190000}"/>
    <cellStyle name="Normal 2 2 3 3 3 4 2 2 5" xfId="11456" xr:uid="{00000000-0005-0000-0000-000008190000}"/>
    <cellStyle name="Normal 2 2 3 3 3 4 2 3" xfId="3110" xr:uid="{00000000-0005-0000-0000-000009190000}"/>
    <cellStyle name="Normal 2 2 3 3 3 4 2 3 2" xfId="7879" xr:uid="{00000000-0005-0000-0000-00000A190000}"/>
    <cellStyle name="Normal 2 2 3 3 3 4 2 3 2 2" xfId="26952" xr:uid="{00000000-0005-0000-0000-00000B190000}"/>
    <cellStyle name="Normal 2 2 3 3 3 4 2 3 2 3" xfId="17416" xr:uid="{00000000-0005-0000-0000-00000C190000}"/>
    <cellStyle name="Normal 2 2 3 3 3 4 2 3 3" xfId="22184" xr:uid="{00000000-0005-0000-0000-00000D190000}"/>
    <cellStyle name="Normal 2 2 3 3 3 4 2 3 4" xfId="12648" xr:uid="{00000000-0005-0000-0000-00000E190000}"/>
    <cellStyle name="Normal 2 2 3 3 3 4 2 4" xfId="5495" xr:uid="{00000000-0005-0000-0000-00000F190000}"/>
    <cellStyle name="Normal 2 2 3 3 3 4 2 4 2" xfId="24568" xr:uid="{00000000-0005-0000-0000-000010190000}"/>
    <cellStyle name="Normal 2 2 3 3 3 4 2 4 3" xfId="15032" xr:uid="{00000000-0005-0000-0000-000011190000}"/>
    <cellStyle name="Normal 2 2 3 3 3 4 2 5" xfId="19800" xr:uid="{00000000-0005-0000-0000-000012190000}"/>
    <cellStyle name="Normal 2 2 3 3 3 4 2 6" xfId="10264" xr:uid="{00000000-0005-0000-0000-000013190000}"/>
    <cellStyle name="Normal 2 2 3 3 3 4 3" xfId="1067" xr:uid="{00000000-0005-0000-0000-000014190000}"/>
    <cellStyle name="Normal 2 2 3 3 3 4 3 2" xfId="2265" xr:uid="{00000000-0005-0000-0000-000015190000}"/>
    <cellStyle name="Normal 2 2 3 3 3 4 3 2 2" xfId="4650" xr:uid="{00000000-0005-0000-0000-000016190000}"/>
    <cellStyle name="Normal 2 2 3 3 3 4 3 2 2 2" xfId="9419" xr:uid="{00000000-0005-0000-0000-000017190000}"/>
    <cellStyle name="Normal 2 2 3 3 3 4 3 2 2 2 2" xfId="28492" xr:uid="{00000000-0005-0000-0000-000018190000}"/>
    <cellStyle name="Normal 2 2 3 3 3 4 3 2 2 2 3" xfId="18956" xr:uid="{00000000-0005-0000-0000-000019190000}"/>
    <cellStyle name="Normal 2 2 3 3 3 4 3 2 2 3" xfId="23724" xr:uid="{00000000-0005-0000-0000-00001A190000}"/>
    <cellStyle name="Normal 2 2 3 3 3 4 3 2 2 4" xfId="14188" xr:uid="{00000000-0005-0000-0000-00001B190000}"/>
    <cellStyle name="Normal 2 2 3 3 3 4 3 2 3" xfId="7035" xr:uid="{00000000-0005-0000-0000-00001C190000}"/>
    <cellStyle name="Normal 2 2 3 3 3 4 3 2 3 2" xfId="26108" xr:uid="{00000000-0005-0000-0000-00001D190000}"/>
    <cellStyle name="Normal 2 2 3 3 3 4 3 2 3 3" xfId="16572" xr:uid="{00000000-0005-0000-0000-00001E190000}"/>
    <cellStyle name="Normal 2 2 3 3 3 4 3 2 4" xfId="21340" xr:uid="{00000000-0005-0000-0000-00001F190000}"/>
    <cellStyle name="Normal 2 2 3 3 3 4 3 2 5" xfId="11804" xr:uid="{00000000-0005-0000-0000-000020190000}"/>
    <cellStyle name="Normal 2 2 3 3 3 4 3 3" xfId="3458" xr:uid="{00000000-0005-0000-0000-000021190000}"/>
    <cellStyle name="Normal 2 2 3 3 3 4 3 3 2" xfId="8227" xr:uid="{00000000-0005-0000-0000-000022190000}"/>
    <cellStyle name="Normal 2 2 3 3 3 4 3 3 2 2" xfId="27300" xr:uid="{00000000-0005-0000-0000-000023190000}"/>
    <cellStyle name="Normal 2 2 3 3 3 4 3 3 2 3" xfId="17764" xr:uid="{00000000-0005-0000-0000-000024190000}"/>
    <cellStyle name="Normal 2 2 3 3 3 4 3 3 3" xfId="22532" xr:uid="{00000000-0005-0000-0000-000025190000}"/>
    <cellStyle name="Normal 2 2 3 3 3 4 3 3 4" xfId="12996" xr:uid="{00000000-0005-0000-0000-000026190000}"/>
    <cellStyle name="Normal 2 2 3 3 3 4 3 4" xfId="5843" xr:uid="{00000000-0005-0000-0000-000027190000}"/>
    <cellStyle name="Normal 2 2 3 3 3 4 3 4 2" xfId="24916" xr:uid="{00000000-0005-0000-0000-000028190000}"/>
    <cellStyle name="Normal 2 2 3 3 3 4 3 4 3" xfId="15380" xr:uid="{00000000-0005-0000-0000-000029190000}"/>
    <cellStyle name="Normal 2 2 3 3 3 4 3 5" xfId="20148" xr:uid="{00000000-0005-0000-0000-00002A190000}"/>
    <cellStyle name="Normal 2 2 3 3 3 4 3 6" xfId="10612" xr:uid="{00000000-0005-0000-0000-00002B190000}"/>
    <cellStyle name="Normal 2 2 3 3 3 4 4" xfId="1569" xr:uid="{00000000-0005-0000-0000-00002C190000}"/>
    <cellStyle name="Normal 2 2 3 3 3 4 4 2" xfId="3954" xr:uid="{00000000-0005-0000-0000-00002D190000}"/>
    <cellStyle name="Normal 2 2 3 3 3 4 4 2 2" xfId="8723" xr:uid="{00000000-0005-0000-0000-00002E190000}"/>
    <cellStyle name="Normal 2 2 3 3 3 4 4 2 2 2" xfId="27796" xr:uid="{00000000-0005-0000-0000-00002F190000}"/>
    <cellStyle name="Normal 2 2 3 3 3 4 4 2 2 3" xfId="18260" xr:uid="{00000000-0005-0000-0000-000030190000}"/>
    <cellStyle name="Normal 2 2 3 3 3 4 4 2 3" xfId="23028" xr:uid="{00000000-0005-0000-0000-000031190000}"/>
    <cellStyle name="Normal 2 2 3 3 3 4 4 2 4" xfId="13492" xr:uid="{00000000-0005-0000-0000-000032190000}"/>
    <cellStyle name="Normal 2 2 3 3 3 4 4 3" xfId="6339" xr:uid="{00000000-0005-0000-0000-000033190000}"/>
    <cellStyle name="Normal 2 2 3 3 3 4 4 3 2" xfId="25412" xr:uid="{00000000-0005-0000-0000-000034190000}"/>
    <cellStyle name="Normal 2 2 3 3 3 4 4 3 3" xfId="15876" xr:uid="{00000000-0005-0000-0000-000035190000}"/>
    <cellStyle name="Normal 2 2 3 3 3 4 4 4" xfId="20644" xr:uid="{00000000-0005-0000-0000-000036190000}"/>
    <cellStyle name="Normal 2 2 3 3 3 4 4 5" xfId="11108" xr:uid="{00000000-0005-0000-0000-000037190000}"/>
    <cellStyle name="Normal 2 2 3 3 3 4 5" xfId="2762" xr:uid="{00000000-0005-0000-0000-000038190000}"/>
    <cellStyle name="Normal 2 2 3 3 3 4 5 2" xfId="7531" xr:uid="{00000000-0005-0000-0000-000039190000}"/>
    <cellStyle name="Normal 2 2 3 3 3 4 5 2 2" xfId="26604" xr:uid="{00000000-0005-0000-0000-00003A190000}"/>
    <cellStyle name="Normal 2 2 3 3 3 4 5 2 3" xfId="17068" xr:uid="{00000000-0005-0000-0000-00003B190000}"/>
    <cellStyle name="Normal 2 2 3 3 3 4 5 3" xfId="21836" xr:uid="{00000000-0005-0000-0000-00003C190000}"/>
    <cellStyle name="Normal 2 2 3 3 3 4 5 4" xfId="12300" xr:uid="{00000000-0005-0000-0000-00003D190000}"/>
    <cellStyle name="Normal 2 2 3 3 3 4 6" xfId="5147" xr:uid="{00000000-0005-0000-0000-00003E190000}"/>
    <cellStyle name="Normal 2 2 3 3 3 4 6 2" xfId="24220" xr:uid="{00000000-0005-0000-0000-00003F190000}"/>
    <cellStyle name="Normal 2 2 3 3 3 4 6 3" xfId="14684" xr:uid="{00000000-0005-0000-0000-000040190000}"/>
    <cellStyle name="Normal 2 2 3 3 3 4 7" xfId="19452" xr:uid="{00000000-0005-0000-0000-000041190000}"/>
    <cellStyle name="Normal 2 2 3 3 3 4 8" xfId="9916" xr:uid="{00000000-0005-0000-0000-000042190000}"/>
    <cellStyle name="Normal 2 2 3 3 3 5" xfId="503" xr:uid="{00000000-0005-0000-0000-000043190000}"/>
    <cellStyle name="Normal 2 2 3 3 3 5 2" xfId="1701" xr:uid="{00000000-0005-0000-0000-000044190000}"/>
    <cellStyle name="Normal 2 2 3 3 3 5 2 2" xfId="4086" xr:uid="{00000000-0005-0000-0000-000045190000}"/>
    <cellStyle name="Normal 2 2 3 3 3 5 2 2 2" xfId="8855" xr:uid="{00000000-0005-0000-0000-000046190000}"/>
    <cellStyle name="Normal 2 2 3 3 3 5 2 2 2 2" xfId="27928" xr:uid="{00000000-0005-0000-0000-000047190000}"/>
    <cellStyle name="Normal 2 2 3 3 3 5 2 2 2 3" xfId="18392" xr:uid="{00000000-0005-0000-0000-000048190000}"/>
    <cellStyle name="Normal 2 2 3 3 3 5 2 2 3" xfId="23160" xr:uid="{00000000-0005-0000-0000-000049190000}"/>
    <cellStyle name="Normal 2 2 3 3 3 5 2 2 4" xfId="13624" xr:uid="{00000000-0005-0000-0000-00004A190000}"/>
    <cellStyle name="Normal 2 2 3 3 3 5 2 3" xfId="6471" xr:uid="{00000000-0005-0000-0000-00004B190000}"/>
    <cellStyle name="Normal 2 2 3 3 3 5 2 3 2" xfId="25544" xr:uid="{00000000-0005-0000-0000-00004C190000}"/>
    <cellStyle name="Normal 2 2 3 3 3 5 2 3 3" xfId="16008" xr:uid="{00000000-0005-0000-0000-00004D190000}"/>
    <cellStyle name="Normal 2 2 3 3 3 5 2 4" xfId="20776" xr:uid="{00000000-0005-0000-0000-00004E190000}"/>
    <cellStyle name="Normal 2 2 3 3 3 5 2 5" xfId="11240" xr:uid="{00000000-0005-0000-0000-00004F190000}"/>
    <cellStyle name="Normal 2 2 3 3 3 5 3" xfId="2894" xr:uid="{00000000-0005-0000-0000-000050190000}"/>
    <cellStyle name="Normal 2 2 3 3 3 5 3 2" xfId="7663" xr:uid="{00000000-0005-0000-0000-000051190000}"/>
    <cellStyle name="Normal 2 2 3 3 3 5 3 2 2" xfId="26736" xr:uid="{00000000-0005-0000-0000-000052190000}"/>
    <cellStyle name="Normal 2 2 3 3 3 5 3 2 3" xfId="17200" xr:uid="{00000000-0005-0000-0000-000053190000}"/>
    <cellStyle name="Normal 2 2 3 3 3 5 3 3" xfId="21968" xr:uid="{00000000-0005-0000-0000-000054190000}"/>
    <cellStyle name="Normal 2 2 3 3 3 5 3 4" xfId="12432" xr:uid="{00000000-0005-0000-0000-000055190000}"/>
    <cellStyle name="Normal 2 2 3 3 3 5 4" xfId="5279" xr:uid="{00000000-0005-0000-0000-000056190000}"/>
    <cellStyle name="Normal 2 2 3 3 3 5 4 2" xfId="24352" xr:uid="{00000000-0005-0000-0000-000057190000}"/>
    <cellStyle name="Normal 2 2 3 3 3 5 4 3" xfId="14816" xr:uid="{00000000-0005-0000-0000-000058190000}"/>
    <cellStyle name="Normal 2 2 3 3 3 5 5" xfId="19584" xr:uid="{00000000-0005-0000-0000-000059190000}"/>
    <cellStyle name="Normal 2 2 3 3 3 5 6" xfId="10048" xr:uid="{00000000-0005-0000-0000-00005A190000}"/>
    <cellStyle name="Normal 2 2 3 3 3 6" xfId="851" xr:uid="{00000000-0005-0000-0000-00005B190000}"/>
    <cellStyle name="Normal 2 2 3 3 3 6 2" xfId="2049" xr:uid="{00000000-0005-0000-0000-00005C190000}"/>
    <cellStyle name="Normal 2 2 3 3 3 6 2 2" xfId="4434" xr:uid="{00000000-0005-0000-0000-00005D190000}"/>
    <cellStyle name="Normal 2 2 3 3 3 6 2 2 2" xfId="9203" xr:uid="{00000000-0005-0000-0000-00005E190000}"/>
    <cellStyle name="Normal 2 2 3 3 3 6 2 2 2 2" xfId="28276" xr:uid="{00000000-0005-0000-0000-00005F190000}"/>
    <cellStyle name="Normal 2 2 3 3 3 6 2 2 2 3" xfId="18740" xr:uid="{00000000-0005-0000-0000-000060190000}"/>
    <cellStyle name="Normal 2 2 3 3 3 6 2 2 3" xfId="23508" xr:uid="{00000000-0005-0000-0000-000061190000}"/>
    <cellStyle name="Normal 2 2 3 3 3 6 2 2 4" xfId="13972" xr:uid="{00000000-0005-0000-0000-000062190000}"/>
    <cellStyle name="Normal 2 2 3 3 3 6 2 3" xfId="6819" xr:uid="{00000000-0005-0000-0000-000063190000}"/>
    <cellStyle name="Normal 2 2 3 3 3 6 2 3 2" xfId="25892" xr:uid="{00000000-0005-0000-0000-000064190000}"/>
    <cellStyle name="Normal 2 2 3 3 3 6 2 3 3" xfId="16356" xr:uid="{00000000-0005-0000-0000-000065190000}"/>
    <cellStyle name="Normal 2 2 3 3 3 6 2 4" xfId="21124" xr:uid="{00000000-0005-0000-0000-000066190000}"/>
    <cellStyle name="Normal 2 2 3 3 3 6 2 5" xfId="11588" xr:uid="{00000000-0005-0000-0000-000067190000}"/>
    <cellStyle name="Normal 2 2 3 3 3 6 3" xfId="3242" xr:uid="{00000000-0005-0000-0000-000068190000}"/>
    <cellStyle name="Normal 2 2 3 3 3 6 3 2" xfId="8011" xr:uid="{00000000-0005-0000-0000-000069190000}"/>
    <cellStyle name="Normal 2 2 3 3 3 6 3 2 2" xfId="27084" xr:uid="{00000000-0005-0000-0000-00006A190000}"/>
    <cellStyle name="Normal 2 2 3 3 3 6 3 2 3" xfId="17548" xr:uid="{00000000-0005-0000-0000-00006B190000}"/>
    <cellStyle name="Normal 2 2 3 3 3 6 3 3" xfId="22316" xr:uid="{00000000-0005-0000-0000-00006C190000}"/>
    <cellStyle name="Normal 2 2 3 3 3 6 3 4" xfId="12780" xr:uid="{00000000-0005-0000-0000-00006D190000}"/>
    <cellStyle name="Normal 2 2 3 3 3 6 4" xfId="5627" xr:uid="{00000000-0005-0000-0000-00006E190000}"/>
    <cellStyle name="Normal 2 2 3 3 3 6 4 2" xfId="24700" xr:uid="{00000000-0005-0000-0000-00006F190000}"/>
    <cellStyle name="Normal 2 2 3 3 3 6 4 3" xfId="15164" xr:uid="{00000000-0005-0000-0000-000070190000}"/>
    <cellStyle name="Normal 2 2 3 3 3 6 5" xfId="19932" xr:uid="{00000000-0005-0000-0000-000071190000}"/>
    <cellStyle name="Normal 2 2 3 3 3 6 6" xfId="10396" xr:uid="{00000000-0005-0000-0000-000072190000}"/>
    <cellStyle name="Normal 2 2 3 3 3 7" xfId="154" xr:uid="{00000000-0005-0000-0000-000073190000}"/>
    <cellStyle name="Normal 2 2 3 3 3 7 2" xfId="1353" xr:uid="{00000000-0005-0000-0000-000074190000}"/>
    <cellStyle name="Normal 2 2 3 3 3 7 2 2" xfId="3738" xr:uid="{00000000-0005-0000-0000-000075190000}"/>
    <cellStyle name="Normal 2 2 3 3 3 7 2 2 2" xfId="8507" xr:uid="{00000000-0005-0000-0000-000076190000}"/>
    <cellStyle name="Normal 2 2 3 3 3 7 2 2 2 2" xfId="27580" xr:uid="{00000000-0005-0000-0000-000077190000}"/>
    <cellStyle name="Normal 2 2 3 3 3 7 2 2 2 3" xfId="18044" xr:uid="{00000000-0005-0000-0000-000078190000}"/>
    <cellStyle name="Normal 2 2 3 3 3 7 2 2 3" xfId="22812" xr:uid="{00000000-0005-0000-0000-000079190000}"/>
    <cellStyle name="Normal 2 2 3 3 3 7 2 2 4" xfId="13276" xr:uid="{00000000-0005-0000-0000-00007A190000}"/>
    <cellStyle name="Normal 2 2 3 3 3 7 2 3" xfId="6123" xr:uid="{00000000-0005-0000-0000-00007B190000}"/>
    <cellStyle name="Normal 2 2 3 3 3 7 2 3 2" xfId="25196" xr:uid="{00000000-0005-0000-0000-00007C190000}"/>
    <cellStyle name="Normal 2 2 3 3 3 7 2 3 3" xfId="15660" xr:uid="{00000000-0005-0000-0000-00007D190000}"/>
    <cellStyle name="Normal 2 2 3 3 3 7 2 4" xfId="20428" xr:uid="{00000000-0005-0000-0000-00007E190000}"/>
    <cellStyle name="Normal 2 2 3 3 3 7 2 5" xfId="10892" xr:uid="{00000000-0005-0000-0000-00007F190000}"/>
    <cellStyle name="Normal 2 2 3 3 3 7 3" xfId="2546" xr:uid="{00000000-0005-0000-0000-000080190000}"/>
    <cellStyle name="Normal 2 2 3 3 3 7 3 2" xfId="7315" xr:uid="{00000000-0005-0000-0000-000081190000}"/>
    <cellStyle name="Normal 2 2 3 3 3 7 3 2 2" xfId="26388" xr:uid="{00000000-0005-0000-0000-000082190000}"/>
    <cellStyle name="Normal 2 2 3 3 3 7 3 2 3" xfId="16852" xr:uid="{00000000-0005-0000-0000-000083190000}"/>
    <cellStyle name="Normal 2 2 3 3 3 7 3 3" xfId="21620" xr:uid="{00000000-0005-0000-0000-000084190000}"/>
    <cellStyle name="Normal 2 2 3 3 3 7 3 4" xfId="12084" xr:uid="{00000000-0005-0000-0000-000085190000}"/>
    <cellStyle name="Normal 2 2 3 3 3 7 4" xfId="4931" xr:uid="{00000000-0005-0000-0000-000086190000}"/>
    <cellStyle name="Normal 2 2 3 3 3 7 4 2" xfId="24004" xr:uid="{00000000-0005-0000-0000-000087190000}"/>
    <cellStyle name="Normal 2 2 3 3 3 7 4 3" xfId="14468" xr:uid="{00000000-0005-0000-0000-000088190000}"/>
    <cellStyle name="Normal 2 2 3 3 3 7 5" xfId="19236" xr:uid="{00000000-0005-0000-0000-000089190000}"/>
    <cellStyle name="Normal 2 2 3 3 3 7 6" xfId="9700" xr:uid="{00000000-0005-0000-0000-00008A190000}"/>
    <cellStyle name="Normal 2 2 3 3 3 8" xfId="1188" xr:uid="{00000000-0005-0000-0000-00008B190000}"/>
    <cellStyle name="Normal 2 2 3 3 3 8 2" xfId="2385" xr:uid="{00000000-0005-0000-0000-00008C190000}"/>
    <cellStyle name="Normal 2 2 3 3 3 8 2 2" xfId="4770" xr:uid="{00000000-0005-0000-0000-00008D190000}"/>
    <cellStyle name="Normal 2 2 3 3 3 8 2 2 2" xfId="9539" xr:uid="{00000000-0005-0000-0000-00008E190000}"/>
    <cellStyle name="Normal 2 2 3 3 3 8 2 2 2 2" xfId="28612" xr:uid="{00000000-0005-0000-0000-00008F190000}"/>
    <cellStyle name="Normal 2 2 3 3 3 8 2 2 2 3" xfId="19076" xr:uid="{00000000-0005-0000-0000-000090190000}"/>
    <cellStyle name="Normal 2 2 3 3 3 8 2 2 3" xfId="23844" xr:uid="{00000000-0005-0000-0000-000091190000}"/>
    <cellStyle name="Normal 2 2 3 3 3 8 2 2 4" xfId="14308" xr:uid="{00000000-0005-0000-0000-000092190000}"/>
    <cellStyle name="Normal 2 2 3 3 3 8 2 3" xfId="7155" xr:uid="{00000000-0005-0000-0000-000093190000}"/>
    <cellStyle name="Normal 2 2 3 3 3 8 2 3 2" xfId="26228" xr:uid="{00000000-0005-0000-0000-000094190000}"/>
    <cellStyle name="Normal 2 2 3 3 3 8 2 3 3" xfId="16692" xr:uid="{00000000-0005-0000-0000-000095190000}"/>
    <cellStyle name="Normal 2 2 3 3 3 8 2 4" xfId="21460" xr:uid="{00000000-0005-0000-0000-000096190000}"/>
    <cellStyle name="Normal 2 2 3 3 3 8 2 5" xfId="11924" xr:uid="{00000000-0005-0000-0000-000097190000}"/>
    <cellStyle name="Normal 2 2 3 3 3 8 3" xfId="3578" xr:uid="{00000000-0005-0000-0000-000098190000}"/>
    <cellStyle name="Normal 2 2 3 3 3 8 3 2" xfId="8347" xr:uid="{00000000-0005-0000-0000-000099190000}"/>
    <cellStyle name="Normal 2 2 3 3 3 8 3 2 2" xfId="27420" xr:uid="{00000000-0005-0000-0000-00009A190000}"/>
    <cellStyle name="Normal 2 2 3 3 3 8 3 2 3" xfId="17884" xr:uid="{00000000-0005-0000-0000-00009B190000}"/>
    <cellStyle name="Normal 2 2 3 3 3 8 3 3" xfId="22652" xr:uid="{00000000-0005-0000-0000-00009C190000}"/>
    <cellStyle name="Normal 2 2 3 3 3 8 3 4" xfId="13116" xr:uid="{00000000-0005-0000-0000-00009D190000}"/>
    <cellStyle name="Normal 2 2 3 3 3 8 4" xfId="5963" xr:uid="{00000000-0005-0000-0000-00009E190000}"/>
    <cellStyle name="Normal 2 2 3 3 3 8 4 2" xfId="25036" xr:uid="{00000000-0005-0000-0000-00009F190000}"/>
    <cellStyle name="Normal 2 2 3 3 3 8 4 3" xfId="15500" xr:uid="{00000000-0005-0000-0000-0000A0190000}"/>
    <cellStyle name="Normal 2 2 3 3 3 8 5" xfId="20268" xr:uid="{00000000-0005-0000-0000-0000A1190000}"/>
    <cellStyle name="Normal 2 2 3 3 3 8 6" xfId="10732" xr:uid="{00000000-0005-0000-0000-0000A2190000}"/>
    <cellStyle name="Normal 2 2 3 3 3 9" xfId="94" xr:uid="{00000000-0005-0000-0000-0000A3190000}"/>
    <cellStyle name="Normal 2 2 3 3 3 9 2" xfId="1293" xr:uid="{00000000-0005-0000-0000-0000A4190000}"/>
    <cellStyle name="Normal 2 2 3 3 3 9 2 2" xfId="3678" xr:uid="{00000000-0005-0000-0000-0000A5190000}"/>
    <cellStyle name="Normal 2 2 3 3 3 9 2 2 2" xfId="8447" xr:uid="{00000000-0005-0000-0000-0000A6190000}"/>
    <cellStyle name="Normal 2 2 3 3 3 9 2 2 2 2" xfId="27520" xr:uid="{00000000-0005-0000-0000-0000A7190000}"/>
    <cellStyle name="Normal 2 2 3 3 3 9 2 2 2 3" xfId="17984" xr:uid="{00000000-0005-0000-0000-0000A8190000}"/>
    <cellStyle name="Normal 2 2 3 3 3 9 2 2 3" xfId="22752" xr:uid="{00000000-0005-0000-0000-0000A9190000}"/>
    <cellStyle name="Normal 2 2 3 3 3 9 2 2 4" xfId="13216" xr:uid="{00000000-0005-0000-0000-0000AA190000}"/>
    <cellStyle name="Normal 2 2 3 3 3 9 2 3" xfId="6063" xr:uid="{00000000-0005-0000-0000-0000AB190000}"/>
    <cellStyle name="Normal 2 2 3 3 3 9 2 3 2" xfId="25136" xr:uid="{00000000-0005-0000-0000-0000AC190000}"/>
    <cellStyle name="Normal 2 2 3 3 3 9 2 3 3" xfId="15600" xr:uid="{00000000-0005-0000-0000-0000AD190000}"/>
    <cellStyle name="Normal 2 2 3 3 3 9 2 4" xfId="20368" xr:uid="{00000000-0005-0000-0000-0000AE190000}"/>
    <cellStyle name="Normal 2 2 3 3 3 9 2 5" xfId="10832" xr:uid="{00000000-0005-0000-0000-0000AF190000}"/>
    <cellStyle name="Normal 2 2 3 3 3 9 3" xfId="2486" xr:uid="{00000000-0005-0000-0000-0000B0190000}"/>
    <cellStyle name="Normal 2 2 3 3 3 9 3 2" xfId="7255" xr:uid="{00000000-0005-0000-0000-0000B1190000}"/>
    <cellStyle name="Normal 2 2 3 3 3 9 3 2 2" xfId="26328" xr:uid="{00000000-0005-0000-0000-0000B2190000}"/>
    <cellStyle name="Normal 2 2 3 3 3 9 3 2 3" xfId="16792" xr:uid="{00000000-0005-0000-0000-0000B3190000}"/>
    <cellStyle name="Normal 2 2 3 3 3 9 3 3" xfId="21560" xr:uid="{00000000-0005-0000-0000-0000B4190000}"/>
    <cellStyle name="Normal 2 2 3 3 3 9 3 4" xfId="12024" xr:uid="{00000000-0005-0000-0000-0000B5190000}"/>
    <cellStyle name="Normal 2 2 3 3 3 9 4" xfId="4871" xr:uid="{00000000-0005-0000-0000-0000B6190000}"/>
    <cellStyle name="Normal 2 2 3 3 3 9 4 2" xfId="23944" xr:uid="{00000000-0005-0000-0000-0000B7190000}"/>
    <cellStyle name="Normal 2 2 3 3 3 9 4 3" xfId="14408" xr:uid="{00000000-0005-0000-0000-0000B8190000}"/>
    <cellStyle name="Normal 2 2 3 3 3 9 5" xfId="19176" xr:uid="{00000000-0005-0000-0000-0000B9190000}"/>
    <cellStyle name="Normal 2 2 3 3 3 9 6" xfId="9640" xr:uid="{00000000-0005-0000-0000-0000BA190000}"/>
    <cellStyle name="Normal 2 2 3 3 4" xfId="130" xr:uid="{00000000-0005-0000-0000-0000BB190000}"/>
    <cellStyle name="Normal 2 2 3 3 4 10" xfId="19212" xr:uid="{00000000-0005-0000-0000-0000BC190000}"/>
    <cellStyle name="Normal 2 2 3 3 4 11" xfId="9676" xr:uid="{00000000-0005-0000-0000-0000BD190000}"/>
    <cellStyle name="Normal 2 2 3 3 4 2" xfId="274" xr:uid="{00000000-0005-0000-0000-0000BE190000}"/>
    <cellStyle name="Normal 2 2 3 3 4 2 2" xfId="418" xr:uid="{00000000-0005-0000-0000-0000BF190000}"/>
    <cellStyle name="Normal 2 2 3 3 4 2 2 2" xfId="767" xr:uid="{00000000-0005-0000-0000-0000C0190000}"/>
    <cellStyle name="Normal 2 2 3 3 4 2 2 2 2" xfId="1965" xr:uid="{00000000-0005-0000-0000-0000C1190000}"/>
    <cellStyle name="Normal 2 2 3 3 4 2 2 2 2 2" xfId="4350" xr:uid="{00000000-0005-0000-0000-0000C2190000}"/>
    <cellStyle name="Normal 2 2 3 3 4 2 2 2 2 2 2" xfId="9119" xr:uid="{00000000-0005-0000-0000-0000C3190000}"/>
    <cellStyle name="Normal 2 2 3 3 4 2 2 2 2 2 2 2" xfId="28192" xr:uid="{00000000-0005-0000-0000-0000C4190000}"/>
    <cellStyle name="Normal 2 2 3 3 4 2 2 2 2 2 2 3" xfId="18656" xr:uid="{00000000-0005-0000-0000-0000C5190000}"/>
    <cellStyle name="Normal 2 2 3 3 4 2 2 2 2 2 3" xfId="23424" xr:uid="{00000000-0005-0000-0000-0000C6190000}"/>
    <cellStyle name="Normal 2 2 3 3 4 2 2 2 2 2 4" xfId="13888" xr:uid="{00000000-0005-0000-0000-0000C7190000}"/>
    <cellStyle name="Normal 2 2 3 3 4 2 2 2 2 3" xfId="6735" xr:uid="{00000000-0005-0000-0000-0000C8190000}"/>
    <cellStyle name="Normal 2 2 3 3 4 2 2 2 2 3 2" xfId="25808" xr:uid="{00000000-0005-0000-0000-0000C9190000}"/>
    <cellStyle name="Normal 2 2 3 3 4 2 2 2 2 3 3" xfId="16272" xr:uid="{00000000-0005-0000-0000-0000CA190000}"/>
    <cellStyle name="Normal 2 2 3 3 4 2 2 2 2 4" xfId="21040" xr:uid="{00000000-0005-0000-0000-0000CB190000}"/>
    <cellStyle name="Normal 2 2 3 3 4 2 2 2 2 5" xfId="11504" xr:uid="{00000000-0005-0000-0000-0000CC190000}"/>
    <cellStyle name="Normal 2 2 3 3 4 2 2 2 3" xfId="3158" xr:uid="{00000000-0005-0000-0000-0000CD190000}"/>
    <cellStyle name="Normal 2 2 3 3 4 2 2 2 3 2" xfId="7927" xr:uid="{00000000-0005-0000-0000-0000CE190000}"/>
    <cellStyle name="Normal 2 2 3 3 4 2 2 2 3 2 2" xfId="27000" xr:uid="{00000000-0005-0000-0000-0000CF190000}"/>
    <cellStyle name="Normal 2 2 3 3 4 2 2 2 3 2 3" xfId="17464" xr:uid="{00000000-0005-0000-0000-0000D0190000}"/>
    <cellStyle name="Normal 2 2 3 3 4 2 2 2 3 3" xfId="22232" xr:uid="{00000000-0005-0000-0000-0000D1190000}"/>
    <cellStyle name="Normal 2 2 3 3 4 2 2 2 3 4" xfId="12696" xr:uid="{00000000-0005-0000-0000-0000D2190000}"/>
    <cellStyle name="Normal 2 2 3 3 4 2 2 2 4" xfId="5543" xr:uid="{00000000-0005-0000-0000-0000D3190000}"/>
    <cellStyle name="Normal 2 2 3 3 4 2 2 2 4 2" xfId="24616" xr:uid="{00000000-0005-0000-0000-0000D4190000}"/>
    <cellStyle name="Normal 2 2 3 3 4 2 2 2 4 3" xfId="15080" xr:uid="{00000000-0005-0000-0000-0000D5190000}"/>
    <cellStyle name="Normal 2 2 3 3 4 2 2 2 5" xfId="19848" xr:uid="{00000000-0005-0000-0000-0000D6190000}"/>
    <cellStyle name="Normal 2 2 3 3 4 2 2 2 6" xfId="10312" xr:uid="{00000000-0005-0000-0000-0000D7190000}"/>
    <cellStyle name="Normal 2 2 3 3 4 2 2 3" xfId="1115" xr:uid="{00000000-0005-0000-0000-0000D8190000}"/>
    <cellStyle name="Normal 2 2 3 3 4 2 2 3 2" xfId="2313" xr:uid="{00000000-0005-0000-0000-0000D9190000}"/>
    <cellStyle name="Normal 2 2 3 3 4 2 2 3 2 2" xfId="4698" xr:uid="{00000000-0005-0000-0000-0000DA190000}"/>
    <cellStyle name="Normal 2 2 3 3 4 2 2 3 2 2 2" xfId="9467" xr:uid="{00000000-0005-0000-0000-0000DB190000}"/>
    <cellStyle name="Normal 2 2 3 3 4 2 2 3 2 2 2 2" xfId="28540" xr:uid="{00000000-0005-0000-0000-0000DC190000}"/>
    <cellStyle name="Normal 2 2 3 3 4 2 2 3 2 2 2 3" xfId="19004" xr:uid="{00000000-0005-0000-0000-0000DD190000}"/>
    <cellStyle name="Normal 2 2 3 3 4 2 2 3 2 2 3" xfId="23772" xr:uid="{00000000-0005-0000-0000-0000DE190000}"/>
    <cellStyle name="Normal 2 2 3 3 4 2 2 3 2 2 4" xfId="14236" xr:uid="{00000000-0005-0000-0000-0000DF190000}"/>
    <cellStyle name="Normal 2 2 3 3 4 2 2 3 2 3" xfId="7083" xr:uid="{00000000-0005-0000-0000-0000E0190000}"/>
    <cellStyle name="Normal 2 2 3 3 4 2 2 3 2 3 2" xfId="26156" xr:uid="{00000000-0005-0000-0000-0000E1190000}"/>
    <cellStyle name="Normal 2 2 3 3 4 2 2 3 2 3 3" xfId="16620" xr:uid="{00000000-0005-0000-0000-0000E2190000}"/>
    <cellStyle name="Normal 2 2 3 3 4 2 2 3 2 4" xfId="21388" xr:uid="{00000000-0005-0000-0000-0000E3190000}"/>
    <cellStyle name="Normal 2 2 3 3 4 2 2 3 2 5" xfId="11852" xr:uid="{00000000-0005-0000-0000-0000E4190000}"/>
    <cellStyle name="Normal 2 2 3 3 4 2 2 3 3" xfId="3506" xr:uid="{00000000-0005-0000-0000-0000E5190000}"/>
    <cellStyle name="Normal 2 2 3 3 4 2 2 3 3 2" xfId="8275" xr:uid="{00000000-0005-0000-0000-0000E6190000}"/>
    <cellStyle name="Normal 2 2 3 3 4 2 2 3 3 2 2" xfId="27348" xr:uid="{00000000-0005-0000-0000-0000E7190000}"/>
    <cellStyle name="Normal 2 2 3 3 4 2 2 3 3 2 3" xfId="17812" xr:uid="{00000000-0005-0000-0000-0000E8190000}"/>
    <cellStyle name="Normal 2 2 3 3 4 2 2 3 3 3" xfId="22580" xr:uid="{00000000-0005-0000-0000-0000E9190000}"/>
    <cellStyle name="Normal 2 2 3 3 4 2 2 3 3 4" xfId="13044" xr:uid="{00000000-0005-0000-0000-0000EA190000}"/>
    <cellStyle name="Normal 2 2 3 3 4 2 2 3 4" xfId="5891" xr:uid="{00000000-0005-0000-0000-0000EB190000}"/>
    <cellStyle name="Normal 2 2 3 3 4 2 2 3 4 2" xfId="24964" xr:uid="{00000000-0005-0000-0000-0000EC190000}"/>
    <cellStyle name="Normal 2 2 3 3 4 2 2 3 4 3" xfId="15428" xr:uid="{00000000-0005-0000-0000-0000ED190000}"/>
    <cellStyle name="Normal 2 2 3 3 4 2 2 3 5" xfId="20196" xr:uid="{00000000-0005-0000-0000-0000EE190000}"/>
    <cellStyle name="Normal 2 2 3 3 4 2 2 3 6" xfId="10660" xr:uid="{00000000-0005-0000-0000-0000EF190000}"/>
    <cellStyle name="Normal 2 2 3 3 4 2 2 4" xfId="1617" xr:uid="{00000000-0005-0000-0000-0000F0190000}"/>
    <cellStyle name="Normal 2 2 3 3 4 2 2 4 2" xfId="4002" xr:uid="{00000000-0005-0000-0000-0000F1190000}"/>
    <cellStyle name="Normal 2 2 3 3 4 2 2 4 2 2" xfId="8771" xr:uid="{00000000-0005-0000-0000-0000F2190000}"/>
    <cellStyle name="Normal 2 2 3 3 4 2 2 4 2 2 2" xfId="27844" xr:uid="{00000000-0005-0000-0000-0000F3190000}"/>
    <cellStyle name="Normal 2 2 3 3 4 2 2 4 2 2 3" xfId="18308" xr:uid="{00000000-0005-0000-0000-0000F4190000}"/>
    <cellStyle name="Normal 2 2 3 3 4 2 2 4 2 3" xfId="23076" xr:uid="{00000000-0005-0000-0000-0000F5190000}"/>
    <cellStyle name="Normal 2 2 3 3 4 2 2 4 2 4" xfId="13540" xr:uid="{00000000-0005-0000-0000-0000F6190000}"/>
    <cellStyle name="Normal 2 2 3 3 4 2 2 4 3" xfId="6387" xr:uid="{00000000-0005-0000-0000-0000F7190000}"/>
    <cellStyle name="Normal 2 2 3 3 4 2 2 4 3 2" xfId="25460" xr:uid="{00000000-0005-0000-0000-0000F8190000}"/>
    <cellStyle name="Normal 2 2 3 3 4 2 2 4 3 3" xfId="15924" xr:uid="{00000000-0005-0000-0000-0000F9190000}"/>
    <cellStyle name="Normal 2 2 3 3 4 2 2 4 4" xfId="20692" xr:uid="{00000000-0005-0000-0000-0000FA190000}"/>
    <cellStyle name="Normal 2 2 3 3 4 2 2 4 5" xfId="11156" xr:uid="{00000000-0005-0000-0000-0000FB190000}"/>
    <cellStyle name="Normal 2 2 3 3 4 2 2 5" xfId="2810" xr:uid="{00000000-0005-0000-0000-0000FC190000}"/>
    <cellStyle name="Normal 2 2 3 3 4 2 2 5 2" xfId="7579" xr:uid="{00000000-0005-0000-0000-0000FD190000}"/>
    <cellStyle name="Normal 2 2 3 3 4 2 2 5 2 2" xfId="26652" xr:uid="{00000000-0005-0000-0000-0000FE190000}"/>
    <cellStyle name="Normal 2 2 3 3 4 2 2 5 2 3" xfId="17116" xr:uid="{00000000-0005-0000-0000-0000FF190000}"/>
    <cellStyle name="Normal 2 2 3 3 4 2 2 5 3" xfId="21884" xr:uid="{00000000-0005-0000-0000-0000001A0000}"/>
    <cellStyle name="Normal 2 2 3 3 4 2 2 5 4" xfId="12348" xr:uid="{00000000-0005-0000-0000-0000011A0000}"/>
    <cellStyle name="Normal 2 2 3 3 4 2 2 6" xfId="5195" xr:uid="{00000000-0005-0000-0000-0000021A0000}"/>
    <cellStyle name="Normal 2 2 3 3 4 2 2 6 2" xfId="24268" xr:uid="{00000000-0005-0000-0000-0000031A0000}"/>
    <cellStyle name="Normal 2 2 3 3 4 2 2 6 3" xfId="14732" xr:uid="{00000000-0005-0000-0000-0000041A0000}"/>
    <cellStyle name="Normal 2 2 3 3 4 2 2 7" xfId="19500" xr:uid="{00000000-0005-0000-0000-0000051A0000}"/>
    <cellStyle name="Normal 2 2 3 3 4 2 2 8" xfId="9964" xr:uid="{00000000-0005-0000-0000-0000061A0000}"/>
    <cellStyle name="Normal 2 2 3 3 4 2 3" xfId="623" xr:uid="{00000000-0005-0000-0000-0000071A0000}"/>
    <cellStyle name="Normal 2 2 3 3 4 2 3 2" xfId="1821" xr:uid="{00000000-0005-0000-0000-0000081A0000}"/>
    <cellStyle name="Normal 2 2 3 3 4 2 3 2 2" xfId="4206" xr:uid="{00000000-0005-0000-0000-0000091A0000}"/>
    <cellStyle name="Normal 2 2 3 3 4 2 3 2 2 2" xfId="8975" xr:uid="{00000000-0005-0000-0000-00000A1A0000}"/>
    <cellStyle name="Normal 2 2 3 3 4 2 3 2 2 2 2" xfId="28048" xr:uid="{00000000-0005-0000-0000-00000B1A0000}"/>
    <cellStyle name="Normal 2 2 3 3 4 2 3 2 2 2 3" xfId="18512" xr:uid="{00000000-0005-0000-0000-00000C1A0000}"/>
    <cellStyle name="Normal 2 2 3 3 4 2 3 2 2 3" xfId="23280" xr:uid="{00000000-0005-0000-0000-00000D1A0000}"/>
    <cellStyle name="Normal 2 2 3 3 4 2 3 2 2 4" xfId="13744" xr:uid="{00000000-0005-0000-0000-00000E1A0000}"/>
    <cellStyle name="Normal 2 2 3 3 4 2 3 2 3" xfId="6591" xr:uid="{00000000-0005-0000-0000-00000F1A0000}"/>
    <cellStyle name="Normal 2 2 3 3 4 2 3 2 3 2" xfId="25664" xr:uid="{00000000-0005-0000-0000-0000101A0000}"/>
    <cellStyle name="Normal 2 2 3 3 4 2 3 2 3 3" xfId="16128" xr:uid="{00000000-0005-0000-0000-0000111A0000}"/>
    <cellStyle name="Normal 2 2 3 3 4 2 3 2 4" xfId="20896" xr:uid="{00000000-0005-0000-0000-0000121A0000}"/>
    <cellStyle name="Normal 2 2 3 3 4 2 3 2 5" xfId="11360" xr:uid="{00000000-0005-0000-0000-0000131A0000}"/>
    <cellStyle name="Normal 2 2 3 3 4 2 3 3" xfId="3014" xr:uid="{00000000-0005-0000-0000-0000141A0000}"/>
    <cellStyle name="Normal 2 2 3 3 4 2 3 3 2" xfId="7783" xr:uid="{00000000-0005-0000-0000-0000151A0000}"/>
    <cellStyle name="Normal 2 2 3 3 4 2 3 3 2 2" xfId="26856" xr:uid="{00000000-0005-0000-0000-0000161A0000}"/>
    <cellStyle name="Normal 2 2 3 3 4 2 3 3 2 3" xfId="17320" xr:uid="{00000000-0005-0000-0000-0000171A0000}"/>
    <cellStyle name="Normal 2 2 3 3 4 2 3 3 3" xfId="22088" xr:uid="{00000000-0005-0000-0000-0000181A0000}"/>
    <cellStyle name="Normal 2 2 3 3 4 2 3 3 4" xfId="12552" xr:uid="{00000000-0005-0000-0000-0000191A0000}"/>
    <cellStyle name="Normal 2 2 3 3 4 2 3 4" xfId="5399" xr:uid="{00000000-0005-0000-0000-00001A1A0000}"/>
    <cellStyle name="Normal 2 2 3 3 4 2 3 4 2" xfId="24472" xr:uid="{00000000-0005-0000-0000-00001B1A0000}"/>
    <cellStyle name="Normal 2 2 3 3 4 2 3 4 3" xfId="14936" xr:uid="{00000000-0005-0000-0000-00001C1A0000}"/>
    <cellStyle name="Normal 2 2 3 3 4 2 3 5" xfId="19704" xr:uid="{00000000-0005-0000-0000-00001D1A0000}"/>
    <cellStyle name="Normal 2 2 3 3 4 2 3 6" xfId="10168" xr:uid="{00000000-0005-0000-0000-00001E1A0000}"/>
    <cellStyle name="Normal 2 2 3 3 4 2 4" xfId="971" xr:uid="{00000000-0005-0000-0000-00001F1A0000}"/>
    <cellStyle name="Normal 2 2 3 3 4 2 4 2" xfId="2169" xr:uid="{00000000-0005-0000-0000-0000201A0000}"/>
    <cellStyle name="Normal 2 2 3 3 4 2 4 2 2" xfId="4554" xr:uid="{00000000-0005-0000-0000-0000211A0000}"/>
    <cellStyle name="Normal 2 2 3 3 4 2 4 2 2 2" xfId="9323" xr:uid="{00000000-0005-0000-0000-0000221A0000}"/>
    <cellStyle name="Normal 2 2 3 3 4 2 4 2 2 2 2" xfId="28396" xr:uid="{00000000-0005-0000-0000-0000231A0000}"/>
    <cellStyle name="Normal 2 2 3 3 4 2 4 2 2 2 3" xfId="18860" xr:uid="{00000000-0005-0000-0000-0000241A0000}"/>
    <cellStyle name="Normal 2 2 3 3 4 2 4 2 2 3" xfId="23628" xr:uid="{00000000-0005-0000-0000-0000251A0000}"/>
    <cellStyle name="Normal 2 2 3 3 4 2 4 2 2 4" xfId="14092" xr:uid="{00000000-0005-0000-0000-0000261A0000}"/>
    <cellStyle name="Normal 2 2 3 3 4 2 4 2 3" xfId="6939" xr:uid="{00000000-0005-0000-0000-0000271A0000}"/>
    <cellStyle name="Normal 2 2 3 3 4 2 4 2 3 2" xfId="26012" xr:uid="{00000000-0005-0000-0000-0000281A0000}"/>
    <cellStyle name="Normal 2 2 3 3 4 2 4 2 3 3" xfId="16476" xr:uid="{00000000-0005-0000-0000-0000291A0000}"/>
    <cellStyle name="Normal 2 2 3 3 4 2 4 2 4" xfId="21244" xr:uid="{00000000-0005-0000-0000-00002A1A0000}"/>
    <cellStyle name="Normal 2 2 3 3 4 2 4 2 5" xfId="11708" xr:uid="{00000000-0005-0000-0000-00002B1A0000}"/>
    <cellStyle name="Normal 2 2 3 3 4 2 4 3" xfId="3362" xr:uid="{00000000-0005-0000-0000-00002C1A0000}"/>
    <cellStyle name="Normal 2 2 3 3 4 2 4 3 2" xfId="8131" xr:uid="{00000000-0005-0000-0000-00002D1A0000}"/>
    <cellStyle name="Normal 2 2 3 3 4 2 4 3 2 2" xfId="27204" xr:uid="{00000000-0005-0000-0000-00002E1A0000}"/>
    <cellStyle name="Normal 2 2 3 3 4 2 4 3 2 3" xfId="17668" xr:uid="{00000000-0005-0000-0000-00002F1A0000}"/>
    <cellStyle name="Normal 2 2 3 3 4 2 4 3 3" xfId="22436" xr:uid="{00000000-0005-0000-0000-0000301A0000}"/>
    <cellStyle name="Normal 2 2 3 3 4 2 4 3 4" xfId="12900" xr:uid="{00000000-0005-0000-0000-0000311A0000}"/>
    <cellStyle name="Normal 2 2 3 3 4 2 4 4" xfId="5747" xr:uid="{00000000-0005-0000-0000-0000321A0000}"/>
    <cellStyle name="Normal 2 2 3 3 4 2 4 4 2" xfId="24820" xr:uid="{00000000-0005-0000-0000-0000331A0000}"/>
    <cellStyle name="Normal 2 2 3 3 4 2 4 4 3" xfId="15284" xr:uid="{00000000-0005-0000-0000-0000341A0000}"/>
    <cellStyle name="Normal 2 2 3 3 4 2 4 5" xfId="20052" xr:uid="{00000000-0005-0000-0000-0000351A0000}"/>
    <cellStyle name="Normal 2 2 3 3 4 2 4 6" xfId="10516" xr:uid="{00000000-0005-0000-0000-0000361A0000}"/>
    <cellStyle name="Normal 2 2 3 3 4 2 5" xfId="1473" xr:uid="{00000000-0005-0000-0000-0000371A0000}"/>
    <cellStyle name="Normal 2 2 3 3 4 2 5 2" xfId="3858" xr:uid="{00000000-0005-0000-0000-0000381A0000}"/>
    <cellStyle name="Normal 2 2 3 3 4 2 5 2 2" xfId="8627" xr:uid="{00000000-0005-0000-0000-0000391A0000}"/>
    <cellStyle name="Normal 2 2 3 3 4 2 5 2 2 2" xfId="27700" xr:uid="{00000000-0005-0000-0000-00003A1A0000}"/>
    <cellStyle name="Normal 2 2 3 3 4 2 5 2 2 3" xfId="18164" xr:uid="{00000000-0005-0000-0000-00003B1A0000}"/>
    <cellStyle name="Normal 2 2 3 3 4 2 5 2 3" xfId="22932" xr:uid="{00000000-0005-0000-0000-00003C1A0000}"/>
    <cellStyle name="Normal 2 2 3 3 4 2 5 2 4" xfId="13396" xr:uid="{00000000-0005-0000-0000-00003D1A0000}"/>
    <cellStyle name="Normal 2 2 3 3 4 2 5 3" xfId="6243" xr:uid="{00000000-0005-0000-0000-00003E1A0000}"/>
    <cellStyle name="Normal 2 2 3 3 4 2 5 3 2" xfId="25316" xr:uid="{00000000-0005-0000-0000-00003F1A0000}"/>
    <cellStyle name="Normal 2 2 3 3 4 2 5 3 3" xfId="15780" xr:uid="{00000000-0005-0000-0000-0000401A0000}"/>
    <cellStyle name="Normal 2 2 3 3 4 2 5 4" xfId="20548" xr:uid="{00000000-0005-0000-0000-0000411A0000}"/>
    <cellStyle name="Normal 2 2 3 3 4 2 5 5" xfId="11012" xr:uid="{00000000-0005-0000-0000-0000421A0000}"/>
    <cellStyle name="Normal 2 2 3 3 4 2 6" xfId="2666" xr:uid="{00000000-0005-0000-0000-0000431A0000}"/>
    <cellStyle name="Normal 2 2 3 3 4 2 6 2" xfId="7435" xr:uid="{00000000-0005-0000-0000-0000441A0000}"/>
    <cellStyle name="Normal 2 2 3 3 4 2 6 2 2" xfId="26508" xr:uid="{00000000-0005-0000-0000-0000451A0000}"/>
    <cellStyle name="Normal 2 2 3 3 4 2 6 2 3" xfId="16972" xr:uid="{00000000-0005-0000-0000-0000461A0000}"/>
    <cellStyle name="Normal 2 2 3 3 4 2 6 3" xfId="21740" xr:uid="{00000000-0005-0000-0000-0000471A0000}"/>
    <cellStyle name="Normal 2 2 3 3 4 2 6 4" xfId="12204" xr:uid="{00000000-0005-0000-0000-0000481A0000}"/>
    <cellStyle name="Normal 2 2 3 3 4 2 7" xfId="5051" xr:uid="{00000000-0005-0000-0000-0000491A0000}"/>
    <cellStyle name="Normal 2 2 3 3 4 2 7 2" xfId="24124" xr:uid="{00000000-0005-0000-0000-00004A1A0000}"/>
    <cellStyle name="Normal 2 2 3 3 4 2 7 3" xfId="14588" xr:uid="{00000000-0005-0000-0000-00004B1A0000}"/>
    <cellStyle name="Normal 2 2 3 3 4 2 8" xfId="19356" xr:uid="{00000000-0005-0000-0000-00004C1A0000}"/>
    <cellStyle name="Normal 2 2 3 3 4 2 9" xfId="9820" xr:uid="{00000000-0005-0000-0000-00004D1A0000}"/>
    <cellStyle name="Normal 2 2 3 3 4 3" xfId="202" xr:uid="{00000000-0005-0000-0000-00004E1A0000}"/>
    <cellStyle name="Normal 2 2 3 3 4 3 2" xfId="551" xr:uid="{00000000-0005-0000-0000-00004F1A0000}"/>
    <cellStyle name="Normal 2 2 3 3 4 3 2 2" xfId="1749" xr:uid="{00000000-0005-0000-0000-0000501A0000}"/>
    <cellStyle name="Normal 2 2 3 3 4 3 2 2 2" xfId="4134" xr:uid="{00000000-0005-0000-0000-0000511A0000}"/>
    <cellStyle name="Normal 2 2 3 3 4 3 2 2 2 2" xfId="8903" xr:uid="{00000000-0005-0000-0000-0000521A0000}"/>
    <cellStyle name="Normal 2 2 3 3 4 3 2 2 2 2 2" xfId="27976" xr:uid="{00000000-0005-0000-0000-0000531A0000}"/>
    <cellStyle name="Normal 2 2 3 3 4 3 2 2 2 2 3" xfId="18440" xr:uid="{00000000-0005-0000-0000-0000541A0000}"/>
    <cellStyle name="Normal 2 2 3 3 4 3 2 2 2 3" xfId="23208" xr:uid="{00000000-0005-0000-0000-0000551A0000}"/>
    <cellStyle name="Normal 2 2 3 3 4 3 2 2 2 4" xfId="13672" xr:uid="{00000000-0005-0000-0000-0000561A0000}"/>
    <cellStyle name="Normal 2 2 3 3 4 3 2 2 3" xfId="6519" xr:uid="{00000000-0005-0000-0000-0000571A0000}"/>
    <cellStyle name="Normal 2 2 3 3 4 3 2 2 3 2" xfId="25592" xr:uid="{00000000-0005-0000-0000-0000581A0000}"/>
    <cellStyle name="Normal 2 2 3 3 4 3 2 2 3 3" xfId="16056" xr:uid="{00000000-0005-0000-0000-0000591A0000}"/>
    <cellStyle name="Normal 2 2 3 3 4 3 2 2 4" xfId="20824" xr:uid="{00000000-0005-0000-0000-00005A1A0000}"/>
    <cellStyle name="Normal 2 2 3 3 4 3 2 2 5" xfId="11288" xr:uid="{00000000-0005-0000-0000-00005B1A0000}"/>
    <cellStyle name="Normal 2 2 3 3 4 3 2 3" xfId="2942" xr:uid="{00000000-0005-0000-0000-00005C1A0000}"/>
    <cellStyle name="Normal 2 2 3 3 4 3 2 3 2" xfId="7711" xr:uid="{00000000-0005-0000-0000-00005D1A0000}"/>
    <cellStyle name="Normal 2 2 3 3 4 3 2 3 2 2" xfId="26784" xr:uid="{00000000-0005-0000-0000-00005E1A0000}"/>
    <cellStyle name="Normal 2 2 3 3 4 3 2 3 2 3" xfId="17248" xr:uid="{00000000-0005-0000-0000-00005F1A0000}"/>
    <cellStyle name="Normal 2 2 3 3 4 3 2 3 3" xfId="22016" xr:uid="{00000000-0005-0000-0000-0000601A0000}"/>
    <cellStyle name="Normal 2 2 3 3 4 3 2 3 4" xfId="12480" xr:uid="{00000000-0005-0000-0000-0000611A0000}"/>
    <cellStyle name="Normal 2 2 3 3 4 3 2 4" xfId="5327" xr:uid="{00000000-0005-0000-0000-0000621A0000}"/>
    <cellStyle name="Normal 2 2 3 3 4 3 2 4 2" xfId="24400" xr:uid="{00000000-0005-0000-0000-0000631A0000}"/>
    <cellStyle name="Normal 2 2 3 3 4 3 2 4 3" xfId="14864" xr:uid="{00000000-0005-0000-0000-0000641A0000}"/>
    <cellStyle name="Normal 2 2 3 3 4 3 2 5" xfId="19632" xr:uid="{00000000-0005-0000-0000-0000651A0000}"/>
    <cellStyle name="Normal 2 2 3 3 4 3 2 6" xfId="10096" xr:uid="{00000000-0005-0000-0000-0000661A0000}"/>
    <cellStyle name="Normal 2 2 3 3 4 3 3" xfId="899" xr:uid="{00000000-0005-0000-0000-0000671A0000}"/>
    <cellStyle name="Normal 2 2 3 3 4 3 3 2" xfId="2097" xr:uid="{00000000-0005-0000-0000-0000681A0000}"/>
    <cellStyle name="Normal 2 2 3 3 4 3 3 2 2" xfId="4482" xr:uid="{00000000-0005-0000-0000-0000691A0000}"/>
    <cellStyle name="Normal 2 2 3 3 4 3 3 2 2 2" xfId="9251" xr:uid="{00000000-0005-0000-0000-00006A1A0000}"/>
    <cellStyle name="Normal 2 2 3 3 4 3 3 2 2 2 2" xfId="28324" xr:uid="{00000000-0005-0000-0000-00006B1A0000}"/>
    <cellStyle name="Normal 2 2 3 3 4 3 3 2 2 2 3" xfId="18788" xr:uid="{00000000-0005-0000-0000-00006C1A0000}"/>
    <cellStyle name="Normal 2 2 3 3 4 3 3 2 2 3" xfId="23556" xr:uid="{00000000-0005-0000-0000-00006D1A0000}"/>
    <cellStyle name="Normal 2 2 3 3 4 3 3 2 2 4" xfId="14020" xr:uid="{00000000-0005-0000-0000-00006E1A0000}"/>
    <cellStyle name="Normal 2 2 3 3 4 3 3 2 3" xfId="6867" xr:uid="{00000000-0005-0000-0000-00006F1A0000}"/>
    <cellStyle name="Normal 2 2 3 3 4 3 3 2 3 2" xfId="25940" xr:uid="{00000000-0005-0000-0000-0000701A0000}"/>
    <cellStyle name="Normal 2 2 3 3 4 3 3 2 3 3" xfId="16404" xr:uid="{00000000-0005-0000-0000-0000711A0000}"/>
    <cellStyle name="Normal 2 2 3 3 4 3 3 2 4" xfId="21172" xr:uid="{00000000-0005-0000-0000-0000721A0000}"/>
    <cellStyle name="Normal 2 2 3 3 4 3 3 2 5" xfId="11636" xr:uid="{00000000-0005-0000-0000-0000731A0000}"/>
    <cellStyle name="Normal 2 2 3 3 4 3 3 3" xfId="3290" xr:uid="{00000000-0005-0000-0000-0000741A0000}"/>
    <cellStyle name="Normal 2 2 3 3 4 3 3 3 2" xfId="8059" xr:uid="{00000000-0005-0000-0000-0000751A0000}"/>
    <cellStyle name="Normal 2 2 3 3 4 3 3 3 2 2" xfId="27132" xr:uid="{00000000-0005-0000-0000-0000761A0000}"/>
    <cellStyle name="Normal 2 2 3 3 4 3 3 3 2 3" xfId="17596" xr:uid="{00000000-0005-0000-0000-0000771A0000}"/>
    <cellStyle name="Normal 2 2 3 3 4 3 3 3 3" xfId="22364" xr:uid="{00000000-0005-0000-0000-0000781A0000}"/>
    <cellStyle name="Normal 2 2 3 3 4 3 3 3 4" xfId="12828" xr:uid="{00000000-0005-0000-0000-0000791A0000}"/>
    <cellStyle name="Normal 2 2 3 3 4 3 3 4" xfId="5675" xr:uid="{00000000-0005-0000-0000-00007A1A0000}"/>
    <cellStyle name="Normal 2 2 3 3 4 3 3 4 2" xfId="24748" xr:uid="{00000000-0005-0000-0000-00007B1A0000}"/>
    <cellStyle name="Normal 2 2 3 3 4 3 3 4 3" xfId="15212" xr:uid="{00000000-0005-0000-0000-00007C1A0000}"/>
    <cellStyle name="Normal 2 2 3 3 4 3 3 5" xfId="19980" xr:uid="{00000000-0005-0000-0000-00007D1A0000}"/>
    <cellStyle name="Normal 2 2 3 3 4 3 3 6" xfId="10444" xr:uid="{00000000-0005-0000-0000-00007E1A0000}"/>
    <cellStyle name="Normal 2 2 3 3 4 3 4" xfId="1401" xr:uid="{00000000-0005-0000-0000-00007F1A0000}"/>
    <cellStyle name="Normal 2 2 3 3 4 3 4 2" xfId="3786" xr:uid="{00000000-0005-0000-0000-0000801A0000}"/>
    <cellStyle name="Normal 2 2 3 3 4 3 4 2 2" xfId="8555" xr:uid="{00000000-0005-0000-0000-0000811A0000}"/>
    <cellStyle name="Normal 2 2 3 3 4 3 4 2 2 2" xfId="27628" xr:uid="{00000000-0005-0000-0000-0000821A0000}"/>
    <cellStyle name="Normal 2 2 3 3 4 3 4 2 2 3" xfId="18092" xr:uid="{00000000-0005-0000-0000-0000831A0000}"/>
    <cellStyle name="Normal 2 2 3 3 4 3 4 2 3" xfId="22860" xr:uid="{00000000-0005-0000-0000-0000841A0000}"/>
    <cellStyle name="Normal 2 2 3 3 4 3 4 2 4" xfId="13324" xr:uid="{00000000-0005-0000-0000-0000851A0000}"/>
    <cellStyle name="Normal 2 2 3 3 4 3 4 3" xfId="6171" xr:uid="{00000000-0005-0000-0000-0000861A0000}"/>
    <cellStyle name="Normal 2 2 3 3 4 3 4 3 2" xfId="25244" xr:uid="{00000000-0005-0000-0000-0000871A0000}"/>
    <cellStyle name="Normal 2 2 3 3 4 3 4 3 3" xfId="15708" xr:uid="{00000000-0005-0000-0000-0000881A0000}"/>
    <cellStyle name="Normal 2 2 3 3 4 3 4 4" xfId="20476" xr:uid="{00000000-0005-0000-0000-0000891A0000}"/>
    <cellStyle name="Normal 2 2 3 3 4 3 4 5" xfId="10940" xr:uid="{00000000-0005-0000-0000-00008A1A0000}"/>
    <cellStyle name="Normal 2 2 3 3 4 3 5" xfId="2594" xr:uid="{00000000-0005-0000-0000-00008B1A0000}"/>
    <cellStyle name="Normal 2 2 3 3 4 3 5 2" xfId="7363" xr:uid="{00000000-0005-0000-0000-00008C1A0000}"/>
    <cellStyle name="Normal 2 2 3 3 4 3 5 2 2" xfId="26436" xr:uid="{00000000-0005-0000-0000-00008D1A0000}"/>
    <cellStyle name="Normal 2 2 3 3 4 3 5 2 3" xfId="16900" xr:uid="{00000000-0005-0000-0000-00008E1A0000}"/>
    <cellStyle name="Normal 2 2 3 3 4 3 5 3" xfId="21668" xr:uid="{00000000-0005-0000-0000-00008F1A0000}"/>
    <cellStyle name="Normal 2 2 3 3 4 3 5 4" xfId="12132" xr:uid="{00000000-0005-0000-0000-0000901A0000}"/>
    <cellStyle name="Normal 2 2 3 3 4 3 6" xfId="4979" xr:uid="{00000000-0005-0000-0000-0000911A0000}"/>
    <cellStyle name="Normal 2 2 3 3 4 3 6 2" xfId="24052" xr:uid="{00000000-0005-0000-0000-0000921A0000}"/>
    <cellStyle name="Normal 2 2 3 3 4 3 6 3" xfId="14516" xr:uid="{00000000-0005-0000-0000-0000931A0000}"/>
    <cellStyle name="Normal 2 2 3 3 4 3 7" xfId="19284" xr:uid="{00000000-0005-0000-0000-0000941A0000}"/>
    <cellStyle name="Normal 2 2 3 3 4 3 8" xfId="9748" xr:uid="{00000000-0005-0000-0000-0000951A0000}"/>
    <cellStyle name="Normal 2 2 3 3 4 4" xfId="346" xr:uid="{00000000-0005-0000-0000-0000961A0000}"/>
    <cellStyle name="Normal 2 2 3 3 4 4 2" xfId="695" xr:uid="{00000000-0005-0000-0000-0000971A0000}"/>
    <cellStyle name="Normal 2 2 3 3 4 4 2 2" xfId="1893" xr:uid="{00000000-0005-0000-0000-0000981A0000}"/>
    <cellStyle name="Normal 2 2 3 3 4 4 2 2 2" xfId="4278" xr:uid="{00000000-0005-0000-0000-0000991A0000}"/>
    <cellStyle name="Normal 2 2 3 3 4 4 2 2 2 2" xfId="9047" xr:uid="{00000000-0005-0000-0000-00009A1A0000}"/>
    <cellStyle name="Normal 2 2 3 3 4 4 2 2 2 2 2" xfId="28120" xr:uid="{00000000-0005-0000-0000-00009B1A0000}"/>
    <cellStyle name="Normal 2 2 3 3 4 4 2 2 2 2 3" xfId="18584" xr:uid="{00000000-0005-0000-0000-00009C1A0000}"/>
    <cellStyle name="Normal 2 2 3 3 4 4 2 2 2 3" xfId="23352" xr:uid="{00000000-0005-0000-0000-00009D1A0000}"/>
    <cellStyle name="Normal 2 2 3 3 4 4 2 2 2 4" xfId="13816" xr:uid="{00000000-0005-0000-0000-00009E1A0000}"/>
    <cellStyle name="Normal 2 2 3 3 4 4 2 2 3" xfId="6663" xr:uid="{00000000-0005-0000-0000-00009F1A0000}"/>
    <cellStyle name="Normal 2 2 3 3 4 4 2 2 3 2" xfId="25736" xr:uid="{00000000-0005-0000-0000-0000A01A0000}"/>
    <cellStyle name="Normal 2 2 3 3 4 4 2 2 3 3" xfId="16200" xr:uid="{00000000-0005-0000-0000-0000A11A0000}"/>
    <cellStyle name="Normal 2 2 3 3 4 4 2 2 4" xfId="20968" xr:uid="{00000000-0005-0000-0000-0000A21A0000}"/>
    <cellStyle name="Normal 2 2 3 3 4 4 2 2 5" xfId="11432" xr:uid="{00000000-0005-0000-0000-0000A31A0000}"/>
    <cellStyle name="Normal 2 2 3 3 4 4 2 3" xfId="3086" xr:uid="{00000000-0005-0000-0000-0000A41A0000}"/>
    <cellStyle name="Normal 2 2 3 3 4 4 2 3 2" xfId="7855" xr:uid="{00000000-0005-0000-0000-0000A51A0000}"/>
    <cellStyle name="Normal 2 2 3 3 4 4 2 3 2 2" xfId="26928" xr:uid="{00000000-0005-0000-0000-0000A61A0000}"/>
    <cellStyle name="Normal 2 2 3 3 4 4 2 3 2 3" xfId="17392" xr:uid="{00000000-0005-0000-0000-0000A71A0000}"/>
    <cellStyle name="Normal 2 2 3 3 4 4 2 3 3" xfId="22160" xr:uid="{00000000-0005-0000-0000-0000A81A0000}"/>
    <cellStyle name="Normal 2 2 3 3 4 4 2 3 4" xfId="12624" xr:uid="{00000000-0005-0000-0000-0000A91A0000}"/>
    <cellStyle name="Normal 2 2 3 3 4 4 2 4" xfId="5471" xr:uid="{00000000-0005-0000-0000-0000AA1A0000}"/>
    <cellStyle name="Normal 2 2 3 3 4 4 2 4 2" xfId="24544" xr:uid="{00000000-0005-0000-0000-0000AB1A0000}"/>
    <cellStyle name="Normal 2 2 3 3 4 4 2 4 3" xfId="15008" xr:uid="{00000000-0005-0000-0000-0000AC1A0000}"/>
    <cellStyle name="Normal 2 2 3 3 4 4 2 5" xfId="19776" xr:uid="{00000000-0005-0000-0000-0000AD1A0000}"/>
    <cellStyle name="Normal 2 2 3 3 4 4 2 6" xfId="10240" xr:uid="{00000000-0005-0000-0000-0000AE1A0000}"/>
    <cellStyle name="Normal 2 2 3 3 4 4 3" xfId="1043" xr:uid="{00000000-0005-0000-0000-0000AF1A0000}"/>
    <cellStyle name="Normal 2 2 3 3 4 4 3 2" xfId="2241" xr:uid="{00000000-0005-0000-0000-0000B01A0000}"/>
    <cellStyle name="Normal 2 2 3 3 4 4 3 2 2" xfId="4626" xr:uid="{00000000-0005-0000-0000-0000B11A0000}"/>
    <cellStyle name="Normal 2 2 3 3 4 4 3 2 2 2" xfId="9395" xr:uid="{00000000-0005-0000-0000-0000B21A0000}"/>
    <cellStyle name="Normal 2 2 3 3 4 4 3 2 2 2 2" xfId="28468" xr:uid="{00000000-0005-0000-0000-0000B31A0000}"/>
    <cellStyle name="Normal 2 2 3 3 4 4 3 2 2 2 3" xfId="18932" xr:uid="{00000000-0005-0000-0000-0000B41A0000}"/>
    <cellStyle name="Normal 2 2 3 3 4 4 3 2 2 3" xfId="23700" xr:uid="{00000000-0005-0000-0000-0000B51A0000}"/>
    <cellStyle name="Normal 2 2 3 3 4 4 3 2 2 4" xfId="14164" xr:uid="{00000000-0005-0000-0000-0000B61A0000}"/>
    <cellStyle name="Normal 2 2 3 3 4 4 3 2 3" xfId="7011" xr:uid="{00000000-0005-0000-0000-0000B71A0000}"/>
    <cellStyle name="Normal 2 2 3 3 4 4 3 2 3 2" xfId="26084" xr:uid="{00000000-0005-0000-0000-0000B81A0000}"/>
    <cellStyle name="Normal 2 2 3 3 4 4 3 2 3 3" xfId="16548" xr:uid="{00000000-0005-0000-0000-0000B91A0000}"/>
    <cellStyle name="Normal 2 2 3 3 4 4 3 2 4" xfId="21316" xr:uid="{00000000-0005-0000-0000-0000BA1A0000}"/>
    <cellStyle name="Normal 2 2 3 3 4 4 3 2 5" xfId="11780" xr:uid="{00000000-0005-0000-0000-0000BB1A0000}"/>
    <cellStyle name="Normal 2 2 3 3 4 4 3 3" xfId="3434" xr:uid="{00000000-0005-0000-0000-0000BC1A0000}"/>
    <cellStyle name="Normal 2 2 3 3 4 4 3 3 2" xfId="8203" xr:uid="{00000000-0005-0000-0000-0000BD1A0000}"/>
    <cellStyle name="Normal 2 2 3 3 4 4 3 3 2 2" xfId="27276" xr:uid="{00000000-0005-0000-0000-0000BE1A0000}"/>
    <cellStyle name="Normal 2 2 3 3 4 4 3 3 2 3" xfId="17740" xr:uid="{00000000-0005-0000-0000-0000BF1A0000}"/>
    <cellStyle name="Normal 2 2 3 3 4 4 3 3 3" xfId="22508" xr:uid="{00000000-0005-0000-0000-0000C01A0000}"/>
    <cellStyle name="Normal 2 2 3 3 4 4 3 3 4" xfId="12972" xr:uid="{00000000-0005-0000-0000-0000C11A0000}"/>
    <cellStyle name="Normal 2 2 3 3 4 4 3 4" xfId="5819" xr:uid="{00000000-0005-0000-0000-0000C21A0000}"/>
    <cellStyle name="Normal 2 2 3 3 4 4 3 4 2" xfId="24892" xr:uid="{00000000-0005-0000-0000-0000C31A0000}"/>
    <cellStyle name="Normal 2 2 3 3 4 4 3 4 3" xfId="15356" xr:uid="{00000000-0005-0000-0000-0000C41A0000}"/>
    <cellStyle name="Normal 2 2 3 3 4 4 3 5" xfId="20124" xr:uid="{00000000-0005-0000-0000-0000C51A0000}"/>
    <cellStyle name="Normal 2 2 3 3 4 4 3 6" xfId="10588" xr:uid="{00000000-0005-0000-0000-0000C61A0000}"/>
    <cellStyle name="Normal 2 2 3 3 4 4 4" xfId="1545" xr:uid="{00000000-0005-0000-0000-0000C71A0000}"/>
    <cellStyle name="Normal 2 2 3 3 4 4 4 2" xfId="3930" xr:uid="{00000000-0005-0000-0000-0000C81A0000}"/>
    <cellStyle name="Normal 2 2 3 3 4 4 4 2 2" xfId="8699" xr:uid="{00000000-0005-0000-0000-0000C91A0000}"/>
    <cellStyle name="Normal 2 2 3 3 4 4 4 2 2 2" xfId="27772" xr:uid="{00000000-0005-0000-0000-0000CA1A0000}"/>
    <cellStyle name="Normal 2 2 3 3 4 4 4 2 2 3" xfId="18236" xr:uid="{00000000-0005-0000-0000-0000CB1A0000}"/>
    <cellStyle name="Normal 2 2 3 3 4 4 4 2 3" xfId="23004" xr:uid="{00000000-0005-0000-0000-0000CC1A0000}"/>
    <cellStyle name="Normal 2 2 3 3 4 4 4 2 4" xfId="13468" xr:uid="{00000000-0005-0000-0000-0000CD1A0000}"/>
    <cellStyle name="Normal 2 2 3 3 4 4 4 3" xfId="6315" xr:uid="{00000000-0005-0000-0000-0000CE1A0000}"/>
    <cellStyle name="Normal 2 2 3 3 4 4 4 3 2" xfId="25388" xr:uid="{00000000-0005-0000-0000-0000CF1A0000}"/>
    <cellStyle name="Normal 2 2 3 3 4 4 4 3 3" xfId="15852" xr:uid="{00000000-0005-0000-0000-0000D01A0000}"/>
    <cellStyle name="Normal 2 2 3 3 4 4 4 4" xfId="20620" xr:uid="{00000000-0005-0000-0000-0000D11A0000}"/>
    <cellStyle name="Normal 2 2 3 3 4 4 4 5" xfId="11084" xr:uid="{00000000-0005-0000-0000-0000D21A0000}"/>
    <cellStyle name="Normal 2 2 3 3 4 4 5" xfId="2738" xr:uid="{00000000-0005-0000-0000-0000D31A0000}"/>
    <cellStyle name="Normal 2 2 3 3 4 4 5 2" xfId="7507" xr:uid="{00000000-0005-0000-0000-0000D41A0000}"/>
    <cellStyle name="Normal 2 2 3 3 4 4 5 2 2" xfId="26580" xr:uid="{00000000-0005-0000-0000-0000D51A0000}"/>
    <cellStyle name="Normal 2 2 3 3 4 4 5 2 3" xfId="17044" xr:uid="{00000000-0005-0000-0000-0000D61A0000}"/>
    <cellStyle name="Normal 2 2 3 3 4 4 5 3" xfId="21812" xr:uid="{00000000-0005-0000-0000-0000D71A0000}"/>
    <cellStyle name="Normal 2 2 3 3 4 4 5 4" xfId="12276" xr:uid="{00000000-0005-0000-0000-0000D81A0000}"/>
    <cellStyle name="Normal 2 2 3 3 4 4 6" xfId="5123" xr:uid="{00000000-0005-0000-0000-0000D91A0000}"/>
    <cellStyle name="Normal 2 2 3 3 4 4 6 2" xfId="24196" xr:uid="{00000000-0005-0000-0000-0000DA1A0000}"/>
    <cellStyle name="Normal 2 2 3 3 4 4 6 3" xfId="14660" xr:uid="{00000000-0005-0000-0000-0000DB1A0000}"/>
    <cellStyle name="Normal 2 2 3 3 4 4 7" xfId="19428" xr:uid="{00000000-0005-0000-0000-0000DC1A0000}"/>
    <cellStyle name="Normal 2 2 3 3 4 4 8" xfId="9892" xr:uid="{00000000-0005-0000-0000-0000DD1A0000}"/>
    <cellStyle name="Normal 2 2 3 3 4 5" xfId="479" xr:uid="{00000000-0005-0000-0000-0000DE1A0000}"/>
    <cellStyle name="Normal 2 2 3 3 4 5 2" xfId="1677" xr:uid="{00000000-0005-0000-0000-0000DF1A0000}"/>
    <cellStyle name="Normal 2 2 3 3 4 5 2 2" xfId="4062" xr:uid="{00000000-0005-0000-0000-0000E01A0000}"/>
    <cellStyle name="Normal 2 2 3 3 4 5 2 2 2" xfId="8831" xr:uid="{00000000-0005-0000-0000-0000E11A0000}"/>
    <cellStyle name="Normal 2 2 3 3 4 5 2 2 2 2" xfId="27904" xr:uid="{00000000-0005-0000-0000-0000E21A0000}"/>
    <cellStyle name="Normal 2 2 3 3 4 5 2 2 2 3" xfId="18368" xr:uid="{00000000-0005-0000-0000-0000E31A0000}"/>
    <cellStyle name="Normal 2 2 3 3 4 5 2 2 3" xfId="23136" xr:uid="{00000000-0005-0000-0000-0000E41A0000}"/>
    <cellStyle name="Normal 2 2 3 3 4 5 2 2 4" xfId="13600" xr:uid="{00000000-0005-0000-0000-0000E51A0000}"/>
    <cellStyle name="Normal 2 2 3 3 4 5 2 3" xfId="6447" xr:uid="{00000000-0005-0000-0000-0000E61A0000}"/>
    <cellStyle name="Normal 2 2 3 3 4 5 2 3 2" xfId="25520" xr:uid="{00000000-0005-0000-0000-0000E71A0000}"/>
    <cellStyle name="Normal 2 2 3 3 4 5 2 3 3" xfId="15984" xr:uid="{00000000-0005-0000-0000-0000E81A0000}"/>
    <cellStyle name="Normal 2 2 3 3 4 5 2 4" xfId="20752" xr:uid="{00000000-0005-0000-0000-0000E91A0000}"/>
    <cellStyle name="Normal 2 2 3 3 4 5 2 5" xfId="11216" xr:uid="{00000000-0005-0000-0000-0000EA1A0000}"/>
    <cellStyle name="Normal 2 2 3 3 4 5 3" xfId="2870" xr:uid="{00000000-0005-0000-0000-0000EB1A0000}"/>
    <cellStyle name="Normal 2 2 3 3 4 5 3 2" xfId="7639" xr:uid="{00000000-0005-0000-0000-0000EC1A0000}"/>
    <cellStyle name="Normal 2 2 3 3 4 5 3 2 2" xfId="26712" xr:uid="{00000000-0005-0000-0000-0000ED1A0000}"/>
    <cellStyle name="Normal 2 2 3 3 4 5 3 2 3" xfId="17176" xr:uid="{00000000-0005-0000-0000-0000EE1A0000}"/>
    <cellStyle name="Normal 2 2 3 3 4 5 3 3" xfId="21944" xr:uid="{00000000-0005-0000-0000-0000EF1A0000}"/>
    <cellStyle name="Normal 2 2 3 3 4 5 3 4" xfId="12408" xr:uid="{00000000-0005-0000-0000-0000F01A0000}"/>
    <cellStyle name="Normal 2 2 3 3 4 5 4" xfId="5255" xr:uid="{00000000-0005-0000-0000-0000F11A0000}"/>
    <cellStyle name="Normal 2 2 3 3 4 5 4 2" xfId="24328" xr:uid="{00000000-0005-0000-0000-0000F21A0000}"/>
    <cellStyle name="Normal 2 2 3 3 4 5 4 3" xfId="14792" xr:uid="{00000000-0005-0000-0000-0000F31A0000}"/>
    <cellStyle name="Normal 2 2 3 3 4 5 5" xfId="19560" xr:uid="{00000000-0005-0000-0000-0000F41A0000}"/>
    <cellStyle name="Normal 2 2 3 3 4 5 6" xfId="10024" xr:uid="{00000000-0005-0000-0000-0000F51A0000}"/>
    <cellStyle name="Normal 2 2 3 3 4 6" xfId="827" xr:uid="{00000000-0005-0000-0000-0000F61A0000}"/>
    <cellStyle name="Normal 2 2 3 3 4 6 2" xfId="2025" xr:uid="{00000000-0005-0000-0000-0000F71A0000}"/>
    <cellStyle name="Normal 2 2 3 3 4 6 2 2" xfId="4410" xr:uid="{00000000-0005-0000-0000-0000F81A0000}"/>
    <cellStyle name="Normal 2 2 3 3 4 6 2 2 2" xfId="9179" xr:uid="{00000000-0005-0000-0000-0000F91A0000}"/>
    <cellStyle name="Normal 2 2 3 3 4 6 2 2 2 2" xfId="28252" xr:uid="{00000000-0005-0000-0000-0000FA1A0000}"/>
    <cellStyle name="Normal 2 2 3 3 4 6 2 2 2 3" xfId="18716" xr:uid="{00000000-0005-0000-0000-0000FB1A0000}"/>
    <cellStyle name="Normal 2 2 3 3 4 6 2 2 3" xfId="23484" xr:uid="{00000000-0005-0000-0000-0000FC1A0000}"/>
    <cellStyle name="Normal 2 2 3 3 4 6 2 2 4" xfId="13948" xr:uid="{00000000-0005-0000-0000-0000FD1A0000}"/>
    <cellStyle name="Normal 2 2 3 3 4 6 2 3" xfId="6795" xr:uid="{00000000-0005-0000-0000-0000FE1A0000}"/>
    <cellStyle name="Normal 2 2 3 3 4 6 2 3 2" xfId="25868" xr:uid="{00000000-0005-0000-0000-0000FF1A0000}"/>
    <cellStyle name="Normal 2 2 3 3 4 6 2 3 3" xfId="16332" xr:uid="{00000000-0005-0000-0000-0000001B0000}"/>
    <cellStyle name="Normal 2 2 3 3 4 6 2 4" xfId="21100" xr:uid="{00000000-0005-0000-0000-0000011B0000}"/>
    <cellStyle name="Normal 2 2 3 3 4 6 2 5" xfId="11564" xr:uid="{00000000-0005-0000-0000-0000021B0000}"/>
    <cellStyle name="Normal 2 2 3 3 4 6 3" xfId="3218" xr:uid="{00000000-0005-0000-0000-0000031B0000}"/>
    <cellStyle name="Normal 2 2 3 3 4 6 3 2" xfId="7987" xr:uid="{00000000-0005-0000-0000-0000041B0000}"/>
    <cellStyle name="Normal 2 2 3 3 4 6 3 2 2" xfId="27060" xr:uid="{00000000-0005-0000-0000-0000051B0000}"/>
    <cellStyle name="Normal 2 2 3 3 4 6 3 2 3" xfId="17524" xr:uid="{00000000-0005-0000-0000-0000061B0000}"/>
    <cellStyle name="Normal 2 2 3 3 4 6 3 3" xfId="22292" xr:uid="{00000000-0005-0000-0000-0000071B0000}"/>
    <cellStyle name="Normal 2 2 3 3 4 6 3 4" xfId="12756" xr:uid="{00000000-0005-0000-0000-0000081B0000}"/>
    <cellStyle name="Normal 2 2 3 3 4 6 4" xfId="5603" xr:uid="{00000000-0005-0000-0000-0000091B0000}"/>
    <cellStyle name="Normal 2 2 3 3 4 6 4 2" xfId="24676" xr:uid="{00000000-0005-0000-0000-00000A1B0000}"/>
    <cellStyle name="Normal 2 2 3 3 4 6 4 3" xfId="15140" xr:uid="{00000000-0005-0000-0000-00000B1B0000}"/>
    <cellStyle name="Normal 2 2 3 3 4 6 5" xfId="19908" xr:uid="{00000000-0005-0000-0000-00000C1B0000}"/>
    <cellStyle name="Normal 2 2 3 3 4 6 6" xfId="10372" xr:uid="{00000000-0005-0000-0000-00000D1B0000}"/>
    <cellStyle name="Normal 2 2 3 3 4 7" xfId="1329" xr:uid="{00000000-0005-0000-0000-00000E1B0000}"/>
    <cellStyle name="Normal 2 2 3 3 4 7 2" xfId="3714" xr:uid="{00000000-0005-0000-0000-00000F1B0000}"/>
    <cellStyle name="Normal 2 2 3 3 4 7 2 2" xfId="8483" xr:uid="{00000000-0005-0000-0000-0000101B0000}"/>
    <cellStyle name="Normal 2 2 3 3 4 7 2 2 2" xfId="27556" xr:uid="{00000000-0005-0000-0000-0000111B0000}"/>
    <cellStyle name="Normal 2 2 3 3 4 7 2 2 3" xfId="18020" xr:uid="{00000000-0005-0000-0000-0000121B0000}"/>
    <cellStyle name="Normal 2 2 3 3 4 7 2 3" xfId="22788" xr:uid="{00000000-0005-0000-0000-0000131B0000}"/>
    <cellStyle name="Normal 2 2 3 3 4 7 2 4" xfId="13252" xr:uid="{00000000-0005-0000-0000-0000141B0000}"/>
    <cellStyle name="Normal 2 2 3 3 4 7 3" xfId="6099" xr:uid="{00000000-0005-0000-0000-0000151B0000}"/>
    <cellStyle name="Normal 2 2 3 3 4 7 3 2" xfId="25172" xr:uid="{00000000-0005-0000-0000-0000161B0000}"/>
    <cellStyle name="Normal 2 2 3 3 4 7 3 3" xfId="15636" xr:uid="{00000000-0005-0000-0000-0000171B0000}"/>
    <cellStyle name="Normal 2 2 3 3 4 7 4" xfId="20404" xr:uid="{00000000-0005-0000-0000-0000181B0000}"/>
    <cellStyle name="Normal 2 2 3 3 4 7 5" xfId="10868" xr:uid="{00000000-0005-0000-0000-0000191B0000}"/>
    <cellStyle name="Normal 2 2 3 3 4 8" xfId="2522" xr:uid="{00000000-0005-0000-0000-00001A1B0000}"/>
    <cellStyle name="Normal 2 2 3 3 4 8 2" xfId="7291" xr:uid="{00000000-0005-0000-0000-00001B1B0000}"/>
    <cellStyle name="Normal 2 2 3 3 4 8 2 2" xfId="26364" xr:uid="{00000000-0005-0000-0000-00001C1B0000}"/>
    <cellStyle name="Normal 2 2 3 3 4 8 2 3" xfId="16828" xr:uid="{00000000-0005-0000-0000-00001D1B0000}"/>
    <cellStyle name="Normal 2 2 3 3 4 8 3" xfId="21596" xr:uid="{00000000-0005-0000-0000-00001E1B0000}"/>
    <cellStyle name="Normal 2 2 3 3 4 8 4" xfId="12060" xr:uid="{00000000-0005-0000-0000-00001F1B0000}"/>
    <cellStyle name="Normal 2 2 3 3 4 9" xfId="4907" xr:uid="{00000000-0005-0000-0000-0000201B0000}"/>
    <cellStyle name="Normal 2 2 3 3 4 9 2" xfId="23980" xr:uid="{00000000-0005-0000-0000-0000211B0000}"/>
    <cellStyle name="Normal 2 2 3 3 4 9 3" xfId="14444" xr:uid="{00000000-0005-0000-0000-0000221B0000}"/>
    <cellStyle name="Normal 2 2 3 3 5" xfId="250" xr:uid="{00000000-0005-0000-0000-0000231B0000}"/>
    <cellStyle name="Normal 2 2 3 3 5 2" xfId="394" xr:uid="{00000000-0005-0000-0000-0000241B0000}"/>
    <cellStyle name="Normal 2 2 3 3 5 2 2" xfId="743" xr:uid="{00000000-0005-0000-0000-0000251B0000}"/>
    <cellStyle name="Normal 2 2 3 3 5 2 2 2" xfId="1941" xr:uid="{00000000-0005-0000-0000-0000261B0000}"/>
    <cellStyle name="Normal 2 2 3 3 5 2 2 2 2" xfId="4326" xr:uid="{00000000-0005-0000-0000-0000271B0000}"/>
    <cellStyle name="Normal 2 2 3 3 5 2 2 2 2 2" xfId="9095" xr:uid="{00000000-0005-0000-0000-0000281B0000}"/>
    <cellStyle name="Normal 2 2 3 3 5 2 2 2 2 2 2" xfId="28168" xr:uid="{00000000-0005-0000-0000-0000291B0000}"/>
    <cellStyle name="Normal 2 2 3 3 5 2 2 2 2 2 3" xfId="18632" xr:uid="{00000000-0005-0000-0000-00002A1B0000}"/>
    <cellStyle name="Normal 2 2 3 3 5 2 2 2 2 3" xfId="23400" xr:uid="{00000000-0005-0000-0000-00002B1B0000}"/>
    <cellStyle name="Normal 2 2 3 3 5 2 2 2 2 4" xfId="13864" xr:uid="{00000000-0005-0000-0000-00002C1B0000}"/>
    <cellStyle name="Normal 2 2 3 3 5 2 2 2 3" xfId="6711" xr:uid="{00000000-0005-0000-0000-00002D1B0000}"/>
    <cellStyle name="Normal 2 2 3 3 5 2 2 2 3 2" xfId="25784" xr:uid="{00000000-0005-0000-0000-00002E1B0000}"/>
    <cellStyle name="Normal 2 2 3 3 5 2 2 2 3 3" xfId="16248" xr:uid="{00000000-0005-0000-0000-00002F1B0000}"/>
    <cellStyle name="Normal 2 2 3 3 5 2 2 2 4" xfId="21016" xr:uid="{00000000-0005-0000-0000-0000301B0000}"/>
    <cellStyle name="Normal 2 2 3 3 5 2 2 2 5" xfId="11480" xr:uid="{00000000-0005-0000-0000-0000311B0000}"/>
    <cellStyle name="Normal 2 2 3 3 5 2 2 3" xfId="3134" xr:uid="{00000000-0005-0000-0000-0000321B0000}"/>
    <cellStyle name="Normal 2 2 3 3 5 2 2 3 2" xfId="7903" xr:uid="{00000000-0005-0000-0000-0000331B0000}"/>
    <cellStyle name="Normal 2 2 3 3 5 2 2 3 2 2" xfId="26976" xr:uid="{00000000-0005-0000-0000-0000341B0000}"/>
    <cellStyle name="Normal 2 2 3 3 5 2 2 3 2 3" xfId="17440" xr:uid="{00000000-0005-0000-0000-0000351B0000}"/>
    <cellStyle name="Normal 2 2 3 3 5 2 2 3 3" xfId="22208" xr:uid="{00000000-0005-0000-0000-0000361B0000}"/>
    <cellStyle name="Normal 2 2 3 3 5 2 2 3 4" xfId="12672" xr:uid="{00000000-0005-0000-0000-0000371B0000}"/>
    <cellStyle name="Normal 2 2 3 3 5 2 2 4" xfId="5519" xr:uid="{00000000-0005-0000-0000-0000381B0000}"/>
    <cellStyle name="Normal 2 2 3 3 5 2 2 4 2" xfId="24592" xr:uid="{00000000-0005-0000-0000-0000391B0000}"/>
    <cellStyle name="Normal 2 2 3 3 5 2 2 4 3" xfId="15056" xr:uid="{00000000-0005-0000-0000-00003A1B0000}"/>
    <cellStyle name="Normal 2 2 3 3 5 2 2 5" xfId="19824" xr:uid="{00000000-0005-0000-0000-00003B1B0000}"/>
    <cellStyle name="Normal 2 2 3 3 5 2 2 6" xfId="10288" xr:uid="{00000000-0005-0000-0000-00003C1B0000}"/>
    <cellStyle name="Normal 2 2 3 3 5 2 3" xfId="1091" xr:uid="{00000000-0005-0000-0000-00003D1B0000}"/>
    <cellStyle name="Normal 2 2 3 3 5 2 3 2" xfId="2289" xr:uid="{00000000-0005-0000-0000-00003E1B0000}"/>
    <cellStyle name="Normal 2 2 3 3 5 2 3 2 2" xfId="4674" xr:uid="{00000000-0005-0000-0000-00003F1B0000}"/>
    <cellStyle name="Normal 2 2 3 3 5 2 3 2 2 2" xfId="9443" xr:uid="{00000000-0005-0000-0000-0000401B0000}"/>
    <cellStyle name="Normal 2 2 3 3 5 2 3 2 2 2 2" xfId="28516" xr:uid="{00000000-0005-0000-0000-0000411B0000}"/>
    <cellStyle name="Normal 2 2 3 3 5 2 3 2 2 2 3" xfId="18980" xr:uid="{00000000-0005-0000-0000-0000421B0000}"/>
    <cellStyle name="Normal 2 2 3 3 5 2 3 2 2 3" xfId="23748" xr:uid="{00000000-0005-0000-0000-0000431B0000}"/>
    <cellStyle name="Normal 2 2 3 3 5 2 3 2 2 4" xfId="14212" xr:uid="{00000000-0005-0000-0000-0000441B0000}"/>
    <cellStyle name="Normal 2 2 3 3 5 2 3 2 3" xfId="7059" xr:uid="{00000000-0005-0000-0000-0000451B0000}"/>
    <cellStyle name="Normal 2 2 3 3 5 2 3 2 3 2" xfId="26132" xr:uid="{00000000-0005-0000-0000-0000461B0000}"/>
    <cellStyle name="Normal 2 2 3 3 5 2 3 2 3 3" xfId="16596" xr:uid="{00000000-0005-0000-0000-0000471B0000}"/>
    <cellStyle name="Normal 2 2 3 3 5 2 3 2 4" xfId="21364" xr:uid="{00000000-0005-0000-0000-0000481B0000}"/>
    <cellStyle name="Normal 2 2 3 3 5 2 3 2 5" xfId="11828" xr:uid="{00000000-0005-0000-0000-0000491B0000}"/>
    <cellStyle name="Normal 2 2 3 3 5 2 3 3" xfId="3482" xr:uid="{00000000-0005-0000-0000-00004A1B0000}"/>
    <cellStyle name="Normal 2 2 3 3 5 2 3 3 2" xfId="8251" xr:uid="{00000000-0005-0000-0000-00004B1B0000}"/>
    <cellStyle name="Normal 2 2 3 3 5 2 3 3 2 2" xfId="27324" xr:uid="{00000000-0005-0000-0000-00004C1B0000}"/>
    <cellStyle name="Normal 2 2 3 3 5 2 3 3 2 3" xfId="17788" xr:uid="{00000000-0005-0000-0000-00004D1B0000}"/>
    <cellStyle name="Normal 2 2 3 3 5 2 3 3 3" xfId="22556" xr:uid="{00000000-0005-0000-0000-00004E1B0000}"/>
    <cellStyle name="Normal 2 2 3 3 5 2 3 3 4" xfId="13020" xr:uid="{00000000-0005-0000-0000-00004F1B0000}"/>
    <cellStyle name="Normal 2 2 3 3 5 2 3 4" xfId="5867" xr:uid="{00000000-0005-0000-0000-0000501B0000}"/>
    <cellStyle name="Normal 2 2 3 3 5 2 3 4 2" xfId="24940" xr:uid="{00000000-0005-0000-0000-0000511B0000}"/>
    <cellStyle name="Normal 2 2 3 3 5 2 3 4 3" xfId="15404" xr:uid="{00000000-0005-0000-0000-0000521B0000}"/>
    <cellStyle name="Normal 2 2 3 3 5 2 3 5" xfId="20172" xr:uid="{00000000-0005-0000-0000-0000531B0000}"/>
    <cellStyle name="Normal 2 2 3 3 5 2 3 6" xfId="10636" xr:uid="{00000000-0005-0000-0000-0000541B0000}"/>
    <cellStyle name="Normal 2 2 3 3 5 2 4" xfId="1593" xr:uid="{00000000-0005-0000-0000-0000551B0000}"/>
    <cellStyle name="Normal 2 2 3 3 5 2 4 2" xfId="3978" xr:uid="{00000000-0005-0000-0000-0000561B0000}"/>
    <cellStyle name="Normal 2 2 3 3 5 2 4 2 2" xfId="8747" xr:uid="{00000000-0005-0000-0000-0000571B0000}"/>
    <cellStyle name="Normal 2 2 3 3 5 2 4 2 2 2" xfId="27820" xr:uid="{00000000-0005-0000-0000-0000581B0000}"/>
    <cellStyle name="Normal 2 2 3 3 5 2 4 2 2 3" xfId="18284" xr:uid="{00000000-0005-0000-0000-0000591B0000}"/>
    <cellStyle name="Normal 2 2 3 3 5 2 4 2 3" xfId="23052" xr:uid="{00000000-0005-0000-0000-00005A1B0000}"/>
    <cellStyle name="Normal 2 2 3 3 5 2 4 2 4" xfId="13516" xr:uid="{00000000-0005-0000-0000-00005B1B0000}"/>
    <cellStyle name="Normal 2 2 3 3 5 2 4 3" xfId="6363" xr:uid="{00000000-0005-0000-0000-00005C1B0000}"/>
    <cellStyle name="Normal 2 2 3 3 5 2 4 3 2" xfId="25436" xr:uid="{00000000-0005-0000-0000-00005D1B0000}"/>
    <cellStyle name="Normal 2 2 3 3 5 2 4 3 3" xfId="15900" xr:uid="{00000000-0005-0000-0000-00005E1B0000}"/>
    <cellStyle name="Normal 2 2 3 3 5 2 4 4" xfId="20668" xr:uid="{00000000-0005-0000-0000-00005F1B0000}"/>
    <cellStyle name="Normal 2 2 3 3 5 2 4 5" xfId="11132" xr:uid="{00000000-0005-0000-0000-0000601B0000}"/>
    <cellStyle name="Normal 2 2 3 3 5 2 5" xfId="2786" xr:uid="{00000000-0005-0000-0000-0000611B0000}"/>
    <cellStyle name="Normal 2 2 3 3 5 2 5 2" xfId="7555" xr:uid="{00000000-0005-0000-0000-0000621B0000}"/>
    <cellStyle name="Normal 2 2 3 3 5 2 5 2 2" xfId="26628" xr:uid="{00000000-0005-0000-0000-0000631B0000}"/>
    <cellStyle name="Normal 2 2 3 3 5 2 5 2 3" xfId="17092" xr:uid="{00000000-0005-0000-0000-0000641B0000}"/>
    <cellStyle name="Normal 2 2 3 3 5 2 5 3" xfId="21860" xr:uid="{00000000-0005-0000-0000-0000651B0000}"/>
    <cellStyle name="Normal 2 2 3 3 5 2 5 4" xfId="12324" xr:uid="{00000000-0005-0000-0000-0000661B0000}"/>
    <cellStyle name="Normal 2 2 3 3 5 2 6" xfId="5171" xr:uid="{00000000-0005-0000-0000-0000671B0000}"/>
    <cellStyle name="Normal 2 2 3 3 5 2 6 2" xfId="24244" xr:uid="{00000000-0005-0000-0000-0000681B0000}"/>
    <cellStyle name="Normal 2 2 3 3 5 2 6 3" xfId="14708" xr:uid="{00000000-0005-0000-0000-0000691B0000}"/>
    <cellStyle name="Normal 2 2 3 3 5 2 7" xfId="19476" xr:uid="{00000000-0005-0000-0000-00006A1B0000}"/>
    <cellStyle name="Normal 2 2 3 3 5 2 8" xfId="9940" xr:uid="{00000000-0005-0000-0000-00006B1B0000}"/>
    <cellStyle name="Normal 2 2 3 3 5 3" xfId="599" xr:uid="{00000000-0005-0000-0000-00006C1B0000}"/>
    <cellStyle name="Normal 2 2 3 3 5 3 2" xfId="1797" xr:uid="{00000000-0005-0000-0000-00006D1B0000}"/>
    <cellStyle name="Normal 2 2 3 3 5 3 2 2" xfId="4182" xr:uid="{00000000-0005-0000-0000-00006E1B0000}"/>
    <cellStyle name="Normal 2 2 3 3 5 3 2 2 2" xfId="8951" xr:uid="{00000000-0005-0000-0000-00006F1B0000}"/>
    <cellStyle name="Normal 2 2 3 3 5 3 2 2 2 2" xfId="28024" xr:uid="{00000000-0005-0000-0000-0000701B0000}"/>
    <cellStyle name="Normal 2 2 3 3 5 3 2 2 2 3" xfId="18488" xr:uid="{00000000-0005-0000-0000-0000711B0000}"/>
    <cellStyle name="Normal 2 2 3 3 5 3 2 2 3" xfId="23256" xr:uid="{00000000-0005-0000-0000-0000721B0000}"/>
    <cellStyle name="Normal 2 2 3 3 5 3 2 2 4" xfId="13720" xr:uid="{00000000-0005-0000-0000-0000731B0000}"/>
    <cellStyle name="Normal 2 2 3 3 5 3 2 3" xfId="6567" xr:uid="{00000000-0005-0000-0000-0000741B0000}"/>
    <cellStyle name="Normal 2 2 3 3 5 3 2 3 2" xfId="25640" xr:uid="{00000000-0005-0000-0000-0000751B0000}"/>
    <cellStyle name="Normal 2 2 3 3 5 3 2 3 3" xfId="16104" xr:uid="{00000000-0005-0000-0000-0000761B0000}"/>
    <cellStyle name="Normal 2 2 3 3 5 3 2 4" xfId="20872" xr:uid="{00000000-0005-0000-0000-0000771B0000}"/>
    <cellStyle name="Normal 2 2 3 3 5 3 2 5" xfId="11336" xr:uid="{00000000-0005-0000-0000-0000781B0000}"/>
    <cellStyle name="Normal 2 2 3 3 5 3 3" xfId="2990" xr:uid="{00000000-0005-0000-0000-0000791B0000}"/>
    <cellStyle name="Normal 2 2 3 3 5 3 3 2" xfId="7759" xr:uid="{00000000-0005-0000-0000-00007A1B0000}"/>
    <cellStyle name="Normal 2 2 3 3 5 3 3 2 2" xfId="26832" xr:uid="{00000000-0005-0000-0000-00007B1B0000}"/>
    <cellStyle name="Normal 2 2 3 3 5 3 3 2 3" xfId="17296" xr:uid="{00000000-0005-0000-0000-00007C1B0000}"/>
    <cellStyle name="Normal 2 2 3 3 5 3 3 3" xfId="22064" xr:uid="{00000000-0005-0000-0000-00007D1B0000}"/>
    <cellStyle name="Normal 2 2 3 3 5 3 3 4" xfId="12528" xr:uid="{00000000-0005-0000-0000-00007E1B0000}"/>
    <cellStyle name="Normal 2 2 3 3 5 3 4" xfId="5375" xr:uid="{00000000-0005-0000-0000-00007F1B0000}"/>
    <cellStyle name="Normal 2 2 3 3 5 3 4 2" xfId="24448" xr:uid="{00000000-0005-0000-0000-0000801B0000}"/>
    <cellStyle name="Normal 2 2 3 3 5 3 4 3" xfId="14912" xr:uid="{00000000-0005-0000-0000-0000811B0000}"/>
    <cellStyle name="Normal 2 2 3 3 5 3 5" xfId="19680" xr:uid="{00000000-0005-0000-0000-0000821B0000}"/>
    <cellStyle name="Normal 2 2 3 3 5 3 6" xfId="10144" xr:uid="{00000000-0005-0000-0000-0000831B0000}"/>
    <cellStyle name="Normal 2 2 3 3 5 4" xfId="947" xr:uid="{00000000-0005-0000-0000-0000841B0000}"/>
    <cellStyle name="Normal 2 2 3 3 5 4 2" xfId="2145" xr:uid="{00000000-0005-0000-0000-0000851B0000}"/>
    <cellStyle name="Normal 2 2 3 3 5 4 2 2" xfId="4530" xr:uid="{00000000-0005-0000-0000-0000861B0000}"/>
    <cellStyle name="Normal 2 2 3 3 5 4 2 2 2" xfId="9299" xr:uid="{00000000-0005-0000-0000-0000871B0000}"/>
    <cellStyle name="Normal 2 2 3 3 5 4 2 2 2 2" xfId="28372" xr:uid="{00000000-0005-0000-0000-0000881B0000}"/>
    <cellStyle name="Normal 2 2 3 3 5 4 2 2 2 3" xfId="18836" xr:uid="{00000000-0005-0000-0000-0000891B0000}"/>
    <cellStyle name="Normal 2 2 3 3 5 4 2 2 3" xfId="23604" xr:uid="{00000000-0005-0000-0000-00008A1B0000}"/>
    <cellStyle name="Normal 2 2 3 3 5 4 2 2 4" xfId="14068" xr:uid="{00000000-0005-0000-0000-00008B1B0000}"/>
    <cellStyle name="Normal 2 2 3 3 5 4 2 3" xfId="6915" xr:uid="{00000000-0005-0000-0000-00008C1B0000}"/>
    <cellStyle name="Normal 2 2 3 3 5 4 2 3 2" xfId="25988" xr:uid="{00000000-0005-0000-0000-00008D1B0000}"/>
    <cellStyle name="Normal 2 2 3 3 5 4 2 3 3" xfId="16452" xr:uid="{00000000-0005-0000-0000-00008E1B0000}"/>
    <cellStyle name="Normal 2 2 3 3 5 4 2 4" xfId="21220" xr:uid="{00000000-0005-0000-0000-00008F1B0000}"/>
    <cellStyle name="Normal 2 2 3 3 5 4 2 5" xfId="11684" xr:uid="{00000000-0005-0000-0000-0000901B0000}"/>
    <cellStyle name="Normal 2 2 3 3 5 4 3" xfId="3338" xr:uid="{00000000-0005-0000-0000-0000911B0000}"/>
    <cellStyle name="Normal 2 2 3 3 5 4 3 2" xfId="8107" xr:uid="{00000000-0005-0000-0000-0000921B0000}"/>
    <cellStyle name="Normal 2 2 3 3 5 4 3 2 2" xfId="27180" xr:uid="{00000000-0005-0000-0000-0000931B0000}"/>
    <cellStyle name="Normal 2 2 3 3 5 4 3 2 3" xfId="17644" xr:uid="{00000000-0005-0000-0000-0000941B0000}"/>
    <cellStyle name="Normal 2 2 3 3 5 4 3 3" xfId="22412" xr:uid="{00000000-0005-0000-0000-0000951B0000}"/>
    <cellStyle name="Normal 2 2 3 3 5 4 3 4" xfId="12876" xr:uid="{00000000-0005-0000-0000-0000961B0000}"/>
    <cellStyle name="Normal 2 2 3 3 5 4 4" xfId="5723" xr:uid="{00000000-0005-0000-0000-0000971B0000}"/>
    <cellStyle name="Normal 2 2 3 3 5 4 4 2" xfId="24796" xr:uid="{00000000-0005-0000-0000-0000981B0000}"/>
    <cellStyle name="Normal 2 2 3 3 5 4 4 3" xfId="15260" xr:uid="{00000000-0005-0000-0000-0000991B0000}"/>
    <cellStyle name="Normal 2 2 3 3 5 4 5" xfId="20028" xr:uid="{00000000-0005-0000-0000-00009A1B0000}"/>
    <cellStyle name="Normal 2 2 3 3 5 4 6" xfId="10492" xr:uid="{00000000-0005-0000-0000-00009B1B0000}"/>
    <cellStyle name="Normal 2 2 3 3 5 5" xfId="1449" xr:uid="{00000000-0005-0000-0000-00009C1B0000}"/>
    <cellStyle name="Normal 2 2 3 3 5 5 2" xfId="3834" xr:uid="{00000000-0005-0000-0000-00009D1B0000}"/>
    <cellStyle name="Normal 2 2 3 3 5 5 2 2" xfId="8603" xr:uid="{00000000-0005-0000-0000-00009E1B0000}"/>
    <cellStyle name="Normal 2 2 3 3 5 5 2 2 2" xfId="27676" xr:uid="{00000000-0005-0000-0000-00009F1B0000}"/>
    <cellStyle name="Normal 2 2 3 3 5 5 2 2 3" xfId="18140" xr:uid="{00000000-0005-0000-0000-0000A01B0000}"/>
    <cellStyle name="Normal 2 2 3 3 5 5 2 3" xfId="22908" xr:uid="{00000000-0005-0000-0000-0000A11B0000}"/>
    <cellStyle name="Normal 2 2 3 3 5 5 2 4" xfId="13372" xr:uid="{00000000-0005-0000-0000-0000A21B0000}"/>
    <cellStyle name="Normal 2 2 3 3 5 5 3" xfId="6219" xr:uid="{00000000-0005-0000-0000-0000A31B0000}"/>
    <cellStyle name="Normal 2 2 3 3 5 5 3 2" xfId="25292" xr:uid="{00000000-0005-0000-0000-0000A41B0000}"/>
    <cellStyle name="Normal 2 2 3 3 5 5 3 3" xfId="15756" xr:uid="{00000000-0005-0000-0000-0000A51B0000}"/>
    <cellStyle name="Normal 2 2 3 3 5 5 4" xfId="20524" xr:uid="{00000000-0005-0000-0000-0000A61B0000}"/>
    <cellStyle name="Normal 2 2 3 3 5 5 5" xfId="10988" xr:uid="{00000000-0005-0000-0000-0000A71B0000}"/>
    <cellStyle name="Normal 2 2 3 3 5 6" xfId="2642" xr:uid="{00000000-0005-0000-0000-0000A81B0000}"/>
    <cellStyle name="Normal 2 2 3 3 5 6 2" xfId="7411" xr:uid="{00000000-0005-0000-0000-0000A91B0000}"/>
    <cellStyle name="Normal 2 2 3 3 5 6 2 2" xfId="26484" xr:uid="{00000000-0005-0000-0000-0000AA1B0000}"/>
    <cellStyle name="Normal 2 2 3 3 5 6 2 3" xfId="16948" xr:uid="{00000000-0005-0000-0000-0000AB1B0000}"/>
    <cellStyle name="Normal 2 2 3 3 5 6 3" xfId="21716" xr:uid="{00000000-0005-0000-0000-0000AC1B0000}"/>
    <cellStyle name="Normal 2 2 3 3 5 6 4" xfId="12180" xr:uid="{00000000-0005-0000-0000-0000AD1B0000}"/>
    <cellStyle name="Normal 2 2 3 3 5 7" xfId="5027" xr:uid="{00000000-0005-0000-0000-0000AE1B0000}"/>
    <cellStyle name="Normal 2 2 3 3 5 7 2" xfId="24100" xr:uid="{00000000-0005-0000-0000-0000AF1B0000}"/>
    <cellStyle name="Normal 2 2 3 3 5 7 3" xfId="14564" xr:uid="{00000000-0005-0000-0000-0000B01B0000}"/>
    <cellStyle name="Normal 2 2 3 3 5 8" xfId="19332" xr:uid="{00000000-0005-0000-0000-0000B11B0000}"/>
    <cellStyle name="Normal 2 2 3 3 5 9" xfId="9796" xr:uid="{00000000-0005-0000-0000-0000B21B0000}"/>
    <cellStyle name="Normal 2 2 3 3 6" xfId="178" xr:uid="{00000000-0005-0000-0000-0000B31B0000}"/>
    <cellStyle name="Normal 2 2 3 3 6 2" xfId="527" xr:uid="{00000000-0005-0000-0000-0000B41B0000}"/>
    <cellStyle name="Normal 2 2 3 3 6 2 2" xfId="1725" xr:uid="{00000000-0005-0000-0000-0000B51B0000}"/>
    <cellStyle name="Normal 2 2 3 3 6 2 2 2" xfId="4110" xr:uid="{00000000-0005-0000-0000-0000B61B0000}"/>
    <cellStyle name="Normal 2 2 3 3 6 2 2 2 2" xfId="8879" xr:uid="{00000000-0005-0000-0000-0000B71B0000}"/>
    <cellStyle name="Normal 2 2 3 3 6 2 2 2 2 2" xfId="27952" xr:uid="{00000000-0005-0000-0000-0000B81B0000}"/>
    <cellStyle name="Normal 2 2 3 3 6 2 2 2 2 3" xfId="18416" xr:uid="{00000000-0005-0000-0000-0000B91B0000}"/>
    <cellStyle name="Normal 2 2 3 3 6 2 2 2 3" xfId="23184" xr:uid="{00000000-0005-0000-0000-0000BA1B0000}"/>
    <cellStyle name="Normal 2 2 3 3 6 2 2 2 4" xfId="13648" xr:uid="{00000000-0005-0000-0000-0000BB1B0000}"/>
    <cellStyle name="Normal 2 2 3 3 6 2 2 3" xfId="6495" xr:uid="{00000000-0005-0000-0000-0000BC1B0000}"/>
    <cellStyle name="Normal 2 2 3 3 6 2 2 3 2" xfId="25568" xr:uid="{00000000-0005-0000-0000-0000BD1B0000}"/>
    <cellStyle name="Normal 2 2 3 3 6 2 2 3 3" xfId="16032" xr:uid="{00000000-0005-0000-0000-0000BE1B0000}"/>
    <cellStyle name="Normal 2 2 3 3 6 2 2 4" xfId="20800" xr:uid="{00000000-0005-0000-0000-0000BF1B0000}"/>
    <cellStyle name="Normal 2 2 3 3 6 2 2 5" xfId="11264" xr:uid="{00000000-0005-0000-0000-0000C01B0000}"/>
    <cellStyle name="Normal 2 2 3 3 6 2 3" xfId="2918" xr:uid="{00000000-0005-0000-0000-0000C11B0000}"/>
    <cellStyle name="Normal 2 2 3 3 6 2 3 2" xfId="7687" xr:uid="{00000000-0005-0000-0000-0000C21B0000}"/>
    <cellStyle name="Normal 2 2 3 3 6 2 3 2 2" xfId="26760" xr:uid="{00000000-0005-0000-0000-0000C31B0000}"/>
    <cellStyle name="Normal 2 2 3 3 6 2 3 2 3" xfId="17224" xr:uid="{00000000-0005-0000-0000-0000C41B0000}"/>
    <cellStyle name="Normal 2 2 3 3 6 2 3 3" xfId="21992" xr:uid="{00000000-0005-0000-0000-0000C51B0000}"/>
    <cellStyle name="Normal 2 2 3 3 6 2 3 4" xfId="12456" xr:uid="{00000000-0005-0000-0000-0000C61B0000}"/>
    <cellStyle name="Normal 2 2 3 3 6 2 4" xfId="5303" xr:uid="{00000000-0005-0000-0000-0000C71B0000}"/>
    <cellStyle name="Normal 2 2 3 3 6 2 4 2" xfId="24376" xr:uid="{00000000-0005-0000-0000-0000C81B0000}"/>
    <cellStyle name="Normal 2 2 3 3 6 2 4 3" xfId="14840" xr:uid="{00000000-0005-0000-0000-0000C91B0000}"/>
    <cellStyle name="Normal 2 2 3 3 6 2 5" xfId="19608" xr:uid="{00000000-0005-0000-0000-0000CA1B0000}"/>
    <cellStyle name="Normal 2 2 3 3 6 2 6" xfId="10072" xr:uid="{00000000-0005-0000-0000-0000CB1B0000}"/>
    <cellStyle name="Normal 2 2 3 3 6 3" xfId="875" xr:uid="{00000000-0005-0000-0000-0000CC1B0000}"/>
    <cellStyle name="Normal 2 2 3 3 6 3 2" xfId="2073" xr:uid="{00000000-0005-0000-0000-0000CD1B0000}"/>
    <cellStyle name="Normal 2 2 3 3 6 3 2 2" xfId="4458" xr:uid="{00000000-0005-0000-0000-0000CE1B0000}"/>
    <cellStyle name="Normal 2 2 3 3 6 3 2 2 2" xfId="9227" xr:uid="{00000000-0005-0000-0000-0000CF1B0000}"/>
    <cellStyle name="Normal 2 2 3 3 6 3 2 2 2 2" xfId="28300" xr:uid="{00000000-0005-0000-0000-0000D01B0000}"/>
    <cellStyle name="Normal 2 2 3 3 6 3 2 2 2 3" xfId="18764" xr:uid="{00000000-0005-0000-0000-0000D11B0000}"/>
    <cellStyle name="Normal 2 2 3 3 6 3 2 2 3" xfId="23532" xr:uid="{00000000-0005-0000-0000-0000D21B0000}"/>
    <cellStyle name="Normal 2 2 3 3 6 3 2 2 4" xfId="13996" xr:uid="{00000000-0005-0000-0000-0000D31B0000}"/>
    <cellStyle name="Normal 2 2 3 3 6 3 2 3" xfId="6843" xr:uid="{00000000-0005-0000-0000-0000D41B0000}"/>
    <cellStyle name="Normal 2 2 3 3 6 3 2 3 2" xfId="25916" xr:uid="{00000000-0005-0000-0000-0000D51B0000}"/>
    <cellStyle name="Normal 2 2 3 3 6 3 2 3 3" xfId="16380" xr:uid="{00000000-0005-0000-0000-0000D61B0000}"/>
    <cellStyle name="Normal 2 2 3 3 6 3 2 4" xfId="21148" xr:uid="{00000000-0005-0000-0000-0000D71B0000}"/>
    <cellStyle name="Normal 2 2 3 3 6 3 2 5" xfId="11612" xr:uid="{00000000-0005-0000-0000-0000D81B0000}"/>
    <cellStyle name="Normal 2 2 3 3 6 3 3" xfId="3266" xr:uid="{00000000-0005-0000-0000-0000D91B0000}"/>
    <cellStyle name="Normal 2 2 3 3 6 3 3 2" xfId="8035" xr:uid="{00000000-0005-0000-0000-0000DA1B0000}"/>
    <cellStyle name="Normal 2 2 3 3 6 3 3 2 2" xfId="27108" xr:uid="{00000000-0005-0000-0000-0000DB1B0000}"/>
    <cellStyle name="Normal 2 2 3 3 6 3 3 2 3" xfId="17572" xr:uid="{00000000-0005-0000-0000-0000DC1B0000}"/>
    <cellStyle name="Normal 2 2 3 3 6 3 3 3" xfId="22340" xr:uid="{00000000-0005-0000-0000-0000DD1B0000}"/>
    <cellStyle name="Normal 2 2 3 3 6 3 3 4" xfId="12804" xr:uid="{00000000-0005-0000-0000-0000DE1B0000}"/>
    <cellStyle name="Normal 2 2 3 3 6 3 4" xfId="5651" xr:uid="{00000000-0005-0000-0000-0000DF1B0000}"/>
    <cellStyle name="Normal 2 2 3 3 6 3 4 2" xfId="24724" xr:uid="{00000000-0005-0000-0000-0000E01B0000}"/>
    <cellStyle name="Normal 2 2 3 3 6 3 4 3" xfId="15188" xr:uid="{00000000-0005-0000-0000-0000E11B0000}"/>
    <cellStyle name="Normal 2 2 3 3 6 3 5" xfId="19956" xr:uid="{00000000-0005-0000-0000-0000E21B0000}"/>
    <cellStyle name="Normal 2 2 3 3 6 3 6" xfId="10420" xr:uid="{00000000-0005-0000-0000-0000E31B0000}"/>
    <cellStyle name="Normal 2 2 3 3 6 4" xfId="1377" xr:uid="{00000000-0005-0000-0000-0000E41B0000}"/>
    <cellStyle name="Normal 2 2 3 3 6 4 2" xfId="3762" xr:uid="{00000000-0005-0000-0000-0000E51B0000}"/>
    <cellStyle name="Normal 2 2 3 3 6 4 2 2" xfId="8531" xr:uid="{00000000-0005-0000-0000-0000E61B0000}"/>
    <cellStyle name="Normal 2 2 3 3 6 4 2 2 2" xfId="27604" xr:uid="{00000000-0005-0000-0000-0000E71B0000}"/>
    <cellStyle name="Normal 2 2 3 3 6 4 2 2 3" xfId="18068" xr:uid="{00000000-0005-0000-0000-0000E81B0000}"/>
    <cellStyle name="Normal 2 2 3 3 6 4 2 3" xfId="22836" xr:uid="{00000000-0005-0000-0000-0000E91B0000}"/>
    <cellStyle name="Normal 2 2 3 3 6 4 2 4" xfId="13300" xr:uid="{00000000-0005-0000-0000-0000EA1B0000}"/>
    <cellStyle name="Normal 2 2 3 3 6 4 3" xfId="6147" xr:uid="{00000000-0005-0000-0000-0000EB1B0000}"/>
    <cellStyle name="Normal 2 2 3 3 6 4 3 2" xfId="25220" xr:uid="{00000000-0005-0000-0000-0000EC1B0000}"/>
    <cellStyle name="Normal 2 2 3 3 6 4 3 3" xfId="15684" xr:uid="{00000000-0005-0000-0000-0000ED1B0000}"/>
    <cellStyle name="Normal 2 2 3 3 6 4 4" xfId="20452" xr:uid="{00000000-0005-0000-0000-0000EE1B0000}"/>
    <cellStyle name="Normal 2 2 3 3 6 4 5" xfId="10916" xr:uid="{00000000-0005-0000-0000-0000EF1B0000}"/>
    <cellStyle name="Normal 2 2 3 3 6 5" xfId="2570" xr:uid="{00000000-0005-0000-0000-0000F01B0000}"/>
    <cellStyle name="Normal 2 2 3 3 6 5 2" xfId="7339" xr:uid="{00000000-0005-0000-0000-0000F11B0000}"/>
    <cellStyle name="Normal 2 2 3 3 6 5 2 2" xfId="26412" xr:uid="{00000000-0005-0000-0000-0000F21B0000}"/>
    <cellStyle name="Normal 2 2 3 3 6 5 2 3" xfId="16876" xr:uid="{00000000-0005-0000-0000-0000F31B0000}"/>
    <cellStyle name="Normal 2 2 3 3 6 5 3" xfId="21644" xr:uid="{00000000-0005-0000-0000-0000F41B0000}"/>
    <cellStyle name="Normal 2 2 3 3 6 5 4" xfId="12108" xr:uid="{00000000-0005-0000-0000-0000F51B0000}"/>
    <cellStyle name="Normal 2 2 3 3 6 6" xfId="4955" xr:uid="{00000000-0005-0000-0000-0000F61B0000}"/>
    <cellStyle name="Normal 2 2 3 3 6 6 2" xfId="24028" xr:uid="{00000000-0005-0000-0000-0000F71B0000}"/>
    <cellStyle name="Normal 2 2 3 3 6 6 3" xfId="14492" xr:uid="{00000000-0005-0000-0000-0000F81B0000}"/>
    <cellStyle name="Normal 2 2 3 3 6 7" xfId="19260" xr:uid="{00000000-0005-0000-0000-0000F91B0000}"/>
    <cellStyle name="Normal 2 2 3 3 6 8" xfId="9724" xr:uid="{00000000-0005-0000-0000-0000FA1B0000}"/>
    <cellStyle name="Normal 2 2 3 3 7" xfId="322" xr:uid="{00000000-0005-0000-0000-0000FB1B0000}"/>
    <cellStyle name="Normal 2 2 3 3 7 2" xfId="671" xr:uid="{00000000-0005-0000-0000-0000FC1B0000}"/>
    <cellStyle name="Normal 2 2 3 3 7 2 2" xfId="1869" xr:uid="{00000000-0005-0000-0000-0000FD1B0000}"/>
    <cellStyle name="Normal 2 2 3 3 7 2 2 2" xfId="4254" xr:uid="{00000000-0005-0000-0000-0000FE1B0000}"/>
    <cellStyle name="Normal 2 2 3 3 7 2 2 2 2" xfId="9023" xr:uid="{00000000-0005-0000-0000-0000FF1B0000}"/>
    <cellStyle name="Normal 2 2 3 3 7 2 2 2 2 2" xfId="28096" xr:uid="{00000000-0005-0000-0000-0000001C0000}"/>
    <cellStyle name="Normal 2 2 3 3 7 2 2 2 2 3" xfId="18560" xr:uid="{00000000-0005-0000-0000-0000011C0000}"/>
    <cellStyle name="Normal 2 2 3 3 7 2 2 2 3" xfId="23328" xr:uid="{00000000-0005-0000-0000-0000021C0000}"/>
    <cellStyle name="Normal 2 2 3 3 7 2 2 2 4" xfId="13792" xr:uid="{00000000-0005-0000-0000-0000031C0000}"/>
    <cellStyle name="Normal 2 2 3 3 7 2 2 3" xfId="6639" xr:uid="{00000000-0005-0000-0000-0000041C0000}"/>
    <cellStyle name="Normal 2 2 3 3 7 2 2 3 2" xfId="25712" xr:uid="{00000000-0005-0000-0000-0000051C0000}"/>
    <cellStyle name="Normal 2 2 3 3 7 2 2 3 3" xfId="16176" xr:uid="{00000000-0005-0000-0000-0000061C0000}"/>
    <cellStyle name="Normal 2 2 3 3 7 2 2 4" xfId="20944" xr:uid="{00000000-0005-0000-0000-0000071C0000}"/>
    <cellStyle name="Normal 2 2 3 3 7 2 2 5" xfId="11408" xr:uid="{00000000-0005-0000-0000-0000081C0000}"/>
    <cellStyle name="Normal 2 2 3 3 7 2 3" xfId="3062" xr:uid="{00000000-0005-0000-0000-0000091C0000}"/>
    <cellStyle name="Normal 2 2 3 3 7 2 3 2" xfId="7831" xr:uid="{00000000-0005-0000-0000-00000A1C0000}"/>
    <cellStyle name="Normal 2 2 3 3 7 2 3 2 2" xfId="26904" xr:uid="{00000000-0005-0000-0000-00000B1C0000}"/>
    <cellStyle name="Normal 2 2 3 3 7 2 3 2 3" xfId="17368" xr:uid="{00000000-0005-0000-0000-00000C1C0000}"/>
    <cellStyle name="Normal 2 2 3 3 7 2 3 3" xfId="22136" xr:uid="{00000000-0005-0000-0000-00000D1C0000}"/>
    <cellStyle name="Normal 2 2 3 3 7 2 3 4" xfId="12600" xr:uid="{00000000-0005-0000-0000-00000E1C0000}"/>
    <cellStyle name="Normal 2 2 3 3 7 2 4" xfId="5447" xr:uid="{00000000-0005-0000-0000-00000F1C0000}"/>
    <cellStyle name="Normal 2 2 3 3 7 2 4 2" xfId="24520" xr:uid="{00000000-0005-0000-0000-0000101C0000}"/>
    <cellStyle name="Normal 2 2 3 3 7 2 4 3" xfId="14984" xr:uid="{00000000-0005-0000-0000-0000111C0000}"/>
    <cellStyle name="Normal 2 2 3 3 7 2 5" xfId="19752" xr:uid="{00000000-0005-0000-0000-0000121C0000}"/>
    <cellStyle name="Normal 2 2 3 3 7 2 6" xfId="10216" xr:uid="{00000000-0005-0000-0000-0000131C0000}"/>
    <cellStyle name="Normal 2 2 3 3 7 3" xfId="1019" xr:uid="{00000000-0005-0000-0000-0000141C0000}"/>
    <cellStyle name="Normal 2 2 3 3 7 3 2" xfId="2217" xr:uid="{00000000-0005-0000-0000-0000151C0000}"/>
    <cellStyle name="Normal 2 2 3 3 7 3 2 2" xfId="4602" xr:uid="{00000000-0005-0000-0000-0000161C0000}"/>
    <cellStyle name="Normal 2 2 3 3 7 3 2 2 2" xfId="9371" xr:uid="{00000000-0005-0000-0000-0000171C0000}"/>
    <cellStyle name="Normal 2 2 3 3 7 3 2 2 2 2" xfId="28444" xr:uid="{00000000-0005-0000-0000-0000181C0000}"/>
    <cellStyle name="Normal 2 2 3 3 7 3 2 2 2 3" xfId="18908" xr:uid="{00000000-0005-0000-0000-0000191C0000}"/>
    <cellStyle name="Normal 2 2 3 3 7 3 2 2 3" xfId="23676" xr:uid="{00000000-0005-0000-0000-00001A1C0000}"/>
    <cellStyle name="Normal 2 2 3 3 7 3 2 2 4" xfId="14140" xr:uid="{00000000-0005-0000-0000-00001B1C0000}"/>
    <cellStyle name="Normal 2 2 3 3 7 3 2 3" xfId="6987" xr:uid="{00000000-0005-0000-0000-00001C1C0000}"/>
    <cellStyle name="Normal 2 2 3 3 7 3 2 3 2" xfId="26060" xr:uid="{00000000-0005-0000-0000-00001D1C0000}"/>
    <cellStyle name="Normal 2 2 3 3 7 3 2 3 3" xfId="16524" xr:uid="{00000000-0005-0000-0000-00001E1C0000}"/>
    <cellStyle name="Normal 2 2 3 3 7 3 2 4" xfId="21292" xr:uid="{00000000-0005-0000-0000-00001F1C0000}"/>
    <cellStyle name="Normal 2 2 3 3 7 3 2 5" xfId="11756" xr:uid="{00000000-0005-0000-0000-0000201C0000}"/>
    <cellStyle name="Normal 2 2 3 3 7 3 3" xfId="3410" xr:uid="{00000000-0005-0000-0000-0000211C0000}"/>
    <cellStyle name="Normal 2 2 3 3 7 3 3 2" xfId="8179" xr:uid="{00000000-0005-0000-0000-0000221C0000}"/>
    <cellStyle name="Normal 2 2 3 3 7 3 3 2 2" xfId="27252" xr:uid="{00000000-0005-0000-0000-0000231C0000}"/>
    <cellStyle name="Normal 2 2 3 3 7 3 3 2 3" xfId="17716" xr:uid="{00000000-0005-0000-0000-0000241C0000}"/>
    <cellStyle name="Normal 2 2 3 3 7 3 3 3" xfId="22484" xr:uid="{00000000-0005-0000-0000-0000251C0000}"/>
    <cellStyle name="Normal 2 2 3 3 7 3 3 4" xfId="12948" xr:uid="{00000000-0005-0000-0000-0000261C0000}"/>
    <cellStyle name="Normal 2 2 3 3 7 3 4" xfId="5795" xr:uid="{00000000-0005-0000-0000-0000271C0000}"/>
    <cellStyle name="Normal 2 2 3 3 7 3 4 2" xfId="24868" xr:uid="{00000000-0005-0000-0000-0000281C0000}"/>
    <cellStyle name="Normal 2 2 3 3 7 3 4 3" xfId="15332" xr:uid="{00000000-0005-0000-0000-0000291C0000}"/>
    <cellStyle name="Normal 2 2 3 3 7 3 5" xfId="20100" xr:uid="{00000000-0005-0000-0000-00002A1C0000}"/>
    <cellStyle name="Normal 2 2 3 3 7 3 6" xfId="10564" xr:uid="{00000000-0005-0000-0000-00002B1C0000}"/>
    <cellStyle name="Normal 2 2 3 3 7 4" xfId="1521" xr:uid="{00000000-0005-0000-0000-00002C1C0000}"/>
    <cellStyle name="Normal 2 2 3 3 7 4 2" xfId="3906" xr:uid="{00000000-0005-0000-0000-00002D1C0000}"/>
    <cellStyle name="Normal 2 2 3 3 7 4 2 2" xfId="8675" xr:uid="{00000000-0005-0000-0000-00002E1C0000}"/>
    <cellStyle name="Normal 2 2 3 3 7 4 2 2 2" xfId="27748" xr:uid="{00000000-0005-0000-0000-00002F1C0000}"/>
    <cellStyle name="Normal 2 2 3 3 7 4 2 2 3" xfId="18212" xr:uid="{00000000-0005-0000-0000-0000301C0000}"/>
    <cellStyle name="Normal 2 2 3 3 7 4 2 3" xfId="22980" xr:uid="{00000000-0005-0000-0000-0000311C0000}"/>
    <cellStyle name="Normal 2 2 3 3 7 4 2 4" xfId="13444" xr:uid="{00000000-0005-0000-0000-0000321C0000}"/>
    <cellStyle name="Normal 2 2 3 3 7 4 3" xfId="6291" xr:uid="{00000000-0005-0000-0000-0000331C0000}"/>
    <cellStyle name="Normal 2 2 3 3 7 4 3 2" xfId="25364" xr:uid="{00000000-0005-0000-0000-0000341C0000}"/>
    <cellStyle name="Normal 2 2 3 3 7 4 3 3" xfId="15828" xr:uid="{00000000-0005-0000-0000-0000351C0000}"/>
    <cellStyle name="Normal 2 2 3 3 7 4 4" xfId="20596" xr:uid="{00000000-0005-0000-0000-0000361C0000}"/>
    <cellStyle name="Normal 2 2 3 3 7 4 5" xfId="11060" xr:uid="{00000000-0005-0000-0000-0000371C0000}"/>
    <cellStyle name="Normal 2 2 3 3 7 5" xfId="2714" xr:uid="{00000000-0005-0000-0000-0000381C0000}"/>
    <cellStyle name="Normal 2 2 3 3 7 5 2" xfId="7483" xr:uid="{00000000-0005-0000-0000-0000391C0000}"/>
    <cellStyle name="Normal 2 2 3 3 7 5 2 2" xfId="26556" xr:uid="{00000000-0005-0000-0000-00003A1C0000}"/>
    <cellStyle name="Normal 2 2 3 3 7 5 2 3" xfId="17020" xr:uid="{00000000-0005-0000-0000-00003B1C0000}"/>
    <cellStyle name="Normal 2 2 3 3 7 5 3" xfId="21788" xr:uid="{00000000-0005-0000-0000-00003C1C0000}"/>
    <cellStyle name="Normal 2 2 3 3 7 5 4" xfId="12252" xr:uid="{00000000-0005-0000-0000-00003D1C0000}"/>
    <cellStyle name="Normal 2 2 3 3 7 6" xfId="5099" xr:uid="{00000000-0005-0000-0000-00003E1C0000}"/>
    <cellStyle name="Normal 2 2 3 3 7 6 2" xfId="24172" xr:uid="{00000000-0005-0000-0000-00003F1C0000}"/>
    <cellStyle name="Normal 2 2 3 3 7 6 3" xfId="14636" xr:uid="{00000000-0005-0000-0000-0000401C0000}"/>
    <cellStyle name="Normal 2 2 3 3 7 7" xfId="19404" xr:uid="{00000000-0005-0000-0000-0000411C0000}"/>
    <cellStyle name="Normal 2 2 3 3 7 8" xfId="9868" xr:uid="{00000000-0005-0000-0000-0000421C0000}"/>
    <cellStyle name="Normal 2 2 3 3 8" xfId="467" xr:uid="{00000000-0005-0000-0000-0000431C0000}"/>
    <cellStyle name="Normal 2 2 3 3 8 2" xfId="1665" xr:uid="{00000000-0005-0000-0000-0000441C0000}"/>
    <cellStyle name="Normal 2 2 3 3 8 2 2" xfId="4050" xr:uid="{00000000-0005-0000-0000-0000451C0000}"/>
    <cellStyle name="Normal 2 2 3 3 8 2 2 2" xfId="8819" xr:uid="{00000000-0005-0000-0000-0000461C0000}"/>
    <cellStyle name="Normal 2 2 3 3 8 2 2 2 2" xfId="27892" xr:uid="{00000000-0005-0000-0000-0000471C0000}"/>
    <cellStyle name="Normal 2 2 3 3 8 2 2 2 3" xfId="18356" xr:uid="{00000000-0005-0000-0000-0000481C0000}"/>
    <cellStyle name="Normal 2 2 3 3 8 2 2 3" xfId="23124" xr:uid="{00000000-0005-0000-0000-0000491C0000}"/>
    <cellStyle name="Normal 2 2 3 3 8 2 2 4" xfId="13588" xr:uid="{00000000-0005-0000-0000-00004A1C0000}"/>
    <cellStyle name="Normal 2 2 3 3 8 2 3" xfId="6435" xr:uid="{00000000-0005-0000-0000-00004B1C0000}"/>
    <cellStyle name="Normal 2 2 3 3 8 2 3 2" xfId="25508" xr:uid="{00000000-0005-0000-0000-00004C1C0000}"/>
    <cellStyle name="Normal 2 2 3 3 8 2 3 3" xfId="15972" xr:uid="{00000000-0005-0000-0000-00004D1C0000}"/>
    <cellStyle name="Normal 2 2 3 3 8 2 4" xfId="20740" xr:uid="{00000000-0005-0000-0000-00004E1C0000}"/>
    <cellStyle name="Normal 2 2 3 3 8 2 5" xfId="11204" xr:uid="{00000000-0005-0000-0000-00004F1C0000}"/>
    <cellStyle name="Normal 2 2 3 3 8 3" xfId="2858" xr:uid="{00000000-0005-0000-0000-0000501C0000}"/>
    <cellStyle name="Normal 2 2 3 3 8 3 2" xfId="7627" xr:uid="{00000000-0005-0000-0000-0000511C0000}"/>
    <cellStyle name="Normal 2 2 3 3 8 3 2 2" xfId="26700" xr:uid="{00000000-0005-0000-0000-0000521C0000}"/>
    <cellStyle name="Normal 2 2 3 3 8 3 2 3" xfId="17164" xr:uid="{00000000-0005-0000-0000-0000531C0000}"/>
    <cellStyle name="Normal 2 2 3 3 8 3 3" xfId="21932" xr:uid="{00000000-0005-0000-0000-0000541C0000}"/>
    <cellStyle name="Normal 2 2 3 3 8 3 4" xfId="12396" xr:uid="{00000000-0005-0000-0000-0000551C0000}"/>
    <cellStyle name="Normal 2 2 3 3 8 4" xfId="5243" xr:uid="{00000000-0005-0000-0000-0000561C0000}"/>
    <cellStyle name="Normal 2 2 3 3 8 4 2" xfId="24316" xr:uid="{00000000-0005-0000-0000-0000571C0000}"/>
    <cellStyle name="Normal 2 2 3 3 8 4 3" xfId="14780" xr:uid="{00000000-0005-0000-0000-0000581C0000}"/>
    <cellStyle name="Normal 2 2 3 3 8 5" xfId="19548" xr:uid="{00000000-0005-0000-0000-0000591C0000}"/>
    <cellStyle name="Normal 2 2 3 3 8 6" xfId="10012" xr:uid="{00000000-0005-0000-0000-00005A1C0000}"/>
    <cellStyle name="Normal 2 2 3 3 9" xfId="815" xr:uid="{00000000-0005-0000-0000-00005B1C0000}"/>
    <cellStyle name="Normal 2 2 3 3 9 2" xfId="2013" xr:uid="{00000000-0005-0000-0000-00005C1C0000}"/>
    <cellStyle name="Normal 2 2 3 3 9 2 2" xfId="4398" xr:uid="{00000000-0005-0000-0000-00005D1C0000}"/>
    <cellStyle name="Normal 2 2 3 3 9 2 2 2" xfId="9167" xr:uid="{00000000-0005-0000-0000-00005E1C0000}"/>
    <cellStyle name="Normal 2 2 3 3 9 2 2 2 2" xfId="28240" xr:uid="{00000000-0005-0000-0000-00005F1C0000}"/>
    <cellStyle name="Normal 2 2 3 3 9 2 2 2 3" xfId="18704" xr:uid="{00000000-0005-0000-0000-0000601C0000}"/>
    <cellStyle name="Normal 2 2 3 3 9 2 2 3" xfId="23472" xr:uid="{00000000-0005-0000-0000-0000611C0000}"/>
    <cellStyle name="Normal 2 2 3 3 9 2 2 4" xfId="13936" xr:uid="{00000000-0005-0000-0000-0000621C0000}"/>
    <cellStyle name="Normal 2 2 3 3 9 2 3" xfId="6783" xr:uid="{00000000-0005-0000-0000-0000631C0000}"/>
    <cellStyle name="Normal 2 2 3 3 9 2 3 2" xfId="25856" xr:uid="{00000000-0005-0000-0000-0000641C0000}"/>
    <cellStyle name="Normal 2 2 3 3 9 2 3 3" xfId="16320" xr:uid="{00000000-0005-0000-0000-0000651C0000}"/>
    <cellStyle name="Normal 2 2 3 3 9 2 4" xfId="21088" xr:uid="{00000000-0005-0000-0000-0000661C0000}"/>
    <cellStyle name="Normal 2 2 3 3 9 2 5" xfId="11552" xr:uid="{00000000-0005-0000-0000-0000671C0000}"/>
    <cellStyle name="Normal 2 2 3 3 9 3" xfId="3206" xr:uid="{00000000-0005-0000-0000-0000681C0000}"/>
    <cellStyle name="Normal 2 2 3 3 9 3 2" xfId="7975" xr:uid="{00000000-0005-0000-0000-0000691C0000}"/>
    <cellStyle name="Normal 2 2 3 3 9 3 2 2" xfId="27048" xr:uid="{00000000-0005-0000-0000-00006A1C0000}"/>
    <cellStyle name="Normal 2 2 3 3 9 3 2 3" xfId="17512" xr:uid="{00000000-0005-0000-0000-00006B1C0000}"/>
    <cellStyle name="Normal 2 2 3 3 9 3 3" xfId="22280" xr:uid="{00000000-0005-0000-0000-00006C1C0000}"/>
    <cellStyle name="Normal 2 2 3 3 9 3 4" xfId="12744" xr:uid="{00000000-0005-0000-0000-00006D1C0000}"/>
    <cellStyle name="Normal 2 2 3 3 9 4" xfId="5591" xr:uid="{00000000-0005-0000-0000-00006E1C0000}"/>
    <cellStyle name="Normal 2 2 3 3 9 4 2" xfId="24664" xr:uid="{00000000-0005-0000-0000-00006F1C0000}"/>
    <cellStyle name="Normal 2 2 3 3 9 4 3" xfId="15128" xr:uid="{00000000-0005-0000-0000-0000701C0000}"/>
    <cellStyle name="Normal 2 2 3 3 9 5" xfId="19896" xr:uid="{00000000-0005-0000-0000-0000711C0000}"/>
    <cellStyle name="Normal 2 2 3 3 9 6" xfId="10360" xr:uid="{00000000-0005-0000-0000-0000721C0000}"/>
    <cellStyle name="Normal 2 2 3 4" xfId="28" xr:uid="{00000000-0005-0000-0000-0000731C0000}"/>
    <cellStyle name="Normal 2 2 3 4 10" xfId="1170" xr:uid="{00000000-0005-0000-0000-0000741C0000}"/>
    <cellStyle name="Normal 2 2 3 4 10 2" xfId="2367" xr:uid="{00000000-0005-0000-0000-0000751C0000}"/>
    <cellStyle name="Normal 2 2 3 4 10 2 2" xfId="4752" xr:uid="{00000000-0005-0000-0000-0000761C0000}"/>
    <cellStyle name="Normal 2 2 3 4 10 2 2 2" xfId="9521" xr:uid="{00000000-0005-0000-0000-0000771C0000}"/>
    <cellStyle name="Normal 2 2 3 4 10 2 2 2 2" xfId="28594" xr:uid="{00000000-0005-0000-0000-0000781C0000}"/>
    <cellStyle name="Normal 2 2 3 4 10 2 2 2 3" xfId="19058" xr:uid="{00000000-0005-0000-0000-0000791C0000}"/>
    <cellStyle name="Normal 2 2 3 4 10 2 2 3" xfId="23826" xr:uid="{00000000-0005-0000-0000-00007A1C0000}"/>
    <cellStyle name="Normal 2 2 3 4 10 2 2 4" xfId="14290" xr:uid="{00000000-0005-0000-0000-00007B1C0000}"/>
    <cellStyle name="Normal 2 2 3 4 10 2 3" xfId="7137" xr:uid="{00000000-0005-0000-0000-00007C1C0000}"/>
    <cellStyle name="Normal 2 2 3 4 10 2 3 2" xfId="26210" xr:uid="{00000000-0005-0000-0000-00007D1C0000}"/>
    <cellStyle name="Normal 2 2 3 4 10 2 3 3" xfId="16674" xr:uid="{00000000-0005-0000-0000-00007E1C0000}"/>
    <cellStyle name="Normal 2 2 3 4 10 2 4" xfId="21442" xr:uid="{00000000-0005-0000-0000-00007F1C0000}"/>
    <cellStyle name="Normal 2 2 3 4 10 2 5" xfId="11906" xr:uid="{00000000-0005-0000-0000-0000801C0000}"/>
    <cellStyle name="Normal 2 2 3 4 10 3" xfId="3560" xr:uid="{00000000-0005-0000-0000-0000811C0000}"/>
    <cellStyle name="Normal 2 2 3 4 10 3 2" xfId="8329" xr:uid="{00000000-0005-0000-0000-0000821C0000}"/>
    <cellStyle name="Normal 2 2 3 4 10 3 2 2" xfId="27402" xr:uid="{00000000-0005-0000-0000-0000831C0000}"/>
    <cellStyle name="Normal 2 2 3 4 10 3 2 3" xfId="17866" xr:uid="{00000000-0005-0000-0000-0000841C0000}"/>
    <cellStyle name="Normal 2 2 3 4 10 3 3" xfId="22634" xr:uid="{00000000-0005-0000-0000-0000851C0000}"/>
    <cellStyle name="Normal 2 2 3 4 10 3 4" xfId="13098" xr:uid="{00000000-0005-0000-0000-0000861C0000}"/>
    <cellStyle name="Normal 2 2 3 4 10 4" xfId="5945" xr:uid="{00000000-0005-0000-0000-0000871C0000}"/>
    <cellStyle name="Normal 2 2 3 4 10 4 2" xfId="25018" xr:uid="{00000000-0005-0000-0000-0000881C0000}"/>
    <cellStyle name="Normal 2 2 3 4 10 4 3" xfId="15482" xr:uid="{00000000-0005-0000-0000-0000891C0000}"/>
    <cellStyle name="Normal 2 2 3 4 10 5" xfId="20250" xr:uid="{00000000-0005-0000-0000-00008A1C0000}"/>
    <cellStyle name="Normal 2 2 3 4 10 6" xfId="10714" xr:uid="{00000000-0005-0000-0000-00008B1C0000}"/>
    <cellStyle name="Normal 2 2 3 4 11" xfId="76" xr:uid="{00000000-0005-0000-0000-00008C1C0000}"/>
    <cellStyle name="Normal 2 2 3 4 11 2" xfId="1275" xr:uid="{00000000-0005-0000-0000-00008D1C0000}"/>
    <cellStyle name="Normal 2 2 3 4 11 2 2" xfId="3660" xr:uid="{00000000-0005-0000-0000-00008E1C0000}"/>
    <cellStyle name="Normal 2 2 3 4 11 2 2 2" xfId="8429" xr:uid="{00000000-0005-0000-0000-00008F1C0000}"/>
    <cellStyle name="Normal 2 2 3 4 11 2 2 2 2" xfId="27502" xr:uid="{00000000-0005-0000-0000-0000901C0000}"/>
    <cellStyle name="Normal 2 2 3 4 11 2 2 2 3" xfId="17966" xr:uid="{00000000-0005-0000-0000-0000911C0000}"/>
    <cellStyle name="Normal 2 2 3 4 11 2 2 3" xfId="22734" xr:uid="{00000000-0005-0000-0000-0000921C0000}"/>
    <cellStyle name="Normal 2 2 3 4 11 2 2 4" xfId="13198" xr:uid="{00000000-0005-0000-0000-0000931C0000}"/>
    <cellStyle name="Normal 2 2 3 4 11 2 3" xfId="6045" xr:uid="{00000000-0005-0000-0000-0000941C0000}"/>
    <cellStyle name="Normal 2 2 3 4 11 2 3 2" xfId="25118" xr:uid="{00000000-0005-0000-0000-0000951C0000}"/>
    <cellStyle name="Normal 2 2 3 4 11 2 3 3" xfId="15582" xr:uid="{00000000-0005-0000-0000-0000961C0000}"/>
    <cellStyle name="Normal 2 2 3 4 11 2 4" xfId="20350" xr:uid="{00000000-0005-0000-0000-0000971C0000}"/>
    <cellStyle name="Normal 2 2 3 4 11 2 5" xfId="10814" xr:uid="{00000000-0005-0000-0000-0000981C0000}"/>
    <cellStyle name="Normal 2 2 3 4 11 3" xfId="2468" xr:uid="{00000000-0005-0000-0000-0000991C0000}"/>
    <cellStyle name="Normal 2 2 3 4 11 3 2" xfId="7237" xr:uid="{00000000-0005-0000-0000-00009A1C0000}"/>
    <cellStyle name="Normal 2 2 3 4 11 3 2 2" xfId="26310" xr:uid="{00000000-0005-0000-0000-00009B1C0000}"/>
    <cellStyle name="Normal 2 2 3 4 11 3 2 3" xfId="16774" xr:uid="{00000000-0005-0000-0000-00009C1C0000}"/>
    <cellStyle name="Normal 2 2 3 4 11 3 3" xfId="21542" xr:uid="{00000000-0005-0000-0000-00009D1C0000}"/>
    <cellStyle name="Normal 2 2 3 4 11 3 4" xfId="12006" xr:uid="{00000000-0005-0000-0000-00009E1C0000}"/>
    <cellStyle name="Normal 2 2 3 4 11 4" xfId="4853" xr:uid="{00000000-0005-0000-0000-00009F1C0000}"/>
    <cellStyle name="Normal 2 2 3 4 11 4 2" xfId="23926" xr:uid="{00000000-0005-0000-0000-0000A01C0000}"/>
    <cellStyle name="Normal 2 2 3 4 11 4 3" xfId="14390" xr:uid="{00000000-0005-0000-0000-0000A11C0000}"/>
    <cellStyle name="Normal 2 2 3 4 11 5" xfId="19158" xr:uid="{00000000-0005-0000-0000-0000A21C0000}"/>
    <cellStyle name="Normal 2 2 3 4 11 6" xfId="9622" xr:uid="{00000000-0005-0000-0000-0000A31C0000}"/>
    <cellStyle name="Normal 2 2 3 4 12" xfId="1227" xr:uid="{00000000-0005-0000-0000-0000A41C0000}"/>
    <cellStyle name="Normal 2 2 3 4 12 2" xfId="3612" xr:uid="{00000000-0005-0000-0000-0000A51C0000}"/>
    <cellStyle name="Normal 2 2 3 4 12 2 2" xfId="8381" xr:uid="{00000000-0005-0000-0000-0000A61C0000}"/>
    <cellStyle name="Normal 2 2 3 4 12 2 2 2" xfId="27454" xr:uid="{00000000-0005-0000-0000-0000A71C0000}"/>
    <cellStyle name="Normal 2 2 3 4 12 2 2 3" xfId="17918" xr:uid="{00000000-0005-0000-0000-0000A81C0000}"/>
    <cellStyle name="Normal 2 2 3 4 12 2 3" xfId="22686" xr:uid="{00000000-0005-0000-0000-0000A91C0000}"/>
    <cellStyle name="Normal 2 2 3 4 12 2 4" xfId="13150" xr:uid="{00000000-0005-0000-0000-0000AA1C0000}"/>
    <cellStyle name="Normal 2 2 3 4 12 3" xfId="5997" xr:uid="{00000000-0005-0000-0000-0000AB1C0000}"/>
    <cellStyle name="Normal 2 2 3 4 12 3 2" xfId="25070" xr:uid="{00000000-0005-0000-0000-0000AC1C0000}"/>
    <cellStyle name="Normal 2 2 3 4 12 3 3" xfId="15534" xr:uid="{00000000-0005-0000-0000-0000AD1C0000}"/>
    <cellStyle name="Normal 2 2 3 4 12 4" xfId="20302" xr:uid="{00000000-0005-0000-0000-0000AE1C0000}"/>
    <cellStyle name="Normal 2 2 3 4 12 5" xfId="10766" xr:uid="{00000000-0005-0000-0000-0000AF1C0000}"/>
    <cellStyle name="Normal 2 2 3 4 13" xfId="2420" xr:uid="{00000000-0005-0000-0000-0000B01C0000}"/>
    <cellStyle name="Normal 2 2 3 4 13 2" xfId="7189" xr:uid="{00000000-0005-0000-0000-0000B11C0000}"/>
    <cellStyle name="Normal 2 2 3 4 13 2 2" xfId="26262" xr:uid="{00000000-0005-0000-0000-0000B21C0000}"/>
    <cellStyle name="Normal 2 2 3 4 13 2 3" xfId="16726" xr:uid="{00000000-0005-0000-0000-0000B31C0000}"/>
    <cellStyle name="Normal 2 2 3 4 13 3" xfId="21494" xr:uid="{00000000-0005-0000-0000-0000B41C0000}"/>
    <cellStyle name="Normal 2 2 3 4 13 4" xfId="11958" xr:uid="{00000000-0005-0000-0000-0000B51C0000}"/>
    <cellStyle name="Normal 2 2 3 4 14" xfId="4805" xr:uid="{00000000-0005-0000-0000-0000B61C0000}"/>
    <cellStyle name="Normal 2 2 3 4 14 2" xfId="23878" xr:uid="{00000000-0005-0000-0000-0000B71C0000}"/>
    <cellStyle name="Normal 2 2 3 4 14 3" xfId="14342" xr:uid="{00000000-0005-0000-0000-0000B81C0000}"/>
    <cellStyle name="Normal 2 2 3 4 15" xfId="19110" xr:uid="{00000000-0005-0000-0000-0000B91C0000}"/>
    <cellStyle name="Normal 2 2 3 4 16" xfId="9574" xr:uid="{00000000-0005-0000-0000-0000BA1C0000}"/>
    <cellStyle name="Normal 2 2 3 4 2" xfId="52" xr:uid="{00000000-0005-0000-0000-0000BB1C0000}"/>
    <cellStyle name="Normal 2 2 3 4 2 10" xfId="1251" xr:uid="{00000000-0005-0000-0000-0000BC1C0000}"/>
    <cellStyle name="Normal 2 2 3 4 2 10 2" xfId="3636" xr:uid="{00000000-0005-0000-0000-0000BD1C0000}"/>
    <cellStyle name="Normal 2 2 3 4 2 10 2 2" xfId="8405" xr:uid="{00000000-0005-0000-0000-0000BE1C0000}"/>
    <cellStyle name="Normal 2 2 3 4 2 10 2 2 2" xfId="27478" xr:uid="{00000000-0005-0000-0000-0000BF1C0000}"/>
    <cellStyle name="Normal 2 2 3 4 2 10 2 2 3" xfId="17942" xr:uid="{00000000-0005-0000-0000-0000C01C0000}"/>
    <cellStyle name="Normal 2 2 3 4 2 10 2 3" xfId="22710" xr:uid="{00000000-0005-0000-0000-0000C11C0000}"/>
    <cellStyle name="Normal 2 2 3 4 2 10 2 4" xfId="13174" xr:uid="{00000000-0005-0000-0000-0000C21C0000}"/>
    <cellStyle name="Normal 2 2 3 4 2 10 3" xfId="6021" xr:uid="{00000000-0005-0000-0000-0000C31C0000}"/>
    <cellStyle name="Normal 2 2 3 4 2 10 3 2" xfId="25094" xr:uid="{00000000-0005-0000-0000-0000C41C0000}"/>
    <cellStyle name="Normal 2 2 3 4 2 10 3 3" xfId="15558" xr:uid="{00000000-0005-0000-0000-0000C51C0000}"/>
    <cellStyle name="Normal 2 2 3 4 2 10 4" xfId="20326" xr:uid="{00000000-0005-0000-0000-0000C61C0000}"/>
    <cellStyle name="Normal 2 2 3 4 2 10 5" xfId="10790" xr:uid="{00000000-0005-0000-0000-0000C71C0000}"/>
    <cellStyle name="Normal 2 2 3 4 2 11" xfId="2444" xr:uid="{00000000-0005-0000-0000-0000C81C0000}"/>
    <cellStyle name="Normal 2 2 3 4 2 11 2" xfId="7213" xr:uid="{00000000-0005-0000-0000-0000C91C0000}"/>
    <cellStyle name="Normal 2 2 3 4 2 11 2 2" xfId="26286" xr:uid="{00000000-0005-0000-0000-0000CA1C0000}"/>
    <cellStyle name="Normal 2 2 3 4 2 11 2 3" xfId="16750" xr:uid="{00000000-0005-0000-0000-0000CB1C0000}"/>
    <cellStyle name="Normal 2 2 3 4 2 11 3" xfId="21518" xr:uid="{00000000-0005-0000-0000-0000CC1C0000}"/>
    <cellStyle name="Normal 2 2 3 4 2 11 4" xfId="11982" xr:uid="{00000000-0005-0000-0000-0000CD1C0000}"/>
    <cellStyle name="Normal 2 2 3 4 2 12" xfId="4829" xr:uid="{00000000-0005-0000-0000-0000CE1C0000}"/>
    <cellStyle name="Normal 2 2 3 4 2 12 2" xfId="23902" xr:uid="{00000000-0005-0000-0000-0000CF1C0000}"/>
    <cellStyle name="Normal 2 2 3 4 2 12 3" xfId="14366" xr:uid="{00000000-0005-0000-0000-0000D01C0000}"/>
    <cellStyle name="Normal 2 2 3 4 2 13" xfId="19134" xr:uid="{00000000-0005-0000-0000-0000D11C0000}"/>
    <cellStyle name="Normal 2 2 3 4 2 14" xfId="9598" xr:uid="{00000000-0005-0000-0000-0000D21C0000}"/>
    <cellStyle name="Normal 2 2 3 4 2 2" xfId="304" xr:uid="{00000000-0005-0000-0000-0000D31C0000}"/>
    <cellStyle name="Normal 2 2 3 4 2 2 2" xfId="448" xr:uid="{00000000-0005-0000-0000-0000D41C0000}"/>
    <cellStyle name="Normal 2 2 3 4 2 2 2 2" xfId="797" xr:uid="{00000000-0005-0000-0000-0000D51C0000}"/>
    <cellStyle name="Normal 2 2 3 4 2 2 2 2 2" xfId="1995" xr:uid="{00000000-0005-0000-0000-0000D61C0000}"/>
    <cellStyle name="Normal 2 2 3 4 2 2 2 2 2 2" xfId="4380" xr:uid="{00000000-0005-0000-0000-0000D71C0000}"/>
    <cellStyle name="Normal 2 2 3 4 2 2 2 2 2 2 2" xfId="9149" xr:uid="{00000000-0005-0000-0000-0000D81C0000}"/>
    <cellStyle name="Normal 2 2 3 4 2 2 2 2 2 2 2 2" xfId="28222" xr:uid="{00000000-0005-0000-0000-0000D91C0000}"/>
    <cellStyle name="Normal 2 2 3 4 2 2 2 2 2 2 2 3" xfId="18686" xr:uid="{00000000-0005-0000-0000-0000DA1C0000}"/>
    <cellStyle name="Normal 2 2 3 4 2 2 2 2 2 2 3" xfId="23454" xr:uid="{00000000-0005-0000-0000-0000DB1C0000}"/>
    <cellStyle name="Normal 2 2 3 4 2 2 2 2 2 2 4" xfId="13918" xr:uid="{00000000-0005-0000-0000-0000DC1C0000}"/>
    <cellStyle name="Normal 2 2 3 4 2 2 2 2 2 3" xfId="6765" xr:uid="{00000000-0005-0000-0000-0000DD1C0000}"/>
    <cellStyle name="Normal 2 2 3 4 2 2 2 2 2 3 2" xfId="25838" xr:uid="{00000000-0005-0000-0000-0000DE1C0000}"/>
    <cellStyle name="Normal 2 2 3 4 2 2 2 2 2 3 3" xfId="16302" xr:uid="{00000000-0005-0000-0000-0000DF1C0000}"/>
    <cellStyle name="Normal 2 2 3 4 2 2 2 2 2 4" xfId="21070" xr:uid="{00000000-0005-0000-0000-0000E01C0000}"/>
    <cellStyle name="Normal 2 2 3 4 2 2 2 2 2 5" xfId="11534" xr:uid="{00000000-0005-0000-0000-0000E11C0000}"/>
    <cellStyle name="Normal 2 2 3 4 2 2 2 2 3" xfId="3188" xr:uid="{00000000-0005-0000-0000-0000E21C0000}"/>
    <cellStyle name="Normal 2 2 3 4 2 2 2 2 3 2" xfId="7957" xr:uid="{00000000-0005-0000-0000-0000E31C0000}"/>
    <cellStyle name="Normal 2 2 3 4 2 2 2 2 3 2 2" xfId="27030" xr:uid="{00000000-0005-0000-0000-0000E41C0000}"/>
    <cellStyle name="Normal 2 2 3 4 2 2 2 2 3 2 3" xfId="17494" xr:uid="{00000000-0005-0000-0000-0000E51C0000}"/>
    <cellStyle name="Normal 2 2 3 4 2 2 2 2 3 3" xfId="22262" xr:uid="{00000000-0005-0000-0000-0000E61C0000}"/>
    <cellStyle name="Normal 2 2 3 4 2 2 2 2 3 4" xfId="12726" xr:uid="{00000000-0005-0000-0000-0000E71C0000}"/>
    <cellStyle name="Normal 2 2 3 4 2 2 2 2 4" xfId="5573" xr:uid="{00000000-0005-0000-0000-0000E81C0000}"/>
    <cellStyle name="Normal 2 2 3 4 2 2 2 2 4 2" xfId="24646" xr:uid="{00000000-0005-0000-0000-0000E91C0000}"/>
    <cellStyle name="Normal 2 2 3 4 2 2 2 2 4 3" xfId="15110" xr:uid="{00000000-0005-0000-0000-0000EA1C0000}"/>
    <cellStyle name="Normal 2 2 3 4 2 2 2 2 5" xfId="19878" xr:uid="{00000000-0005-0000-0000-0000EB1C0000}"/>
    <cellStyle name="Normal 2 2 3 4 2 2 2 2 6" xfId="10342" xr:uid="{00000000-0005-0000-0000-0000EC1C0000}"/>
    <cellStyle name="Normal 2 2 3 4 2 2 2 3" xfId="1145" xr:uid="{00000000-0005-0000-0000-0000ED1C0000}"/>
    <cellStyle name="Normal 2 2 3 4 2 2 2 3 2" xfId="2343" xr:uid="{00000000-0005-0000-0000-0000EE1C0000}"/>
    <cellStyle name="Normal 2 2 3 4 2 2 2 3 2 2" xfId="4728" xr:uid="{00000000-0005-0000-0000-0000EF1C0000}"/>
    <cellStyle name="Normal 2 2 3 4 2 2 2 3 2 2 2" xfId="9497" xr:uid="{00000000-0005-0000-0000-0000F01C0000}"/>
    <cellStyle name="Normal 2 2 3 4 2 2 2 3 2 2 2 2" xfId="28570" xr:uid="{00000000-0005-0000-0000-0000F11C0000}"/>
    <cellStyle name="Normal 2 2 3 4 2 2 2 3 2 2 2 3" xfId="19034" xr:uid="{00000000-0005-0000-0000-0000F21C0000}"/>
    <cellStyle name="Normal 2 2 3 4 2 2 2 3 2 2 3" xfId="23802" xr:uid="{00000000-0005-0000-0000-0000F31C0000}"/>
    <cellStyle name="Normal 2 2 3 4 2 2 2 3 2 2 4" xfId="14266" xr:uid="{00000000-0005-0000-0000-0000F41C0000}"/>
    <cellStyle name="Normal 2 2 3 4 2 2 2 3 2 3" xfId="7113" xr:uid="{00000000-0005-0000-0000-0000F51C0000}"/>
    <cellStyle name="Normal 2 2 3 4 2 2 2 3 2 3 2" xfId="26186" xr:uid="{00000000-0005-0000-0000-0000F61C0000}"/>
    <cellStyle name="Normal 2 2 3 4 2 2 2 3 2 3 3" xfId="16650" xr:uid="{00000000-0005-0000-0000-0000F71C0000}"/>
    <cellStyle name="Normal 2 2 3 4 2 2 2 3 2 4" xfId="21418" xr:uid="{00000000-0005-0000-0000-0000F81C0000}"/>
    <cellStyle name="Normal 2 2 3 4 2 2 2 3 2 5" xfId="11882" xr:uid="{00000000-0005-0000-0000-0000F91C0000}"/>
    <cellStyle name="Normal 2 2 3 4 2 2 2 3 3" xfId="3536" xr:uid="{00000000-0005-0000-0000-0000FA1C0000}"/>
    <cellStyle name="Normal 2 2 3 4 2 2 2 3 3 2" xfId="8305" xr:uid="{00000000-0005-0000-0000-0000FB1C0000}"/>
    <cellStyle name="Normal 2 2 3 4 2 2 2 3 3 2 2" xfId="27378" xr:uid="{00000000-0005-0000-0000-0000FC1C0000}"/>
    <cellStyle name="Normal 2 2 3 4 2 2 2 3 3 2 3" xfId="17842" xr:uid="{00000000-0005-0000-0000-0000FD1C0000}"/>
    <cellStyle name="Normal 2 2 3 4 2 2 2 3 3 3" xfId="22610" xr:uid="{00000000-0005-0000-0000-0000FE1C0000}"/>
    <cellStyle name="Normal 2 2 3 4 2 2 2 3 3 4" xfId="13074" xr:uid="{00000000-0005-0000-0000-0000FF1C0000}"/>
    <cellStyle name="Normal 2 2 3 4 2 2 2 3 4" xfId="5921" xr:uid="{00000000-0005-0000-0000-0000001D0000}"/>
    <cellStyle name="Normal 2 2 3 4 2 2 2 3 4 2" xfId="24994" xr:uid="{00000000-0005-0000-0000-0000011D0000}"/>
    <cellStyle name="Normal 2 2 3 4 2 2 2 3 4 3" xfId="15458" xr:uid="{00000000-0005-0000-0000-0000021D0000}"/>
    <cellStyle name="Normal 2 2 3 4 2 2 2 3 5" xfId="20226" xr:uid="{00000000-0005-0000-0000-0000031D0000}"/>
    <cellStyle name="Normal 2 2 3 4 2 2 2 3 6" xfId="10690" xr:uid="{00000000-0005-0000-0000-0000041D0000}"/>
    <cellStyle name="Normal 2 2 3 4 2 2 2 4" xfId="1647" xr:uid="{00000000-0005-0000-0000-0000051D0000}"/>
    <cellStyle name="Normal 2 2 3 4 2 2 2 4 2" xfId="4032" xr:uid="{00000000-0005-0000-0000-0000061D0000}"/>
    <cellStyle name="Normal 2 2 3 4 2 2 2 4 2 2" xfId="8801" xr:uid="{00000000-0005-0000-0000-0000071D0000}"/>
    <cellStyle name="Normal 2 2 3 4 2 2 2 4 2 2 2" xfId="27874" xr:uid="{00000000-0005-0000-0000-0000081D0000}"/>
    <cellStyle name="Normal 2 2 3 4 2 2 2 4 2 2 3" xfId="18338" xr:uid="{00000000-0005-0000-0000-0000091D0000}"/>
    <cellStyle name="Normal 2 2 3 4 2 2 2 4 2 3" xfId="23106" xr:uid="{00000000-0005-0000-0000-00000A1D0000}"/>
    <cellStyle name="Normal 2 2 3 4 2 2 2 4 2 4" xfId="13570" xr:uid="{00000000-0005-0000-0000-00000B1D0000}"/>
    <cellStyle name="Normal 2 2 3 4 2 2 2 4 3" xfId="6417" xr:uid="{00000000-0005-0000-0000-00000C1D0000}"/>
    <cellStyle name="Normal 2 2 3 4 2 2 2 4 3 2" xfId="25490" xr:uid="{00000000-0005-0000-0000-00000D1D0000}"/>
    <cellStyle name="Normal 2 2 3 4 2 2 2 4 3 3" xfId="15954" xr:uid="{00000000-0005-0000-0000-00000E1D0000}"/>
    <cellStyle name="Normal 2 2 3 4 2 2 2 4 4" xfId="20722" xr:uid="{00000000-0005-0000-0000-00000F1D0000}"/>
    <cellStyle name="Normal 2 2 3 4 2 2 2 4 5" xfId="11186" xr:uid="{00000000-0005-0000-0000-0000101D0000}"/>
    <cellStyle name="Normal 2 2 3 4 2 2 2 5" xfId="2840" xr:uid="{00000000-0005-0000-0000-0000111D0000}"/>
    <cellStyle name="Normal 2 2 3 4 2 2 2 5 2" xfId="7609" xr:uid="{00000000-0005-0000-0000-0000121D0000}"/>
    <cellStyle name="Normal 2 2 3 4 2 2 2 5 2 2" xfId="26682" xr:uid="{00000000-0005-0000-0000-0000131D0000}"/>
    <cellStyle name="Normal 2 2 3 4 2 2 2 5 2 3" xfId="17146" xr:uid="{00000000-0005-0000-0000-0000141D0000}"/>
    <cellStyle name="Normal 2 2 3 4 2 2 2 5 3" xfId="21914" xr:uid="{00000000-0005-0000-0000-0000151D0000}"/>
    <cellStyle name="Normal 2 2 3 4 2 2 2 5 4" xfId="12378" xr:uid="{00000000-0005-0000-0000-0000161D0000}"/>
    <cellStyle name="Normal 2 2 3 4 2 2 2 6" xfId="5225" xr:uid="{00000000-0005-0000-0000-0000171D0000}"/>
    <cellStyle name="Normal 2 2 3 4 2 2 2 6 2" xfId="24298" xr:uid="{00000000-0005-0000-0000-0000181D0000}"/>
    <cellStyle name="Normal 2 2 3 4 2 2 2 6 3" xfId="14762" xr:uid="{00000000-0005-0000-0000-0000191D0000}"/>
    <cellStyle name="Normal 2 2 3 4 2 2 2 7" xfId="19530" xr:uid="{00000000-0005-0000-0000-00001A1D0000}"/>
    <cellStyle name="Normal 2 2 3 4 2 2 2 8" xfId="9994" xr:uid="{00000000-0005-0000-0000-00001B1D0000}"/>
    <cellStyle name="Normal 2 2 3 4 2 2 3" xfId="653" xr:uid="{00000000-0005-0000-0000-00001C1D0000}"/>
    <cellStyle name="Normal 2 2 3 4 2 2 3 2" xfId="1851" xr:uid="{00000000-0005-0000-0000-00001D1D0000}"/>
    <cellStyle name="Normal 2 2 3 4 2 2 3 2 2" xfId="4236" xr:uid="{00000000-0005-0000-0000-00001E1D0000}"/>
    <cellStyle name="Normal 2 2 3 4 2 2 3 2 2 2" xfId="9005" xr:uid="{00000000-0005-0000-0000-00001F1D0000}"/>
    <cellStyle name="Normal 2 2 3 4 2 2 3 2 2 2 2" xfId="28078" xr:uid="{00000000-0005-0000-0000-0000201D0000}"/>
    <cellStyle name="Normal 2 2 3 4 2 2 3 2 2 2 3" xfId="18542" xr:uid="{00000000-0005-0000-0000-0000211D0000}"/>
    <cellStyle name="Normal 2 2 3 4 2 2 3 2 2 3" xfId="23310" xr:uid="{00000000-0005-0000-0000-0000221D0000}"/>
    <cellStyle name="Normal 2 2 3 4 2 2 3 2 2 4" xfId="13774" xr:uid="{00000000-0005-0000-0000-0000231D0000}"/>
    <cellStyle name="Normal 2 2 3 4 2 2 3 2 3" xfId="6621" xr:uid="{00000000-0005-0000-0000-0000241D0000}"/>
    <cellStyle name="Normal 2 2 3 4 2 2 3 2 3 2" xfId="25694" xr:uid="{00000000-0005-0000-0000-0000251D0000}"/>
    <cellStyle name="Normal 2 2 3 4 2 2 3 2 3 3" xfId="16158" xr:uid="{00000000-0005-0000-0000-0000261D0000}"/>
    <cellStyle name="Normal 2 2 3 4 2 2 3 2 4" xfId="20926" xr:uid="{00000000-0005-0000-0000-0000271D0000}"/>
    <cellStyle name="Normal 2 2 3 4 2 2 3 2 5" xfId="11390" xr:uid="{00000000-0005-0000-0000-0000281D0000}"/>
    <cellStyle name="Normal 2 2 3 4 2 2 3 3" xfId="3044" xr:uid="{00000000-0005-0000-0000-0000291D0000}"/>
    <cellStyle name="Normal 2 2 3 4 2 2 3 3 2" xfId="7813" xr:uid="{00000000-0005-0000-0000-00002A1D0000}"/>
    <cellStyle name="Normal 2 2 3 4 2 2 3 3 2 2" xfId="26886" xr:uid="{00000000-0005-0000-0000-00002B1D0000}"/>
    <cellStyle name="Normal 2 2 3 4 2 2 3 3 2 3" xfId="17350" xr:uid="{00000000-0005-0000-0000-00002C1D0000}"/>
    <cellStyle name="Normal 2 2 3 4 2 2 3 3 3" xfId="22118" xr:uid="{00000000-0005-0000-0000-00002D1D0000}"/>
    <cellStyle name="Normal 2 2 3 4 2 2 3 3 4" xfId="12582" xr:uid="{00000000-0005-0000-0000-00002E1D0000}"/>
    <cellStyle name="Normal 2 2 3 4 2 2 3 4" xfId="5429" xr:uid="{00000000-0005-0000-0000-00002F1D0000}"/>
    <cellStyle name="Normal 2 2 3 4 2 2 3 4 2" xfId="24502" xr:uid="{00000000-0005-0000-0000-0000301D0000}"/>
    <cellStyle name="Normal 2 2 3 4 2 2 3 4 3" xfId="14966" xr:uid="{00000000-0005-0000-0000-0000311D0000}"/>
    <cellStyle name="Normal 2 2 3 4 2 2 3 5" xfId="19734" xr:uid="{00000000-0005-0000-0000-0000321D0000}"/>
    <cellStyle name="Normal 2 2 3 4 2 2 3 6" xfId="10198" xr:uid="{00000000-0005-0000-0000-0000331D0000}"/>
    <cellStyle name="Normal 2 2 3 4 2 2 4" xfId="1001" xr:uid="{00000000-0005-0000-0000-0000341D0000}"/>
    <cellStyle name="Normal 2 2 3 4 2 2 4 2" xfId="2199" xr:uid="{00000000-0005-0000-0000-0000351D0000}"/>
    <cellStyle name="Normal 2 2 3 4 2 2 4 2 2" xfId="4584" xr:uid="{00000000-0005-0000-0000-0000361D0000}"/>
    <cellStyle name="Normal 2 2 3 4 2 2 4 2 2 2" xfId="9353" xr:uid="{00000000-0005-0000-0000-0000371D0000}"/>
    <cellStyle name="Normal 2 2 3 4 2 2 4 2 2 2 2" xfId="28426" xr:uid="{00000000-0005-0000-0000-0000381D0000}"/>
    <cellStyle name="Normal 2 2 3 4 2 2 4 2 2 2 3" xfId="18890" xr:uid="{00000000-0005-0000-0000-0000391D0000}"/>
    <cellStyle name="Normal 2 2 3 4 2 2 4 2 2 3" xfId="23658" xr:uid="{00000000-0005-0000-0000-00003A1D0000}"/>
    <cellStyle name="Normal 2 2 3 4 2 2 4 2 2 4" xfId="14122" xr:uid="{00000000-0005-0000-0000-00003B1D0000}"/>
    <cellStyle name="Normal 2 2 3 4 2 2 4 2 3" xfId="6969" xr:uid="{00000000-0005-0000-0000-00003C1D0000}"/>
    <cellStyle name="Normal 2 2 3 4 2 2 4 2 3 2" xfId="26042" xr:uid="{00000000-0005-0000-0000-00003D1D0000}"/>
    <cellStyle name="Normal 2 2 3 4 2 2 4 2 3 3" xfId="16506" xr:uid="{00000000-0005-0000-0000-00003E1D0000}"/>
    <cellStyle name="Normal 2 2 3 4 2 2 4 2 4" xfId="21274" xr:uid="{00000000-0005-0000-0000-00003F1D0000}"/>
    <cellStyle name="Normal 2 2 3 4 2 2 4 2 5" xfId="11738" xr:uid="{00000000-0005-0000-0000-0000401D0000}"/>
    <cellStyle name="Normal 2 2 3 4 2 2 4 3" xfId="3392" xr:uid="{00000000-0005-0000-0000-0000411D0000}"/>
    <cellStyle name="Normal 2 2 3 4 2 2 4 3 2" xfId="8161" xr:uid="{00000000-0005-0000-0000-0000421D0000}"/>
    <cellStyle name="Normal 2 2 3 4 2 2 4 3 2 2" xfId="27234" xr:uid="{00000000-0005-0000-0000-0000431D0000}"/>
    <cellStyle name="Normal 2 2 3 4 2 2 4 3 2 3" xfId="17698" xr:uid="{00000000-0005-0000-0000-0000441D0000}"/>
    <cellStyle name="Normal 2 2 3 4 2 2 4 3 3" xfId="22466" xr:uid="{00000000-0005-0000-0000-0000451D0000}"/>
    <cellStyle name="Normal 2 2 3 4 2 2 4 3 4" xfId="12930" xr:uid="{00000000-0005-0000-0000-0000461D0000}"/>
    <cellStyle name="Normal 2 2 3 4 2 2 4 4" xfId="5777" xr:uid="{00000000-0005-0000-0000-0000471D0000}"/>
    <cellStyle name="Normal 2 2 3 4 2 2 4 4 2" xfId="24850" xr:uid="{00000000-0005-0000-0000-0000481D0000}"/>
    <cellStyle name="Normal 2 2 3 4 2 2 4 4 3" xfId="15314" xr:uid="{00000000-0005-0000-0000-0000491D0000}"/>
    <cellStyle name="Normal 2 2 3 4 2 2 4 5" xfId="20082" xr:uid="{00000000-0005-0000-0000-00004A1D0000}"/>
    <cellStyle name="Normal 2 2 3 4 2 2 4 6" xfId="10546" xr:uid="{00000000-0005-0000-0000-00004B1D0000}"/>
    <cellStyle name="Normal 2 2 3 4 2 2 5" xfId="1503" xr:uid="{00000000-0005-0000-0000-00004C1D0000}"/>
    <cellStyle name="Normal 2 2 3 4 2 2 5 2" xfId="3888" xr:uid="{00000000-0005-0000-0000-00004D1D0000}"/>
    <cellStyle name="Normal 2 2 3 4 2 2 5 2 2" xfId="8657" xr:uid="{00000000-0005-0000-0000-00004E1D0000}"/>
    <cellStyle name="Normal 2 2 3 4 2 2 5 2 2 2" xfId="27730" xr:uid="{00000000-0005-0000-0000-00004F1D0000}"/>
    <cellStyle name="Normal 2 2 3 4 2 2 5 2 2 3" xfId="18194" xr:uid="{00000000-0005-0000-0000-0000501D0000}"/>
    <cellStyle name="Normal 2 2 3 4 2 2 5 2 3" xfId="22962" xr:uid="{00000000-0005-0000-0000-0000511D0000}"/>
    <cellStyle name="Normal 2 2 3 4 2 2 5 2 4" xfId="13426" xr:uid="{00000000-0005-0000-0000-0000521D0000}"/>
    <cellStyle name="Normal 2 2 3 4 2 2 5 3" xfId="6273" xr:uid="{00000000-0005-0000-0000-0000531D0000}"/>
    <cellStyle name="Normal 2 2 3 4 2 2 5 3 2" xfId="25346" xr:uid="{00000000-0005-0000-0000-0000541D0000}"/>
    <cellStyle name="Normal 2 2 3 4 2 2 5 3 3" xfId="15810" xr:uid="{00000000-0005-0000-0000-0000551D0000}"/>
    <cellStyle name="Normal 2 2 3 4 2 2 5 4" xfId="20578" xr:uid="{00000000-0005-0000-0000-0000561D0000}"/>
    <cellStyle name="Normal 2 2 3 4 2 2 5 5" xfId="11042" xr:uid="{00000000-0005-0000-0000-0000571D0000}"/>
    <cellStyle name="Normal 2 2 3 4 2 2 6" xfId="2696" xr:uid="{00000000-0005-0000-0000-0000581D0000}"/>
    <cellStyle name="Normal 2 2 3 4 2 2 6 2" xfId="7465" xr:uid="{00000000-0005-0000-0000-0000591D0000}"/>
    <cellStyle name="Normal 2 2 3 4 2 2 6 2 2" xfId="26538" xr:uid="{00000000-0005-0000-0000-00005A1D0000}"/>
    <cellStyle name="Normal 2 2 3 4 2 2 6 2 3" xfId="17002" xr:uid="{00000000-0005-0000-0000-00005B1D0000}"/>
    <cellStyle name="Normal 2 2 3 4 2 2 6 3" xfId="21770" xr:uid="{00000000-0005-0000-0000-00005C1D0000}"/>
    <cellStyle name="Normal 2 2 3 4 2 2 6 4" xfId="12234" xr:uid="{00000000-0005-0000-0000-00005D1D0000}"/>
    <cellStyle name="Normal 2 2 3 4 2 2 7" xfId="5081" xr:uid="{00000000-0005-0000-0000-00005E1D0000}"/>
    <cellStyle name="Normal 2 2 3 4 2 2 7 2" xfId="24154" xr:uid="{00000000-0005-0000-0000-00005F1D0000}"/>
    <cellStyle name="Normal 2 2 3 4 2 2 7 3" xfId="14618" xr:uid="{00000000-0005-0000-0000-0000601D0000}"/>
    <cellStyle name="Normal 2 2 3 4 2 2 8" xfId="19386" xr:uid="{00000000-0005-0000-0000-0000611D0000}"/>
    <cellStyle name="Normal 2 2 3 4 2 2 9" xfId="9850" xr:uid="{00000000-0005-0000-0000-0000621D0000}"/>
    <cellStyle name="Normal 2 2 3 4 2 3" xfId="232" xr:uid="{00000000-0005-0000-0000-0000631D0000}"/>
    <cellStyle name="Normal 2 2 3 4 2 3 2" xfId="581" xr:uid="{00000000-0005-0000-0000-0000641D0000}"/>
    <cellStyle name="Normal 2 2 3 4 2 3 2 2" xfId="1779" xr:uid="{00000000-0005-0000-0000-0000651D0000}"/>
    <cellStyle name="Normal 2 2 3 4 2 3 2 2 2" xfId="4164" xr:uid="{00000000-0005-0000-0000-0000661D0000}"/>
    <cellStyle name="Normal 2 2 3 4 2 3 2 2 2 2" xfId="8933" xr:uid="{00000000-0005-0000-0000-0000671D0000}"/>
    <cellStyle name="Normal 2 2 3 4 2 3 2 2 2 2 2" xfId="28006" xr:uid="{00000000-0005-0000-0000-0000681D0000}"/>
    <cellStyle name="Normal 2 2 3 4 2 3 2 2 2 2 3" xfId="18470" xr:uid="{00000000-0005-0000-0000-0000691D0000}"/>
    <cellStyle name="Normal 2 2 3 4 2 3 2 2 2 3" xfId="23238" xr:uid="{00000000-0005-0000-0000-00006A1D0000}"/>
    <cellStyle name="Normal 2 2 3 4 2 3 2 2 2 4" xfId="13702" xr:uid="{00000000-0005-0000-0000-00006B1D0000}"/>
    <cellStyle name="Normal 2 2 3 4 2 3 2 2 3" xfId="6549" xr:uid="{00000000-0005-0000-0000-00006C1D0000}"/>
    <cellStyle name="Normal 2 2 3 4 2 3 2 2 3 2" xfId="25622" xr:uid="{00000000-0005-0000-0000-00006D1D0000}"/>
    <cellStyle name="Normal 2 2 3 4 2 3 2 2 3 3" xfId="16086" xr:uid="{00000000-0005-0000-0000-00006E1D0000}"/>
    <cellStyle name="Normal 2 2 3 4 2 3 2 2 4" xfId="20854" xr:uid="{00000000-0005-0000-0000-00006F1D0000}"/>
    <cellStyle name="Normal 2 2 3 4 2 3 2 2 5" xfId="11318" xr:uid="{00000000-0005-0000-0000-0000701D0000}"/>
    <cellStyle name="Normal 2 2 3 4 2 3 2 3" xfId="2972" xr:uid="{00000000-0005-0000-0000-0000711D0000}"/>
    <cellStyle name="Normal 2 2 3 4 2 3 2 3 2" xfId="7741" xr:uid="{00000000-0005-0000-0000-0000721D0000}"/>
    <cellStyle name="Normal 2 2 3 4 2 3 2 3 2 2" xfId="26814" xr:uid="{00000000-0005-0000-0000-0000731D0000}"/>
    <cellStyle name="Normal 2 2 3 4 2 3 2 3 2 3" xfId="17278" xr:uid="{00000000-0005-0000-0000-0000741D0000}"/>
    <cellStyle name="Normal 2 2 3 4 2 3 2 3 3" xfId="22046" xr:uid="{00000000-0005-0000-0000-0000751D0000}"/>
    <cellStyle name="Normal 2 2 3 4 2 3 2 3 4" xfId="12510" xr:uid="{00000000-0005-0000-0000-0000761D0000}"/>
    <cellStyle name="Normal 2 2 3 4 2 3 2 4" xfId="5357" xr:uid="{00000000-0005-0000-0000-0000771D0000}"/>
    <cellStyle name="Normal 2 2 3 4 2 3 2 4 2" xfId="24430" xr:uid="{00000000-0005-0000-0000-0000781D0000}"/>
    <cellStyle name="Normal 2 2 3 4 2 3 2 4 3" xfId="14894" xr:uid="{00000000-0005-0000-0000-0000791D0000}"/>
    <cellStyle name="Normal 2 2 3 4 2 3 2 5" xfId="19662" xr:uid="{00000000-0005-0000-0000-00007A1D0000}"/>
    <cellStyle name="Normal 2 2 3 4 2 3 2 6" xfId="10126" xr:uid="{00000000-0005-0000-0000-00007B1D0000}"/>
    <cellStyle name="Normal 2 2 3 4 2 3 3" xfId="929" xr:uid="{00000000-0005-0000-0000-00007C1D0000}"/>
    <cellStyle name="Normal 2 2 3 4 2 3 3 2" xfId="2127" xr:uid="{00000000-0005-0000-0000-00007D1D0000}"/>
    <cellStyle name="Normal 2 2 3 4 2 3 3 2 2" xfId="4512" xr:uid="{00000000-0005-0000-0000-00007E1D0000}"/>
    <cellStyle name="Normal 2 2 3 4 2 3 3 2 2 2" xfId="9281" xr:uid="{00000000-0005-0000-0000-00007F1D0000}"/>
    <cellStyle name="Normal 2 2 3 4 2 3 3 2 2 2 2" xfId="28354" xr:uid="{00000000-0005-0000-0000-0000801D0000}"/>
    <cellStyle name="Normal 2 2 3 4 2 3 3 2 2 2 3" xfId="18818" xr:uid="{00000000-0005-0000-0000-0000811D0000}"/>
    <cellStyle name="Normal 2 2 3 4 2 3 3 2 2 3" xfId="23586" xr:uid="{00000000-0005-0000-0000-0000821D0000}"/>
    <cellStyle name="Normal 2 2 3 4 2 3 3 2 2 4" xfId="14050" xr:uid="{00000000-0005-0000-0000-0000831D0000}"/>
    <cellStyle name="Normal 2 2 3 4 2 3 3 2 3" xfId="6897" xr:uid="{00000000-0005-0000-0000-0000841D0000}"/>
    <cellStyle name="Normal 2 2 3 4 2 3 3 2 3 2" xfId="25970" xr:uid="{00000000-0005-0000-0000-0000851D0000}"/>
    <cellStyle name="Normal 2 2 3 4 2 3 3 2 3 3" xfId="16434" xr:uid="{00000000-0005-0000-0000-0000861D0000}"/>
    <cellStyle name="Normal 2 2 3 4 2 3 3 2 4" xfId="21202" xr:uid="{00000000-0005-0000-0000-0000871D0000}"/>
    <cellStyle name="Normal 2 2 3 4 2 3 3 2 5" xfId="11666" xr:uid="{00000000-0005-0000-0000-0000881D0000}"/>
    <cellStyle name="Normal 2 2 3 4 2 3 3 3" xfId="3320" xr:uid="{00000000-0005-0000-0000-0000891D0000}"/>
    <cellStyle name="Normal 2 2 3 4 2 3 3 3 2" xfId="8089" xr:uid="{00000000-0005-0000-0000-00008A1D0000}"/>
    <cellStyle name="Normal 2 2 3 4 2 3 3 3 2 2" xfId="27162" xr:uid="{00000000-0005-0000-0000-00008B1D0000}"/>
    <cellStyle name="Normal 2 2 3 4 2 3 3 3 2 3" xfId="17626" xr:uid="{00000000-0005-0000-0000-00008C1D0000}"/>
    <cellStyle name="Normal 2 2 3 4 2 3 3 3 3" xfId="22394" xr:uid="{00000000-0005-0000-0000-00008D1D0000}"/>
    <cellStyle name="Normal 2 2 3 4 2 3 3 3 4" xfId="12858" xr:uid="{00000000-0005-0000-0000-00008E1D0000}"/>
    <cellStyle name="Normal 2 2 3 4 2 3 3 4" xfId="5705" xr:uid="{00000000-0005-0000-0000-00008F1D0000}"/>
    <cellStyle name="Normal 2 2 3 4 2 3 3 4 2" xfId="24778" xr:uid="{00000000-0005-0000-0000-0000901D0000}"/>
    <cellStyle name="Normal 2 2 3 4 2 3 3 4 3" xfId="15242" xr:uid="{00000000-0005-0000-0000-0000911D0000}"/>
    <cellStyle name="Normal 2 2 3 4 2 3 3 5" xfId="20010" xr:uid="{00000000-0005-0000-0000-0000921D0000}"/>
    <cellStyle name="Normal 2 2 3 4 2 3 3 6" xfId="10474" xr:uid="{00000000-0005-0000-0000-0000931D0000}"/>
    <cellStyle name="Normal 2 2 3 4 2 3 4" xfId="1431" xr:uid="{00000000-0005-0000-0000-0000941D0000}"/>
    <cellStyle name="Normal 2 2 3 4 2 3 4 2" xfId="3816" xr:uid="{00000000-0005-0000-0000-0000951D0000}"/>
    <cellStyle name="Normal 2 2 3 4 2 3 4 2 2" xfId="8585" xr:uid="{00000000-0005-0000-0000-0000961D0000}"/>
    <cellStyle name="Normal 2 2 3 4 2 3 4 2 2 2" xfId="27658" xr:uid="{00000000-0005-0000-0000-0000971D0000}"/>
    <cellStyle name="Normal 2 2 3 4 2 3 4 2 2 3" xfId="18122" xr:uid="{00000000-0005-0000-0000-0000981D0000}"/>
    <cellStyle name="Normal 2 2 3 4 2 3 4 2 3" xfId="22890" xr:uid="{00000000-0005-0000-0000-0000991D0000}"/>
    <cellStyle name="Normal 2 2 3 4 2 3 4 2 4" xfId="13354" xr:uid="{00000000-0005-0000-0000-00009A1D0000}"/>
    <cellStyle name="Normal 2 2 3 4 2 3 4 3" xfId="6201" xr:uid="{00000000-0005-0000-0000-00009B1D0000}"/>
    <cellStyle name="Normal 2 2 3 4 2 3 4 3 2" xfId="25274" xr:uid="{00000000-0005-0000-0000-00009C1D0000}"/>
    <cellStyle name="Normal 2 2 3 4 2 3 4 3 3" xfId="15738" xr:uid="{00000000-0005-0000-0000-00009D1D0000}"/>
    <cellStyle name="Normal 2 2 3 4 2 3 4 4" xfId="20506" xr:uid="{00000000-0005-0000-0000-00009E1D0000}"/>
    <cellStyle name="Normal 2 2 3 4 2 3 4 5" xfId="10970" xr:uid="{00000000-0005-0000-0000-00009F1D0000}"/>
    <cellStyle name="Normal 2 2 3 4 2 3 5" xfId="2624" xr:uid="{00000000-0005-0000-0000-0000A01D0000}"/>
    <cellStyle name="Normal 2 2 3 4 2 3 5 2" xfId="7393" xr:uid="{00000000-0005-0000-0000-0000A11D0000}"/>
    <cellStyle name="Normal 2 2 3 4 2 3 5 2 2" xfId="26466" xr:uid="{00000000-0005-0000-0000-0000A21D0000}"/>
    <cellStyle name="Normal 2 2 3 4 2 3 5 2 3" xfId="16930" xr:uid="{00000000-0005-0000-0000-0000A31D0000}"/>
    <cellStyle name="Normal 2 2 3 4 2 3 5 3" xfId="21698" xr:uid="{00000000-0005-0000-0000-0000A41D0000}"/>
    <cellStyle name="Normal 2 2 3 4 2 3 5 4" xfId="12162" xr:uid="{00000000-0005-0000-0000-0000A51D0000}"/>
    <cellStyle name="Normal 2 2 3 4 2 3 6" xfId="5009" xr:uid="{00000000-0005-0000-0000-0000A61D0000}"/>
    <cellStyle name="Normal 2 2 3 4 2 3 6 2" xfId="24082" xr:uid="{00000000-0005-0000-0000-0000A71D0000}"/>
    <cellStyle name="Normal 2 2 3 4 2 3 6 3" xfId="14546" xr:uid="{00000000-0005-0000-0000-0000A81D0000}"/>
    <cellStyle name="Normal 2 2 3 4 2 3 7" xfId="19314" xr:uid="{00000000-0005-0000-0000-0000A91D0000}"/>
    <cellStyle name="Normal 2 2 3 4 2 3 8" xfId="9778" xr:uid="{00000000-0005-0000-0000-0000AA1D0000}"/>
    <cellStyle name="Normal 2 2 3 4 2 4" xfId="376" xr:uid="{00000000-0005-0000-0000-0000AB1D0000}"/>
    <cellStyle name="Normal 2 2 3 4 2 4 2" xfId="725" xr:uid="{00000000-0005-0000-0000-0000AC1D0000}"/>
    <cellStyle name="Normal 2 2 3 4 2 4 2 2" xfId="1923" xr:uid="{00000000-0005-0000-0000-0000AD1D0000}"/>
    <cellStyle name="Normal 2 2 3 4 2 4 2 2 2" xfId="4308" xr:uid="{00000000-0005-0000-0000-0000AE1D0000}"/>
    <cellStyle name="Normal 2 2 3 4 2 4 2 2 2 2" xfId="9077" xr:uid="{00000000-0005-0000-0000-0000AF1D0000}"/>
    <cellStyle name="Normal 2 2 3 4 2 4 2 2 2 2 2" xfId="28150" xr:uid="{00000000-0005-0000-0000-0000B01D0000}"/>
    <cellStyle name="Normal 2 2 3 4 2 4 2 2 2 2 3" xfId="18614" xr:uid="{00000000-0005-0000-0000-0000B11D0000}"/>
    <cellStyle name="Normal 2 2 3 4 2 4 2 2 2 3" xfId="23382" xr:uid="{00000000-0005-0000-0000-0000B21D0000}"/>
    <cellStyle name="Normal 2 2 3 4 2 4 2 2 2 4" xfId="13846" xr:uid="{00000000-0005-0000-0000-0000B31D0000}"/>
    <cellStyle name="Normal 2 2 3 4 2 4 2 2 3" xfId="6693" xr:uid="{00000000-0005-0000-0000-0000B41D0000}"/>
    <cellStyle name="Normal 2 2 3 4 2 4 2 2 3 2" xfId="25766" xr:uid="{00000000-0005-0000-0000-0000B51D0000}"/>
    <cellStyle name="Normal 2 2 3 4 2 4 2 2 3 3" xfId="16230" xr:uid="{00000000-0005-0000-0000-0000B61D0000}"/>
    <cellStyle name="Normal 2 2 3 4 2 4 2 2 4" xfId="20998" xr:uid="{00000000-0005-0000-0000-0000B71D0000}"/>
    <cellStyle name="Normal 2 2 3 4 2 4 2 2 5" xfId="11462" xr:uid="{00000000-0005-0000-0000-0000B81D0000}"/>
    <cellStyle name="Normal 2 2 3 4 2 4 2 3" xfId="3116" xr:uid="{00000000-0005-0000-0000-0000B91D0000}"/>
    <cellStyle name="Normal 2 2 3 4 2 4 2 3 2" xfId="7885" xr:uid="{00000000-0005-0000-0000-0000BA1D0000}"/>
    <cellStyle name="Normal 2 2 3 4 2 4 2 3 2 2" xfId="26958" xr:uid="{00000000-0005-0000-0000-0000BB1D0000}"/>
    <cellStyle name="Normal 2 2 3 4 2 4 2 3 2 3" xfId="17422" xr:uid="{00000000-0005-0000-0000-0000BC1D0000}"/>
    <cellStyle name="Normal 2 2 3 4 2 4 2 3 3" xfId="22190" xr:uid="{00000000-0005-0000-0000-0000BD1D0000}"/>
    <cellStyle name="Normal 2 2 3 4 2 4 2 3 4" xfId="12654" xr:uid="{00000000-0005-0000-0000-0000BE1D0000}"/>
    <cellStyle name="Normal 2 2 3 4 2 4 2 4" xfId="5501" xr:uid="{00000000-0005-0000-0000-0000BF1D0000}"/>
    <cellStyle name="Normal 2 2 3 4 2 4 2 4 2" xfId="24574" xr:uid="{00000000-0005-0000-0000-0000C01D0000}"/>
    <cellStyle name="Normal 2 2 3 4 2 4 2 4 3" xfId="15038" xr:uid="{00000000-0005-0000-0000-0000C11D0000}"/>
    <cellStyle name="Normal 2 2 3 4 2 4 2 5" xfId="19806" xr:uid="{00000000-0005-0000-0000-0000C21D0000}"/>
    <cellStyle name="Normal 2 2 3 4 2 4 2 6" xfId="10270" xr:uid="{00000000-0005-0000-0000-0000C31D0000}"/>
    <cellStyle name="Normal 2 2 3 4 2 4 3" xfId="1073" xr:uid="{00000000-0005-0000-0000-0000C41D0000}"/>
    <cellStyle name="Normal 2 2 3 4 2 4 3 2" xfId="2271" xr:uid="{00000000-0005-0000-0000-0000C51D0000}"/>
    <cellStyle name="Normal 2 2 3 4 2 4 3 2 2" xfId="4656" xr:uid="{00000000-0005-0000-0000-0000C61D0000}"/>
    <cellStyle name="Normal 2 2 3 4 2 4 3 2 2 2" xfId="9425" xr:uid="{00000000-0005-0000-0000-0000C71D0000}"/>
    <cellStyle name="Normal 2 2 3 4 2 4 3 2 2 2 2" xfId="28498" xr:uid="{00000000-0005-0000-0000-0000C81D0000}"/>
    <cellStyle name="Normal 2 2 3 4 2 4 3 2 2 2 3" xfId="18962" xr:uid="{00000000-0005-0000-0000-0000C91D0000}"/>
    <cellStyle name="Normal 2 2 3 4 2 4 3 2 2 3" xfId="23730" xr:uid="{00000000-0005-0000-0000-0000CA1D0000}"/>
    <cellStyle name="Normal 2 2 3 4 2 4 3 2 2 4" xfId="14194" xr:uid="{00000000-0005-0000-0000-0000CB1D0000}"/>
    <cellStyle name="Normal 2 2 3 4 2 4 3 2 3" xfId="7041" xr:uid="{00000000-0005-0000-0000-0000CC1D0000}"/>
    <cellStyle name="Normal 2 2 3 4 2 4 3 2 3 2" xfId="26114" xr:uid="{00000000-0005-0000-0000-0000CD1D0000}"/>
    <cellStyle name="Normal 2 2 3 4 2 4 3 2 3 3" xfId="16578" xr:uid="{00000000-0005-0000-0000-0000CE1D0000}"/>
    <cellStyle name="Normal 2 2 3 4 2 4 3 2 4" xfId="21346" xr:uid="{00000000-0005-0000-0000-0000CF1D0000}"/>
    <cellStyle name="Normal 2 2 3 4 2 4 3 2 5" xfId="11810" xr:uid="{00000000-0005-0000-0000-0000D01D0000}"/>
    <cellStyle name="Normal 2 2 3 4 2 4 3 3" xfId="3464" xr:uid="{00000000-0005-0000-0000-0000D11D0000}"/>
    <cellStyle name="Normal 2 2 3 4 2 4 3 3 2" xfId="8233" xr:uid="{00000000-0005-0000-0000-0000D21D0000}"/>
    <cellStyle name="Normal 2 2 3 4 2 4 3 3 2 2" xfId="27306" xr:uid="{00000000-0005-0000-0000-0000D31D0000}"/>
    <cellStyle name="Normal 2 2 3 4 2 4 3 3 2 3" xfId="17770" xr:uid="{00000000-0005-0000-0000-0000D41D0000}"/>
    <cellStyle name="Normal 2 2 3 4 2 4 3 3 3" xfId="22538" xr:uid="{00000000-0005-0000-0000-0000D51D0000}"/>
    <cellStyle name="Normal 2 2 3 4 2 4 3 3 4" xfId="13002" xr:uid="{00000000-0005-0000-0000-0000D61D0000}"/>
    <cellStyle name="Normal 2 2 3 4 2 4 3 4" xfId="5849" xr:uid="{00000000-0005-0000-0000-0000D71D0000}"/>
    <cellStyle name="Normal 2 2 3 4 2 4 3 4 2" xfId="24922" xr:uid="{00000000-0005-0000-0000-0000D81D0000}"/>
    <cellStyle name="Normal 2 2 3 4 2 4 3 4 3" xfId="15386" xr:uid="{00000000-0005-0000-0000-0000D91D0000}"/>
    <cellStyle name="Normal 2 2 3 4 2 4 3 5" xfId="20154" xr:uid="{00000000-0005-0000-0000-0000DA1D0000}"/>
    <cellStyle name="Normal 2 2 3 4 2 4 3 6" xfId="10618" xr:uid="{00000000-0005-0000-0000-0000DB1D0000}"/>
    <cellStyle name="Normal 2 2 3 4 2 4 4" xfId="1575" xr:uid="{00000000-0005-0000-0000-0000DC1D0000}"/>
    <cellStyle name="Normal 2 2 3 4 2 4 4 2" xfId="3960" xr:uid="{00000000-0005-0000-0000-0000DD1D0000}"/>
    <cellStyle name="Normal 2 2 3 4 2 4 4 2 2" xfId="8729" xr:uid="{00000000-0005-0000-0000-0000DE1D0000}"/>
    <cellStyle name="Normal 2 2 3 4 2 4 4 2 2 2" xfId="27802" xr:uid="{00000000-0005-0000-0000-0000DF1D0000}"/>
    <cellStyle name="Normal 2 2 3 4 2 4 4 2 2 3" xfId="18266" xr:uid="{00000000-0005-0000-0000-0000E01D0000}"/>
    <cellStyle name="Normal 2 2 3 4 2 4 4 2 3" xfId="23034" xr:uid="{00000000-0005-0000-0000-0000E11D0000}"/>
    <cellStyle name="Normal 2 2 3 4 2 4 4 2 4" xfId="13498" xr:uid="{00000000-0005-0000-0000-0000E21D0000}"/>
    <cellStyle name="Normal 2 2 3 4 2 4 4 3" xfId="6345" xr:uid="{00000000-0005-0000-0000-0000E31D0000}"/>
    <cellStyle name="Normal 2 2 3 4 2 4 4 3 2" xfId="25418" xr:uid="{00000000-0005-0000-0000-0000E41D0000}"/>
    <cellStyle name="Normal 2 2 3 4 2 4 4 3 3" xfId="15882" xr:uid="{00000000-0005-0000-0000-0000E51D0000}"/>
    <cellStyle name="Normal 2 2 3 4 2 4 4 4" xfId="20650" xr:uid="{00000000-0005-0000-0000-0000E61D0000}"/>
    <cellStyle name="Normal 2 2 3 4 2 4 4 5" xfId="11114" xr:uid="{00000000-0005-0000-0000-0000E71D0000}"/>
    <cellStyle name="Normal 2 2 3 4 2 4 5" xfId="2768" xr:uid="{00000000-0005-0000-0000-0000E81D0000}"/>
    <cellStyle name="Normal 2 2 3 4 2 4 5 2" xfId="7537" xr:uid="{00000000-0005-0000-0000-0000E91D0000}"/>
    <cellStyle name="Normal 2 2 3 4 2 4 5 2 2" xfId="26610" xr:uid="{00000000-0005-0000-0000-0000EA1D0000}"/>
    <cellStyle name="Normal 2 2 3 4 2 4 5 2 3" xfId="17074" xr:uid="{00000000-0005-0000-0000-0000EB1D0000}"/>
    <cellStyle name="Normal 2 2 3 4 2 4 5 3" xfId="21842" xr:uid="{00000000-0005-0000-0000-0000EC1D0000}"/>
    <cellStyle name="Normal 2 2 3 4 2 4 5 4" xfId="12306" xr:uid="{00000000-0005-0000-0000-0000ED1D0000}"/>
    <cellStyle name="Normal 2 2 3 4 2 4 6" xfId="5153" xr:uid="{00000000-0005-0000-0000-0000EE1D0000}"/>
    <cellStyle name="Normal 2 2 3 4 2 4 6 2" xfId="24226" xr:uid="{00000000-0005-0000-0000-0000EF1D0000}"/>
    <cellStyle name="Normal 2 2 3 4 2 4 6 3" xfId="14690" xr:uid="{00000000-0005-0000-0000-0000F01D0000}"/>
    <cellStyle name="Normal 2 2 3 4 2 4 7" xfId="19458" xr:uid="{00000000-0005-0000-0000-0000F11D0000}"/>
    <cellStyle name="Normal 2 2 3 4 2 4 8" xfId="9922" xr:uid="{00000000-0005-0000-0000-0000F21D0000}"/>
    <cellStyle name="Normal 2 2 3 4 2 5" xfId="509" xr:uid="{00000000-0005-0000-0000-0000F31D0000}"/>
    <cellStyle name="Normal 2 2 3 4 2 5 2" xfId="1707" xr:uid="{00000000-0005-0000-0000-0000F41D0000}"/>
    <cellStyle name="Normal 2 2 3 4 2 5 2 2" xfId="4092" xr:uid="{00000000-0005-0000-0000-0000F51D0000}"/>
    <cellStyle name="Normal 2 2 3 4 2 5 2 2 2" xfId="8861" xr:uid="{00000000-0005-0000-0000-0000F61D0000}"/>
    <cellStyle name="Normal 2 2 3 4 2 5 2 2 2 2" xfId="27934" xr:uid="{00000000-0005-0000-0000-0000F71D0000}"/>
    <cellStyle name="Normal 2 2 3 4 2 5 2 2 2 3" xfId="18398" xr:uid="{00000000-0005-0000-0000-0000F81D0000}"/>
    <cellStyle name="Normal 2 2 3 4 2 5 2 2 3" xfId="23166" xr:uid="{00000000-0005-0000-0000-0000F91D0000}"/>
    <cellStyle name="Normal 2 2 3 4 2 5 2 2 4" xfId="13630" xr:uid="{00000000-0005-0000-0000-0000FA1D0000}"/>
    <cellStyle name="Normal 2 2 3 4 2 5 2 3" xfId="6477" xr:uid="{00000000-0005-0000-0000-0000FB1D0000}"/>
    <cellStyle name="Normal 2 2 3 4 2 5 2 3 2" xfId="25550" xr:uid="{00000000-0005-0000-0000-0000FC1D0000}"/>
    <cellStyle name="Normal 2 2 3 4 2 5 2 3 3" xfId="16014" xr:uid="{00000000-0005-0000-0000-0000FD1D0000}"/>
    <cellStyle name="Normal 2 2 3 4 2 5 2 4" xfId="20782" xr:uid="{00000000-0005-0000-0000-0000FE1D0000}"/>
    <cellStyle name="Normal 2 2 3 4 2 5 2 5" xfId="11246" xr:uid="{00000000-0005-0000-0000-0000FF1D0000}"/>
    <cellStyle name="Normal 2 2 3 4 2 5 3" xfId="2900" xr:uid="{00000000-0005-0000-0000-0000001E0000}"/>
    <cellStyle name="Normal 2 2 3 4 2 5 3 2" xfId="7669" xr:uid="{00000000-0005-0000-0000-0000011E0000}"/>
    <cellStyle name="Normal 2 2 3 4 2 5 3 2 2" xfId="26742" xr:uid="{00000000-0005-0000-0000-0000021E0000}"/>
    <cellStyle name="Normal 2 2 3 4 2 5 3 2 3" xfId="17206" xr:uid="{00000000-0005-0000-0000-0000031E0000}"/>
    <cellStyle name="Normal 2 2 3 4 2 5 3 3" xfId="21974" xr:uid="{00000000-0005-0000-0000-0000041E0000}"/>
    <cellStyle name="Normal 2 2 3 4 2 5 3 4" xfId="12438" xr:uid="{00000000-0005-0000-0000-0000051E0000}"/>
    <cellStyle name="Normal 2 2 3 4 2 5 4" xfId="5285" xr:uid="{00000000-0005-0000-0000-0000061E0000}"/>
    <cellStyle name="Normal 2 2 3 4 2 5 4 2" xfId="24358" xr:uid="{00000000-0005-0000-0000-0000071E0000}"/>
    <cellStyle name="Normal 2 2 3 4 2 5 4 3" xfId="14822" xr:uid="{00000000-0005-0000-0000-0000081E0000}"/>
    <cellStyle name="Normal 2 2 3 4 2 5 5" xfId="19590" xr:uid="{00000000-0005-0000-0000-0000091E0000}"/>
    <cellStyle name="Normal 2 2 3 4 2 5 6" xfId="10054" xr:uid="{00000000-0005-0000-0000-00000A1E0000}"/>
    <cellStyle name="Normal 2 2 3 4 2 6" xfId="857" xr:uid="{00000000-0005-0000-0000-00000B1E0000}"/>
    <cellStyle name="Normal 2 2 3 4 2 6 2" xfId="2055" xr:uid="{00000000-0005-0000-0000-00000C1E0000}"/>
    <cellStyle name="Normal 2 2 3 4 2 6 2 2" xfId="4440" xr:uid="{00000000-0005-0000-0000-00000D1E0000}"/>
    <cellStyle name="Normal 2 2 3 4 2 6 2 2 2" xfId="9209" xr:uid="{00000000-0005-0000-0000-00000E1E0000}"/>
    <cellStyle name="Normal 2 2 3 4 2 6 2 2 2 2" xfId="28282" xr:uid="{00000000-0005-0000-0000-00000F1E0000}"/>
    <cellStyle name="Normal 2 2 3 4 2 6 2 2 2 3" xfId="18746" xr:uid="{00000000-0005-0000-0000-0000101E0000}"/>
    <cellStyle name="Normal 2 2 3 4 2 6 2 2 3" xfId="23514" xr:uid="{00000000-0005-0000-0000-0000111E0000}"/>
    <cellStyle name="Normal 2 2 3 4 2 6 2 2 4" xfId="13978" xr:uid="{00000000-0005-0000-0000-0000121E0000}"/>
    <cellStyle name="Normal 2 2 3 4 2 6 2 3" xfId="6825" xr:uid="{00000000-0005-0000-0000-0000131E0000}"/>
    <cellStyle name="Normal 2 2 3 4 2 6 2 3 2" xfId="25898" xr:uid="{00000000-0005-0000-0000-0000141E0000}"/>
    <cellStyle name="Normal 2 2 3 4 2 6 2 3 3" xfId="16362" xr:uid="{00000000-0005-0000-0000-0000151E0000}"/>
    <cellStyle name="Normal 2 2 3 4 2 6 2 4" xfId="21130" xr:uid="{00000000-0005-0000-0000-0000161E0000}"/>
    <cellStyle name="Normal 2 2 3 4 2 6 2 5" xfId="11594" xr:uid="{00000000-0005-0000-0000-0000171E0000}"/>
    <cellStyle name="Normal 2 2 3 4 2 6 3" xfId="3248" xr:uid="{00000000-0005-0000-0000-0000181E0000}"/>
    <cellStyle name="Normal 2 2 3 4 2 6 3 2" xfId="8017" xr:uid="{00000000-0005-0000-0000-0000191E0000}"/>
    <cellStyle name="Normal 2 2 3 4 2 6 3 2 2" xfId="27090" xr:uid="{00000000-0005-0000-0000-00001A1E0000}"/>
    <cellStyle name="Normal 2 2 3 4 2 6 3 2 3" xfId="17554" xr:uid="{00000000-0005-0000-0000-00001B1E0000}"/>
    <cellStyle name="Normal 2 2 3 4 2 6 3 3" xfId="22322" xr:uid="{00000000-0005-0000-0000-00001C1E0000}"/>
    <cellStyle name="Normal 2 2 3 4 2 6 3 4" xfId="12786" xr:uid="{00000000-0005-0000-0000-00001D1E0000}"/>
    <cellStyle name="Normal 2 2 3 4 2 6 4" xfId="5633" xr:uid="{00000000-0005-0000-0000-00001E1E0000}"/>
    <cellStyle name="Normal 2 2 3 4 2 6 4 2" xfId="24706" xr:uid="{00000000-0005-0000-0000-00001F1E0000}"/>
    <cellStyle name="Normal 2 2 3 4 2 6 4 3" xfId="15170" xr:uid="{00000000-0005-0000-0000-0000201E0000}"/>
    <cellStyle name="Normal 2 2 3 4 2 6 5" xfId="19938" xr:uid="{00000000-0005-0000-0000-0000211E0000}"/>
    <cellStyle name="Normal 2 2 3 4 2 6 6" xfId="10402" xr:uid="{00000000-0005-0000-0000-0000221E0000}"/>
    <cellStyle name="Normal 2 2 3 4 2 7" xfId="160" xr:uid="{00000000-0005-0000-0000-0000231E0000}"/>
    <cellStyle name="Normal 2 2 3 4 2 7 2" xfId="1359" xr:uid="{00000000-0005-0000-0000-0000241E0000}"/>
    <cellStyle name="Normal 2 2 3 4 2 7 2 2" xfId="3744" xr:uid="{00000000-0005-0000-0000-0000251E0000}"/>
    <cellStyle name="Normal 2 2 3 4 2 7 2 2 2" xfId="8513" xr:uid="{00000000-0005-0000-0000-0000261E0000}"/>
    <cellStyle name="Normal 2 2 3 4 2 7 2 2 2 2" xfId="27586" xr:uid="{00000000-0005-0000-0000-0000271E0000}"/>
    <cellStyle name="Normal 2 2 3 4 2 7 2 2 2 3" xfId="18050" xr:uid="{00000000-0005-0000-0000-0000281E0000}"/>
    <cellStyle name="Normal 2 2 3 4 2 7 2 2 3" xfId="22818" xr:uid="{00000000-0005-0000-0000-0000291E0000}"/>
    <cellStyle name="Normal 2 2 3 4 2 7 2 2 4" xfId="13282" xr:uid="{00000000-0005-0000-0000-00002A1E0000}"/>
    <cellStyle name="Normal 2 2 3 4 2 7 2 3" xfId="6129" xr:uid="{00000000-0005-0000-0000-00002B1E0000}"/>
    <cellStyle name="Normal 2 2 3 4 2 7 2 3 2" xfId="25202" xr:uid="{00000000-0005-0000-0000-00002C1E0000}"/>
    <cellStyle name="Normal 2 2 3 4 2 7 2 3 3" xfId="15666" xr:uid="{00000000-0005-0000-0000-00002D1E0000}"/>
    <cellStyle name="Normal 2 2 3 4 2 7 2 4" xfId="20434" xr:uid="{00000000-0005-0000-0000-00002E1E0000}"/>
    <cellStyle name="Normal 2 2 3 4 2 7 2 5" xfId="10898" xr:uid="{00000000-0005-0000-0000-00002F1E0000}"/>
    <cellStyle name="Normal 2 2 3 4 2 7 3" xfId="2552" xr:uid="{00000000-0005-0000-0000-0000301E0000}"/>
    <cellStyle name="Normal 2 2 3 4 2 7 3 2" xfId="7321" xr:uid="{00000000-0005-0000-0000-0000311E0000}"/>
    <cellStyle name="Normal 2 2 3 4 2 7 3 2 2" xfId="26394" xr:uid="{00000000-0005-0000-0000-0000321E0000}"/>
    <cellStyle name="Normal 2 2 3 4 2 7 3 2 3" xfId="16858" xr:uid="{00000000-0005-0000-0000-0000331E0000}"/>
    <cellStyle name="Normal 2 2 3 4 2 7 3 3" xfId="21626" xr:uid="{00000000-0005-0000-0000-0000341E0000}"/>
    <cellStyle name="Normal 2 2 3 4 2 7 3 4" xfId="12090" xr:uid="{00000000-0005-0000-0000-0000351E0000}"/>
    <cellStyle name="Normal 2 2 3 4 2 7 4" xfId="4937" xr:uid="{00000000-0005-0000-0000-0000361E0000}"/>
    <cellStyle name="Normal 2 2 3 4 2 7 4 2" xfId="24010" xr:uid="{00000000-0005-0000-0000-0000371E0000}"/>
    <cellStyle name="Normal 2 2 3 4 2 7 4 3" xfId="14474" xr:uid="{00000000-0005-0000-0000-0000381E0000}"/>
    <cellStyle name="Normal 2 2 3 4 2 7 5" xfId="19242" xr:uid="{00000000-0005-0000-0000-0000391E0000}"/>
    <cellStyle name="Normal 2 2 3 4 2 7 6" xfId="9706" xr:uid="{00000000-0005-0000-0000-00003A1E0000}"/>
    <cellStyle name="Normal 2 2 3 4 2 8" xfId="1194" xr:uid="{00000000-0005-0000-0000-00003B1E0000}"/>
    <cellStyle name="Normal 2 2 3 4 2 8 2" xfId="2391" xr:uid="{00000000-0005-0000-0000-00003C1E0000}"/>
    <cellStyle name="Normal 2 2 3 4 2 8 2 2" xfId="4776" xr:uid="{00000000-0005-0000-0000-00003D1E0000}"/>
    <cellStyle name="Normal 2 2 3 4 2 8 2 2 2" xfId="9545" xr:uid="{00000000-0005-0000-0000-00003E1E0000}"/>
    <cellStyle name="Normal 2 2 3 4 2 8 2 2 2 2" xfId="28618" xr:uid="{00000000-0005-0000-0000-00003F1E0000}"/>
    <cellStyle name="Normal 2 2 3 4 2 8 2 2 2 3" xfId="19082" xr:uid="{00000000-0005-0000-0000-0000401E0000}"/>
    <cellStyle name="Normal 2 2 3 4 2 8 2 2 3" xfId="23850" xr:uid="{00000000-0005-0000-0000-0000411E0000}"/>
    <cellStyle name="Normal 2 2 3 4 2 8 2 2 4" xfId="14314" xr:uid="{00000000-0005-0000-0000-0000421E0000}"/>
    <cellStyle name="Normal 2 2 3 4 2 8 2 3" xfId="7161" xr:uid="{00000000-0005-0000-0000-0000431E0000}"/>
    <cellStyle name="Normal 2 2 3 4 2 8 2 3 2" xfId="26234" xr:uid="{00000000-0005-0000-0000-0000441E0000}"/>
    <cellStyle name="Normal 2 2 3 4 2 8 2 3 3" xfId="16698" xr:uid="{00000000-0005-0000-0000-0000451E0000}"/>
    <cellStyle name="Normal 2 2 3 4 2 8 2 4" xfId="21466" xr:uid="{00000000-0005-0000-0000-0000461E0000}"/>
    <cellStyle name="Normal 2 2 3 4 2 8 2 5" xfId="11930" xr:uid="{00000000-0005-0000-0000-0000471E0000}"/>
    <cellStyle name="Normal 2 2 3 4 2 8 3" xfId="3584" xr:uid="{00000000-0005-0000-0000-0000481E0000}"/>
    <cellStyle name="Normal 2 2 3 4 2 8 3 2" xfId="8353" xr:uid="{00000000-0005-0000-0000-0000491E0000}"/>
    <cellStyle name="Normal 2 2 3 4 2 8 3 2 2" xfId="27426" xr:uid="{00000000-0005-0000-0000-00004A1E0000}"/>
    <cellStyle name="Normal 2 2 3 4 2 8 3 2 3" xfId="17890" xr:uid="{00000000-0005-0000-0000-00004B1E0000}"/>
    <cellStyle name="Normal 2 2 3 4 2 8 3 3" xfId="22658" xr:uid="{00000000-0005-0000-0000-00004C1E0000}"/>
    <cellStyle name="Normal 2 2 3 4 2 8 3 4" xfId="13122" xr:uid="{00000000-0005-0000-0000-00004D1E0000}"/>
    <cellStyle name="Normal 2 2 3 4 2 8 4" xfId="5969" xr:uid="{00000000-0005-0000-0000-00004E1E0000}"/>
    <cellStyle name="Normal 2 2 3 4 2 8 4 2" xfId="25042" xr:uid="{00000000-0005-0000-0000-00004F1E0000}"/>
    <cellStyle name="Normal 2 2 3 4 2 8 4 3" xfId="15506" xr:uid="{00000000-0005-0000-0000-0000501E0000}"/>
    <cellStyle name="Normal 2 2 3 4 2 8 5" xfId="20274" xr:uid="{00000000-0005-0000-0000-0000511E0000}"/>
    <cellStyle name="Normal 2 2 3 4 2 8 6" xfId="10738" xr:uid="{00000000-0005-0000-0000-0000521E0000}"/>
    <cellStyle name="Normal 2 2 3 4 2 9" xfId="100" xr:uid="{00000000-0005-0000-0000-0000531E0000}"/>
    <cellStyle name="Normal 2 2 3 4 2 9 2" xfId="1299" xr:uid="{00000000-0005-0000-0000-0000541E0000}"/>
    <cellStyle name="Normal 2 2 3 4 2 9 2 2" xfId="3684" xr:uid="{00000000-0005-0000-0000-0000551E0000}"/>
    <cellStyle name="Normal 2 2 3 4 2 9 2 2 2" xfId="8453" xr:uid="{00000000-0005-0000-0000-0000561E0000}"/>
    <cellStyle name="Normal 2 2 3 4 2 9 2 2 2 2" xfId="27526" xr:uid="{00000000-0005-0000-0000-0000571E0000}"/>
    <cellStyle name="Normal 2 2 3 4 2 9 2 2 2 3" xfId="17990" xr:uid="{00000000-0005-0000-0000-0000581E0000}"/>
    <cellStyle name="Normal 2 2 3 4 2 9 2 2 3" xfId="22758" xr:uid="{00000000-0005-0000-0000-0000591E0000}"/>
    <cellStyle name="Normal 2 2 3 4 2 9 2 2 4" xfId="13222" xr:uid="{00000000-0005-0000-0000-00005A1E0000}"/>
    <cellStyle name="Normal 2 2 3 4 2 9 2 3" xfId="6069" xr:uid="{00000000-0005-0000-0000-00005B1E0000}"/>
    <cellStyle name="Normal 2 2 3 4 2 9 2 3 2" xfId="25142" xr:uid="{00000000-0005-0000-0000-00005C1E0000}"/>
    <cellStyle name="Normal 2 2 3 4 2 9 2 3 3" xfId="15606" xr:uid="{00000000-0005-0000-0000-00005D1E0000}"/>
    <cellStyle name="Normal 2 2 3 4 2 9 2 4" xfId="20374" xr:uid="{00000000-0005-0000-0000-00005E1E0000}"/>
    <cellStyle name="Normal 2 2 3 4 2 9 2 5" xfId="10838" xr:uid="{00000000-0005-0000-0000-00005F1E0000}"/>
    <cellStyle name="Normal 2 2 3 4 2 9 3" xfId="2492" xr:uid="{00000000-0005-0000-0000-0000601E0000}"/>
    <cellStyle name="Normal 2 2 3 4 2 9 3 2" xfId="7261" xr:uid="{00000000-0005-0000-0000-0000611E0000}"/>
    <cellStyle name="Normal 2 2 3 4 2 9 3 2 2" xfId="26334" xr:uid="{00000000-0005-0000-0000-0000621E0000}"/>
    <cellStyle name="Normal 2 2 3 4 2 9 3 2 3" xfId="16798" xr:uid="{00000000-0005-0000-0000-0000631E0000}"/>
    <cellStyle name="Normal 2 2 3 4 2 9 3 3" xfId="21566" xr:uid="{00000000-0005-0000-0000-0000641E0000}"/>
    <cellStyle name="Normal 2 2 3 4 2 9 3 4" xfId="12030" xr:uid="{00000000-0005-0000-0000-0000651E0000}"/>
    <cellStyle name="Normal 2 2 3 4 2 9 4" xfId="4877" xr:uid="{00000000-0005-0000-0000-0000661E0000}"/>
    <cellStyle name="Normal 2 2 3 4 2 9 4 2" xfId="23950" xr:uid="{00000000-0005-0000-0000-0000671E0000}"/>
    <cellStyle name="Normal 2 2 3 4 2 9 4 3" xfId="14414" xr:uid="{00000000-0005-0000-0000-0000681E0000}"/>
    <cellStyle name="Normal 2 2 3 4 2 9 5" xfId="19182" xr:uid="{00000000-0005-0000-0000-0000691E0000}"/>
    <cellStyle name="Normal 2 2 3 4 2 9 6" xfId="9646" xr:uid="{00000000-0005-0000-0000-00006A1E0000}"/>
    <cellStyle name="Normal 2 2 3 4 3" xfId="208" xr:uid="{00000000-0005-0000-0000-00006B1E0000}"/>
    <cellStyle name="Normal 2 2 3 4 3 10" xfId="9754" xr:uid="{00000000-0005-0000-0000-00006C1E0000}"/>
    <cellStyle name="Normal 2 2 3 4 3 2" xfId="280" xr:uid="{00000000-0005-0000-0000-00006D1E0000}"/>
    <cellStyle name="Normal 2 2 3 4 3 2 2" xfId="424" xr:uid="{00000000-0005-0000-0000-00006E1E0000}"/>
    <cellStyle name="Normal 2 2 3 4 3 2 2 2" xfId="773" xr:uid="{00000000-0005-0000-0000-00006F1E0000}"/>
    <cellStyle name="Normal 2 2 3 4 3 2 2 2 2" xfId="1971" xr:uid="{00000000-0005-0000-0000-0000701E0000}"/>
    <cellStyle name="Normal 2 2 3 4 3 2 2 2 2 2" xfId="4356" xr:uid="{00000000-0005-0000-0000-0000711E0000}"/>
    <cellStyle name="Normal 2 2 3 4 3 2 2 2 2 2 2" xfId="9125" xr:uid="{00000000-0005-0000-0000-0000721E0000}"/>
    <cellStyle name="Normal 2 2 3 4 3 2 2 2 2 2 2 2" xfId="28198" xr:uid="{00000000-0005-0000-0000-0000731E0000}"/>
    <cellStyle name="Normal 2 2 3 4 3 2 2 2 2 2 2 3" xfId="18662" xr:uid="{00000000-0005-0000-0000-0000741E0000}"/>
    <cellStyle name="Normal 2 2 3 4 3 2 2 2 2 2 3" xfId="23430" xr:uid="{00000000-0005-0000-0000-0000751E0000}"/>
    <cellStyle name="Normal 2 2 3 4 3 2 2 2 2 2 4" xfId="13894" xr:uid="{00000000-0005-0000-0000-0000761E0000}"/>
    <cellStyle name="Normal 2 2 3 4 3 2 2 2 2 3" xfId="6741" xr:uid="{00000000-0005-0000-0000-0000771E0000}"/>
    <cellStyle name="Normal 2 2 3 4 3 2 2 2 2 3 2" xfId="25814" xr:uid="{00000000-0005-0000-0000-0000781E0000}"/>
    <cellStyle name="Normal 2 2 3 4 3 2 2 2 2 3 3" xfId="16278" xr:uid="{00000000-0005-0000-0000-0000791E0000}"/>
    <cellStyle name="Normal 2 2 3 4 3 2 2 2 2 4" xfId="21046" xr:uid="{00000000-0005-0000-0000-00007A1E0000}"/>
    <cellStyle name="Normal 2 2 3 4 3 2 2 2 2 5" xfId="11510" xr:uid="{00000000-0005-0000-0000-00007B1E0000}"/>
    <cellStyle name="Normal 2 2 3 4 3 2 2 2 3" xfId="3164" xr:uid="{00000000-0005-0000-0000-00007C1E0000}"/>
    <cellStyle name="Normal 2 2 3 4 3 2 2 2 3 2" xfId="7933" xr:uid="{00000000-0005-0000-0000-00007D1E0000}"/>
    <cellStyle name="Normal 2 2 3 4 3 2 2 2 3 2 2" xfId="27006" xr:uid="{00000000-0005-0000-0000-00007E1E0000}"/>
    <cellStyle name="Normal 2 2 3 4 3 2 2 2 3 2 3" xfId="17470" xr:uid="{00000000-0005-0000-0000-00007F1E0000}"/>
    <cellStyle name="Normal 2 2 3 4 3 2 2 2 3 3" xfId="22238" xr:uid="{00000000-0005-0000-0000-0000801E0000}"/>
    <cellStyle name="Normal 2 2 3 4 3 2 2 2 3 4" xfId="12702" xr:uid="{00000000-0005-0000-0000-0000811E0000}"/>
    <cellStyle name="Normal 2 2 3 4 3 2 2 2 4" xfId="5549" xr:uid="{00000000-0005-0000-0000-0000821E0000}"/>
    <cellStyle name="Normal 2 2 3 4 3 2 2 2 4 2" xfId="24622" xr:uid="{00000000-0005-0000-0000-0000831E0000}"/>
    <cellStyle name="Normal 2 2 3 4 3 2 2 2 4 3" xfId="15086" xr:uid="{00000000-0005-0000-0000-0000841E0000}"/>
    <cellStyle name="Normal 2 2 3 4 3 2 2 2 5" xfId="19854" xr:uid="{00000000-0005-0000-0000-0000851E0000}"/>
    <cellStyle name="Normal 2 2 3 4 3 2 2 2 6" xfId="10318" xr:uid="{00000000-0005-0000-0000-0000861E0000}"/>
    <cellStyle name="Normal 2 2 3 4 3 2 2 3" xfId="1121" xr:uid="{00000000-0005-0000-0000-0000871E0000}"/>
    <cellStyle name="Normal 2 2 3 4 3 2 2 3 2" xfId="2319" xr:uid="{00000000-0005-0000-0000-0000881E0000}"/>
    <cellStyle name="Normal 2 2 3 4 3 2 2 3 2 2" xfId="4704" xr:uid="{00000000-0005-0000-0000-0000891E0000}"/>
    <cellStyle name="Normal 2 2 3 4 3 2 2 3 2 2 2" xfId="9473" xr:uid="{00000000-0005-0000-0000-00008A1E0000}"/>
    <cellStyle name="Normal 2 2 3 4 3 2 2 3 2 2 2 2" xfId="28546" xr:uid="{00000000-0005-0000-0000-00008B1E0000}"/>
    <cellStyle name="Normal 2 2 3 4 3 2 2 3 2 2 2 3" xfId="19010" xr:uid="{00000000-0005-0000-0000-00008C1E0000}"/>
    <cellStyle name="Normal 2 2 3 4 3 2 2 3 2 2 3" xfId="23778" xr:uid="{00000000-0005-0000-0000-00008D1E0000}"/>
    <cellStyle name="Normal 2 2 3 4 3 2 2 3 2 2 4" xfId="14242" xr:uid="{00000000-0005-0000-0000-00008E1E0000}"/>
    <cellStyle name="Normal 2 2 3 4 3 2 2 3 2 3" xfId="7089" xr:uid="{00000000-0005-0000-0000-00008F1E0000}"/>
    <cellStyle name="Normal 2 2 3 4 3 2 2 3 2 3 2" xfId="26162" xr:uid="{00000000-0005-0000-0000-0000901E0000}"/>
    <cellStyle name="Normal 2 2 3 4 3 2 2 3 2 3 3" xfId="16626" xr:uid="{00000000-0005-0000-0000-0000911E0000}"/>
    <cellStyle name="Normal 2 2 3 4 3 2 2 3 2 4" xfId="21394" xr:uid="{00000000-0005-0000-0000-0000921E0000}"/>
    <cellStyle name="Normal 2 2 3 4 3 2 2 3 2 5" xfId="11858" xr:uid="{00000000-0005-0000-0000-0000931E0000}"/>
    <cellStyle name="Normal 2 2 3 4 3 2 2 3 3" xfId="3512" xr:uid="{00000000-0005-0000-0000-0000941E0000}"/>
    <cellStyle name="Normal 2 2 3 4 3 2 2 3 3 2" xfId="8281" xr:uid="{00000000-0005-0000-0000-0000951E0000}"/>
    <cellStyle name="Normal 2 2 3 4 3 2 2 3 3 2 2" xfId="27354" xr:uid="{00000000-0005-0000-0000-0000961E0000}"/>
    <cellStyle name="Normal 2 2 3 4 3 2 2 3 3 2 3" xfId="17818" xr:uid="{00000000-0005-0000-0000-0000971E0000}"/>
    <cellStyle name="Normal 2 2 3 4 3 2 2 3 3 3" xfId="22586" xr:uid="{00000000-0005-0000-0000-0000981E0000}"/>
    <cellStyle name="Normal 2 2 3 4 3 2 2 3 3 4" xfId="13050" xr:uid="{00000000-0005-0000-0000-0000991E0000}"/>
    <cellStyle name="Normal 2 2 3 4 3 2 2 3 4" xfId="5897" xr:uid="{00000000-0005-0000-0000-00009A1E0000}"/>
    <cellStyle name="Normal 2 2 3 4 3 2 2 3 4 2" xfId="24970" xr:uid="{00000000-0005-0000-0000-00009B1E0000}"/>
    <cellStyle name="Normal 2 2 3 4 3 2 2 3 4 3" xfId="15434" xr:uid="{00000000-0005-0000-0000-00009C1E0000}"/>
    <cellStyle name="Normal 2 2 3 4 3 2 2 3 5" xfId="20202" xr:uid="{00000000-0005-0000-0000-00009D1E0000}"/>
    <cellStyle name="Normal 2 2 3 4 3 2 2 3 6" xfId="10666" xr:uid="{00000000-0005-0000-0000-00009E1E0000}"/>
    <cellStyle name="Normal 2 2 3 4 3 2 2 4" xfId="1623" xr:uid="{00000000-0005-0000-0000-00009F1E0000}"/>
    <cellStyle name="Normal 2 2 3 4 3 2 2 4 2" xfId="4008" xr:uid="{00000000-0005-0000-0000-0000A01E0000}"/>
    <cellStyle name="Normal 2 2 3 4 3 2 2 4 2 2" xfId="8777" xr:uid="{00000000-0005-0000-0000-0000A11E0000}"/>
    <cellStyle name="Normal 2 2 3 4 3 2 2 4 2 2 2" xfId="27850" xr:uid="{00000000-0005-0000-0000-0000A21E0000}"/>
    <cellStyle name="Normal 2 2 3 4 3 2 2 4 2 2 3" xfId="18314" xr:uid="{00000000-0005-0000-0000-0000A31E0000}"/>
    <cellStyle name="Normal 2 2 3 4 3 2 2 4 2 3" xfId="23082" xr:uid="{00000000-0005-0000-0000-0000A41E0000}"/>
    <cellStyle name="Normal 2 2 3 4 3 2 2 4 2 4" xfId="13546" xr:uid="{00000000-0005-0000-0000-0000A51E0000}"/>
    <cellStyle name="Normal 2 2 3 4 3 2 2 4 3" xfId="6393" xr:uid="{00000000-0005-0000-0000-0000A61E0000}"/>
    <cellStyle name="Normal 2 2 3 4 3 2 2 4 3 2" xfId="25466" xr:uid="{00000000-0005-0000-0000-0000A71E0000}"/>
    <cellStyle name="Normal 2 2 3 4 3 2 2 4 3 3" xfId="15930" xr:uid="{00000000-0005-0000-0000-0000A81E0000}"/>
    <cellStyle name="Normal 2 2 3 4 3 2 2 4 4" xfId="20698" xr:uid="{00000000-0005-0000-0000-0000A91E0000}"/>
    <cellStyle name="Normal 2 2 3 4 3 2 2 4 5" xfId="11162" xr:uid="{00000000-0005-0000-0000-0000AA1E0000}"/>
    <cellStyle name="Normal 2 2 3 4 3 2 2 5" xfId="2816" xr:uid="{00000000-0005-0000-0000-0000AB1E0000}"/>
    <cellStyle name="Normal 2 2 3 4 3 2 2 5 2" xfId="7585" xr:uid="{00000000-0005-0000-0000-0000AC1E0000}"/>
    <cellStyle name="Normal 2 2 3 4 3 2 2 5 2 2" xfId="26658" xr:uid="{00000000-0005-0000-0000-0000AD1E0000}"/>
    <cellStyle name="Normal 2 2 3 4 3 2 2 5 2 3" xfId="17122" xr:uid="{00000000-0005-0000-0000-0000AE1E0000}"/>
    <cellStyle name="Normal 2 2 3 4 3 2 2 5 3" xfId="21890" xr:uid="{00000000-0005-0000-0000-0000AF1E0000}"/>
    <cellStyle name="Normal 2 2 3 4 3 2 2 5 4" xfId="12354" xr:uid="{00000000-0005-0000-0000-0000B01E0000}"/>
    <cellStyle name="Normal 2 2 3 4 3 2 2 6" xfId="5201" xr:uid="{00000000-0005-0000-0000-0000B11E0000}"/>
    <cellStyle name="Normal 2 2 3 4 3 2 2 6 2" xfId="24274" xr:uid="{00000000-0005-0000-0000-0000B21E0000}"/>
    <cellStyle name="Normal 2 2 3 4 3 2 2 6 3" xfId="14738" xr:uid="{00000000-0005-0000-0000-0000B31E0000}"/>
    <cellStyle name="Normal 2 2 3 4 3 2 2 7" xfId="19506" xr:uid="{00000000-0005-0000-0000-0000B41E0000}"/>
    <cellStyle name="Normal 2 2 3 4 3 2 2 8" xfId="9970" xr:uid="{00000000-0005-0000-0000-0000B51E0000}"/>
    <cellStyle name="Normal 2 2 3 4 3 2 3" xfId="629" xr:uid="{00000000-0005-0000-0000-0000B61E0000}"/>
    <cellStyle name="Normal 2 2 3 4 3 2 3 2" xfId="1827" xr:uid="{00000000-0005-0000-0000-0000B71E0000}"/>
    <cellStyle name="Normal 2 2 3 4 3 2 3 2 2" xfId="4212" xr:uid="{00000000-0005-0000-0000-0000B81E0000}"/>
    <cellStyle name="Normal 2 2 3 4 3 2 3 2 2 2" xfId="8981" xr:uid="{00000000-0005-0000-0000-0000B91E0000}"/>
    <cellStyle name="Normal 2 2 3 4 3 2 3 2 2 2 2" xfId="28054" xr:uid="{00000000-0005-0000-0000-0000BA1E0000}"/>
    <cellStyle name="Normal 2 2 3 4 3 2 3 2 2 2 3" xfId="18518" xr:uid="{00000000-0005-0000-0000-0000BB1E0000}"/>
    <cellStyle name="Normal 2 2 3 4 3 2 3 2 2 3" xfId="23286" xr:uid="{00000000-0005-0000-0000-0000BC1E0000}"/>
    <cellStyle name="Normal 2 2 3 4 3 2 3 2 2 4" xfId="13750" xr:uid="{00000000-0005-0000-0000-0000BD1E0000}"/>
    <cellStyle name="Normal 2 2 3 4 3 2 3 2 3" xfId="6597" xr:uid="{00000000-0005-0000-0000-0000BE1E0000}"/>
    <cellStyle name="Normal 2 2 3 4 3 2 3 2 3 2" xfId="25670" xr:uid="{00000000-0005-0000-0000-0000BF1E0000}"/>
    <cellStyle name="Normal 2 2 3 4 3 2 3 2 3 3" xfId="16134" xr:uid="{00000000-0005-0000-0000-0000C01E0000}"/>
    <cellStyle name="Normal 2 2 3 4 3 2 3 2 4" xfId="20902" xr:uid="{00000000-0005-0000-0000-0000C11E0000}"/>
    <cellStyle name="Normal 2 2 3 4 3 2 3 2 5" xfId="11366" xr:uid="{00000000-0005-0000-0000-0000C21E0000}"/>
    <cellStyle name="Normal 2 2 3 4 3 2 3 3" xfId="3020" xr:uid="{00000000-0005-0000-0000-0000C31E0000}"/>
    <cellStyle name="Normal 2 2 3 4 3 2 3 3 2" xfId="7789" xr:uid="{00000000-0005-0000-0000-0000C41E0000}"/>
    <cellStyle name="Normal 2 2 3 4 3 2 3 3 2 2" xfId="26862" xr:uid="{00000000-0005-0000-0000-0000C51E0000}"/>
    <cellStyle name="Normal 2 2 3 4 3 2 3 3 2 3" xfId="17326" xr:uid="{00000000-0005-0000-0000-0000C61E0000}"/>
    <cellStyle name="Normal 2 2 3 4 3 2 3 3 3" xfId="22094" xr:uid="{00000000-0005-0000-0000-0000C71E0000}"/>
    <cellStyle name="Normal 2 2 3 4 3 2 3 3 4" xfId="12558" xr:uid="{00000000-0005-0000-0000-0000C81E0000}"/>
    <cellStyle name="Normal 2 2 3 4 3 2 3 4" xfId="5405" xr:uid="{00000000-0005-0000-0000-0000C91E0000}"/>
    <cellStyle name="Normal 2 2 3 4 3 2 3 4 2" xfId="24478" xr:uid="{00000000-0005-0000-0000-0000CA1E0000}"/>
    <cellStyle name="Normal 2 2 3 4 3 2 3 4 3" xfId="14942" xr:uid="{00000000-0005-0000-0000-0000CB1E0000}"/>
    <cellStyle name="Normal 2 2 3 4 3 2 3 5" xfId="19710" xr:uid="{00000000-0005-0000-0000-0000CC1E0000}"/>
    <cellStyle name="Normal 2 2 3 4 3 2 3 6" xfId="10174" xr:uid="{00000000-0005-0000-0000-0000CD1E0000}"/>
    <cellStyle name="Normal 2 2 3 4 3 2 4" xfId="977" xr:uid="{00000000-0005-0000-0000-0000CE1E0000}"/>
    <cellStyle name="Normal 2 2 3 4 3 2 4 2" xfId="2175" xr:uid="{00000000-0005-0000-0000-0000CF1E0000}"/>
    <cellStyle name="Normal 2 2 3 4 3 2 4 2 2" xfId="4560" xr:uid="{00000000-0005-0000-0000-0000D01E0000}"/>
    <cellStyle name="Normal 2 2 3 4 3 2 4 2 2 2" xfId="9329" xr:uid="{00000000-0005-0000-0000-0000D11E0000}"/>
    <cellStyle name="Normal 2 2 3 4 3 2 4 2 2 2 2" xfId="28402" xr:uid="{00000000-0005-0000-0000-0000D21E0000}"/>
    <cellStyle name="Normal 2 2 3 4 3 2 4 2 2 2 3" xfId="18866" xr:uid="{00000000-0005-0000-0000-0000D31E0000}"/>
    <cellStyle name="Normal 2 2 3 4 3 2 4 2 2 3" xfId="23634" xr:uid="{00000000-0005-0000-0000-0000D41E0000}"/>
    <cellStyle name="Normal 2 2 3 4 3 2 4 2 2 4" xfId="14098" xr:uid="{00000000-0005-0000-0000-0000D51E0000}"/>
    <cellStyle name="Normal 2 2 3 4 3 2 4 2 3" xfId="6945" xr:uid="{00000000-0005-0000-0000-0000D61E0000}"/>
    <cellStyle name="Normal 2 2 3 4 3 2 4 2 3 2" xfId="26018" xr:uid="{00000000-0005-0000-0000-0000D71E0000}"/>
    <cellStyle name="Normal 2 2 3 4 3 2 4 2 3 3" xfId="16482" xr:uid="{00000000-0005-0000-0000-0000D81E0000}"/>
    <cellStyle name="Normal 2 2 3 4 3 2 4 2 4" xfId="21250" xr:uid="{00000000-0005-0000-0000-0000D91E0000}"/>
    <cellStyle name="Normal 2 2 3 4 3 2 4 2 5" xfId="11714" xr:uid="{00000000-0005-0000-0000-0000DA1E0000}"/>
    <cellStyle name="Normal 2 2 3 4 3 2 4 3" xfId="3368" xr:uid="{00000000-0005-0000-0000-0000DB1E0000}"/>
    <cellStyle name="Normal 2 2 3 4 3 2 4 3 2" xfId="8137" xr:uid="{00000000-0005-0000-0000-0000DC1E0000}"/>
    <cellStyle name="Normal 2 2 3 4 3 2 4 3 2 2" xfId="27210" xr:uid="{00000000-0005-0000-0000-0000DD1E0000}"/>
    <cellStyle name="Normal 2 2 3 4 3 2 4 3 2 3" xfId="17674" xr:uid="{00000000-0005-0000-0000-0000DE1E0000}"/>
    <cellStyle name="Normal 2 2 3 4 3 2 4 3 3" xfId="22442" xr:uid="{00000000-0005-0000-0000-0000DF1E0000}"/>
    <cellStyle name="Normal 2 2 3 4 3 2 4 3 4" xfId="12906" xr:uid="{00000000-0005-0000-0000-0000E01E0000}"/>
    <cellStyle name="Normal 2 2 3 4 3 2 4 4" xfId="5753" xr:uid="{00000000-0005-0000-0000-0000E11E0000}"/>
    <cellStyle name="Normal 2 2 3 4 3 2 4 4 2" xfId="24826" xr:uid="{00000000-0005-0000-0000-0000E21E0000}"/>
    <cellStyle name="Normal 2 2 3 4 3 2 4 4 3" xfId="15290" xr:uid="{00000000-0005-0000-0000-0000E31E0000}"/>
    <cellStyle name="Normal 2 2 3 4 3 2 4 5" xfId="20058" xr:uid="{00000000-0005-0000-0000-0000E41E0000}"/>
    <cellStyle name="Normal 2 2 3 4 3 2 4 6" xfId="10522" xr:uid="{00000000-0005-0000-0000-0000E51E0000}"/>
    <cellStyle name="Normal 2 2 3 4 3 2 5" xfId="1479" xr:uid="{00000000-0005-0000-0000-0000E61E0000}"/>
    <cellStyle name="Normal 2 2 3 4 3 2 5 2" xfId="3864" xr:uid="{00000000-0005-0000-0000-0000E71E0000}"/>
    <cellStyle name="Normal 2 2 3 4 3 2 5 2 2" xfId="8633" xr:uid="{00000000-0005-0000-0000-0000E81E0000}"/>
    <cellStyle name="Normal 2 2 3 4 3 2 5 2 2 2" xfId="27706" xr:uid="{00000000-0005-0000-0000-0000E91E0000}"/>
    <cellStyle name="Normal 2 2 3 4 3 2 5 2 2 3" xfId="18170" xr:uid="{00000000-0005-0000-0000-0000EA1E0000}"/>
    <cellStyle name="Normal 2 2 3 4 3 2 5 2 3" xfId="22938" xr:uid="{00000000-0005-0000-0000-0000EB1E0000}"/>
    <cellStyle name="Normal 2 2 3 4 3 2 5 2 4" xfId="13402" xr:uid="{00000000-0005-0000-0000-0000EC1E0000}"/>
    <cellStyle name="Normal 2 2 3 4 3 2 5 3" xfId="6249" xr:uid="{00000000-0005-0000-0000-0000ED1E0000}"/>
    <cellStyle name="Normal 2 2 3 4 3 2 5 3 2" xfId="25322" xr:uid="{00000000-0005-0000-0000-0000EE1E0000}"/>
    <cellStyle name="Normal 2 2 3 4 3 2 5 3 3" xfId="15786" xr:uid="{00000000-0005-0000-0000-0000EF1E0000}"/>
    <cellStyle name="Normal 2 2 3 4 3 2 5 4" xfId="20554" xr:uid="{00000000-0005-0000-0000-0000F01E0000}"/>
    <cellStyle name="Normal 2 2 3 4 3 2 5 5" xfId="11018" xr:uid="{00000000-0005-0000-0000-0000F11E0000}"/>
    <cellStyle name="Normal 2 2 3 4 3 2 6" xfId="2672" xr:uid="{00000000-0005-0000-0000-0000F21E0000}"/>
    <cellStyle name="Normal 2 2 3 4 3 2 6 2" xfId="7441" xr:uid="{00000000-0005-0000-0000-0000F31E0000}"/>
    <cellStyle name="Normal 2 2 3 4 3 2 6 2 2" xfId="26514" xr:uid="{00000000-0005-0000-0000-0000F41E0000}"/>
    <cellStyle name="Normal 2 2 3 4 3 2 6 2 3" xfId="16978" xr:uid="{00000000-0005-0000-0000-0000F51E0000}"/>
    <cellStyle name="Normal 2 2 3 4 3 2 6 3" xfId="21746" xr:uid="{00000000-0005-0000-0000-0000F61E0000}"/>
    <cellStyle name="Normal 2 2 3 4 3 2 6 4" xfId="12210" xr:uid="{00000000-0005-0000-0000-0000F71E0000}"/>
    <cellStyle name="Normal 2 2 3 4 3 2 7" xfId="5057" xr:uid="{00000000-0005-0000-0000-0000F81E0000}"/>
    <cellStyle name="Normal 2 2 3 4 3 2 7 2" xfId="24130" xr:uid="{00000000-0005-0000-0000-0000F91E0000}"/>
    <cellStyle name="Normal 2 2 3 4 3 2 7 3" xfId="14594" xr:uid="{00000000-0005-0000-0000-0000FA1E0000}"/>
    <cellStyle name="Normal 2 2 3 4 3 2 8" xfId="19362" xr:uid="{00000000-0005-0000-0000-0000FB1E0000}"/>
    <cellStyle name="Normal 2 2 3 4 3 2 9" xfId="9826" xr:uid="{00000000-0005-0000-0000-0000FC1E0000}"/>
    <cellStyle name="Normal 2 2 3 4 3 3" xfId="352" xr:uid="{00000000-0005-0000-0000-0000FD1E0000}"/>
    <cellStyle name="Normal 2 2 3 4 3 3 2" xfId="701" xr:uid="{00000000-0005-0000-0000-0000FE1E0000}"/>
    <cellStyle name="Normal 2 2 3 4 3 3 2 2" xfId="1899" xr:uid="{00000000-0005-0000-0000-0000FF1E0000}"/>
    <cellStyle name="Normal 2 2 3 4 3 3 2 2 2" xfId="4284" xr:uid="{00000000-0005-0000-0000-0000001F0000}"/>
    <cellStyle name="Normal 2 2 3 4 3 3 2 2 2 2" xfId="9053" xr:uid="{00000000-0005-0000-0000-0000011F0000}"/>
    <cellStyle name="Normal 2 2 3 4 3 3 2 2 2 2 2" xfId="28126" xr:uid="{00000000-0005-0000-0000-0000021F0000}"/>
    <cellStyle name="Normal 2 2 3 4 3 3 2 2 2 2 3" xfId="18590" xr:uid="{00000000-0005-0000-0000-0000031F0000}"/>
    <cellStyle name="Normal 2 2 3 4 3 3 2 2 2 3" xfId="23358" xr:uid="{00000000-0005-0000-0000-0000041F0000}"/>
    <cellStyle name="Normal 2 2 3 4 3 3 2 2 2 4" xfId="13822" xr:uid="{00000000-0005-0000-0000-0000051F0000}"/>
    <cellStyle name="Normal 2 2 3 4 3 3 2 2 3" xfId="6669" xr:uid="{00000000-0005-0000-0000-0000061F0000}"/>
    <cellStyle name="Normal 2 2 3 4 3 3 2 2 3 2" xfId="25742" xr:uid="{00000000-0005-0000-0000-0000071F0000}"/>
    <cellStyle name="Normal 2 2 3 4 3 3 2 2 3 3" xfId="16206" xr:uid="{00000000-0005-0000-0000-0000081F0000}"/>
    <cellStyle name="Normal 2 2 3 4 3 3 2 2 4" xfId="20974" xr:uid="{00000000-0005-0000-0000-0000091F0000}"/>
    <cellStyle name="Normal 2 2 3 4 3 3 2 2 5" xfId="11438" xr:uid="{00000000-0005-0000-0000-00000A1F0000}"/>
    <cellStyle name="Normal 2 2 3 4 3 3 2 3" xfId="3092" xr:uid="{00000000-0005-0000-0000-00000B1F0000}"/>
    <cellStyle name="Normal 2 2 3 4 3 3 2 3 2" xfId="7861" xr:uid="{00000000-0005-0000-0000-00000C1F0000}"/>
    <cellStyle name="Normal 2 2 3 4 3 3 2 3 2 2" xfId="26934" xr:uid="{00000000-0005-0000-0000-00000D1F0000}"/>
    <cellStyle name="Normal 2 2 3 4 3 3 2 3 2 3" xfId="17398" xr:uid="{00000000-0005-0000-0000-00000E1F0000}"/>
    <cellStyle name="Normal 2 2 3 4 3 3 2 3 3" xfId="22166" xr:uid="{00000000-0005-0000-0000-00000F1F0000}"/>
    <cellStyle name="Normal 2 2 3 4 3 3 2 3 4" xfId="12630" xr:uid="{00000000-0005-0000-0000-0000101F0000}"/>
    <cellStyle name="Normal 2 2 3 4 3 3 2 4" xfId="5477" xr:uid="{00000000-0005-0000-0000-0000111F0000}"/>
    <cellStyle name="Normal 2 2 3 4 3 3 2 4 2" xfId="24550" xr:uid="{00000000-0005-0000-0000-0000121F0000}"/>
    <cellStyle name="Normal 2 2 3 4 3 3 2 4 3" xfId="15014" xr:uid="{00000000-0005-0000-0000-0000131F0000}"/>
    <cellStyle name="Normal 2 2 3 4 3 3 2 5" xfId="19782" xr:uid="{00000000-0005-0000-0000-0000141F0000}"/>
    <cellStyle name="Normal 2 2 3 4 3 3 2 6" xfId="10246" xr:uid="{00000000-0005-0000-0000-0000151F0000}"/>
    <cellStyle name="Normal 2 2 3 4 3 3 3" xfId="1049" xr:uid="{00000000-0005-0000-0000-0000161F0000}"/>
    <cellStyle name="Normal 2 2 3 4 3 3 3 2" xfId="2247" xr:uid="{00000000-0005-0000-0000-0000171F0000}"/>
    <cellStyle name="Normal 2 2 3 4 3 3 3 2 2" xfId="4632" xr:uid="{00000000-0005-0000-0000-0000181F0000}"/>
    <cellStyle name="Normal 2 2 3 4 3 3 3 2 2 2" xfId="9401" xr:uid="{00000000-0005-0000-0000-0000191F0000}"/>
    <cellStyle name="Normal 2 2 3 4 3 3 3 2 2 2 2" xfId="28474" xr:uid="{00000000-0005-0000-0000-00001A1F0000}"/>
    <cellStyle name="Normal 2 2 3 4 3 3 3 2 2 2 3" xfId="18938" xr:uid="{00000000-0005-0000-0000-00001B1F0000}"/>
    <cellStyle name="Normal 2 2 3 4 3 3 3 2 2 3" xfId="23706" xr:uid="{00000000-0005-0000-0000-00001C1F0000}"/>
    <cellStyle name="Normal 2 2 3 4 3 3 3 2 2 4" xfId="14170" xr:uid="{00000000-0005-0000-0000-00001D1F0000}"/>
    <cellStyle name="Normal 2 2 3 4 3 3 3 2 3" xfId="7017" xr:uid="{00000000-0005-0000-0000-00001E1F0000}"/>
    <cellStyle name="Normal 2 2 3 4 3 3 3 2 3 2" xfId="26090" xr:uid="{00000000-0005-0000-0000-00001F1F0000}"/>
    <cellStyle name="Normal 2 2 3 4 3 3 3 2 3 3" xfId="16554" xr:uid="{00000000-0005-0000-0000-0000201F0000}"/>
    <cellStyle name="Normal 2 2 3 4 3 3 3 2 4" xfId="21322" xr:uid="{00000000-0005-0000-0000-0000211F0000}"/>
    <cellStyle name="Normal 2 2 3 4 3 3 3 2 5" xfId="11786" xr:uid="{00000000-0005-0000-0000-0000221F0000}"/>
    <cellStyle name="Normal 2 2 3 4 3 3 3 3" xfId="3440" xr:uid="{00000000-0005-0000-0000-0000231F0000}"/>
    <cellStyle name="Normal 2 2 3 4 3 3 3 3 2" xfId="8209" xr:uid="{00000000-0005-0000-0000-0000241F0000}"/>
    <cellStyle name="Normal 2 2 3 4 3 3 3 3 2 2" xfId="27282" xr:uid="{00000000-0005-0000-0000-0000251F0000}"/>
    <cellStyle name="Normal 2 2 3 4 3 3 3 3 2 3" xfId="17746" xr:uid="{00000000-0005-0000-0000-0000261F0000}"/>
    <cellStyle name="Normal 2 2 3 4 3 3 3 3 3" xfId="22514" xr:uid="{00000000-0005-0000-0000-0000271F0000}"/>
    <cellStyle name="Normal 2 2 3 4 3 3 3 3 4" xfId="12978" xr:uid="{00000000-0005-0000-0000-0000281F0000}"/>
    <cellStyle name="Normal 2 2 3 4 3 3 3 4" xfId="5825" xr:uid="{00000000-0005-0000-0000-0000291F0000}"/>
    <cellStyle name="Normal 2 2 3 4 3 3 3 4 2" xfId="24898" xr:uid="{00000000-0005-0000-0000-00002A1F0000}"/>
    <cellStyle name="Normal 2 2 3 4 3 3 3 4 3" xfId="15362" xr:uid="{00000000-0005-0000-0000-00002B1F0000}"/>
    <cellStyle name="Normal 2 2 3 4 3 3 3 5" xfId="20130" xr:uid="{00000000-0005-0000-0000-00002C1F0000}"/>
    <cellStyle name="Normal 2 2 3 4 3 3 3 6" xfId="10594" xr:uid="{00000000-0005-0000-0000-00002D1F0000}"/>
    <cellStyle name="Normal 2 2 3 4 3 3 4" xfId="1551" xr:uid="{00000000-0005-0000-0000-00002E1F0000}"/>
    <cellStyle name="Normal 2 2 3 4 3 3 4 2" xfId="3936" xr:uid="{00000000-0005-0000-0000-00002F1F0000}"/>
    <cellStyle name="Normal 2 2 3 4 3 3 4 2 2" xfId="8705" xr:uid="{00000000-0005-0000-0000-0000301F0000}"/>
    <cellStyle name="Normal 2 2 3 4 3 3 4 2 2 2" xfId="27778" xr:uid="{00000000-0005-0000-0000-0000311F0000}"/>
    <cellStyle name="Normal 2 2 3 4 3 3 4 2 2 3" xfId="18242" xr:uid="{00000000-0005-0000-0000-0000321F0000}"/>
    <cellStyle name="Normal 2 2 3 4 3 3 4 2 3" xfId="23010" xr:uid="{00000000-0005-0000-0000-0000331F0000}"/>
    <cellStyle name="Normal 2 2 3 4 3 3 4 2 4" xfId="13474" xr:uid="{00000000-0005-0000-0000-0000341F0000}"/>
    <cellStyle name="Normal 2 2 3 4 3 3 4 3" xfId="6321" xr:uid="{00000000-0005-0000-0000-0000351F0000}"/>
    <cellStyle name="Normal 2 2 3 4 3 3 4 3 2" xfId="25394" xr:uid="{00000000-0005-0000-0000-0000361F0000}"/>
    <cellStyle name="Normal 2 2 3 4 3 3 4 3 3" xfId="15858" xr:uid="{00000000-0005-0000-0000-0000371F0000}"/>
    <cellStyle name="Normal 2 2 3 4 3 3 4 4" xfId="20626" xr:uid="{00000000-0005-0000-0000-0000381F0000}"/>
    <cellStyle name="Normal 2 2 3 4 3 3 4 5" xfId="11090" xr:uid="{00000000-0005-0000-0000-0000391F0000}"/>
    <cellStyle name="Normal 2 2 3 4 3 3 5" xfId="2744" xr:uid="{00000000-0005-0000-0000-00003A1F0000}"/>
    <cellStyle name="Normal 2 2 3 4 3 3 5 2" xfId="7513" xr:uid="{00000000-0005-0000-0000-00003B1F0000}"/>
    <cellStyle name="Normal 2 2 3 4 3 3 5 2 2" xfId="26586" xr:uid="{00000000-0005-0000-0000-00003C1F0000}"/>
    <cellStyle name="Normal 2 2 3 4 3 3 5 2 3" xfId="17050" xr:uid="{00000000-0005-0000-0000-00003D1F0000}"/>
    <cellStyle name="Normal 2 2 3 4 3 3 5 3" xfId="21818" xr:uid="{00000000-0005-0000-0000-00003E1F0000}"/>
    <cellStyle name="Normal 2 2 3 4 3 3 5 4" xfId="12282" xr:uid="{00000000-0005-0000-0000-00003F1F0000}"/>
    <cellStyle name="Normal 2 2 3 4 3 3 6" xfId="5129" xr:uid="{00000000-0005-0000-0000-0000401F0000}"/>
    <cellStyle name="Normal 2 2 3 4 3 3 6 2" xfId="24202" xr:uid="{00000000-0005-0000-0000-0000411F0000}"/>
    <cellStyle name="Normal 2 2 3 4 3 3 6 3" xfId="14666" xr:uid="{00000000-0005-0000-0000-0000421F0000}"/>
    <cellStyle name="Normal 2 2 3 4 3 3 7" xfId="19434" xr:uid="{00000000-0005-0000-0000-0000431F0000}"/>
    <cellStyle name="Normal 2 2 3 4 3 3 8" xfId="9898" xr:uid="{00000000-0005-0000-0000-0000441F0000}"/>
    <cellStyle name="Normal 2 2 3 4 3 4" xfId="557" xr:uid="{00000000-0005-0000-0000-0000451F0000}"/>
    <cellStyle name="Normal 2 2 3 4 3 4 2" xfId="1755" xr:uid="{00000000-0005-0000-0000-0000461F0000}"/>
    <cellStyle name="Normal 2 2 3 4 3 4 2 2" xfId="4140" xr:uid="{00000000-0005-0000-0000-0000471F0000}"/>
    <cellStyle name="Normal 2 2 3 4 3 4 2 2 2" xfId="8909" xr:uid="{00000000-0005-0000-0000-0000481F0000}"/>
    <cellStyle name="Normal 2 2 3 4 3 4 2 2 2 2" xfId="27982" xr:uid="{00000000-0005-0000-0000-0000491F0000}"/>
    <cellStyle name="Normal 2 2 3 4 3 4 2 2 2 3" xfId="18446" xr:uid="{00000000-0005-0000-0000-00004A1F0000}"/>
    <cellStyle name="Normal 2 2 3 4 3 4 2 2 3" xfId="23214" xr:uid="{00000000-0005-0000-0000-00004B1F0000}"/>
    <cellStyle name="Normal 2 2 3 4 3 4 2 2 4" xfId="13678" xr:uid="{00000000-0005-0000-0000-00004C1F0000}"/>
    <cellStyle name="Normal 2 2 3 4 3 4 2 3" xfId="6525" xr:uid="{00000000-0005-0000-0000-00004D1F0000}"/>
    <cellStyle name="Normal 2 2 3 4 3 4 2 3 2" xfId="25598" xr:uid="{00000000-0005-0000-0000-00004E1F0000}"/>
    <cellStyle name="Normal 2 2 3 4 3 4 2 3 3" xfId="16062" xr:uid="{00000000-0005-0000-0000-00004F1F0000}"/>
    <cellStyle name="Normal 2 2 3 4 3 4 2 4" xfId="20830" xr:uid="{00000000-0005-0000-0000-0000501F0000}"/>
    <cellStyle name="Normal 2 2 3 4 3 4 2 5" xfId="11294" xr:uid="{00000000-0005-0000-0000-0000511F0000}"/>
    <cellStyle name="Normal 2 2 3 4 3 4 3" xfId="2948" xr:uid="{00000000-0005-0000-0000-0000521F0000}"/>
    <cellStyle name="Normal 2 2 3 4 3 4 3 2" xfId="7717" xr:uid="{00000000-0005-0000-0000-0000531F0000}"/>
    <cellStyle name="Normal 2 2 3 4 3 4 3 2 2" xfId="26790" xr:uid="{00000000-0005-0000-0000-0000541F0000}"/>
    <cellStyle name="Normal 2 2 3 4 3 4 3 2 3" xfId="17254" xr:uid="{00000000-0005-0000-0000-0000551F0000}"/>
    <cellStyle name="Normal 2 2 3 4 3 4 3 3" xfId="22022" xr:uid="{00000000-0005-0000-0000-0000561F0000}"/>
    <cellStyle name="Normal 2 2 3 4 3 4 3 4" xfId="12486" xr:uid="{00000000-0005-0000-0000-0000571F0000}"/>
    <cellStyle name="Normal 2 2 3 4 3 4 4" xfId="5333" xr:uid="{00000000-0005-0000-0000-0000581F0000}"/>
    <cellStyle name="Normal 2 2 3 4 3 4 4 2" xfId="24406" xr:uid="{00000000-0005-0000-0000-0000591F0000}"/>
    <cellStyle name="Normal 2 2 3 4 3 4 4 3" xfId="14870" xr:uid="{00000000-0005-0000-0000-00005A1F0000}"/>
    <cellStyle name="Normal 2 2 3 4 3 4 5" xfId="19638" xr:uid="{00000000-0005-0000-0000-00005B1F0000}"/>
    <cellStyle name="Normal 2 2 3 4 3 4 6" xfId="10102" xr:uid="{00000000-0005-0000-0000-00005C1F0000}"/>
    <cellStyle name="Normal 2 2 3 4 3 5" xfId="905" xr:uid="{00000000-0005-0000-0000-00005D1F0000}"/>
    <cellStyle name="Normal 2 2 3 4 3 5 2" xfId="2103" xr:uid="{00000000-0005-0000-0000-00005E1F0000}"/>
    <cellStyle name="Normal 2 2 3 4 3 5 2 2" xfId="4488" xr:uid="{00000000-0005-0000-0000-00005F1F0000}"/>
    <cellStyle name="Normal 2 2 3 4 3 5 2 2 2" xfId="9257" xr:uid="{00000000-0005-0000-0000-0000601F0000}"/>
    <cellStyle name="Normal 2 2 3 4 3 5 2 2 2 2" xfId="28330" xr:uid="{00000000-0005-0000-0000-0000611F0000}"/>
    <cellStyle name="Normal 2 2 3 4 3 5 2 2 2 3" xfId="18794" xr:uid="{00000000-0005-0000-0000-0000621F0000}"/>
    <cellStyle name="Normal 2 2 3 4 3 5 2 2 3" xfId="23562" xr:uid="{00000000-0005-0000-0000-0000631F0000}"/>
    <cellStyle name="Normal 2 2 3 4 3 5 2 2 4" xfId="14026" xr:uid="{00000000-0005-0000-0000-0000641F0000}"/>
    <cellStyle name="Normal 2 2 3 4 3 5 2 3" xfId="6873" xr:uid="{00000000-0005-0000-0000-0000651F0000}"/>
    <cellStyle name="Normal 2 2 3 4 3 5 2 3 2" xfId="25946" xr:uid="{00000000-0005-0000-0000-0000661F0000}"/>
    <cellStyle name="Normal 2 2 3 4 3 5 2 3 3" xfId="16410" xr:uid="{00000000-0005-0000-0000-0000671F0000}"/>
    <cellStyle name="Normal 2 2 3 4 3 5 2 4" xfId="21178" xr:uid="{00000000-0005-0000-0000-0000681F0000}"/>
    <cellStyle name="Normal 2 2 3 4 3 5 2 5" xfId="11642" xr:uid="{00000000-0005-0000-0000-0000691F0000}"/>
    <cellStyle name="Normal 2 2 3 4 3 5 3" xfId="3296" xr:uid="{00000000-0005-0000-0000-00006A1F0000}"/>
    <cellStyle name="Normal 2 2 3 4 3 5 3 2" xfId="8065" xr:uid="{00000000-0005-0000-0000-00006B1F0000}"/>
    <cellStyle name="Normal 2 2 3 4 3 5 3 2 2" xfId="27138" xr:uid="{00000000-0005-0000-0000-00006C1F0000}"/>
    <cellStyle name="Normal 2 2 3 4 3 5 3 2 3" xfId="17602" xr:uid="{00000000-0005-0000-0000-00006D1F0000}"/>
    <cellStyle name="Normal 2 2 3 4 3 5 3 3" xfId="22370" xr:uid="{00000000-0005-0000-0000-00006E1F0000}"/>
    <cellStyle name="Normal 2 2 3 4 3 5 3 4" xfId="12834" xr:uid="{00000000-0005-0000-0000-00006F1F0000}"/>
    <cellStyle name="Normal 2 2 3 4 3 5 4" xfId="5681" xr:uid="{00000000-0005-0000-0000-0000701F0000}"/>
    <cellStyle name="Normal 2 2 3 4 3 5 4 2" xfId="24754" xr:uid="{00000000-0005-0000-0000-0000711F0000}"/>
    <cellStyle name="Normal 2 2 3 4 3 5 4 3" xfId="15218" xr:uid="{00000000-0005-0000-0000-0000721F0000}"/>
    <cellStyle name="Normal 2 2 3 4 3 5 5" xfId="19986" xr:uid="{00000000-0005-0000-0000-0000731F0000}"/>
    <cellStyle name="Normal 2 2 3 4 3 5 6" xfId="10450" xr:uid="{00000000-0005-0000-0000-0000741F0000}"/>
    <cellStyle name="Normal 2 2 3 4 3 6" xfId="1407" xr:uid="{00000000-0005-0000-0000-0000751F0000}"/>
    <cellStyle name="Normal 2 2 3 4 3 6 2" xfId="3792" xr:uid="{00000000-0005-0000-0000-0000761F0000}"/>
    <cellStyle name="Normal 2 2 3 4 3 6 2 2" xfId="8561" xr:uid="{00000000-0005-0000-0000-0000771F0000}"/>
    <cellStyle name="Normal 2 2 3 4 3 6 2 2 2" xfId="27634" xr:uid="{00000000-0005-0000-0000-0000781F0000}"/>
    <cellStyle name="Normal 2 2 3 4 3 6 2 2 3" xfId="18098" xr:uid="{00000000-0005-0000-0000-0000791F0000}"/>
    <cellStyle name="Normal 2 2 3 4 3 6 2 3" xfId="22866" xr:uid="{00000000-0005-0000-0000-00007A1F0000}"/>
    <cellStyle name="Normal 2 2 3 4 3 6 2 4" xfId="13330" xr:uid="{00000000-0005-0000-0000-00007B1F0000}"/>
    <cellStyle name="Normal 2 2 3 4 3 6 3" xfId="6177" xr:uid="{00000000-0005-0000-0000-00007C1F0000}"/>
    <cellStyle name="Normal 2 2 3 4 3 6 3 2" xfId="25250" xr:uid="{00000000-0005-0000-0000-00007D1F0000}"/>
    <cellStyle name="Normal 2 2 3 4 3 6 3 3" xfId="15714" xr:uid="{00000000-0005-0000-0000-00007E1F0000}"/>
    <cellStyle name="Normal 2 2 3 4 3 6 4" xfId="20482" xr:uid="{00000000-0005-0000-0000-00007F1F0000}"/>
    <cellStyle name="Normal 2 2 3 4 3 6 5" xfId="10946" xr:uid="{00000000-0005-0000-0000-0000801F0000}"/>
    <cellStyle name="Normal 2 2 3 4 3 7" xfId="2600" xr:uid="{00000000-0005-0000-0000-0000811F0000}"/>
    <cellStyle name="Normal 2 2 3 4 3 7 2" xfId="7369" xr:uid="{00000000-0005-0000-0000-0000821F0000}"/>
    <cellStyle name="Normal 2 2 3 4 3 7 2 2" xfId="26442" xr:uid="{00000000-0005-0000-0000-0000831F0000}"/>
    <cellStyle name="Normal 2 2 3 4 3 7 2 3" xfId="16906" xr:uid="{00000000-0005-0000-0000-0000841F0000}"/>
    <cellStyle name="Normal 2 2 3 4 3 7 3" xfId="21674" xr:uid="{00000000-0005-0000-0000-0000851F0000}"/>
    <cellStyle name="Normal 2 2 3 4 3 7 4" xfId="12138" xr:uid="{00000000-0005-0000-0000-0000861F0000}"/>
    <cellStyle name="Normal 2 2 3 4 3 8" xfId="4985" xr:uid="{00000000-0005-0000-0000-0000871F0000}"/>
    <cellStyle name="Normal 2 2 3 4 3 8 2" xfId="24058" xr:uid="{00000000-0005-0000-0000-0000881F0000}"/>
    <cellStyle name="Normal 2 2 3 4 3 8 3" xfId="14522" xr:uid="{00000000-0005-0000-0000-0000891F0000}"/>
    <cellStyle name="Normal 2 2 3 4 3 9" xfId="19290" xr:uid="{00000000-0005-0000-0000-00008A1F0000}"/>
    <cellStyle name="Normal 2 2 3 4 4" xfId="256" xr:uid="{00000000-0005-0000-0000-00008B1F0000}"/>
    <cellStyle name="Normal 2 2 3 4 4 2" xfId="400" xr:uid="{00000000-0005-0000-0000-00008C1F0000}"/>
    <cellStyle name="Normal 2 2 3 4 4 2 2" xfId="749" xr:uid="{00000000-0005-0000-0000-00008D1F0000}"/>
    <cellStyle name="Normal 2 2 3 4 4 2 2 2" xfId="1947" xr:uid="{00000000-0005-0000-0000-00008E1F0000}"/>
    <cellStyle name="Normal 2 2 3 4 4 2 2 2 2" xfId="4332" xr:uid="{00000000-0005-0000-0000-00008F1F0000}"/>
    <cellStyle name="Normal 2 2 3 4 4 2 2 2 2 2" xfId="9101" xr:uid="{00000000-0005-0000-0000-0000901F0000}"/>
    <cellStyle name="Normal 2 2 3 4 4 2 2 2 2 2 2" xfId="28174" xr:uid="{00000000-0005-0000-0000-0000911F0000}"/>
    <cellStyle name="Normal 2 2 3 4 4 2 2 2 2 2 3" xfId="18638" xr:uid="{00000000-0005-0000-0000-0000921F0000}"/>
    <cellStyle name="Normal 2 2 3 4 4 2 2 2 2 3" xfId="23406" xr:uid="{00000000-0005-0000-0000-0000931F0000}"/>
    <cellStyle name="Normal 2 2 3 4 4 2 2 2 2 4" xfId="13870" xr:uid="{00000000-0005-0000-0000-0000941F0000}"/>
    <cellStyle name="Normal 2 2 3 4 4 2 2 2 3" xfId="6717" xr:uid="{00000000-0005-0000-0000-0000951F0000}"/>
    <cellStyle name="Normal 2 2 3 4 4 2 2 2 3 2" xfId="25790" xr:uid="{00000000-0005-0000-0000-0000961F0000}"/>
    <cellStyle name="Normal 2 2 3 4 4 2 2 2 3 3" xfId="16254" xr:uid="{00000000-0005-0000-0000-0000971F0000}"/>
    <cellStyle name="Normal 2 2 3 4 4 2 2 2 4" xfId="21022" xr:uid="{00000000-0005-0000-0000-0000981F0000}"/>
    <cellStyle name="Normal 2 2 3 4 4 2 2 2 5" xfId="11486" xr:uid="{00000000-0005-0000-0000-0000991F0000}"/>
    <cellStyle name="Normal 2 2 3 4 4 2 2 3" xfId="3140" xr:uid="{00000000-0005-0000-0000-00009A1F0000}"/>
    <cellStyle name="Normal 2 2 3 4 4 2 2 3 2" xfId="7909" xr:uid="{00000000-0005-0000-0000-00009B1F0000}"/>
    <cellStyle name="Normal 2 2 3 4 4 2 2 3 2 2" xfId="26982" xr:uid="{00000000-0005-0000-0000-00009C1F0000}"/>
    <cellStyle name="Normal 2 2 3 4 4 2 2 3 2 3" xfId="17446" xr:uid="{00000000-0005-0000-0000-00009D1F0000}"/>
    <cellStyle name="Normal 2 2 3 4 4 2 2 3 3" xfId="22214" xr:uid="{00000000-0005-0000-0000-00009E1F0000}"/>
    <cellStyle name="Normal 2 2 3 4 4 2 2 3 4" xfId="12678" xr:uid="{00000000-0005-0000-0000-00009F1F0000}"/>
    <cellStyle name="Normal 2 2 3 4 4 2 2 4" xfId="5525" xr:uid="{00000000-0005-0000-0000-0000A01F0000}"/>
    <cellStyle name="Normal 2 2 3 4 4 2 2 4 2" xfId="24598" xr:uid="{00000000-0005-0000-0000-0000A11F0000}"/>
    <cellStyle name="Normal 2 2 3 4 4 2 2 4 3" xfId="15062" xr:uid="{00000000-0005-0000-0000-0000A21F0000}"/>
    <cellStyle name="Normal 2 2 3 4 4 2 2 5" xfId="19830" xr:uid="{00000000-0005-0000-0000-0000A31F0000}"/>
    <cellStyle name="Normal 2 2 3 4 4 2 2 6" xfId="10294" xr:uid="{00000000-0005-0000-0000-0000A41F0000}"/>
    <cellStyle name="Normal 2 2 3 4 4 2 3" xfId="1097" xr:uid="{00000000-0005-0000-0000-0000A51F0000}"/>
    <cellStyle name="Normal 2 2 3 4 4 2 3 2" xfId="2295" xr:uid="{00000000-0005-0000-0000-0000A61F0000}"/>
    <cellStyle name="Normal 2 2 3 4 4 2 3 2 2" xfId="4680" xr:uid="{00000000-0005-0000-0000-0000A71F0000}"/>
    <cellStyle name="Normal 2 2 3 4 4 2 3 2 2 2" xfId="9449" xr:uid="{00000000-0005-0000-0000-0000A81F0000}"/>
    <cellStyle name="Normal 2 2 3 4 4 2 3 2 2 2 2" xfId="28522" xr:uid="{00000000-0005-0000-0000-0000A91F0000}"/>
    <cellStyle name="Normal 2 2 3 4 4 2 3 2 2 2 3" xfId="18986" xr:uid="{00000000-0005-0000-0000-0000AA1F0000}"/>
    <cellStyle name="Normal 2 2 3 4 4 2 3 2 2 3" xfId="23754" xr:uid="{00000000-0005-0000-0000-0000AB1F0000}"/>
    <cellStyle name="Normal 2 2 3 4 4 2 3 2 2 4" xfId="14218" xr:uid="{00000000-0005-0000-0000-0000AC1F0000}"/>
    <cellStyle name="Normal 2 2 3 4 4 2 3 2 3" xfId="7065" xr:uid="{00000000-0005-0000-0000-0000AD1F0000}"/>
    <cellStyle name="Normal 2 2 3 4 4 2 3 2 3 2" xfId="26138" xr:uid="{00000000-0005-0000-0000-0000AE1F0000}"/>
    <cellStyle name="Normal 2 2 3 4 4 2 3 2 3 3" xfId="16602" xr:uid="{00000000-0005-0000-0000-0000AF1F0000}"/>
    <cellStyle name="Normal 2 2 3 4 4 2 3 2 4" xfId="21370" xr:uid="{00000000-0005-0000-0000-0000B01F0000}"/>
    <cellStyle name="Normal 2 2 3 4 4 2 3 2 5" xfId="11834" xr:uid="{00000000-0005-0000-0000-0000B11F0000}"/>
    <cellStyle name="Normal 2 2 3 4 4 2 3 3" xfId="3488" xr:uid="{00000000-0005-0000-0000-0000B21F0000}"/>
    <cellStyle name="Normal 2 2 3 4 4 2 3 3 2" xfId="8257" xr:uid="{00000000-0005-0000-0000-0000B31F0000}"/>
    <cellStyle name="Normal 2 2 3 4 4 2 3 3 2 2" xfId="27330" xr:uid="{00000000-0005-0000-0000-0000B41F0000}"/>
    <cellStyle name="Normal 2 2 3 4 4 2 3 3 2 3" xfId="17794" xr:uid="{00000000-0005-0000-0000-0000B51F0000}"/>
    <cellStyle name="Normal 2 2 3 4 4 2 3 3 3" xfId="22562" xr:uid="{00000000-0005-0000-0000-0000B61F0000}"/>
    <cellStyle name="Normal 2 2 3 4 4 2 3 3 4" xfId="13026" xr:uid="{00000000-0005-0000-0000-0000B71F0000}"/>
    <cellStyle name="Normal 2 2 3 4 4 2 3 4" xfId="5873" xr:uid="{00000000-0005-0000-0000-0000B81F0000}"/>
    <cellStyle name="Normal 2 2 3 4 4 2 3 4 2" xfId="24946" xr:uid="{00000000-0005-0000-0000-0000B91F0000}"/>
    <cellStyle name="Normal 2 2 3 4 4 2 3 4 3" xfId="15410" xr:uid="{00000000-0005-0000-0000-0000BA1F0000}"/>
    <cellStyle name="Normal 2 2 3 4 4 2 3 5" xfId="20178" xr:uid="{00000000-0005-0000-0000-0000BB1F0000}"/>
    <cellStyle name="Normal 2 2 3 4 4 2 3 6" xfId="10642" xr:uid="{00000000-0005-0000-0000-0000BC1F0000}"/>
    <cellStyle name="Normal 2 2 3 4 4 2 4" xfId="1599" xr:uid="{00000000-0005-0000-0000-0000BD1F0000}"/>
    <cellStyle name="Normal 2 2 3 4 4 2 4 2" xfId="3984" xr:uid="{00000000-0005-0000-0000-0000BE1F0000}"/>
    <cellStyle name="Normal 2 2 3 4 4 2 4 2 2" xfId="8753" xr:uid="{00000000-0005-0000-0000-0000BF1F0000}"/>
    <cellStyle name="Normal 2 2 3 4 4 2 4 2 2 2" xfId="27826" xr:uid="{00000000-0005-0000-0000-0000C01F0000}"/>
    <cellStyle name="Normal 2 2 3 4 4 2 4 2 2 3" xfId="18290" xr:uid="{00000000-0005-0000-0000-0000C11F0000}"/>
    <cellStyle name="Normal 2 2 3 4 4 2 4 2 3" xfId="23058" xr:uid="{00000000-0005-0000-0000-0000C21F0000}"/>
    <cellStyle name="Normal 2 2 3 4 4 2 4 2 4" xfId="13522" xr:uid="{00000000-0005-0000-0000-0000C31F0000}"/>
    <cellStyle name="Normal 2 2 3 4 4 2 4 3" xfId="6369" xr:uid="{00000000-0005-0000-0000-0000C41F0000}"/>
    <cellStyle name="Normal 2 2 3 4 4 2 4 3 2" xfId="25442" xr:uid="{00000000-0005-0000-0000-0000C51F0000}"/>
    <cellStyle name="Normal 2 2 3 4 4 2 4 3 3" xfId="15906" xr:uid="{00000000-0005-0000-0000-0000C61F0000}"/>
    <cellStyle name="Normal 2 2 3 4 4 2 4 4" xfId="20674" xr:uid="{00000000-0005-0000-0000-0000C71F0000}"/>
    <cellStyle name="Normal 2 2 3 4 4 2 4 5" xfId="11138" xr:uid="{00000000-0005-0000-0000-0000C81F0000}"/>
    <cellStyle name="Normal 2 2 3 4 4 2 5" xfId="2792" xr:uid="{00000000-0005-0000-0000-0000C91F0000}"/>
    <cellStyle name="Normal 2 2 3 4 4 2 5 2" xfId="7561" xr:uid="{00000000-0005-0000-0000-0000CA1F0000}"/>
    <cellStyle name="Normal 2 2 3 4 4 2 5 2 2" xfId="26634" xr:uid="{00000000-0005-0000-0000-0000CB1F0000}"/>
    <cellStyle name="Normal 2 2 3 4 4 2 5 2 3" xfId="17098" xr:uid="{00000000-0005-0000-0000-0000CC1F0000}"/>
    <cellStyle name="Normal 2 2 3 4 4 2 5 3" xfId="21866" xr:uid="{00000000-0005-0000-0000-0000CD1F0000}"/>
    <cellStyle name="Normal 2 2 3 4 4 2 5 4" xfId="12330" xr:uid="{00000000-0005-0000-0000-0000CE1F0000}"/>
    <cellStyle name="Normal 2 2 3 4 4 2 6" xfId="5177" xr:uid="{00000000-0005-0000-0000-0000CF1F0000}"/>
    <cellStyle name="Normal 2 2 3 4 4 2 6 2" xfId="24250" xr:uid="{00000000-0005-0000-0000-0000D01F0000}"/>
    <cellStyle name="Normal 2 2 3 4 4 2 6 3" xfId="14714" xr:uid="{00000000-0005-0000-0000-0000D11F0000}"/>
    <cellStyle name="Normal 2 2 3 4 4 2 7" xfId="19482" xr:uid="{00000000-0005-0000-0000-0000D21F0000}"/>
    <cellStyle name="Normal 2 2 3 4 4 2 8" xfId="9946" xr:uid="{00000000-0005-0000-0000-0000D31F0000}"/>
    <cellStyle name="Normal 2 2 3 4 4 3" xfId="605" xr:uid="{00000000-0005-0000-0000-0000D41F0000}"/>
    <cellStyle name="Normal 2 2 3 4 4 3 2" xfId="1803" xr:uid="{00000000-0005-0000-0000-0000D51F0000}"/>
    <cellStyle name="Normal 2 2 3 4 4 3 2 2" xfId="4188" xr:uid="{00000000-0005-0000-0000-0000D61F0000}"/>
    <cellStyle name="Normal 2 2 3 4 4 3 2 2 2" xfId="8957" xr:uid="{00000000-0005-0000-0000-0000D71F0000}"/>
    <cellStyle name="Normal 2 2 3 4 4 3 2 2 2 2" xfId="28030" xr:uid="{00000000-0005-0000-0000-0000D81F0000}"/>
    <cellStyle name="Normal 2 2 3 4 4 3 2 2 2 3" xfId="18494" xr:uid="{00000000-0005-0000-0000-0000D91F0000}"/>
    <cellStyle name="Normal 2 2 3 4 4 3 2 2 3" xfId="23262" xr:uid="{00000000-0005-0000-0000-0000DA1F0000}"/>
    <cellStyle name="Normal 2 2 3 4 4 3 2 2 4" xfId="13726" xr:uid="{00000000-0005-0000-0000-0000DB1F0000}"/>
    <cellStyle name="Normal 2 2 3 4 4 3 2 3" xfId="6573" xr:uid="{00000000-0005-0000-0000-0000DC1F0000}"/>
    <cellStyle name="Normal 2 2 3 4 4 3 2 3 2" xfId="25646" xr:uid="{00000000-0005-0000-0000-0000DD1F0000}"/>
    <cellStyle name="Normal 2 2 3 4 4 3 2 3 3" xfId="16110" xr:uid="{00000000-0005-0000-0000-0000DE1F0000}"/>
    <cellStyle name="Normal 2 2 3 4 4 3 2 4" xfId="20878" xr:uid="{00000000-0005-0000-0000-0000DF1F0000}"/>
    <cellStyle name="Normal 2 2 3 4 4 3 2 5" xfId="11342" xr:uid="{00000000-0005-0000-0000-0000E01F0000}"/>
    <cellStyle name="Normal 2 2 3 4 4 3 3" xfId="2996" xr:uid="{00000000-0005-0000-0000-0000E11F0000}"/>
    <cellStyle name="Normal 2 2 3 4 4 3 3 2" xfId="7765" xr:uid="{00000000-0005-0000-0000-0000E21F0000}"/>
    <cellStyle name="Normal 2 2 3 4 4 3 3 2 2" xfId="26838" xr:uid="{00000000-0005-0000-0000-0000E31F0000}"/>
    <cellStyle name="Normal 2 2 3 4 4 3 3 2 3" xfId="17302" xr:uid="{00000000-0005-0000-0000-0000E41F0000}"/>
    <cellStyle name="Normal 2 2 3 4 4 3 3 3" xfId="22070" xr:uid="{00000000-0005-0000-0000-0000E51F0000}"/>
    <cellStyle name="Normal 2 2 3 4 4 3 3 4" xfId="12534" xr:uid="{00000000-0005-0000-0000-0000E61F0000}"/>
    <cellStyle name="Normal 2 2 3 4 4 3 4" xfId="5381" xr:uid="{00000000-0005-0000-0000-0000E71F0000}"/>
    <cellStyle name="Normal 2 2 3 4 4 3 4 2" xfId="24454" xr:uid="{00000000-0005-0000-0000-0000E81F0000}"/>
    <cellStyle name="Normal 2 2 3 4 4 3 4 3" xfId="14918" xr:uid="{00000000-0005-0000-0000-0000E91F0000}"/>
    <cellStyle name="Normal 2 2 3 4 4 3 5" xfId="19686" xr:uid="{00000000-0005-0000-0000-0000EA1F0000}"/>
    <cellStyle name="Normal 2 2 3 4 4 3 6" xfId="10150" xr:uid="{00000000-0005-0000-0000-0000EB1F0000}"/>
    <cellStyle name="Normal 2 2 3 4 4 4" xfId="953" xr:uid="{00000000-0005-0000-0000-0000EC1F0000}"/>
    <cellStyle name="Normal 2 2 3 4 4 4 2" xfId="2151" xr:uid="{00000000-0005-0000-0000-0000ED1F0000}"/>
    <cellStyle name="Normal 2 2 3 4 4 4 2 2" xfId="4536" xr:uid="{00000000-0005-0000-0000-0000EE1F0000}"/>
    <cellStyle name="Normal 2 2 3 4 4 4 2 2 2" xfId="9305" xr:uid="{00000000-0005-0000-0000-0000EF1F0000}"/>
    <cellStyle name="Normal 2 2 3 4 4 4 2 2 2 2" xfId="28378" xr:uid="{00000000-0005-0000-0000-0000F01F0000}"/>
    <cellStyle name="Normal 2 2 3 4 4 4 2 2 2 3" xfId="18842" xr:uid="{00000000-0005-0000-0000-0000F11F0000}"/>
    <cellStyle name="Normal 2 2 3 4 4 4 2 2 3" xfId="23610" xr:uid="{00000000-0005-0000-0000-0000F21F0000}"/>
    <cellStyle name="Normal 2 2 3 4 4 4 2 2 4" xfId="14074" xr:uid="{00000000-0005-0000-0000-0000F31F0000}"/>
    <cellStyle name="Normal 2 2 3 4 4 4 2 3" xfId="6921" xr:uid="{00000000-0005-0000-0000-0000F41F0000}"/>
    <cellStyle name="Normal 2 2 3 4 4 4 2 3 2" xfId="25994" xr:uid="{00000000-0005-0000-0000-0000F51F0000}"/>
    <cellStyle name="Normal 2 2 3 4 4 4 2 3 3" xfId="16458" xr:uid="{00000000-0005-0000-0000-0000F61F0000}"/>
    <cellStyle name="Normal 2 2 3 4 4 4 2 4" xfId="21226" xr:uid="{00000000-0005-0000-0000-0000F71F0000}"/>
    <cellStyle name="Normal 2 2 3 4 4 4 2 5" xfId="11690" xr:uid="{00000000-0005-0000-0000-0000F81F0000}"/>
    <cellStyle name="Normal 2 2 3 4 4 4 3" xfId="3344" xr:uid="{00000000-0005-0000-0000-0000F91F0000}"/>
    <cellStyle name="Normal 2 2 3 4 4 4 3 2" xfId="8113" xr:uid="{00000000-0005-0000-0000-0000FA1F0000}"/>
    <cellStyle name="Normal 2 2 3 4 4 4 3 2 2" xfId="27186" xr:uid="{00000000-0005-0000-0000-0000FB1F0000}"/>
    <cellStyle name="Normal 2 2 3 4 4 4 3 2 3" xfId="17650" xr:uid="{00000000-0005-0000-0000-0000FC1F0000}"/>
    <cellStyle name="Normal 2 2 3 4 4 4 3 3" xfId="22418" xr:uid="{00000000-0005-0000-0000-0000FD1F0000}"/>
    <cellStyle name="Normal 2 2 3 4 4 4 3 4" xfId="12882" xr:uid="{00000000-0005-0000-0000-0000FE1F0000}"/>
    <cellStyle name="Normal 2 2 3 4 4 4 4" xfId="5729" xr:uid="{00000000-0005-0000-0000-0000FF1F0000}"/>
    <cellStyle name="Normal 2 2 3 4 4 4 4 2" xfId="24802" xr:uid="{00000000-0005-0000-0000-000000200000}"/>
    <cellStyle name="Normal 2 2 3 4 4 4 4 3" xfId="15266" xr:uid="{00000000-0005-0000-0000-000001200000}"/>
    <cellStyle name="Normal 2 2 3 4 4 4 5" xfId="20034" xr:uid="{00000000-0005-0000-0000-000002200000}"/>
    <cellStyle name="Normal 2 2 3 4 4 4 6" xfId="10498" xr:uid="{00000000-0005-0000-0000-000003200000}"/>
    <cellStyle name="Normal 2 2 3 4 4 5" xfId="1455" xr:uid="{00000000-0005-0000-0000-000004200000}"/>
    <cellStyle name="Normal 2 2 3 4 4 5 2" xfId="3840" xr:uid="{00000000-0005-0000-0000-000005200000}"/>
    <cellStyle name="Normal 2 2 3 4 4 5 2 2" xfId="8609" xr:uid="{00000000-0005-0000-0000-000006200000}"/>
    <cellStyle name="Normal 2 2 3 4 4 5 2 2 2" xfId="27682" xr:uid="{00000000-0005-0000-0000-000007200000}"/>
    <cellStyle name="Normal 2 2 3 4 4 5 2 2 3" xfId="18146" xr:uid="{00000000-0005-0000-0000-000008200000}"/>
    <cellStyle name="Normal 2 2 3 4 4 5 2 3" xfId="22914" xr:uid="{00000000-0005-0000-0000-000009200000}"/>
    <cellStyle name="Normal 2 2 3 4 4 5 2 4" xfId="13378" xr:uid="{00000000-0005-0000-0000-00000A200000}"/>
    <cellStyle name="Normal 2 2 3 4 4 5 3" xfId="6225" xr:uid="{00000000-0005-0000-0000-00000B200000}"/>
    <cellStyle name="Normal 2 2 3 4 4 5 3 2" xfId="25298" xr:uid="{00000000-0005-0000-0000-00000C200000}"/>
    <cellStyle name="Normal 2 2 3 4 4 5 3 3" xfId="15762" xr:uid="{00000000-0005-0000-0000-00000D200000}"/>
    <cellStyle name="Normal 2 2 3 4 4 5 4" xfId="20530" xr:uid="{00000000-0005-0000-0000-00000E200000}"/>
    <cellStyle name="Normal 2 2 3 4 4 5 5" xfId="10994" xr:uid="{00000000-0005-0000-0000-00000F200000}"/>
    <cellStyle name="Normal 2 2 3 4 4 6" xfId="2648" xr:uid="{00000000-0005-0000-0000-000010200000}"/>
    <cellStyle name="Normal 2 2 3 4 4 6 2" xfId="7417" xr:uid="{00000000-0005-0000-0000-000011200000}"/>
    <cellStyle name="Normal 2 2 3 4 4 6 2 2" xfId="26490" xr:uid="{00000000-0005-0000-0000-000012200000}"/>
    <cellStyle name="Normal 2 2 3 4 4 6 2 3" xfId="16954" xr:uid="{00000000-0005-0000-0000-000013200000}"/>
    <cellStyle name="Normal 2 2 3 4 4 6 3" xfId="21722" xr:uid="{00000000-0005-0000-0000-000014200000}"/>
    <cellStyle name="Normal 2 2 3 4 4 6 4" xfId="12186" xr:uid="{00000000-0005-0000-0000-000015200000}"/>
    <cellStyle name="Normal 2 2 3 4 4 7" xfId="5033" xr:uid="{00000000-0005-0000-0000-000016200000}"/>
    <cellStyle name="Normal 2 2 3 4 4 7 2" xfId="24106" xr:uid="{00000000-0005-0000-0000-000017200000}"/>
    <cellStyle name="Normal 2 2 3 4 4 7 3" xfId="14570" xr:uid="{00000000-0005-0000-0000-000018200000}"/>
    <cellStyle name="Normal 2 2 3 4 4 8" xfId="19338" xr:uid="{00000000-0005-0000-0000-000019200000}"/>
    <cellStyle name="Normal 2 2 3 4 4 9" xfId="9802" xr:uid="{00000000-0005-0000-0000-00001A200000}"/>
    <cellStyle name="Normal 2 2 3 4 5" xfId="184" xr:uid="{00000000-0005-0000-0000-00001B200000}"/>
    <cellStyle name="Normal 2 2 3 4 5 2" xfId="533" xr:uid="{00000000-0005-0000-0000-00001C200000}"/>
    <cellStyle name="Normal 2 2 3 4 5 2 2" xfId="1731" xr:uid="{00000000-0005-0000-0000-00001D200000}"/>
    <cellStyle name="Normal 2 2 3 4 5 2 2 2" xfId="4116" xr:uid="{00000000-0005-0000-0000-00001E200000}"/>
    <cellStyle name="Normal 2 2 3 4 5 2 2 2 2" xfId="8885" xr:uid="{00000000-0005-0000-0000-00001F200000}"/>
    <cellStyle name="Normal 2 2 3 4 5 2 2 2 2 2" xfId="27958" xr:uid="{00000000-0005-0000-0000-000020200000}"/>
    <cellStyle name="Normal 2 2 3 4 5 2 2 2 2 3" xfId="18422" xr:uid="{00000000-0005-0000-0000-000021200000}"/>
    <cellStyle name="Normal 2 2 3 4 5 2 2 2 3" xfId="23190" xr:uid="{00000000-0005-0000-0000-000022200000}"/>
    <cellStyle name="Normal 2 2 3 4 5 2 2 2 4" xfId="13654" xr:uid="{00000000-0005-0000-0000-000023200000}"/>
    <cellStyle name="Normal 2 2 3 4 5 2 2 3" xfId="6501" xr:uid="{00000000-0005-0000-0000-000024200000}"/>
    <cellStyle name="Normal 2 2 3 4 5 2 2 3 2" xfId="25574" xr:uid="{00000000-0005-0000-0000-000025200000}"/>
    <cellStyle name="Normal 2 2 3 4 5 2 2 3 3" xfId="16038" xr:uid="{00000000-0005-0000-0000-000026200000}"/>
    <cellStyle name="Normal 2 2 3 4 5 2 2 4" xfId="20806" xr:uid="{00000000-0005-0000-0000-000027200000}"/>
    <cellStyle name="Normal 2 2 3 4 5 2 2 5" xfId="11270" xr:uid="{00000000-0005-0000-0000-000028200000}"/>
    <cellStyle name="Normal 2 2 3 4 5 2 3" xfId="2924" xr:uid="{00000000-0005-0000-0000-000029200000}"/>
    <cellStyle name="Normal 2 2 3 4 5 2 3 2" xfId="7693" xr:uid="{00000000-0005-0000-0000-00002A200000}"/>
    <cellStyle name="Normal 2 2 3 4 5 2 3 2 2" xfId="26766" xr:uid="{00000000-0005-0000-0000-00002B200000}"/>
    <cellStyle name="Normal 2 2 3 4 5 2 3 2 3" xfId="17230" xr:uid="{00000000-0005-0000-0000-00002C200000}"/>
    <cellStyle name="Normal 2 2 3 4 5 2 3 3" xfId="21998" xr:uid="{00000000-0005-0000-0000-00002D200000}"/>
    <cellStyle name="Normal 2 2 3 4 5 2 3 4" xfId="12462" xr:uid="{00000000-0005-0000-0000-00002E200000}"/>
    <cellStyle name="Normal 2 2 3 4 5 2 4" xfId="5309" xr:uid="{00000000-0005-0000-0000-00002F200000}"/>
    <cellStyle name="Normal 2 2 3 4 5 2 4 2" xfId="24382" xr:uid="{00000000-0005-0000-0000-000030200000}"/>
    <cellStyle name="Normal 2 2 3 4 5 2 4 3" xfId="14846" xr:uid="{00000000-0005-0000-0000-000031200000}"/>
    <cellStyle name="Normal 2 2 3 4 5 2 5" xfId="19614" xr:uid="{00000000-0005-0000-0000-000032200000}"/>
    <cellStyle name="Normal 2 2 3 4 5 2 6" xfId="10078" xr:uid="{00000000-0005-0000-0000-000033200000}"/>
    <cellStyle name="Normal 2 2 3 4 5 3" xfId="881" xr:uid="{00000000-0005-0000-0000-000034200000}"/>
    <cellStyle name="Normal 2 2 3 4 5 3 2" xfId="2079" xr:uid="{00000000-0005-0000-0000-000035200000}"/>
    <cellStyle name="Normal 2 2 3 4 5 3 2 2" xfId="4464" xr:uid="{00000000-0005-0000-0000-000036200000}"/>
    <cellStyle name="Normal 2 2 3 4 5 3 2 2 2" xfId="9233" xr:uid="{00000000-0005-0000-0000-000037200000}"/>
    <cellStyle name="Normal 2 2 3 4 5 3 2 2 2 2" xfId="28306" xr:uid="{00000000-0005-0000-0000-000038200000}"/>
    <cellStyle name="Normal 2 2 3 4 5 3 2 2 2 3" xfId="18770" xr:uid="{00000000-0005-0000-0000-000039200000}"/>
    <cellStyle name="Normal 2 2 3 4 5 3 2 2 3" xfId="23538" xr:uid="{00000000-0005-0000-0000-00003A200000}"/>
    <cellStyle name="Normal 2 2 3 4 5 3 2 2 4" xfId="14002" xr:uid="{00000000-0005-0000-0000-00003B200000}"/>
    <cellStyle name="Normal 2 2 3 4 5 3 2 3" xfId="6849" xr:uid="{00000000-0005-0000-0000-00003C200000}"/>
    <cellStyle name="Normal 2 2 3 4 5 3 2 3 2" xfId="25922" xr:uid="{00000000-0005-0000-0000-00003D200000}"/>
    <cellStyle name="Normal 2 2 3 4 5 3 2 3 3" xfId="16386" xr:uid="{00000000-0005-0000-0000-00003E200000}"/>
    <cellStyle name="Normal 2 2 3 4 5 3 2 4" xfId="21154" xr:uid="{00000000-0005-0000-0000-00003F200000}"/>
    <cellStyle name="Normal 2 2 3 4 5 3 2 5" xfId="11618" xr:uid="{00000000-0005-0000-0000-000040200000}"/>
    <cellStyle name="Normal 2 2 3 4 5 3 3" xfId="3272" xr:uid="{00000000-0005-0000-0000-000041200000}"/>
    <cellStyle name="Normal 2 2 3 4 5 3 3 2" xfId="8041" xr:uid="{00000000-0005-0000-0000-000042200000}"/>
    <cellStyle name="Normal 2 2 3 4 5 3 3 2 2" xfId="27114" xr:uid="{00000000-0005-0000-0000-000043200000}"/>
    <cellStyle name="Normal 2 2 3 4 5 3 3 2 3" xfId="17578" xr:uid="{00000000-0005-0000-0000-000044200000}"/>
    <cellStyle name="Normal 2 2 3 4 5 3 3 3" xfId="22346" xr:uid="{00000000-0005-0000-0000-000045200000}"/>
    <cellStyle name="Normal 2 2 3 4 5 3 3 4" xfId="12810" xr:uid="{00000000-0005-0000-0000-000046200000}"/>
    <cellStyle name="Normal 2 2 3 4 5 3 4" xfId="5657" xr:uid="{00000000-0005-0000-0000-000047200000}"/>
    <cellStyle name="Normal 2 2 3 4 5 3 4 2" xfId="24730" xr:uid="{00000000-0005-0000-0000-000048200000}"/>
    <cellStyle name="Normal 2 2 3 4 5 3 4 3" xfId="15194" xr:uid="{00000000-0005-0000-0000-000049200000}"/>
    <cellStyle name="Normal 2 2 3 4 5 3 5" xfId="19962" xr:uid="{00000000-0005-0000-0000-00004A200000}"/>
    <cellStyle name="Normal 2 2 3 4 5 3 6" xfId="10426" xr:uid="{00000000-0005-0000-0000-00004B200000}"/>
    <cellStyle name="Normal 2 2 3 4 5 4" xfId="1383" xr:uid="{00000000-0005-0000-0000-00004C200000}"/>
    <cellStyle name="Normal 2 2 3 4 5 4 2" xfId="3768" xr:uid="{00000000-0005-0000-0000-00004D200000}"/>
    <cellStyle name="Normal 2 2 3 4 5 4 2 2" xfId="8537" xr:uid="{00000000-0005-0000-0000-00004E200000}"/>
    <cellStyle name="Normal 2 2 3 4 5 4 2 2 2" xfId="27610" xr:uid="{00000000-0005-0000-0000-00004F200000}"/>
    <cellStyle name="Normal 2 2 3 4 5 4 2 2 3" xfId="18074" xr:uid="{00000000-0005-0000-0000-000050200000}"/>
    <cellStyle name="Normal 2 2 3 4 5 4 2 3" xfId="22842" xr:uid="{00000000-0005-0000-0000-000051200000}"/>
    <cellStyle name="Normal 2 2 3 4 5 4 2 4" xfId="13306" xr:uid="{00000000-0005-0000-0000-000052200000}"/>
    <cellStyle name="Normal 2 2 3 4 5 4 3" xfId="6153" xr:uid="{00000000-0005-0000-0000-000053200000}"/>
    <cellStyle name="Normal 2 2 3 4 5 4 3 2" xfId="25226" xr:uid="{00000000-0005-0000-0000-000054200000}"/>
    <cellStyle name="Normal 2 2 3 4 5 4 3 3" xfId="15690" xr:uid="{00000000-0005-0000-0000-000055200000}"/>
    <cellStyle name="Normal 2 2 3 4 5 4 4" xfId="20458" xr:uid="{00000000-0005-0000-0000-000056200000}"/>
    <cellStyle name="Normal 2 2 3 4 5 4 5" xfId="10922" xr:uid="{00000000-0005-0000-0000-000057200000}"/>
    <cellStyle name="Normal 2 2 3 4 5 5" xfId="2576" xr:uid="{00000000-0005-0000-0000-000058200000}"/>
    <cellStyle name="Normal 2 2 3 4 5 5 2" xfId="7345" xr:uid="{00000000-0005-0000-0000-000059200000}"/>
    <cellStyle name="Normal 2 2 3 4 5 5 2 2" xfId="26418" xr:uid="{00000000-0005-0000-0000-00005A200000}"/>
    <cellStyle name="Normal 2 2 3 4 5 5 2 3" xfId="16882" xr:uid="{00000000-0005-0000-0000-00005B200000}"/>
    <cellStyle name="Normal 2 2 3 4 5 5 3" xfId="21650" xr:uid="{00000000-0005-0000-0000-00005C200000}"/>
    <cellStyle name="Normal 2 2 3 4 5 5 4" xfId="12114" xr:uid="{00000000-0005-0000-0000-00005D200000}"/>
    <cellStyle name="Normal 2 2 3 4 5 6" xfId="4961" xr:uid="{00000000-0005-0000-0000-00005E200000}"/>
    <cellStyle name="Normal 2 2 3 4 5 6 2" xfId="24034" xr:uid="{00000000-0005-0000-0000-00005F200000}"/>
    <cellStyle name="Normal 2 2 3 4 5 6 3" xfId="14498" xr:uid="{00000000-0005-0000-0000-000060200000}"/>
    <cellStyle name="Normal 2 2 3 4 5 7" xfId="19266" xr:uid="{00000000-0005-0000-0000-000061200000}"/>
    <cellStyle name="Normal 2 2 3 4 5 8" xfId="9730" xr:uid="{00000000-0005-0000-0000-000062200000}"/>
    <cellStyle name="Normal 2 2 3 4 6" xfId="328" xr:uid="{00000000-0005-0000-0000-000063200000}"/>
    <cellStyle name="Normal 2 2 3 4 6 2" xfId="677" xr:uid="{00000000-0005-0000-0000-000064200000}"/>
    <cellStyle name="Normal 2 2 3 4 6 2 2" xfId="1875" xr:uid="{00000000-0005-0000-0000-000065200000}"/>
    <cellStyle name="Normal 2 2 3 4 6 2 2 2" xfId="4260" xr:uid="{00000000-0005-0000-0000-000066200000}"/>
    <cellStyle name="Normal 2 2 3 4 6 2 2 2 2" xfId="9029" xr:uid="{00000000-0005-0000-0000-000067200000}"/>
    <cellStyle name="Normal 2 2 3 4 6 2 2 2 2 2" xfId="28102" xr:uid="{00000000-0005-0000-0000-000068200000}"/>
    <cellStyle name="Normal 2 2 3 4 6 2 2 2 2 3" xfId="18566" xr:uid="{00000000-0005-0000-0000-000069200000}"/>
    <cellStyle name="Normal 2 2 3 4 6 2 2 2 3" xfId="23334" xr:uid="{00000000-0005-0000-0000-00006A200000}"/>
    <cellStyle name="Normal 2 2 3 4 6 2 2 2 4" xfId="13798" xr:uid="{00000000-0005-0000-0000-00006B200000}"/>
    <cellStyle name="Normal 2 2 3 4 6 2 2 3" xfId="6645" xr:uid="{00000000-0005-0000-0000-00006C200000}"/>
    <cellStyle name="Normal 2 2 3 4 6 2 2 3 2" xfId="25718" xr:uid="{00000000-0005-0000-0000-00006D200000}"/>
    <cellStyle name="Normal 2 2 3 4 6 2 2 3 3" xfId="16182" xr:uid="{00000000-0005-0000-0000-00006E200000}"/>
    <cellStyle name="Normal 2 2 3 4 6 2 2 4" xfId="20950" xr:uid="{00000000-0005-0000-0000-00006F200000}"/>
    <cellStyle name="Normal 2 2 3 4 6 2 2 5" xfId="11414" xr:uid="{00000000-0005-0000-0000-000070200000}"/>
    <cellStyle name="Normal 2 2 3 4 6 2 3" xfId="3068" xr:uid="{00000000-0005-0000-0000-000071200000}"/>
    <cellStyle name="Normal 2 2 3 4 6 2 3 2" xfId="7837" xr:uid="{00000000-0005-0000-0000-000072200000}"/>
    <cellStyle name="Normal 2 2 3 4 6 2 3 2 2" xfId="26910" xr:uid="{00000000-0005-0000-0000-000073200000}"/>
    <cellStyle name="Normal 2 2 3 4 6 2 3 2 3" xfId="17374" xr:uid="{00000000-0005-0000-0000-000074200000}"/>
    <cellStyle name="Normal 2 2 3 4 6 2 3 3" xfId="22142" xr:uid="{00000000-0005-0000-0000-000075200000}"/>
    <cellStyle name="Normal 2 2 3 4 6 2 3 4" xfId="12606" xr:uid="{00000000-0005-0000-0000-000076200000}"/>
    <cellStyle name="Normal 2 2 3 4 6 2 4" xfId="5453" xr:uid="{00000000-0005-0000-0000-000077200000}"/>
    <cellStyle name="Normal 2 2 3 4 6 2 4 2" xfId="24526" xr:uid="{00000000-0005-0000-0000-000078200000}"/>
    <cellStyle name="Normal 2 2 3 4 6 2 4 3" xfId="14990" xr:uid="{00000000-0005-0000-0000-000079200000}"/>
    <cellStyle name="Normal 2 2 3 4 6 2 5" xfId="19758" xr:uid="{00000000-0005-0000-0000-00007A200000}"/>
    <cellStyle name="Normal 2 2 3 4 6 2 6" xfId="10222" xr:uid="{00000000-0005-0000-0000-00007B200000}"/>
    <cellStyle name="Normal 2 2 3 4 6 3" xfId="1025" xr:uid="{00000000-0005-0000-0000-00007C200000}"/>
    <cellStyle name="Normal 2 2 3 4 6 3 2" xfId="2223" xr:uid="{00000000-0005-0000-0000-00007D200000}"/>
    <cellStyle name="Normal 2 2 3 4 6 3 2 2" xfId="4608" xr:uid="{00000000-0005-0000-0000-00007E200000}"/>
    <cellStyle name="Normal 2 2 3 4 6 3 2 2 2" xfId="9377" xr:uid="{00000000-0005-0000-0000-00007F200000}"/>
    <cellStyle name="Normal 2 2 3 4 6 3 2 2 2 2" xfId="28450" xr:uid="{00000000-0005-0000-0000-000080200000}"/>
    <cellStyle name="Normal 2 2 3 4 6 3 2 2 2 3" xfId="18914" xr:uid="{00000000-0005-0000-0000-000081200000}"/>
    <cellStyle name="Normal 2 2 3 4 6 3 2 2 3" xfId="23682" xr:uid="{00000000-0005-0000-0000-000082200000}"/>
    <cellStyle name="Normal 2 2 3 4 6 3 2 2 4" xfId="14146" xr:uid="{00000000-0005-0000-0000-000083200000}"/>
    <cellStyle name="Normal 2 2 3 4 6 3 2 3" xfId="6993" xr:uid="{00000000-0005-0000-0000-000084200000}"/>
    <cellStyle name="Normal 2 2 3 4 6 3 2 3 2" xfId="26066" xr:uid="{00000000-0005-0000-0000-000085200000}"/>
    <cellStyle name="Normal 2 2 3 4 6 3 2 3 3" xfId="16530" xr:uid="{00000000-0005-0000-0000-000086200000}"/>
    <cellStyle name="Normal 2 2 3 4 6 3 2 4" xfId="21298" xr:uid="{00000000-0005-0000-0000-000087200000}"/>
    <cellStyle name="Normal 2 2 3 4 6 3 2 5" xfId="11762" xr:uid="{00000000-0005-0000-0000-000088200000}"/>
    <cellStyle name="Normal 2 2 3 4 6 3 3" xfId="3416" xr:uid="{00000000-0005-0000-0000-000089200000}"/>
    <cellStyle name="Normal 2 2 3 4 6 3 3 2" xfId="8185" xr:uid="{00000000-0005-0000-0000-00008A200000}"/>
    <cellStyle name="Normal 2 2 3 4 6 3 3 2 2" xfId="27258" xr:uid="{00000000-0005-0000-0000-00008B200000}"/>
    <cellStyle name="Normal 2 2 3 4 6 3 3 2 3" xfId="17722" xr:uid="{00000000-0005-0000-0000-00008C200000}"/>
    <cellStyle name="Normal 2 2 3 4 6 3 3 3" xfId="22490" xr:uid="{00000000-0005-0000-0000-00008D200000}"/>
    <cellStyle name="Normal 2 2 3 4 6 3 3 4" xfId="12954" xr:uid="{00000000-0005-0000-0000-00008E200000}"/>
    <cellStyle name="Normal 2 2 3 4 6 3 4" xfId="5801" xr:uid="{00000000-0005-0000-0000-00008F200000}"/>
    <cellStyle name="Normal 2 2 3 4 6 3 4 2" xfId="24874" xr:uid="{00000000-0005-0000-0000-000090200000}"/>
    <cellStyle name="Normal 2 2 3 4 6 3 4 3" xfId="15338" xr:uid="{00000000-0005-0000-0000-000091200000}"/>
    <cellStyle name="Normal 2 2 3 4 6 3 5" xfId="20106" xr:uid="{00000000-0005-0000-0000-000092200000}"/>
    <cellStyle name="Normal 2 2 3 4 6 3 6" xfId="10570" xr:uid="{00000000-0005-0000-0000-000093200000}"/>
    <cellStyle name="Normal 2 2 3 4 6 4" xfId="1527" xr:uid="{00000000-0005-0000-0000-000094200000}"/>
    <cellStyle name="Normal 2 2 3 4 6 4 2" xfId="3912" xr:uid="{00000000-0005-0000-0000-000095200000}"/>
    <cellStyle name="Normal 2 2 3 4 6 4 2 2" xfId="8681" xr:uid="{00000000-0005-0000-0000-000096200000}"/>
    <cellStyle name="Normal 2 2 3 4 6 4 2 2 2" xfId="27754" xr:uid="{00000000-0005-0000-0000-000097200000}"/>
    <cellStyle name="Normal 2 2 3 4 6 4 2 2 3" xfId="18218" xr:uid="{00000000-0005-0000-0000-000098200000}"/>
    <cellStyle name="Normal 2 2 3 4 6 4 2 3" xfId="22986" xr:uid="{00000000-0005-0000-0000-000099200000}"/>
    <cellStyle name="Normal 2 2 3 4 6 4 2 4" xfId="13450" xr:uid="{00000000-0005-0000-0000-00009A200000}"/>
    <cellStyle name="Normal 2 2 3 4 6 4 3" xfId="6297" xr:uid="{00000000-0005-0000-0000-00009B200000}"/>
    <cellStyle name="Normal 2 2 3 4 6 4 3 2" xfId="25370" xr:uid="{00000000-0005-0000-0000-00009C200000}"/>
    <cellStyle name="Normal 2 2 3 4 6 4 3 3" xfId="15834" xr:uid="{00000000-0005-0000-0000-00009D200000}"/>
    <cellStyle name="Normal 2 2 3 4 6 4 4" xfId="20602" xr:uid="{00000000-0005-0000-0000-00009E200000}"/>
    <cellStyle name="Normal 2 2 3 4 6 4 5" xfId="11066" xr:uid="{00000000-0005-0000-0000-00009F200000}"/>
    <cellStyle name="Normal 2 2 3 4 6 5" xfId="2720" xr:uid="{00000000-0005-0000-0000-0000A0200000}"/>
    <cellStyle name="Normal 2 2 3 4 6 5 2" xfId="7489" xr:uid="{00000000-0005-0000-0000-0000A1200000}"/>
    <cellStyle name="Normal 2 2 3 4 6 5 2 2" xfId="26562" xr:uid="{00000000-0005-0000-0000-0000A2200000}"/>
    <cellStyle name="Normal 2 2 3 4 6 5 2 3" xfId="17026" xr:uid="{00000000-0005-0000-0000-0000A3200000}"/>
    <cellStyle name="Normal 2 2 3 4 6 5 3" xfId="21794" xr:uid="{00000000-0005-0000-0000-0000A4200000}"/>
    <cellStyle name="Normal 2 2 3 4 6 5 4" xfId="12258" xr:uid="{00000000-0005-0000-0000-0000A5200000}"/>
    <cellStyle name="Normal 2 2 3 4 6 6" xfId="5105" xr:uid="{00000000-0005-0000-0000-0000A6200000}"/>
    <cellStyle name="Normal 2 2 3 4 6 6 2" xfId="24178" xr:uid="{00000000-0005-0000-0000-0000A7200000}"/>
    <cellStyle name="Normal 2 2 3 4 6 6 3" xfId="14642" xr:uid="{00000000-0005-0000-0000-0000A8200000}"/>
    <cellStyle name="Normal 2 2 3 4 6 7" xfId="19410" xr:uid="{00000000-0005-0000-0000-0000A9200000}"/>
    <cellStyle name="Normal 2 2 3 4 6 8" xfId="9874" xr:uid="{00000000-0005-0000-0000-0000AA200000}"/>
    <cellStyle name="Normal 2 2 3 4 7" xfId="485" xr:uid="{00000000-0005-0000-0000-0000AB200000}"/>
    <cellStyle name="Normal 2 2 3 4 7 2" xfId="1683" xr:uid="{00000000-0005-0000-0000-0000AC200000}"/>
    <cellStyle name="Normal 2 2 3 4 7 2 2" xfId="4068" xr:uid="{00000000-0005-0000-0000-0000AD200000}"/>
    <cellStyle name="Normal 2 2 3 4 7 2 2 2" xfId="8837" xr:uid="{00000000-0005-0000-0000-0000AE200000}"/>
    <cellStyle name="Normal 2 2 3 4 7 2 2 2 2" xfId="27910" xr:uid="{00000000-0005-0000-0000-0000AF200000}"/>
    <cellStyle name="Normal 2 2 3 4 7 2 2 2 3" xfId="18374" xr:uid="{00000000-0005-0000-0000-0000B0200000}"/>
    <cellStyle name="Normal 2 2 3 4 7 2 2 3" xfId="23142" xr:uid="{00000000-0005-0000-0000-0000B1200000}"/>
    <cellStyle name="Normal 2 2 3 4 7 2 2 4" xfId="13606" xr:uid="{00000000-0005-0000-0000-0000B2200000}"/>
    <cellStyle name="Normal 2 2 3 4 7 2 3" xfId="6453" xr:uid="{00000000-0005-0000-0000-0000B3200000}"/>
    <cellStyle name="Normal 2 2 3 4 7 2 3 2" xfId="25526" xr:uid="{00000000-0005-0000-0000-0000B4200000}"/>
    <cellStyle name="Normal 2 2 3 4 7 2 3 3" xfId="15990" xr:uid="{00000000-0005-0000-0000-0000B5200000}"/>
    <cellStyle name="Normal 2 2 3 4 7 2 4" xfId="20758" xr:uid="{00000000-0005-0000-0000-0000B6200000}"/>
    <cellStyle name="Normal 2 2 3 4 7 2 5" xfId="11222" xr:uid="{00000000-0005-0000-0000-0000B7200000}"/>
    <cellStyle name="Normal 2 2 3 4 7 3" xfId="2876" xr:uid="{00000000-0005-0000-0000-0000B8200000}"/>
    <cellStyle name="Normal 2 2 3 4 7 3 2" xfId="7645" xr:uid="{00000000-0005-0000-0000-0000B9200000}"/>
    <cellStyle name="Normal 2 2 3 4 7 3 2 2" xfId="26718" xr:uid="{00000000-0005-0000-0000-0000BA200000}"/>
    <cellStyle name="Normal 2 2 3 4 7 3 2 3" xfId="17182" xr:uid="{00000000-0005-0000-0000-0000BB200000}"/>
    <cellStyle name="Normal 2 2 3 4 7 3 3" xfId="21950" xr:uid="{00000000-0005-0000-0000-0000BC200000}"/>
    <cellStyle name="Normal 2 2 3 4 7 3 4" xfId="12414" xr:uid="{00000000-0005-0000-0000-0000BD200000}"/>
    <cellStyle name="Normal 2 2 3 4 7 4" xfId="5261" xr:uid="{00000000-0005-0000-0000-0000BE200000}"/>
    <cellStyle name="Normal 2 2 3 4 7 4 2" xfId="24334" xr:uid="{00000000-0005-0000-0000-0000BF200000}"/>
    <cellStyle name="Normal 2 2 3 4 7 4 3" xfId="14798" xr:uid="{00000000-0005-0000-0000-0000C0200000}"/>
    <cellStyle name="Normal 2 2 3 4 7 5" xfId="19566" xr:uid="{00000000-0005-0000-0000-0000C1200000}"/>
    <cellStyle name="Normal 2 2 3 4 7 6" xfId="10030" xr:uid="{00000000-0005-0000-0000-0000C2200000}"/>
    <cellStyle name="Normal 2 2 3 4 8" xfId="833" xr:uid="{00000000-0005-0000-0000-0000C3200000}"/>
    <cellStyle name="Normal 2 2 3 4 8 2" xfId="2031" xr:uid="{00000000-0005-0000-0000-0000C4200000}"/>
    <cellStyle name="Normal 2 2 3 4 8 2 2" xfId="4416" xr:uid="{00000000-0005-0000-0000-0000C5200000}"/>
    <cellStyle name="Normal 2 2 3 4 8 2 2 2" xfId="9185" xr:uid="{00000000-0005-0000-0000-0000C6200000}"/>
    <cellStyle name="Normal 2 2 3 4 8 2 2 2 2" xfId="28258" xr:uid="{00000000-0005-0000-0000-0000C7200000}"/>
    <cellStyle name="Normal 2 2 3 4 8 2 2 2 3" xfId="18722" xr:uid="{00000000-0005-0000-0000-0000C8200000}"/>
    <cellStyle name="Normal 2 2 3 4 8 2 2 3" xfId="23490" xr:uid="{00000000-0005-0000-0000-0000C9200000}"/>
    <cellStyle name="Normal 2 2 3 4 8 2 2 4" xfId="13954" xr:uid="{00000000-0005-0000-0000-0000CA200000}"/>
    <cellStyle name="Normal 2 2 3 4 8 2 3" xfId="6801" xr:uid="{00000000-0005-0000-0000-0000CB200000}"/>
    <cellStyle name="Normal 2 2 3 4 8 2 3 2" xfId="25874" xr:uid="{00000000-0005-0000-0000-0000CC200000}"/>
    <cellStyle name="Normal 2 2 3 4 8 2 3 3" xfId="16338" xr:uid="{00000000-0005-0000-0000-0000CD200000}"/>
    <cellStyle name="Normal 2 2 3 4 8 2 4" xfId="21106" xr:uid="{00000000-0005-0000-0000-0000CE200000}"/>
    <cellStyle name="Normal 2 2 3 4 8 2 5" xfId="11570" xr:uid="{00000000-0005-0000-0000-0000CF200000}"/>
    <cellStyle name="Normal 2 2 3 4 8 3" xfId="3224" xr:uid="{00000000-0005-0000-0000-0000D0200000}"/>
    <cellStyle name="Normal 2 2 3 4 8 3 2" xfId="7993" xr:uid="{00000000-0005-0000-0000-0000D1200000}"/>
    <cellStyle name="Normal 2 2 3 4 8 3 2 2" xfId="27066" xr:uid="{00000000-0005-0000-0000-0000D2200000}"/>
    <cellStyle name="Normal 2 2 3 4 8 3 2 3" xfId="17530" xr:uid="{00000000-0005-0000-0000-0000D3200000}"/>
    <cellStyle name="Normal 2 2 3 4 8 3 3" xfId="22298" xr:uid="{00000000-0005-0000-0000-0000D4200000}"/>
    <cellStyle name="Normal 2 2 3 4 8 3 4" xfId="12762" xr:uid="{00000000-0005-0000-0000-0000D5200000}"/>
    <cellStyle name="Normal 2 2 3 4 8 4" xfId="5609" xr:uid="{00000000-0005-0000-0000-0000D6200000}"/>
    <cellStyle name="Normal 2 2 3 4 8 4 2" xfId="24682" xr:uid="{00000000-0005-0000-0000-0000D7200000}"/>
    <cellStyle name="Normal 2 2 3 4 8 4 3" xfId="15146" xr:uid="{00000000-0005-0000-0000-0000D8200000}"/>
    <cellStyle name="Normal 2 2 3 4 8 5" xfId="19914" xr:uid="{00000000-0005-0000-0000-0000D9200000}"/>
    <cellStyle name="Normal 2 2 3 4 8 6" xfId="10378" xr:uid="{00000000-0005-0000-0000-0000DA200000}"/>
    <cellStyle name="Normal 2 2 3 4 9" xfId="136" xr:uid="{00000000-0005-0000-0000-0000DB200000}"/>
    <cellStyle name="Normal 2 2 3 4 9 2" xfId="1335" xr:uid="{00000000-0005-0000-0000-0000DC200000}"/>
    <cellStyle name="Normal 2 2 3 4 9 2 2" xfId="3720" xr:uid="{00000000-0005-0000-0000-0000DD200000}"/>
    <cellStyle name="Normal 2 2 3 4 9 2 2 2" xfId="8489" xr:uid="{00000000-0005-0000-0000-0000DE200000}"/>
    <cellStyle name="Normal 2 2 3 4 9 2 2 2 2" xfId="27562" xr:uid="{00000000-0005-0000-0000-0000DF200000}"/>
    <cellStyle name="Normal 2 2 3 4 9 2 2 2 3" xfId="18026" xr:uid="{00000000-0005-0000-0000-0000E0200000}"/>
    <cellStyle name="Normal 2 2 3 4 9 2 2 3" xfId="22794" xr:uid="{00000000-0005-0000-0000-0000E1200000}"/>
    <cellStyle name="Normal 2 2 3 4 9 2 2 4" xfId="13258" xr:uid="{00000000-0005-0000-0000-0000E2200000}"/>
    <cellStyle name="Normal 2 2 3 4 9 2 3" xfId="6105" xr:uid="{00000000-0005-0000-0000-0000E3200000}"/>
    <cellStyle name="Normal 2 2 3 4 9 2 3 2" xfId="25178" xr:uid="{00000000-0005-0000-0000-0000E4200000}"/>
    <cellStyle name="Normal 2 2 3 4 9 2 3 3" xfId="15642" xr:uid="{00000000-0005-0000-0000-0000E5200000}"/>
    <cellStyle name="Normal 2 2 3 4 9 2 4" xfId="20410" xr:uid="{00000000-0005-0000-0000-0000E6200000}"/>
    <cellStyle name="Normal 2 2 3 4 9 2 5" xfId="10874" xr:uid="{00000000-0005-0000-0000-0000E7200000}"/>
    <cellStyle name="Normal 2 2 3 4 9 3" xfId="2528" xr:uid="{00000000-0005-0000-0000-0000E8200000}"/>
    <cellStyle name="Normal 2 2 3 4 9 3 2" xfId="7297" xr:uid="{00000000-0005-0000-0000-0000E9200000}"/>
    <cellStyle name="Normal 2 2 3 4 9 3 2 2" xfId="26370" xr:uid="{00000000-0005-0000-0000-0000EA200000}"/>
    <cellStyle name="Normal 2 2 3 4 9 3 2 3" xfId="16834" xr:uid="{00000000-0005-0000-0000-0000EB200000}"/>
    <cellStyle name="Normal 2 2 3 4 9 3 3" xfId="21602" xr:uid="{00000000-0005-0000-0000-0000EC200000}"/>
    <cellStyle name="Normal 2 2 3 4 9 3 4" xfId="12066" xr:uid="{00000000-0005-0000-0000-0000ED200000}"/>
    <cellStyle name="Normal 2 2 3 4 9 4" xfId="4913" xr:uid="{00000000-0005-0000-0000-0000EE200000}"/>
    <cellStyle name="Normal 2 2 3 4 9 4 2" xfId="23986" xr:uid="{00000000-0005-0000-0000-0000EF200000}"/>
    <cellStyle name="Normal 2 2 3 4 9 4 3" xfId="14450" xr:uid="{00000000-0005-0000-0000-0000F0200000}"/>
    <cellStyle name="Normal 2 2 3 4 9 5" xfId="19218" xr:uid="{00000000-0005-0000-0000-0000F1200000}"/>
    <cellStyle name="Normal 2 2 3 4 9 6" xfId="9682" xr:uid="{00000000-0005-0000-0000-0000F2200000}"/>
    <cellStyle name="Normal 2 2 3 5" xfId="40" xr:uid="{00000000-0005-0000-0000-0000F3200000}"/>
    <cellStyle name="Normal 2 2 3 5 10" xfId="1239" xr:uid="{00000000-0005-0000-0000-0000F4200000}"/>
    <cellStyle name="Normal 2 2 3 5 10 2" xfId="3624" xr:uid="{00000000-0005-0000-0000-0000F5200000}"/>
    <cellStyle name="Normal 2 2 3 5 10 2 2" xfId="8393" xr:uid="{00000000-0005-0000-0000-0000F6200000}"/>
    <cellStyle name="Normal 2 2 3 5 10 2 2 2" xfId="27466" xr:uid="{00000000-0005-0000-0000-0000F7200000}"/>
    <cellStyle name="Normal 2 2 3 5 10 2 2 3" xfId="17930" xr:uid="{00000000-0005-0000-0000-0000F8200000}"/>
    <cellStyle name="Normal 2 2 3 5 10 2 3" xfId="22698" xr:uid="{00000000-0005-0000-0000-0000F9200000}"/>
    <cellStyle name="Normal 2 2 3 5 10 2 4" xfId="13162" xr:uid="{00000000-0005-0000-0000-0000FA200000}"/>
    <cellStyle name="Normal 2 2 3 5 10 3" xfId="6009" xr:uid="{00000000-0005-0000-0000-0000FB200000}"/>
    <cellStyle name="Normal 2 2 3 5 10 3 2" xfId="25082" xr:uid="{00000000-0005-0000-0000-0000FC200000}"/>
    <cellStyle name="Normal 2 2 3 5 10 3 3" xfId="15546" xr:uid="{00000000-0005-0000-0000-0000FD200000}"/>
    <cellStyle name="Normal 2 2 3 5 10 4" xfId="20314" xr:uid="{00000000-0005-0000-0000-0000FE200000}"/>
    <cellStyle name="Normal 2 2 3 5 10 5" xfId="10778" xr:uid="{00000000-0005-0000-0000-0000FF200000}"/>
    <cellStyle name="Normal 2 2 3 5 11" xfId="2432" xr:uid="{00000000-0005-0000-0000-000000210000}"/>
    <cellStyle name="Normal 2 2 3 5 11 2" xfId="7201" xr:uid="{00000000-0005-0000-0000-000001210000}"/>
    <cellStyle name="Normal 2 2 3 5 11 2 2" xfId="26274" xr:uid="{00000000-0005-0000-0000-000002210000}"/>
    <cellStyle name="Normal 2 2 3 5 11 2 3" xfId="16738" xr:uid="{00000000-0005-0000-0000-000003210000}"/>
    <cellStyle name="Normal 2 2 3 5 11 3" xfId="21506" xr:uid="{00000000-0005-0000-0000-000004210000}"/>
    <cellStyle name="Normal 2 2 3 5 11 4" xfId="11970" xr:uid="{00000000-0005-0000-0000-000005210000}"/>
    <cellStyle name="Normal 2 2 3 5 12" xfId="4817" xr:uid="{00000000-0005-0000-0000-000006210000}"/>
    <cellStyle name="Normal 2 2 3 5 12 2" xfId="23890" xr:uid="{00000000-0005-0000-0000-000007210000}"/>
    <cellStyle name="Normal 2 2 3 5 12 3" xfId="14354" xr:uid="{00000000-0005-0000-0000-000008210000}"/>
    <cellStyle name="Normal 2 2 3 5 13" xfId="19122" xr:uid="{00000000-0005-0000-0000-000009210000}"/>
    <cellStyle name="Normal 2 2 3 5 14" xfId="9586" xr:uid="{00000000-0005-0000-0000-00000A210000}"/>
    <cellStyle name="Normal 2 2 3 5 2" xfId="292" xr:uid="{00000000-0005-0000-0000-00000B210000}"/>
    <cellStyle name="Normal 2 2 3 5 2 2" xfId="436" xr:uid="{00000000-0005-0000-0000-00000C210000}"/>
    <cellStyle name="Normal 2 2 3 5 2 2 2" xfId="785" xr:uid="{00000000-0005-0000-0000-00000D210000}"/>
    <cellStyle name="Normal 2 2 3 5 2 2 2 2" xfId="1983" xr:uid="{00000000-0005-0000-0000-00000E210000}"/>
    <cellStyle name="Normal 2 2 3 5 2 2 2 2 2" xfId="4368" xr:uid="{00000000-0005-0000-0000-00000F210000}"/>
    <cellStyle name="Normal 2 2 3 5 2 2 2 2 2 2" xfId="9137" xr:uid="{00000000-0005-0000-0000-000010210000}"/>
    <cellStyle name="Normal 2 2 3 5 2 2 2 2 2 2 2" xfId="28210" xr:uid="{00000000-0005-0000-0000-000011210000}"/>
    <cellStyle name="Normal 2 2 3 5 2 2 2 2 2 2 3" xfId="18674" xr:uid="{00000000-0005-0000-0000-000012210000}"/>
    <cellStyle name="Normal 2 2 3 5 2 2 2 2 2 3" xfId="23442" xr:uid="{00000000-0005-0000-0000-000013210000}"/>
    <cellStyle name="Normal 2 2 3 5 2 2 2 2 2 4" xfId="13906" xr:uid="{00000000-0005-0000-0000-000014210000}"/>
    <cellStyle name="Normal 2 2 3 5 2 2 2 2 3" xfId="6753" xr:uid="{00000000-0005-0000-0000-000015210000}"/>
    <cellStyle name="Normal 2 2 3 5 2 2 2 2 3 2" xfId="25826" xr:uid="{00000000-0005-0000-0000-000016210000}"/>
    <cellStyle name="Normal 2 2 3 5 2 2 2 2 3 3" xfId="16290" xr:uid="{00000000-0005-0000-0000-000017210000}"/>
    <cellStyle name="Normal 2 2 3 5 2 2 2 2 4" xfId="21058" xr:uid="{00000000-0005-0000-0000-000018210000}"/>
    <cellStyle name="Normal 2 2 3 5 2 2 2 2 5" xfId="11522" xr:uid="{00000000-0005-0000-0000-000019210000}"/>
    <cellStyle name="Normal 2 2 3 5 2 2 2 3" xfId="3176" xr:uid="{00000000-0005-0000-0000-00001A210000}"/>
    <cellStyle name="Normal 2 2 3 5 2 2 2 3 2" xfId="7945" xr:uid="{00000000-0005-0000-0000-00001B210000}"/>
    <cellStyle name="Normal 2 2 3 5 2 2 2 3 2 2" xfId="27018" xr:uid="{00000000-0005-0000-0000-00001C210000}"/>
    <cellStyle name="Normal 2 2 3 5 2 2 2 3 2 3" xfId="17482" xr:uid="{00000000-0005-0000-0000-00001D210000}"/>
    <cellStyle name="Normal 2 2 3 5 2 2 2 3 3" xfId="22250" xr:uid="{00000000-0005-0000-0000-00001E210000}"/>
    <cellStyle name="Normal 2 2 3 5 2 2 2 3 4" xfId="12714" xr:uid="{00000000-0005-0000-0000-00001F210000}"/>
    <cellStyle name="Normal 2 2 3 5 2 2 2 4" xfId="5561" xr:uid="{00000000-0005-0000-0000-000020210000}"/>
    <cellStyle name="Normal 2 2 3 5 2 2 2 4 2" xfId="24634" xr:uid="{00000000-0005-0000-0000-000021210000}"/>
    <cellStyle name="Normal 2 2 3 5 2 2 2 4 3" xfId="15098" xr:uid="{00000000-0005-0000-0000-000022210000}"/>
    <cellStyle name="Normal 2 2 3 5 2 2 2 5" xfId="19866" xr:uid="{00000000-0005-0000-0000-000023210000}"/>
    <cellStyle name="Normal 2 2 3 5 2 2 2 6" xfId="10330" xr:uid="{00000000-0005-0000-0000-000024210000}"/>
    <cellStyle name="Normal 2 2 3 5 2 2 3" xfId="1133" xr:uid="{00000000-0005-0000-0000-000025210000}"/>
    <cellStyle name="Normal 2 2 3 5 2 2 3 2" xfId="2331" xr:uid="{00000000-0005-0000-0000-000026210000}"/>
    <cellStyle name="Normal 2 2 3 5 2 2 3 2 2" xfId="4716" xr:uid="{00000000-0005-0000-0000-000027210000}"/>
    <cellStyle name="Normal 2 2 3 5 2 2 3 2 2 2" xfId="9485" xr:uid="{00000000-0005-0000-0000-000028210000}"/>
    <cellStyle name="Normal 2 2 3 5 2 2 3 2 2 2 2" xfId="28558" xr:uid="{00000000-0005-0000-0000-000029210000}"/>
    <cellStyle name="Normal 2 2 3 5 2 2 3 2 2 2 3" xfId="19022" xr:uid="{00000000-0005-0000-0000-00002A210000}"/>
    <cellStyle name="Normal 2 2 3 5 2 2 3 2 2 3" xfId="23790" xr:uid="{00000000-0005-0000-0000-00002B210000}"/>
    <cellStyle name="Normal 2 2 3 5 2 2 3 2 2 4" xfId="14254" xr:uid="{00000000-0005-0000-0000-00002C210000}"/>
    <cellStyle name="Normal 2 2 3 5 2 2 3 2 3" xfId="7101" xr:uid="{00000000-0005-0000-0000-00002D210000}"/>
    <cellStyle name="Normal 2 2 3 5 2 2 3 2 3 2" xfId="26174" xr:uid="{00000000-0005-0000-0000-00002E210000}"/>
    <cellStyle name="Normal 2 2 3 5 2 2 3 2 3 3" xfId="16638" xr:uid="{00000000-0005-0000-0000-00002F210000}"/>
    <cellStyle name="Normal 2 2 3 5 2 2 3 2 4" xfId="21406" xr:uid="{00000000-0005-0000-0000-000030210000}"/>
    <cellStyle name="Normal 2 2 3 5 2 2 3 2 5" xfId="11870" xr:uid="{00000000-0005-0000-0000-000031210000}"/>
    <cellStyle name="Normal 2 2 3 5 2 2 3 3" xfId="3524" xr:uid="{00000000-0005-0000-0000-000032210000}"/>
    <cellStyle name="Normal 2 2 3 5 2 2 3 3 2" xfId="8293" xr:uid="{00000000-0005-0000-0000-000033210000}"/>
    <cellStyle name="Normal 2 2 3 5 2 2 3 3 2 2" xfId="27366" xr:uid="{00000000-0005-0000-0000-000034210000}"/>
    <cellStyle name="Normal 2 2 3 5 2 2 3 3 2 3" xfId="17830" xr:uid="{00000000-0005-0000-0000-000035210000}"/>
    <cellStyle name="Normal 2 2 3 5 2 2 3 3 3" xfId="22598" xr:uid="{00000000-0005-0000-0000-000036210000}"/>
    <cellStyle name="Normal 2 2 3 5 2 2 3 3 4" xfId="13062" xr:uid="{00000000-0005-0000-0000-000037210000}"/>
    <cellStyle name="Normal 2 2 3 5 2 2 3 4" xfId="5909" xr:uid="{00000000-0005-0000-0000-000038210000}"/>
    <cellStyle name="Normal 2 2 3 5 2 2 3 4 2" xfId="24982" xr:uid="{00000000-0005-0000-0000-000039210000}"/>
    <cellStyle name="Normal 2 2 3 5 2 2 3 4 3" xfId="15446" xr:uid="{00000000-0005-0000-0000-00003A210000}"/>
    <cellStyle name="Normal 2 2 3 5 2 2 3 5" xfId="20214" xr:uid="{00000000-0005-0000-0000-00003B210000}"/>
    <cellStyle name="Normal 2 2 3 5 2 2 3 6" xfId="10678" xr:uid="{00000000-0005-0000-0000-00003C210000}"/>
    <cellStyle name="Normal 2 2 3 5 2 2 4" xfId="1635" xr:uid="{00000000-0005-0000-0000-00003D210000}"/>
    <cellStyle name="Normal 2 2 3 5 2 2 4 2" xfId="4020" xr:uid="{00000000-0005-0000-0000-00003E210000}"/>
    <cellStyle name="Normal 2 2 3 5 2 2 4 2 2" xfId="8789" xr:uid="{00000000-0005-0000-0000-00003F210000}"/>
    <cellStyle name="Normal 2 2 3 5 2 2 4 2 2 2" xfId="27862" xr:uid="{00000000-0005-0000-0000-000040210000}"/>
    <cellStyle name="Normal 2 2 3 5 2 2 4 2 2 3" xfId="18326" xr:uid="{00000000-0005-0000-0000-000041210000}"/>
    <cellStyle name="Normal 2 2 3 5 2 2 4 2 3" xfId="23094" xr:uid="{00000000-0005-0000-0000-000042210000}"/>
    <cellStyle name="Normal 2 2 3 5 2 2 4 2 4" xfId="13558" xr:uid="{00000000-0005-0000-0000-000043210000}"/>
    <cellStyle name="Normal 2 2 3 5 2 2 4 3" xfId="6405" xr:uid="{00000000-0005-0000-0000-000044210000}"/>
    <cellStyle name="Normal 2 2 3 5 2 2 4 3 2" xfId="25478" xr:uid="{00000000-0005-0000-0000-000045210000}"/>
    <cellStyle name="Normal 2 2 3 5 2 2 4 3 3" xfId="15942" xr:uid="{00000000-0005-0000-0000-000046210000}"/>
    <cellStyle name="Normal 2 2 3 5 2 2 4 4" xfId="20710" xr:uid="{00000000-0005-0000-0000-000047210000}"/>
    <cellStyle name="Normal 2 2 3 5 2 2 4 5" xfId="11174" xr:uid="{00000000-0005-0000-0000-000048210000}"/>
    <cellStyle name="Normal 2 2 3 5 2 2 5" xfId="2828" xr:uid="{00000000-0005-0000-0000-000049210000}"/>
    <cellStyle name="Normal 2 2 3 5 2 2 5 2" xfId="7597" xr:uid="{00000000-0005-0000-0000-00004A210000}"/>
    <cellStyle name="Normal 2 2 3 5 2 2 5 2 2" xfId="26670" xr:uid="{00000000-0005-0000-0000-00004B210000}"/>
    <cellStyle name="Normal 2 2 3 5 2 2 5 2 3" xfId="17134" xr:uid="{00000000-0005-0000-0000-00004C210000}"/>
    <cellStyle name="Normal 2 2 3 5 2 2 5 3" xfId="21902" xr:uid="{00000000-0005-0000-0000-00004D210000}"/>
    <cellStyle name="Normal 2 2 3 5 2 2 5 4" xfId="12366" xr:uid="{00000000-0005-0000-0000-00004E210000}"/>
    <cellStyle name="Normal 2 2 3 5 2 2 6" xfId="5213" xr:uid="{00000000-0005-0000-0000-00004F210000}"/>
    <cellStyle name="Normal 2 2 3 5 2 2 6 2" xfId="24286" xr:uid="{00000000-0005-0000-0000-000050210000}"/>
    <cellStyle name="Normal 2 2 3 5 2 2 6 3" xfId="14750" xr:uid="{00000000-0005-0000-0000-000051210000}"/>
    <cellStyle name="Normal 2 2 3 5 2 2 7" xfId="19518" xr:uid="{00000000-0005-0000-0000-000052210000}"/>
    <cellStyle name="Normal 2 2 3 5 2 2 8" xfId="9982" xr:uid="{00000000-0005-0000-0000-000053210000}"/>
    <cellStyle name="Normal 2 2 3 5 2 3" xfId="641" xr:uid="{00000000-0005-0000-0000-000054210000}"/>
    <cellStyle name="Normal 2 2 3 5 2 3 2" xfId="1839" xr:uid="{00000000-0005-0000-0000-000055210000}"/>
    <cellStyle name="Normal 2 2 3 5 2 3 2 2" xfId="4224" xr:uid="{00000000-0005-0000-0000-000056210000}"/>
    <cellStyle name="Normal 2 2 3 5 2 3 2 2 2" xfId="8993" xr:uid="{00000000-0005-0000-0000-000057210000}"/>
    <cellStyle name="Normal 2 2 3 5 2 3 2 2 2 2" xfId="28066" xr:uid="{00000000-0005-0000-0000-000058210000}"/>
    <cellStyle name="Normal 2 2 3 5 2 3 2 2 2 3" xfId="18530" xr:uid="{00000000-0005-0000-0000-000059210000}"/>
    <cellStyle name="Normal 2 2 3 5 2 3 2 2 3" xfId="23298" xr:uid="{00000000-0005-0000-0000-00005A210000}"/>
    <cellStyle name="Normal 2 2 3 5 2 3 2 2 4" xfId="13762" xr:uid="{00000000-0005-0000-0000-00005B210000}"/>
    <cellStyle name="Normal 2 2 3 5 2 3 2 3" xfId="6609" xr:uid="{00000000-0005-0000-0000-00005C210000}"/>
    <cellStyle name="Normal 2 2 3 5 2 3 2 3 2" xfId="25682" xr:uid="{00000000-0005-0000-0000-00005D210000}"/>
    <cellStyle name="Normal 2 2 3 5 2 3 2 3 3" xfId="16146" xr:uid="{00000000-0005-0000-0000-00005E210000}"/>
    <cellStyle name="Normal 2 2 3 5 2 3 2 4" xfId="20914" xr:uid="{00000000-0005-0000-0000-00005F210000}"/>
    <cellStyle name="Normal 2 2 3 5 2 3 2 5" xfId="11378" xr:uid="{00000000-0005-0000-0000-000060210000}"/>
    <cellStyle name="Normal 2 2 3 5 2 3 3" xfId="3032" xr:uid="{00000000-0005-0000-0000-000061210000}"/>
    <cellStyle name="Normal 2 2 3 5 2 3 3 2" xfId="7801" xr:uid="{00000000-0005-0000-0000-000062210000}"/>
    <cellStyle name="Normal 2 2 3 5 2 3 3 2 2" xfId="26874" xr:uid="{00000000-0005-0000-0000-000063210000}"/>
    <cellStyle name="Normal 2 2 3 5 2 3 3 2 3" xfId="17338" xr:uid="{00000000-0005-0000-0000-000064210000}"/>
    <cellStyle name="Normal 2 2 3 5 2 3 3 3" xfId="22106" xr:uid="{00000000-0005-0000-0000-000065210000}"/>
    <cellStyle name="Normal 2 2 3 5 2 3 3 4" xfId="12570" xr:uid="{00000000-0005-0000-0000-000066210000}"/>
    <cellStyle name="Normal 2 2 3 5 2 3 4" xfId="5417" xr:uid="{00000000-0005-0000-0000-000067210000}"/>
    <cellStyle name="Normal 2 2 3 5 2 3 4 2" xfId="24490" xr:uid="{00000000-0005-0000-0000-000068210000}"/>
    <cellStyle name="Normal 2 2 3 5 2 3 4 3" xfId="14954" xr:uid="{00000000-0005-0000-0000-000069210000}"/>
    <cellStyle name="Normal 2 2 3 5 2 3 5" xfId="19722" xr:uid="{00000000-0005-0000-0000-00006A210000}"/>
    <cellStyle name="Normal 2 2 3 5 2 3 6" xfId="10186" xr:uid="{00000000-0005-0000-0000-00006B210000}"/>
    <cellStyle name="Normal 2 2 3 5 2 4" xfId="989" xr:uid="{00000000-0005-0000-0000-00006C210000}"/>
    <cellStyle name="Normal 2 2 3 5 2 4 2" xfId="2187" xr:uid="{00000000-0005-0000-0000-00006D210000}"/>
    <cellStyle name="Normal 2 2 3 5 2 4 2 2" xfId="4572" xr:uid="{00000000-0005-0000-0000-00006E210000}"/>
    <cellStyle name="Normal 2 2 3 5 2 4 2 2 2" xfId="9341" xr:uid="{00000000-0005-0000-0000-00006F210000}"/>
    <cellStyle name="Normal 2 2 3 5 2 4 2 2 2 2" xfId="28414" xr:uid="{00000000-0005-0000-0000-000070210000}"/>
    <cellStyle name="Normal 2 2 3 5 2 4 2 2 2 3" xfId="18878" xr:uid="{00000000-0005-0000-0000-000071210000}"/>
    <cellStyle name="Normal 2 2 3 5 2 4 2 2 3" xfId="23646" xr:uid="{00000000-0005-0000-0000-000072210000}"/>
    <cellStyle name="Normal 2 2 3 5 2 4 2 2 4" xfId="14110" xr:uid="{00000000-0005-0000-0000-000073210000}"/>
    <cellStyle name="Normal 2 2 3 5 2 4 2 3" xfId="6957" xr:uid="{00000000-0005-0000-0000-000074210000}"/>
    <cellStyle name="Normal 2 2 3 5 2 4 2 3 2" xfId="26030" xr:uid="{00000000-0005-0000-0000-000075210000}"/>
    <cellStyle name="Normal 2 2 3 5 2 4 2 3 3" xfId="16494" xr:uid="{00000000-0005-0000-0000-000076210000}"/>
    <cellStyle name="Normal 2 2 3 5 2 4 2 4" xfId="21262" xr:uid="{00000000-0005-0000-0000-000077210000}"/>
    <cellStyle name="Normal 2 2 3 5 2 4 2 5" xfId="11726" xr:uid="{00000000-0005-0000-0000-000078210000}"/>
    <cellStyle name="Normal 2 2 3 5 2 4 3" xfId="3380" xr:uid="{00000000-0005-0000-0000-000079210000}"/>
    <cellStyle name="Normal 2 2 3 5 2 4 3 2" xfId="8149" xr:uid="{00000000-0005-0000-0000-00007A210000}"/>
    <cellStyle name="Normal 2 2 3 5 2 4 3 2 2" xfId="27222" xr:uid="{00000000-0005-0000-0000-00007B210000}"/>
    <cellStyle name="Normal 2 2 3 5 2 4 3 2 3" xfId="17686" xr:uid="{00000000-0005-0000-0000-00007C210000}"/>
    <cellStyle name="Normal 2 2 3 5 2 4 3 3" xfId="22454" xr:uid="{00000000-0005-0000-0000-00007D210000}"/>
    <cellStyle name="Normal 2 2 3 5 2 4 3 4" xfId="12918" xr:uid="{00000000-0005-0000-0000-00007E210000}"/>
    <cellStyle name="Normal 2 2 3 5 2 4 4" xfId="5765" xr:uid="{00000000-0005-0000-0000-00007F210000}"/>
    <cellStyle name="Normal 2 2 3 5 2 4 4 2" xfId="24838" xr:uid="{00000000-0005-0000-0000-000080210000}"/>
    <cellStyle name="Normal 2 2 3 5 2 4 4 3" xfId="15302" xr:uid="{00000000-0005-0000-0000-000081210000}"/>
    <cellStyle name="Normal 2 2 3 5 2 4 5" xfId="20070" xr:uid="{00000000-0005-0000-0000-000082210000}"/>
    <cellStyle name="Normal 2 2 3 5 2 4 6" xfId="10534" xr:uid="{00000000-0005-0000-0000-000083210000}"/>
    <cellStyle name="Normal 2 2 3 5 2 5" xfId="1491" xr:uid="{00000000-0005-0000-0000-000084210000}"/>
    <cellStyle name="Normal 2 2 3 5 2 5 2" xfId="3876" xr:uid="{00000000-0005-0000-0000-000085210000}"/>
    <cellStyle name="Normal 2 2 3 5 2 5 2 2" xfId="8645" xr:uid="{00000000-0005-0000-0000-000086210000}"/>
    <cellStyle name="Normal 2 2 3 5 2 5 2 2 2" xfId="27718" xr:uid="{00000000-0005-0000-0000-000087210000}"/>
    <cellStyle name="Normal 2 2 3 5 2 5 2 2 3" xfId="18182" xr:uid="{00000000-0005-0000-0000-000088210000}"/>
    <cellStyle name="Normal 2 2 3 5 2 5 2 3" xfId="22950" xr:uid="{00000000-0005-0000-0000-000089210000}"/>
    <cellStyle name="Normal 2 2 3 5 2 5 2 4" xfId="13414" xr:uid="{00000000-0005-0000-0000-00008A210000}"/>
    <cellStyle name="Normal 2 2 3 5 2 5 3" xfId="6261" xr:uid="{00000000-0005-0000-0000-00008B210000}"/>
    <cellStyle name="Normal 2 2 3 5 2 5 3 2" xfId="25334" xr:uid="{00000000-0005-0000-0000-00008C210000}"/>
    <cellStyle name="Normal 2 2 3 5 2 5 3 3" xfId="15798" xr:uid="{00000000-0005-0000-0000-00008D210000}"/>
    <cellStyle name="Normal 2 2 3 5 2 5 4" xfId="20566" xr:uid="{00000000-0005-0000-0000-00008E210000}"/>
    <cellStyle name="Normal 2 2 3 5 2 5 5" xfId="11030" xr:uid="{00000000-0005-0000-0000-00008F210000}"/>
    <cellStyle name="Normal 2 2 3 5 2 6" xfId="2684" xr:uid="{00000000-0005-0000-0000-000090210000}"/>
    <cellStyle name="Normal 2 2 3 5 2 6 2" xfId="7453" xr:uid="{00000000-0005-0000-0000-000091210000}"/>
    <cellStyle name="Normal 2 2 3 5 2 6 2 2" xfId="26526" xr:uid="{00000000-0005-0000-0000-000092210000}"/>
    <cellStyle name="Normal 2 2 3 5 2 6 2 3" xfId="16990" xr:uid="{00000000-0005-0000-0000-000093210000}"/>
    <cellStyle name="Normal 2 2 3 5 2 6 3" xfId="21758" xr:uid="{00000000-0005-0000-0000-000094210000}"/>
    <cellStyle name="Normal 2 2 3 5 2 6 4" xfId="12222" xr:uid="{00000000-0005-0000-0000-000095210000}"/>
    <cellStyle name="Normal 2 2 3 5 2 7" xfId="5069" xr:uid="{00000000-0005-0000-0000-000096210000}"/>
    <cellStyle name="Normal 2 2 3 5 2 7 2" xfId="24142" xr:uid="{00000000-0005-0000-0000-000097210000}"/>
    <cellStyle name="Normal 2 2 3 5 2 7 3" xfId="14606" xr:uid="{00000000-0005-0000-0000-000098210000}"/>
    <cellStyle name="Normal 2 2 3 5 2 8" xfId="19374" xr:uid="{00000000-0005-0000-0000-000099210000}"/>
    <cellStyle name="Normal 2 2 3 5 2 9" xfId="9838" xr:uid="{00000000-0005-0000-0000-00009A210000}"/>
    <cellStyle name="Normal 2 2 3 5 3" xfId="220" xr:uid="{00000000-0005-0000-0000-00009B210000}"/>
    <cellStyle name="Normal 2 2 3 5 3 2" xfId="569" xr:uid="{00000000-0005-0000-0000-00009C210000}"/>
    <cellStyle name="Normal 2 2 3 5 3 2 2" xfId="1767" xr:uid="{00000000-0005-0000-0000-00009D210000}"/>
    <cellStyle name="Normal 2 2 3 5 3 2 2 2" xfId="4152" xr:uid="{00000000-0005-0000-0000-00009E210000}"/>
    <cellStyle name="Normal 2 2 3 5 3 2 2 2 2" xfId="8921" xr:uid="{00000000-0005-0000-0000-00009F210000}"/>
    <cellStyle name="Normal 2 2 3 5 3 2 2 2 2 2" xfId="27994" xr:uid="{00000000-0005-0000-0000-0000A0210000}"/>
    <cellStyle name="Normal 2 2 3 5 3 2 2 2 2 3" xfId="18458" xr:uid="{00000000-0005-0000-0000-0000A1210000}"/>
    <cellStyle name="Normal 2 2 3 5 3 2 2 2 3" xfId="23226" xr:uid="{00000000-0005-0000-0000-0000A2210000}"/>
    <cellStyle name="Normal 2 2 3 5 3 2 2 2 4" xfId="13690" xr:uid="{00000000-0005-0000-0000-0000A3210000}"/>
    <cellStyle name="Normal 2 2 3 5 3 2 2 3" xfId="6537" xr:uid="{00000000-0005-0000-0000-0000A4210000}"/>
    <cellStyle name="Normal 2 2 3 5 3 2 2 3 2" xfId="25610" xr:uid="{00000000-0005-0000-0000-0000A5210000}"/>
    <cellStyle name="Normal 2 2 3 5 3 2 2 3 3" xfId="16074" xr:uid="{00000000-0005-0000-0000-0000A6210000}"/>
    <cellStyle name="Normal 2 2 3 5 3 2 2 4" xfId="20842" xr:uid="{00000000-0005-0000-0000-0000A7210000}"/>
    <cellStyle name="Normal 2 2 3 5 3 2 2 5" xfId="11306" xr:uid="{00000000-0005-0000-0000-0000A8210000}"/>
    <cellStyle name="Normal 2 2 3 5 3 2 3" xfId="2960" xr:uid="{00000000-0005-0000-0000-0000A9210000}"/>
    <cellStyle name="Normal 2 2 3 5 3 2 3 2" xfId="7729" xr:uid="{00000000-0005-0000-0000-0000AA210000}"/>
    <cellStyle name="Normal 2 2 3 5 3 2 3 2 2" xfId="26802" xr:uid="{00000000-0005-0000-0000-0000AB210000}"/>
    <cellStyle name="Normal 2 2 3 5 3 2 3 2 3" xfId="17266" xr:uid="{00000000-0005-0000-0000-0000AC210000}"/>
    <cellStyle name="Normal 2 2 3 5 3 2 3 3" xfId="22034" xr:uid="{00000000-0005-0000-0000-0000AD210000}"/>
    <cellStyle name="Normal 2 2 3 5 3 2 3 4" xfId="12498" xr:uid="{00000000-0005-0000-0000-0000AE210000}"/>
    <cellStyle name="Normal 2 2 3 5 3 2 4" xfId="5345" xr:uid="{00000000-0005-0000-0000-0000AF210000}"/>
    <cellStyle name="Normal 2 2 3 5 3 2 4 2" xfId="24418" xr:uid="{00000000-0005-0000-0000-0000B0210000}"/>
    <cellStyle name="Normal 2 2 3 5 3 2 4 3" xfId="14882" xr:uid="{00000000-0005-0000-0000-0000B1210000}"/>
    <cellStyle name="Normal 2 2 3 5 3 2 5" xfId="19650" xr:uid="{00000000-0005-0000-0000-0000B2210000}"/>
    <cellStyle name="Normal 2 2 3 5 3 2 6" xfId="10114" xr:uid="{00000000-0005-0000-0000-0000B3210000}"/>
    <cellStyle name="Normal 2 2 3 5 3 3" xfId="917" xr:uid="{00000000-0005-0000-0000-0000B4210000}"/>
    <cellStyle name="Normal 2 2 3 5 3 3 2" xfId="2115" xr:uid="{00000000-0005-0000-0000-0000B5210000}"/>
    <cellStyle name="Normal 2 2 3 5 3 3 2 2" xfId="4500" xr:uid="{00000000-0005-0000-0000-0000B6210000}"/>
    <cellStyle name="Normal 2 2 3 5 3 3 2 2 2" xfId="9269" xr:uid="{00000000-0005-0000-0000-0000B7210000}"/>
    <cellStyle name="Normal 2 2 3 5 3 3 2 2 2 2" xfId="28342" xr:uid="{00000000-0005-0000-0000-0000B8210000}"/>
    <cellStyle name="Normal 2 2 3 5 3 3 2 2 2 3" xfId="18806" xr:uid="{00000000-0005-0000-0000-0000B9210000}"/>
    <cellStyle name="Normal 2 2 3 5 3 3 2 2 3" xfId="23574" xr:uid="{00000000-0005-0000-0000-0000BA210000}"/>
    <cellStyle name="Normal 2 2 3 5 3 3 2 2 4" xfId="14038" xr:uid="{00000000-0005-0000-0000-0000BB210000}"/>
    <cellStyle name="Normal 2 2 3 5 3 3 2 3" xfId="6885" xr:uid="{00000000-0005-0000-0000-0000BC210000}"/>
    <cellStyle name="Normal 2 2 3 5 3 3 2 3 2" xfId="25958" xr:uid="{00000000-0005-0000-0000-0000BD210000}"/>
    <cellStyle name="Normal 2 2 3 5 3 3 2 3 3" xfId="16422" xr:uid="{00000000-0005-0000-0000-0000BE210000}"/>
    <cellStyle name="Normal 2 2 3 5 3 3 2 4" xfId="21190" xr:uid="{00000000-0005-0000-0000-0000BF210000}"/>
    <cellStyle name="Normal 2 2 3 5 3 3 2 5" xfId="11654" xr:uid="{00000000-0005-0000-0000-0000C0210000}"/>
    <cellStyle name="Normal 2 2 3 5 3 3 3" xfId="3308" xr:uid="{00000000-0005-0000-0000-0000C1210000}"/>
    <cellStyle name="Normal 2 2 3 5 3 3 3 2" xfId="8077" xr:uid="{00000000-0005-0000-0000-0000C2210000}"/>
    <cellStyle name="Normal 2 2 3 5 3 3 3 2 2" xfId="27150" xr:uid="{00000000-0005-0000-0000-0000C3210000}"/>
    <cellStyle name="Normal 2 2 3 5 3 3 3 2 3" xfId="17614" xr:uid="{00000000-0005-0000-0000-0000C4210000}"/>
    <cellStyle name="Normal 2 2 3 5 3 3 3 3" xfId="22382" xr:uid="{00000000-0005-0000-0000-0000C5210000}"/>
    <cellStyle name="Normal 2 2 3 5 3 3 3 4" xfId="12846" xr:uid="{00000000-0005-0000-0000-0000C6210000}"/>
    <cellStyle name="Normal 2 2 3 5 3 3 4" xfId="5693" xr:uid="{00000000-0005-0000-0000-0000C7210000}"/>
    <cellStyle name="Normal 2 2 3 5 3 3 4 2" xfId="24766" xr:uid="{00000000-0005-0000-0000-0000C8210000}"/>
    <cellStyle name="Normal 2 2 3 5 3 3 4 3" xfId="15230" xr:uid="{00000000-0005-0000-0000-0000C9210000}"/>
    <cellStyle name="Normal 2 2 3 5 3 3 5" xfId="19998" xr:uid="{00000000-0005-0000-0000-0000CA210000}"/>
    <cellStyle name="Normal 2 2 3 5 3 3 6" xfId="10462" xr:uid="{00000000-0005-0000-0000-0000CB210000}"/>
    <cellStyle name="Normal 2 2 3 5 3 4" xfId="1419" xr:uid="{00000000-0005-0000-0000-0000CC210000}"/>
    <cellStyle name="Normal 2 2 3 5 3 4 2" xfId="3804" xr:uid="{00000000-0005-0000-0000-0000CD210000}"/>
    <cellStyle name="Normal 2 2 3 5 3 4 2 2" xfId="8573" xr:uid="{00000000-0005-0000-0000-0000CE210000}"/>
    <cellStyle name="Normal 2 2 3 5 3 4 2 2 2" xfId="27646" xr:uid="{00000000-0005-0000-0000-0000CF210000}"/>
    <cellStyle name="Normal 2 2 3 5 3 4 2 2 3" xfId="18110" xr:uid="{00000000-0005-0000-0000-0000D0210000}"/>
    <cellStyle name="Normal 2 2 3 5 3 4 2 3" xfId="22878" xr:uid="{00000000-0005-0000-0000-0000D1210000}"/>
    <cellStyle name="Normal 2 2 3 5 3 4 2 4" xfId="13342" xr:uid="{00000000-0005-0000-0000-0000D2210000}"/>
    <cellStyle name="Normal 2 2 3 5 3 4 3" xfId="6189" xr:uid="{00000000-0005-0000-0000-0000D3210000}"/>
    <cellStyle name="Normal 2 2 3 5 3 4 3 2" xfId="25262" xr:uid="{00000000-0005-0000-0000-0000D4210000}"/>
    <cellStyle name="Normal 2 2 3 5 3 4 3 3" xfId="15726" xr:uid="{00000000-0005-0000-0000-0000D5210000}"/>
    <cellStyle name="Normal 2 2 3 5 3 4 4" xfId="20494" xr:uid="{00000000-0005-0000-0000-0000D6210000}"/>
    <cellStyle name="Normal 2 2 3 5 3 4 5" xfId="10958" xr:uid="{00000000-0005-0000-0000-0000D7210000}"/>
    <cellStyle name="Normal 2 2 3 5 3 5" xfId="2612" xr:uid="{00000000-0005-0000-0000-0000D8210000}"/>
    <cellStyle name="Normal 2 2 3 5 3 5 2" xfId="7381" xr:uid="{00000000-0005-0000-0000-0000D9210000}"/>
    <cellStyle name="Normal 2 2 3 5 3 5 2 2" xfId="26454" xr:uid="{00000000-0005-0000-0000-0000DA210000}"/>
    <cellStyle name="Normal 2 2 3 5 3 5 2 3" xfId="16918" xr:uid="{00000000-0005-0000-0000-0000DB210000}"/>
    <cellStyle name="Normal 2 2 3 5 3 5 3" xfId="21686" xr:uid="{00000000-0005-0000-0000-0000DC210000}"/>
    <cellStyle name="Normal 2 2 3 5 3 5 4" xfId="12150" xr:uid="{00000000-0005-0000-0000-0000DD210000}"/>
    <cellStyle name="Normal 2 2 3 5 3 6" xfId="4997" xr:uid="{00000000-0005-0000-0000-0000DE210000}"/>
    <cellStyle name="Normal 2 2 3 5 3 6 2" xfId="24070" xr:uid="{00000000-0005-0000-0000-0000DF210000}"/>
    <cellStyle name="Normal 2 2 3 5 3 6 3" xfId="14534" xr:uid="{00000000-0005-0000-0000-0000E0210000}"/>
    <cellStyle name="Normal 2 2 3 5 3 7" xfId="19302" xr:uid="{00000000-0005-0000-0000-0000E1210000}"/>
    <cellStyle name="Normal 2 2 3 5 3 8" xfId="9766" xr:uid="{00000000-0005-0000-0000-0000E2210000}"/>
    <cellStyle name="Normal 2 2 3 5 4" xfId="364" xr:uid="{00000000-0005-0000-0000-0000E3210000}"/>
    <cellStyle name="Normal 2 2 3 5 4 2" xfId="713" xr:uid="{00000000-0005-0000-0000-0000E4210000}"/>
    <cellStyle name="Normal 2 2 3 5 4 2 2" xfId="1911" xr:uid="{00000000-0005-0000-0000-0000E5210000}"/>
    <cellStyle name="Normal 2 2 3 5 4 2 2 2" xfId="4296" xr:uid="{00000000-0005-0000-0000-0000E6210000}"/>
    <cellStyle name="Normal 2 2 3 5 4 2 2 2 2" xfId="9065" xr:uid="{00000000-0005-0000-0000-0000E7210000}"/>
    <cellStyle name="Normal 2 2 3 5 4 2 2 2 2 2" xfId="28138" xr:uid="{00000000-0005-0000-0000-0000E8210000}"/>
    <cellStyle name="Normal 2 2 3 5 4 2 2 2 2 3" xfId="18602" xr:uid="{00000000-0005-0000-0000-0000E9210000}"/>
    <cellStyle name="Normal 2 2 3 5 4 2 2 2 3" xfId="23370" xr:uid="{00000000-0005-0000-0000-0000EA210000}"/>
    <cellStyle name="Normal 2 2 3 5 4 2 2 2 4" xfId="13834" xr:uid="{00000000-0005-0000-0000-0000EB210000}"/>
    <cellStyle name="Normal 2 2 3 5 4 2 2 3" xfId="6681" xr:uid="{00000000-0005-0000-0000-0000EC210000}"/>
    <cellStyle name="Normal 2 2 3 5 4 2 2 3 2" xfId="25754" xr:uid="{00000000-0005-0000-0000-0000ED210000}"/>
    <cellStyle name="Normal 2 2 3 5 4 2 2 3 3" xfId="16218" xr:uid="{00000000-0005-0000-0000-0000EE210000}"/>
    <cellStyle name="Normal 2 2 3 5 4 2 2 4" xfId="20986" xr:uid="{00000000-0005-0000-0000-0000EF210000}"/>
    <cellStyle name="Normal 2 2 3 5 4 2 2 5" xfId="11450" xr:uid="{00000000-0005-0000-0000-0000F0210000}"/>
    <cellStyle name="Normal 2 2 3 5 4 2 3" xfId="3104" xr:uid="{00000000-0005-0000-0000-0000F1210000}"/>
    <cellStyle name="Normal 2 2 3 5 4 2 3 2" xfId="7873" xr:uid="{00000000-0005-0000-0000-0000F2210000}"/>
    <cellStyle name="Normal 2 2 3 5 4 2 3 2 2" xfId="26946" xr:uid="{00000000-0005-0000-0000-0000F3210000}"/>
    <cellStyle name="Normal 2 2 3 5 4 2 3 2 3" xfId="17410" xr:uid="{00000000-0005-0000-0000-0000F4210000}"/>
    <cellStyle name="Normal 2 2 3 5 4 2 3 3" xfId="22178" xr:uid="{00000000-0005-0000-0000-0000F5210000}"/>
    <cellStyle name="Normal 2 2 3 5 4 2 3 4" xfId="12642" xr:uid="{00000000-0005-0000-0000-0000F6210000}"/>
    <cellStyle name="Normal 2 2 3 5 4 2 4" xfId="5489" xr:uid="{00000000-0005-0000-0000-0000F7210000}"/>
    <cellStyle name="Normal 2 2 3 5 4 2 4 2" xfId="24562" xr:uid="{00000000-0005-0000-0000-0000F8210000}"/>
    <cellStyle name="Normal 2 2 3 5 4 2 4 3" xfId="15026" xr:uid="{00000000-0005-0000-0000-0000F9210000}"/>
    <cellStyle name="Normal 2 2 3 5 4 2 5" xfId="19794" xr:uid="{00000000-0005-0000-0000-0000FA210000}"/>
    <cellStyle name="Normal 2 2 3 5 4 2 6" xfId="10258" xr:uid="{00000000-0005-0000-0000-0000FB210000}"/>
    <cellStyle name="Normal 2 2 3 5 4 3" xfId="1061" xr:uid="{00000000-0005-0000-0000-0000FC210000}"/>
    <cellStyle name="Normal 2 2 3 5 4 3 2" xfId="2259" xr:uid="{00000000-0005-0000-0000-0000FD210000}"/>
    <cellStyle name="Normal 2 2 3 5 4 3 2 2" xfId="4644" xr:uid="{00000000-0005-0000-0000-0000FE210000}"/>
    <cellStyle name="Normal 2 2 3 5 4 3 2 2 2" xfId="9413" xr:uid="{00000000-0005-0000-0000-0000FF210000}"/>
    <cellStyle name="Normal 2 2 3 5 4 3 2 2 2 2" xfId="28486" xr:uid="{00000000-0005-0000-0000-000000220000}"/>
    <cellStyle name="Normal 2 2 3 5 4 3 2 2 2 3" xfId="18950" xr:uid="{00000000-0005-0000-0000-000001220000}"/>
    <cellStyle name="Normal 2 2 3 5 4 3 2 2 3" xfId="23718" xr:uid="{00000000-0005-0000-0000-000002220000}"/>
    <cellStyle name="Normal 2 2 3 5 4 3 2 2 4" xfId="14182" xr:uid="{00000000-0005-0000-0000-000003220000}"/>
    <cellStyle name="Normal 2 2 3 5 4 3 2 3" xfId="7029" xr:uid="{00000000-0005-0000-0000-000004220000}"/>
    <cellStyle name="Normal 2 2 3 5 4 3 2 3 2" xfId="26102" xr:uid="{00000000-0005-0000-0000-000005220000}"/>
    <cellStyle name="Normal 2 2 3 5 4 3 2 3 3" xfId="16566" xr:uid="{00000000-0005-0000-0000-000006220000}"/>
    <cellStyle name="Normal 2 2 3 5 4 3 2 4" xfId="21334" xr:uid="{00000000-0005-0000-0000-000007220000}"/>
    <cellStyle name="Normal 2 2 3 5 4 3 2 5" xfId="11798" xr:uid="{00000000-0005-0000-0000-000008220000}"/>
    <cellStyle name="Normal 2 2 3 5 4 3 3" xfId="3452" xr:uid="{00000000-0005-0000-0000-000009220000}"/>
    <cellStyle name="Normal 2 2 3 5 4 3 3 2" xfId="8221" xr:uid="{00000000-0005-0000-0000-00000A220000}"/>
    <cellStyle name="Normal 2 2 3 5 4 3 3 2 2" xfId="27294" xr:uid="{00000000-0005-0000-0000-00000B220000}"/>
    <cellStyle name="Normal 2 2 3 5 4 3 3 2 3" xfId="17758" xr:uid="{00000000-0005-0000-0000-00000C220000}"/>
    <cellStyle name="Normal 2 2 3 5 4 3 3 3" xfId="22526" xr:uid="{00000000-0005-0000-0000-00000D220000}"/>
    <cellStyle name="Normal 2 2 3 5 4 3 3 4" xfId="12990" xr:uid="{00000000-0005-0000-0000-00000E220000}"/>
    <cellStyle name="Normal 2 2 3 5 4 3 4" xfId="5837" xr:uid="{00000000-0005-0000-0000-00000F220000}"/>
    <cellStyle name="Normal 2 2 3 5 4 3 4 2" xfId="24910" xr:uid="{00000000-0005-0000-0000-000010220000}"/>
    <cellStyle name="Normal 2 2 3 5 4 3 4 3" xfId="15374" xr:uid="{00000000-0005-0000-0000-000011220000}"/>
    <cellStyle name="Normal 2 2 3 5 4 3 5" xfId="20142" xr:uid="{00000000-0005-0000-0000-000012220000}"/>
    <cellStyle name="Normal 2 2 3 5 4 3 6" xfId="10606" xr:uid="{00000000-0005-0000-0000-000013220000}"/>
    <cellStyle name="Normal 2 2 3 5 4 4" xfId="1563" xr:uid="{00000000-0005-0000-0000-000014220000}"/>
    <cellStyle name="Normal 2 2 3 5 4 4 2" xfId="3948" xr:uid="{00000000-0005-0000-0000-000015220000}"/>
    <cellStyle name="Normal 2 2 3 5 4 4 2 2" xfId="8717" xr:uid="{00000000-0005-0000-0000-000016220000}"/>
    <cellStyle name="Normal 2 2 3 5 4 4 2 2 2" xfId="27790" xr:uid="{00000000-0005-0000-0000-000017220000}"/>
    <cellStyle name="Normal 2 2 3 5 4 4 2 2 3" xfId="18254" xr:uid="{00000000-0005-0000-0000-000018220000}"/>
    <cellStyle name="Normal 2 2 3 5 4 4 2 3" xfId="23022" xr:uid="{00000000-0005-0000-0000-000019220000}"/>
    <cellStyle name="Normal 2 2 3 5 4 4 2 4" xfId="13486" xr:uid="{00000000-0005-0000-0000-00001A220000}"/>
    <cellStyle name="Normal 2 2 3 5 4 4 3" xfId="6333" xr:uid="{00000000-0005-0000-0000-00001B220000}"/>
    <cellStyle name="Normal 2 2 3 5 4 4 3 2" xfId="25406" xr:uid="{00000000-0005-0000-0000-00001C220000}"/>
    <cellStyle name="Normal 2 2 3 5 4 4 3 3" xfId="15870" xr:uid="{00000000-0005-0000-0000-00001D220000}"/>
    <cellStyle name="Normal 2 2 3 5 4 4 4" xfId="20638" xr:uid="{00000000-0005-0000-0000-00001E220000}"/>
    <cellStyle name="Normal 2 2 3 5 4 4 5" xfId="11102" xr:uid="{00000000-0005-0000-0000-00001F220000}"/>
    <cellStyle name="Normal 2 2 3 5 4 5" xfId="2756" xr:uid="{00000000-0005-0000-0000-000020220000}"/>
    <cellStyle name="Normal 2 2 3 5 4 5 2" xfId="7525" xr:uid="{00000000-0005-0000-0000-000021220000}"/>
    <cellStyle name="Normal 2 2 3 5 4 5 2 2" xfId="26598" xr:uid="{00000000-0005-0000-0000-000022220000}"/>
    <cellStyle name="Normal 2 2 3 5 4 5 2 3" xfId="17062" xr:uid="{00000000-0005-0000-0000-000023220000}"/>
    <cellStyle name="Normal 2 2 3 5 4 5 3" xfId="21830" xr:uid="{00000000-0005-0000-0000-000024220000}"/>
    <cellStyle name="Normal 2 2 3 5 4 5 4" xfId="12294" xr:uid="{00000000-0005-0000-0000-000025220000}"/>
    <cellStyle name="Normal 2 2 3 5 4 6" xfId="5141" xr:uid="{00000000-0005-0000-0000-000026220000}"/>
    <cellStyle name="Normal 2 2 3 5 4 6 2" xfId="24214" xr:uid="{00000000-0005-0000-0000-000027220000}"/>
    <cellStyle name="Normal 2 2 3 5 4 6 3" xfId="14678" xr:uid="{00000000-0005-0000-0000-000028220000}"/>
    <cellStyle name="Normal 2 2 3 5 4 7" xfId="19446" xr:uid="{00000000-0005-0000-0000-000029220000}"/>
    <cellStyle name="Normal 2 2 3 5 4 8" xfId="9910" xr:uid="{00000000-0005-0000-0000-00002A220000}"/>
    <cellStyle name="Normal 2 2 3 5 5" xfId="497" xr:uid="{00000000-0005-0000-0000-00002B220000}"/>
    <cellStyle name="Normal 2 2 3 5 5 2" xfId="1695" xr:uid="{00000000-0005-0000-0000-00002C220000}"/>
    <cellStyle name="Normal 2 2 3 5 5 2 2" xfId="4080" xr:uid="{00000000-0005-0000-0000-00002D220000}"/>
    <cellStyle name="Normal 2 2 3 5 5 2 2 2" xfId="8849" xr:uid="{00000000-0005-0000-0000-00002E220000}"/>
    <cellStyle name="Normal 2 2 3 5 5 2 2 2 2" xfId="27922" xr:uid="{00000000-0005-0000-0000-00002F220000}"/>
    <cellStyle name="Normal 2 2 3 5 5 2 2 2 3" xfId="18386" xr:uid="{00000000-0005-0000-0000-000030220000}"/>
    <cellStyle name="Normal 2 2 3 5 5 2 2 3" xfId="23154" xr:uid="{00000000-0005-0000-0000-000031220000}"/>
    <cellStyle name="Normal 2 2 3 5 5 2 2 4" xfId="13618" xr:uid="{00000000-0005-0000-0000-000032220000}"/>
    <cellStyle name="Normal 2 2 3 5 5 2 3" xfId="6465" xr:uid="{00000000-0005-0000-0000-000033220000}"/>
    <cellStyle name="Normal 2 2 3 5 5 2 3 2" xfId="25538" xr:uid="{00000000-0005-0000-0000-000034220000}"/>
    <cellStyle name="Normal 2 2 3 5 5 2 3 3" xfId="16002" xr:uid="{00000000-0005-0000-0000-000035220000}"/>
    <cellStyle name="Normal 2 2 3 5 5 2 4" xfId="20770" xr:uid="{00000000-0005-0000-0000-000036220000}"/>
    <cellStyle name="Normal 2 2 3 5 5 2 5" xfId="11234" xr:uid="{00000000-0005-0000-0000-000037220000}"/>
    <cellStyle name="Normal 2 2 3 5 5 3" xfId="2888" xr:uid="{00000000-0005-0000-0000-000038220000}"/>
    <cellStyle name="Normal 2 2 3 5 5 3 2" xfId="7657" xr:uid="{00000000-0005-0000-0000-000039220000}"/>
    <cellStyle name="Normal 2 2 3 5 5 3 2 2" xfId="26730" xr:uid="{00000000-0005-0000-0000-00003A220000}"/>
    <cellStyle name="Normal 2 2 3 5 5 3 2 3" xfId="17194" xr:uid="{00000000-0005-0000-0000-00003B220000}"/>
    <cellStyle name="Normal 2 2 3 5 5 3 3" xfId="21962" xr:uid="{00000000-0005-0000-0000-00003C220000}"/>
    <cellStyle name="Normal 2 2 3 5 5 3 4" xfId="12426" xr:uid="{00000000-0005-0000-0000-00003D220000}"/>
    <cellStyle name="Normal 2 2 3 5 5 4" xfId="5273" xr:uid="{00000000-0005-0000-0000-00003E220000}"/>
    <cellStyle name="Normal 2 2 3 5 5 4 2" xfId="24346" xr:uid="{00000000-0005-0000-0000-00003F220000}"/>
    <cellStyle name="Normal 2 2 3 5 5 4 3" xfId="14810" xr:uid="{00000000-0005-0000-0000-000040220000}"/>
    <cellStyle name="Normal 2 2 3 5 5 5" xfId="19578" xr:uid="{00000000-0005-0000-0000-000041220000}"/>
    <cellStyle name="Normal 2 2 3 5 5 6" xfId="10042" xr:uid="{00000000-0005-0000-0000-000042220000}"/>
    <cellStyle name="Normal 2 2 3 5 6" xfId="845" xr:uid="{00000000-0005-0000-0000-000043220000}"/>
    <cellStyle name="Normal 2 2 3 5 6 2" xfId="2043" xr:uid="{00000000-0005-0000-0000-000044220000}"/>
    <cellStyle name="Normal 2 2 3 5 6 2 2" xfId="4428" xr:uid="{00000000-0005-0000-0000-000045220000}"/>
    <cellStyle name="Normal 2 2 3 5 6 2 2 2" xfId="9197" xr:uid="{00000000-0005-0000-0000-000046220000}"/>
    <cellStyle name="Normal 2 2 3 5 6 2 2 2 2" xfId="28270" xr:uid="{00000000-0005-0000-0000-000047220000}"/>
    <cellStyle name="Normal 2 2 3 5 6 2 2 2 3" xfId="18734" xr:uid="{00000000-0005-0000-0000-000048220000}"/>
    <cellStyle name="Normal 2 2 3 5 6 2 2 3" xfId="23502" xr:uid="{00000000-0005-0000-0000-000049220000}"/>
    <cellStyle name="Normal 2 2 3 5 6 2 2 4" xfId="13966" xr:uid="{00000000-0005-0000-0000-00004A220000}"/>
    <cellStyle name="Normal 2 2 3 5 6 2 3" xfId="6813" xr:uid="{00000000-0005-0000-0000-00004B220000}"/>
    <cellStyle name="Normal 2 2 3 5 6 2 3 2" xfId="25886" xr:uid="{00000000-0005-0000-0000-00004C220000}"/>
    <cellStyle name="Normal 2 2 3 5 6 2 3 3" xfId="16350" xr:uid="{00000000-0005-0000-0000-00004D220000}"/>
    <cellStyle name="Normal 2 2 3 5 6 2 4" xfId="21118" xr:uid="{00000000-0005-0000-0000-00004E220000}"/>
    <cellStyle name="Normal 2 2 3 5 6 2 5" xfId="11582" xr:uid="{00000000-0005-0000-0000-00004F220000}"/>
    <cellStyle name="Normal 2 2 3 5 6 3" xfId="3236" xr:uid="{00000000-0005-0000-0000-000050220000}"/>
    <cellStyle name="Normal 2 2 3 5 6 3 2" xfId="8005" xr:uid="{00000000-0005-0000-0000-000051220000}"/>
    <cellStyle name="Normal 2 2 3 5 6 3 2 2" xfId="27078" xr:uid="{00000000-0005-0000-0000-000052220000}"/>
    <cellStyle name="Normal 2 2 3 5 6 3 2 3" xfId="17542" xr:uid="{00000000-0005-0000-0000-000053220000}"/>
    <cellStyle name="Normal 2 2 3 5 6 3 3" xfId="22310" xr:uid="{00000000-0005-0000-0000-000054220000}"/>
    <cellStyle name="Normal 2 2 3 5 6 3 4" xfId="12774" xr:uid="{00000000-0005-0000-0000-000055220000}"/>
    <cellStyle name="Normal 2 2 3 5 6 4" xfId="5621" xr:uid="{00000000-0005-0000-0000-000056220000}"/>
    <cellStyle name="Normal 2 2 3 5 6 4 2" xfId="24694" xr:uid="{00000000-0005-0000-0000-000057220000}"/>
    <cellStyle name="Normal 2 2 3 5 6 4 3" xfId="15158" xr:uid="{00000000-0005-0000-0000-000058220000}"/>
    <cellStyle name="Normal 2 2 3 5 6 5" xfId="19926" xr:uid="{00000000-0005-0000-0000-000059220000}"/>
    <cellStyle name="Normal 2 2 3 5 6 6" xfId="10390" xr:uid="{00000000-0005-0000-0000-00005A220000}"/>
    <cellStyle name="Normal 2 2 3 5 7" xfId="148" xr:uid="{00000000-0005-0000-0000-00005B220000}"/>
    <cellStyle name="Normal 2 2 3 5 7 2" xfId="1347" xr:uid="{00000000-0005-0000-0000-00005C220000}"/>
    <cellStyle name="Normal 2 2 3 5 7 2 2" xfId="3732" xr:uid="{00000000-0005-0000-0000-00005D220000}"/>
    <cellStyle name="Normal 2 2 3 5 7 2 2 2" xfId="8501" xr:uid="{00000000-0005-0000-0000-00005E220000}"/>
    <cellStyle name="Normal 2 2 3 5 7 2 2 2 2" xfId="27574" xr:uid="{00000000-0005-0000-0000-00005F220000}"/>
    <cellStyle name="Normal 2 2 3 5 7 2 2 2 3" xfId="18038" xr:uid="{00000000-0005-0000-0000-000060220000}"/>
    <cellStyle name="Normal 2 2 3 5 7 2 2 3" xfId="22806" xr:uid="{00000000-0005-0000-0000-000061220000}"/>
    <cellStyle name="Normal 2 2 3 5 7 2 2 4" xfId="13270" xr:uid="{00000000-0005-0000-0000-000062220000}"/>
    <cellStyle name="Normal 2 2 3 5 7 2 3" xfId="6117" xr:uid="{00000000-0005-0000-0000-000063220000}"/>
    <cellStyle name="Normal 2 2 3 5 7 2 3 2" xfId="25190" xr:uid="{00000000-0005-0000-0000-000064220000}"/>
    <cellStyle name="Normal 2 2 3 5 7 2 3 3" xfId="15654" xr:uid="{00000000-0005-0000-0000-000065220000}"/>
    <cellStyle name="Normal 2 2 3 5 7 2 4" xfId="20422" xr:uid="{00000000-0005-0000-0000-000066220000}"/>
    <cellStyle name="Normal 2 2 3 5 7 2 5" xfId="10886" xr:uid="{00000000-0005-0000-0000-000067220000}"/>
    <cellStyle name="Normal 2 2 3 5 7 3" xfId="2540" xr:uid="{00000000-0005-0000-0000-000068220000}"/>
    <cellStyle name="Normal 2 2 3 5 7 3 2" xfId="7309" xr:uid="{00000000-0005-0000-0000-000069220000}"/>
    <cellStyle name="Normal 2 2 3 5 7 3 2 2" xfId="26382" xr:uid="{00000000-0005-0000-0000-00006A220000}"/>
    <cellStyle name="Normal 2 2 3 5 7 3 2 3" xfId="16846" xr:uid="{00000000-0005-0000-0000-00006B220000}"/>
    <cellStyle name="Normal 2 2 3 5 7 3 3" xfId="21614" xr:uid="{00000000-0005-0000-0000-00006C220000}"/>
    <cellStyle name="Normal 2 2 3 5 7 3 4" xfId="12078" xr:uid="{00000000-0005-0000-0000-00006D220000}"/>
    <cellStyle name="Normal 2 2 3 5 7 4" xfId="4925" xr:uid="{00000000-0005-0000-0000-00006E220000}"/>
    <cellStyle name="Normal 2 2 3 5 7 4 2" xfId="23998" xr:uid="{00000000-0005-0000-0000-00006F220000}"/>
    <cellStyle name="Normal 2 2 3 5 7 4 3" xfId="14462" xr:uid="{00000000-0005-0000-0000-000070220000}"/>
    <cellStyle name="Normal 2 2 3 5 7 5" xfId="19230" xr:uid="{00000000-0005-0000-0000-000071220000}"/>
    <cellStyle name="Normal 2 2 3 5 7 6" xfId="9694" xr:uid="{00000000-0005-0000-0000-000072220000}"/>
    <cellStyle name="Normal 2 2 3 5 8" xfId="1182" xr:uid="{00000000-0005-0000-0000-000073220000}"/>
    <cellStyle name="Normal 2 2 3 5 8 2" xfId="2379" xr:uid="{00000000-0005-0000-0000-000074220000}"/>
    <cellStyle name="Normal 2 2 3 5 8 2 2" xfId="4764" xr:uid="{00000000-0005-0000-0000-000075220000}"/>
    <cellStyle name="Normal 2 2 3 5 8 2 2 2" xfId="9533" xr:uid="{00000000-0005-0000-0000-000076220000}"/>
    <cellStyle name="Normal 2 2 3 5 8 2 2 2 2" xfId="28606" xr:uid="{00000000-0005-0000-0000-000077220000}"/>
    <cellStyle name="Normal 2 2 3 5 8 2 2 2 3" xfId="19070" xr:uid="{00000000-0005-0000-0000-000078220000}"/>
    <cellStyle name="Normal 2 2 3 5 8 2 2 3" xfId="23838" xr:uid="{00000000-0005-0000-0000-000079220000}"/>
    <cellStyle name="Normal 2 2 3 5 8 2 2 4" xfId="14302" xr:uid="{00000000-0005-0000-0000-00007A220000}"/>
    <cellStyle name="Normal 2 2 3 5 8 2 3" xfId="7149" xr:uid="{00000000-0005-0000-0000-00007B220000}"/>
    <cellStyle name="Normal 2 2 3 5 8 2 3 2" xfId="26222" xr:uid="{00000000-0005-0000-0000-00007C220000}"/>
    <cellStyle name="Normal 2 2 3 5 8 2 3 3" xfId="16686" xr:uid="{00000000-0005-0000-0000-00007D220000}"/>
    <cellStyle name="Normal 2 2 3 5 8 2 4" xfId="21454" xr:uid="{00000000-0005-0000-0000-00007E220000}"/>
    <cellStyle name="Normal 2 2 3 5 8 2 5" xfId="11918" xr:uid="{00000000-0005-0000-0000-00007F220000}"/>
    <cellStyle name="Normal 2 2 3 5 8 3" xfId="3572" xr:uid="{00000000-0005-0000-0000-000080220000}"/>
    <cellStyle name="Normal 2 2 3 5 8 3 2" xfId="8341" xr:uid="{00000000-0005-0000-0000-000081220000}"/>
    <cellStyle name="Normal 2 2 3 5 8 3 2 2" xfId="27414" xr:uid="{00000000-0005-0000-0000-000082220000}"/>
    <cellStyle name="Normal 2 2 3 5 8 3 2 3" xfId="17878" xr:uid="{00000000-0005-0000-0000-000083220000}"/>
    <cellStyle name="Normal 2 2 3 5 8 3 3" xfId="22646" xr:uid="{00000000-0005-0000-0000-000084220000}"/>
    <cellStyle name="Normal 2 2 3 5 8 3 4" xfId="13110" xr:uid="{00000000-0005-0000-0000-000085220000}"/>
    <cellStyle name="Normal 2 2 3 5 8 4" xfId="5957" xr:uid="{00000000-0005-0000-0000-000086220000}"/>
    <cellStyle name="Normal 2 2 3 5 8 4 2" xfId="25030" xr:uid="{00000000-0005-0000-0000-000087220000}"/>
    <cellStyle name="Normal 2 2 3 5 8 4 3" xfId="15494" xr:uid="{00000000-0005-0000-0000-000088220000}"/>
    <cellStyle name="Normal 2 2 3 5 8 5" xfId="20262" xr:uid="{00000000-0005-0000-0000-000089220000}"/>
    <cellStyle name="Normal 2 2 3 5 8 6" xfId="10726" xr:uid="{00000000-0005-0000-0000-00008A220000}"/>
    <cellStyle name="Normal 2 2 3 5 9" xfId="88" xr:uid="{00000000-0005-0000-0000-00008B220000}"/>
    <cellStyle name="Normal 2 2 3 5 9 2" xfId="1287" xr:uid="{00000000-0005-0000-0000-00008C220000}"/>
    <cellStyle name="Normal 2 2 3 5 9 2 2" xfId="3672" xr:uid="{00000000-0005-0000-0000-00008D220000}"/>
    <cellStyle name="Normal 2 2 3 5 9 2 2 2" xfId="8441" xr:uid="{00000000-0005-0000-0000-00008E220000}"/>
    <cellStyle name="Normal 2 2 3 5 9 2 2 2 2" xfId="27514" xr:uid="{00000000-0005-0000-0000-00008F220000}"/>
    <cellStyle name="Normal 2 2 3 5 9 2 2 2 3" xfId="17978" xr:uid="{00000000-0005-0000-0000-000090220000}"/>
    <cellStyle name="Normal 2 2 3 5 9 2 2 3" xfId="22746" xr:uid="{00000000-0005-0000-0000-000091220000}"/>
    <cellStyle name="Normal 2 2 3 5 9 2 2 4" xfId="13210" xr:uid="{00000000-0005-0000-0000-000092220000}"/>
    <cellStyle name="Normal 2 2 3 5 9 2 3" xfId="6057" xr:uid="{00000000-0005-0000-0000-000093220000}"/>
    <cellStyle name="Normal 2 2 3 5 9 2 3 2" xfId="25130" xr:uid="{00000000-0005-0000-0000-000094220000}"/>
    <cellStyle name="Normal 2 2 3 5 9 2 3 3" xfId="15594" xr:uid="{00000000-0005-0000-0000-000095220000}"/>
    <cellStyle name="Normal 2 2 3 5 9 2 4" xfId="20362" xr:uid="{00000000-0005-0000-0000-000096220000}"/>
    <cellStyle name="Normal 2 2 3 5 9 2 5" xfId="10826" xr:uid="{00000000-0005-0000-0000-000097220000}"/>
    <cellStyle name="Normal 2 2 3 5 9 3" xfId="2480" xr:uid="{00000000-0005-0000-0000-000098220000}"/>
    <cellStyle name="Normal 2 2 3 5 9 3 2" xfId="7249" xr:uid="{00000000-0005-0000-0000-000099220000}"/>
    <cellStyle name="Normal 2 2 3 5 9 3 2 2" xfId="26322" xr:uid="{00000000-0005-0000-0000-00009A220000}"/>
    <cellStyle name="Normal 2 2 3 5 9 3 2 3" xfId="16786" xr:uid="{00000000-0005-0000-0000-00009B220000}"/>
    <cellStyle name="Normal 2 2 3 5 9 3 3" xfId="21554" xr:uid="{00000000-0005-0000-0000-00009C220000}"/>
    <cellStyle name="Normal 2 2 3 5 9 3 4" xfId="12018" xr:uid="{00000000-0005-0000-0000-00009D220000}"/>
    <cellStyle name="Normal 2 2 3 5 9 4" xfId="4865" xr:uid="{00000000-0005-0000-0000-00009E220000}"/>
    <cellStyle name="Normal 2 2 3 5 9 4 2" xfId="23938" xr:uid="{00000000-0005-0000-0000-00009F220000}"/>
    <cellStyle name="Normal 2 2 3 5 9 4 3" xfId="14402" xr:uid="{00000000-0005-0000-0000-0000A0220000}"/>
    <cellStyle name="Normal 2 2 3 5 9 5" xfId="19170" xr:uid="{00000000-0005-0000-0000-0000A1220000}"/>
    <cellStyle name="Normal 2 2 3 5 9 6" xfId="9634" xr:uid="{00000000-0005-0000-0000-0000A2220000}"/>
    <cellStyle name="Normal 2 2 3 6" xfId="124" xr:uid="{00000000-0005-0000-0000-0000A3220000}"/>
    <cellStyle name="Normal 2 2 3 6 10" xfId="19206" xr:uid="{00000000-0005-0000-0000-0000A4220000}"/>
    <cellStyle name="Normal 2 2 3 6 11" xfId="9670" xr:uid="{00000000-0005-0000-0000-0000A5220000}"/>
    <cellStyle name="Normal 2 2 3 6 2" xfId="268" xr:uid="{00000000-0005-0000-0000-0000A6220000}"/>
    <cellStyle name="Normal 2 2 3 6 2 2" xfId="412" xr:uid="{00000000-0005-0000-0000-0000A7220000}"/>
    <cellStyle name="Normal 2 2 3 6 2 2 2" xfId="761" xr:uid="{00000000-0005-0000-0000-0000A8220000}"/>
    <cellStyle name="Normal 2 2 3 6 2 2 2 2" xfId="1959" xr:uid="{00000000-0005-0000-0000-0000A9220000}"/>
    <cellStyle name="Normal 2 2 3 6 2 2 2 2 2" xfId="4344" xr:uid="{00000000-0005-0000-0000-0000AA220000}"/>
    <cellStyle name="Normal 2 2 3 6 2 2 2 2 2 2" xfId="9113" xr:uid="{00000000-0005-0000-0000-0000AB220000}"/>
    <cellStyle name="Normal 2 2 3 6 2 2 2 2 2 2 2" xfId="28186" xr:uid="{00000000-0005-0000-0000-0000AC220000}"/>
    <cellStyle name="Normal 2 2 3 6 2 2 2 2 2 2 3" xfId="18650" xr:uid="{00000000-0005-0000-0000-0000AD220000}"/>
    <cellStyle name="Normal 2 2 3 6 2 2 2 2 2 3" xfId="23418" xr:uid="{00000000-0005-0000-0000-0000AE220000}"/>
    <cellStyle name="Normal 2 2 3 6 2 2 2 2 2 4" xfId="13882" xr:uid="{00000000-0005-0000-0000-0000AF220000}"/>
    <cellStyle name="Normal 2 2 3 6 2 2 2 2 3" xfId="6729" xr:uid="{00000000-0005-0000-0000-0000B0220000}"/>
    <cellStyle name="Normal 2 2 3 6 2 2 2 2 3 2" xfId="25802" xr:uid="{00000000-0005-0000-0000-0000B1220000}"/>
    <cellStyle name="Normal 2 2 3 6 2 2 2 2 3 3" xfId="16266" xr:uid="{00000000-0005-0000-0000-0000B2220000}"/>
    <cellStyle name="Normal 2 2 3 6 2 2 2 2 4" xfId="21034" xr:uid="{00000000-0005-0000-0000-0000B3220000}"/>
    <cellStyle name="Normal 2 2 3 6 2 2 2 2 5" xfId="11498" xr:uid="{00000000-0005-0000-0000-0000B4220000}"/>
    <cellStyle name="Normal 2 2 3 6 2 2 2 3" xfId="3152" xr:uid="{00000000-0005-0000-0000-0000B5220000}"/>
    <cellStyle name="Normal 2 2 3 6 2 2 2 3 2" xfId="7921" xr:uid="{00000000-0005-0000-0000-0000B6220000}"/>
    <cellStyle name="Normal 2 2 3 6 2 2 2 3 2 2" xfId="26994" xr:uid="{00000000-0005-0000-0000-0000B7220000}"/>
    <cellStyle name="Normal 2 2 3 6 2 2 2 3 2 3" xfId="17458" xr:uid="{00000000-0005-0000-0000-0000B8220000}"/>
    <cellStyle name="Normal 2 2 3 6 2 2 2 3 3" xfId="22226" xr:uid="{00000000-0005-0000-0000-0000B9220000}"/>
    <cellStyle name="Normal 2 2 3 6 2 2 2 3 4" xfId="12690" xr:uid="{00000000-0005-0000-0000-0000BA220000}"/>
    <cellStyle name="Normal 2 2 3 6 2 2 2 4" xfId="5537" xr:uid="{00000000-0005-0000-0000-0000BB220000}"/>
    <cellStyle name="Normal 2 2 3 6 2 2 2 4 2" xfId="24610" xr:uid="{00000000-0005-0000-0000-0000BC220000}"/>
    <cellStyle name="Normal 2 2 3 6 2 2 2 4 3" xfId="15074" xr:uid="{00000000-0005-0000-0000-0000BD220000}"/>
    <cellStyle name="Normal 2 2 3 6 2 2 2 5" xfId="19842" xr:uid="{00000000-0005-0000-0000-0000BE220000}"/>
    <cellStyle name="Normal 2 2 3 6 2 2 2 6" xfId="10306" xr:uid="{00000000-0005-0000-0000-0000BF220000}"/>
    <cellStyle name="Normal 2 2 3 6 2 2 3" xfId="1109" xr:uid="{00000000-0005-0000-0000-0000C0220000}"/>
    <cellStyle name="Normal 2 2 3 6 2 2 3 2" xfId="2307" xr:uid="{00000000-0005-0000-0000-0000C1220000}"/>
    <cellStyle name="Normal 2 2 3 6 2 2 3 2 2" xfId="4692" xr:uid="{00000000-0005-0000-0000-0000C2220000}"/>
    <cellStyle name="Normal 2 2 3 6 2 2 3 2 2 2" xfId="9461" xr:uid="{00000000-0005-0000-0000-0000C3220000}"/>
    <cellStyle name="Normal 2 2 3 6 2 2 3 2 2 2 2" xfId="28534" xr:uid="{00000000-0005-0000-0000-0000C4220000}"/>
    <cellStyle name="Normal 2 2 3 6 2 2 3 2 2 2 3" xfId="18998" xr:uid="{00000000-0005-0000-0000-0000C5220000}"/>
    <cellStyle name="Normal 2 2 3 6 2 2 3 2 2 3" xfId="23766" xr:uid="{00000000-0005-0000-0000-0000C6220000}"/>
    <cellStyle name="Normal 2 2 3 6 2 2 3 2 2 4" xfId="14230" xr:uid="{00000000-0005-0000-0000-0000C7220000}"/>
    <cellStyle name="Normal 2 2 3 6 2 2 3 2 3" xfId="7077" xr:uid="{00000000-0005-0000-0000-0000C8220000}"/>
    <cellStyle name="Normal 2 2 3 6 2 2 3 2 3 2" xfId="26150" xr:uid="{00000000-0005-0000-0000-0000C9220000}"/>
    <cellStyle name="Normal 2 2 3 6 2 2 3 2 3 3" xfId="16614" xr:uid="{00000000-0005-0000-0000-0000CA220000}"/>
    <cellStyle name="Normal 2 2 3 6 2 2 3 2 4" xfId="21382" xr:uid="{00000000-0005-0000-0000-0000CB220000}"/>
    <cellStyle name="Normal 2 2 3 6 2 2 3 2 5" xfId="11846" xr:uid="{00000000-0005-0000-0000-0000CC220000}"/>
    <cellStyle name="Normal 2 2 3 6 2 2 3 3" xfId="3500" xr:uid="{00000000-0005-0000-0000-0000CD220000}"/>
    <cellStyle name="Normal 2 2 3 6 2 2 3 3 2" xfId="8269" xr:uid="{00000000-0005-0000-0000-0000CE220000}"/>
    <cellStyle name="Normal 2 2 3 6 2 2 3 3 2 2" xfId="27342" xr:uid="{00000000-0005-0000-0000-0000CF220000}"/>
    <cellStyle name="Normal 2 2 3 6 2 2 3 3 2 3" xfId="17806" xr:uid="{00000000-0005-0000-0000-0000D0220000}"/>
    <cellStyle name="Normal 2 2 3 6 2 2 3 3 3" xfId="22574" xr:uid="{00000000-0005-0000-0000-0000D1220000}"/>
    <cellStyle name="Normal 2 2 3 6 2 2 3 3 4" xfId="13038" xr:uid="{00000000-0005-0000-0000-0000D2220000}"/>
    <cellStyle name="Normal 2 2 3 6 2 2 3 4" xfId="5885" xr:uid="{00000000-0005-0000-0000-0000D3220000}"/>
    <cellStyle name="Normal 2 2 3 6 2 2 3 4 2" xfId="24958" xr:uid="{00000000-0005-0000-0000-0000D4220000}"/>
    <cellStyle name="Normal 2 2 3 6 2 2 3 4 3" xfId="15422" xr:uid="{00000000-0005-0000-0000-0000D5220000}"/>
    <cellStyle name="Normal 2 2 3 6 2 2 3 5" xfId="20190" xr:uid="{00000000-0005-0000-0000-0000D6220000}"/>
    <cellStyle name="Normal 2 2 3 6 2 2 3 6" xfId="10654" xr:uid="{00000000-0005-0000-0000-0000D7220000}"/>
    <cellStyle name="Normal 2 2 3 6 2 2 4" xfId="1611" xr:uid="{00000000-0005-0000-0000-0000D8220000}"/>
    <cellStyle name="Normal 2 2 3 6 2 2 4 2" xfId="3996" xr:uid="{00000000-0005-0000-0000-0000D9220000}"/>
    <cellStyle name="Normal 2 2 3 6 2 2 4 2 2" xfId="8765" xr:uid="{00000000-0005-0000-0000-0000DA220000}"/>
    <cellStyle name="Normal 2 2 3 6 2 2 4 2 2 2" xfId="27838" xr:uid="{00000000-0005-0000-0000-0000DB220000}"/>
    <cellStyle name="Normal 2 2 3 6 2 2 4 2 2 3" xfId="18302" xr:uid="{00000000-0005-0000-0000-0000DC220000}"/>
    <cellStyle name="Normal 2 2 3 6 2 2 4 2 3" xfId="23070" xr:uid="{00000000-0005-0000-0000-0000DD220000}"/>
    <cellStyle name="Normal 2 2 3 6 2 2 4 2 4" xfId="13534" xr:uid="{00000000-0005-0000-0000-0000DE220000}"/>
    <cellStyle name="Normal 2 2 3 6 2 2 4 3" xfId="6381" xr:uid="{00000000-0005-0000-0000-0000DF220000}"/>
    <cellStyle name="Normal 2 2 3 6 2 2 4 3 2" xfId="25454" xr:uid="{00000000-0005-0000-0000-0000E0220000}"/>
    <cellStyle name="Normal 2 2 3 6 2 2 4 3 3" xfId="15918" xr:uid="{00000000-0005-0000-0000-0000E1220000}"/>
    <cellStyle name="Normal 2 2 3 6 2 2 4 4" xfId="20686" xr:uid="{00000000-0005-0000-0000-0000E2220000}"/>
    <cellStyle name="Normal 2 2 3 6 2 2 4 5" xfId="11150" xr:uid="{00000000-0005-0000-0000-0000E3220000}"/>
    <cellStyle name="Normal 2 2 3 6 2 2 5" xfId="2804" xr:uid="{00000000-0005-0000-0000-0000E4220000}"/>
    <cellStyle name="Normal 2 2 3 6 2 2 5 2" xfId="7573" xr:uid="{00000000-0005-0000-0000-0000E5220000}"/>
    <cellStyle name="Normal 2 2 3 6 2 2 5 2 2" xfId="26646" xr:uid="{00000000-0005-0000-0000-0000E6220000}"/>
    <cellStyle name="Normal 2 2 3 6 2 2 5 2 3" xfId="17110" xr:uid="{00000000-0005-0000-0000-0000E7220000}"/>
    <cellStyle name="Normal 2 2 3 6 2 2 5 3" xfId="21878" xr:uid="{00000000-0005-0000-0000-0000E8220000}"/>
    <cellStyle name="Normal 2 2 3 6 2 2 5 4" xfId="12342" xr:uid="{00000000-0005-0000-0000-0000E9220000}"/>
    <cellStyle name="Normal 2 2 3 6 2 2 6" xfId="5189" xr:uid="{00000000-0005-0000-0000-0000EA220000}"/>
    <cellStyle name="Normal 2 2 3 6 2 2 6 2" xfId="24262" xr:uid="{00000000-0005-0000-0000-0000EB220000}"/>
    <cellStyle name="Normal 2 2 3 6 2 2 6 3" xfId="14726" xr:uid="{00000000-0005-0000-0000-0000EC220000}"/>
    <cellStyle name="Normal 2 2 3 6 2 2 7" xfId="19494" xr:uid="{00000000-0005-0000-0000-0000ED220000}"/>
    <cellStyle name="Normal 2 2 3 6 2 2 8" xfId="9958" xr:uid="{00000000-0005-0000-0000-0000EE220000}"/>
    <cellStyle name="Normal 2 2 3 6 2 3" xfId="617" xr:uid="{00000000-0005-0000-0000-0000EF220000}"/>
    <cellStyle name="Normal 2 2 3 6 2 3 2" xfId="1815" xr:uid="{00000000-0005-0000-0000-0000F0220000}"/>
    <cellStyle name="Normal 2 2 3 6 2 3 2 2" xfId="4200" xr:uid="{00000000-0005-0000-0000-0000F1220000}"/>
    <cellStyle name="Normal 2 2 3 6 2 3 2 2 2" xfId="8969" xr:uid="{00000000-0005-0000-0000-0000F2220000}"/>
    <cellStyle name="Normal 2 2 3 6 2 3 2 2 2 2" xfId="28042" xr:uid="{00000000-0005-0000-0000-0000F3220000}"/>
    <cellStyle name="Normal 2 2 3 6 2 3 2 2 2 3" xfId="18506" xr:uid="{00000000-0005-0000-0000-0000F4220000}"/>
    <cellStyle name="Normal 2 2 3 6 2 3 2 2 3" xfId="23274" xr:uid="{00000000-0005-0000-0000-0000F5220000}"/>
    <cellStyle name="Normal 2 2 3 6 2 3 2 2 4" xfId="13738" xr:uid="{00000000-0005-0000-0000-0000F6220000}"/>
    <cellStyle name="Normal 2 2 3 6 2 3 2 3" xfId="6585" xr:uid="{00000000-0005-0000-0000-0000F7220000}"/>
    <cellStyle name="Normal 2 2 3 6 2 3 2 3 2" xfId="25658" xr:uid="{00000000-0005-0000-0000-0000F8220000}"/>
    <cellStyle name="Normal 2 2 3 6 2 3 2 3 3" xfId="16122" xr:uid="{00000000-0005-0000-0000-0000F9220000}"/>
    <cellStyle name="Normal 2 2 3 6 2 3 2 4" xfId="20890" xr:uid="{00000000-0005-0000-0000-0000FA220000}"/>
    <cellStyle name="Normal 2 2 3 6 2 3 2 5" xfId="11354" xr:uid="{00000000-0005-0000-0000-0000FB220000}"/>
    <cellStyle name="Normal 2 2 3 6 2 3 3" xfId="3008" xr:uid="{00000000-0005-0000-0000-0000FC220000}"/>
    <cellStyle name="Normal 2 2 3 6 2 3 3 2" xfId="7777" xr:uid="{00000000-0005-0000-0000-0000FD220000}"/>
    <cellStyle name="Normal 2 2 3 6 2 3 3 2 2" xfId="26850" xr:uid="{00000000-0005-0000-0000-0000FE220000}"/>
    <cellStyle name="Normal 2 2 3 6 2 3 3 2 3" xfId="17314" xr:uid="{00000000-0005-0000-0000-0000FF220000}"/>
    <cellStyle name="Normal 2 2 3 6 2 3 3 3" xfId="22082" xr:uid="{00000000-0005-0000-0000-000000230000}"/>
    <cellStyle name="Normal 2 2 3 6 2 3 3 4" xfId="12546" xr:uid="{00000000-0005-0000-0000-000001230000}"/>
    <cellStyle name="Normal 2 2 3 6 2 3 4" xfId="5393" xr:uid="{00000000-0005-0000-0000-000002230000}"/>
    <cellStyle name="Normal 2 2 3 6 2 3 4 2" xfId="24466" xr:uid="{00000000-0005-0000-0000-000003230000}"/>
    <cellStyle name="Normal 2 2 3 6 2 3 4 3" xfId="14930" xr:uid="{00000000-0005-0000-0000-000004230000}"/>
    <cellStyle name="Normal 2 2 3 6 2 3 5" xfId="19698" xr:uid="{00000000-0005-0000-0000-000005230000}"/>
    <cellStyle name="Normal 2 2 3 6 2 3 6" xfId="10162" xr:uid="{00000000-0005-0000-0000-000006230000}"/>
    <cellStyle name="Normal 2 2 3 6 2 4" xfId="965" xr:uid="{00000000-0005-0000-0000-000007230000}"/>
    <cellStyle name="Normal 2 2 3 6 2 4 2" xfId="2163" xr:uid="{00000000-0005-0000-0000-000008230000}"/>
    <cellStyle name="Normal 2 2 3 6 2 4 2 2" xfId="4548" xr:uid="{00000000-0005-0000-0000-000009230000}"/>
    <cellStyle name="Normal 2 2 3 6 2 4 2 2 2" xfId="9317" xr:uid="{00000000-0005-0000-0000-00000A230000}"/>
    <cellStyle name="Normal 2 2 3 6 2 4 2 2 2 2" xfId="28390" xr:uid="{00000000-0005-0000-0000-00000B230000}"/>
    <cellStyle name="Normal 2 2 3 6 2 4 2 2 2 3" xfId="18854" xr:uid="{00000000-0005-0000-0000-00000C230000}"/>
    <cellStyle name="Normal 2 2 3 6 2 4 2 2 3" xfId="23622" xr:uid="{00000000-0005-0000-0000-00000D230000}"/>
    <cellStyle name="Normal 2 2 3 6 2 4 2 2 4" xfId="14086" xr:uid="{00000000-0005-0000-0000-00000E230000}"/>
    <cellStyle name="Normal 2 2 3 6 2 4 2 3" xfId="6933" xr:uid="{00000000-0005-0000-0000-00000F230000}"/>
    <cellStyle name="Normal 2 2 3 6 2 4 2 3 2" xfId="26006" xr:uid="{00000000-0005-0000-0000-000010230000}"/>
    <cellStyle name="Normal 2 2 3 6 2 4 2 3 3" xfId="16470" xr:uid="{00000000-0005-0000-0000-000011230000}"/>
    <cellStyle name="Normal 2 2 3 6 2 4 2 4" xfId="21238" xr:uid="{00000000-0005-0000-0000-000012230000}"/>
    <cellStyle name="Normal 2 2 3 6 2 4 2 5" xfId="11702" xr:uid="{00000000-0005-0000-0000-000013230000}"/>
    <cellStyle name="Normal 2 2 3 6 2 4 3" xfId="3356" xr:uid="{00000000-0005-0000-0000-000014230000}"/>
    <cellStyle name="Normal 2 2 3 6 2 4 3 2" xfId="8125" xr:uid="{00000000-0005-0000-0000-000015230000}"/>
    <cellStyle name="Normal 2 2 3 6 2 4 3 2 2" xfId="27198" xr:uid="{00000000-0005-0000-0000-000016230000}"/>
    <cellStyle name="Normal 2 2 3 6 2 4 3 2 3" xfId="17662" xr:uid="{00000000-0005-0000-0000-000017230000}"/>
    <cellStyle name="Normal 2 2 3 6 2 4 3 3" xfId="22430" xr:uid="{00000000-0005-0000-0000-000018230000}"/>
    <cellStyle name="Normal 2 2 3 6 2 4 3 4" xfId="12894" xr:uid="{00000000-0005-0000-0000-000019230000}"/>
    <cellStyle name="Normal 2 2 3 6 2 4 4" xfId="5741" xr:uid="{00000000-0005-0000-0000-00001A230000}"/>
    <cellStyle name="Normal 2 2 3 6 2 4 4 2" xfId="24814" xr:uid="{00000000-0005-0000-0000-00001B230000}"/>
    <cellStyle name="Normal 2 2 3 6 2 4 4 3" xfId="15278" xr:uid="{00000000-0005-0000-0000-00001C230000}"/>
    <cellStyle name="Normal 2 2 3 6 2 4 5" xfId="20046" xr:uid="{00000000-0005-0000-0000-00001D230000}"/>
    <cellStyle name="Normal 2 2 3 6 2 4 6" xfId="10510" xr:uid="{00000000-0005-0000-0000-00001E230000}"/>
    <cellStyle name="Normal 2 2 3 6 2 5" xfId="1467" xr:uid="{00000000-0005-0000-0000-00001F230000}"/>
    <cellStyle name="Normal 2 2 3 6 2 5 2" xfId="3852" xr:uid="{00000000-0005-0000-0000-000020230000}"/>
    <cellStyle name="Normal 2 2 3 6 2 5 2 2" xfId="8621" xr:uid="{00000000-0005-0000-0000-000021230000}"/>
    <cellStyle name="Normal 2 2 3 6 2 5 2 2 2" xfId="27694" xr:uid="{00000000-0005-0000-0000-000022230000}"/>
    <cellStyle name="Normal 2 2 3 6 2 5 2 2 3" xfId="18158" xr:uid="{00000000-0005-0000-0000-000023230000}"/>
    <cellStyle name="Normal 2 2 3 6 2 5 2 3" xfId="22926" xr:uid="{00000000-0005-0000-0000-000024230000}"/>
    <cellStyle name="Normal 2 2 3 6 2 5 2 4" xfId="13390" xr:uid="{00000000-0005-0000-0000-000025230000}"/>
    <cellStyle name="Normal 2 2 3 6 2 5 3" xfId="6237" xr:uid="{00000000-0005-0000-0000-000026230000}"/>
    <cellStyle name="Normal 2 2 3 6 2 5 3 2" xfId="25310" xr:uid="{00000000-0005-0000-0000-000027230000}"/>
    <cellStyle name="Normal 2 2 3 6 2 5 3 3" xfId="15774" xr:uid="{00000000-0005-0000-0000-000028230000}"/>
    <cellStyle name="Normal 2 2 3 6 2 5 4" xfId="20542" xr:uid="{00000000-0005-0000-0000-000029230000}"/>
    <cellStyle name="Normal 2 2 3 6 2 5 5" xfId="11006" xr:uid="{00000000-0005-0000-0000-00002A230000}"/>
    <cellStyle name="Normal 2 2 3 6 2 6" xfId="2660" xr:uid="{00000000-0005-0000-0000-00002B230000}"/>
    <cellStyle name="Normal 2 2 3 6 2 6 2" xfId="7429" xr:uid="{00000000-0005-0000-0000-00002C230000}"/>
    <cellStyle name="Normal 2 2 3 6 2 6 2 2" xfId="26502" xr:uid="{00000000-0005-0000-0000-00002D230000}"/>
    <cellStyle name="Normal 2 2 3 6 2 6 2 3" xfId="16966" xr:uid="{00000000-0005-0000-0000-00002E230000}"/>
    <cellStyle name="Normal 2 2 3 6 2 6 3" xfId="21734" xr:uid="{00000000-0005-0000-0000-00002F230000}"/>
    <cellStyle name="Normal 2 2 3 6 2 6 4" xfId="12198" xr:uid="{00000000-0005-0000-0000-000030230000}"/>
    <cellStyle name="Normal 2 2 3 6 2 7" xfId="5045" xr:uid="{00000000-0005-0000-0000-000031230000}"/>
    <cellStyle name="Normal 2 2 3 6 2 7 2" xfId="24118" xr:uid="{00000000-0005-0000-0000-000032230000}"/>
    <cellStyle name="Normal 2 2 3 6 2 7 3" xfId="14582" xr:uid="{00000000-0005-0000-0000-000033230000}"/>
    <cellStyle name="Normal 2 2 3 6 2 8" xfId="19350" xr:uid="{00000000-0005-0000-0000-000034230000}"/>
    <cellStyle name="Normal 2 2 3 6 2 9" xfId="9814" xr:uid="{00000000-0005-0000-0000-000035230000}"/>
    <cellStyle name="Normal 2 2 3 6 3" xfId="196" xr:uid="{00000000-0005-0000-0000-000036230000}"/>
    <cellStyle name="Normal 2 2 3 6 3 2" xfId="545" xr:uid="{00000000-0005-0000-0000-000037230000}"/>
    <cellStyle name="Normal 2 2 3 6 3 2 2" xfId="1743" xr:uid="{00000000-0005-0000-0000-000038230000}"/>
    <cellStyle name="Normal 2 2 3 6 3 2 2 2" xfId="4128" xr:uid="{00000000-0005-0000-0000-000039230000}"/>
    <cellStyle name="Normal 2 2 3 6 3 2 2 2 2" xfId="8897" xr:uid="{00000000-0005-0000-0000-00003A230000}"/>
    <cellStyle name="Normal 2 2 3 6 3 2 2 2 2 2" xfId="27970" xr:uid="{00000000-0005-0000-0000-00003B230000}"/>
    <cellStyle name="Normal 2 2 3 6 3 2 2 2 2 3" xfId="18434" xr:uid="{00000000-0005-0000-0000-00003C230000}"/>
    <cellStyle name="Normal 2 2 3 6 3 2 2 2 3" xfId="23202" xr:uid="{00000000-0005-0000-0000-00003D230000}"/>
    <cellStyle name="Normal 2 2 3 6 3 2 2 2 4" xfId="13666" xr:uid="{00000000-0005-0000-0000-00003E230000}"/>
    <cellStyle name="Normal 2 2 3 6 3 2 2 3" xfId="6513" xr:uid="{00000000-0005-0000-0000-00003F230000}"/>
    <cellStyle name="Normal 2 2 3 6 3 2 2 3 2" xfId="25586" xr:uid="{00000000-0005-0000-0000-000040230000}"/>
    <cellStyle name="Normal 2 2 3 6 3 2 2 3 3" xfId="16050" xr:uid="{00000000-0005-0000-0000-000041230000}"/>
    <cellStyle name="Normal 2 2 3 6 3 2 2 4" xfId="20818" xr:uid="{00000000-0005-0000-0000-000042230000}"/>
    <cellStyle name="Normal 2 2 3 6 3 2 2 5" xfId="11282" xr:uid="{00000000-0005-0000-0000-000043230000}"/>
    <cellStyle name="Normal 2 2 3 6 3 2 3" xfId="2936" xr:uid="{00000000-0005-0000-0000-000044230000}"/>
    <cellStyle name="Normal 2 2 3 6 3 2 3 2" xfId="7705" xr:uid="{00000000-0005-0000-0000-000045230000}"/>
    <cellStyle name="Normal 2 2 3 6 3 2 3 2 2" xfId="26778" xr:uid="{00000000-0005-0000-0000-000046230000}"/>
    <cellStyle name="Normal 2 2 3 6 3 2 3 2 3" xfId="17242" xr:uid="{00000000-0005-0000-0000-000047230000}"/>
    <cellStyle name="Normal 2 2 3 6 3 2 3 3" xfId="22010" xr:uid="{00000000-0005-0000-0000-000048230000}"/>
    <cellStyle name="Normal 2 2 3 6 3 2 3 4" xfId="12474" xr:uid="{00000000-0005-0000-0000-000049230000}"/>
    <cellStyle name="Normal 2 2 3 6 3 2 4" xfId="5321" xr:uid="{00000000-0005-0000-0000-00004A230000}"/>
    <cellStyle name="Normal 2 2 3 6 3 2 4 2" xfId="24394" xr:uid="{00000000-0005-0000-0000-00004B230000}"/>
    <cellStyle name="Normal 2 2 3 6 3 2 4 3" xfId="14858" xr:uid="{00000000-0005-0000-0000-00004C230000}"/>
    <cellStyle name="Normal 2 2 3 6 3 2 5" xfId="19626" xr:uid="{00000000-0005-0000-0000-00004D230000}"/>
    <cellStyle name="Normal 2 2 3 6 3 2 6" xfId="10090" xr:uid="{00000000-0005-0000-0000-00004E230000}"/>
    <cellStyle name="Normal 2 2 3 6 3 3" xfId="893" xr:uid="{00000000-0005-0000-0000-00004F230000}"/>
    <cellStyle name="Normal 2 2 3 6 3 3 2" xfId="2091" xr:uid="{00000000-0005-0000-0000-000050230000}"/>
    <cellStyle name="Normal 2 2 3 6 3 3 2 2" xfId="4476" xr:uid="{00000000-0005-0000-0000-000051230000}"/>
    <cellStyle name="Normal 2 2 3 6 3 3 2 2 2" xfId="9245" xr:uid="{00000000-0005-0000-0000-000052230000}"/>
    <cellStyle name="Normal 2 2 3 6 3 3 2 2 2 2" xfId="28318" xr:uid="{00000000-0005-0000-0000-000053230000}"/>
    <cellStyle name="Normal 2 2 3 6 3 3 2 2 2 3" xfId="18782" xr:uid="{00000000-0005-0000-0000-000054230000}"/>
    <cellStyle name="Normal 2 2 3 6 3 3 2 2 3" xfId="23550" xr:uid="{00000000-0005-0000-0000-000055230000}"/>
    <cellStyle name="Normal 2 2 3 6 3 3 2 2 4" xfId="14014" xr:uid="{00000000-0005-0000-0000-000056230000}"/>
    <cellStyle name="Normal 2 2 3 6 3 3 2 3" xfId="6861" xr:uid="{00000000-0005-0000-0000-000057230000}"/>
    <cellStyle name="Normal 2 2 3 6 3 3 2 3 2" xfId="25934" xr:uid="{00000000-0005-0000-0000-000058230000}"/>
    <cellStyle name="Normal 2 2 3 6 3 3 2 3 3" xfId="16398" xr:uid="{00000000-0005-0000-0000-000059230000}"/>
    <cellStyle name="Normal 2 2 3 6 3 3 2 4" xfId="21166" xr:uid="{00000000-0005-0000-0000-00005A230000}"/>
    <cellStyle name="Normal 2 2 3 6 3 3 2 5" xfId="11630" xr:uid="{00000000-0005-0000-0000-00005B230000}"/>
    <cellStyle name="Normal 2 2 3 6 3 3 3" xfId="3284" xr:uid="{00000000-0005-0000-0000-00005C230000}"/>
    <cellStyle name="Normal 2 2 3 6 3 3 3 2" xfId="8053" xr:uid="{00000000-0005-0000-0000-00005D230000}"/>
    <cellStyle name="Normal 2 2 3 6 3 3 3 2 2" xfId="27126" xr:uid="{00000000-0005-0000-0000-00005E230000}"/>
    <cellStyle name="Normal 2 2 3 6 3 3 3 2 3" xfId="17590" xr:uid="{00000000-0005-0000-0000-00005F230000}"/>
    <cellStyle name="Normal 2 2 3 6 3 3 3 3" xfId="22358" xr:uid="{00000000-0005-0000-0000-000060230000}"/>
    <cellStyle name="Normal 2 2 3 6 3 3 3 4" xfId="12822" xr:uid="{00000000-0005-0000-0000-000061230000}"/>
    <cellStyle name="Normal 2 2 3 6 3 3 4" xfId="5669" xr:uid="{00000000-0005-0000-0000-000062230000}"/>
    <cellStyle name="Normal 2 2 3 6 3 3 4 2" xfId="24742" xr:uid="{00000000-0005-0000-0000-000063230000}"/>
    <cellStyle name="Normal 2 2 3 6 3 3 4 3" xfId="15206" xr:uid="{00000000-0005-0000-0000-000064230000}"/>
    <cellStyle name="Normal 2 2 3 6 3 3 5" xfId="19974" xr:uid="{00000000-0005-0000-0000-000065230000}"/>
    <cellStyle name="Normal 2 2 3 6 3 3 6" xfId="10438" xr:uid="{00000000-0005-0000-0000-000066230000}"/>
    <cellStyle name="Normal 2 2 3 6 3 4" xfId="1395" xr:uid="{00000000-0005-0000-0000-000067230000}"/>
    <cellStyle name="Normal 2 2 3 6 3 4 2" xfId="3780" xr:uid="{00000000-0005-0000-0000-000068230000}"/>
    <cellStyle name="Normal 2 2 3 6 3 4 2 2" xfId="8549" xr:uid="{00000000-0005-0000-0000-000069230000}"/>
    <cellStyle name="Normal 2 2 3 6 3 4 2 2 2" xfId="27622" xr:uid="{00000000-0005-0000-0000-00006A230000}"/>
    <cellStyle name="Normal 2 2 3 6 3 4 2 2 3" xfId="18086" xr:uid="{00000000-0005-0000-0000-00006B230000}"/>
    <cellStyle name="Normal 2 2 3 6 3 4 2 3" xfId="22854" xr:uid="{00000000-0005-0000-0000-00006C230000}"/>
    <cellStyle name="Normal 2 2 3 6 3 4 2 4" xfId="13318" xr:uid="{00000000-0005-0000-0000-00006D230000}"/>
    <cellStyle name="Normal 2 2 3 6 3 4 3" xfId="6165" xr:uid="{00000000-0005-0000-0000-00006E230000}"/>
    <cellStyle name="Normal 2 2 3 6 3 4 3 2" xfId="25238" xr:uid="{00000000-0005-0000-0000-00006F230000}"/>
    <cellStyle name="Normal 2 2 3 6 3 4 3 3" xfId="15702" xr:uid="{00000000-0005-0000-0000-000070230000}"/>
    <cellStyle name="Normal 2 2 3 6 3 4 4" xfId="20470" xr:uid="{00000000-0005-0000-0000-000071230000}"/>
    <cellStyle name="Normal 2 2 3 6 3 4 5" xfId="10934" xr:uid="{00000000-0005-0000-0000-000072230000}"/>
    <cellStyle name="Normal 2 2 3 6 3 5" xfId="2588" xr:uid="{00000000-0005-0000-0000-000073230000}"/>
    <cellStyle name="Normal 2 2 3 6 3 5 2" xfId="7357" xr:uid="{00000000-0005-0000-0000-000074230000}"/>
    <cellStyle name="Normal 2 2 3 6 3 5 2 2" xfId="26430" xr:uid="{00000000-0005-0000-0000-000075230000}"/>
    <cellStyle name="Normal 2 2 3 6 3 5 2 3" xfId="16894" xr:uid="{00000000-0005-0000-0000-000076230000}"/>
    <cellStyle name="Normal 2 2 3 6 3 5 3" xfId="21662" xr:uid="{00000000-0005-0000-0000-000077230000}"/>
    <cellStyle name="Normal 2 2 3 6 3 5 4" xfId="12126" xr:uid="{00000000-0005-0000-0000-000078230000}"/>
    <cellStyle name="Normal 2 2 3 6 3 6" xfId="4973" xr:uid="{00000000-0005-0000-0000-000079230000}"/>
    <cellStyle name="Normal 2 2 3 6 3 6 2" xfId="24046" xr:uid="{00000000-0005-0000-0000-00007A230000}"/>
    <cellStyle name="Normal 2 2 3 6 3 6 3" xfId="14510" xr:uid="{00000000-0005-0000-0000-00007B230000}"/>
    <cellStyle name="Normal 2 2 3 6 3 7" xfId="19278" xr:uid="{00000000-0005-0000-0000-00007C230000}"/>
    <cellStyle name="Normal 2 2 3 6 3 8" xfId="9742" xr:uid="{00000000-0005-0000-0000-00007D230000}"/>
    <cellStyle name="Normal 2 2 3 6 4" xfId="340" xr:uid="{00000000-0005-0000-0000-00007E230000}"/>
    <cellStyle name="Normal 2 2 3 6 4 2" xfId="689" xr:uid="{00000000-0005-0000-0000-00007F230000}"/>
    <cellStyle name="Normal 2 2 3 6 4 2 2" xfId="1887" xr:uid="{00000000-0005-0000-0000-000080230000}"/>
    <cellStyle name="Normal 2 2 3 6 4 2 2 2" xfId="4272" xr:uid="{00000000-0005-0000-0000-000081230000}"/>
    <cellStyle name="Normal 2 2 3 6 4 2 2 2 2" xfId="9041" xr:uid="{00000000-0005-0000-0000-000082230000}"/>
    <cellStyle name="Normal 2 2 3 6 4 2 2 2 2 2" xfId="28114" xr:uid="{00000000-0005-0000-0000-000083230000}"/>
    <cellStyle name="Normal 2 2 3 6 4 2 2 2 2 3" xfId="18578" xr:uid="{00000000-0005-0000-0000-000084230000}"/>
    <cellStyle name="Normal 2 2 3 6 4 2 2 2 3" xfId="23346" xr:uid="{00000000-0005-0000-0000-000085230000}"/>
    <cellStyle name="Normal 2 2 3 6 4 2 2 2 4" xfId="13810" xr:uid="{00000000-0005-0000-0000-000086230000}"/>
    <cellStyle name="Normal 2 2 3 6 4 2 2 3" xfId="6657" xr:uid="{00000000-0005-0000-0000-000087230000}"/>
    <cellStyle name="Normal 2 2 3 6 4 2 2 3 2" xfId="25730" xr:uid="{00000000-0005-0000-0000-000088230000}"/>
    <cellStyle name="Normal 2 2 3 6 4 2 2 3 3" xfId="16194" xr:uid="{00000000-0005-0000-0000-000089230000}"/>
    <cellStyle name="Normal 2 2 3 6 4 2 2 4" xfId="20962" xr:uid="{00000000-0005-0000-0000-00008A230000}"/>
    <cellStyle name="Normal 2 2 3 6 4 2 2 5" xfId="11426" xr:uid="{00000000-0005-0000-0000-00008B230000}"/>
    <cellStyle name="Normal 2 2 3 6 4 2 3" xfId="3080" xr:uid="{00000000-0005-0000-0000-00008C230000}"/>
    <cellStyle name="Normal 2 2 3 6 4 2 3 2" xfId="7849" xr:uid="{00000000-0005-0000-0000-00008D230000}"/>
    <cellStyle name="Normal 2 2 3 6 4 2 3 2 2" xfId="26922" xr:uid="{00000000-0005-0000-0000-00008E230000}"/>
    <cellStyle name="Normal 2 2 3 6 4 2 3 2 3" xfId="17386" xr:uid="{00000000-0005-0000-0000-00008F230000}"/>
    <cellStyle name="Normal 2 2 3 6 4 2 3 3" xfId="22154" xr:uid="{00000000-0005-0000-0000-000090230000}"/>
    <cellStyle name="Normal 2 2 3 6 4 2 3 4" xfId="12618" xr:uid="{00000000-0005-0000-0000-000091230000}"/>
    <cellStyle name="Normal 2 2 3 6 4 2 4" xfId="5465" xr:uid="{00000000-0005-0000-0000-000092230000}"/>
    <cellStyle name="Normal 2 2 3 6 4 2 4 2" xfId="24538" xr:uid="{00000000-0005-0000-0000-000093230000}"/>
    <cellStyle name="Normal 2 2 3 6 4 2 4 3" xfId="15002" xr:uid="{00000000-0005-0000-0000-000094230000}"/>
    <cellStyle name="Normal 2 2 3 6 4 2 5" xfId="19770" xr:uid="{00000000-0005-0000-0000-000095230000}"/>
    <cellStyle name="Normal 2 2 3 6 4 2 6" xfId="10234" xr:uid="{00000000-0005-0000-0000-000096230000}"/>
    <cellStyle name="Normal 2 2 3 6 4 3" xfId="1037" xr:uid="{00000000-0005-0000-0000-000097230000}"/>
    <cellStyle name="Normal 2 2 3 6 4 3 2" xfId="2235" xr:uid="{00000000-0005-0000-0000-000098230000}"/>
    <cellStyle name="Normal 2 2 3 6 4 3 2 2" xfId="4620" xr:uid="{00000000-0005-0000-0000-000099230000}"/>
    <cellStyle name="Normal 2 2 3 6 4 3 2 2 2" xfId="9389" xr:uid="{00000000-0005-0000-0000-00009A230000}"/>
    <cellStyle name="Normal 2 2 3 6 4 3 2 2 2 2" xfId="28462" xr:uid="{00000000-0005-0000-0000-00009B230000}"/>
    <cellStyle name="Normal 2 2 3 6 4 3 2 2 2 3" xfId="18926" xr:uid="{00000000-0005-0000-0000-00009C230000}"/>
    <cellStyle name="Normal 2 2 3 6 4 3 2 2 3" xfId="23694" xr:uid="{00000000-0005-0000-0000-00009D230000}"/>
    <cellStyle name="Normal 2 2 3 6 4 3 2 2 4" xfId="14158" xr:uid="{00000000-0005-0000-0000-00009E230000}"/>
    <cellStyle name="Normal 2 2 3 6 4 3 2 3" xfId="7005" xr:uid="{00000000-0005-0000-0000-00009F230000}"/>
    <cellStyle name="Normal 2 2 3 6 4 3 2 3 2" xfId="26078" xr:uid="{00000000-0005-0000-0000-0000A0230000}"/>
    <cellStyle name="Normal 2 2 3 6 4 3 2 3 3" xfId="16542" xr:uid="{00000000-0005-0000-0000-0000A1230000}"/>
    <cellStyle name="Normal 2 2 3 6 4 3 2 4" xfId="21310" xr:uid="{00000000-0005-0000-0000-0000A2230000}"/>
    <cellStyle name="Normal 2 2 3 6 4 3 2 5" xfId="11774" xr:uid="{00000000-0005-0000-0000-0000A3230000}"/>
    <cellStyle name="Normal 2 2 3 6 4 3 3" xfId="3428" xr:uid="{00000000-0005-0000-0000-0000A4230000}"/>
    <cellStyle name="Normal 2 2 3 6 4 3 3 2" xfId="8197" xr:uid="{00000000-0005-0000-0000-0000A5230000}"/>
    <cellStyle name="Normal 2 2 3 6 4 3 3 2 2" xfId="27270" xr:uid="{00000000-0005-0000-0000-0000A6230000}"/>
    <cellStyle name="Normal 2 2 3 6 4 3 3 2 3" xfId="17734" xr:uid="{00000000-0005-0000-0000-0000A7230000}"/>
    <cellStyle name="Normal 2 2 3 6 4 3 3 3" xfId="22502" xr:uid="{00000000-0005-0000-0000-0000A8230000}"/>
    <cellStyle name="Normal 2 2 3 6 4 3 3 4" xfId="12966" xr:uid="{00000000-0005-0000-0000-0000A9230000}"/>
    <cellStyle name="Normal 2 2 3 6 4 3 4" xfId="5813" xr:uid="{00000000-0005-0000-0000-0000AA230000}"/>
    <cellStyle name="Normal 2 2 3 6 4 3 4 2" xfId="24886" xr:uid="{00000000-0005-0000-0000-0000AB230000}"/>
    <cellStyle name="Normal 2 2 3 6 4 3 4 3" xfId="15350" xr:uid="{00000000-0005-0000-0000-0000AC230000}"/>
    <cellStyle name="Normal 2 2 3 6 4 3 5" xfId="20118" xr:uid="{00000000-0005-0000-0000-0000AD230000}"/>
    <cellStyle name="Normal 2 2 3 6 4 3 6" xfId="10582" xr:uid="{00000000-0005-0000-0000-0000AE230000}"/>
    <cellStyle name="Normal 2 2 3 6 4 4" xfId="1539" xr:uid="{00000000-0005-0000-0000-0000AF230000}"/>
    <cellStyle name="Normal 2 2 3 6 4 4 2" xfId="3924" xr:uid="{00000000-0005-0000-0000-0000B0230000}"/>
    <cellStyle name="Normal 2 2 3 6 4 4 2 2" xfId="8693" xr:uid="{00000000-0005-0000-0000-0000B1230000}"/>
    <cellStyle name="Normal 2 2 3 6 4 4 2 2 2" xfId="27766" xr:uid="{00000000-0005-0000-0000-0000B2230000}"/>
    <cellStyle name="Normal 2 2 3 6 4 4 2 2 3" xfId="18230" xr:uid="{00000000-0005-0000-0000-0000B3230000}"/>
    <cellStyle name="Normal 2 2 3 6 4 4 2 3" xfId="22998" xr:uid="{00000000-0005-0000-0000-0000B4230000}"/>
    <cellStyle name="Normal 2 2 3 6 4 4 2 4" xfId="13462" xr:uid="{00000000-0005-0000-0000-0000B5230000}"/>
    <cellStyle name="Normal 2 2 3 6 4 4 3" xfId="6309" xr:uid="{00000000-0005-0000-0000-0000B6230000}"/>
    <cellStyle name="Normal 2 2 3 6 4 4 3 2" xfId="25382" xr:uid="{00000000-0005-0000-0000-0000B7230000}"/>
    <cellStyle name="Normal 2 2 3 6 4 4 3 3" xfId="15846" xr:uid="{00000000-0005-0000-0000-0000B8230000}"/>
    <cellStyle name="Normal 2 2 3 6 4 4 4" xfId="20614" xr:uid="{00000000-0005-0000-0000-0000B9230000}"/>
    <cellStyle name="Normal 2 2 3 6 4 4 5" xfId="11078" xr:uid="{00000000-0005-0000-0000-0000BA230000}"/>
    <cellStyle name="Normal 2 2 3 6 4 5" xfId="2732" xr:uid="{00000000-0005-0000-0000-0000BB230000}"/>
    <cellStyle name="Normal 2 2 3 6 4 5 2" xfId="7501" xr:uid="{00000000-0005-0000-0000-0000BC230000}"/>
    <cellStyle name="Normal 2 2 3 6 4 5 2 2" xfId="26574" xr:uid="{00000000-0005-0000-0000-0000BD230000}"/>
    <cellStyle name="Normal 2 2 3 6 4 5 2 3" xfId="17038" xr:uid="{00000000-0005-0000-0000-0000BE230000}"/>
    <cellStyle name="Normal 2 2 3 6 4 5 3" xfId="21806" xr:uid="{00000000-0005-0000-0000-0000BF230000}"/>
    <cellStyle name="Normal 2 2 3 6 4 5 4" xfId="12270" xr:uid="{00000000-0005-0000-0000-0000C0230000}"/>
    <cellStyle name="Normal 2 2 3 6 4 6" xfId="5117" xr:uid="{00000000-0005-0000-0000-0000C1230000}"/>
    <cellStyle name="Normal 2 2 3 6 4 6 2" xfId="24190" xr:uid="{00000000-0005-0000-0000-0000C2230000}"/>
    <cellStyle name="Normal 2 2 3 6 4 6 3" xfId="14654" xr:uid="{00000000-0005-0000-0000-0000C3230000}"/>
    <cellStyle name="Normal 2 2 3 6 4 7" xfId="19422" xr:uid="{00000000-0005-0000-0000-0000C4230000}"/>
    <cellStyle name="Normal 2 2 3 6 4 8" xfId="9886" xr:uid="{00000000-0005-0000-0000-0000C5230000}"/>
    <cellStyle name="Normal 2 2 3 6 5" xfId="473" xr:uid="{00000000-0005-0000-0000-0000C6230000}"/>
    <cellStyle name="Normal 2 2 3 6 5 2" xfId="1671" xr:uid="{00000000-0005-0000-0000-0000C7230000}"/>
    <cellStyle name="Normal 2 2 3 6 5 2 2" xfId="4056" xr:uid="{00000000-0005-0000-0000-0000C8230000}"/>
    <cellStyle name="Normal 2 2 3 6 5 2 2 2" xfId="8825" xr:uid="{00000000-0005-0000-0000-0000C9230000}"/>
    <cellStyle name="Normal 2 2 3 6 5 2 2 2 2" xfId="27898" xr:uid="{00000000-0005-0000-0000-0000CA230000}"/>
    <cellStyle name="Normal 2 2 3 6 5 2 2 2 3" xfId="18362" xr:uid="{00000000-0005-0000-0000-0000CB230000}"/>
    <cellStyle name="Normal 2 2 3 6 5 2 2 3" xfId="23130" xr:uid="{00000000-0005-0000-0000-0000CC230000}"/>
    <cellStyle name="Normal 2 2 3 6 5 2 2 4" xfId="13594" xr:uid="{00000000-0005-0000-0000-0000CD230000}"/>
    <cellStyle name="Normal 2 2 3 6 5 2 3" xfId="6441" xr:uid="{00000000-0005-0000-0000-0000CE230000}"/>
    <cellStyle name="Normal 2 2 3 6 5 2 3 2" xfId="25514" xr:uid="{00000000-0005-0000-0000-0000CF230000}"/>
    <cellStyle name="Normal 2 2 3 6 5 2 3 3" xfId="15978" xr:uid="{00000000-0005-0000-0000-0000D0230000}"/>
    <cellStyle name="Normal 2 2 3 6 5 2 4" xfId="20746" xr:uid="{00000000-0005-0000-0000-0000D1230000}"/>
    <cellStyle name="Normal 2 2 3 6 5 2 5" xfId="11210" xr:uid="{00000000-0005-0000-0000-0000D2230000}"/>
    <cellStyle name="Normal 2 2 3 6 5 3" xfId="2864" xr:uid="{00000000-0005-0000-0000-0000D3230000}"/>
    <cellStyle name="Normal 2 2 3 6 5 3 2" xfId="7633" xr:uid="{00000000-0005-0000-0000-0000D4230000}"/>
    <cellStyle name="Normal 2 2 3 6 5 3 2 2" xfId="26706" xr:uid="{00000000-0005-0000-0000-0000D5230000}"/>
    <cellStyle name="Normal 2 2 3 6 5 3 2 3" xfId="17170" xr:uid="{00000000-0005-0000-0000-0000D6230000}"/>
    <cellStyle name="Normal 2 2 3 6 5 3 3" xfId="21938" xr:uid="{00000000-0005-0000-0000-0000D7230000}"/>
    <cellStyle name="Normal 2 2 3 6 5 3 4" xfId="12402" xr:uid="{00000000-0005-0000-0000-0000D8230000}"/>
    <cellStyle name="Normal 2 2 3 6 5 4" xfId="5249" xr:uid="{00000000-0005-0000-0000-0000D9230000}"/>
    <cellStyle name="Normal 2 2 3 6 5 4 2" xfId="24322" xr:uid="{00000000-0005-0000-0000-0000DA230000}"/>
    <cellStyle name="Normal 2 2 3 6 5 4 3" xfId="14786" xr:uid="{00000000-0005-0000-0000-0000DB230000}"/>
    <cellStyle name="Normal 2 2 3 6 5 5" xfId="19554" xr:uid="{00000000-0005-0000-0000-0000DC230000}"/>
    <cellStyle name="Normal 2 2 3 6 5 6" xfId="10018" xr:uid="{00000000-0005-0000-0000-0000DD230000}"/>
    <cellStyle name="Normal 2 2 3 6 6" xfId="821" xr:uid="{00000000-0005-0000-0000-0000DE230000}"/>
    <cellStyle name="Normal 2 2 3 6 6 2" xfId="2019" xr:uid="{00000000-0005-0000-0000-0000DF230000}"/>
    <cellStyle name="Normal 2 2 3 6 6 2 2" xfId="4404" xr:uid="{00000000-0005-0000-0000-0000E0230000}"/>
    <cellStyle name="Normal 2 2 3 6 6 2 2 2" xfId="9173" xr:uid="{00000000-0005-0000-0000-0000E1230000}"/>
    <cellStyle name="Normal 2 2 3 6 6 2 2 2 2" xfId="28246" xr:uid="{00000000-0005-0000-0000-0000E2230000}"/>
    <cellStyle name="Normal 2 2 3 6 6 2 2 2 3" xfId="18710" xr:uid="{00000000-0005-0000-0000-0000E3230000}"/>
    <cellStyle name="Normal 2 2 3 6 6 2 2 3" xfId="23478" xr:uid="{00000000-0005-0000-0000-0000E4230000}"/>
    <cellStyle name="Normal 2 2 3 6 6 2 2 4" xfId="13942" xr:uid="{00000000-0005-0000-0000-0000E5230000}"/>
    <cellStyle name="Normal 2 2 3 6 6 2 3" xfId="6789" xr:uid="{00000000-0005-0000-0000-0000E6230000}"/>
    <cellStyle name="Normal 2 2 3 6 6 2 3 2" xfId="25862" xr:uid="{00000000-0005-0000-0000-0000E7230000}"/>
    <cellStyle name="Normal 2 2 3 6 6 2 3 3" xfId="16326" xr:uid="{00000000-0005-0000-0000-0000E8230000}"/>
    <cellStyle name="Normal 2 2 3 6 6 2 4" xfId="21094" xr:uid="{00000000-0005-0000-0000-0000E9230000}"/>
    <cellStyle name="Normal 2 2 3 6 6 2 5" xfId="11558" xr:uid="{00000000-0005-0000-0000-0000EA230000}"/>
    <cellStyle name="Normal 2 2 3 6 6 3" xfId="3212" xr:uid="{00000000-0005-0000-0000-0000EB230000}"/>
    <cellStyle name="Normal 2 2 3 6 6 3 2" xfId="7981" xr:uid="{00000000-0005-0000-0000-0000EC230000}"/>
    <cellStyle name="Normal 2 2 3 6 6 3 2 2" xfId="27054" xr:uid="{00000000-0005-0000-0000-0000ED230000}"/>
    <cellStyle name="Normal 2 2 3 6 6 3 2 3" xfId="17518" xr:uid="{00000000-0005-0000-0000-0000EE230000}"/>
    <cellStyle name="Normal 2 2 3 6 6 3 3" xfId="22286" xr:uid="{00000000-0005-0000-0000-0000EF230000}"/>
    <cellStyle name="Normal 2 2 3 6 6 3 4" xfId="12750" xr:uid="{00000000-0005-0000-0000-0000F0230000}"/>
    <cellStyle name="Normal 2 2 3 6 6 4" xfId="5597" xr:uid="{00000000-0005-0000-0000-0000F1230000}"/>
    <cellStyle name="Normal 2 2 3 6 6 4 2" xfId="24670" xr:uid="{00000000-0005-0000-0000-0000F2230000}"/>
    <cellStyle name="Normal 2 2 3 6 6 4 3" xfId="15134" xr:uid="{00000000-0005-0000-0000-0000F3230000}"/>
    <cellStyle name="Normal 2 2 3 6 6 5" xfId="19902" xr:uid="{00000000-0005-0000-0000-0000F4230000}"/>
    <cellStyle name="Normal 2 2 3 6 6 6" xfId="10366" xr:uid="{00000000-0005-0000-0000-0000F5230000}"/>
    <cellStyle name="Normal 2 2 3 6 7" xfId="1323" xr:uid="{00000000-0005-0000-0000-0000F6230000}"/>
    <cellStyle name="Normal 2 2 3 6 7 2" xfId="3708" xr:uid="{00000000-0005-0000-0000-0000F7230000}"/>
    <cellStyle name="Normal 2 2 3 6 7 2 2" xfId="8477" xr:uid="{00000000-0005-0000-0000-0000F8230000}"/>
    <cellStyle name="Normal 2 2 3 6 7 2 2 2" xfId="27550" xr:uid="{00000000-0005-0000-0000-0000F9230000}"/>
    <cellStyle name="Normal 2 2 3 6 7 2 2 3" xfId="18014" xr:uid="{00000000-0005-0000-0000-0000FA230000}"/>
    <cellStyle name="Normal 2 2 3 6 7 2 3" xfId="22782" xr:uid="{00000000-0005-0000-0000-0000FB230000}"/>
    <cellStyle name="Normal 2 2 3 6 7 2 4" xfId="13246" xr:uid="{00000000-0005-0000-0000-0000FC230000}"/>
    <cellStyle name="Normal 2 2 3 6 7 3" xfId="6093" xr:uid="{00000000-0005-0000-0000-0000FD230000}"/>
    <cellStyle name="Normal 2 2 3 6 7 3 2" xfId="25166" xr:uid="{00000000-0005-0000-0000-0000FE230000}"/>
    <cellStyle name="Normal 2 2 3 6 7 3 3" xfId="15630" xr:uid="{00000000-0005-0000-0000-0000FF230000}"/>
    <cellStyle name="Normal 2 2 3 6 7 4" xfId="20398" xr:uid="{00000000-0005-0000-0000-000000240000}"/>
    <cellStyle name="Normal 2 2 3 6 7 5" xfId="10862" xr:uid="{00000000-0005-0000-0000-000001240000}"/>
    <cellStyle name="Normal 2 2 3 6 8" xfId="2516" xr:uid="{00000000-0005-0000-0000-000002240000}"/>
    <cellStyle name="Normal 2 2 3 6 8 2" xfId="7285" xr:uid="{00000000-0005-0000-0000-000003240000}"/>
    <cellStyle name="Normal 2 2 3 6 8 2 2" xfId="26358" xr:uid="{00000000-0005-0000-0000-000004240000}"/>
    <cellStyle name="Normal 2 2 3 6 8 2 3" xfId="16822" xr:uid="{00000000-0005-0000-0000-000005240000}"/>
    <cellStyle name="Normal 2 2 3 6 8 3" xfId="21590" xr:uid="{00000000-0005-0000-0000-000006240000}"/>
    <cellStyle name="Normal 2 2 3 6 8 4" xfId="12054" xr:uid="{00000000-0005-0000-0000-000007240000}"/>
    <cellStyle name="Normal 2 2 3 6 9" xfId="4901" xr:uid="{00000000-0005-0000-0000-000008240000}"/>
    <cellStyle name="Normal 2 2 3 6 9 2" xfId="23974" xr:uid="{00000000-0005-0000-0000-000009240000}"/>
    <cellStyle name="Normal 2 2 3 6 9 3" xfId="14438" xr:uid="{00000000-0005-0000-0000-00000A240000}"/>
    <cellStyle name="Normal 2 2 3 7" xfId="244" xr:uid="{00000000-0005-0000-0000-00000B240000}"/>
    <cellStyle name="Normal 2 2 3 7 2" xfId="388" xr:uid="{00000000-0005-0000-0000-00000C240000}"/>
    <cellStyle name="Normal 2 2 3 7 2 2" xfId="737" xr:uid="{00000000-0005-0000-0000-00000D240000}"/>
    <cellStyle name="Normal 2 2 3 7 2 2 2" xfId="1935" xr:uid="{00000000-0005-0000-0000-00000E240000}"/>
    <cellStyle name="Normal 2 2 3 7 2 2 2 2" xfId="4320" xr:uid="{00000000-0005-0000-0000-00000F240000}"/>
    <cellStyle name="Normal 2 2 3 7 2 2 2 2 2" xfId="9089" xr:uid="{00000000-0005-0000-0000-000010240000}"/>
    <cellStyle name="Normal 2 2 3 7 2 2 2 2 2 2" xfId="28162" xr:uid="{00000000-0005-0000-0000-000011240000}"/>
    <cellStyle name="Normal 2 2 3 7 2 2 2 2 2 3" xfId="18626" xr:uid="{00000000-0005-0000-0000-000012240000}"/>
    <cellStyle name="Normal 2 2 3 7 2 2 2 2 3" xfId="23394" xr:uid="{00000000-0005-0000-0000-000013240000}"/>
    <cellStyle name="Normal 2 2 3 7 2 2 2 2 4" xfId="13858" xr:uid="{00000000-0005-0000-0000-000014240000}"/>
    <cellStyle name="Normal 2 2 3 7 2 2 2 3" xfId="6705" xr:uid="{00000000-0005-0000-0000-000015240000}"/>
    <cellStyle name="Normal 2 2 3 7 2 2 2 3 2" xfId="25778" xr:uid="{00000000-0005-0000-0000-000016240000}"/>
    <cellStyle name="Normal 2 2 3 7 2 2 2 3 3" xfId="16242" xr:uid="{00000000-0005-0000-0000-000017240000}"/>
    <cellStyle name="Normal 2 2 3 7 2 2 2 4" xfId="21010" xr:uid="{00000000-0005-0000-0000-000018240000}"/>
    <cellStyle name="Normal 2 2 3 7 2 2 2 5" xfId="11474" xr:uid="{00000000-0005-0000-0000-000019240000}"/>
    <cellStyle name="Normal 2 2 3 7 2 2 3" xfId="3128" xr:uid="{00000000-0005-0000-0000-00001A240000}"/>
    <cellStyle name="Normal 2 2 3 7 2 2 3 2" xfId="7897" xr:uid="{00000000-0005-0000-0000-00001B240000}"/>
    <cellStyle name="Normal 2 2 3 7 2 2 3 2 2" xfId="26970" xr:uid="{00000000-0005-0000-0000-00001C240000}"/>
    <cellStyle name="Normal 2 2 3 7 2 2 3 2 3" xfId="17434" xr:uid="{00000000-0005-0000-0000-00001D240000}"/>
    <cellStyle name="Normal 2 2 3 7 2 2 3 3" xfId="22202" xr:uid="{00000000-0005-0000-0000-00001E240000}"/>
    <cellStyle name="Normal 2 2 3 7 2 2 3 4" xfId="12666" xr:uid="{00000000-0005-0000-0000-00001F240000}"/>
    <cellStyle name="Normal 2 2 3 7 2 2 4" xfId="5513" xr:uid="{00000000-0005-0000-0000-000020240000}"/>
    <cellStyle name="Normal 2 2 3 7 2 2 4 2" xfId="24586" xr:uid="{00000000-0005-0000-0000-000021240000}"/>
    <cellStyle name="Normal 2 2 3 7 2 2 4 3" xfId="15050" xr:uid="{00000000-0005-0000-0000-000022240000}"/>
    <cellStyle name="Normal 2 2 3 7 2 2 5" xfId="19818" xr:uid="{00000000-0005-0000-0000-000023240000}"/>
    <cellStyle name="Normal 2 2 3 7 2 2 6" xfId="10282" xr:uid="{00000000-0005-0000-0000-000024240000}"/>
    <cellStyle name="Normal 2 2 3 7 2 3" xfId="1085" xr:uid="{00000000-0005-0000-0000-000025240000}"/>
    <cellStyle name="Normal 2 2 3 7 2 3 2" xfId="2283" xr:uid="{00000000-0005-0000-0000-000026240000}"/>
    <cellStyle name="Normal 2 2 3 7 2 3 2 2" xfId="4668" xr:uid="{00000000-0005-0000-0000-000027240000}"/>
    <cellStyle name="Normal 2 2 3 7 2 3 2 2 2" xfId="9437" xr:uid="{00000000-0005-0000-0000-000028240000}"/>
    <cellStyle name="Normal 2 2 3 7 2 3 2 2 2 2" xfId="28510" xr:uid="{00000000-0005-0000-0000-000029240000}"/>
    <cellStyle name="Normal 2 2 3 7 2 3 2 2 2 3" xfId="18974" xr:uid="{00000000-0005-0000-0000-00002A240000}"/>
    <cellStyle name="Normal 2 2 3 7 2 3 2 2 3" xfId="23742" xr:uid="{00000000-0005-0000-0000-00002B240000}"/>
    <cellStyle name="Normal 2 2 3 7 2 3 2 2 4" xfId="14206" xr:uid="{00000000-0005-0000-0000-00002C240000}"/>
    <cellStyle name="Normal 2 2 3 7 2 3 2 3" xfId="7053" xr:uid="{00000000-0005-0000-0000-00002D240000}"/>
    <cellStyle name="Normal 2 2 3 7 2 3 2 3 2" xfId="26126" xr:uid="{00000000-0005-0000-0000-00002E240000}"/>
    <cellStyle name="Normal 2 2 3 7 2 3 2 3 3" xfId="16590" xr:uid="{00000000-0005-0000-0000-00002F240000}"/>
    <cellStyle name="Normal 2 2 3 7 2 3 2 4" xfId="21358" xr:uid="{00000000-0005-0000-0000-000030240000}"/>
    <cellStyle name="Normal 2 2 3 7 2 3 2 5" xfId="11822" xr:uid="{00000000-0005-0000-0000-000031240000}"/>
    <cellStyle name="Normal 2 2 3 7 2 3 3" xfId="3476" xr:uid="{00000000-0005-0000-0000-000032240000}"/>
    <cellStyle name="Normal 2 2 3 7 2 3 3 2" xfId="8245" xr:uid="{00000000-0005-0000-0000-000033240000}"/>
    <cellStyle name="Normal 2 2 3 7 2 3 3 2 2" xfId="27318" xr:uid="{00000000-0005-0000-0000-000034240000}"/>
    <cellStyle name="Normal 2 2 3 7 2 3 3 2 3" xfId="17782" xr:uid="{00000000-0005-0000-0000-000035240000}"/>
    <cellStyle name="Normal 2 2 3 7 2 3 3 3" xfId="22550" xr:uid="{00000000-0005-0000-0000-000036240000}"/>
    <cellStyle name="Normal 2 2 3 7 2 3 3 4" xfId="13014" xr:uid="{00000000-0005-0000-0000-000037240000}"/>
    <cellStyle name="Normal 2 2 3 7 2 3 4" xfId="5861" xr:uid="{00000000-0005-0000-0000-000038240000}"/>
    <cellStyle name="Normal 2 2 3 7 2 3 4 2" xfId="24934" xr:uid="{00000000-0005-0000-0000-000039240000}"/>
    <cellStyle name="Normal 2 2 3 7 2 3 4 3" xfId="15398" xr:uid="{00000000-0005-0000-0000-00003A240000}"/>
    <cellStyle name="Normal 2 2 3 7 2 3 5" xfId="20166" xr:uid="{00000000-0005-0000-0000-00003B240000}"/>
    <cellStyle name="Normal 2 2 3 7 2 3 6" xfId="10630" xr:uid="{00000000-0005-0000-0000-00003C240000}"/>
    <cellStyle name="Normal 2 2 3 7 2 4" xfId="1587" xr:uid="{00000000-0005-0000-0000-00003D240000}"/>
    <cellStyle name="Normal 2 2 3 7 2 4 2" xfId="3972" xr:uid="{00000000-0005-0000-0000-00003E240000}"/>
    <cellStyle name="Normal 2 2 3 7 2 4 2 2" xfId="8741" xr:uid="{00000000-0005-0000-0000-00003F240000}"/>
    <cellStyle name="Normal 2 2 3 7 2 4 2 2 2" xfId="27814" xr:uid="{00000000-0005-0000-0000-000040240000}"/>
    <cellStyle name="Normal 2 2 3 7 2 4 2 2 3" xfId="18278" xr:uid="{00000000-0005-0000-0000-000041240000}"/>
    <cellStyle name="Normal 2 2 3 7 2 4 2 3" xfId="23046" xr:uid="{00000000-0005-0000-0000-000042240000}"/>
    <cellStyle name="Normal 2 2 3 7 2 4 2 4" xfId="13510" xr:uid="{00000000-0005-0000-0000-000043240000}"/>
    <cellStyle name="Normal 2 2 3 7 2 4 3" xfId="6357" xr:uid="{00000000-0005-0000-0000-000044240000}"/>
    <cellStyle name="Normal 2 2 3 7 2 4 3 2" xfId="25430" xr:uid="{00000000-0005-0000-0000-000045240000}"/>
    <cellStyle name="Normal 2 2 3 7 2 4 3 3" xfId="15894" xr:uid="{00000000-0005-0000-0000-000046240000}"/>
    <cellStyle name="Normal 2 2 3 7 2 4 4" xfId="20662" xr:uid="{00000000-0005-0000-0000-000047240000}"/>
    <cellStyle name="Normal 2 2 3 7 2 4 5" xfId="11126" xr:uid="{00000000-0005-0000-0000-000048240000}"/>
    <cellStyle name="Normal 2 2 3 7 2 5" xfId="2780" xr:uid="{00000000-0005-0000-0000-000049240000}"/>
    <cellStyle name="Normal 2 2 3 7 2 5 2" xfId="7549" xr:uid="{00000000-0005-0000-0000-00004A240000}"/>
    <cellStyle name="Normal 2 2 3 7 2 5 2 2" xfId="26622" xr:uid="{00000000-0005-0000-0000-00004B240000}"/>
    <cellStyle name="Normal 2 2 3 7 2 5 2 3" xfId="17086" xr:uid="{00000000-0005-0000-0000-00004C240000}"/>
    <cellStyle name="Normal 2 2 3 7 2 5 3" xfId="21854" xr:uid="{00000000-0005-0000-0000-00004D240000}"/>
    <cellStyle name="Normal 2 2 3 7 2 5 4" xfId="12318" xr:uid="{00000000-0005-0000-0000-00004E240000}"/>
    <cellStyle name="Normal 2 2 3 7 2 6" xfId="5165" xr:uid="{00000000-0005-0000-0000-00004F240000}"/>
    <cellStyle name="Normal 2 2 3 7 2 6 2" xfId="24238" xr:uid="{00000000-0005-0000-0000-000050240000}"/>
    <cellStyle name="Normal 2 2 3 7 2 6 3" xfId="14702" xr:uid="{00000000-0005-0000-0000-000051240000}"/>
    <cellStyle name="Normal 2 2 3 7 2 7" xfId="19470" xr:uid="{00000000-0005-0000-0000-000052240000}"/>
    <cellStyle name="Normal 2 2 3 7 2 8" xfId="9934" xr:uid="{00000000-0005-0000-0000-000053240000}"/>
    <cellStyle name="Normal 2 2 3 7 3" xfId="593" xr:uid="{00000000-0005-0000-0000-000054240000}"/>
    <cellStyle name="Normal 2 2 3 7 3 2" xfId="1791" xr:uid="{00000000-0005-0000-0000-000055240000}"/>
    <cellStyle name="Normal 2 2 3 7 3 2 2" xfId="4176" xr:uid="{00000000-0005-0000-0000-000056240000}"/>
    <cellStyle name="Normal 2 2 3 7 3 2 2 2" xfId="8945" xr:uid="{00000000-0005-0000-0000-000057240000}"/>
    <cellStyle name="Normal 2 2 3 7 3 2 2 2 2" xfId="28018" xr:uid="{00000000-0005-0000-0000-000058240000}"/>
    <cellStyle name="Normal 2 2 3 7 3 2 2 2 3" xfId="18482" xr:uid="{00000000-0005-0000-0000-000059240000}"/>
    <cellStyle name="Normal 2 2 3 7 3 2 2 3" xfId="23250" xr:uid="{00000000-0005-0000-0000-00005A240000}"/>
    <cellStyle name="Normal 2 2 3 7 3 2 2 4" xfId="13714" xr:uid="{00000000-0005-0000-0000-00005B240000}"/>
    <cellStyle name="Normal 2 2 3 7 3 2 3" xfId="6561" xr:uid="{00000000-0005-0000-0000-00005C240000}"/>
    <cellStyle name="Normal 2 2 3 7 3 2 3 2" xfId="25634" xr:uid="{00000000-0005-0000-0000-00005D240000}"/>
    <cellStyle name="Normal 2 2 3 7 3 2 3 3" xfId="16098" xr:uid="{00000000-0005-0000-0000-00005E240000}"/>
    <cellStyle name="Normal 2 2 3 7 3 2 4" xfId="20866" xr:uid="{00000000-0005-0000-0000-00005F240000}"/>
    <cellStyle name="Normal 2 2 3 7 3 2 5" xfId="11330" xr:uid="{00000000-0005-0000-0000-000060240000}"/>
    <cellStyle name="Normal 2 2 3 7 3 3" xfId="2984" xr:uid="{00000000-0005-0000-0000-000061240000}"/>
    <cellStyle name="Normal 2 2 3 7 3 3 2" xfId="7753" xr:uid="{00000000-0005-0000-0000-000062240000}"/>
    <cellStyle name="Normal 2 2 3 7 3 3 2 2" xfId="26826" xr:uid="{00000000-0005-0000-0000-000063240000}"/>
    <cellStyle name="Normal 2 2 3 7 3 3 2 3" xfId="17290" xr:uid="{00000000-0005-0000-0000-000064240000}"/>
    <cellStyle name="Normal 2 2 3 7 3 3 3" xfId="22058" xr:uid="{00000000-0005-0000-0000-000065240000}"/>
    <cellStyle name="Normal 2 2 3 7 3 3 4" xfId="12522" xr:uid="{00000000-0005-0000-0000-000066240000}"/>
    <cellStyle name="Normal 2 2 3 7 3 4" xfId="5369" xr:uid="{00000000-0005-0000-0000-000067240000}"/>
    <cellStyle name="Normal 2 2 3 7 3 4 2" xfId="24442" xr:uid="{00000000-0005-0000-0000-000068240000}"/>
    <cellStyle name="Normal 2 2 3 7 3 4 3" xfId="14906" xr:uid="{00000000-0005-0000-0000-000069240000}"/>
    <cellStyle name="Normal 2 2 3 7 3 5" xfId="19674" xr:uid="{00000000-0005-0000-0000-00006A240000}"/>
    <cellStyle name="Normal 2 2 3 7 3 6" xfId="10138" xr:uid="{00000000-0005-0000-0000-00006B240000}"/>
    <cellStyle name="Normal 2 2 3 7 4" xfId="941" xr:uid="{00000000-0005-0000-0000-00006C240000}"/>
    <cellStyle name="Normal 2 2 3 7 4 2" xfId="2139" xr:uid="{00000000-0005-0000-0000-00006D240000}"/>
    <cellStyle name="Normal 2 2 3 7 4 2 2" xfId="4524" xr:uid="{00000000-0005-0000-0000-00006E240000}"/>
    <cellStyle name="Normal 2 2 3 7 4 2 2 2" xfId="9293" xr:uid="{00000000-0005-0000-0000-00006F240000}"/>
    <cellStyle name="Normal 2 2 3 7 4 2 2 2 2" xfId="28366" xr:uid="{00000000-0005-0000-0000-000070240000}"/>
    <cellStyle name="Normal 2 2 3 7 4 2 2 2 3" xfId="18830" xr:uid="{00000000-0005-0000-0000-000071240000}"/>
    <cellStyle name="Normal 2 2 3 7 4 2 2 3" xfId="23598" xr:uid="{00000000-0005-0000-0000-000072240000}"/>
    <cellStyle name="Normal 2 2 3 7 4 2 2 4" xfId="14062" xr:uid="{00000000-0005-0000-0000-000073240000}"/>
    <cellStyle name="Normal 2 2 3 7 4 2 3" xfId="6909" xr:uid="{00000000-0005-0000-0000-000074240000}"/>
    <cellStyle name="Normal 2 2 3 7 4 2 3 2" xfId="25982" xr:uid="{00000000-0005-0000-0000-000075240000}"/>
    <cellStyle name="Normal 2 2 3 7 4 2 3 3" xfId="16446" xr:uid="{00000000-0005-0000-0000-000076240000}"/>
    <cellStyle name="Normal 2 2 3 7 4 2 4" xfId="21214" xr:uid="{00000000-0005-0000-0000-000077240000}"/>
    <cellStyle name="Normal 2 2 3 7 4 2 5" xfId="11678" xr:uid="{00000000-0005-0000-0000-000078240000}"/>
    <cellStyle name="Normal 2 2 3 7 4 3" xfId="3332" xr:uid="{00000000-0005-0000-0000-000079240000}"/>
    <cellStyle name="Normal 2 2 3 7 4 3 2" xfId="8101" xr:uid="{00000000-0005-0000-0000-00007A240000}"/>
    <cellStyle name="Normal 2 2 3 7 4 3 2 2" xfId="27174" xr:uid="{00000000-0005-0000-0000-00007B240000}"/>
    <cellStyle name="Normal 2 2 3 7 4 3 2 3" xfId="17638" xr:uid="{00000000-0005-0000-0000-00007C240000}"/>
    <cellStyle name="Normal 2 2 3 7 4 3 3" xfId="22406" xr:uid="{00000000-0005-0000-0000-00007D240000}"/>
    <cellStyle name="Normal 2 2 3 7 4 3 4" xfId="12870" xr:uid="{00000000-0005-0000-0000-00007E240000}"/>
    <cellStyle name="Normal 2 2 3 7 4 4" xfId="5717" xr:uid="{00000000-0005-0000-0000-00007F240000}"/>
    <cellStyle name="Normal 2 2 3 7 4 4 2" xfId="24790" xr:uid="{00000000-0005-0000-0000-000080240000}"/>
    <cellStyle name="Normal 2 2 3 7 4 4 3" xfId="15254" xr:uid="{00000000-0005-0000-0000-000081240000}"/>
    <cellStyle name="Normal 2 2 3 7 4 5" xfId="20022" xr:uid="{00000000-0005-0000-0000-000082240000}"/>
    <cellStyle name="Normal 2 2 3 7 4 6" xfId="10486" xr:uid="{00000000-0005-0000-0000-000083240000}"/>
    <cellStyle name="Normal 2 2 3 7 5" xfId="1443" xr:uid="{00000000-0005-0000-0000-000084240000}"/>
    <cellStyle name="Normal 2 2 3 7 5 2" xfId="3828" xr:uid="{00000000-0005-0000-0000-000085240000}"/>
    <cellStyle name="Normal 2 2 3 7 5 2 2" xfId="8597" xr:uid="{00000000-0005-0000-0000-000086240000}"/>
    <cellStyle name="Normal 2 2 3 7 5 2 2 2" xfId="27670" xr:uid="{00000000-0005-0000-0000-000087240000}"/>
    <cellStyle name="Normal 2 2 3 7 5 2 2 3" xfId="18134" xr:uid="{00000000-0005-0000-0000-000088240000}"/>
    <cellStyle name="Normal 2 2 3 7 5 2 3" xfId="22902" xr:uid="{00000000-0005-0000-0000-000089240000}"/>
    <cellStyle name="Normal 2 2 3 7 5 2 4" xfId="13366" xr:uid="{00000000-0005-0000-0000-00008A240000}"/>
    <cellStyle name="Normal 2 2 3 7 5 3" xfId="6213" xr:uid="{00000000-0005-0000-0000-00008B240000}"/>
    <cellStyle name="Normal 2 2 3 7 5 3 2" xfId="25286" xr:uid="{00000000-0005-0000-0000-00008C240000}"/>
    <cellStyle name="Normal 2 2 3 7 5 3 3" xfId="15750" xr:uid="{00000000-0005-0000-0000-00008D240000}"/>
    <cellStyle name="Normal 2 2 3 7 5 4" xfId="20518" xr:uid="{00000000-0005-0000-0000-00008E240000}"/>
    <cellStyle name="Normal 2 2 3 7 5 5" xfId="10982" xr:uid="{00000000-0005-0000-0000-00008F240000}"/>
    <cellStyle name="Normal 2 2 3 7 6" xfId="2636" xr:uid="{00000000-0005-0000-0000-000090240000}"/>
    <cellStyle name="Normal 2 2 3 7 6 2" xfId="7405" xr:uid="{00000000-0005-0000-0000-000091240000}"/>
    <cellStyle name="Normal 2 2 3 7 6 2 2" xfId="26478" xr:uid="{00000000-0005-0000-0000-000092240000}"/>
    <cellStyle name="Normal 2 2 3 7 6 2 3" xfId="16942" xr:uid="{00000000-0005-0000-0000-000093240000}"/>
    <cellStyle name="Normal 2 2 3 7 6 3" xfId="21710" xr:uid="{00000000-0005-0000-0000-000094240000}"/>
    <cellStyle name="Normal 2 2 3 7 6 4" xfId="12174" xr:uid="{00000000-0005-0000-0000-000095240000}"/>
    <cellStyle name="Normal 2 2 3 7 7" xfId="5021" xr:uid="{00000000-0005-0000-0000-000096240000}"/>
    <cellStyle name="Normal 2 2 3 7 7 2" xfId="24094" xr:uid="{00000000-0005-0000-0000-000097240000}"/>
    <cellStyle name="Normal 2 2 3 7 7 3" xfId="14558" xr:uid="{00000000-0005-0000-0000-000098240000}"/>
    <cellStyle name="Normal 2 2 3 7 8" xfId="19326" xr:uid="{00000000-0005-0000-0000-000099240000}"/>
    <cellStyle name="Normal 2 2 3 7 9" xfId="9790" xr:uid="{00000000-0005-0000-0000-00009A240000}"/>
    <cellStyle name="Normal 2 2 3 8" xfId="172" xr:uid="{00000000-0005-0000-0000-00009B240000}"/>
    <cellStyle name="Normal 2 2 3 8 2" xfId="521" xr:uid="{00000000-0005-0000-0000-00009C240000}"/>
    <cellStyle name="Normal 2 2 3 8 2 2" xfId="1719" xr:uid="{00000000-0005-0000-0000-00009D240000}"/>
    <cellStyle name="Normal 2 2 3 8 2 2 2" xfId="4104" xr:uid="{00000000-0005-0000-0000-00009E240000}"/>
    <cellStyle name="Normal 2 2 3 8 2 2 2 2" xfId="8873" xr:uid="{00000000-0005-0000-0000-00009F240000}"/>
    <cellStyle name="Normal 2 2 3 8 2 2 2 2 2" xfId="27946" xr:uid="{00000000-0005-0000-0000-0000A0240000}"/>
    <cellStyle name="Normal 2 2 3 8 2 2 2 2 3" xfId="18410" xr:uid="{00000000-0005-0000-0000-0000A1240000}"/>
    <cellStyle name="Normal 2 2 3 8 2 2 2 3" xfId="23178" xr:uid="{00000000-0005-0000-0000-0000A2240000}"/>
    <cellStyle name="Normal 2 2 3 8 2 2 2 4" xfId="13642" xr:uid="{00000000-0005-0000-0000-0000A3240000}"/>
    <cellStyle name="Normal 2 2 3 8 2 2 3" xfId="6489" xr:uid="{00000000-0005-0000-0000-0000A4240000}"/>
    <cellStyle name="Normal 2 2 3 8 2 2 3 2" xfId="25562" xr:uid="{00000000-0005-0000-0000-0000A5240000}"/>
    <cellStyle name="Normal 2 2 3 8 2 2 3 3" xfId="16026" xr:uid="{00000000-0005-0000-0000-0000A6240000}"/>
    <cellStyle name="Normal 2 2 3 8 2 2 4" xfId="20794" xr:uid="{00000000-0005-0000-0000-0000A7240000}"/>
    <cellStyle name="Normal 2 2 3 8 2 2 5" xfId="11258" xr:uid="{00000000-0005-0000-0000-0000A8240000}"/>
    <cellStyle name="Normal 2 2 3 8 2 3" xfId="2912" xr:uid="{00000000-0005-0000-0000-0000A9240000}"/>
    <cellStyle name="Normal 2 2 3 8 2 3 2" xfId="7681" xr:uid="{00000000-0005-0000-0000-0000AA240000}"/>
    <cellStyle name="Normal 2 2 3 8 2 3 2 2" xfId="26754" xr:uid="{00000000-0005-0000-0000-0000AB240000}"/>
    <cellStyle name="Normal 2 2 3 8 2 3 2 3" xfId="17218" xr:uid="{00000000-0005-0000-0000-0000AC240000}"/>
    <cellStyle name="Normal 2 2 3 8 2 3 3" xfId="21986" xr:uid="{00000000-0005-0000-0000-0000AD240000}"/>
    <cellStyle name="Normal 2 2 3 8 2 3 4" xfId="12450" xr:uid="{00000000-0005-0000-0000-0000AE240000}"/>
    <cellStyle name="Normal 2 2 3 8 2 4" xfId="5297" xr:uid="{00000000-0005-0000-0000-0000AF240000}"/>
    <cellStyle name="Normal 2 2 3 8 2 4 2" xfId="24370" xr:uid="{00000000-0005-0000-0000-0000B0240000}"/>
    <cellStyle name="Normal 2 2 3 8 2 4 3" xfId="14834" xr:uid="{00000000-0005-0000-0000-0000B1240000}"/>
    <cellStyle name="Normal 2 2 3 8 2 5" xfId="19602" xr:uid="{00000000-0005-0000-0000-0000B2240000}"/>
    <cellStyle name="Normal 2 2 3 8 2 6" xfId="10066" xr:uid="{00000000-0005-0000-0000-0000B3240000}"/>
    <cellStyle name="Normal 2 2 3 8 3" xfId="869" xr:uid="{00000000-0005-0000-0000-0000B4240000}"/>
    <cellStyle name="Normal 2 2 3 8 3 2" xfId="2067" xr:uid="{00000000-0005-0000-0000-0000B5240000}"/>
    <cellStyle name="Normal 2 2 3 8 3 2 2" xfId="4452" xr:uid="{00000000-0005-0000-0000-0000B6240000}"/>
    <cellStyle name="Normal 2 2 3 8 3 2 2 2" xfId="9221" xr:uid="{00000000-0005-0000-0000-0000B7240000}"/>
    <cellStyle name="Normal 2 2 3 8 3 2 2 2 2" xfId="28294" xr:uid="{00000000-0005-0000-0000-0000B8240000}"/>
    <cellStyle name="Normal 2 2 3 8 3 2 2 2 3" xfId="18758" xr:uid="{00000000-0005-0000-0000-0000B9240000}"/>
    <cellStyle name="Normal 2 2 3 8 3 2 2 3" xfId="23526" xr:uid="{00000000-0005-0000-0000-0000BA240000}"/>
    <cellStyle name="Normal 2 2 3 8 3 2 2 4" xfId="13990" xr:uid="{00000000-0005-0000-0000-0000BB240000}"/>
    <cellStyle name="Normal 2 2 3 8 3 2 3" xfId="6837" xr:uid="{00000000-0005-0000-0000-0000BC240000}"/>
    <cellStyle name="Normal 2 2 3 8 3 2 3 2" xfId="25910" xr:uid="{00000000-0005-0000-0000-0000BD240000}"/>
    <cellStyle name="Normal 2 2 3 8 3 2 3 3" xfId="16374" xr:uid="{00000000-0005-0000-0000-0000BE240000}"/>
    <cellStyle name="Normal 2 2 3 8 3 2 4" xfId="21142" xr:uid="{00000000-0005-0000-0000-0000BF240000}"/>
    <cellStyle name="Normal 2 2 3 8 3 2 5" xfId="11606" xr:uid="{00000000-0005-0000-0000-0000C0240000}"/>
    <cellStyle name="Normal 2 2 3 8 3 3" xfId="3260" xr:uid="{00000000-0005-0000-0000-0000C1240000}"/>
    <cellStyle name="Normal 2 2 3 8 3 3 2" xfId="8029" xr:uid="{00000000-0005-0000-0000-0000C2240000}"/>
    <cellStyle name="Normal 2 2 3 8 3 3 2 2" xfId="27102" xr:uid="{00000000-0005-0000-0000-0000C3240000}"/>
    <cellStyle name="Normal 2 2 3 8 3 3 2 3" xfId="17566" xr:uid="{00000000-0005-0000-0000-0000C4240000}"/>
    <cellStyle name="Normal 2 2 3 8 3 3 3" xfId="22334" xr:uid="{00000000-0005-0000-0000-0000C5240000}"/>
    <cellStyle name="Normal 2 2 3 8 3 3 4" xfId="12798" xr:uid="{00000000-0005-0000-0000-0000C6240000}"/>
    <cellStyle name="Normal 2 2 3 8 3 4" xfId="5645" xr:uid="{00000000-0005-0000-0000-0000C7240000}"/>
    <cellStyle name="Normal 2 2 3 8 3 4 2" xfId="24718" xr:uid="{00000000-0005-0000-0000-0000C8240000}"/>
    <cellStyle name="Normal 2 2 3 8 3 4 3" xfId="15182" xr:uid="{00000000-0005-0000-0000-0000C9240000}"/>
    <cellStyle name="Normal 2 2 3 8 3 5" xfId="19950" xr:uid="{00000000-0005-0000-0000-0000CA240000}"/>
    <cellStyle name="Normal 2 2 3 8 3 6" xfId="10414" xr:uid="{00000000-0005-0000-0000-0000CB240000}"/>
    <cellStyle name="Normal 2 2 3 8 4" xfId="1371" xr:uid="{00000000-0005-0000-0000-0000CC240000}"/>
    <cellStyle name="Normal 2 2 3 8 4 2" xfId="3756" xr:uid="{00000000-0005-0000-0000-0000CD240000}"/>
    <cellStyle name="Normal 2 2 3 8 4 2 2" xfId="8525" xr:uid="{00000000-0005-0000-0000-0000CE240000}"/>
    <cellStyle name="Normal 2 2 3 8 4 2 2 2" xfId="27598" xr:uid="{00000000-0005-0000-0000-0000CF240000}"/>
    <cellStyle name="Normal 2 2 3 8 4 2 2 3" xfId="18062" xr:uid="{00000000-0005-0000-0000-0000D0240000}"/>
    <cellStyle name="Normal 2 2 3 8 4 2 3" xfId="22830" xr:uid="{00000000-0005-0000-0000-0000D1240000}"/>
    <cellStyle name="Normal 2 2 3 8 4 2 4" xfId="13294" xr:uid="{00000000-0005-0000-0000-0000D2240000}"/>
    <cellStyle name="Normal 2 2 3 8 4 3" xfId="6141" xr:uid="{00000000-0005-0000-0000-0000D3240000}"/>
    <cellStyle name="Normal 2 2 3 8 4 3 2" xfId="25214" xr:uid="{00000000-0005-0000-0000-0000D4240000}"/>
    <cellStyle name="Normal 2 2 3 8 4 3 3" xfId="15678" xr:uid="{00000000-0005-0000-0000-0000D5240000}"/>
    <cellStyle name="Normal 2 2 3 8 4 4" xfId="20446" xr:uid="{00000000-0005-0000-0000-0000D6240000}"/>
    <cellStyle name="Normal 2 2 3 8 4 5" xfId="10910" xr:uid="{00000000-0005-0000-0000-0000D7240000}"/>
    <cellStyle name="Normal 2 2 3 8 5" xfId="2564" xr:uid="{00000000-0005-0000-0000-0000D8240000}"/>
    <cellStyle name="Normal 2 2 3 8 5 2" xfId="7333" xr:uid="{00000000-0005-0000-0000-0000D9240000}"/>
    <cellStyle name="Normal 2 2 3 8 5 2 2" xfId="26406" xr:uid="{00000000-0005-0000-0000-0000DA240000}"/>
    <cellStyle name="Normal 2 2 3 8 5 2 3" xfId="16870" xr:uid="{00000000-0005-0000-0000-0000DB240000}"/>
    <cellStyle name="Normal 2 2 3 8 5 3" xfId="21638" xr:uid="{00000000-0005-0000-0000-0000DC240000}"/>
    <cellStyle name="Normal 2 2 3 8 5 4" xfId="12102" xr:uid="{00000000-0005-0000-0000-0000DD240000}"/>
    <cellStyle name="Normal 2 2 3 8 6" xfId="4949" xr:uid="{00000000-0005-0000-0000-0000DE240000}"/>
    <cellStyle name="Normal 2 2 3 8 6 2" xfId="24022" xr:uid="{00000000-0005-0000-0000-0000DF240000}"/>
    <cellStyle name="Normal 2 2 3 8 6 3" xfId="14486" xr:uid="{00000000-0005-0000-0000-0000E0240000}"/>
    <cellStyle name="Normal 2 2 3 8 7" xfId="19254" xr:uid="{00000000-0005-0000-0000-0000E1240000}"/>
    <cellStyle name="Normal 2 2 3 8 8" xfId="9718" xr:uid="{00000000-0005-0000-0000-0000E2240000}"/>
    <cellStyle name="Normal 2 2 3 9" xfId="316" xr:uid="{00000000-0005-0000-0000-0000E3240000}"/>
    <cellStyle name="Normal 2 2 3 9 2" xfId="665" xr:uid="{00000000-0005-0000-0000-0000E4240000}"/>
    <cellStyle name="Normal 2 2 3 9 2 2" xfId="1863" xr:uid="{00000000-0005-0000-0000-0000E5240000}"/>
    <cellStyle name="Normal 2 2 3 9 2 2 2" xfId="4248" xr:uid="{00000000-0005-0000-0000-0000E6240000}"/>
    <cellStyle name="Normal 2 2 3 9 2 2 2 2" xfId="9017" xr:uid="{00000000-0005-0000-0000-0000E7240000}"/>
    <cellStyle name="Normal 2 2 3 9 2 2 2 2 2" xfId="28090" xr:uid="{00000000-0005-0000-0000-0000E8240000}"/>
    <cellStyle name="Normal 2 2 3 9 2 2 2 2 3" xfId="18554" xr:uid="{00000000-0005-0000-0000-0000E9240000}"/>
    <cellStyle name="Normal 2 2 3 9 2 2 2 3" xfId="23322" xr:uid="{00000000-0005-0000-0000-0000EA240000}"/>
    <cellStyle name="Normal 2 2 3 9 2 2 2 4" xfId="13786" xr:uid="{00000000-0005-0000-0000-0000EB240000}"/>
    <cellStyle name="Normal 2 2 3 9 2 2 3" xfId="6633" xr:uid="{00000000-0005-0000-0000-0000EC240000}"/>
    <cellStyle name="Normal 2 2 3 9 2 2 3 2" xfId="25706" xr:uid="{00000000-0005-0000-0000-0000ED240000}"/>
    <cellStyle name="Normal 2 2 3 9 2 2 3 3" xfId="16170" xr:uid="{00000000-0005-0000-0000-0000EE240000}"/>
    <cellStyle name="Normal 2 2 3 9 2 2 4" xfId="20938" xr:uid="{00000000-0005-0000-0000-0000EF240000}"/>
    <cellStyle name="Normal 2 2 3 9 2 2 5" xfId="11402" xr:uid="{00000000-0005-0000-0000-0000F0240000}"/>
    <cellStyle name="Normal 2 2 3 9 2 3" xfId="3056" xr:uid="{00000000-0005-0000-0000-0000F1240000}"/>
    <cellStyle name="Normal 2 2 3 9 2 3 2" xfId="7825" xr:uid="{00000000-0005-0000-0000-0000F2240000}"/>
    <cellStyle name="Normal 2 2 3 9 2 3 2 2" xfId="26898" xr:uid="{00000000-0005-0000-0000-0000F3240000}"/>
    <cellStyle name="Normal 2 2 3 9 2 3 2 3" xfId="17362" xr:uid="{00000000-0005-0000-0000-0000F4240000}"/>
    <cellStyle name="Normal 2 2 3 9 2 3 3" xfId="22130" xr:uid="{00000000-0005-0000-0000-0000F5240000}"/>
    <cellStyle name="Normal 2 2 3 9 2 3 4" xfId="12594" xr:uid="{00000000-0005-0000-0000-0000F6240000}"/>
    <cellStyle name="Normal 2 2 3 9 2 4" xfId="5441" xr:uid="{00000000-0005-0000-0000-0000F7240000}"/>
    <cellStyle name="Normal 2 2 3 9 2 4 2" xfId="24514" xr:uid="{00000000-0005-0000-0000-0000F8240000}"/>
    <cellStyle name="Normal 2 2 3 9 2 4 3" xfId="14978" xr:uid="{00000000-0005-0000-0000-0000F9240000}"/>
    <cellStyle name="Normal 2 2 3 9 2 5" xfId="19746" xr:uid="{00000000-0005-0000-0000-0000FA240000}"/>
    <cellStyle name="Normal 2 2 3 9 2 6" xfId="10210" xr:uid="{00000000-0005-0000-0000-0000FB240000}"/>
    <cellStyle name="Normal 2 2 3 9 3" xfId="1013" xr:uid="{00000000-0005-0000-0000-0000FC240000}"/>
    <cellStyle name="Normal 2 2 3 9 3 2" xfId="2211" xr:uid="{00000000-0005-0000-0000-0000FD240000}"/>
    <cellStyle name="Normal 2 2 3 9 3 2 2" xfId="4596" xr:uid="{00000000-0005-0000-0000-0000FE240000}"/>
    <cellStyle name="Normal 2 2 3 9 3 2 2 2" xfId="9365" xr:uid="{00000000-0005-0000-0000-0000FF240000}"/>
    <cellStyle name="Normal 2 2 3 9 3 2 2 2 2" xfId="28438" xr:uid="{00000000-0005-0000-0000-000000250000}"/>
    <cellStyle name="Normal 2 2 3 9 3 2 2 2 3" xfId="18902" xr:uid="{00000000-0005-0000-0000-000001250000}"/>
    <cellStyle name="Normal 2 2 3 9 3 2 2 3" xfId="23670" xr:uid="{00000000-0005-0000-0000-000002250000}"/>
    <cellStyle name="Normal 2 2 3 9 3 2 2 4" xfId="14134" xr:uid="{00000000-0005-0000-0000-000003250000}"/>
    <cellStyle name="Normal 2 2 3 9 3 2 3" xfId="6981" xr:uid="{00000000-0005-0000-0000-000004250000}"/>
    <cellStyle name="Normal 2 2 3 9 3 2 3 2" xfId="26054" xr:uid="{00000000-0005-0000-0000-000005250000}"/>
    <cellStyle name="Normal 2 2 3 9 3 2 3 3" xfId="16518" xr:uid="{00000000-0005-0000-0000-000006250000}"/>
    <cellStyle name="Normal 2 2 3 9 3 2 4" xfId="21286" xr:uid="{00000000-0005-0000-0000-000007250000}"/>
    <cellStyle name="Normal 2 2 3 9 3 2 5" xfId="11750" xr:uid="{00000000-0005-0000-0000-000008250000}"/>
    <cellStyle name="Normal 2 2 3 9 3 3" xfId="3404" xr:uid="{00000000-0005-0000-0000-000009250000}"/>
    <cellStyle name="Normal 2 2 3 9 3 3 2" xfId="8173" xr:uid="{00000000-0005-0000-0000-00000A250000}"/>
    <cellStyle name="Normal 2 2 3 9 3 3 2 2" xfId="27246" xr:uid="{00000000-0005-0000-0000-00000B250000}"/>
    <cellStyle name="Normal 2 2 3 9 3 3 2 3" xfId="17710" xr:uid="{00000000-0005-0000-0000-00000C250000}"/>
    <cellStyle name="Normal 2 2 3 9 3 3 3" xfId="22478" xr:uid="{00000000-0005-0000-0000-00000D250000}"/>
    <cellStyle name="Normal 2 2 3 9 3 3 4" xfId="12942" xr:uid="{00000000-0005-0000-0000-00000E250000}"/>
    <cellStyle name="Normal 2 2 3 9 3 4" xfId="5789" xr:uid="{00000000-0005-0000-0000-00000F250000}"/>
    <cellStyle name="Normal 2 2 3 9 3 4 2" xfId="24862" xr:uid="{00000000-0005-0000-0000-000010250000}"/>
    <cellStyle name="Normal 2 2 3 9 3 4 3" xfId="15326" xr:uid="{00000000-0005-0000-0000-000011250000}"/>
    <cellStyle name="Normal 2 2 3 9 3 5" xfId="20094" xr:uid="{00000000-0005-0000-0000-000012250000}"/>
    <cellStyle name="Normal 2 2 3 9 3 6" xfId="10558" xr:uid="{00000000-0005-0000-0000-000013250000}"/>
    <cellStyle name="Normal 2 2 3 9 4" xfId="1515" xr:uid="{00000000-0005-0000-0000-000014250000}"/>
    <cellStyle name="Normal 2 2 3 9 4 2" xfId="3900" xr:uid="{00000000-0005-0000-0000-000015250000}"/>
    <cellStyle name="Normal 2 2 3 9 4 2 2" xfId="8669" xr:uid="{00000000-0005-0000-0000-000016250000}"/>
    <cellStyle name="Normal 2 2 3 9 4 2 2 2" xfId="27742" xr:uid="{00000000-0005-0000-0000-000017250000}"/>
    <cellStyle name="Normal 2 2 3 9 4 2 2 3" xfId="18206" xr:uid="{00000000-0005-0000-0000-000018250000}"/>
    <cellStyle name="Normal 2 2 3 9 4 2 3" xfId="22974" xr:uid="{00000000-0005-0000-0000-000019250000}"/>
    <cellStyle name="Normal 2 2 3 9 4 2 4" xfId="13438" xr:uid="{00000000-0005-0000-0000-00001A250000}"/>
    <cellStyle name="Normal 2 2 3 9 4 3" xfId="6285" xr:uid="{00000000-0005-0000-0000-00001B250000}"/>
    <cellStyle name="Normal 2 2 3 9 4 3 2" xfId="25358" xr:uid="{00000000-0005-0000-0000-00001C250000}"/>
    <cellStyle name="Normal 2 2 3 9 4 3 3" xfId="15822" xr:uid="{00000000-0005-0000-0000-00001D250000}"/>
    <cellStyle name="Normal 2 2 3 9 4 4" xfId="20590" xr:uid="{00000000-0005-0000-0000-00001E250000}"/>
    <cellStyle name="Normal 2 2 3 9 4 5" xfId="11054" xr:uid="{00000000-0005-0000-0000-00001F250000}"/>
    <cellStyle name="Normal 2 2 3 9 5" xfId="2708" xr:uid="{00000000-0005-0000-0000-000020250000}"/>
    <cellStyle name="Normal 2 2 3 9 5 2" xfId="7477" xr:uid="{00000000-0005-0000-0000-000021250000}"/>
    <cellStyle name="Normal 2 2 3 9 5 2 2" xfId="26550" xr:uid="{00000000-0005-0000-0000-000022250000}"/>
    <cellStyle name="Normal 2 2 3 9 5 2 3" xfId="17014" xr:uid="{00000000-0005-0000-0000-000023250000}"/>
    <cellStyle name="Normal 2 2 3 9 5 3" xfId="21782" xr:uid="{00000000-0005-0000-0000-000024250000}"/>
    <cellStyle name="Normal 2 2 3 9 5 4" xfId="12246" xr:uid="{00000000-0005-0000-0000-000025250000}"/>
    <cellStyle name="Normal 2 2 3 9 6" xfId="5093" xr:uid="{00000000-0005-0000-0000-000026250000}"/>
    <cellStyle name="Normal 2 2 3 9 6 2" xfId="24166" xr:uid="{00000000-0005-0000-0000-000027250000}"/>
    <cellStyle name="Normal 2 2 3 9 6 3" xfId="14630" xr:uid="{00000000-0005-0000-0000-000028250000}"/>
    <cellStyle name="Normal 2 2 3 9 7" xfId="19398" xr:uid="{00000000-0005-0000-0000-000029250000}"/>
    <cellStyle name="Normal 2 2 3 9 8" xfId="9862" xr:uid="{00000000-0005-0000-0000-00002A250000}"/>
    <cellStyle name="Normal 2 2 4" xfId="12" xr:uid="{00000000-0005-0000-0000-00002B250000}"/>
    <cellStyle name="Normal 2 2 5" xfId="1206" xr:uid="{00000000-0005-0000-0000-00002C250000}"/>
    <cellStyle name="Normal 2 3" xfId="15" xr:uid="{00000000-0005-0000-0000-00002D250000}"/>
    <cellStyle name="Normal 2 3 10" xfId="462" xr:uid="{00000000-0005-0000-0000-00002E250000}"/>
    <cellStyle name="Normal 2 3 10 2" xfId="1660" xr:uid="{00000000-0005-0000-0000-00002F250000}"/>
    <cellStyle name="Normal 2 3 10 2 2" xfId="4045" xr:uid="{00000000-0005-0000-0000-000030250000}"/>
    <cellStyle name="Normal 2 3 10 2 2 2" xfId="8814" xr:uid="{00000000-0005-0000-0000-000031250000}"/>
    <cellStyle name="Normal 2 3 10 2 2 2 2" xfId="27887" xr:uid="{00000000-0005-0000-0000-000032250000}"/>
    <cellStyle name="Normal 2 3 10 2 2 2 3" xfId="18351" xr:uid="{00000000-0005-0000-0000-000033250000}"/>
    <cellStyle name="Normal 2 3 10 2 2 3" xfId="23119" xr:uid="{00000000-0005-0000-0000-000034250000}"/>
    <cellStyle name="Normal 2 3 10 2 2 4" xfId="13583" xr:uid="{00000000-0005-0000-0000-000035250000}"/>
    <cellStyle name="Normal 2 3 10 2 3" xfId="6430" xr:uid="{00000000-0005-0000-0000-000036250000}"/>
    <cellStyle name="Normal 2 3 10 2 3 2" xfId="25503" xr:uid="{00000000-0005-0000-0000-000037250000}"/>
    <cellStyle name="Normal 2 3 10 2 3 3" xfId="15967" xr:uid="{00000000-0005-0000-0000-000038250000}"/>
    <cellStyle name="Normal 2 3 10 2 4" xfId="20735" xr:uid="{00000000-0005-0000-0000-000039250000}"/>
    <cellStyle name="Normal 2 3 10 2 5" xfId="11199" xr:uid="{00000000-0005-0000-0000-00003A250000}"/>
    <cellStyle name="Normal 2 3 10 3" xfId="2853" xr:uid="{00000000-0005-0000-0000-00003B250000}"/>
    <cellStyle name="Normal 2 3 10 3 2" xfId="7622" xr:uid="{00000000-0005-0000-0000-00003C250000}"/>
    <cellStyle name="Normal 2 3 10 3 2 2" xfId="26695" xr:uid="{00000000-0005-0000-0000-00003D250000}"/>
    <cellStyle name="Normal 2 3 10 3 2 3" xfId="17159" xr:uid="{00000000-0005-0000-0000-00003E250000}"/>
    <cellStyle name="Normal 2 3 10 3 3" xfId="21927" xr:uid="{00000000-0005-0000-0000-00003F250000}"/>
    <cellStyle name="Normal 2 3 10 3 4" xfId="12391" xr:uid="{00000000-0005-0000-0000-000040250000}"/>
    <cellStyle name="Normal 2 3 10 4" xfId="5238" xr:uid="{00000000-0005-0000-0000-000041250000}"/>
    <cellStyle name="Normal 2 3 10 4 2" xfId="24311" xr:uid="{00000000-0005-0000-0000-000042250000}"/>
    <cellStyle name="Normal 2 3 10 4 3" xfId="14775" xr:uid="{00000000-0005-0000-0000-000043250000}"/>
    <cellStyle name="Normal 2 3 10 5" xfId="19543" xr:uid="{00000000-0005-0000-0000-000044250000}"/>
    <cellStyle name="Normal 2 3 10 6" xfId="10007" xr:uid="{00000000-0005-0000-0000-000045250000}"/>
    <cellStyle name="Normal 2 3 11" xfId="810" xr:uid="{00000000-0005-0000-0000-000046250000}"/>
    <cellStyle name="Normal 2 3 11 2" xfId="2008" xr:uid="{00000000-0005-0000-0000-000047250000}"/>
    <cellStyle name="Normal 2 3 11 2 2" xfId="4393" xr:uid="{00000000-0005-0000-0000-000048250000}"/>
    <cellStyle name="Normal 2 3 11 2 2 2" xfId="9162" xr:uid="{00000000-0005-0000-0000-000049250000}"/>
    <cellStyle name="Normal 2 3 11 2 2 2 2" xfId="28235" xr:uid="{00000000-0005-0000-0000-00004A250000}"/>
    <cellStyle name="Normal 2 3 11 2 2 2 3" xfId="18699" xr:uid="{00000000-0005-0000-0000-00004B250000}"/>
    <cellStyle name="Normal 2 3 11 2 2 3" xfId="23467" xr:uid="{00000000-0005-0000-0000-00004C250000}"/>
    <cellStyle name="Normal 2 3 11 2 2 4" xfId="13931" xr:uid="{00000000-0005-0000-0000-00004D250000}"/>
    <cellStyle name="Normal 2 3 11 2 3" xfId="6778" xr:uid="{00000000-0005-0000-0000-00004E250000}"/>
    <cellStyle name="Normal 2 3 11 2 3 2" xfId="25851" xr:uid="{00000000-0005-0000-0000-00004F250000}"/>
    <cellStyle name="Normal 2 3 11 2 3 3" xfId="16315" xr:uid="{00000000-0005-0000-0000-000050250000}"/>
    <cellStyle name="Normal 2 3 11 2 4" xfId="21083" xr:uid="{00000000-0005-0000-0000-000051250000}"/>
    <cellStyle name="Normal 2 3 11 2 5" xfId="11547" xr:uid="{00000000-0005-0000-0000-000052250000}"/>
    <cellStyle name="Normal 2 3 11 3" xfId="3201" xr:uid="{00000000-0005-0000-0000-000053250000}"/>
    <cellStyle name="Normal 2 3 11 3 2" xfId="7970" xr:uid="{00000000-0005-0000-0000-000054250000}"/>
    <cellStyle name="Normal 2 3 11 3 2 2" xfId="27043" xr:uid="{00000000-0005-0000-0000-000055250000}"/>
    <cellStyle name="Normal 2 3 11 3 2 3" xfId="17507" xr:uid="{00000000-0005-0000-0000-000056250000}"/>
    <cellStyle name="Normal 2 3 11 3 3" xfId="22275" xr:uid="{00000000-0005-0000-0000-000057250000}"/>
    <cellStyle name="Normal 2 3 11 3 4" xfId="12739" xr:uid="{00000000-0005-0000-0000-000058250000}"/>
    <cellStyle name="Normal 2 3 11 4" xfId="5586" xr:uid="{00000000-0005-0000-0000-000059250000}"/>
    <cellStyle name="Normal 2 3 11 4 2" xfId="24659" xr:uid="{00000000-0005-0000-0000-00005A250000}"/>
    <cellStyle name="Normal 2 3 11 4 3" xfId="15123" xr:uid="{00000000-0005-0000-0000-00005B250000}"/>
    <cellStyle name="Normal 2 3 11 5" xfId="19891" xr:uid="{00000000-0005-0000-0000-00005C250000}"/>
    <cellStyle name="Normal 2 3 11 6" xfId="10355" xr:uid="{00000000-0005-0000-0000-00005D250000}"/>
    <cellStyle name="Normal 2 3 12" xfId="113" xr:uid="{00000000-0005-0000-0000-00005E250000}"/>
    <cellStyle name="Normal 2 3 12 2" xfId="1312" xr:uid="{00000000-0005-0000-0000-00005F250000}"/>
    <cellStyle name="Normal 2 3 12 2 2" xfId="3697" xr:uid="{00000000-0005-0000-0000-000060250000}"/>
    <cellStyle name="Normal 2 3 12 2 2 2" xfId="8466" xr:uid="{00000000-0005-0000-0000-000061250000}"/>
    <cellStyle name="Normal 2 3 12 2 2 2 2" xfId="27539" xr:uid="{00000000-0005-0000-0000-000062250000}"/>
    <cellStyle name="Normal 2 3 12 2 2 2 3" xfId="18003" xr:uid="{00000000-0005-0000-0000-000063250000}"/>
    <cellStyle name="Normal 2 3 12 2 2 3" xfId="22771" xr:uid="{00000000-0005-0000-0000-000064250000}"/>
    <cellStyle name="Normal 2 3 12 2 2 4" xfId="13235" xr:uid="{00000000-0005-0000-0000-000065250000}"/>
    <cellStyle name="Normal 2 3 12 2 3" xfId="6082" xr:uid="{00000000-0005-0000-0000-000066250000}"/>
    <cellStyle name="Normal 2 3 12 2 3 2" xfId="25155" xr:uid="{00000000-0005-0000-0000-000067250000}"/>
    <cellStyle name="Normal 2 3 12 2 3 3" xfId="15619" xr:uid="{00000000-0005-0000-0000-000068250000}"/>
    <cellStyle name="Normal 2 3 12 2 4" xfId="20387" xr:uid="{00000000-0005-0000-0000-000069250000}"/>
    <cellStyle name="Normal 2 3 12 2 5" xfId="10851" xr:uid="{00000000-0005-0000-0000-00006A250000}"/>
    <cellStyle name="Normal 2 3 12 3" xfId="2505" xr:uid="{00000000-0005-0000-0000-00006B250000}"/>
    <cellStyle name="Normal 2 3 12 3 2" xfId="7274" xr:uid="{00000000-0005-0000-0000-00006C250000}"/>
    <cellStyle name="Normal 2 3 12 3 2 2" xfId="26347" xr:uid="{00000000-0005-0000-0000-00006D250000}"/>
    <cellStyle name="Normal 2 3 12 3 2 3" xfId="16811" xr:uid="{00000000-0005-0000-0000-00006E250000}"/>
    <cellStyle name="Normal 2 3 12 3 3" xfId="21579" xr:uid="{00000000-0005-0000-0000-00006F250000}"/>
    <cellStyle name="Normal 2 3 12 3 4" xfId="12043" xr:uid="{00000000-0005-0000-0000-000070250000}"/>
    <cellStyle name="Normal 2 3 12 4" xfId="4890" xr:uid="{00000000-0005-0000-0000-000071250000}"/>
    <cellStyle name="Normal 2 3 12 4 2" xfId="23963" xr:uid="{00000000-0005-0000-0000-000072250000}"/>
    <cellStyle name="Normal 2 3 12 4 3" xfId="14427" xr:uid="{00000000-0005-0000-0000-000073250000}"/>
    <cellStyle name="Normal 2 3 12 5" xfId="19195" xr:uid="{00000000-0005-0000-0000-000074250000}"/>
    <cellStyle name="Normal 2 3 12 6" xfId="9659" xr:uid="{00000000-0005-0000-0000-000075250000}"/>
    <cellStyle name="Normal 2 3 13" xfId="1159" xr:uid="{00000000-0005-0000-0000-000076250000}"/>
    <cellStyle name="Normal 2 3 13 2" xfId="2356" xr:uid="{00000000-0005-0000-0000-000077250000}"/>
    <cellStyle name="Normal 2 3 13 2 2" xfId="4741" xr:uid="{00000000-0005-0000-0000-000078250000}"/>
    <cellStyle name="Normal 2 3 13 2 2 2" xfId="9510" xr:uid="{00000000-0005-0000-0000-000079250000}"/>
    <cellStyle name="Normal 2 3 13 2 2 2 2" xfId="28583" xr:uid="{00000000-0005-0000-0000-00007A250000}"/>
    <cellStyle name="Normal 2 3 13 2 2 2 3" xfId="19047" xr:uid="{00000000-0005-0000-0000-00007B250000}"/>
    <cellStyle name="Normal 2 3 13 2 2 3" xfId="23815" xr:uid="{00000000-0005-0000-0000-00007C250000}"/>
    <cellStyle name="Normal 2 3 13 2 2 4" xfId="14279" xr:uid="{00000000-0005-0000-0000-00007D250000}"/>
    <cellStyle name="Normal 2 3 13 2 3" xfId="7126" xr:uid="{00000000-0005-0000-0000-00007E250000}"/>
    <cellStyle name="Normal 2 3 13 2 3 2" xfId="26199" xr:uid="{00000000-0005-0000-0000-00007F250000}"/>
    <cellStyle name="Normal 2 3 13 2 3 3" xfId="16663" xr:uid="{00000000-0005-0000-0000-000080250000}"/>
    <cellStyle name="Normal 2 3 13 2 4" xfId="21431" xr:uid="{00000000-0005-0000-0000-000081250000}"/>
    <cellStyle name="Normal 2 3 13 2 5" xfId="11895" xr:uid="{00000000-0005-0000-0000-000082250000}"/>
    <cellStyle name="Normal 2 3 13 3" xfId="3549" xr:uid="{00000000-0005-0000-0000-000083250000}"/>
    <cellStyle name="Normal 2 3 13 3 2" xfId="8318" xr:uid="{00000000-0005-0000-0000-000084250000}"/>
    <cellStyle name="Normal 2 3 13 3 2 2" xfId="27391" xr:uid="{00000000-0005-0000-0000-000085250000}"/>
    <cellStyle name="Normal 2 3 13 3 2 3" xfId="17855" xr:uid="{00000000-0005-0000-0000-000086250000}"/>
    <cellStyle name="Normal 2 3 13 3 3" xfId="22623" xr:uid="{00000000-0005-0000-0000-000087250000}"/>
    <cellStyle name="Normal 2 3 13 3 4" xfId="13087" xr:uid="{00000000-0005-0000-0000-000088250000}"/>
    <cellStyle name="Normal 2 3 13 4" xfId="5934" xr:uid="{00000000-0005-0000-0000-000089250000}"/>
    <cellStyle name="Normal 2 3 13 4 2" xfId="25007" xr:uid="{00000000-0005-0000-0000-00008A250000}"/>
    <cellStyle name="Normal 2 3 13 4 3" xfId="15471" xr:uid="{00000000-0005-0000-0000-00008B250000}"/>
    <cellStyle name="Normal 2 3 13 5" xfId="20239" xr:uid="{00000000-0005-0000-0000-00008C250000}"/>
    <cellStyle name="Normal 2 3 13 6" xfId="10703" xr:uid="{00000000-0005-0000-0000-00008D250000}"/>
    <cellStyle name="Normal 2 3 14" xfId="65" xr:uid="{00000000-0005-0000-0000-00008E250000}"/>
    <cellStyle name="Normal 2 3 14 2" xfId="1264" xr:uid="{00000000-0005-0000-0000-00008F250000}"/>
    <cellStyle name="Normal 2 3 14 2 2" xfId="3649" xr:uid="{00000000-0005-0000-0000-000090250000}"/>
    <cellStyle name="Normal 2 3 14 2 2 2" xfId="8418" xr:uid="{00000000-0005-0000-0000-000091250000}"/>
    <cellStyle name="Normal 2 3 14 2 2 2 2" xfId="27491" xr:uid="{00000000-0005-0000-0000-000092250000}"/>
    <cellStyle name="Normal 2 3 14 2 2 2 3" xfId="17955" xr:uid="{00000000-0005-0000-0000-000093250000}"/>
    <cellStyle name="Normal 2 3 14 2 2 3" xfId="22723" xr:uid="{00000000-0005-0000-0000-000094250000}"/>
    <cellStyle name="Normal 2 3 14 2 2 4" xfId="13187" xr:uid="{00000000-0005-0000-0000-000095250000}"/>
    <cellStyle name="Normal 2 3 14 2 3" xfId="6034" xr:uid="{00000000-0005-0000-0000-000096250000}"/>
    <cellStyle name="Normal 2 3 14 2 3 2" xfId="25107" xr:uid="{00000000-0005-0000-0000-000097250000}"/>
    <cellStyle name="Normal 2 3 14 2 3 3" xfId="15571" xr:uid="{00000000-0005-0000-0000-000098250000}"/>
    <cellStyle name="Normal 2 3 14 2 4" xfId="20339" xr:uid="{00000000-0005-0000-0000-000099250000}"/>
    <cellStyle name="Normal 2 3 14 2 5" xfId="10803" xr:uid="{00000000-0005-0000-0000-00009A250000}"/>
    <cellStyle name="Normal 2 3 14 3" xfId="2457" xr:uid="{00000000-0005-0000-0000-00009B250000}"/>
    <cellStyle name="Normal 2 3 14 3 2" xfId="7226" xr:uid="{00000000-0005-0000-0000-00009C250000}"/>
    <cellStyle name="Normal 2 3 14 3 2 2" xfId="26299" xr:uid="{00000000-0005-0000-0000-00009D250000}"/>
    <cellStyle name="Normal 2 3 14 3 2 3" xfId="16763" xr:uid="{00000000-0005-0000-0000-00009E250000}"/>
    <cellStyle name="Normal 2 3 14 3 3" xfId="21531" xr:uid="{00000000-0005-0000-0000-00009F250000}"/>
    <cellStyle name="Normal 2 3 14 3 4" xfId="11995" xr:uid="{00000000-0005-0000-0000-0000A0250000}"/>
    <cellStyle name="Normal 2 3 14 4" xfId="4842" xr:uid="{00000000-0005-0000-0000-0000A1250000}"/>
    <cellStyle name="Normal 2 3 14 4 2" xfId="23915" xr:uid="{00000000-0005-0000-0000-0000A2250000}"/>
    <cellStyle name="Normal 2 3 14 4 3" xfId="14379" xr:uid="{00000000-0005-0000-0000-0000A3250000}"/>
    <cellStyle name="Normal 2 3 14 5" xfId="19147" xr:uid="{00000000-0005-0000-0000-0000A4250000}"/>
    <cellStyle name="Normal 2 3 14 6" xfId="9611" xr:uid="{00000000-0005-0000-0000-0000A5250000}"/>
    <cellStyle name="Normal 2 3 15" xfId="1216" xr:uid="{00000000-0005-0000-0000-0000A6250000}"/>
    <cellStyle name="Normal 2 3 15 2" xfId="3601" xr:uid="{00000000-0005-0000-0000-0000A7250000}"/>
    <cellStyle name="Normal 2 3 15 2 2" xfId="8370" xr:uid="{00000000-0005-0000-0000-0000A8250000}"/>
    <cellStyle name="Normal 2 3 15 2 2 2" xfId="27443" xr:uid="{00000000-0005-0000-0000-0000A9250000}"/>
    <cellStyle name="Normal 2 3 15 2 2 3" xfId="17907" xr:uid="{00000000-0005-0000-0000-0000AA250000}"/>
    <cellStyle name="Normal 2 3 15 2 3" xfId="22675" xr:uid="{00000000-0005-0000-0000-0000AB250000}"/>
    <cellStyle name="Normal 2 3 15 2 4" xfId="13139" xr:uid="{00000000-0005-0000-0000-0000AC250000}"/>
    <cellStyle name="Normal 2 3 15 3" xfId="5986" xr:uid="{00000000-0005-0000-0000-0000AD250000}"/>
    <cellStyle name="Normal 2 3 15 3 2" xfId="25059" xr:uid="{00000000-0005-0000-0000-0000AE250000}"/>
    <cellStyle name="Normal 2 3 15 3 3" xfId="15523" xr:uid="{00000000-0005-0000-0000-0000AF250000}"/>
    <cellStyle name="Normal 2 3 15 4" xfId="20291" xr:uid="{00000000-0005-0000-0000-0000B0250000}"/>
    <cellStyle name="Normal 2 3 15 5" xfId="10755" xr:uid="{00000000-0005-0000-0000-0000B1250000}"/>
    <cellStyle name="Normal 2 3 16" xfId="2409" xr:uid="{00000000-0005-0000-0000-0000B2250000}"/>
    <cellStyle name="Normal 2 3 16 2" xfId="7178" xr:uid="{00000000-0005-0000-0000-0000B3250000}"/>
    <cellStyle name="Normal 2 3 16 2 2" xfId="26251" xr:uid="{00000000-0005-0000-0000-0000B4250000}"/>
    <cellStyle name="Normal 2 3 16 2 3" xfId="16715" xr:uid="{00000000-0005-0000-0000-0000B5250000}"/>
    <cellStyle name="Normal 2 3 16 3" xfId="21483" xr:uid="{00000000-0005-0000-0000-0000B6250000}"/>
    <cellStyle name="Normal 2 3 16 4" xfId="11947" xr:uid="{00000000-0005-0000-0000-0000B7250000}"/>
    <cellStyle name="Normal 2 3 17" xfId="4794" xr:uid="{00000000-0005-0000-0000-0000B8250000}"/>
    <cellStyle name="Normal 2 3 17 2" xfId="23867" xr:uid="{00000000-0005-0000-0000-0000B9250000}"/>
    <cellStyle name="Normal 2 3 17 3" xfId="14331" xr:uid="{00000000-0005-0000-0000-0000BA250000}"/>
    <cellStyle name="Normal 2 3 18" xfId="19099" xr:uid="{00000000-0005-0000-0000-0000BB250000}"/>
    <cellStyle name="Normal 2 3 19" xfId="9563" xr:uid="{00000000-0005-0000-0000-0000BC250000}"/>
    <cellStyle name="Normal 2 3 2" xfId="20" xr:uid="{00000000-0005-0000-0000-0000BD250000}"/>
    <cellStyle name="Normal 2 3 2 10" xfId="813" xr:uid="{00000000-0005-0000-0000-0000BE250000}"/>
    <cellStyle name="Normal 2 3 2 10 2" xfId="2011" xr:uid="{00000000-0005-0000-0000-0000BF250000}"/>
    <cellStyle name="Normal 2 3 2 10 2 2" xfId="4396" xr:uid="{00000000-0005-0000-0000-0000C0250000}"/>
    <cellStyle name="Normal 2 3 2 10 2 2 2" xfId="9165" xr:uid="{00000000-0005-0000-0000-0000C1250000}"/>
    <cellStyle name="Normal 2 3 2 10 2 2 2 2" xfId="28238" xr:uid="{00000000-0005-0000-0000-0000C2250000}"/>
    <cellStyle name="Normal 2 3 2 10 2 2 2 3" xfId="18702" xr:uid="{00000000-0005-0000-0000-0000C3250000}"/>
    <cellStyle name="Normal 2 3 2 10 2 2 3" xfId="23470" xr:uid="{00000000-0005-0000-0000-0000C4250000}"/>
    <cellStyle name="Normal 2 3 2 10 2 2 4" xfId="13934" xr:uid="{00000000-0005-0000-0000-0000C5250000}"/>
    <cellStyle name="Normal 2 3 2 10 2 3" xfId="6781" xr:uid="{00000000-0005-0000-0000-0000C6250000}"/>
    <cellStyle name="Normal 2 3 2 10 2 3 2" xfId="25854" xr:uid="{00000000-0005-0000-0000-0000C7250000}"/>
    <cellStyle name="Normal 2 3 2 10 2 3 3" xfId="16318" xr:uid="{00000000-0005-0000-0000-0000C8250000}"/>
    <cellStyle name="Normal 2 3 2 10 2 4" xfId="21086" xr:uid="{00000000-0005-0000-0000-0000C9250000}"/>
    <cellStyle name="Normal 2 3 2 10 2 5" xfId="11550" xr:uid="{00000000-0005-0000-0000-0000CA250000}"/>
    <cellStyle name="Normal 2 3 2 10 3" xfId="3204" xr:uid="{00000000-0005-0000-0000-0000CB250000}"/>
    <cellStyle name="Normal 2 3 2 10 3 2" xfId="7973" xr:uid="{00000000-0005-0000-0000-0000CC250000}"/>
    <cellStyle name="Normal 2 3 2 10 3 2 2" xfId="27046" xr:uid="{00000000-0005-0000-0000-0000CD250000}"/>
    <cellStyle name="Normal 2 3 2 10 3 2 3" xfId="17510" xr:uid="{00000000-0005-0000-0000-0000CE250000}"/>
    <cellStyle name="Normal 2 3 2 10 3 3" xfId="22278" xr:uid="{00000000-0005-0000-0000-0000CF250000}"/>
    <cellStyle name="Normal 2 3 2 10 3 4" xfId="12742" xr:uid="{00000000-0005-0000-0000-0000D0250000}"/>
    <cellStyle name="Normal 2 3 2 10 4" xfId="5589" xr:uid="{00000000-0005-0000-0000-0000D1250000}"/>
    <cellStyle name="Normal 2 3 2 10 4 2" xfId="24662" xr:uid="{00000000-0005-0000-0000-0000D2250000}"/>
    <cellStyle name="Normal 2 3 2 10 4 3" xfId="15126" xr:uid="{00000000-0005-0000-0000-0000D3250000}"/>
    <cellStyle name="Normal 2 3 2 10 5" xfId="19894" xr:uid="{00000000-0005-0000-0000-0000D4250000}"/>
    <cellStyle name="Normal 2 3 2 10 6" xfId="10358" xr:uid="{00000000-0005-0000-0000-0000D5250000}"/>
    <cellStyle name="Normal 2 3 2 11" xfId="116" xr:uid="{00000000-0005-0000-0000-0000D6250000}"/>
    <cellStyle name="Normal 2 3 2 11 2" xfId="1315" xr:uid="{00000000-0005-0000-0000-0000D7250000}"/>
    <cellStyle name="Normal 2 3 2 11 2 2" xfId="3700" xr:uid="{00000000-0005-0000-0000-0000D8250000}"/>
    <cellStyle name="Normal 2 3 2 11 2 2 2" xfId="8469" xr:uid="{00000000-0005-0000-0000-0000D9250000}"/>
    <cellStyle name="Normal 2 3 2 11 2 2 2 2" xfId="27542" xr:uid="{00000000-0005-0000-0000-0000DA250000}"/>
    <cellStyle name="Normal 2 3 2 11 2 2 2 3" xfId="18006" xr:uid="{00000000-0005-0000-0000-0000DB250000}"/>
    <cellStyle name="Normal 2 3 2 11 2 2 3" xfId="22774" xr:uid="{00000000-0005-0000-0000-0000DC250000}"/>
    <cellStyle name="Normal 2 3 2 11 2 2 4" xfId="13238" xr:uid="{00000000-0005-0000-0000-0000DD250000}"/>
    <cellStyle name="Normal 2 3 2 11 2 3" xfId="6085" xr:uid="{00000000-0005-0000-0000-0000DE250000}"/>
    <cellStyle name="Normal 2 3 2 11 2 3 2" xfId="25158" xr:uid="{00000000-0005-0000-0000-0000DF250000}"/>
    <cellStyle name="Normal 2 3 2 11 2 3 3" xfId="15622" xr:uid="{00000000-0005-0000-0000-0000E0250000}"/>
    <cellStyle name="Normal 2 3 2 11 2 4" xfId="20390" xr:uid="{00000000-0005-0000-0000-0000E1250000}"/>
    <cellStyle name="Normal 2 3 2 11 2 5" xfId="10854" xr:uid="{00000000-0005-0000-0000-0000E2250000}"/>
    <cellStyle name="Normal 2 3 2 11 3" xfId="2508" xr:uid="{00000000-0005-0000-0000-0000E3250000}"/>
    <cellStyle name="Normal 2 3 2 11 3 2" xfId="7277" xr:uid="{00000000-0005-0000-0000-0000E4250000}"/>
    <cellStyle name="Normal 2 3 2 11 3 2 2" xfId="26350" xr:uid="{00000000-0005-0000-0000-0000E5250000}"/>
    <cellStyle name="Normal 2 3 2 11 3 2 3" xfId="16814" xr:uid="{00000000-0005-0000-0000-0000E6250000}"/>
    <cellStyle name="Normal 2 3 2 11 3 3" xfId="21582" xr:uid="{00000000-0005-0000-0000-0000E7250000}"/>
    <cellStyle name="Normal 2 3 2 11 3 4" xfId="12046" xr:uid="{00000000-0005-0000-0000-0000E8250000}"/>
    <cellStyle name="Normal 2 3 2 11 4" xfId="4893" xr:uid="{00000000-0005-0000-0000-0000E9250000}"/>
    <cellStyle name="Normal 2 3 2 11 4 2" xfId="23966" xr:uid="{00000000-0005-0000-0000-0000EA250000}"/>
    <cellStyle name="Normal 2 3 2 11 4 3" xfId="14430" xr:uid="{00000000-0005-0000-0000-0000EB250000}"/>
    <cellStyle name="Normal 2 3 2 11 5" xfId="19198" xr:uid="{00000000-0005-0000-0000-0000EC250000}"/>
    <cellStyle name="Normal 2 3 2 11 6" xfId="9662" xr:uid="{00000000-0005-0000-0000-0000ED250000}"/>
    <cellStyle name="Normal 2 3 2 12" xfId="1162" xr:uid="{00000000-0005-0000-0000-0000EE250000}"/>
    <cellStyle name="Normal 2 3 2 12 2" xfId="2359" xr:uid="{00000000-0005-0000-0000-0000EF250000}"/>
    <cellStyle name="Normal 2 3 2 12 2 2" xfId="4744" xr:uid="{00000000-0005-0000-0000-0000F0250000}"/>
    <cellStyle name="Normal 2 3 2 12 2 2 2" xfId="9513" xr:uid="{00000000-0005-0000-0000-0000F1250000}"/>
    <cellStyle name="Normal 2 3 2 12 2 2 2 2" xfId="28586" xr:uid="{00000000-0005-0000-0000-0000F2250000}"/>
    <cellStyle name="Normal 2 3 2 12 2 2 2 3" xfId="19050" xr:uid="{00000000-0005-0000-0000-0000F3250000}"/>
    <cellStyle name="Normal 2 3 2 12 2 2 3" xfId="23818" xr:uid="{00000000-0005-0000-0000-0000F4250000}"/>
    <cellStyle name="Normal 2 3 2 12 2 2 4" xfId="14282" xr:uid="{00000000-0005-0000-0000-0000F5250000}"/>
    <cellStyle name="Normal 2 3 2 12 2 3" xfId="7129" xr:uid="{00000000-0005-0000-0000-0000F6250000}"/>
    <cellStyle name="Normal 2 3 2 12 2 3 2" xfId="26202" xr:uid="{00000000-0005-0000-0000-0000F7250000}"/>
    <cellStyle name="Normal 2 3 2 12 2 3 3" xfId="16666" xr:uid="{00000000-0005-0000-0000-0000F8250000}"/>
    <cellStyle name="Normal 2 3 2 12 2 4" xfId="21434" xr:uid="{00000000-0005-0000-0000-0000F9250000}"/>
    <cellStyle name="Normal 2 3 2 12 2 5" xfId="11898" xr:uid="{00000000-0005-0000-0000-0000FA250000}"/>
    <cellStyle name="Normal 2 3 2 12 3" xfId="3552" xr:uid="{00000000-0005-0000-0000-0000FB250000}"/>
    <cellStyle name="Normal 2 3 2 12 3 2" xfId="8321" xr:uid="{00000000-0005-0000-0000-0000FC250000}"/>
    <cellStyle name="Normal 2 3 2 12 3 2 2" xfId="27394" xr:uid="{00000000-0005-0000-0000-0000FD250000}"/>
    <cellStyle name="Normal 2 3 2 12 3 2 3" xfId="17858" xr:uid="{00000000-0005-0000-0000-0000FE250000}"/>
    <cellStyle name="Normal 2 3 2 12 3 3" xfId="22626" xr:uid="{00000000-0005-0000-0000-0000FF250000}"/>
    <cellStyle name="Normal 2 3 2 12 3 4" xfId="13090" xr:uid="{00000000-0005-0000-0000-000000260000}"/>
    <cellStyle name="Normal 2 3 2 12 4" xfId="5937" xr:uid="{00000000-0005-0000-0000-000001260000}"/>
    <cellStyle name="Normal 2 3 2 12 4 2" xfId="25010" xr:uid="{00000000-0005-0000-0000-000002260000}"/>
    <cellStyle name="Normal 2 3 2 12 4 3" xfId="15474" xr:uid="{00000000-0005-0000-0000-000003260000}"/>
    <cellStyle name="Normal 2 3 2 12 5" xfId="20242" xr:uid="{00000000-0005-0000-0000-000004260000}"/>
    <cellStyle name="Normal 2 3 2 12 6" xfId="10706" xr:uid="{00000000-0005-0000-0000-000005260000}"/>
    <cellStyle name="Normal 2 3 2 13" xfId="68" xr:uid="{00000000-0005-0000-0000-000006260000}"/>
    <cellStyle name="Normal 2 3 2 13 2" xfId="1267" xr:uid="{00000000-0005-0000-0000-000007260000}"/>
    <cellStyle name="Normal 2 3 2 13 2 2" xfId="3652" xr:uid="{00000000-0005-0000-0000-000008260000}"/>
    <cellStyle name="Normal 2 3 2 13 2 2 2" xfId="8421" xr:uid="{00000000-0005-0000-0000-000009260000}"/>
    <cellStyle name="Normal 2 3 2 13 2 2 2 2" xfId="27494" xr:uid="{00000000-0005-0000-0000-00000A260000}"/>
    <cellStyle name="Normal 2 3 2 13 2 2 2 3" xfId="17958" xr:uid="{00000000-0005-0000-0000-00000B260000}"/>
    <cellStyle name="Normal 2 3 2 13 2 2 3" xfId="22726" xr:uid="{00000000-0005-0000-0000-00000C260000}"/>
    <cellStyle name="Normal 2 3 2 13 2 2 4" xfId="13190" xr:uid="{00000000-0005-0000-0000-00000D260000}"/>
    <cellStyle name="Normal 2 3 2 13 2 3" xfId="6037" xr:uid="{00000000-0005-0000-0000-00000E260000}"/>
    <cellStyle name="Normal 2 3 2 13 2 3 2" xfId="25110" xr:uid="{00000000-0005-0000-0000-00000F260000}"/>
    <cellStyle name="Normal 2 3 2 13 2 3 3" xfId="15574" xr:uid="{00000000-0005-0000-0000-000010260000}"/>
    <cellStyle name="Normal 2 3 2 13 2 4" xfId="20342" xr:uid="{00000000-0005-0000-0000-000011260000}"/>
    <cellStyle name="Normal 2 3 2 13 2 5" xfId="10806" xr:uid="{00000000-0005-0000-0000-000012260000}"/>
    <cellStyle name="Normal 2 3 2 13 3" xfId="2460" xr:uid="{00000000-0005-0000-0000-000013260000}"/>
    <cellStyle name="Normal 2 3 2 13 3 2" xfId="7229" xr:uid="{00000000-0005-0000-0000-000014260000}"/>
    <cellStyle name="Normal 2 3 2 13 3 2 2" xfId="26302" xr:uid="{00000000-0005-0000-0000-000015260000}"/>
    <cellStyle name="Normal 2 3 2 13 3 2 3" xfId="16766" xr:uid="{00000000-0005-0000-0000-000016260000}"/>
    <cellStyle name="Normal 2 3 2 13 3 3" xfId="21534" xr:uid="{00000000-0005-0000-0000-000017260000}"/>
    <cellStyle name="Normal 2 3 2 13 3 4" xfId="11998" xr:uid="{00000000-0005-0000-0000-000018260000}"/>
    <cellStyle name="Normal 2 3 2 13 4" xfId="4845" xr:uid="{00000000-0005-0000-0000-000019260000}"/>
    <cellStyle name="Normal 2 3 2 13 4 2" xfId="23918" xr:uid="{00000000-0005-0000-0000-00001A260000}"/>
    <cellStyle name="Normal 2 3 2 13 4 3" xfId="14382" xr:uid="{00000000-0005-0000-0000-00001B260000}"/>
    <cellStyle name="Normal 2 3 2 13 5" xfId="19150" xr:uid="{00000000-0005-0000-0000-00001C260000}"/>
    <cellStyle name="Normal 2 3 2 13 6" xfId="9614" xr:uid="{00000000-0005-0000-0000-00001D260000}"/>
    <cellStyle name="Normal 2 3 2 14" xfId="1219" xr:uid="{00000000-0005-0000-0000-00001E260000}"/>
    <cellStyle name="Normal 2 3 2 14 2" xfId="3604" xr:uid="{00000000-0005-0000-0000-00001F260000}"/>
    <cellStyle name="Normal 2 3 2 14 2 2" xfId="8373" xr:uid="{00000000-0005-0000-0000-000020260000}"/>
    <cellStyle name="Normal 2 3 2 14 2 2 2" xfId="27446" xr:uid="{00000000-0005-0000-0000-000021260000}"/>
    <cellStyle name="Normal 2 3 2 14 2 2 3" xfId="17910" xr:uid="{00000000-0005-0000-0000-000022260000}"/>
    <cellStyle name="Normal 2 3 2 14 2 3" xfId="22678" xr:uid="{00000000-0005-0000-0000-000023260000}"/>
    <cellStyle name="Normal 2 3 2 14 2 4" xfId="13142" xr:uid="{00000000-0005-0000-0000-000024260000}"/>
    <cellStyle name="Normal 2 3 2 14 3" xfId="5989" xr:uid="{00000000-0005-0000-0000-000025260000}"/>
    <cellStyle name="Normal 2 3 2 14 3 2" xfId="25062" xr:uid="{00000000-0005-0000-0000-000026260000}"/>
    <cellStyle name="Normal 2 3 2 14 3 3" xfId="15526" xr:uid="{00000000-0005-0000-0000-000027260000}"/>
    <cellStyle name="Normal 2 3 2 14 4" xfId="20294" xr:uid="{00000000-0005-0000-0000-000028260000}"/>
    <cellStyle name="Normal 2 3 2 14 5" xfId="10758" xr:uid="{00000000-0005-0000-0000-000029260000}"/>
    <cellStyle name="Normal 2 3 2 15" xfId="2412" xr:uid="{00000000-0005-0000-0000-00002A260000}"/>
    <cellStyle name="Normal 2 3 2 15 2" xfId="7181" xr:uid="{00000000-0005-0000-0000-00002B260000}"/>
    <cellStyle name="Normal 2 3 2 15 2 2" xfId="26254" xr:uid="{00000000-0005-0000-0000-00002C260000}"/>
    <cellStyle name="Normal 2 3 2 15 2 3" xfId="16718" xr:uid="{00000000-0005-0000-0000-00002D260000}"/>
    <cellStyle name="Normal 2 3 2 15 3" xfId="21486" xr:uid="{00000000-0005-0000-0000-00002E260000}"/>
    <cellStyle name="Normal 2 3 2 15 4" xfId="11950" xr:uid="{00000000-0005-0000-0000-00002F260000}"/>
    <cellStyle name="Normal 2 3 2 16" xfId="4797" xr:uid="{00000000-0005-0000-0000-000030260000}"/>
    <cellStyle name="Normal 2 3 2 16 2" xfId="23870" xr:uid="{00000000-0005-0000-0000-000031260000}"/>
    <cellStyle name="Normal 2 3 2 16 3" xfId="14334" xr:uid="{00000000-0005-0000-0000-000032260000}"/>
    <cellStyle name="Normal 2 3 2 17" xfId="19102" xr:uid="{00000000-0005-0000-0000-000033260000}"/>
    <cellStyle name="Normal 2 3 2 18" xfId="9566" xr:uid="{00000000-0005-0000-0000-000034260000}"/>
    <cellStyle name="Normal 2 3 2 2" xfId="26" xr:uid="{00000000-0005-0000-0000-000035260000}"/>
    <cellStyle name="Normal 2 3 2 2 10" xfId="122" xr:uid="{00000000-0005-0000-0000-000036260000}"/>
    <cellStyle name="Normal 2 3 2 2 10 2" xfId="1321" xr:uid="{00000000-0005-0000-0000-000037260000}"/>
    <cellStyle name="Normal 2 3 2 2 10 2 2" xfId="3706" xr:uid="{00000000-0005-0000-0000-000038260000}"/>
    <cellStyle name="Normal 2 3 2 2 10 2 2 2" xfId="8475" xr:uid="{00000000-0005-0000-0000-000039260000}"/>
    <cellStyle name="Normal 2 3 2 2 10 2 2 2 2" xfId="27548" xr:uid="{00000000-0005-0000-0000-00003A260000}"/>
    <cellStyle name="Normal 2 3 2 2 10 2 2 2 3" xfId="18012" xr:uid="{00000000-0005-0000-0000-00003B260000}"/>
    <cellStyle name="Normal 2 3 2 2 10 2 2 3" xfId="22780" xr:uid="{00000000-0005-0000-0000-00003C260000}"/>
    <cellStyle name="Normal 2 3 2 2 10 2 2 4" xfId="13244" xr:uid="{00000000-0005-0000-0000-00003D260000}"/>
    <cellStyle name="Normal 2 3 2 2 10 2 3" xfId="6091" xr:uid="{00000000-0005-0000-0000-00003E260000}"/>
    <cellStyle name="Normal 2 3 2 2 10 2 3 2" xfId="25164" xr:uid="{00000000-0005-0000-0000-00003F260000}"/>
    <cellStyle name="Normal 2 3 2 2 10 2 3 3" xfId="15628" xr:uid="{00000000-0005-0000-0000-000040260000}"/>
    <cellStyle name="Normal 2 3 2 2 10 2 4" xfId="20396" xr:uid="{00000000-0005-0000-0000-000041260000}"/>
    <cellStyle name="Normal 2 3 2 2 10 2 5" xfId="10860" xr:uid="{00000000-0005-0000-0000-000042260000}"/>
    <cellStyle name="Normal 2 3 2 2 10 3" xfId="2514" xr:uid="{00000000-0005-0000-0000-000043260000}"/>
    <cellStyle name="Normal 2 3 2 2 10 3 2" xfId="7283" xr:uid="{00000000-0005-0000-0000-000044260000}"/>
    <cellStyle name="Normal 2 3 2 2 10 3 2 2" xfId="26356" xr:uid="{00000000-0005-0000-0000-000045260000}"/>
    <cellStyle name="Normal 2 3 2 2 10 3 2 3" xfId="16820" xr:uid="{00000000-0005-0000-0000-000046260000}"/>
    <cellStyle name="Normal 2 3 2 2 10 3 3" xfId="21588" xr:uid="{00000000-0005-0000-0000-000047260000}"/>
    <cellStyle name="Normal 2 3 2 2 10 3 4" xfId="12052" xr:uid="{00000000-0005-0000-0000-000048260000}"/>
    <cellStyle name="Normal 2 3 2 2 10 4" xfId="4899" xr:uid="{00000000-0005-0000-0000-000049260000}"/>
    <cellStyle name="Normal 2 3 2 2 10 4 2" xfId="23972" xr:uid="{00000000-0005-0000-0000-00004A260000}"/>
    <cellStyle name="Normal 2 3 2 2 10 4 3" xfId="14436" xr:uid="{00000000-0005-0000-0000-00004B260000}"/>
    <cellStyle name="Normal 2 3 2 2 10 5" xfId="19204" xr:uid="{00000000-0005-0000-0000-00004C260000}"/>
    <cellStyle name="Normal 2 3 2 2 10 6" xfId="9668" xr:uid="{00000000-0005-0000-0000-00004D260000}"/>
    <cellStyle name="Normal 2 3 2 2 11" xfId="1168" xr:uid="{00000000-0005-0000-0000-00004E260000}"/>
    <cellStyle name="Normal 2 3 2 2 11 2" xfId="2365" xr:uid="{00000000-0005-0000-0000-00004F260000}"/>
    <cellStyle name="Normal 2 3 2 2 11 2 2" xfId="4750" xr:uid="{00000000-0005-0000-0000-000050260000}"/>
    <cellStyle name="Normal 2 3 2 2 11 2 2 2" xfId="9519" xr:uid="{00000000-0005-0000-0000-000051260000}"/>
    <cellStyle name="Normal 2 3 2 2 11 2 2 2 2" xfId="28592" xr:uid="{00000000-0005-0000-0000-000052260000}"/>
    <cellStyle name="Normal 2 3 2 2 11 2 2 2 3" xfId="19056" xr:uid="{00000000-0005-0000-0000-000053260000}"/>
    <cellStyle name="Normal 2 3 2 2 11 2 2 3" xfId="23824" xr:uid="{00000000-0005-0000-0000-000054260000}"/>
    <cellStyle name="Normal 2 3 2 2 11 2 2 4" xfId="14288" xr:uid="{00000000-0005-0000-0000-000055260000}"/>
    <cellStyle name="Normal 2 3 2 2 11 2 3" xfId="7135" xr:uid="{00000000-0005-0000-0000-000056260000}"/>
    <cellStyle name="Normal 2 3 2 2 11 2 3 2" xfId="26208" xr:uid="{00000000-0005-0000-0000-000057260000}"/>
    <cellStyle name="Normal 2 3 2 2 11 2 3 3" xfId="16672" xr:uid="{00000000-0005-0000-0000-000058260000}"/>
    <cellStyle name="Normal 2 3 2 2 11 2 4" xfId="21440" xr:uid="{00000000-0005-0000-0000-000059260000}"/>
    <cellStyle name="Normal 2 3 2 2 11 2 5" xfId="11904" xr:uid="{00000000-0005-0000-0000-00005A260000}"/>
    <cellStyle name="Normal 2 3 2 2 11 3" xfId="3558" xr:uid="{00000000-0005-0000-0000-00005B260000}"/>
    <cellStyle name="Normal 2 3 2 2 11 3 2" xfId="8327" xr:uid="{00000000-0005-0000-0000-00005C260000}"/>
    <cellStyle name="Normal 2 3 2 2 11 3 2 2" xfId="27400" xr:uid="{00000000-0005-0000-0000-00005D260000}"/>
    <cellStyle name="Normal 2 3 2 2 11 3 2 3" xfId="17864" xr:uid="{00000000-0005-0000-0000-00005E260000}"/>
    <cellStyle name="Normal 2 3 2 2 11 3 3" xfId="22632" xr:uid="{00000000-0005-0000-0000-00005F260000}"/>
    <cellStyle name="Normal 2 3 2 2 11 3 4" xfId="13096" xr:uid="{00000000-0005-0000-0000-000060260000}"/>
    <cellStyle name="Normal 2 3 2 2 11 4" xfId="5943" xr:uid="{00000000-0005-0000-0000-000061260000}"/>
    <cellStyle name="Normal 2 3 2 2 11 4 2" xfId="25016" xr:uid="{00000000-0005-0000-0000-000062260000}"/>
    <cellStyle name="Normal 2 3 2 2 11 4 3" xfId="15480" xr:uid="{00000000-0005-0000-0000-000063260000}"/>
    <cellStyle name="Normal 2 3 2 2 11 5" xfId="20248" xr:uid="{00000000-0005-0000-0000-000064260000}"/>
    <cellStyle name="Normal 2 3 2 2 11 6" xfId="10712" xr:uid="{00000000-0005-0000-0000-000065260000}"/>
    <cellStyle name="Normal 2 3 2 2 12" xfId="74" xr:uid="{00000000-0005-0000-0000-000066260000}"/>
    <cellStyle name="Normal 2 3 2 2 12 2" xfId="1273" xr:uid="{00000000-0005-0000-0000-000067260000}"/>
    <cellStyle name="Normal 2 3 2 2 12 2 2" xfId="3658" xr:uid="{00000000-0005-0000-0000-000068260000}"/>
    <cellStyle name="Normal 2 3 2 2 12 2 2 2" xfId="8427" xr:uid="{00000000-0005-0000-0000-000069260000}"/>
    <cellStyle name="Normal 2 3 2 2 12 2 2 2 2" xfId="27500" xr:uid="{00000000-0005-0000-0000-00006A260000}"/>
    <cellStyle name="Normal 2 3 2 2 12 2 2 2 3" xfId="17964" xr:uid="{00000000-0005-0000-0000-00006B260000}"/>
    <cellStyle name="Normal 2 3 2 2 12 2 2 3" xfId="22732" xr:uid="{00000000-0005-0000-0000-00006C260000}"/>
    <cellStyle name="Normal 2 3 2 2 12 2 2 4" xfId="13196" xr:uid="{00000000-0005-0000-0000-00006D260000}"/>
    <cellStyle name="Normal 2 3 2 2 12 2 3" xfId="6043" xr:uid="{00000000-0005-0000-0000-00006E260000}"/>
    <cellStyle name="Normal 2 3 2 2 12 2 3 2" xfId="25116" xr:uid="{00000000-0005-0000-0000-00006F260000}"/>
    <cellStyle name="Normal 2 3 2 2 12 2 3 3" xfId="15580" xr:uid="{00000000-0005-0000-0000-000070260000}"/>
    <cellStyle name="Normal 2 3 2 2 12 2 4" xfId="20348" xr:uid="{00000000-0005-0000-0000-000071260000}"/>
    <cellStyle name="Normal 2 3 2 2 12 2 5" xfId="10812" xr:uid="{00000000-0005-0000-0000-000072260000}"/>
    <cellStyle name="Normal 2 3 2 2 12 3" xfId="2466" xr:uid="{00000000-0005-0000-0000-000073260000}"/>
    <cellStyle name="Normal 2 3 2 2 12 3 2" xfId="7235" xr:uid="{00000000-0005-0000-0000-000074260000}"/>
    <cellStyle name="Normal 2 3 2 2 12 3 2 2" xfId="26308" xr:uid="{00000000-0005-0000-0000-000075260000}"/>
    <cellStyle name="Normal 2 3 2 2 12 3 2 3" xfId="16772" xr:uid="{00000000-0005-0000-0000-000076260000}"/>
    <cellStyle name="Normal 2 3 2 2 12 3 3" xfId="21540" xr:uid="{00000000-0005-0000-0000-000077260000}"/>
    <cellStyle name="Normal 2 3 2 2 12 3 4" xfId="12004" xr:uid="{00000000-0005-0000-0000-000078260000}"/>
    <cellStyle name="Normal 2 3 2 2 12 4" xfId="4851" xr:uid="{00000000-0005-0000-0000-000079260000}"/>
    <cellStyle name="Normal 2 3 2 2 12 4 2" xfId="23924" xr:uid="{00000000-0005-0000-0000-00007A260000}"/>
    <cellStyle name="Normal 2 3 2 2 12 4 3" xfId="14388" xr:uid="{00000000-0005-0000-0000-00007B260000}"/>
    <cellStyle name="Normal 2 3 2 2 12 5" xfId="19156" xr:uid="{00000000-0005-0000-0000-00007C260000}"/>
    <cellStyle name="Normal 2 3 2 2 12 6" xfId="9620" xr:uid="{00000000-0005-0000-0000-00007D260000}"/>
    <cellStyle name="Normal 2 3 2 2 13" xfId="1225" xr:uid="{00000000-0005-0000-0000-00007E260000}"/>
    <cellStyle name="Normal 2 3 2 2 13 2" xfId="3610" xr:uid="{00000000-0005-0000-0000-00007F260000}"/>
    <cellStyle name="Normal 2 3 2 2 13 2 2" xfId="8379" xr:uid="{00000000-0005-0000-0000-000080260000}"/>
    <cellStyle name="Normal 2 3 2 2 13 2 2 2" xfId="27452" xr:uid="{00000000-0005-0000-0000-000081260000}"/>
    <cellStyle name="Normal 2 3 2 2 13 2 2 3" xfId="17916" xr:uid="{00000000-0005-0000-0000-000082260000}"/>
    <cellStyle name="Normal 2 3 2 2 13 2 3" xfId="22684" xr:uid="{00000000-0005-0000-0000-000083260000}"/>
    <cellStyle name="Normal 2 3 2 2 13 2 4" xfId="13148" xr:uid="{00000000-0005-0000-0000-000084260000}"/>
    <cellStyle name="Normal 2 3 2 2 13 3" xfId="5995" xr:uid="{00000000-0005-0000-0000-000085260000}"/>
    <cellStyle name="Normal 2 3 2 2 13 3 2" xfId="25068" xr:uid="{00000000-0005-0000-0000-000086260000}"/>
    <cellStyle name="Normal 2 3 2 2 13 3 3" xfId="15532" xr:uid="{00000000-0005-0000-0000-000087260000}"/>
    <cellStyle name="Normal 2 3 2 2 13 4" xfId="20300" xr:uid="{00000000-0005-0000-0000-000088260000}"/>
    <cellStyle name="Normal 2 3 2 2 13 5" xfId="10764" xr:uid="{00000000-0005-0000-0000-000089260000}"/>
    <cellStyle name="Normal 2 3 2 2 14" xfId="2418" xr:uid="{00000000-0005-0000-0000-00008A260000}"/>
    <cellStyle name="Normal 2 3 2 2 14 2" xfId="7187" xr:uid="{00000000-0005-0000-0000-00008B260000}"/>
    <cellStyle name="Normal 2 3 2 2 14 2 2" xfId="26260" xr:uid="{00000000-0005-0000-0000-00008C260000}"/>
    <cellStyle name="Normal 2 3 2 2 14 2 3" xfId="16724" xr:uid="{00000000-0005-0000-0000-00008D260000}"/>
    <cellStyle name="Normal 2 3 2 2 14 3" xfId="21492" xr:uid="{00000000-0005-0000-0000-00008E260000}"/>
    <cellStyle name="Normal 2 3 2 2 14 4" xfId="11956" xr:uid="{00000000-0005-0000-0000-00008F260000}"/>
    <cellStyle name="Normal 2 3 2 2 15" xfId="4803" xr:uid="{00000000-0005-0000-0000-000090260000}"/>
    <cellStyle name="Normal 2 3 2 2 15 2" xfId="23876" xr:uid="{00000000-0005-0000-0000-000091260000}"/>
    <cellStyle name="Normal 2 3 2 2 15 3" xfId="14340" xr:uid="{00000000-0005-0000-0000-000092260000}"/>
    <cellStyle name="Normal 2 3 2 2 16" xfId="19108" xr:uid="{00000000-0005-0000-0000-000093260000}"/>
    <cellStyle name="Normal 2 3 2 2 17" xfId="9572" xr:uid="{00000000-0005-0000-0000-000094260000}"/>
    <cellStyle name="Normal 2 3 2 2 2" xfId="38" xr:uid="{00000000-0005-0000-0000-000095260000}"/>
    <cellStyle name="Normal 2 3 2 2 2 10" xfId="1180" xr:uid="{00000000-0005-0000-0000-000096260000}"/>
    <cellStyle name="Normal 2 3 2 2 2 10 2" xfId="2377" xr:uid="{00000000-0005-0000-0000-000097260000}"/>
    <cellStyle name="Normal 2 3 2 2 2 10 2 2" xfId="4762" xr:uid="{00000000-0005-0000-0000-000098260000}"/>
    <cellStyle name="Normal 2 3 2 2 2 10 2 2 2" xfId="9531" xr:uid="{00000000-0005-0000-0000-000099260000}"/>
    <cellStyle name="Normal 2 3 2 2 2 10 2 2 2 2" xfId="28604" xr:uid="{00000000-0005-0000-0000-00009A260000}"/>
    <cellStyle name="Normal 2 3 2 2 2 10 2 2 2 3" xfId="19068" xr:uid="{00000000-0005-0000-0000-00009B260000}"/>
    <cellStyle name="Normal 2 3 2 2 2 10 2 2 3" xfId="23836" xr:uid="{00000000-0005-0000-0000-00009C260000}"/>
    <cellStyle name="Normal 2 3 2 2 2 10 2 2 4" xfId="14300" xr:uid="{00000000-0005-0000-0000-00009D260000}"/>
    <cellStyle name="Normal 2 3 2 2 2 10 2 3" xfId="7147" xr:uid="{00000000-0005-0000-0000-00009E260000}"/>
    <cellStyle name="Normal 2 3 2 2 2 10 2 3 2" xfId="26220" xr:uid="{00000000-0005-0000-0000-00009F260000}"/>
    <cellStyle name="Normal 2 3 2 2 2 10 2 3 3" xfId="16684" xr:uid="{00000000-0005-0000-0000-0000A0260000}"/>
    <cellStyle name="Normal 2 3 2 2 2 10 2 4" xfId="21452" xr:uid="{00000000-0005-0000-0000-0000A1260000}"/>
    <cellStyle name="Normal 2 3 2 2 2 10 2 5" xfId="11916" xr:uid="{00000000-0005-0000-0000-0000A2260000}"/>
    <cellStyle name="Normal 2 3 2 2 2 10 3" xfId="3570" xr:uid="{00000000-0005-0000-0000-0000A3260000}"/>
    <cellStyle name="Normal 2 3 2 2 2 10 3 2" xfId="8339" xr:uid="{00000000-0005-0000-0000-0000A4260000}"/>
    <cellStyle name="Normal 2 3 2 2 2 10 3 2 2" xfId="27412" xr:uid="{00000000-0005-0000-0000-0000A5260000}"/>
    <cellStyle name="Normal 2 3 2 2 2 10 3 2 3" xfId="17876" xr:uid="{00000000-0005-0000-0000-0000A6260000}"/>
    <cellStyle name="Normal 2 3 2 2 2 10 3 3" xfId="22644" xr:uid="{00000000-0005-0000-0000-0000A7260000}"/>
    <cellStyle name="Normal 2 3 2 2 2 10 3 4" xfId="13108" xr:uid="{00000000-0005-0000-0000-0000A8260000}"/>
    <cellStyle name="Normal 2 3 2 2 2 10 4" xfId="5955" xr:uid="{00000000-0005-0000-0000-0000A9260000}"/>
    <cellStyle name="Normal 2 3 2 2 2 10 4 2" xfId="25028" xr:uid="{00000000-0005-0000-0000-0000AA260000}"/>
    <cellStyle name="Normal 2 3 2 2 2 10 4 3" xfId="15492" xr:uid="{00000000-0005-0000-0000-0000AB260000}"/>
    <cellStyle name="Normal 2 3 2 2 2 10 5" xfId="20260" xr:uid="{00000000-0005-0000-0000-0000AC260000}"/>
    <cellStyle name="Normal 2 3 2 2 2 10 6" xfId="10724" xr:uid="{00000000-0005-0000-0000-0000AD260000}"/>
    <cellStyle name="Normal 2 3 2 2 2 11" xfId="86" xr:uid="{00000000-0005-0000-0000-0000AE260000}"/>
    <cellStyle name="Normal 2 3 2 2 2 11 2" xfId="1285" xr:uid="{00000000-0005-0000-0000-0000AF260000}"/>
    <cellStyle name="Normal 2 3 2 2 2 11 2 2" xfId="3670" xr:uid="{00000000-0005-0000-0000-0000B0260000}"/>
    <cellStyle name="Normal 2 3 2 2 2 11 2 2 2" xfId="8439" xr:uid="{00000000-0005-0000-0000-0000B1260000}"/>
    <cellStyle name="Normal 2 3 2 2 2 11 2 2 2 2" xfId="27512" xr:uid="{00000000-0005-0000-0000-0000B2260000}"/>
    <cellStyle name="Normal 2 3 2 2 2 11 2 2 2 3" xfId="17976" xr:uid="{00000000-0005-0000-0000-0000B3260000}"/>
    <cellStyle name="Normal 2 3 2 2 2 11 2 2 3" xfId="22744" xr:uid="{00000000-0005-0000-0000-0000B4260000}"/>
    <cellStyle name="Normal 2 3 2 2 2 11 2 2 4" xfId="13208" xr:uid="{00000000-0005-0000-0000-0000B5260000}"/>
    <cellStyle name="Normal 2 3 2 2 2 11 2 3" xfId="6055" xr:uid="{00000000-0005-0000-0000-0000B6260000}"/>
    <cellStyle name="Normal 2 3 2 2 2 11 2 3 2" xfId="25128" xr:uid="{00000000-0005-0000-0000-0000B7260000}"/>
    <cellStyle name="Normal 2 3 2 2 2 11 2 3 3" xfId="15592" xr:uid="{00000000-0005-0000-0000-0000B8260000}"/>
    <cellStyle name="Normal 2 3 2 2 2 11 2 4" xfId="20360" xr:uid="{00000000-0005-0000-0000-0000B9260000}"/>
    <cellStyle name="Normal 2 3 2 2 2 11 2 5" xfId="10824" xr:uid="{00000000-0005-0000-0000-0000BA260000}"/>
    <cellStyle name="Normal 2 3 2 2 2 11 3" xfId="2478" xr:uid="{00000000-0005-0000-0000-0000BB260000}"/>
    <cellStyle name="Normal 2 3 2 2 2 11 3 2" xfId="7247" xr:uid="{00000000-0005-0000-0000-0000BC260000}"/>
    <cellStyle name="Normal 2 3 2 2 2 11 3 2 2" xfId="26320" xr:uid="{00000000-0005-0000-0000-0000BD260000}"/>
    <cellStyle name="Normal 2 3 2 2 2 11 3 2 3" xfId="16784" xr:uid="{00000000-0005-0000-0000-0000BE260000}"/>
    <cellStyle name="Normal 2 3 2 2 2 11 3 3" xfId="21552" xr:uid="{00000000-0005-0000-0000-0000BF260000}"/>
    <cellStyle name="Normal 2 3 2 2 2 11 3 4" xfId="12016" xr:uid="{00000000-0005-0000-0000-0000C0260000}"/>
    <cellStyle name="Normal 2 3 2 2 2 11 4" xfId="4863" xr:uid="{00000000-0005-0000-0000-0000C1260000}"/>
    <cellStyle name="Normal 2 3 2 2 2 11 4 2" xfId="23936" xr:uid="{00000000-0005-0000-0000-0000C2260000}"/>
    <cellStyle name="Normal 2 3 2 2 2 11 4 3" xfId="14400" xr:uid="{00000000-0005-0000-0000-0000C3260000}"/>
    <cellStyle name="Normal 2 3 2 2 2 11 5" xfId="19168" xr:uid="{00000000-0005-0000-0000-0000C4260000}"/>
    <cellStyle name="Normal 2 3 2 2 2 11 6" xfId="9632" xr:uid="{00000000-0005-0000-0000-0000C5260000}"/>
    <cellStyle name="Normal 2 3 2 2 2 12" xfId="1237" xr:uid="{00000000-0005-0000-0000-0000C6260000}"/>
    <cellStyle name="Normal 2 3 2 2 2 12 2" xfId="3622" xr:uid="{00000000-0005-0000-0000-0000C7260000}"/>
    <cellStyle name="Normal 2 3 2 2 2 12 2 2" xfId="8391" xr:uid="{00000000-0005-0000-0000-0000C8260000}"/>
    <cellStyle name="Normal 2 3 2 2 2 12 2 2 2" xfId="27464" xr:uid="{00000000-0005-0000-0000-0000C9260000}"/>
    <cellStyle name="Normal 2 3 2 2 2 12 2 2 3" xfId="17928" xr:uid="{00000000-0005-0000-0000-0000CA260000}"/>
    <cellStyle name="Normal 2 3 2 2 2 12 2 3" xfId="22696" xr:uid="{00000000-0005-0000-0000-0000CB260000}"/>
    <cellStyle name="Normal 2 3 2 2 2 12 2 4" xfId="13160" xr:uid="{00000000-0005-0000-0000-0000CC260000}"/>
    <cellStyle name="Normal 2 3 2 2 2 12 3" xfId="6007" xr:uid="{00000000-0005-0000-0000-0000CD260000}"/>
    <cellStyle name="Normal 2 3 2 2 2 12 3 2" xfId="25080" xr:uid="{00000000-0005-0000-0000-0000CE260000}"/>
    <cellStyle name="Normal 2 3 2 2 2 12 3 3" xfId="15544" xr:uid="{00000000-0005-0000-0000-0000CF260000}"/>
    <cellStyle name="Normal 2 3 2 2 2 12 4" xfId="20312" xr:uid="{00000000-0005-0000-0000-0000D0260000}"/>
    <cellStyle name="Normal 2 3 2 2 2 12 5" xfId="10776" xr:uid="{00000000-0005-0000-0000-0000D1260000}"/>
    <cellStyle name="Normal 2 3 2 2 2 13" xfId="2430" xr:uid="{00000000-0005-0000-0000-0000D2260000}"/>
    <cellStyle name="Normal 2 3 2 2 2 13 2" xfId="7199" xr:uid="{00000000-0005-0000-0000-0000D3260000}"/>
    <cellStyle name="Normal 2 3 2 2 2 13 2 2" xfId="26272" xr:uid="{00000000-0005-0000-0000-0000D4260000}"/>
    <cellStyle name="Normal 2 3 2 2 2 13 2 3" xfId="16736" xr:uid="{00000000-0005-0000-0000-0000D5260000}"/>
    <cellStyle name="Normal 2 3 2 2 2 13 3" xfId="21504" xr:uid="{00000000-0005-0000-0000-0000D6260000}"/>
    <cellStyle name="Normal 2 3 2 2 2 13 4" xfId="11968" xr:uid="{00000000-0005-0000-0000-0000D7260000}"/>
    <cellStyle name="Normal 2 3 2 2 2 14" xfId="4815" xr:uid="{00000000-0005-0000-0000-0000D8260000}"/>
    <cellStyle name="Normal 2 3 2 2 2 14 2" xfId="23888" xr:uid="{00000000-0005-0000-0000-0000D9260000}"/>
    <cellStyle name="Normal 2 3 2 2 2 14 3" xfId="14352" xr:uid="{00000000-0005-0000-0000-0000DA260000}"/>
    <cellStyle name="Normal 2 3 2 2 2 15" xfId="19120" xr:uid="{00000000-0005-0000-0000-0000DB260000}"/>
    <cellStyle name="Normal 2 3 2 2 2 16" xfId="9584" xr:uid="{00000000-0005-0000-0000-0000DC260000}"/>
    <cellStyle name="Normal 2 3 2 2 2 2" xfId="62" xr:uid="{00000000-0005-0000-0000-0000DD260000}"/>
    <cellStyle name="Normal 2 3 2 2 2 2 10" xfId="1261" xr:uid="{00000000-0005-0000-0000-0000DE260000}"/>
    <cellStyle name="Normal 2 3 2 2 2 2 10 2" xfId="3646" xr:uid="{00000000-0005-0000-0000-0000DF260000}"/>
    <cellStyle name="Normal 2 3 2 2 2 2 10 2 2" xfId="8415" xr:uid="{00000000-0005-0000-0000-0000E0260000}"/>
    <cellStyle name="Normal 2 3 2 2 2 2 10 2 2 2" xfId="27488" xr:uid="{00000000-0005-0000-0000-0000E1260000}"/>
    <cellStyle name="Normal 2 3 2 2 2 2 10 2 2 3" xfId="17952" xr:uid="{00000000-0005-0000-0000-0000E2260000}"/>
    <cellStyle name="Normal 2 3 2 2 2 2 10 2 3" xfId="22720" xr:uid="{00000000-0005-0000-0000-0000E3260000}"/>
    <cellStyle name="Normal 2 3 2 2 2 2 10 2 4" xfId="13184" xr:uid="{00000000-0005-0000-0000-0000E4260000}"/>
    <cellStyle name="Normal 2 3 2 2 2 2 10 3" xfId="6031" xr:uid="{00000000-0005-0000-0000-0000E5260000}"/>
    <cellStyle name="Normal 2 3 2 2 2 2 10 3 2" xfId="25104" xr:uid="{00000000-0005-0000-0000-0000E6260000}"/>
    <cellStyle name="Normal 2 3 2 2 2 2 10 3 3" xfId="15568" xr:uid="{00000000-0005-0000-0000-0000E7260000}"/>
    <cellStyle name="Normal 2 3 2 2 2 2 10 4" xfId="20336" xr:uid="{00000000-0005-0000-0000-0000E8260000}"/>
    <cellStyle name="Normal 2 3 2 2 2 2 10 5" xfId="10800" xr:uid="{00000000-0005-0000-0000-0000E9260000}"/>
    <cellStyle name="Normal 2 3 2 2 2 2 11" xfId="2454" xr:uid="{00000000-0005-0000-0000-0000EA260000}"/>
    <cellStyle name="Normal 2 3 2 2 2 2 11 2" xfId="7223" xr:uid="{00000000-0005-0000-0000-0000EB260000}"/>
    <cellStyle name="Normal 2 3 2 2 2 2 11 2 2" xfId="26296" xr:uid="{00000000-0005-0000-0000-0000EC260000}"/>
    <cellStyle name="Normal 2 3 2 2 2 2 11 2 3" xfId="16760" xr:uid="{00000000-0005-0000-0000-0000ED260000}"/>
    <cellStyle name="Normal 2 3 2 2 2 2 11 3" xfId="21528" xr:uid="{00000000-0005-0000-0000-0000EE260000}"/>
    <cellStyle name="Normal 2 3 2 2 2 2 11 4" xfId="11992" xr:uid="{00000000-0005-0000-0000-0000EF260000}"/>
    <cellStyle name="Normal 2 3 2 2 2 2 12" xfId="4839" xr:uid="{00000000-0005-0000-0000-0000F0260000}"/>
    <cellStyle name="Normal 2 3 2 2 2 2 12 2" xfId="23912" xr:uid="{00000000-0005-0000-0000-0000F1260000}"/>
    <cellStyle name="Normal 2 3 2 2 2 2 12 3" xfId="14376" xr:uid="{00000000-0005-0000-0000-0000F2260000}"/>
    <cellStyle name="Normal 2 3 2 2 2 2 13" xfId="19144" xr:uid="{00000000-0005-0000-0000-0000F3260000}"/>
    <cellStyle name="Normal 2 3 2 2 2 2 14" xfId="9608" xr:uid="{00000000-0005-0000-0000-0000F4260000}"/>
    <cellStyle name="Normal 2 3 2 2 2 2 2" xfId="314" xr:uid="{00000000-0005-0000-0000-0000F5260000}"/>
    <cellStyle name="Normal 2 3 2 2 2 2 2 2" xfId="458" xr:uid="{00000000-0005-0000-0000-0000F6260000}"/>
    <cellStyle name="Normal 2 3 2 2 2 2 2 2 2" xfId="807" xr:uid="{00000000-0005-0000-0000-0000F7260000}"/>
    <cellStyle name="Normal 2 3 2 2 2 2 2 2 2 2" xfId="2005" xr:uid="{00000000-0005-0000-0000-0000F8260000}"/>
    <cellStyle name="Normal 2 3 2 2 2 2 2 2 2 2 2" xfId="4390" xr:uid="{00000000-0005-0000-0000-0000F9260000}"/>
    <cellStyle name="Normal 2 3 2 2 2 2 2 2 2 2 2 2" xfId="9159" xr:uid="{00000000-0005-0000-0000-0000FA260000}"/>
    <cellStyle name="Normal 2 3 2 2 2 2 2 2 2 2 2 2 2" xfId="28232" xr:uid="{00000000-0005-0000-0000-0000FB260000}"/>
    <cellStyle name="Normal 2 3 2 2 2 2 2 2 2 2 2 2 3" xfId="18696" xr:uid="{00000000-0005-0000-0000-0000FC260000}"/>
    <cellStyle name="Normal 2 3 2 2 2 2 2 2 2 2 2 3" xfId="23464" xr:uid="{00000000-0005-0000-0000-0000FD260000}"/>
    <cellStyle name="Normal 2 3 2 2 2 2 2 2 2 2 2 4" xfId="13928" xr:uid="{00000000-0005-0000-0000-0000FE260000}"/>
    <cellStyle name="Normal 2 3 2 2 2 2 2 2 2 2 3" xfId="6775" xr:uid="{00000000-0005-0000-0000-0000FF260000}"/>
    <cellStyle name="Normal 2 3 2 2 2 2 2 2 2 2 3 2" xfId="25848" xr:uid="{00000000-0005-0000-0000-000000270000}"/>
    <cellStyle name="Normal 2 3 2 2 2 2 2 2 2 2 3 3" xfId="16312" xr:uid="{00000000-0005-0000-0000-000001270000}"/>
    <cellStyle name="Normal 2 3 2 2 2 2 2 2 2 2 4" xfId="21080" xr:uid="{00000000-0005-0000-0000-000002270000}"/>
    <cellStyle name="Normal 2 3 2 2 2 2 2 2 2 2 5" xfId="11544" xr:uid="{00000000-0005-0000-0000-000003270000}"/>
    <cellStyle name="Normal 2 3 2 2 2 2 2 2 2 3" xfId="3198" xr:uid="{00000000-0005-0000-0000-000004270000}"/>
    <cellStyle name="Normal 2 3 2 2 2 2 2 2 2 3 2" xfId="7967" xr:uid="{00000000-0005-0000-0000-000005270000}"/>
    <cellStyle name="Normal 2 3 2 2 2 2 2 2 2 3 2 2" xfId="27040" xr:uid="{00000000-0005-0000-0000-000006270000}"/>
    <cellStyle name="Normal 2 3 2 2 2 2 2 2 2 3 2 3" xfId="17504" xr:uid="{00000000-0005-0000-0000-000007270000}"/>
    <cellStyle name="Normal 2 3 2 2 2 2 2 2 2 3 3" xfId="22272" xr:uid="{00000000-0005-0000-0000-000008270000}"/>
    <cellStyle name="Normal 2 3 2 2 2 2 2 2 2 3 4" xfId="12736" xr:uid="{00000000-0005-0000-0000-000009270000}"/>
    <cellStyle name="Normal 2 3 2 2 2 2 2 2 2 4" xfId="5583" xr:uid="{00000000-0005-0000-0000-00000A270000}"/>
    <cellStyle name="Normal 2 3 2 2 2 2 2 2 2 4 2" xfId="24656" xr:uid="{00000000-0005-0000-0000-00000B270000}"/>
    <cellStyle name="Normal 2 3 2 2 2 2 2 2 2 4 3" xfId="15120" xr:uid="{00000000-0005-0000-0000-00000C270000}"/>
    <cellStyle name="Normal 2 3 2 2 2 2 2 2 2 5" xfId="19888" xr:uid="{00000000-0005-0000-0000-00000D270000}"/>
    <cellStyle name="Normal 2 3 2 2 2 2 2 2 2 6" xfId="10352" xr:uid="{00000000-0005-0000-0000-00000E270000}"/>
    <cellStyle name="Normal 2 3 2 2 2 2 2 2 3" xfId="1155" xr:uid="{00000000-0005-0000-0000-00000F270000}"/>
    <cellStyle name="Normal 2 3 2 2 2 2 2 2 3 2" xfId="2353" xr:uid="{00000000-0005-0000-0000-000010270000}"/>
    <cellStyle name="Normal 2 3 2 2 2 2 2 2 3 2 2" xfId="4738" xr:uid="{00000000-0005-0000-0000-000011270000}"/>
    <cellStyle name="Normal 2 3 2 2 2 2 2 2 3 2 2 2" xfId="9507" xr:uid="{00000000-0005-0000-0000-000012270000}"/>
    <cellStyle name="Normal 2 3 2 2 2 2 2 2 3 2 2 2 2" xfId="28580" xr:uid="{00000000-0005-0000-0000-000013270000}"/>
    <cellStyle name="Normal 2 3 2 2 2 2 2 2 3 2 2 2 3" xfId="19044" xr:uid="{00000000-0005-0000-0000-000014270000}"/>
    <cellStyle name="Normal 2 3 2 2 2 2 2 2 3 2 2 3" xfId="23812" xr:uid="{00000000-0005-0000-0000-000015270000}"/>
    <cellStyle name="Normal 2 3 2 2 2 2 2 2 3 2 2 4" xfId="14276" xr:uid="{00000000-0005-0000-0000-000016270000}"/>
    <cellStyle name="Normal 2 3 2 2 2 2 2 2 3 2 3" xfId="7123" xr:uid="{00000000-0005-0000-0000-000017270000}"/>
    <cellStyle name="Normal 2 3 2 2 2 2 2 2 3 2 3 2" xfId="26196" xr:uid="{00000000-0005-0000-0000-000018270000}"/>
    <cellStyle name="Normal 2 3 2 2 2 2 2 2 3 2 3 3" xfId="16660" xr:uid="{00000000-0005-0000-0000-000019270000}"/>
    <cellStyle name="Normal 2 3 2 2 2 2 2 2 3 2 4" xfId="21428" xr:uid="{00000000-0005-0000-0000-00001A270000}"/>
    <cellStyle name="Normal 2 3 2 2 2 2 2 2 3 2 5" xfId="11892" xr:uid="{00000000-0005-0000-0000-00001B270000}"/>
    <cellStyle name="Normal 2 3 2 2 2 2 2 2 3 3" xfId="3546" xr:uid="{00000000-0005-0000-0000-00001C270000}"/>
    <cellStyle name="Normal 2 3 2 2 2 2 2 2 3 3 2" xfId="8315" xr:uid="{00000000-0005-0000-0000-00001D270000}"/>
    <cellStyle name="Normal 2 3 2 2 2 2 2 2 3 3 2 2" xfId="27388" xr:uid="{00000000-0005-0000-0000-00001E270000}"/>
    <cellStyle name="Normal 2 3 2 2 2 2 2 2 3 3 2 3" xfId="17852" xr:uid="{00000000-0005-0000-0000-00001F270000}"/>
    <cellStyle name="Normal 2 3 2 2 2 2 2 2 3 3 3" xfId="22620" xr:uid="{00000000-0005-0000-0000-000020270000}"/>
    <cellStyle name="Normal 2 3 2 2 2 2 2 2 3 3 4" xfId="13084" xr:uid="{00000000-0005-0000-0000-000021270000}"/>
    <cellStyle name="Normal 2 3 2 2 2 2 2 2 3 4" xfId="5931" xr:uid="{00000000-0005-0000-0000-000022270000}"/>
    <cellStyle name="Normal 2 3 2 2 2 2 2 2 3 4 2" xfId="25004" xr:uid="{00000000-0005-0000-0000-000023270000}"/>
    <cellStyle name="Normal 2 3 2 2 2 2 2 2 3 4 3" xfId="15468" xr:uid="{00000000-0005-0000-0000-000024270000}"/>
    <cellStyle name="Normal 2 3 2 2 2 2 2 2 3 5" xfId="20236" xr:uid="{00000000-0005-0000-0000-000025270000}"/>
    <cellStyle name="Normal 2 3 2 2 2 2 2 2 3 6" xfId="10700" xr:uid="{00000000-0005-0000-0000-000026270000}"/>
    <cellStyle name="Normal 2 3 2 2 2 2 2 2 4" xfId="1657" xr:uid="{00000000-0005-0000-0000-000027270000}"/>
    <cellStyle name="Normal 2 3 2 2 2 2 2 2 4 2" xfId="4042" xr:uid="{00000000-0005-0000-0000-000028270000}"/>
    <cellStyle name="Normal 2 3 2 2 2 2 2 2 4 2 2" xfId="8811" xr:uid="{00000000-0005-0000-0000-000029270000}"/>
    <cellStyle name="Normal 2 3 2 2 2 2 2 2 4 2 2 2" xfId="27884" xr:uid="{00000000-0005-0000-0000-00002A270000}"/>
    <cellStyle name="Normal 2 3 2 2 2 2 2 2 4 2 2 3" xfId="18348" xr:uid="{00000000-0005-0000-0000-00002B270000}"/>
    <cellStyle name="Normal 2 3 2 2 2 2 2 2 4 2 3" xfId="23116" xr:uid="{00000000-0005-0000-0000-00002C270000}"/>
    <cellStyle name="Normal 2 3 2 2 2 2 2 2 4 2 4" xfId="13580" xr:uid="{00000000-0005-0000-0000-00002D270000}"/>
    <cellStyle name="Normal 2 3 2 2 2 2 2 2 4 3" xfId="6427" xr:uid="{00000000-0005-0000-0000-00002E270000}"/>
    <cellStyle name="Normal 2 3 2 2 2 2 2 2 4 3 2" xfId="25500" xr:uid="{00000000-0005-0000-0000-00002F270000}"/>
    <cellStyle name="Normal 2 3 2 2 2 2 2 2 4 3 3" xfId="15964" xr:uid="{00000000-0005-0000-0000-000030270000}"/>
    <cellStyle name="Normal 2 3 2 2 2 2 2 2 4 4" xfId="20732" xr:uid="{00000000-0005-0000-0000-000031270000}"/>
    <cellStyle name="Normal 2 3 2 2 2 2 2 2 4 5" xfId="11196" xr:uid="{00000000-0005-0000-0000-000032270000}"/>
    <cellStyle name="Normal 2 3 2 2 2 2 2 2 5" xfId="2850" xr:uid="{00000000-0005-0000-0000-000033270000}"/>
    <cellStyle name="Normal 2 3 2 2 2 2 2 2 5 2" xfId="7619" xr:uid="{00000000-0005-0000-0000-000034270000}"/>
    <cellStyle name="Normal 2 3 2 2 2 2 2 2 5 2 2" xfId="26692" xr:uid="{00000000-0005-0000-0000-000035270000}"/>
    <cellStyle name="Normal 2 3 2 2 2 2 2 2 5 2 3" xfId="17156" xr:uid="{00000000-0005-0000-0000-000036270000}"/>
    <cellStyle name="Normal 2 3 2 2 2 2 2 2 5 3" xfId="21924" xr:uid="{00000000-0005-0000-0000-000037270000}"/>
    <cellStyle name="Normal 2 3 2 2 2 2 2 2 5 4" xfId="12388" xr:uid="{00000000-0005-0000-0000-000038270000}"/>
    <cellStyle name="Normal 2 3 2 2 2 2 2 2 6" xfId="5235" xr:uid="{00000000-0005-0000-0000-000039270000}"/>
    <cellStyle name="Normal 2 3 2 2 2 2 2 2 6 2" xfId="24308" xr:uid="{00000000-0005-0000-0000-00003A270000}"/>
    <cellStyle name="Normal 2 3 2 2 2 2 2 2 6 3" xfId="14772" xr:uid="{00000000-0005-0000-0000-00003B270000}"/>
    <cellStyle name="Normal 2 3 2 2 2 2 2 2 7" xfId="19540" xr:uid="{00000000-0005-0000-0000-00003C270000}"/>
    <cellStyle name="Normal 2 3 2 2 2 2 2 2 8" xfId="10004" xr:uid="{00000000-0005-0000-0000-00003D270000}"/>
    <cellStyle name="Normal 2 3 2 2 2 2 2 3" xfId="663" xr:uid="{00000000-0005-0000-0000-00003E270000}"/>
    <cellStyle name="Normal 2 3 2 2 2 2 2 3 2" xfId="1861" xr:uid="{00000000-0005-0000-0000-00003F270000}"/>
    <cellStyle name="Normal 2 3 2 2 2 2 2 3 2 2" xfId="4246" xr:uid="{00000000-0005-0000-0000-000040270000}"/>
    <cellStyle name="Normal 2 3 2 2 2 2 2 3 2 2 2" xfId="9015" xr:uid="{00000000-0005-0000-0000-000041270000}"/>
    <cellStyle name="Normal 2 3 2 2 2 2 2 3 2 2 2 2" xfId="28088" xr:uid="{00000000-0005-0000-0000-000042270000}"/>
    <cellStyle name="Normal 2 3 2 2 2 2 2 3 2 2 2 3" xfId="18552" xr:uid="{00000000-0005-0000-0000-000043270000}"/>
    <cellStyle name="Normal 2 3 2 2 2 2 2 3 2 2 3" xfId="23320" xr:uid="{00000000-0005-0000-0000-000044270000}"/>
    <cellStyle name="Normal 2 3 2 2 2 2 2 3 2 2 4" xfId="13784" xr:uid="{00000000-0005-0000-0000-000045270000}"/>
    <cellStyle name="Normal 2 3 2 2 2 2 2 3 2 3" xfId="6631" xr:uid="{00000000-0005-0000-0000-000046270000}"/>
    <cellStyle name="Normal 2 3 2 2 2 2 2 3 2 3 2" xfId="25704" xr:uid="{00000000-0005-0000-0000-000047270000}"/>
    <cellStyle name="Normal 2 3 2 2 2 2 2 3 2 3 3" xfId="16168" xr:uid="{00000000-0005-0000-0000-000048270000}"/>
    <cellStyle name="Normal 2 3 2 2 2 2 2 3 2 4" xfId="20936" xr:uid="{00000000-0005-0000-0000-000049270000}"/>
    <cellStyle name="Normal 2 3 2 2 2 2 2 3 2 5" xfId="11400" xr:uid="{00000000-0005-0000-0000-00004A270000}"/>
    <cellStyle name="Normal 2 3 2 2 2 2 2 3 3" xfId="3054" xr:uid="{00000000-0005-0000-0000-00004B270000}"/>
    <cellStyle name="Normal 2 3 2 2 2 2 2 3 3 2" xfId="7823" xr:uid="{00000000-0005-0000-0000-00004C270000}"/>
    <cellStyle name="Normal 2 3 2 2 2 2 2 3 3 2 2" xfId="26896" xr:uid="{00000000-0005-0000-0000-00004D270000}"/>
    <cellStyle name="Normal 2 3 2 2 2 2 2 3 3 2 3" xfId="17360" xr:uid="{00000000-0005-0000-0000-00004E270000}"/>
    <cellStyle name="Normal 2 3 2 2 2 2 2 3 3 3" xfId="22128" xr:uid="{00000000-0005-0000-0000-00004F270000}"/>
    <cellStyle name="Normal 2 3 2 2 2 2 2 3 3 4" xfId="12592" xr:uid="{00000000-0005-0000-0000-000050270000}"/>
    <cellStyle name="Normal 2 3 2 2 2 2 2 3 4" xfId="5439" xr:uid="{00000000-0005-0000-0000-000051270000}"/>
    <cellStyle name="Normal 2 3 2 2 2 2 2 3 4 2" xfId="24512" xr:uid="{00000000-0005-0000-0000-000052270000}"/>
    <cellStyle name="Normal 2 3 2 2 2 2 2 3 4 3" xfId="14976" xr:uid="{00000000-0005-0000-0000-000053270000}"/>
    <cellStyle name="Normal 2 3 2 2 2 2 2 3 5" xfId="19744" xr:uid="{00000000-0005-0000-0000-000054270000}"/>
    <cellStyle name="Normal 2 3 2 2 2 2 2 3 6" xfId="10208" xr:uid="{00000000-0005-0000-0000-000055270000}"/>
    <cellStyle name="Normal 2 3 2 2 2 2 2 4" xfId="1011" xr:uid="{00000000-0005-0000-0000-000056270000}"/>
    <cellStyle name="Normal 2 3 2 2 2 2 2 4 2" xfId="2209" xr:uid="{00000000-0005-0000-0000-000057270000}"/>
    <cellStyle name="Normal 2 3 2 2 2 2 2 4 2 2" xfId="4594" xr:uid="{00000000-0005-0000-0000-000058270000}"/>
    <cellStyle name="Normal 2 3 2 2 2 2 2 4 2 2 2" xfId="9363" xr:uid="{00000000-0005-0000-0000-000059270000}"/>
    <cellStyle name="Normal 2 3 2 2 2 2 2 4 2 2 2 2" xfId="28436" xr:uid="{00000000-0005-0000-0000-00005A270000}"/>
    <cellStyle name="Normal 2 3 2 2 2 2 2 4 2 2 2 3" xfId="18900" xr:uid="{00000000-0005-0000-0000-00005B270000}"/>
    <cellStyle name="Normal 2 3 2 2 2 2 2 4 2 2 3" xfId="23668" xr:uid="{00000000-0005-0000-0000-00005C270000}"/>
    <cellStyle name="Normal 2 3 2 2 2 2 2 4 2 2 4" xfId="14132" xr:uid="{00000000-0005-0000-0000-00005D270000}"/>
    <cellStyle name="Normal 2 3 2 2 2 2 2 4 2 3" xfId="6979" xr:uid="{00000000-0005-0000-0000-00005E270000}"/>
    <cellStyle name="Normal 2 3 2 2 2 2 2 4 2 3 2" xfId="26052" xr:uid="{00000000-0005-0000-0000-00005F270000}"/>
    <cellStyle name="Normal 2 3 2 2 2 2 2 4 2 3 3" xfId="16516" xr:uid="{00000000-0005-0000-0000-000060270000}"/>
    <cellStyle name="Normal 2 3 2 2 2 2 2 4 2 4" xfId="21284" xr:uid="{00000000-0005-0000-0000-000061270000}"/>
    <cellStyle name="Normal 2 3 2 2 2 2 2 4 2 5" xfId="11748" xr:uid="{00000000-0005-0000-0000-000062270000}"/>
    <cellStyle name="Normal 2 3 2 2 2 2 2 4 3" xfId="3402" xr:uid="{00000000-0005-0000-0000-000063270000}"/>
    <cellStyle name="Normal 2 3 2 2 2 2 2 4 3 2" xfId="8171" xr:uid="{00000000-0005-0000-0000-000064270000}"/>
    <cellStyle name="Normal 2 3 2 2 2 2 2 4 3 2 2" xfId="27244" xr:uid="{00000000-0005-0000-0000-000065270000}"/>
    <cellStyle name="Normal 2 3 2 2 2 2 2 4 3 2 3" xfId="17708" xr:uid="{00000000-0005-0000-0000-000066270000}"/>
    <cellStyle name="Normal 2 3 2 2 2 2 2 4 3 3" xfId="22476" xr:uid="{00000000-0005-0000-0000-000067270000}"/>
    <cellStyle name="Normal 2 3 2 2 2 2 2 4 3 4" xfId="12940" xr:uid="{00000000-0005-0000-0000-000068270000}"/>
    <cellStyle name="Normal 2 3 2 2 2 2 2 4 4" xfId="5787" xr:uid="{00000000-0005-0000-0000-000069270000}"/>
    <cellStyle name="Normal 2 3 2 2 2 2 2 4 4 2" xfId="24860" xr:uid="{00000000-0005-0000-0000-00006A270000}"/>
    <cellStyle name="Normal 2 3 2 2 2 2 2 4 4 3" xfId="15324" xr:uid="{00000000-0005-0000-0000-00006B270000}"/>
    <cellStyle name="Normal 2 3 2 2 2 2 2 4 5" xfId="20092" xr:uid="{00000000-0005-0000-0000-00006C270000}"/>
    <cellStyle name="Normal 2 3 2 2 2 2 2 4 6" xfId="10556" xr:uid="{00000000-0005-0000-0000-00006D270000}"/>
    <cellStyle name="Normal 2 3 2 2 2 2 2 5" xfId="1513" xr:uid="{00000000-0005-0000-0000-00006E270000}"/>
    <cellStyle name="Normal 2 3 2 2 2 2 2 5 2" xfId="3898" xr:uid="{00000000-0005-0000-0000-00006F270000}"/>
    <cellStyle name="Normal 2 3 2 2 2 2 2 5 2 2" xfId="8667" xr:uid="{00000000-0005-0000-0000-000070270000}"/>
    <cellStyle name="Normal 2 3 2 2 2 2 2 5 2 2 2" xfId="27740" xr:uid="{00000000-0005-0000-0000-000071270000}"/>
    <cellStyle name="Normal 2 3 2 2 2 2 2 5 2 2 3" xfId="18204" xr:uid="{00000000-0005-0000-0000-000072270000}"/>
    <cellStyle name="Normal 2 3 2 2 2 2 2 5 2 3" xfId="22972" xr:uid="{00000000-0005-0000-0000-000073270000}"/>
    <cellStyle name="Normal 2 3 2 2 2 2 2 5 2 4" xfId="13436" xr:uid="{00000000-0005-0000-0000-000074270000}"/>
    <cellStyle name="Normal 2 3 2 2 2 2 2 5 3" xfId="6283" xr:uid="{00000000-0005-0000-0000-000075270000}"/>
    <cellStyle name="Normal 2 3 2 2 2 2 2 5 3 2" xfId="25356" xr:uid="{00000000-0005-0000-0000-000076270000}"/>
    <cellStyle name="Normal 2 3 2 2 2 2 2 5 3 3" xfId="15820" xr:uid="{00000000-0005-0000-0000-000077270000}"/>
    <cellStyle name="Normal 2 3 2 2 2 2 2 5 4" xfId="20588" xr:uid="{00000000-0005-0000-0000-000078270000}"/>
    <cellStyle name="Normal 2 3 2 2 2 2 2 5 5" xfId="11052" xr:uid="{00000000-0005-0000-0000-000079270000}"/>
    <cellStyle name="Normal 2 3 2 2 2 2 2 6" xfId="2706" xr:uid="{00000000-0005-0000-0000-00007A270000}"/>
    <cellStyle name="Normal 2 3 2 2 2 2 2 6 2" xfId="7475" xr:uid="{00000000-0005-0000-0000-00007B270000}"/>
    <cellStyle name="Normal 2 3 2 2 2 2 2 6 2 2" xfId="26548" xr:uid="{00000000-0005-0000-0000-00007C270000}"/>
    <cellStyle name="Normal 2 3 2 2 2 2 2 6 2 3" xfId="17012" xr:uid="{00000000-0005-0000-0000-00007D270000}"/>
    <cellStyle name="Normal 2 3 2 2 2 2 2 6 3" xfId="21780" xr:uid="{00000000-0005-0000-0000-00007E270000}"/>
    <cellStyle name="Normal 2 3 2 2 2 2 2 6 4" xfId="12244" xr:uid="{00000000-0005-0000-0000-00007F270000}"/>
    <cellStyle name="Normal 2 3 2 2 2 2 2 7" xfId="5091" xr:uid="{00000000-0005-0000-0000-000080270000}"/>
    <cellStyle name="Normal 2 3 2 2 2 2 2 7 2" xfId="24164" xr:uid="{00000000-0005-0000-0000-000081270000}"/>
    <cellStyle name="Normal 2 3 2 2 2 2 2 7 3" xfId="14628" xr:uid="{00000000-0005-0000-0000-000082270000}"/>
    <cellStyle name="Normal 2 3 2 2 2 2 2 8" xfId="19396" xr:uid="{00000000-0005-0000-0000-000083270000}"/>
    <cellStyle name="Normal 2 3 2 2 2 2 2 9" xfId="9860" xr:uid="{00000000-0005-0000-0000-000084270000}"/>
    <cellStyle name="Normal 2 3 2 2 2 2 3" xfId="242" xr:uid="{00000000-0005-0000-0000-000085270000}"/>
    <cellStyle name="Normal 2 3 2 2 2 2 3 2" xfId="591" xr:uid="{00000000-0005-0000-0000-000086270000}"/>
    <cellStyle name="Normal 2 3 2 2 2 2 3 2 2" xfId="1789" xr:uid="{00000000-0005-0000-0000-000087270000}"/>
    <cellStyle name="Normal 2 3 2 2 2 2 3 2 2 2" xfId="4174" xr:uid="{00000000-0005-0000-0000-000088270000}"/>
    <cellStyle name="Normal 2 3 2 2 2 2 3 2 2 2 2" xfId="8943" xr:uid="{00000000-0005-0000-0000-000089270000}"/>
    <cellStyle name="Normal 2 3 2 2 2 2 3 2 2 2 2 2" xfId="28016" xr:uid="{00000000-0005-0000-0000-00008A270000}"/>
    <cellStyle name="Normal 2 3 2 2 2 2 3 2 2 2 2 3" xfId="18480" xr:uid="{00000000-0005-0000-0000-00008B270000}"/>
    <cellStyle name="Normal 2 3 2 2 2 2 3 2 2 2 3" xfId="23248" xr:uid="{00000000-0005-0000-0000-00008C270000}"/>
    <cellStyle name="Normal 2 3 2 2 2 2 3 2 2 2 4" xfId="13712" xr:uid="{00000000-0005-0000-0000-00008D270000}"/>
    <cellStyle name="Normal 2 3 2 2 2 2 3 2 2 3" xfId="6559" xr:uid="{00000000-0005-0000-0000-00008E270000}"/>
    <cellStyle name="Normal 2 3 2 2 2 2 3 2 2 3 2" xfId="25632" xr:uid="{00000000-0005-0000-0000-00008F270000}"/>
    <cellStyle name="Normal 2 3 2 2 2 2 3 2 2 3 3" xfId="16096" xr:uid="{00000000-0005-0000-0000-000090270000}"/>
    <cellStyle name="Normal 2 3 2 2 2 2 3 2 2 4" xfId="20864" xr:uid="{00000000-0005-0000-0000-000091270000}"/>
    <cellStyle name="Normal 2 3 2 2 2 2 3 2 2 5" xfId="11328" xr:uid="{00000000-0005-0000-0000-000092270000}"/>
    <cellStyle name="Normal 2 3 2 2 2 2 3 2 3" xfId="2982" xr:uid="{00000000-0005-0000-0000-000093270000}"/>
    <cellStyle name="Normal 2 3 2 2 2 2 3 2 3 2" xfId="7751" xr:uid="{00000000-0005-0000-0000-000094270000}"/>
    <cellStyle name="Normal 2 3 2 2 2 2 3 2 3 2 2" xfId="26824" xr:uid="{00000000-0005-0000-0000-000095270000}"/>
    <cellStyle name="Normal 2 3 2 2 2 2 3 2 3 2 3" xfId="17288" xr:uid="{00000000-0005-0000-0000-000096270000}"/>
    <cellStyle name="Normal 2 3 2 2 2 2 3 2 3 3" xfId="22056" xr:uid="{00000000-0005-0000-0000-000097270000}"/>
    <cellStyle name="Normal 2 3 2 2 2 2 3 2 3 4" xfId="12520" xr:uid="{00000000-0005-0000-0000-000098270000}"/>
    <cellStyle name="Normal 2 3 2 2 2 2 3 2 4" xfId="5367" xr:uid="{00000000-0005-0000-0000-000099270000}"/>
    <cellStyle name="Normal 2 3 2 2 2 2 3 2 4 2" xfId="24440" xr:uid="{00000000-0005-0000-0000-00009A270000}"/>
    <cellStyle name="Normal 2 3 2 2 2 2 3 2 4 3" xfId="14904" xr:uid="{00000000-0005-0000-0000-00009B270000}"/>
    <cellStyle name="Normal 2 3 2 2 2 2 3 2 5" xfId="19672" xr:uid="{00000000-0005-0000-0000-00009C270000}"/>
    <cellStyle name="Normal 2 3 2 2 2 2 3 2 6" xfId="10136" xr:uid="{00000000-0005-0000-0000-00009D270000}"/>
    <cellStyle name="Normal 2 3 2 2 2 2 3 3" xfId="939" xr:uid="{00000000-0005-0000-0000-00009E270000}"/>
    <cellStyle name="Normal 2 3 2 2 2 2 3 3 2" xfId="2137" xr:uid="{00000000-0005-0000-0000-00009F270000}"/>
    <cellStyle name="Normal 2 3 2 2 2 2 3 3 2 2" xfId="4522" xr:uid="{00000000-0005-0000-0000-0000A0270000}"/>
    <cellStyle name="Normal 2 3 2 2 2 2 3 3 2 2 2" xfId="9291" xr:uid="{00000000-0005-0000-0000-0000A1270000}"/>
    <cellStyle name="Normal 2 3 2 2 2 2 3 3 2 2 2 2" xfId="28364" xr:uid="{00000000-0005-0000-0000-0000A2270000}"/>
    <cellStyle name="Normal 2 3 2 2 2 2 3 3 2 2 2 3" xfId="18828" xr:uid="{00000000-0005-0000-0000-0000A3270000}"/>
    <cellStyle name="Normal 2 3 2 2 2 2 3 3 2 2 3" xfId="23596" xr:uid="{00000000-0005-0000-0000-0000A4270000}"/>
    <cellStyle name="Normal 2 3 2 2 2 2 3 3 2 2 4" xfId="14060" xr:uid="{00000000-0005-0000-0000-0000A5270000}"/>
    <cellStyle name="Normal 2 3 2 2 2 2 3 3 2 3" xfId="6907" xr:uid="{00000000-0005-0000-0000-0000A6270000}"/>
    <cellStyle name="Normal 2 3 2 2 2 2 3 3 2 3 2" xfId="25980" xr:uid="{00000000-0005-0000-0000-0000A7270000}"/>
    <cellStyle name="Normal 2 3 2 2 2 2 3 3 2 3 3" xfId="16444" xr:uid="{00000000-0005-0000-0000-0000A8270000}"/>
    <cellStyle name="Normal 2 3 2 2 2 2 3 3 2 4" xfId="21212" xr:uid="{00000000-0005-0000-0000-0000A9270000}"/>
    <cellStyle name="Normal 2 3 2 2 2 2 3 3 2 5" xfId="11676" xr:uid="{00000000-0005-0000-0000-0000AA270000}"/>
    <cellStyle name="Normal 2 3 2 2 2 2 3 3 3" xfId="3330" xr:uid="{00000000-0005-0000-0000-0000AB270000}"/>
    <cellStyle name="Normal 2 3 2 2 2 2 3 3 3 2" xfId="8099" xr:uid="{00000000-0005-0000-0000-0000AC270000}"/>
    <cellStyle name="Normal 2 3 2 2 2 2 3 3 3 2 2" xfId="27172" xr:uid="{00000000-0005-0000-0000-0000AD270000}"/>
    <cellStyle name="Normal 2 3 2 2 2 2 3 3 3 2 3" xfId="17636" xr:uid="{00000000-0005-0000-0000-0000AE270000}"/>
    <cellStyle name="Normal 2 3 2 2 2 2 3 3 3 3" xfId="22404" xr:uid="{00000000-0005-0000-0000-0000AF270000}"/>
    <cellStyle name="Normal 2 3 2 2 2 2 3 3 3 4" xfId="12868" xr:uid="{00000000-0005-0000-0000-0000B0270000}"/>
    <cellStyle name="Normal 2 3 2 2 2 2 3 3 4" xfId="5715" xr:uid="{00000000-0005-0000-0000-0000B1270000}"/>
    <cellStyle name="Normal 2 3 2 2 2 2 3 3 4 2" xfId="24788" xr:uid="{00000000-0005-0000-0000-0000B2270000}"/>
    <cellStyle name="Normal 2 3 2 2 2 2 3 3 4 3" xfId="15252" xr:uid="{00000000-0005-0000-0000-0000B3270000}"/>
    <cellStyle name="Normal 2 3 2 2 2 2 3 3 5" xfId="20020" xr:uid="{00000000-0005-0000-0000-0000B4270000}"/>
    <cellStyle name="Normal 2 3 2 2 2 2 3 3 6" xfId="10484" xr:uid="{00000000-0005-0000-0000-0000B5270000}"/>
    <cellStyle name="Normal 2 3 2 2 2 2 3 4" xfId="1441" xr:uid="{00000000-0005-0000-0000-0000B6270000}"/>
    <cellStyle name="Normal 2 3 2 2 2 2 3 4 2" xfId="3826" xr:uid="{00000000-0005-0000-0000-0000B7270000}"/>
    <cellStyle name="Normal 2 3 2 2 2 2 3 4 2 2" xfId="8595" xr:uid="{00000000-0005-0000-0000-0000B8270000}"/>
    <cellStyle name="Normal 2 3 2 2 2 2 3 4 2 2 2" xfId="27668" xr:uid="{00000000-0005-0000-0000-0000B9270000}"/>
    <cellStyle name="Normal 2 3 2 2 2 2 3 4 2 2 3" xfId="18132" xr:uid="{00000000-0005-0000-0000-0000BA270000}"/>
    <cellStyle name="Normal 2 3 2 2 2 2 3 4 2 3" xfId="22900" xr:uid="{00000000-0005-0000-0000-0000BB270000}"/>
    <cellStyle name="Normal 2 3 2 2 2 2 3 4 2 4" xfId="13364" xr:uid="{00000000-0005-0000-0000-0000BC270000}"/>
    <cellStyle name="Normal 2 3 2 2 2 2 3 4 3" xfId="6211" xr:uid="{00000000-0005-0000-0000-0000BD270000}"/>
    <cellStyle name="Normal 2 3 2 2 2 2 3 4 3 2" xfId="25284" xr:uid="{00000000-0005-0000-0000-0000BE270000}"/>
    <cellStyle name="Normal 2 3 2 2 2 2 3 4 3 3" xfId="15748" xr:uid="{00000000-0005-0000-0000-0000BF270000}"/>
    <cellStyle name="Normal 2 3 2 2 2 2 3 4 4" xfId="20516" xr:uid="{00000000-0005-0000-0000-0000C0270000}"/>
    <cellStyle name="Normal 2 3 2 2 2 2 3 4 5" xfId="10980" xr:uid="{00000000-0005-0000-0000-0000C1270000}"/>
    <cellStyle name="Normal 2 3 2 2 2 2 3 5" xfId="2634" xr:uid="{00000000-0005-0000-0000-0000C2270000}"/>
    <cellStyle name="Normal 2 3 2 2 2 2 3 5 2" xfId="7403" xr:uid="{00000000-0005-0000-0000-0000C3270000}"/>
    <cellStyle name="Normal 2 3 2 2 2 2 3 5 2 2" xfId="26476" xr:uid="{00000000-0005-0000-0000-0000C4270000}"/>
    <cellStyle name="Normal 2 3 2 2 2 2 3 5 2 3" xfId="16940" xr:uid="{00000000-0005-0000-0000-0000C5270000}"/>
    <cellStyle name="Normal 2 3 2 2 2 2 3 5 3" xfId="21708" xr:uid="{00000000-0005-0000-0000-0000C6270000}"/>
    <cellStyle name="Normal 2 3 2 2 2 2 3 5 4" xfId="12172" xr:uid="{00000000-0005-0000-0000-0000C7270000}"/>
    <cellStyle name="Normal 2 3 2 2 2 2 3 6" xfId="5019" xr:uid="{00000000-0005-0000-0000-0000C8270000}"/>
    <cellStyle name="Normal 2 3 2 2 2 2 3 6 2" xfId="24092" xr:uid="{00000000-0005-0000-0000-0000C9270000}"/>
    <cellStyle name="Normal 2 3 2 2 2 2 3 6 3" xfId="14556" xr:uid="{00000000-0005-0000-0000-0000CA270000}"/>
    <cellStyle name="Normal 2 3 2 2 2 2 3 7" xfId="19324" xr:uid="{00000000-0005-0000-0000-0000CB270000}"/>
    <cellStyle name="Normal 2 3 2 2 2 2 3 8" xfId="9788" xr:uid="{00000000-0005-0000-0000-0000CC270000}"/>
    <cellStyle name="Normal 2 3 2 2 2 2 4" xfId="386" xr:uid="{00000000-0005-0000-0000-0000CD270000}"/>
    <cellStyle name="Normal 2 3 2 2 2 2 4 2" xfId="735" xr:uid="{00000000-0005-0000-0000-0000CE270000}"/>
    <cellStyle name="Normal 2 3 2 2 2 2 4 2 2" xfId="1933" xr:uid="{00000000-0005-0000-0000-0000CF270000}"/>
    <cellStyle name="Normal 2 3 2 2 2 2 4 2 2 2" xfId="4318" xr:uid="{00000000-0005-0000-0000-0000D0270000}"/>
    <cellStyle name="Normal 2 3 2 2 2 2 4 2 2 2 2" xfId="9087" xr:uid="{00000000-0005-0000-0000-0000D1270000}"/>
    <cellStyle name="Normal 2 3 2 2 2 2 4 2 2 2 2 2" xfId="28160" xr:uid="{00000000-0005-0000-0000-0000D2270000}"/>
    <cellStyle name="Normal 2 3 2 2 2 2 4 2 2 2 2 3" xfId="18624" xr:uid="{00000000-0005-0000-0000-0000D3270000}"/>
    <cellStyle name="Normal 2 3 2 2 2 2 4 2 2 2 3" xfId="23392" xr:uid="{00000000-0005-0000-0000-0000D4270000}"/>
    <cellStyle name="Normal 2 3 2 2 2 2 4 2 2 2 4" xfId="13856" xr:uid="{00000000-0005-0000-0000-0000D5270000}"/>
    <cellStyle name="Normal 2 3 2 2 2 2 4 2 2 3" xfId="6703" xr:uid="{00000000-0005-0000-0000-0000D6270000}"/>
    <cellStyle name="Normal 2 3 2 2 2 2 4 2 2 3 2" xfId="25776" xr:uid="{00000000-0005-0000-0000-0000D7270000}"/>
    <cellStyle name="Normal 2 3 2 2 2 2 4 2 2 3 3" xfId="16240" xr:uid="{00000000-0005-0000-0000-0000D8270000}"/>
    <cellStyle name="Normal 2 3 2 2 2 2 4 2 2 4" xfId="21008" xr:uid="{00000000-0005-0000-0000-0000D9270000}"/>
    <cellStyle name="Normal 2 3 2 2 2 2 4 2 2 5" xfId="11472" xr:uid="{00000000-0005-0000-0000-0000DA270000}"/>
    <cellStyle name="Normal 2 3 2 2 2 2 4 2 3" xfId="3126" xr:uid="{00000000-0005-0000-0000-0000DB270000}"/>
    <cellStyle name="Normal 2 3 2 2 2 2 4 2 3 2" xfId="7895" xr:uid="{00000000-0005-0000-0000-0000DC270000}"/>
    <cellStyle name="Normal 2 3 2 2 2 2 4 2 3 2 2" xfId="26968" xr:uid="{00000000-0005-0000-0000-0000DD270000}"/>
    <cellStyle name="Normal 2 3 2 2 2 2 4 2 3 2 3" xfId="17432" xr:uid="{00000000-0005-0000-0000-0000DE270000}"/>
    <cellStyle name="Normal 2 3 2 2 2 2 4 2 3 3" xfId="22200" xr:uid="{00000000-0005-0000-0000-0000DF270000}"/>
    <cellStyle name="Normal 2 3 2 2 2 2 4 2 3 4" xfId="12664" xr:uid="{00000000-0005-0000-0000-0000E0270000}"/>
    <cellStyle name="Normal 2 3 2 2 2 2 4 2 4" xfId="5511" xr:uid="{00000000-0005-0000-0000-0000E1270000}"/>
    <cellStyle name="Normal 2 3 2 2 2 2 4 2 4 2" xfId="24584" xr:uid="{00000000-0005-0000-0000-0000E2270000}"/>
    <cellStyle name="Normal 2 3 2 2 2 2 4 2 4 3" xfId="15048" xr:uid="{00000000-0005-0000-0000-0000E3270000}"/>
    <cellStyle name="Normal 2 3 2 2 2 2 4 2 5" xfId="19816" xr:uid="{00000000-0005-0000-0000-0000E4270000}"/>
    <cellStyle name="Normal 2 3 2 2 2 2 4 2 6" xfId="10280" xr:uid="{00000000-0005-0000-0000-0000E5270000}"/>
    <cellStyle name="Normal 2 3 2 2 2 2 4 3" xfId="1083" xr:uid="{00000000-0005-0000-0000-0000E6270000}"/>
    <cellStyle name="Normal 2 3 2 2 2 2 4 3 2" xfId="2281" xr:uid="{00000000-0005-0000-0000-0000E7270000}"/>
    <cellStyle name="Normal 2 3 2 2 2 2 4 3 2 2" xfId="4666" xr:uid="{00000000-0005-0000-0000-0000E8270000}"/>
    <cellStyle name="Normal 2 3 2 2 2 2 4 3 2 2 2" xfId="9435" xr:uid="{00000000-0005-0000-0000-0000E9270000}"/>
    <cellStyle name="Normal 2 3 2 2 2 2 4 3 2 2 2 2" xfId="28508" xr:uid="{00000000-0005-0000-0000-0000EA270000}"/>
    <cellStyle name="Normal 2 3 2 2 2 2 4 3 2 2 2 3" xfId="18972" xr:uid="{00000000-0005-0000-0000-0000EB270000}"/>
    <cellStyle name="Normal 2 3 2 2 2 2 4 3 2 2 3" xfId="23740" xr:uid="{00000000-0005-0000-0000-0000EC270000}"/>
    <cellStyle name="Normal 2 3 2 2 2 2 4 3 2 2 4" xfId="14204" xr:uid="{00000000-0005-0000-0000-0000ED270000}"/>
    <cellStyle name="Normal 2 3 2 2 2 2 4 3 2 3" xfId="7051" xr:uid="{00000000-0005-0000-0000-0000EE270000}"/>
    <cellStyle name="Normal 2 3 2 2 2 2 4 3 2 3 2" xfId="26124" xr:uid="{00000000-0005-0000-0000-0000EF270000}"/>
    <cellStyle name="Normal 2 3 2 2 2 2 4 3 2 3 3" xfId="16588" xr:uid="{00000000-0005-0000-0000-0000F0270000}"/>
    <cellStyle name="Normal 2 3 2 2 2 2 4 3 2 4" xfId="21356" xr:uid="{00000000-0005-0000-0000-0000F1270000}"/>
    <cellStyle name="Normal 2 3 2 2 2 2 4 3 2 5" xfId="11820" xr:uid="{00000000-0005-0000-0000-0000F2270000}"/>
    <cellStyle name="Normal 2 3 2 2 2 2 4 3 3" xfId="3474" xr:uid="{00000000-0005-0000-0000-0000F3270000}"/>
    <cellStyle name="Normal 2 3 2 2 2 2 4 3 3 2" xfId="8243" xr:uid="{00000000-0005-0000-0000-0000F4270000}"/>
    <cellStyle name="Normal 2 3 2 2 2 2 4 3 3 2 2" xfId="27316" xr:uid="{00000000-0005-0000-0000-0000F5270000}"/>
    <cellStyle name="Normal 2 3 2 2 2 2 4 3 3 2 3" xfId="17780" xr:uid="{00000000-0005-0000-0000-0000F6270000}"/>
    <cellStyle name="Normal 2 3 2 2 2 2 4 3 3 3" xfId="22548" xr:uid="{00000000-0005-0000-0000-0000F7270000}"/>
    <cellStyle name="Normal 2 3 2 2 2 2 4 3 3 4" xfId="13012" xr:uid="{00000000-0005-0000-0000-0000F8270000}"/>
    <cellStyle name="Normal 2 3 2 2 2 2 4 3 4" xfId="5859" xr:uid="{00000000-0005-0000-0000-0000F9270000}"/>
    <cellStyle name="Normal 2 3 2 2 2 2 4 3 4 2" xfId="24932" xr:uid="{00000000-0005-0000-0000-0000FA270000}"/>
    <cellStyle name="Normal 2 3 2 2 2 2 4 3 4 3" xfId="15396" xr:uid="{00000000-0005-0000-0000-0000FB270000}"/>
    <cellStyle name="Normal 2 3 2 2 2 2 4 3 5" xfId="20164" xr:uid="{00000000-0005-0000-0000-0000FC270000}"/>
    <cellStyle name="Normal 2 3 2 2 2 2 4 3 6" xfId="10628" xr:uid="{00000000-0005-0000-0000-0000FD270000}"/>
    <cellStyle name="Normal 2 3 2 2 2 2 4 4" xfId="1585" xr:uid="{00000000-0005-0000-0000-0000FE270000}"/>
    <cellStyle name="Normal 2 3 2 2 2 2 4 4 2" xfId="3970" xr:uid="{00000000-0005-0000-0000-0000FF270000}"/>
    <cellStyle name="Normal 2 3 2 2 2 2 4 4 2 2" xfId="8739" xr:uid="{00000000-0005-0000-0000-000000280000}"/>
    <cellStyle name="Normal 2 3 2 2 2 2 4 4 2 2 2" xfId="27812" xr:uid="{00000000-0005-0000-0000-000001280000}"/>
    <cellStyle name="Normal 2 3 2 2 2 2 4 4 2 2 3" xfId="18276" xr:uid="{00000000-0005-0000-0000-000002280000}"/>
    <cellStyle name="Normal 2 3 2 2 2 2 4 4 2 3" xfId="23044" xr:uid="{00000000-0005-0000-0000-000003280000}"/>
    <cellStyle name="Normal 2 3 2 2 2 2 4 4 2 4" xfId="13508" xr:uid="{00000000-0005-0000-0000-000004280000}"/>
    <cellStyle name="Normal 2 3 2 2 2 2 4 4 3" xfId="6355" xr:uid="{00000000-0005-0000-0000-000005280000}"/>
    <cellStyle name="Normal 2 3 2 2 2 2 4 4 3 2" xfId="25428" xr:uid="{00000000-0005-0000-0000-000006280000}"/>
    <cellStyle name="Normal 2 3 2 2 2 2 4 4 3 3" xfId="15892" xr:uid="{00000000-0005-0000-0000-000007280000}"/>
    <cellStyle name="Normal 2 3 2 2 2 2 4 4 4" xfId="20660" xr:uid="{00000000-0005-0000-0000-000008280000}"/>
    <cellStyle name="Normal 2 3 2 2 2 2 4 4 5" xfId="11124" xr:uid="{00000000-0005-0000-0000-000009280000}"/>
    <cellStyle name="Normal 2 3 2 2 2 2 4 5" xfId="2778" xr:uid="{00000000-0005-0000-0000-00000A280000}"/>
    <cellStyle name="Normal 2 3 2 2 2 2 4 5 2" xfId="7547" xr:uid="{00000000-0005-0000-0000-00000B280000}"/>
    <cellStyle name="Normal 2 3 2 2 2 2 4 5 2 2" xfId="26620" xr:uid="{00000000-0005-0000-0000-00000C280000}"/>
    <cellStyle name="Normal 2 3 2 2 2 2 4 5 2 3" xfId="17084" xr:uid="{00000000-0005-0000-0000-00000D280000}"/>
    <cellStyle name="Normal 2 3 2 2 2 2 4 5 3" xfId="21852" xr:uid="{00000000-0005-0000-0000-00000E280000}"/>
    <cellStyle name="Normal 2 3 2 2 2 2 4 5 4" xfId="12316" xr:uid="{00000000-0005-0000-0000-00000F280000}"/>
    <cellStyle name="Normal 2 3 2 2 2 2 4 6" xfId="5163" xr:uid="{00000000-0005-0000-0000-000010280000}"/>
    <cellStyle name="Normal 2 3 2 2 2 2 4 6 2" xfId="24236" xr:uid="{00000000-0005-0000-0000-000011280000}"/>
    <cellStyle name="Normal 2 3 2 2 2 2 4 6 3" xfId="14700" xr:uid="{00000000-0005-0000-0000-000012280000}"/>
    <cellStyle name="Normal 2 3 2 2 2 2 4 7" xfId="19468" xr:uid="{00000000-0005-0000-0000-000013280000}"/>
    <cellStyle name="Normal 2 3 2 2 2 2 4 8" xfId="9932" xr:uid="{00000000-0005-0000-0000-000014280000}"/>
    <cellStyle name="Normal 2 3 2 2 2 2 5" xfId="519" xr:uid="{00000000-0005-0000-0000-000015280000}"/>
    <cellStyle name="Normal 2 3 2 2 2 2 5 2" xfId="1717" xr:uid="{00000000-0005-0000-0000-000016280000}"/>
    <cellStyle name="Normal 2 3 2 2 2 2 5 2 2" xfId="4102" xr:uid="{00000000-0005-0000-0000-000017280000}"/>
    <cellStyle name="Normal 2 3 2 2 2 2 5 2 2 2" xfId="8871" xr:uid="{00000000-0005-0000-0000-000018280000}"/>
    <cellStyle name="Normal 2 3 2 2 2 2 5 2 2 2 2" xfId="27944" xr:uid="{00000000-0005-0000-0000-000019280000}"/>
    <cellStyle name="Normal 2 3 2 2 2 2 5 2 2 2 3" xfId="18408" xr:uid="{00000000-0005-0000-0000-00001A280000}"/>
    <cellStyle name="Normal 2 3 2 2 2 2 5 2 2 3" xfId="23176" xr:uid="{00000000-0005-0000-0000-00001B280000}"/>
    <cellStyle name="Normal 2 3 2 2 2 2 5 2 2 4" xfId="13640" xr:uid="{00000000-0005-0000-0000-00001C280000}"/>
    <cellStyle name="Normal 2 3 2 2 2 2 5 2 3" xfId="6487" xr:uid="{00000000-0005-0000-0000-00001D280000}"/>
    <cellStyle name="Normal 2 3 2 2 2 2 5 2 3 2" xfId="25560" xr:uid="{00000000-0005-0000-0000-00001E280000}"/>
    <cellStyle name="Normal 2 3 2 2 2 2 5 2 3 3" xfId="16024" xr:uid="{00000000-0005-0000-0000-00001F280000}"/>
    <cellStyle name="Normal 2 3 2 2 2 2 5 2 4" xfId="20792" xr:uid="{00000000-0005-0000-0000-000020280000}"/>
    <cellStyle name="Normal 2 3 2 2 2 2 5 2 5" xfId="11256" xr:uid="{00000000-0005-0000-0000-000021280000}"/>
    <cellStyle name="Normal 2 3 2 2 2 2 5 3" xfId="2910" xr:uid="{00000000-0005-0000-0000-000022280000}"/>
    <cellStyle name="Normal 2 3 2 2 2 2 5 3 2" xfId="7679" xr:uid="{00000000-0005-0000-0000-000023280000}"/>
    <cellStyle name="Normal 2 3 2 2 2 2 5 3 2 2" xfId="26752" xr:uid="{00000000-0005-0000-0000-000024280000}"/>
    <cellStyle name="Normal 2 3 2 2 2 2 5 3 2 3" xfId="17216" xr:uid="{00000000-0005-0000-0000-000025280000}"/>
    <cellStyle name="Normal 2 3 2 2 2 2 5 3 3" xfId="21984" xr:uid="{00000000-0005-0000-0000-000026280000}"/>
    <cellStyle name="Normal 2 3 2 2 2 2 5 3 4" xfId="12448" xr:uid="{00000000-0005-0000-0000-000027280000}"/>
    <cellStyle name="Normal 2 3 2 2 2 2 5 4" xfId="5295" xr:uid="{00000000-0005-0000-0000-000028280000}"/>
    <cellStyle name="Normal 2 3 2 2 2 2 5 4 2" xfId="24368" xr:uid="{00000000-0005-0000-0000-000029280000}"/>
    <cellStyle name="Normal 2 3 2 2 2 2 5 4 3" xfId="14832" xr:uid="{00000000-0005-0000-0000-00002A280000}"/>
    <cellStyle name="Normal 2 3 2 2 2 2 5 5" xfId="19600" xr:uid="{00000000-0005-0000-0000-00002B280000}"/>
    <cellStyle name="Normal 2 3 2 2 2 2 5 6" xfId="10064" xr:uid="{00000000-0005-0000-0000-00002C280000}"/>
    <cellStyle name="Normal 2 3 2 2 2 2 6" xfId="867" xr:uid="{00000000-0005-0000-0000-00002D280000}"/>
    <cellStyle name="Normal 2 3 2 2 2 2 6 2" xfId="2065" xr:uid="{00000000-0005-0000-0000-00002E280000}"/>
    <cellStyle name="Normal 2 3 2 2 2 2 6 2 2" xfId="4450" xr:uid="{00000000-0005-0000-0000-00002F280000}"/>
    <cellStyle name="Normal 2 3 2 2 2 2 6 2 2 2" xfId="9219" xr:uid="{00000000-0005-0000-0000-000030280000}"/>
    <cellStyle name="Normal 2 3 2 2 2 2 6 2 2 2 2" xfId="28292" xr:uid="{00000000-0005-0000-0000-000031280000}"/>
    <cellStyle name="Normal 2 3 2 2 2 2 6 2 2 2 3" xfId="18756" xr:uid="{00000000-0005-0000-0000-000032280000}"/>
    <cellStyle name="Normal 2 3 2 2 2 2 6 2 2 3" xfId="23524" xr:uid="{00000000-0005-0000-0000-000033280000}"/>
    <cellStyle name="Normal 2 3 2 2 2 2 6 2 2 4" xfId="13988" xr:uid="{00000000-0005-0000-0000-000034280000}"/>
    <cellStyle name="Normal 2 3 2 2 2 2 6 2 3" xfId="6835" xr:uid="{00000000-0005-0000-0000-000035280000}"/>
    <cellStyle name="Normal 2 3 2 2 2 2 6 2 3 2" xfId="25908" xr:uid="{00000000-0005-0000-0000-000036280000}"/>
    <cellStyle name="Normal 2 3 2 2 2 2 6 2 3 3" xfId="16372" xr:uid="{00000000-0005-0000-0000-000037280000}"/>
    <cellStyle name="Normal 2 3 2 2 2 2 6 2 4" xfId="21140" xr:uid="{00000000-0005-0000-0000-000038280000}"/>
    <cellStyle name="Normal 2 3 2 2 2 2 6 2 5" xfId="11604" xr:uid="{00000000-0005-0000-0000-000039280000}"/>
    <cellStyle name="Normal 2 3 2 2 2 2 6 3" xfId="3258" xr:uid="{00000000-0005-0000-0000-00003A280000}"/>
    <cellStyle name="Normal 2 3 2 2 2 2 6 3 2" xfId="8027" xr:uid="{00000000-0005-0000-0000-00003B280000}"/>
    <cellStyle name="Normal 2 3 2 2 2 2 6 3 2 2" xfId="27100" xr:uid="{00000000-0005-0000-0000-00003C280000}"/>
    <cellStyle name="Normal 2 3 2 2 2 2 6 3 2 3" xfId="17564" xr:uid="{00000000-0005-0000-0000-00003D280000}"/>
    <cellStyle name="Normal 2 3 2 2 2 2 6 3 3" xfId="22332" xr:uid="{00000000-0005-0000-0000-00003E280000}"/>
    <cellStyle name="Normal 2 3 2 2 2 2 6 3 4" xfId="12796" xr:uid="{00000000-0005-0000-0000-00003F280000}"/>
    <cellStyle name="Normal 2 3 2 2 2 2 6 4" xfId="5643" xr:uid="{00000000-0005-0000-0000-000040280000}"/>
    <cellStyle name="Normal 2 3 2 2 2 2 6 4 2" xfId="24716" xr:uid="{00000000-0005-0000-0000-000041280000}"/>
    <cellStyle name="Normal 2 3 2 2 2 2 6 4 3" xfId="15180" xr:uid="{00000000-0005-0000-0000-000042280000}"/>
    <cellStyle name="Normal 2 3 2 2 2 2 6 5" xfId="19948" xr:uid="{00000000-0005-0000-0000-000043280000}"/>
    <cellStyle name="Normal 2 3 2 2 2 2 6 6" xfId="10412" xr:uid="{00000000-0005-0000-0000-000044280000}"/>
    <cellStyle name="Normal 2 3 2 2 2 2 7" xfId="170" xr:uid="{00000000-0005-0000-0000-000045280000}"/>
    <cellStyle name="Normal 2 3 2 2 2 2 7 2" xfId="1369" xr:uid="{00000000-0005-0000-0000-000046280000}"/>
    <cellStyle name="Normal 2 3 2 2 2 2 7 2 2" xfId="3754" xr:uid="{00000000-0005-0000-0000-000047280000}"/>
    <cellStyle name="Normal 2 3 2 2 2 2 7 2 2 2" xfId="8523" xr:uid="{00000000-0005-0000-0000-000048280000}"/>
    <cellStyle name="Normal 2 3 2 2 2 2 7 2 2 2 2" xfId="27596" xr:uid="{00000000-0005-0000-0000-000049280000}"/>
    <cellStyle name="Normal 2 3 2 2 2 2 7 2 2 2 3" xfId="18060" xr:uid="{00000000-0005-0000-0000-00004A280000}"/>
    <cellStyle name="Normal 2 3 2 2 2 2 7 2 2 3" xfId="22828" xr:uid="{00000000-0005-0000-0000-00004B280000}"/>
    <cellStyle name="Normal 2 3 2 2 2 2 7 2 2 4" xfId="13292" xr:uid="{00000000-0005-0000-0000-00004C280000}"/>
    <cellStyle name="Normal 2 3 2 2 2 2 7 2 3" xfId="6139" xr:uid="{00000000-0005-0000-0000-00004D280000}"/>
    <cellStyle name="Normal 2 3 2 2 2 2 7 2 3 2" xfId="25212" xr:uid="{00000000-0005-0000-0000-00004E280000}"/>
    <cellStyle name="Normal 2 3 2 2 2 2 7 2 3 3" xfId="15676" xr:uid="{00000000-0005-0000-0000-00004F280000}"/>
    <cellStyle name="Normal 2 3 2 2 2 2 7 2 4" xfId="20444" xr:uid="{00000000-0005-0000-0000-000050280000}"/>
    <cellStyle name="Normal 2 3 2 2 2 2 7 2 5" xfId="10908" xr:uid="{00000000-0005-0000-0000-000051280000}"/>
    <cellStyle name="Normal 2 3 2 2 2 2 7 3" xfId="2562" xr:uid="{00000000-0005-0000-0000-000052280000}"/>
    <cellStyle name="Normal 2 3 2 2 2 2 7 3 2" xfId="7331" xr:uid="{00000000-0005-0000-0000-000053280000}"/>
    <cellStyle name="Normal 2 3 2 2 2 2 7 3 2 2" xfId="26404" xr:uid="{00000000-0005-0000-0000-000054280000}"/>
    <cellStyle name="Normal 2 3 2 2 2 2 7 3 2 3" xfId="16868" xr:uid="{00000000-0005-0000-0000-000055280000}"/>
    <cellStyle name="Normal 2 3 2 2 2 2 7 3 3" xfId="21636" xr:uid="{00000000-0005-0000-0000-000056280000}"/>
    <cellStyle name="Normal 2 3 2 2 2 2 7 3 4" xfId="12100" xr:uid="{00000000-0005-0000-0000-000057280000}"/>
    <cellStyle name="Normal 2 3 2 2 2 2 7 4" xfId="4947" xr:uid="{00000000-0005-0000-0000-000058280000}"/>
    <cellStyle name="Normal 2 3 2 2 2 2 7 4 2" xfId="24020" xr:uid="{00000000-0005-0000-0000-000059280000}"/>
    <cellStyle name="Normal 2 3 2 2 2 2 7 4 3" xfId="14484" xr:uid="{00000000-0005-0000-0000-00005A280000}"/>
    <cellStyle name="Normal 2 3 2 2 2 2 7 5" xfId="19252" xr:uid="{00000000-0005-0000-0000-00005B280000}"/>
    <cellStyle name="Normal 2 3 2 2 2 2 7 6" xfId="9716" xr:uid="{00000000-0005-0000-0000-00005C280000}"/>
    <cellStyle name="Normal 2 3 2 2 2 2 8" xfId="1204" xr:uid="{00000000-0005-0000-0000-00005D280000}"/>
    <cellStyle name="Normal 2 3 2 2 2 2 8 2" xfId="2401" xr:uid="{00000000-0005-0000-0000-00005E280000}"/>
    <cellStyle name="Normal 2 3 2 2 2 2 8 2 2" xfId="4786" xr:uid="{00000000-0005-0000-0000-00005F280000}"/>
    <cellStyle name="Normal 2 3 2 2 2 2 8 2 2 2" xfId="9555" xr:uid="{00000000-0005-0000-0000-000060280000}"/>
    <cellStyle name="Normal 2 3 2 2 2 2 8 2 2 2 2" xfId="28628" xr:uid="{00000000-0005-0000-0000-000061280000}"/>
    <cellStyle name="Normal 2 3 2 2 2 2 8 2 2 2 3" xfId="19092" xr:uid="{00000000-0005-0000-0000-000062280000}"/>
    <cellStyle name="Normal 2 3 2 2 2 2 8 2 2 3" xfId="23860" xr:uid="{00000000-0005-0000-0000-000063280000}"/>
    <cellStyle name="Normal 2 3 2 2 2 2 8 2 2 4" xfId="14324" xr:uid="{00000000-0005-0000-0000-000064280000}"/>
    <cellStyle name="Normal 2 3 2 2 2 2 8 2 3" xfId="7171" xr:uid="{00000000-0005-0000-0000-000065280000}"/>
    <cellStyle name="Normal 2 3 2 2 2 2 8 2 3 2" xfId="26244" xr:uid="{00000000-0005-0000-0000-000066280000}"/>
    <cellStyle name="Normal 2 3 2 2 2 2 8 2 3 3" xfId="16708" xr:uid="{00000000-0005-0000-0000-000067280000}"/>
    <cellStyle name="Normal 2 3 2 2 2 2 8 2 4" xfId="21476" xr:uid="{00000000-0005-0000-0000-000068280000}"/>
    <cellStyle name="Normal 2 3 2 2 2 2 8 2 5" xfId="11940" xr:uid="{00000000-0005-0000-0000-000069280000}"/>
    <cellStyle name="Normal 2 3 2 2 2 2 8 3" xfId="3594" xr:uid="{00000000-0005-0000-0000-00006A280000}"/>
    <cellStyle name="Normal 2 3 2 2 2 2 8 3 2" xfId="8363" xr:uid="{00000000-0005-0000-0000-00006B280000}"/>
    <cellStyle name="Normal 2 3 2 2 2 2 8 3 2 2" xfId="27436" xr:uid="{00000000-0005-0000-0000-00006C280000}"/>
    <cellStyle name="Normal 2 3 2 2 2 2 8 3 2 3" xfId="17900" xr:uid="{00000000-0005-0000-0000-00006D280000}"/>
    <cellStyle name="Normal 2 3 2 2 2 2 8 3 3" xfId="22668" xr:uid="{00000000-0005-0000-0000-00006E280000}"/>
    <cellStyle name="Normal 2 3 2 2 2 2 8 3 4" xfId="13132" xr:uid="{00000000-0005-0000-0000-00006F280000}"/>
    <cellStyle name="Normal 2 3 2 2 2 2 8 4" xfId="5979" xr:uid="{00000000-0005-0000-0000-000070280000}"/>
    <cellStyle name="Normal 2 3 2 2 2 2 8 4 2" xfId="25052" xr:uid="{00000000-0005-0000-0000-000071280000}"/>
    <cellStyle name="Normal 2 3 2 2 2 2 8 4 3" xfId="15516" xr:uid="{00000000-0005-0000-0000-000072280000}"/>
    <cellStyle name="Normal 2 3 2 2 2 2 8 5" xfId="20284" xr:uid="{00000000-0005-0000-0000-000073280000}"/>
    <cellStyle name="Normal 2 3 2 2 2 2 8 6" xfId="10748" xr:uid="{00000000-0005-0000-0000-000074280000}"/>
    <cellStyle name="Normal 2 3 2 2 2 2 9" xfId="110" xr:uid="{00000000-0005-0000-0000-000075280000}"/>
    <cellStyle name="Normal 2 3 2 2 2 2 9 2" xfId="1309" xr:uid="{00000000-0005-0000-0000-000076280000}"/>
    <cellStyle name="Normal 2 3 2 2 2 2 9 2 2" xfId="3694" xr:uid="{00000000-0005-0000-0000-000077280000}"/>
    <cellStyle name="Normal 2 3 2 2 2 2 9 2 2 2" xfId="8463" xr:uid="{00000000-0005-0000-0000-000078280000}"/>
    <cellStyle name="Normal 2 3 2 2 2 2 9 2 2 2 2" xfId="27536" xr:uid="{00000000-0005-0000-0000-000079280000}"/>
    <cellStyle name="Normal 2 3 2 2 2 2 9 2 2 2 3" xfId="18000" xr:uid="{00000000-0005-0000-0000-00007A280000}"/>
    <cellStyle name="Normal 2 3 2 2 2 2 9 2 2 3" xfId="22768" xr:uid="{00000000-0005-0000-0000-00007B280000}"/>
    <cellStyle name="Normal 2 3 2 2 2 2 9 2 2 4" xfId="13232" xr:uid="{00000000-0005-0000-0000-00007C280000}"/>
    <cellStyle name="Normal 2 3 2 2 2 2 9 2 3" xfId="6079" xr:uid="{00000000-0005-0000-0000-00007D280000}"/>
    <cellStyle name="Normal 2 3 2 2 2 2 9 2 3 2" xfId="25152" xr:uid="{00000000-0005-0000-0000-00007E280000}"/>
    <cellStyle name="Normal 2 3 2 2 2 2 9 2 3 3" xfId="15616" xr:uid="{00000000-0005-0000-0000-00007F280000}"/>
    <cellStyle name="Normal 2 3 2 2 2 2 9 2 4" xfId="20384" xr:uid="{00000000-0005-0000-0000-000080280000}"/>
    <cellStyle name="Normal 2 3 2 2 2 2 9 2 5" xfId="10848" xr:uid="{00000000-0005-0000-0000-000081280000}"/>
    <cellStyle name="Normal 2 3 2 2 2 2 9 3" xfId="2502" xr:uid="{00000000-0005-0000-0000-000082280000}"/>
    <cellStyle name="Normal 2 3 2 2 2 2 9 3 2" xfId="7271" xr:uid="{00000000-0005-0000-0000-000083280000}"/>
    <cellStyle name="Normal 2 3 2 2 2 2 9 3 2 2" xfId="26344" xr:uid="{00000000-0005-0000-0000-000084280000}"/>
    <cellStyle name="Normal 2 3 2 2 2 2 9 3 2 3" xfId="16808" xr:uid="{00000000-0005-0000-0000-000085280000}"/>
    <cellStyle name="Normal 2 3 2 2 2 2 9 3 3" xfId="21576" xr:uid="{00000000-0005-0000-0000-000086280000}"/>
    <cellStyle name="Normal 2 3 2 2 2 2 9 3 4" xfId="12040" xr:uid="{00000000-0005-0000-0000-000087280000}"/>
    <cellStyle name="Normal 2 3 2 2 2 2 9 4" xfId="4887" xr:uid="{00000000-0005-0000-0000-000088280000}"/>
    <cellStyle name="Normal 2 3 2 2 2 2 9 4 2" xfId="23960" xr:uid="{00000000-0005-0000-0000-000089280000}"/>
    <cellStyle name="Normal 2 3 2 2 2 2 9 4 3" xfId="14424" xr:uid="{00000000-0005-0000-0000-00008A280000}"/>
    <cellStyle name="Normal 2 3 2 2 2 2 9 5" xfId="19192" xr:uid="{00000000-0005-0000-0000-00008B280000}"/>
    <cellStyle name="Normal 2 3 2 2 2 2 9 6" xfId="9656" xr:uid="{00000000-0005-0000-0000-00008C280000}"/>
    <cellStyle name="Normal 2 3 2 2 2 3" xfId="218" xr:uid="{00000000-0005-0000-0000-00008D280000}"/>
    <cellStyle name="Normal 2 3 2 2 2 3 10" xfId="9764" xr:uid="{00000000-0005-0000-0000-00008E280000}"/>
    <cellStyle name="Normal 2 3 2 2 2 3 2" xfId="290" xr:uid="{00000000-0005-0000-0000-00008F280000}"/>
    <cellStyle name="Normal 2 3 2 2 2 3 2 2" xfId="434" xr:uid="{00000000-0005-0000-0000-000090280000}"/>
    <cellStyle name="Normal 2 3 2 2 2 3 2 2 2" xfId="783" xr:uid="{00000000-0005-0000-0000-000091280000}"/>
    <cellStyle name="Normal 2 3 2 2 2 3 2 2 2 2" xfId="1981" xr:uid="{00000000-0005-0000-0000-000092280000}"/>
    <cellStyle name="Normal 2 3 2 2 2 3 2 2 2 2 2" xfId="4366" xr:uid="{00000000-0005-0000-0000-000093280000}"/>
    <cellStyle name="Normal 2 3 2 2 2 3 2 2 2 2 2 2" xfId="9135" xr:uid="{00000000-0005-0000-0000-000094280000}"/>
    <cellStyle name="Normal 2 3 2 2 2 3 2 2 2 2 2 2 2" xfId="28208" xr:uid="{00000000-0005-0000-0000-000095280000}"/>
    <cellStyle name="Normal 2 3 2 2 2 3 2 2 2 2 2 2 3" xfId="18672" xr:uid="{00000000-0005-0000-0000-000096280000}"/>
    <cellStyle name="Normal 2 3 2 2 2 3 2 2 2 2 2 3" xfId="23440" xr:uid="{00000000-0005-0000-0000-000097280000}"/>
    <cellStyle name="Normal 2 3 2 2 2 3 2 2 2 2 2 4" xfId="13904" xr:uid="{00000000-0005-0000-0000-000098280000}"/>
    <cellStyle name="Normal 2 3 2 2 2 3 2 2 2 2 3" xfId="6751" xr:uid="{00000000-0005-0000-0000-000099280000}"/>
    <cellStyle name="Normal 2 3 2 2 2 3 2 2 2 2 3 2" xfId="25824" xr:uid="{00000000-0005-0000-0000-00009A280000}"/>
    <cellStyle name="Normal 2 3 2 2 2 3 2 2 2 2 3 3" xfId="16288" xr:uid="{00000000-0005-0000-0000-00009B280000}"/>
    <cellStyle name="Normal 2 3 2 2 2 3 2 2 2 2 4" xfId="21056" xr:uid="{00000000-0005-0000-0000-00009C280000}"/>
    <cellStyle name="Normal 2 3 2 2 2 3 2 2 2 2 5" xfId="11520" xr:uid="{00000000-0005-0000-0000-00009D280000}"/>
    <cellStyle name="Normal 2 3 2 2 2 3 2 2 2 3" xfId="3174" xr:uid="{00000000-0005-0000-0000-00009E280000}"/>
    <cellStyle name="Normal 2 3 2 2 2 3 2 2 2 3 2" xfId="7943" xr:uid="{00000000-0005-0000-0000-00009F280000}"/>
    <cellStyle name="Normal 2 3 2 2 2 3 2 2 2 3 2 2" xfId="27016" xr:uid="{00000000-0005-0000-0000-0000A0280000}"/>
    <cellStyle name="Normal 2 3 2 2 2 3 2 2 2 3 2 3" xfId="17480" xr:uid="{00000000-0005-0000-0000-0000A1280000}"/>
    <cellStyle name="Normal 2 3 2 2 2 3 2 2 2 3 3" xfId="22248" xr:uid="{00000000-0005-0000-0000-0000A2280000}"/>
    <cellStyle name="Normal 2 3 2 2 2 3 2 2 2 3 4" xfId="12712" xr:uid="{00000000-0005-0000-0000-0000A3280000}"/>
    <cellStyle name="Normal 2 3 2 2 2 3 2 2 2 4" xfId="5559" xr:uid="{00000000-0005-0000-0000-0000A4280000}"/>
    <cellStyle name="Normal 2 3 2 2 2 3 2 2 2 4 2" xfId="24632" xr:uid="{00000000-0005-0000-0000-0000A5280000}"/>
    <cellStyle name="Normal 2 3 2 2 2 3 2 2 2 4 3" xfId="15096" xr:uid="{00000000-0005-0000-0000-0000A6280000}"/>
    <cellStyle name="Normal 2 3 2 2 2 3 2 2 2 5" xfId="19864" xr:uid="{00000000-0005-0000-0000-0000A7280000}"/>
    <cellStyle name="Normal 2 3 2 2 2 3 2 2 2 6" xfId="10328" xr:uid="{00000000-0005-0000-0000-0000A8280000}"/>
    <cellStyle name="Normal 2 3 2 2 2 3 2 2 3" xfId="1131" xr:uid="{00000000-0005-0000-0000-0000A9280000}"/>
    <cellStyle name="Normal 2 3 2 2 2 3 2 2 3 2" xfId="2329" xr:uid="{00000000-0005-0000-0000-0000AA280000}"/>
    <cellStyle name="Normal 2 3 2 2 2 3 2 2 3 2 2" xfId="4714" xr:uid="{00000000-0005-0000-0000-0000AB280000}"/>
    <cellStyle name="Normal 2 3 2 2 2 3 2 2 3 2 2 2" xfId="9483" xr:uid="{00000000-0005-0000-0000-0000AC280000}"/>
    <cellStyle name="Normal 2 3 2 2 2 3 2 2 3 2 2 2 2" xfId="28556" xr:uid="{00000000-0005-0000-0000-0000AD280000}"/>
    <cellStyle name="Normal 2 3 2 2 2 3 2 2 3 2 2 2 3" xfId="19020" xr:uid="{00000000-0005-0000-0000-0000AE280000}"/>
    <cellStyle name="Normal 2 3 2 2 2 3 2 2 3 2 2 3" xfId="23788" xr:uid="{00000000-0005-0000-0000-0000AF280000}"/>
    <cellStyle name="Normal 2 3 2 2 2 3 2 2 3 2 2 4" xfId="14252" xr:uid="{00000000-0005-0000-0000-0000B0280000}"/>
    <cellStyle name="Normal 2 3 2 2 2 3 2 2 3 2 3" xfId="7099" xr:uid="{00000000-0005-0000-0000-0000B1280000}"/>
    <cellStyle name="Normal 2 3 2 2 2 3 2 2 3 2 3 2" xfId="26172" xr:uid="{00000000-0005-0000-0000-0000B2280000}"/>
    <cellStyle name="Normal 2 3 2 2 2 3 2 2 3 2 3 3" xfId="16636" xr:uid="{00000000-0005-0000-0000-0000B3280000}"/>
    <cellStyle name="Normal 2 3 2 2 2 3 2 2 3 2 4" xfId="21404" xr:uid="{00000000-0005-0000-0000-0000B4280000}"/>
    <cellStyle name="Normal 2 3 2 2 2 3 2 2 3 2 5" xfId="11868" xr:uid="{00000000-0005-0000-0000-0000B5280000}"/>
    <cellStyle name="Normal 2 3 2 2 2 3 2 2 3 3" xfId="3522" xr:uid="{00000000-0005-0000-0000-0000B6280000}"/>
    <cellStyle name="Normal 2 3 2 2 2 3 2 2 3 3 2" xfId="8291" xr:uid="{00000000-0005-0000-0000-0000B7280000}"/>
    <cellStyle name="Normal 2 3 2 2 2 3 2 2 3 3 2 2" xfId="27364" xr:uid="{00000000-0005-0000-0000-0000B8280000}"/>
    <cellStyle name="Normal 2 3 2 2 2 3 2 2 3 3 2 3" xfId="17828" xr:uid="{00000000-0005-0000-0000-0000B9280000}"/>
    <cellStyle name="Normal 2 3 2 2 2 3 2 2 3 3 3" xfId="22596" xr:uid="{00000000-0005-0000-0000-0000BA280000}"/>
    <cellStyle name="Normal 2 3 2 2 2 3 2 2 3 3 4" xfId="13060" xr:uid="{00000000-0005-0000-0000-0000BB280000}"/>
    <cellStyle name="Normal 2 3 2 2 2 3 2 2 3 4" xfId="5907" xr:uid="{00000000-0005-0000-0000-0000BC280000}"/>
    <cellStyle name="Normal 2 3 2 2 2 3 2 2 3 4 2" xfId="24980" xr:uid="{00000000-0005-0000-0000-0000BD280000}"/>
    <cellStyle name="Normal 2 3 2 2 2 3 2 2 3 4 3" xfId="15444" xr:uid="{00000000-0005-0000-0000-0000BE280000}"/>
    <cellStyle name="Normal 2 3 2 2 2 3 2 2 3 5" xfId="20212" xr:uid="{00000000-0005-0000-0000-0000BF280000}"/>
    <cellStyle name="Normal 2 3 2 2 2 3 2 2 3 6" xfId="10676" xr:uid="{00000000-0005-0000-0000-0000C0280000}"/>
    <cellStyle name="Normal 2 3 2 2 2 3 2 2 4" xfId="1633" xr:uid="{00000000-0005-0000-0000-0000C1280000}"/>
    <cellStyle name="Normal 2 3 2 2 2 3 2 2 4 2" xfId="4018" xr:uid="{00000000-0005-0000-0000-0000C2280000}"/>
    <cellStyle name="Normal 2 3 2 2 2 3 2 2 4 2 2" xfId="8787" xr:uid="{00000000-0005-0000-0000-0000C3280000}"/>
    <cellStyle name="Normal 2 3 2 2 2 3 2 2 4 2 2 2" xfId="27860" xr:uid="{00000000-0005-0000-0000-0000C4280000}"/>
    <cellStyle name="Normal 2 3 2 2 2 3 2 2 4 2 2 3" xfId="18324" xr:uid="{00000000-0005-0000-0000-0000C5280000}"/>
    <cellStyle name="Normal 2 3 2 2 2 3 2 2 4 2 3" xfId="23092" xr:uid="{00000000-0005-0000-0000-0000C6280000}"/>
    <cellStyle name="Normal 2 3 2 2 2 3 2 2 4 2 4" xfId="13556" xr:uid="{00000000-0005-0000-0000-0000C7280000}"/>
    <cellStyle name="Normal 2 3 2 2 2 3 2 2 4 3" xfId="6403" xr:uid="{00000000-0005-0000-0000-0000C8280000}"/>
    <cellStyle name="Normal 2 3 2 2 2 3 2 2 4 3 2" xfId="25476" xr:uid="{00000000-0005-0000-0000-0000C9280000}"/>
    <cellStyle name="Normal 2 3 2 2 2 3 2 2 4 3 3" xfId="15940" xr:uid="{00000000-0005-0000-0000-0000CA280000}"/>
    <cellStyle name="Normal 2 3 2 2 2 3 2 2 4 4" xfId="20708" xr:uid="{00000000-0005-0000-0000-0000CB280000}"/>
    <cellStyle name="Normal 2 3 2 2 2 3 2 2 4 5" xfId="11172" xr:uid="{00000000-0005-0000-0000-0000CC280000}"/>
    <cellStyle name="Normal 2 3 2 2 2 3 2 2 5" xfId="2826" xr:uid="{00000000-0005-0000-0000-0000CD280000}"/>
    <cellStyle name="Normal 2 3 2 2 2 3 2 2 5 2" xfId="7595" xr:uid="{00000000-0005-0000-0000-0000CE280000}"/>
    <cellStyle name="Normal 2 3 2 2 2 3 2 2 5 2 2" xfId="26668" xr:uid="{00000000-0005-0000-0000-0000CF280000}"/>
    <cellStyle name="Normal 2 3 2 2 2 3 2 2 5 2 3" xfId="17132" xr:uid="{00000000-0005-0000-0000-0000D0280000}"/>
    <cellStyle name="Normal 2 3 2 2 2 3 2 2 5 3" xfId="21900" xr:uid="{00000000-0005-0000-0000-0000D1280000}"/>
    <cellStyle name="Normal 2 3 2 2 2 3 2 2 5 4" xfId="12364" xr:uid="{00000000-0005-0000-0000-0000D2280000}"/>
    <cellStyle name="Normal 2 3 2 2 2 3 2 2 6" xfId="5211" xr:uid="{00000000-0005-0000-0000-0000D3280000}"/>
    <cellStyle name="Normal 2 3 2 2 2 3 2 2 6 2" xfId="24284" xr:uid="{00000000-0005-0000-0000-0000D4280000}"/>
    <cellStyle name="Normal 2 3 2 2 2 3 2 2 6 3" xfId="14748" xr:uid="{00000000-0005-0000-0000-0000D5280000}"/>
    <cellStyle name="Normal 2 3 2 2 2 3 2 2 7" xfId="19516" xr:uid="{00000000-0005-0000-0000-0000D6280000}"/>
    <cellStyle name="Normal 2 3 2 2 2 3 2 2 8" xfId="9980" xr:uid="{00000000-0005-0000-0000-0000D7280000}"/>
    <cellStyle name="Normal 2 3 2 2 2 3 2 3" xfId="639" xr:uid="{00000000-0005-0000-0000-0000D8280000}"/>
    <cellStyle name="Normal 2 3 2 2 2 3 2 3 2" xfId="1837" xr:uid="{00000000-0005-0000-0000-0000D9280000}"/>
    <cellStyle name="Normal 2 3 2 2 2 3 2 3 2 2" xfId="4222" xr:uid="{00000000-0005-0000-0000-0000DA280000}"/>
    <cellStyle name="Normal 2 3 2 2 2 3 2 3 2 2 2" xfId="8991" xr:uid="{00000000-0005-0000-0000-0000DB280000}"/>
    <cellStyle name="Normal 2 3 2 2 2 3 2 3 2 2 2 2" xfId="28064" xr:uid="{00000000-0005-0000-0000-0000DC280000}"/>
    <cellStyle name="Normal 2 3 2 2 2 3 2 3 2 2 2 3" xfId="18528" xr:uid="{00000000-0005-0000-0000-0000DD280000}"/>
    <cellStyle name="Normal 2 3 2 2 2 3 2 3 2 2 3" xfId="23296" xr:uid="{00000000-0005-0000-0000-0000DE280000}"/>
    <cellStyle name="Normal 2 3 2 2 2 3 2 3 2 2 4" xfId="13760" xr:uid="{00000000-0005-0000-0000-0000DF280000}"/>
    <cellStyle name="Normal 2 3 2 2 2 3 2 3 2 3" xfId="6607" xr:uid="{00000000-0005-0000-0000-0000E0280000}"/>
    <cellStyle name="Normal 2 3 2 2 2 3 2 3 2 3 2" xfId="25680" xr:uid="{00000000-0005-0000-0000-0000E1280000}"/>
    <cellStyle name="Normal 2 3 2 2 2 3 2 3 2 3 3" xfId="16144" xr:uid="{00000000-0005-0000-0000-0000E2280000}"/>
    <cellStyle name="Normal 2 3 2 2 2 3 2 3 2 4" xfId="20912" xr:uid="{00000000-0005-0000-0000-0000E3280000}"/>
    <cellStyle name="Normal 2 3 2 2 2 3 2 3 2 5" xfId="11376" xr:uid="{00000000-0005-0000-0000-0000E4280000}"/>
    <cellStyle name="Normal 2 3 2 2 2 3 2 3 3" xfId="3030" xr:uid="{00000000-0005-0000-0000-0000E5280000}"/>
    <cellStyle name="Normal 2 3 2 2 2 3 2 3 3 2" xfId="7799" xr:uid="{00000000-0005-0000-0000-0000E6280000}"/>
    <cellStyle name="Normal 2 3 2 2 2 3 2 3 3 2 2" xfId="26872" xr:uid="{00000000-0005-0000-0000-0000E7280000}"/>
    <cellStyle name="Normal 2 3 2 2 2 3 2 3 3 2 3" xfId="17336" xr:uid="{00000000-0005-0000-0000-0000E8280000}"/>
    <cellStyle name="Normal 2 3 2 2 2 3 2 3 3 3" xfId="22104" xr:uid="{00000000-0005-0000-0000-0000E9280000}"/>
    <cellStyle name="Normal 2 3 2 2 2 3 2 3 3 4" xfId="12568" xr:uid="{00000000-0005-0000-0000-0000EA280000}"/>
    <cellStyle name="Normal 2 3 2 2 2 3 2 3 4" xfId="5415" xr:uid="{00000000-0005-0000-0000-0000EB280000}"/>
    <cellStyle name="Normal 2 3 2 2 2 3 2 3 4 2" xfId="24488" xr:uid="{00000000-0005-0000-0000-0000EC280000}"/>
    <cellStyle name="Normal 2 3 2 2 2 3 2 3 4 3" xfId="14952" xr:uid="{00000000-0005-0000-0000-0000ED280000}"/>
    <cellStyle name="Normal 2 3 2 2 2 3 2 3 5" xfId="19720" xr:uid="{00000000-0005-0000-0000-0000EE280000}"/>
    <cellStyle name="Normal 2 3 2 2 2 3 2 3 6" xfId="10184" xr:uid="{00000000-0005-0000-0000-0000EF280000}"/>
    <cellStyle name="Normal 2 3 2 2 2 3 2 4" xfId="987" xr:uid="{00000000-0005-0000-0000-0000F0280000}"/>
    <cellStyle name="Normal 2 3 2 2 2 3 2 4 2" xfId="2185" xr:uid="{00000000-0005-0000-0000-0000F1280000}"/>
    <cellStyle name="Normal 2 3 2 2 2 3 2 4 2 2" xfId="4570" xr:uid="{00000000-0005-0000-0000-0000F2280000}"/>
    <cellStyle name="Normal 2 3 2 2 2 3 2 4 2 2 2" xfId="9339" xr:uid="{00000000-0005-0000-0000-0000F3280000}"/>
    <cellStyle name="Normal 2 3 2 2 2 3 2 4 2 2 2 2" xfId="28412" xr:uid="{00000000-0005-0000-0000-0000F4280000}"/>
    <cellStyle name="Normal 2 3 2 2 2 3 2 4 2 2 2 3" xfId="18876" xr:uid="{00000000-0005-0000-0000-0000F5280000}"/>
    <cellStyle name="Normal 2 3 2 2 2 3 2 4 2 2 3" xfId="23644" xr:uid="{00000000-0005-0000-0000-0000F6280000}"/>
    <cellStyle name="Normal 2 3 2 2 2 3 2 4 2 2 4" xfId="14108" xr:uid="{00000000-0005-0000-0000-0000F7280000}"/>
    <cellStyle name="Normal 2 3 2 2 2 3 2 4 2 3" xfId="6955" xr:uid="{00000000-0005-0000-0000-0000F8280000}"/>
    <cellStyle name="Normal 2 3 2 2 2 3 2 4 2 3 2" xfId="26028" xr:uid="{00000000-0005-0000-0000-0000F9280000}"/>
    <cellStyle name="Normal 2 3 2 2 2 3 2 4 2 3 3" xfId="16492" xr:uid="{00000000-0005-0000-0000-0000FA280000}"/>
    <cellStyle name="Normal 2 3 2 2 2 3 2 4 2 4" xfId="21260" xr:uid="{00000000-0005-0000-0000-0000FB280000}"/>
    <cellStyle name="Normal 2 3 2 2 2 3 2 4 2 5" xfId="11724" xr:uid="{00000000-0005-0000-0000-0000FC280000}"/>
    <cellStyle name="Normal 2 3 2 2 2 3 2 4 3" xfId="3378" xr:uid="{00000000-0005-0000-0000-0000FD280000}"/>
    <cellStyle name="Normal 2 3 2 2 2 3 2 4 3 2" xfId="8147" xr:uid="{00000000-0005-0000-0000-0000FE280000}"/>
    <cellStyle name="Normal 2 3 2 2 2 3 2 4 3 2 2" xfId="27220" xr:uid="{00000000-0005-0000-0000-0000FF280000}"/>
    <cellStyle name="Normal 2 3 2 2 2 3 2 4 3 2 3" xfId="17684" xr:uid="{00000000-0005-0000-0000-000000290000}"/>
    <cellStyle name="Normal 2 3 2 2 2 3 2 4 3 3" xfId="22452" xr:uid="{00000000-0005-0000-0000-000001290000}"/>
    <cellStyle name="Normal 2 3 2 2 2 3 2 4 3 4" xfId="12916" xr:uid="{00000000-0005-0000-0000-000002290000}"/>
    <cellStyle name="Normal 2 3 2 2 2 3 2 4 4" xfId="5763" xr:uid="{00000000-0005-0000-0000-000003290000}"/>
    <cellStyle name="Normal 2 3 2 2 2 3 2 4 4 2" xfId="24836" xr:uid="{00000000-0005-0000-0000-000004290000}"/>
    <cellStyle name="Normal 2 3 2 2 2 3 2 4 4 3" xfId="15300" xr:uid="{00000000-0005-0000-0000-000005290000}"/>
    <cellStyle name="Normal 2 3 2 2 2 3 2 4 5" xfId="20068" xr:uid="{00000000-0005-0000-0000-000006290000}"/>
    <cellStyle name="Normal 2 3 2 2 2 3 2 4 6" xfId="10532" xr:uid="{00000000-0005-0000-0000-000007290000}"/>
    <cellStyle name="Normal 2 3 2 2 2 3 2 5" xfId="1489" xr:uid="{00000000-0005-0000-0000-000008290000}"/>
    <cellStyle name="Normal 2 3 2 2 2 3 2 5 2" xfId="3874" xr:uid="{00000000-0005-0000-0000-000009290000}"/>
    <cellStyle name="Normal 2 3 2 2 2 3 2 5 2 2" xfId="8643" xr:uid="{00000000-0005-0000-0000-00000A290000}"/>
    <cellStyle name="Normal 2 3 2 2 2 3 2 5 2 2 2" xfId="27716" xr:uid="{00000000-0005-0000-0000-00000B290000}"/>
    <cellStyle name="Normal 2 3 2 2 2 3 2 5 2 2 3" xfId="18180" xr:uid="{00000000-0005-0000-0000-00000C290000}"/>
    <cellStyle name="Normal 2 3 2 2 2 3 2 5 2 3" xfId="22948" xr:uid="{00000000-0005-0000-0000-00000D290000}"/>
    <cellStyle name="Normal 2 3 2 2 2 3 2 5 2 4" xfId="13412" xr:uid="{00000000-0005-0000-0000-00000E290000}"/>
    <cellStyle name="Normal 2 3 2 2 2 3 2 5 3" xfId="6259" xr:uid="{00000000-0005-0000-0000-00000F290000}"/>
    <cellStyle name="Normal 2 3 2 2 2 3 2 5 3 2" xfId="25332" xr:uid="{00000000-0005-0000-0000-000010290000}"/>
    <cellStyle name="Normal 2 3 2 2 2 3 2 5 3 3" xfId="15796" xr:uid="{00000000-0005-0000-0000-000011290000}"/>
    <cellStyle name="Normal 2 3 2 2 2 3 2 5 4" xfId="20564" xr:uid="{00000000-0005-0000-0000-000012290000}"/>
    <cellStyle name="Normal 2 3 2 2 2 3 2 5 5" xfId="11028" xr:uid="{00000000-0005-0000-0000-000013290000}"/>
    <cellStyle name="Normal 2 3 2 2 2 3 2 6" xfId="2682" xr:uid="{00000000-0005-0000-0000-000014290000}"/>
    <cellStyle name="Normal 2 3 2 2 2 3 2 6 2" xfId="7451" xr:uid="{00000000-0005-0000-0000-000015290000}"/>
    <cellStyle name="Normal 2 3 2 2 2 3 2 6 2 2" xfId="26524" xr:uid="{00000000-0005-0000-0000-000016290000}"/>
    <cellStyle name="Normal 2 3 2 2 2 3 2 6 2 3" xfId="16988" xr:uid="{00000000-0005-0000-0000-000017290000}"/>
    <cellStyle name="Normal 2 3 2 2 2 3 2 6 3" xfId="21756" xr:uid="{00000000-0005-0000-0000-000018290000}"/>
    <cellStyle name="Normal 2 3 2 2 2 3 2 6 4" xfId="12220" xr:uid="{00000000-0005-0000-0000-000019290000}"/>
    <cellStyle name="Normal 2 3 2 2 2 3 2 7" xfId="5067" xr:uid="{00000000-0005-0000-0000-00001A290000}"/>
    <cellStyle name="Normal 2 3 2 2 2 3 2 7 2" xfId="24140" xr:uid="{00000000-0005-0000-0000-00001B290000}"/>
    <cellStyle name="Normal 2 3 2 2 2 3 2 7 3" xfId="14604" xr:uid="{00000000-0005-0000-0000-00001C290000}"/>
    <cellStyle name="Normal 2 3 2 2 2 3 2 8" xfId="19372" xr:uid="{00000000-0005-0000-0000-00001D290000}"/>
    <cellStyle name="Normal 2 3 2 2 2 3 2 9" xfId="9836" xr:uid="{00000000-0005-0000-0000-00001E290000}"/>
    <cellStyle name="Normal 2 3 2 2 2 3 3" xfId="362" xr:uid="{00000000-0005-0000-0000-00001F290000}"/>
    <cellStyle name="Normal 2 3 2 2 2 3 3 2" xfId="711" xr:uid="{00000000-0005-0000-0000-000020290000}"/>
    <cellStyle name="Normal 2 3 2 2 2 3 3 2 2" xfId="1909" xr:uid="{00000000-0005-0000-0000-000021290000}"/>
    <cellStyle name="Normal 2 3 2 2 2 3 3 2 2 2" xfId="4294" xr:uid="{00000000-0005-0000-0000-000022290000}"/>
    <cellStyle name="Normal 2 3 2 2 2 3 3 2 2 2 2" xfId="9063" xr:uid="{00000000-0005-0000-0000-000023290000}"/>
    <cellStyle name="Normal 2 3 2 2 2 3 3 2 2 2 2 2" xfId="28136" xr:uid="{00000000-0005-0000-0000-000024290000}"/>
    <cellStyle name="Normal 2 3 2 2 2 3 3 2 2 2 2 3" xfId="18600" xr:uid="{00000000-0005-0000-0000-000025290000}"/>
    <cellStyle name="Normal 2 3 2 2 2 3 3 2 2 2 3" xfId="23368" xr:uid="{00000000-0005-0000-0000-000026290000}"/>
    <cellStyle name="Normal 2 3 2 2 2 3 3 2 2 2 4" xfId="13832" xr:uid="{00000000-0005-0000-0000-000027290000}"/>
    <cellStyle name="Normal 2 3 2 2 2 3 3 2 2 3" xfId="6679" xr:uid="{00000000-0005-0000-0000-000028290000}"/>
    <cellStyle name="Normal 2 3 2 2 2 3 3 2 2 3 2" xfId="25752" xr:uid="{00000000-0005-0000-0000-000029290000}"/>
    <cellStyle name="Normal 2 3 2 2 2 3 3 2 2 3 3" xfId="16216" xr:uid="{00000000-0005-0000-0000-00002A290000}"/>
    <cellStyle name="Normal 2 3 2 2 2 3 3 2 2 4" xfId="20984" xr:uid="{00000000-0005-0000-0000-00002B290000}"/>
    <cellStyle name="Normal 2 3 2 2 2 3 3 2 2 5" xfId="11448" xr:uid="{00000000-0005-0000-0000-00002C290000}"/>
    <cellStyle name="Normal 2 3 2 2 2 3 3 2 3" xfId="3102" xr:uid="{00000000-0005-0000-0000-00002D290000}"/>
    <cellStyle name="Normal 2 3 2 2 2 3 3 2 3 2" xfId="7871" xr:uid="{00000000-0005-0000-0000-00002E290000}"/>
    <cellStyle name="Normal 2 3 2 2 2 3 3 2 3 2 2" xfId="26944" xr:uid="{00000000-0005-0000-0000-00002F290000}"/>
    <cellStyle name="Normal 2 3 2 2 2 3 3 2 3 2 3" xfId="17408" xr:uid="{00000000-0005-0000-0000-000030290000}"/>
    <cellStyle name="Normal 2 3 2 2 2 3 3 2 3 3" xfId="22176" xr:uid="{00000000-0005-0000-0000-000031290000}"/>
    <cellStyle name="Normal 2 3 2 2 2 3 3 2 3 4" xfId="12640" xr:uid="{00000000-0005-0000-0000-000032290000}"/>
    <cellStyle name="Normal 2 3 2 2 2 3 3 2 4" xfId="5487" xr:uid="{00000000-0005-0000-0000-000033290000}"/>
    <cellStyle name="Normal 2 3 2 2 2 3 3 2 4 2" xfId="24560" xr:uid="{00000000-0005-0000-0000-000034290000}"/>
    <cellStyle name="Normal 2 3 2 2 2 3 3 2 4 3" xfId="15024" xr:uid="{00000000-0005-0000-0000-000035290000}"/>
    <cellStyle name="Normal 2 3 2 2 2 3 3 2 5" xfId="19792" xr:uid="{00000000-0005-0000-0000-000036290000}"/>
    <cellStyle name="Normal 2 3 2 2 2 3 3 2 6" xfId="10256" xr:uid="{00000000-0005-0000-0000-000037290000}"/>
    <cellStyle name="Normal 2 3 2 2 2 3 3 3" xfId="1059" xr:uid="{00000000-0005-0000-0000-000038290000}"/>
    <cellStyle name="Normal 2 3 2 2 2 3 3 3 2" xfId="2257" xr:uid="{00000000-0005-0000-0000-000039290000}"/>
    <cellStyle name="Normal 2 3 2 2 2 3 3 3 2 2" xfId="4642" xr:uid="{00000000-0005-0000-0000-00003A290000}"/>
    <cellStyle name="Normal 2 3 2 2 2 3 3 3 2 2 2" xfId="9411" xr:uid="{00000000-0005-0000-0000-00003B290000}"/>
    <cellStyle name="Normal 2 3 2 2 2 3 3 3 2 2 2 2" xfId="28484" xr:uid="{00000000-0005-0000-0000-00003C290000}"/>
    <cellStyle name="Normal 2 3 2 2 2 3 3 3 2 2 2 3" xfId="18948" xr:uid="{00000000-0005-0000-0000-00003D290000}"/>
    <cellStyle name="Normal 2 3 2 2 2 3 3 3 2 2 3" xfId="23716" xr:uid="{00000000-0005-0000-0000-00003E290000}"/>
    <cellStyle name="Normal 2 3 2 2 2 3 3 3 2 2 4" xfId="14180" xr:uid="{00000000-0005-0000-0000-00003F290000}"/>
    <cellStyle name="Normal 2 3 2 2 2 3 3 3 2 3" xfId="7027" xr:uid="{00000000-0005-0000-0000-000040290000}"/>
    <cellStyle name="Normal 2 3 2 2 2 3 3 3 2 3 2" xfId="26100" xr:uid="{00000000-0005-0000-0000-000041290000}"/>
    <cellStyle name="Normal 2 3 2 2 2 3 3 3 2 3 3" xfId="16564" xr:uid="{00000000-0005-0000-0000-000042290000}"/>
    <cellStyle name="Normal 2 3 2 2 2 3 3 3 2 4" xfId="21332" xr:uid="{00000000-0005-0000-0000-000043290000}"/>
    <cellStyle name="Normal 2 3 2 2 2 3 3 3 2 5" xfId="11796" xr:uid="{00000000-0005-0000-0000-000044290000}"/>
    <cellStyle name="Normal 2 3 2 2 2 3 3 3 3" xfId="3450" xr:uid="{00000000-0005-0000-0000-000045290000}"/>
    <cellStyle name="Normal 2 3 2 2 2 3 3 3 3 2" xfId="8219" xr:uid="{00000000-0005-0000-0000-000046290000}"/>
    <cellStyle name="Normal 2 3 2 2 2 3 3 3 3 2 2" xfId="27292" xr:uid="{00000000-0005-0000-0000-000047290000}"/>
    <cellStyle name="Normal 2 3 2 2 2 3 3 3 3 2 3" xfId="17756" xr:uid="{00000000-0005-0000-0000-000048290000}"/>
    <cellStyle name="Normal 2 3 2 2 2 3 3 3 3 3" xfId="22524" xr:uid="{00000000-0005-0000-0000-000049290000}"/>
    <cellStyle name="Normal 2 3 2 2 2 3 3 3 3 4" xfId="12988" xr:uid="{00000000-0005-0000-0000-00004A290000}"/>
    <cellStyle name="Normal 2 3 2 2 2 3 3 3 4" xfId="5835" xr:uid="{00000000-0005-0000-0000-00004B290000}"/>
    <cellStyle name="Normal 2 3 2 2 2 3 3 3 4 2" xfId="24908" xr:uid="{00000000-0005-0000-0000-00004C290000}"/>
    <cellStyle name="Normal 2 3 2 2 2 3 3 3 4 3" xfId="15372" xr:uid="{00000000-0005-0000-0000-00004D290000}"/>
    <cellStyle name="Normal 2 3 2 2 2 3 3 3 5" xfId="20140" xr:uid="{00000000-0005-0000-0000-00004E290000}"/>
    <cellStyle name="Normal 2 3 2 2 2 3 3 3 6" xfId="10604" xr:uid="{00000000-0005-0000-0000-00004F290000}"/>
    <cellStyle name="Normal 2 3 2 2 2 3 3 4" xfId="1561" xr:uid="{00000000-0005-0000-0000-000050290000}"/>
    <cellStyle name="Normal 2 3 2 2 2 3 3 4 2" xfId="3946" xr:uid="{00000000-0005-0000-0000-000051290000}"/>
    <cellStyle name="Normal 2 3 2 2 2 3 3 4 2 2" xfId="8715" xr:uid="{00000000-0005-0000-0000-000052290000}"/>
    <cellStyle name="Normal 2 3 2 2 2 3 3 4 2 2 2" xfId="27788" xr:uid="{00000000-0005-0000-0000-000053290000}"/>
    <cellStyle name="Normal 2 3 2 2 2 3 3 4 2 2 3" xfId="18252" xr:uid="{00000000-0005-0000-0000-000054290000}"/>
    <cellStyle name="Normal 2 3 2 2 2 3 3 4 2 3" xfId="23020" xr:uid="{00000000-0005-0000-0000-000055290000}"/>
    <cellStyle name="Normal 2 3 2 2 2 3 3 4 2 4" xfId="13484" xr:uid="{00000000-0005-0000-0000-000056290000}"/>
    <cellStyle name="Normal 2 3 2 2 2 3 3 4 3" xfId="6331" xr:uid="{00000000-0005-0000-0000-000057290000}"/>
    <cellStyle name="Normal 2 3 2 2 2 3 3 4 3 2" xfId="25404" xr:uid="{00000000-0005-0000-0000-000058290000}"/>
    <cellStyle name="Normal 2 3 2 2 2 3 3 4 3 3" xfId="15868" xr:uid="{00000000-0005-0000-0000-000059290000}"/>
    <cellStyle name="Normal 2 3 2 2 2 3 3 4 4" xfId="20636" xr:uid="{00000000-0005-0000-0000-00005A290000}"/>
    <cellStyle name="Normal 2 3 2 2 2 3 3 4 5" xfId="11100" xr:uid="{00000000-0005-0000-0000-00005B290000}"/>
    <cellStyle name="Normal 2 3 2 2 2 3 3 5" xfId="2754" xr:uid="{00000000-0005-0000-0000-00005C290000}"/>
    <cellStyle name="Normal 2 3 2 2 2 3 3 5 2" xfId="7523" xr:uid="{00000000-0005-0000-0000-00005D290000}"/>
    <cellStyle name="Normal 2 3 2 2 2 3 3 5 2 2" xfId="26596" xr:uid="{00000000-0005-0000-0000-00005E290000}"/>
    <cellStyle name="Normal 2 3 2 2 2 3 3 5 2 3" xfId="17060" xr:uid="{00000000-0005-0000-0000-00005F290000}"/>
    <cellStyle name="Normal 2 3 2 2 2 3 3 5 3" xfId="21828" xr:uid="{00000000-0005-0000-0000-000060290000}"/>
    <cellStyle name="Normal 2 3 2 2 2 3 3 5 4" xfId="12292" xr:uid="{00000000-0005-0000-0000-000061290000}"/>
    <cellStyle name="Normal 2 3 2 2 2 3 3 6" xfId="5139" xr:uid="{00000000-0005-0000-0000-000062290000}"/>
    <cellStyle name="Normal 2 3 2 2 2 3 3 6 2" xfId="24212" xr:uid="{00000000-0005-0000-0000-000063290000}"/>
    <cellStyle name="Normal 2 3 2 2 2 3 3 6 3" xfId="14676" xr:uid="{00000000-0005-0000-0000-000064290000}"/>
    <cellStyle name="Normal 2 3 2 2 2 3 3 7" xfId="19444" xr:uid="{00000000-0005-0000-0000-000065290000}"/>
    <cellStyle name="Normal 2 3 2 2 2 3 3 8" xfId="9908" xr:uid="{00000000-0005-0000-0000-000066290000}"/>
    <cellStyle name="Normal 2 3 2 2 2 3 4" xfId="567" xr:uid="{00000000-0005-0000-0000-000067290000}"/>
    <cellStyle name="Normal 2 3 2 2 2 3 4 2" xfId="1765" xr:uid="{00000000-0005-0000-0000-000068290000}"/>
    <cellStyle name="Normal 2 3 2 2 2 3 4 2 2" xfId="4150" xr:uid="{00000000-0005-0000-0000-000069290000}"/>
    <cellStyle name="Normal 2 3 2 2 2 3 4 2 2 2" xfId="8919" xr:uid="{00000000-0005-0000-0000-00006A290000}"/>
    <cellStyle name="Normal 2 3 2 2 2 3 4 2 2 2 2" xfId="27992" xr:uid="{00000000-0005-0000-0000-00006B290000}"/>
    <cellStyle name="Normal 2 3 2 2 2 3 4 2 2 2 3" xfId="18456" xr:uid="{00000000-0005-0000-0000-00006C290000}"/>
    <cellStyle name="Normal 2 3 2 2 2 3 4 2 2 3" xfId="23224" xr:uid="{00000000-0005-0000-0000-00006D290000}"/>
    <cellStyle name="Normal 2 3 2 2 2 3 4 2 2 4" xfId="13688" xr:uid="{00000000-0005-0000-0000-00006E290000}"/>
    <cellStyle name="Normal 2 3 2 2 2 3 4 2 3" xfId="6535" xr:uid="{00000000-0005-0000-0000-00006F290000}"/>
    <cellStyle name="Normal 2 3 2 2 2 3 4 2 3 2" xfId="25608" xr:uid="{00000000-0005-0000-0000-000070290000}"/>
    <cellStyle name="Normal 2 3 2 2 2 3 4 2 3 3" xfId="16072" xr:uid="{00000000-0005-0000-0000-000071290000}"/>
    <cellStyle name="Normal 2 3 2 2 2 3 4 2 4" xfId="20840" xr:uid="{00000000-0005-0000-0000-000072290000}"/>
    <cellStyle name="Normal 2 3 2 2 2 3 4 2 5" xfId="11304" xr:uid="{00000000-0005-0000-0000-000073290000}"/>
    <cellStyle name="Normal 2 3 2 2 2 3 4 3" xfId="2958" xr:uid="{00000000-0005-0000-0000-000074290000}"/>
    <cellStyle name="Normal 2 3 2 2 2 3 4 3 2" xfId="7727" xr:uid="{00000000-0005-0000-0000-000075290000}"/>
    <cellStyle name="Normal 2 3 2 2 2 3 4 3 2 2" xfId="26800" xr:uid="{00000000-0005-0000-0000-000076290000}"/>
    <cellStyle name="Normal 2 3 2 2 2 3 4 3 2 3" xfId="17264" xr:uid="{00000000-0005-0000-0000-000077290000}"/>
    <cellStyle name="Normal 2 3 2 2 2 3 4 3 3" xfId="22032" xr:uid="{00000000-0005-0000-0000-000078290000}"/>
    <cellStyle name="Normal 2 3 2 2 2 3 4 3 4" xfId="12496" xr:uid="{00000000-0005-0000-0000-000079290000}"/>
    <cellStyle name="Normal 2 3 2 2 2 3 4 4" xfId="5343" xr:uid="{00000000-0005-0000-0000-00007A290000}"/>
    <cellStyle name="Normal 2 3 2 2 2 3 4 4 2" xfId="24416" xr:uid="{00000000-0005-0000-0000-00007B290000}"/>
    <cellStyle name="Normal 2 3 2 2 2 3 4 4 3" xfId="14880" xr:uid="{00000000-0005-0000-0000-00007C290000}"/>
    <cellStyle name="Normal 2 3 2 2 2 3 4 5" xfId="19648" xr:uid="{00000000-0005-0000-0000-00007D290000}"/>
    <cellStyle name="Normal 2 3 2 2 2 3 4 6" xfId="10112" xr:uid="{00000000-0005-0000-0000-00007E290000}"/>
    <cellStyle name="Normal 2 3 2 2 2 3 5" xfId="915" xr:uid="{00000000-0005-0000-0000-00007F290000}"/>
    <cellStyle name="Normal 2 3 2 2 2 3 5 2" xfId="2113" xr:uid="{00000000-0005-0000-0000-000080290000}"/>
    <cellStyle name="Normal 2 3 2 2 2 3 5 2 2" xfId="4498" xr:uid="{00000000-0005-0000-0000-000081290000}"/>
    <cellStyle name="Normal 2 3 2 2 2 3 5 2 2 2" xfId="9267" xr:uid="{00000000-0005-0000-0000-000082290000}"/>
    <cellStyle name="Normal 2 3 2 2 2 3 5 2 2 2 2" xfId="28340" xr:uid="{00000000-0005-0000-0000-000083290000}"/>
    <cellStyle name="Normal 2 3 2 2 2 3 5 2 2 2 3" xfId="18804" xr:uid="{00000000-0005-0000-0000-000084290000}"/>
    <cellStyle name="Normal 2 3 2 2 2 3 5 2 2 3" xfId="23572" xr:uid="{00000000-0005-0000-0000-000085290000}"/>
    <cellStyle name="Normal 2 3 2 2 2 3 5 2 2 4" xfId="14036" xr:uid="{00000000-0005-0000-0000-000086290000}"/>
    <cellStyle name="Normal 2 3 2 2 2 3 5 2 3" xfId="6883" xr:uid="{00000000-0005-0000-0000-000087290000}"/>
    <cellStyle name="Normal 2 3 2 2 2 3 5 2 3 2" xfId="25956" xr:uid="{00000000-0005-0000-0000-000088290000}"/>
    <cellStyle name="Normal 2 3 2 2 2 3 5 2 3 3" xfId="16420" xr:uid="{00000000-0005-0000-0000-000089290000}"/>
    <cellStyle name="Normal 2 3 2 2 2 3 5 2 4" xfId="21188" xr:uid="{00000000-0005-0000-0000-00008A290000}"/>
    <cellStyle name="Normal 2 3 2 2 2 3 5 2 5" xfId="11652" xr:uid="{00000000-0005-0000-0000-00008B290000}"/>
    <cellStyle name="Normal 2 3 2 2 2 3 5 3" xfId="3306" xr:uid="{00000000-0005-0000-0000-00008C290000}"/>
    <cellStyle name="Normal 2 3 2 2 2 3 5 3 2" xfId="8075" xr:uid="{00000000-0005-0000-0000-00008D290000}"/>
    <cellStyle name="Normal 2 3 2 2 2 3 5 3 2 2" xfId="27148" xr:uid="{00000000-0005-0000-0000-00008E290000}"/>
    <cellStyle name="Normal 2 3 2 2 2 3 5 3 2 3" xfId="17612" xr:uid="{00000000-0005-0000-0000-00008F290000}"/>
    <cellStyle name="Normal 2 3 2 2 2 3 5 3 3" xfId="22380" xr:uid="{00000000-0005-0000-0000-000090290000}"/>
    <cellStyle name="Normal 2 3 2 2 2 3 5 3 4" xfId="12844" xr:uid="{00000000-0005-0000-0000-000091290000}"/>
    <cellStyle name="Normal 2 3 2 2 2 3 5 4" xfId="5691" xr:uid="{00000000-0005-0000-0000-000092290000}"/>
    <cellStyle name="Normal 2 3 2 2 2 3 5 4 2" xfId="24764" xr:uid="{00000000-0005-0000-0000-000093290000}"/>
    <cellStyle name="Normal 2 3 2 2 2 3 5 4 3" xfId="15228" xr:uid="{00000000-0005-0000-0000-000094290000}"/>
    <cellStyle name="Normal 2 3 2 2 2 3 5 5" xfId="19996" xr:uid="{00000000-0005-0000-0000-000095290000}"/>
    <cellStyle name="Normal 2 3 2 2 2 3 5 6" xfId="10460" xr:uid="{00000000-0005-0000-0000-000096290000}"/>
    <cellStyle name="Normal 2 3 2 2 2 3 6" xfId="1417" xr:uid="{00000000-0005-0000-0000-000097290000}"/>
    <cellStyle name="Normal 2 3 2 2 2 3 6 2" xfId="3802" xr:uid="{00000000-0005-0000-0000-000098290000}"/>
    <cellStyle name="Normal 2 3 2 2 2 3 6 2 2" xfId="8571" xr:uid="{00000000-0005-0000-0000-000099290000}"/>
    <cellStyle name="Normal 2 3 2 2 2 3 6 2 2 2" xfId="27644" xr:uid="{00000000-0005-0000-0000-00009A290000}"/>
    <cellStyle name="Normal 2 3 2 2 2 3 6 2 2 3" xfId="18108" xr:uid="{00000000-0005-0000-0000-00009B290000}"/>
    <cellStyle name="Normal 2 3 2 2 2 3 6 2 3" xfId="22876" xr:uid="{00000000-0005-0000-0000-00009C290000}"/>
    <cellStyle name="Normal 2 3 2 2 2 3 6 2 4" xfId="13340" xr:uid="{00000000-0005-0000-0000-00009D290000}"/>
    <cellStyle name="Normal 2 3 2 2 2 3 6 3" xfId="6187" xr:uid="{00000000-0005-0000-0000-00009E290000}"/>
    <cellStyle name="Normal 2 3 2 2 2 3 6 3 2" xfId="25260" xr:uid="{00000000-0005-0000-0000-00009F290000}"/>
    <cellStyle name="Normal 2 3 2 2 2 3 6 3 3" xfId="15724" xr:uid="{00000000-0005-0000-0000-0000A0290000}"/>
    <cellStyle name="Normal 2 3 2 2 2 3 6 4" xfId="20492" xr:uid="{00000000-0005-0000-0000-0000A1290000}"/>
    <cellStyle name="Normal 2 3 2 2 2 3 6 5" xfId="10956" xr:uid="{00000000-0005-0000-0000-0000A2290000}"/>
    <cellStyle name="Normal 2 3 2 2 2 3 7" xfId="2610" xr:uid="{00000000-0005-0000-0000-0000A3290000}"/>
    <cellStyle name="Normal 2 3 2 2 2 3 7 2" xfId="7379" xr:uid="{00000000-0005-0000-0000-0000A4290000}"/>
    <cellStyle name="Normal 2 3 2 2 2 3 7 2 2" xfId="26452" xr:uid="{00000000-0005-0000-0000-0000A5290000}"/>
    <cellStyle name="Normal 2 3 2 2 2 3 7 2 3" xfId="16916" xr:uid="{00000000-0005-0000-0000-0000A6290000}"/>
    <cellStyle name="Normal 2 3 2 2 2 3 7 3" xfId="21684" xr:uid="{00000000-0005-0000-0000-0000A7290000}"/>
    <cellStyle name="Normal 2 3 2 2 2 3 7 4" xfId="12148" xr:uid="{00000000-0005-0000-0000-0000A8290000}"/>
    <cellStyle name="Normal 2 3 2 2 2 3 8" xfId="4995" xr:uid="{00000000-0005-0000-0000-0000A9290000}"/>
    <cellStyle name="Normal 2 3 2 2 2 3 8 2" xfId="24068" xr:uid="{00000000-0005-0000-0000-0000AA290000}"/>
    <cellStyle name="Normal 2 3 2 2 2 3 8 3" xfId="14532" xr:uid="{00000000-0005-0000-0000-0000AB290000}"/>
    <cellStyle name="Normal 2 3 2 2 2 3 9" xfId="19300" xr:uid="{00000000-0005-0000-0000-0000AC290000}"/>
    <cellStyle name="Normal 2 3 2 2 2 4" xfId="266" xr:uid="{00000000-0005-0000-0000-0000AD290000}"/>
    <cellStyle name="Normal 2 3 2 2 2 4 2" xfId="410" xr:uid="{00000000-0005-0000-0000-0000AE290000}"/>
    <cellStyle name="Normal 2 3 2 2 2 4 2 2" xfId="759" xr:uid="{00000000-0005-0000-0000-0000AF290000}"/>
    <cellStyle name="Normal 2 3 2 2 2 4 2 2 2" xfId="1957" xr:uid="{00000000-0005-0000-0000-0000B0290000}"/>
    <cellStyle name="Normal 2 3 2 2 2 4 2 2 2 2" xfId="4342" xr:uid="{00000000-0005-0000-0000-0000B1290000}"/>
    <cellStyle name="Normal 2 3 2 2 2 4 2 2 2 2 2" xfId="9111" xr:uid="{00000000-0005-0000-0000-0000B2290000}"/>
    <cellStyle name="Normal 2 3 2 2 2 4 2 2 2 2 2 2" xfId="28184" xr:uid="{00000000-0005-0000-0000-0000B3290000}"/>
    <cellStyle name="Normal 2 3 2 2 2 4 2 2 2 2 2 3" xfId="18648" xr:uid="{00000000-0005-0000-0000-0000B4290000}"/>
    <cellStyle name="Normal 2 3 2 2 2 4 2 2 2 2 3" xfId="23416" xr:uid="{00000000-0005-0000-0000-0000B5290000}"/>
    <cellStyle name="Normal 2 3 2 2 2 4 2 2 2 2 4" xfId="13880" xr:uid="{00000000-0005-0000-0000-0000B6290000}"/>
    <cellStyle name="Normal 2 3 2 2 2 4 2 2 2 3" xfId="6727" xr:uid="{00000000-0005-0000-0000-0000B7290000}"/>
    <cellStyle name="Normal 2 3 2 2 2 4 2 2 2 3 2" xfId="25800" xr:uid="{00000000-0005-0000-0000-0000B8290000}"/>
    <cellStyle name="Normal 2 3 2 2 2 4 2 2 2 3 3" xfId="16264" xr:uid="{00000000-0005-0000-0000-0000B9290000}"/>
    <cellStyle name="Normal 2 3 2 2 2 4 2 2 2 4" xfId="21032" xr:uid="{00000000-0005-0000-0000-0000BA290000}"/>
    <cellStyle name="Normal 2 3 2 2 2 4 2 2 2 5" xfId="11496" xr:uid="{00000000-0005-0000-0000-0000BB290000}"/>
    <cellStyle name="Normal 2 3 2 2 2 4 2 2 3" xfId="3150" xr:uid="{00000000-0005-0000-0000-0000BC290000}"/>
    <cellStyle name="Normal 2 3 2 2 2 4 2 2 3 2" xfId="7919" xr:uid="{00000000-0005-0000-0000-0000BD290000}"/>
    <cellStyle name="Normal 2 3 2 2 2 4 2 2 3 2 2" xfId="26992" xr:uid="{00000000-0005-0000-0000-0000BE290000}"/>
    <cellStyle name="Normal 2 3 2 2 2 4 2 2 3 2 3" xfId="17456" xr:uid="{00000000-0005-0000-0000-0000BF290000}"/>
    <cellStyle name="Normal 2 3 2 2 2 4 2 2 3 3" xfId="22224" xr:uid="{00000000-0005-0000-0000-0000C0290000}"/>
    <cellStyle name="Normal 2 3 2 2 2 4 2 2 3 4" xfId="12688" xr:uid="{00000000-0005-0000-0000-0000C1290000}"/>
    <cellStyle name="Normal 2 3 2 2 2 4 2 2 4" xfId="5535" xr:uid="{00000000-0005-0000-0000-0000C2290000}"/>
    <cellStyle name="Normal 2 3 2 2 2 4 2 2 4 2" xfId="24608" xr:uid="{00000000-0005-0000-0000-0000C3290000}"/>
    <cellStyle name="Normal 2 3 2 2 2 4 2 2 4 3" xfId="15072" xr:uid="{00000000-0005-0000-0000-0000C4290000}"/>
    <cellStyle name="Normal 2 3 2 2 2 4 2 2 5" xfId="19840" xr:uid="{00000000-0005-0000-0000-0000C5290000}"/>
    <cellStyle name="Normal 2 3 2 2 2 4 2 2 6" xfId="10304" xr:uid="{00000000-0005-0000-0000-0000C6290000}"/>
    <cellStyle name="Normal 2 3 2 2 2 4 2 3" xfId="1107" xr:uid="{00000000-0005-0000-0000-0000C7290000}"/>
    <cellStyle name="Normal 2 3 2 2 2 4 2 3 2" xfId="2305" xr:uid="{00000000-0005-0000-0000-0000C8290000}"/>
    <cellStyle name="Normal 2 3 2 2 2 4 2 3 2 2" xfId="4690" xr:uid="{00000000-0005-0000-0000-0000C9290000}"/>
    <cellStyle name="Normal 2 3 2 2 2 4 2 3 2 2 2" xfId="9459" xr:uid="{00000000-0005-0000-0000-0000CA290000}"/>
    <cellStyle name="Normal 2 3 2 2 2 4 2 3 2 2 2 2" xfId="28532" xr:uid="{00000000-0005-0000-0000-0000CB290000}"/>
    <cellStyle name="Normal 2 3 2 2 2 4 2 3 2 2 2 3" xfId="18996" xr:uid="{00000000-0005-0000-0000-0000CC290000}"/>
    <cellStyle name="Normal 2 3 2 2 2 4 2 3 2 2 3" xfId="23764" xr:uid="{00000000-0005-0000-0000-0000CD290000}"/>
    <cellStyle name="Normal 2 3 2 2 2 4 2 3 2 2 4" xfId="14228" xr:uid="{00000000-0005-0000-0000-0000CE290000}"/>
    <cellStyle name="Normal 2 3 2 2 2 4 2 3 2 3" xfId="7075" xr:uid="{00000000-0005-0000-0000-0000CF290000}"/>
    <cellStyle name="Normal 2 3 2 2 2 4 2 3 2 3 2" xfId="26148" xr:uid="{00000000-0005-0000-0000-0000D0290000}"/>
    <cellStyle name="Normal 2 3 2 2 2 4 2 3 2 3 3" xfId="16612" xr:uid="{00000000-0005-0000-0000-0000D1290000}"/>
    <cellStyle name="Normal 2 3 2 2 2 4 2 3 2 4" xfId="21380" xr:uid="{00000000-0005-0000-0000-0000D2290000}"/>
    <cellStyle name="Normal 2 3 2 2 2 4 2 3 2 5" xfId="11844" xr:uid="{00000000-0005-0000-0000-0000D3290000}"/>
    <cellStyle name="Normal 2 3 2 2 2 4 2 3 3" xfId="3498" xr:uid="{00000000-0005-0000-0000-0000D4290000}"/>
    <cellStyle name="Normal 2 3 2 2 2 4 2 3 3 2" xfId="8267" xr:uid="{00000000-0005-0000-0000-0000D5290000}"/>
    <cellStyle name="Normal 2 3 2 2 2 4 2 3 3 2 2" xfId="27340" xr:uid="{00000000-0005-0000-0000-0000D6290000}"/>
    <cellStyle name="Normal 2 3 2 2 2 4 2 3 3 2 3" xfId="17804" xr:uid="{00000000-0005-0000-0000-0000D7290000}"/>
    <cellStyle name="Normal 2 3 2 2 2 4 2 3 3 3" xfId="22572" xr:uid="{00000000-0005-0000-0000-0000D8290000}"/>
    <cellStyle name="Normal 2 3 2 2 2 4 2 3 3 4" xfId="13036" xr:uid="{00000000-0005-0000-0000-0000D9290000}"/>
    <cellStyle name="Normal 2 3 2 2 2 4 2 3 4" xfId="5883" xr:uid="{00000000-0005-0000-0000-0000DA290000}"/>
    <cellStyle name="Normal 2 3 2 2 2 4 2 3 4 2" xfId="24956" xr:uid="{00000000-0005-0000-0000-0000DB290000}"/>
    <cellStyle name="Normal 2 3 2 2 2 4 2 3 4 3" xfId="15420" xr:uid="{00000000-0005-0000-0000-0000DC290000}"/>
    <cellStyle name="Normal 2 3 2 2 2 4 2 3 5" xfId="20188" xr:uid="{00000000-0005-0000-0000-0000DD290000}"/>
    <cellStyle name="Normal 2 3 2 2 2 4 2 3 6" xfId="10652" xr:uid="{00000000-0005-0000-0000-0000DE290000}"/>
    <cellStyle name="Normal 2 3 2 2 2 4 2 4" xfId="1609" xr:uid="{00000000-0005-0000-0000-0000DF290000}"/>
    <cellStyle name="Normal 2 3 2 2 2 4 2 4 2" xfId="3994" xr:uid="{00000000-0005-0000-0000-0000E0290000}"/>
    <cellStyle name="Normal 2 3 2 2 2 4 2 4 2 2" xfId="8763" xr:uid="{00000000-0005-0000-0000-0000E1290000}"/>
    <cellStyle name="Normal 2 3 2 2 2 4 2 4 2 2 2" xfId="27836" xr:uid="{00000000-0005-0000-0000-0000E2290000}"/>
    <cellStyle name="Normal 2 3 2 2 2 4 2 4 2 2 3" xfId="18300" xr:uid="{00000000-0005-0000-0000-0000E3290000}"/>
    <cellStyle name="Normal 2 3 2 2 2 4 2 4 2 3" xfId="23068" xr:uid="{00000000-0005-0000-0000-0000E4290000}"/>
    <cellStyle name="Normal 2 3 2 2 2 4 2 4 2 4" xfId="13532" xr:uid="{00000000-0005-0000-0000-0000E5290000}"/>
    <cellStyle name="Normal 2 3 2 2 2 4 2 4 3" xfId="6379" xr:uid="{00000000-0005-0000-0000-0000E6290000}"/>
    <cellStyle name="Normal 2 3 2 2 2 4 2 4 3 2" xfId="25452" xr:uid="{00000000-0005-0000-0000-0000E7290000}"/>
    <cellStyle name="Normal 2 3 2 2 2 4 2 4 3 3" xfId="15916" xr:uid="{00000000-0005-0000-0000-0000E8290000}"/>
    <cellStyle name="Normal 2 3 2 2 2 4 2 4 4" xfId="20684" xr:uid="{00000000-0005-0000-0000-0000E9290000}"/>
    <cellStyle name="Normal 2 3 2 2 2 4 2 4 5" xfId="11148" xr:uid="{00000000-0005-0000-0000-0000EA290000}"/>
    <cellStyle name="Normal 2 3 2 2 2 4 2 5" xfId="2802" xr:uid="{00000000-0005-0000-0000-0000EB290000}"/>
    <cellStyle name="Normal 2 3 2 2 2 4 2 5 2" xfId="7571" xr:uid="{00000000-0005-0000-0000-0000EC290000}"/>
    <cellStyle name="Normal 2 3 2 2 2 4 2 5 2 2" xfId="26644" xr:uid="{00000000-0005-0000-0000-0000ED290000}"/>
    <cellStyle name="Normal 2 3 2 2 2 4 2 5 2 3" xfId="17108" xr:uid="{00000000-0005-0000-0000-0000EE290000}"/>
    <cellStyle name="Normal 2 3 2 2 2 4 2 5 3" xfId="21876" xr:uid="{00000000-0005-0000-0000-0000EF290000}"/>
    <cellStyle name="Normal 2 3 2 2 2 4 2 5 4" xfId="12340" xr:uid="{00000000-0005-0000-0000-0000F0290000}"/>
    <cellStyle name="Normal 2 3 2 2 2 4 2 6" xfId="5187" xr:uid="{00000000-0005-0000-0000-0000F1290000}"/>
    <cellStyle name="Normal 2 3 2 2 2 4 2 6 2" xfId="24260" xr:uid="{00000000-0005-0000-0000-0000F2290000}"/>
    <cellStyle name="Normal 2 3 2 2 2 4 2 6 3" xfId="14724" xr:uid="{00000000-0005-0000-0000-0000F3290000}"/>
    <cellStyle name="Normal 2 3 2 2 2 4 2 7" xfId="19492" xr:uid="{00000000-0005-0000-0000-0000F4290000}"/>
    <cellStyle name="Normal 2 3 2 2 2 4 2 8" xfId="9956" xr:uid="{00000000-0005-0000-0000-0000F5290000}"/>
    <cellStyle name="Normal 2 3 2 2 2 4 3" xfId="615" xr:uid="{00000000-0005-0000-0000-0000F6290000}"/>
    <cellStyle name="Normal 2 3 2 2 2 4 3 2" xfId="1813" xr:uid="{00000000-0005-0000-0000-0000F7290000}"/>
    <cellStyle name="Normal 2 3 2 2 2 4 3 2 2" xfId="4198" xr:uid="{00000000-0005-0000-0000-0000F8290000}"/>
    <cellStyle name="Normal 2 3 2 2 2 4 3 2 2 2" xfId="8967" xr:uid="{00000000-0005-0000-0000-0000F9290000}"/>
    <cellStyle name="Normal 2 3 2 2 2 4 3 2 2 2 2" xfId="28040" xr:uid="{00000000-0005-0000-0000-0000FA290000}"/>
    <cellStyle name="Normal 2 3 2 2 2 4 3 2 2 2 3" xfId="18504" xr:uid="{00000000-0005-0000-0000-0000FB290000}"/>
    <cellStyle name="Normal 2 3 2 2 2 4 3 2 2 3" xfId="23272" xr:uid="{00000000-0005-0000-0000-0000FC290000}"/>
    <cellStyle name="Normal 2 3 2 2 2 4 3 2 2 4" xfId="13736" xr:uid="{00000000-0005-0000-0000-0000FD290000}"/>
    <cellStyle name="Normal 2 3 2 2 2 4 3 2 3" xfId="6583" xr:uid="{00000000-0005-0000-0000-0000FE290000}"/>
    <cellStyle name="Normal 2 3 2 2 2 4 3 2 3 2" xfId="25656" xr:uid="{00000000-0005-0000-0000-0000FF290000}"/>
    <cellStyle name="Normal 2 3 2 2 2 4 3 2 3 3" xfId="16120" xr:uid="{00000000-0005-0000-0000-0000002A0000}"/>
    <cellStyle name="Normal 2 3 2 2 2 4 3 2 4" xfId="20888" xr:uid="{00000000-0005-0000-0000-0000012A0000}"/>
    <cellStyle name="Normal 2 3 2 2 2 4 3 2 5" xfId="11352" xr:uid="{00000000-0005-0000-0000-0000022A0000}"/>
    <cellStyle name="Normal 2 3 2 2 2 4 3 3" xfId="3006" xr:uid="{00000000-0005-0000-0000-0000032A0000}"/>
    <cellStyle name="Normal 2 3 2 2 2 4 3 3 2" xfId="7775" xr:uid="{00000000-0005-0000-0000-0000042A0000}"/>
    <cellStyle name="Normal 2 3 2 2 2 4 3 3 2 2" xfId="26848" xr:uid="{00000000-0005-0000-0000-0000052A0000}"/>
    <cellStyle name="Normal 2 3 2 2 2 4 3 3 2 3" xfId="17312" xr:uid="{00000000-0005-0000-0000-0000062A0000}"/>
    <cellStyle name="Normal 2 3 2 2 2 4 3 3 3" xfId="22080" xr:uid="{00000000-0005-0000-0000-0000072A0000}"/>
    <cellStyle name="Normal 2 3 2 2 2 4 3 3 4" xfId="12544" xr:uid="{00000000-0005-0000-0000-0000082A0000}"/>
    <cellStyle name="Normal 2 3 2 2 2 4 3 4" xfId="5391" xr:uid="{00000000-0005-0000-0000-0000092A0000}"/>
    <cellStyle name="Normal 2 3 2 2 2 4 3 4 2" xfId="24464" xr:uid="{00000000-0005-0000-0000-00000A2A0000}"/>
    <cellStyle name="Normal 2 3 2 2 2 4 3 4 3" xfId="14928" xr:uid="{00000000-0005-0000-0000-00000B2A0000}"/>
    <cellStyle name="Normal 2 3 2 2 2 4 3 5" xfId="19696" xr:uid="{00000000-0005-0000-0000-00000C2A0000}"/>
    <cellStyle name="Normal 2 3 2 2 2 4 3 6" xfId="10160" xr:uid="{00000000-0005-0000-0000-00000D2A0000}"/>
    <cellStyle name="Normal 2 3 2 2 2 4 4" xfId="963" xr:uid="{00000000-0005-0000-0000-00000E2A0000}"/>
    <cellStyle name="Normal 2 3 2 2 2 4 4 2" xfId="2161" xr:uid="{00000000-0005-0000-0000-00000F2A0000}"/>
    <cellStyle name="Normal 2 3 2 2 2 4 4 2 2" xfId="4546" xr:uid="{00000000-0005-0000-0000-0000102A0000}"/>
    <cellStyle name="Normal 2 3 2 2 2 4 4 2 2 2" xfId="9315" xr:uid="{00000000-0005-0000-0000-0000112A0000}"/>
    <cellStyle name="Normal 2 3 2 2 2 4 4 2 2 2 2" xfId="28388" xr:uid="{00000000-0005-0000-0000-0000122A0000}"/>
    <cellStyle name="Normal 2 3 2 2 2 4 4 2 2 2 3" xfId="18852" xr:uid="{00000000-0005-0000-0000-0000132A0000}"/>
    <cellStyle name="Normal 2 3 2 2 2 4 4 2 2 3" xfId="23620" xr:uid="{00000000-0005-0000-0000-0000142A0000}"/>
    <cellStyle name="Normal 2 3 2 2 2 4 4 2 2 4" xfId="14084" xr:uid="{00000000-0005-0000-0000-0000152A0000}"/>
    <cellStyle name="Normal 2 3 2 2 2 4 4 2 3" xfId="6931" xr:uid="{00000000-0005-0000-0000-0000162A0000}"/>
    <cellStyle name="Normal 2 3 2 2 2 4 4 2 3 2" xfId="26004" xr:uid="{00000000-0005-0000-0000-0000172A0000}"/>
    <cellStyle name="Normal 2 3 2 2 2 4 4 2 3 3" xfId="16468" xr:uid="{00000000-0005-0000-0000-0000182A0000}"/>
    <cellStyle name="Normal 2 3 2 2 2 4 4 2 4" xfId="21236" xr:uid="{00000000-0005-0000-0000-0000192A0000}"/>
    <cellStyle name="Normal 2 3 2 2 2 4 4 2 5" xfId="11700" xr:uid="{00000000-0005-0000-0000-00001A2A0000}"/>
    <cellStyle name="Normal 2 3 2 2 2 4 4 3" xfId="3354" xr:uid="{00000000-0005-0000-0000-00001B2A0000}"/>
    <cellStyle name="Normal 2 3 2 2 2 4 4 3 2" xfId="8123" xr:uid="{00000000-0005-0000-0000-00001C2A0000}"/>
    <cellStyle name="Normal 2 3 2 2 2 4 4 3 2 2" xfId="27196" xr:uid="{00000000-0005-0000-0000-00001D2A0000}"/>
    <cellStyle name="Normal 2 3 2 2 2 4 4 3 2 3" xfId="17660" xr:uid="{00000000-0005-0000-0000-00001E2A0000}"/>
    <cellStyle name="Normal 2 3 2 2 2 4 4 3 3" xfId="22428" xr:uid="{00000000-0005-0000-0000-00001F2A0000}"/>
    <cellStyle name="Normal 2 3 2 2 2 4 4 3 4" xfId="12892" xr:uid="{00000000-0005-0000-0000-0000202A0000}"/>
    <cellStyle name="Normal 2 3 2 2 2 4 4 4" xfId="5739" xr:uid="{00000000-0005-0000-0000-0000212A0000}"/>
    <cellStyle name="Normal 2 3 2 2 2 4 4 4 2" xfId="24812" xr:uid="{00000000-0005-0000-0000-0000222A0000}"/>
    <cellStyle name="Normal 2 3 2 2 2 4 4 4 3" xfId="15276" xr:uid="{00000000-0005-0000-0000-0000232A0000}"/>
    <cellStyle name="Normal 2 3 2 2 2 4 4 5" xfId="20044" xr:uid="{00000000-0005-0000-0000-0000242A0000}"/>
    <cellStyle name="Normal 2 3 2 2 2 4 4 6" xfId="10508" xr:uid="{00000000-0005-0000-0000-0000252A0000}"/>
    <cellStyle name="Normal 2 3 2 2 2 4 5" xfId="1465" xr:uid="{00000000-0005-0000-0000-0000262A0000}"/>
    <cellStyle name="Normal 2 3 2 2 2 4 5 2" xfId="3850" xr:uid="{00000000-0005-0000-0000-0000272A0000}"/>
    <cellStyle name="Normal 2 3 2 2 2 4 5 2 2" xfId="8619" xr:uid="{00000000-0005-0000-0000-0000282A0000}"/>
    <cellStyle name="Normal 2 3 2 2 2 4 5 2 2 2" xfId="27692" xr:uid="{00000000-0005-0000-0000-0000292A0000}"/>
    <cellStyle name="Normal 2 3 2 2 2 4 5 2 2 3" xfId="18156" xr:uid="{00000000-0005-0000-0000-00002A2A0000}"/>
    <cellStyle name="Normal 2 3 2 2 2 4 5 2 3" xfId="22924" xr:uid="{00000000-0005-0000-0000-00002B2A0000}"/>
    <cellStyle name="Normal 2 3 2 2 2 4 5 2 4" xfId="13388" xr:uid="{00000000-0005-0000-0000-00002C2A0000}"/>
    <cellStyle name="Normal 2 3 2 2 2 4 5 3" xfId="6235" xr:uid="{00000000-0005-0000-0000-00002D2A0000}"/>
    <cellStyle name="Normal 2 3 2 2 2 4 5 3 2" xfId="25308" xr:uid="{00000000-0005-0000-0000-00002E2A0000}"/>
    <cellStyle name="Normal 2 3 2 2 2 4 5 3 3" xfId="15772" xr:uid="{00000000-0005-0000-0000-00002F2A0000}"/>
    <cellStyle name="Normal 2 3 2 2 2 4 5 4" xfId="20540" xr:uid="{00000000-0005-0000-0000-0000302A0000}"/>
    <cellStyle name="Normal 2 3 2 2 2 4 5 5" xfId="11004" xr:uid="{00000000-0005-0000-0000-0000312A0000}"/>
    <cellStyle name="Normal 2 3 2 2 2 4 6" xfId="2658" xr:uid="{00000000-0005-0000-0000-0000322A0000}"/>
    <cellStyle name="Normal 2 3 2 2 2 4 6 2" xfId="7427" xr:uid="{00000000-0005-0000-0000-0000332A0000}"/>
    <cellStyle name="Normal 2 3 2 2 2 4 6 2 2" xfId="26500" xr:uid="{00000000-0005-0000-0000-0000342A0000}"/>
    <cellStyle name="Normal 2 3 2 2 2 4 6 2 3" xfId="16964" xr:uid="{00000000-0005-0000-0000-0000352A0000}"/>
    <cellStyle name="Normal 2 3 2 2 2 4 6 3" xfId="21732" xr:uid="{00000000-0005-0000-0000-0000362A0000}"/>
    <cellStyle name="Normal 2 3 2 2 2 4 6 4" xfId="12196" xr:uid="{00000000-0005-0000-0000-0000372A0000}"/>
    <cellStyle name="Normal 2 3 2 2 2 4 7" xfId="5043" xr:uid="{00000000-0005-0000-0000-0000382A0000}"/>
    <cellStyle name="Normal 2 3 2 2 2 4 7 2" xfId="24116" xr:uid="{00000000-0005-0000-0000-0000392A0000}"/>
    <cellStyle name="Normal 2 3 2 2 2 4 7 3" xfId="14580" xr:uid="{00000000-0005-0000-0000-00003A2A0000}"/>
    <cellStyle name="Normal 2 3 2 2 2 4 8" xfId="19348" xr:uid="{00000000-0005-0000-0000-00003B2A0000}"/>
    <cellStyle name="Normal 2 3 2 2 2 4 9" xfId="9812" xr:uid="{00000000-0005-0000-0000-00003C2A0000}"/>
    <cellStyle name="Normal 2 3 2 2 2 5" xfId="194" xr:uid="{00000000-0005-0000-0000-00003D2A0000}"/>
    <cellStyle name="Normal 2 3 2 2 2 5 2" xfId="543" xr:uid="{00000000-0005-0000-0000-00003E2A0000}"/>
    <cellStyle name="Normal 2 3 2 2 2 5 2 2" xfId="1741" xr:uid="{00000000-0005-0000-0000-00003F2A0000}"/>
    <cellStyle name="Normal 2 3 2 2 2 5 2 2 2" xfId="4126" xr:uid="{00000000-0005-0000-0000-0000402A0000}"/>
    <cellStyle name="Normal 2 3 2 2 2 5 2 2 2 2" xfId="8895" xr:uid="{00000000-0005-0000-0000-0000412A0000}"/>
    <cellStyle name="Normal 2 3 2 2 2 5 2 2 2 2 2" xfId="27968" xr:uid="{00000000-0005-0000-0000-0000422A0000}"/>
    <cellStyle name="Normal 2 3 2 2 2 5 2 2 2 2 3" xfId="18432" xr:uid="{00000000-0005-0000-0000-0000432A0000}"/>
    <cellStyle name="Normal 2 3 2 2 2 5 2 2 2 3" xfId="23200" xr:uid="{00000000-0005-0000-0000-0000442A0000}"/>
    <cellStyle name="Normal 2 3 2 2 2 5 2 2 2 4" xfId="13664" xr:uid="{00000000-0005-0000-0000-0000452A0000}"/>
    <cellStyle name="Normal 2 3 2 2 2 5 2 2 3" xfId="6511" xr:uid="{00000000-0005-0000-0000-0000462A0000}"/>
    <cellStyle name="Normal 2 3 2 2 2 5 2 2 3 2" xfId="25584" xr:uid="{00000000-0005-0000-0000-0000472A0000}"/>
    <cellStyle name="Normal 2 3 2 2 2 5 2 2 3 3" xfId="16048" xr:uid="{00000000-0005-0000-0000-0000482A0000}"/>
    <cellStyle name="Normal 2 3 2 2 2 5 2 2 4" xfId="20816" xr:uid="{00000000-0005-0000-0000-0000492A0000}"/>
    <cellStyle name="Normal 2 3 2 2 2 5 2 2 5" xfId="11280" xr:uid="{00000000-0005-0000-0000-00004A2A0000}"/>
    <cellStyle name="Normal 2 3 2 2 2 5 2 3" xfId="2934" xr:uid="{00000000-0005-0000-0000-00004B2A0000}"/>
    <cellStyle name="Normal 2 3 2 2 2 5 2 3 2" xfId="7703" xr:uid="{00000000-0005-0000-0000-00004C2A0000}"/>
    <cellStyle name="Normal 2 3 2 2 2 5 2 3 2 2" xfId="26776" xr:uid="{00000000-0005-0000-0000-00004D2A0000}"/>
    <cellStyle name="Normal 2 3 2 2 2 5 2 3 2 3" xfId="17240" xr:uid="{00000000-0005-0000-0000-00004E2A0000}"/>
    <cellStyle name="Normal 2 3 2 2 2 5 2 3 3" xfId="22008" xr:uid="{00000000-0005-0000-0000-00004F2A0000}"/>
    <cellStyle name="Normal 2 3 2 2 2 5 2 3 4" xfId="12472" xr:uid="{00000000-0005-0000-0000-0000502A0000}"/>
    <cellStyle name="Normal 2 3 2 2 2 5 2 4" xfId="5319" xr:uid="{00000000-0005-0000-0000-0000512A0000}"/>
    <cellStyle name="Normal 2 3 2 2 2 5 2 4 2" xfId="24392" xr:uid="{00000000-0005-0000-0000-0000522A0000}"/>
    <cellStyle name="Normal 2 3 2 2 2 5 2 4 3" xfId="14856" xr:uid="{00000000-0005-0000-0000-0000532A0000}"/>
    <cellStyle name="Normal 2 3 2 2 2 5 2 5" xfId="19624" xr:uid="{00000000-0005-0000-0000-0000542A0000}"/>
    <cellStyle name="Normal 2 3 2 2 2 5 2 6" xfId="10088" xr:uid="{00000000-0005-0000-0000-0000552A0000}"/>
    <cellStyle name="Normal 2 3 2 2 2 5 3" xfId="891" xr:uid="{00000000-0005-0000-0000-0000562A0000}"/>
    <cellStyle name="Normal 2 3 2 2 2 5 3 2" xfId="2089" xr:uid="{00000000-0005-0000-0000-0000572A0000}"/>
    <cellStyle name="Normal 2 3 2 2 2 5 3 2 2" xfId="4474" xr:uid="{00000000-0005-0000-0000-0000582A0000}"/>
    <cellStyle name="Normal 2 3 2 2 2 5 3 2 2 2" xfId="9243" xr:uid="{00000000-0005-0000-0000-0000592A0000}"/>
    <cellStyle name="Normal 2 3 2 2 2 5 3 2 2 2 2" xfId="28316" xr:uid="{00000000-0005-0000-0000-00005A2A0000}"/>
    <cellStyle name="Normal 2 3 2 2 2 5 3 2 2 2 3" xfId="18780" xr:uid="{00000000-0005-0000-0000-00005B2A0000}"/>
    <cellStyle name="Normal 2 3 2 2 2 5 3 2 2 3" xfId="23548" xr:uid="{00000000-0005-0000-0000-00005C2A0000}"/>
    <cellStyle name="Normal 2 3 2 2 2 5 3 2 2 4" xfId="14012" xr:uid="{00000000-0005-0000-0000-00005D2A0000}"/>
    <cellStyle name="Normal 2 3 2 2 2 5 3 2 3" xfId="6859" xr:uid="{00000000-0005-0000-0000-00005E2A0000}"/>
    <cellStyle name="Normal 2 3 2 2 2 5 3 2 3 2" xfId="25932" xr:uid="{00000000-0005-0000-0000-00005F2A0000}"/>
    <cellStyle name="Normal 2 3 2 2 2 5 3 2 3 3" xfId="16396" xr:uid="{00000000-0005-0000-0000-0000602A0000}"/>
    <cellStyle name="Normal 2 3 2 2 2 5 3 2 4" xfId="21164" xr:uid="{00000000-0005-0000-0000-0000612A0000}"/>
    <cellStyle name="Normal 2 3 2 2 2 5 3 2 5" xfId="11628" xr:uid="{00000000-0005-0000-0000-0000622A0000}"/>
    <cellStyle name="Normal 2 3 2 2 2 5 3 3" xfId="3282" xr:uid="{00000000-0005-0000-0000-0000632A0000}"/>
    <cellStyle name="Normal 2 3 2 2 2 5 3 3 2" xfId="8051" xr:uid="{00000000-0005-0000-0000-0000642A0000}"/>
    <cellStyle name="Normal 2 3 2 2 2 5 3 3 2 2" xfId="27124" xr:uid="{00000000-0005-0000-0000-0000652A0000}"/>
    <cellStyle name="Normal 2 3 2 2 2 5 3 3 2 3" xfId="17588" xr:uid="{00000000-0005-0000-0000-0000662A0000}"/>
    <cellStyle name="Normal 2 3 2 2 2 5 3 3 3" xfId="22356" xr:uid="{00000000-0005-0000-0000-0000672A0000}"/>
    <cellStyle name="Normal 2 3 2 2 2 5 3 3 4" xfId="12820" xr:uid="{00000000-0005-0000-0000-0000682A0000}"/>
    <cellStyle name="Normal 2 3 2 2 2 5 3 4" xfId="5667" xr:uid="{00000000-0005-0000-0000-0000692A0000}"/>
    <cellStyle name="Normal 2 3 2 2 2 5 3 4 2" xfId="24740" xr:uid="{00000000-0005-0000-0000-00006A2A0000}"/>
    <cellStyle name="Normal 2 3 2 2 2 5 3 4 3" xfId="15204" xr:uid="{00000000-0005-0000-0000-00006B2A0000}"/>
    <cellStyle name="Normal 2 3 2 2 2 5 3 5" xfId="19972" xr:uid="{00000000-0005-0000-0000-00006C2A0000}"/>
    <cellStyle name="Normal 2 3 2 2 2 5 3 6" xfId="10436" xr:uid="{00000000-0005-0000-0000-00006D2A0000}"/>
    <cellStyle name="Normal 2 3 2 2 2 5 4" xfId="1393" xr:uid="{00000000-0005-0000-0000-00006E2A0000}"/>
    <cellStyle name="Normal 2 3 2 2 2 5 4 2" xfId="3778" xr:uid="{00000000-0005-0000-0000-00006F2A0000}"/>
    <cellStyle name="Normal 2 3 2 2 2 5 4 2 2" xfId="8547" xr:uid="{00000000-0005-0000-0000-0000702A0000}"/>
    <cellStyle name="Normal 2 3 2 2 2 5 4 2 2 2" xfId="27620" xr:uid="{00000000-0005-0000-0000-0000712A0000}"/>
    <cellStyle name="Normal 2 3 2 2 2 5 4 2 2 3" xfId="18084" xr:uid="{00000000-0005-0000-0000-0000722A0000}"/>
    <cellStyle name="Normal 2 3 2 2 2 5 4 2 3" xfId="22852" xr:uid="{00000000-0005-0000-0000-0000732A0000}"/>
    <cellStyle name="Normal 2 3 2 2 2 5 4 2 4" xfId="13316" xr:uid="{00000000-0005-0000-0000-0000742A0000}"/>
    <cellStyle name="Normal 2 3 2 2 2 5 4 3" xfId="6163" xr:uid="{00000000-0005-0000-0000-0000752A0000}"/>
    <cellStyle name="Normal 2 3 2 2 2 5 4 3 2" xfId="25236" xr:uid="{00000000-0005-0000-0000-0000762A0000}"/>
    <cellStyle name="Normal 2 3 2 2 2 5 4 3 3" xfId="15700" xr:uid="{00000000-0005-0000-0000-0000772A0000}"/>
    <cellStyle name="Normal 2 3 2 2 2 5 4 4" xfId="20468" xr:uid="{00000000-0005-0000-0000-0000782A0000}"/>
    <cellStyle name="Normal 2 3 2 2 2 5 4 5" xfId="10932" xr:uid="{00000000-0005-0000-0000-0000792A0000}"/>
    <cellStyle name="Normal 2 3 2 2 2 5 5" xfId="2586" xr:uid="{00000000-0005-0000-0000-00007A2A0000}"/>
    <cellStyle name="Normal 2 3 2 2 2 5 5 2" xfId="7355" xr:uid="{00000000-0005-0000-0000-00007B2A0000}"/>
    <cellStyle name="Normal 2 3 2 2 2 5 5 2 2" xfId="26428" xr:uid="{00000000-0005-0000-0000-00007C2A0000}"/>
    <cellStyle name="Normal 2 3 2 2 2 5 5 2 3" xfId="16892" xr:uid="{00000000-0005-0000-0000-00007D2A0000}"/>
    <cellStyle name="Normal 2 3 2 2 2 5 5 3" xfId="21660" xr:uid="{00000000-0005-0000-0000-00007E2A0000}"/>
    <cellStyle name="Normal 2 3 2 2 2 5 5 4" xfId="12124" xr:uid="{00000000-0005-0000-0000-00007F2A0000}"/>
    <cellStyle name="Normal 2 3 2 2 2 5 6" xfId="4971" xr:uid="{00000000-0005-0000-0000-0000802A0000}"/>
    <cellStyle name="Normal 2 3 2 2 2 5 6 2" xfId="24044" xr:uid="{00000000-0005-0000-0000-0000812A0000}"/>
    <cellStyle name="Normal 2 3 2 2 2 5 6 3" xfId="14508" xr:uid="{00000000-0005-0000-0000-0000822A0000}"/>
    <cellStyle name="Normal 2 3 2 2 2 5 7" xfId="19276" xr:uid="{00000000-0005-0000-0000-0000832A0000}"/>
    <cellStyle name="Normal 2 3 2 2 2 5 8" xfId="9740" xr:uid="{00000000-0005-0000-0000-0000842A0000}"/>
    <cellStyle name="Normal 2 3 2 2 2 6" xfId="338" xr:uid="{00000000-0005-0000-0000-0000852A0000}"/>
    <cellStyle name="Normal 2 3 2 2 2 6 2" xfId="687" xr:uid="{00000000-0005-0000-0000-0000862A0000}"/>
    <cellStyle name="Normal 2 3 2 2 2 6 2 2" xfId="1885" xr:uid="{00000000-0005-0000-0000-0000872A0000}"/>
    <cellStyle name="Normal 2 3 2 2 2 6 2 2 2" xfId="4270" xr:uid="{00000000-0005-0000-0000-0000882A0000}"/>
    <cellStyle name="Normal 2 3 2 2 2 6 2 2 2 2" xfId="9039" xr:uid="{00000000-0005-0000-0000-0000892A0000}"/>
    <cellStyle name="Normal 2 3 2 2 2 6 2 2 2 2 2" xfId="28112" xr:uid="{00000000-0005-0000-0000-00008A2A0000}"/>
    <cellStyle name="Normal 2 3 2 2 2 6 2 2 2 2 3" xfId="18576" xr:uid="{00000000-0005-0000-0000-00008B2A0000}"/>
    <cellStyle name="Normal 2 3 2 2 2 6 2 2 2 3" xfId="23344" xr:uid="{00000000-0005-0000-0000-00008C2A0000}"/>
    <cellStyle name="Normal 2 3 2 2 2 6 2 2 2 4" xfId="13808" xr:uid="{00000000-0005-0000-0000-00008D2A0000}"/>
    <cellStyle name="Normal 2 3 2 2 2 6 2 2 3" xfId="6655" xr:uid="{00000000-0005-0000-0000-00008E2A0000}"/>
    <cellStyle name="Normal 2 3 2 2 2 6 2 2 3 2" xfId="25728" xr:uid="{00000000-0005-0000-0000-00008F2A0000}"/>
    <cellStyle name="Normal 2 3 2 2 2 6 2 2 3 3" xfId="16192" xr:uid="{00000000-0005-0000-0000-0000902A0000}"/>
    <cellStyle name="Normal 2 3 2 2 2 6 2 2 4" xfId="20960" xr:uid="{00000000-0005-0000-0000-0000912A0000}"/>
    <cellStyle name="Normal 2 3 2 2 2 6 2 2 5" xfId="11424" xr:uid="{00000000-0005-0000-0000-0000922A0000}"/>
    <cellStyle name="Normal 2 3 2 2 2 6 2 3" xfId="3078" xr:uid="{00000000-0005-0000-0000-0000932A0000}"/>
    <cellStyle name="Normal 2 3 2 2 2 6 2 3 2" xfId="7847" xr:uid="{00000000-0005-0000-0000-0000942A0000}"/>
    <cellStyle name="Normal 2 3 2 2 2 6 2 3 2 2" xfId="26920" xr:uid="{00000000-0005-0000-0000-0000952A0000}"/>
    <cellStyle name="Normal 2 3 2 2 2 6 2 3 2 3" xfId="17384" xr:uid="{00000000-0005-0000-0000-0000962A0000}"/>
    <cellStyle name="Normal 2 3 2 2 2 6 2 3 3" xfId="22152" xr:uid="{00000000-0005-0000-0000-0000972A0000}"/>
    <cellStyle name="Normal 2 3 2 2 2 6 2 3 4" xfId="12616" xr:uid="{00000000-0005-0000-0000-0000982A0000}"/>
    <cellStyle name="Normal 2 3 2 2 2 6 2 4" xfId="5463" xr:uid="{00000000-0005-0000-0000-0000992A0000}"/>
    <cellStyle name="Normal 2 3 2 2 2 6 2 4 2" xfId="24536" xr:uid="{00000000-0005-0000-0000-00009A2A0000}"/>
    <cellStyle name="Normal 2 3 2 2 2 6 2 4 3" xfId="15000" xr:uid="{00000000-0005-0000-0000-00009B2A0000}"/>
    <cellStyle name="Normal 2 3 2 2 2 6 2 5" xfId="19768" xr:uid="{00000000-0005-0000-0000-00009C2A0000}"/>
    <cellStyle name="Normal 2 3 2 2 2 6 2 6" xfId="10232" xr:uid="{00000000-0005-0000-0000-00009D2A0000}"/>
    <cellStyle name="Normal 2 3 2 2 2 6 3" xfId="1035" xr:uid="{00000000-0005-0000-0000-00009E2A0000}"/>
    <cellStyle name="Normal 2 3 2 2 2 6 3 2" xfId="2233" xr:uid="{00000000-0005-0000-0000-00009F2A0000}"/>
    <cellStyle name="Normal 2 3 2 2 2 6 3 2 2" xfId="4618" xr:uid="{00000000-0005-0000-0000-0000A02A0000}"/>
    <cellStyle name="Normal 2 3 2 2 2 6 3 2 2 2" xfId="9387" xr:uid="{00000000-0005-0000-0000-0000A12A0000}"/>
    <cellStyle name="Normal 2 3 2 2 2 6 3 2 2 2 2" xfId="28460" xr:uid="{00000000-0005-0000-0000-0000A22A0000}"/>
    <cellStyle name="Normal 2 3 2 2 2 6 3 2 2 2 3" xfId="18924" xr:uid="{00000000-0005-0000-0000-0000A32A0000}"/>
    <cellStyle name="Normal 2 3 2 2 2 6 3 2 2 3" xfId="23692" xr:uid="{00000000-0005-0000-0000-0000A42A0000}"/>
    <cellStyle name="Normal 2 3 2 2 2 6 3 2 2 4" xfId="14156" xr:uid="{00000000-0005-0000-0000-0000A52A0000}"/>
    <cellStyle name="Normal 2 3 2 2 2 6 3 2 3" xfId="7003" xr:uid="{00000000-0005-0000-0000-0000A62A0000}"/>
    <cellStyle name="Normal 2 3 2 2 2 6 3 2 3 2" xfId="26076" xr:uid="{00000000-0005-0000-0000-0000A72A0000}"/>
    <cellStyle name="Normal 2 3 2 2 2 6 3 2 3 3" xfId="16540" xr:uid="{00000000-0005-0000-0000-0000A82A0000}"/>
    <cellStyle name="Normal 2 3 2 2 2 6 3 2 4" xfId="21308" xr:uid="{00000000-0005-0000-0000-0000A92A0000}"/>
    <cellStyle name="Normal 2 3 2 2 2 6 3 2 5" xfId="11772" xr:uid="{00000000-0005-0000-0000-0000AA2A0000}"/>
    <cellStyle name="Normal 2 3 2 2 2 6 3 3" xfId="3426" xr:uid="{00000000-0005-0000-0000-0000AB2A0000}"/>
    <cellStyle name="Normal 2 3 2 2 2 6 3 3 2" xfId="8195" xr:uid="{00000000-0005-0000-0000-0000AC2A0000}"/>
    <cellStyle name="Normal 2 3 2 2 2 6 3 3 2 2" xfId="27268" xr:uid="{00000000-0005-0000-0000-0000AD2A0000}"/>
    <cellStyle name="Normal 2 3 2 2 2 6 3 3 2 3" xfId="17732" xr:uid="{00000000-0005-0000-0000-0000AE2A0000}"/>
    <cellStyle name="Normal 2 3 2 2 2 6 3 3 3" xfId="22500" xr:uid="{00000000-0005-0000-0000-0000AF2A0000}"/>
    <cellStyle name="Normal 2 3 2 2 2 6 3 3 4" xfId="12964" xr:uid="{00000000-0005-0000-0000-0000B02A0000}"/>
    <cellStyle name="Normal 2 3 2 2 2 6 3 4" xfId="5811" xr:uid="{00000000-0005-0000-0000-0000B12A0000}"/>
    <cellStyle name="Normal 2 3 2 2 2 6 3 4 2" xfId="24884" xr:uid="{00000000-0005-0000-0000-0000B22A0000}"/>
    <cellStyle name="Normal 2 3 2 2 2 6 3 4 3" xfId="15348" xr:uid="{00000000-0005-0000-0000-0000B32A0000}"/>
    <cellStyle name="Normal 2 3 2 2 2 6 3 5" xfId="20116" xr:uid="{00000000-0005-0000-0000-0000B42A0000}"/>
    <cellStyle name="Normal 2 3 2 2 2 6 3 6" xfId="10580" xr:uid="{00000000-0005-0000-0000-0000B52A0000}"/>
    <cellStyle name="Normal 2 3 2 2 2 6 4" xfId="1537" xr:uid="{00000000-0005-0000-0000-0000B62A0000}"/>
    <cellStyle name="Normal 2 3 2 2 2 6 4 2" xfId="3922" xr:uid="{00000000-0005-0000-0000-0000B72A0000}"/>
    <cellStyle name="Normal 2 3 2 2 2 6 4 2 2" xfId="8691" xr:uid="{00000000-0005-0000-0000-0000B82A0000}"/>
    <cellStyle name="Normal 2 3 2 2 2 6 4 2 2 2" xfId="27764" xr:uid="{00000000-0005-0000-0000-0000B92A0000}"/>
    <cellStyle name="Normal 2 3 2 2 2 6 4 2 2 3" xfId="18228" xr:uid="{00000000-0005-0000-0000-0000BA2A0000}"/>
    <cellStyle name="Normal 2 3 2 2 2 6 4 2 3" xfId="22996" xr:uid="{00000000-0005-0000-0000-0000BB2A0000}"/>
    <cellStyle name="Normal 2 3 2 2 2 6 4 2 4" xfId="13460" xr:uid="{00000000-0005-0000-0000-0000BC2A0000}"/>
    <cellStyle name="Normal 2 3 2 2 2 6 4 3" xfId="6307" xr:uid="{00000000-0005-0000-0000-0000BD2A0000}"/>
    <cellStyle name="Normal 2 3 2 2 2 6 4 3 2" xfId="25380" xr:uid="{00000000-0005-0000-0000-0000BE2A0000}"/>
    <cellStyle name="Normal 2 3 2 2 2 6 4 3 3" xfId="15844" xr:uid="{00000000-0005-0000-0000-0000BF2A0000}"/>
    <cellStyle name="Normal 2 3 2 2 2 6 4 4" xfId="20612" xr:uid="{00000000-0005-0000-0000-0000C02A0000}"/>
    <cellStyle name="Normal 2 3 2 2 2 6 4 5" xfId="11076" xr:uid="{00000000-0005-0000-0000-0000C12A0000}"/>
    <cellStyle name="Normal 2 3 2 2 2 6 5" xfId="2730" xr:uid="{00000000-0005-0000-0000-0000C22A0000}"/>
    <cellStyle name="Normal 2 3 2 2 2 6 5 2" xfId="7499" xr:uid="{00000000-0005-0000-0000-0000C32A0000}"/>
    <cellStyle name="Normal 2 3 2 2 2 6 5 2 2" xfId="26572" xr:uid="{00000000-0005-0000-0000-0000C42A0000}"/>
    <cellStyle name="Normal 2 3 2 2 2 6 5 2 3" xfId="17036" xr:uid="{00000000-0005-0000-0000-0000C52A0000}"/>
    <cellStyle name="Normal 2 3 2 2 2 6 5 3" xfId="21804" xr:uid="{00000000-0005-0000-0000-0000C62A0000}"/>
    <cellStyle name="Normal 2 3 2 2 2 6 5 4" xfId="12268" xr:uid="{00000000-0005-0000-0000-0000C72A0000}"/>
    <cellStyle name="Normal 2 3 2 2 2 6 6" xfId="5115" xr:uid="{00000000-0005-0000-0000-0000C82A0000}"/>
    <cellStyle name="Normal 2 3 2 2 2 6 6 2" xfId="24188" xr:uid="{00000000-0005-0000-0000-0000C92A0000}"/>
    <cellStyle name="Normal 2 3 2 2 2 6 6 3" xfId="14652" xr:uid="{00000000-0005-0000-0000-0000CA2A0000}"/>
    <cellStyle name="Normal 2 3 2 2 2 6 7" xfId="19420" xr:uid="{00000000-0005-0000-0000-0000CB2A0000}"/>
    <cellStyle name="Normal 2 3 2 2 2 6 8" xfId="9884" xr:uid="{00000000-0005-0000-0000-0000CC2A0000}"/>
    <cellStyle name="Normal 2 3 2 2 2 7" xfId="495" xr:uid="{00000000-0005-0000-0000-0000CD2A0000}"/>
    <cellStyle name="Normal 2 3 2 2 2 7 2" xfId="1693" xr:uid="{00000000-0005-0000-0000-0000CE2A0000}"/>
    <cellStyle name="Normal 2 3 2 2 2 7 2 2" xfId="4078" xr:uid="{00000000-0005-0000-0000-0000CF2A0000}"/>
    <cellStyle name="Normal 2 3 2 2 2 7 2 2 2" xfId="8847" xr:uid="{00000000-0005-0000-0000-0000D02A0000}"/>
    <cellStyle name="Normal 2 3 2 2 2 7 2 2 2 2" xfId="27920" xr:uid="{00000000-0005-0000-0000-0000D12A0000}"/>
    <cellStyle name="Normal 2 3 2 2 2 7 2 2 2 3" xfId="18384" xr:uid="{00000000-0005-0000-0000-0000D22A0000}"/>
    <cellStyle name="Normal 2 3 2 2 2 7 2 2 3" xfId="23152" xr:uid="{00000000-0005-0000-0000-0000D32A0000}"/>
    <cellStyle name="Normal 2 3 2 2 2 7 2 2 4" xfId="13616" xr:uid="{00000000-0005-0000-0000-0000D42A0000}"/>
    <cellStyle name="Normal 2 3 2 2 2 7 2 3" xfId="6463" xr:uid="{00000000-0005-0000-0000-0000D52A0000}"/>
    <cellStyle name="Normal 2 3 2 2 2 7 2 3 2" xfId="25536" xr:uid="{00000000-0005-0000-0000-0000D62A0000}"/>
    <cellStyle name="Normal 2 3 2 2 2 7 2 3 3" xfId="16000" xr:uid="{00000000-0005-0000-0000-0000D72A0000}"/>
    <cellStyle name="Normal 2 3 2 2 2 7 2 4" xfId="20768" xr:uid="{00000000-0005-0000-0000-0000D82A0000}"/>
    <cellStyle name="Normal 2 3 2 2 2 7 2 5" xfId="11232" xr:uid="{00000000-0005-0000-0000-0000D92A0000}"/>
    <cellStyle name="Normal 2 3 2 2 2 7 3" xfId="2886" xr:uid="{00000000-0005-0000-0000-0000DA2A0000}"/>
    <cellStyle name="Normal 2 3 2 2 2 7 3 2" xfId="7655" xr:uid="{00000000-0005-0000-0000-0000DB2A0000}"/>
    <cellStyle name="Normal 2 3 2 2 2 7 3 2 2" xfId="26728" xr:uid="{00000000-0005-0000-0000-0000DC2A0000}"/>
    <cellStyle name="Normal 2 3 2 2 2 7 3 2 3" xfId="17192" xr:uid="{00000000-0005-0000-0000-0000DD2A0000}"/>
    <cellStyle name="Normal 2 3 2 2 2 7 3 3" xfId="21960" xr:uid="{00000000-0005-0000-0000-0000DE2A0000}"/>
    <cellStyle name="Normal 2 3 2 2 2 7 3 4" xfId="12424" xr:uid="{00000000-0005-0000-0000-0000DF2A0000}"/>
    <cellStyle name="Normal 2 3 2 2 2 7 4" xfId="5271" xr:uid="{00000000-0005-0000-0000-0000E02A0000}"/>
    <cellStyle name="Normal 2 3 2 2 2 7 4 2" xfId="24344" xr:uid="{00000000-0005-0000-0000-0000E12A0000}"/>
    <cellStyle name="Normal 2 3 2 2 2 7 4 3" xfId="14808" xr:uid="{00000000-0005-0000-0000-0000E22A0000}"/>
    <cellStyle name="Normal 2 3 2 2 2 7 5" xfId="19576" xr:uid="{00000000-0005-0000-0000-0000E32A0000}"/>
    <cellStyle name="Normal 2 3 2 2 2 7 6" xfId="10040" xr:uid="{00000000-0005-0000-0000-0000E42A0000}"/>
    <cellStyle name="Normal 2 3 2 2 2 8" xfId="843" xr:uid="{00000000-0005-0000-0000-0000E52A0000}"/>
    <cellStyle name="Normal 2 3 2 2 2 8 2" xfId="2041" xr:uid="{00000000-0005-0000-0000-0000E62A0000}"/>
    <cellStyle name="Normal 2 3 2 2 2 8 2 2" xfId="4426" xr:uid="{00000000-0005-0000-0000-0000E72A0000}"/>
    <cellStyle name="Normal 2 3 2 2 2 8 2 2 2" xfId="9195" xr:uid="{00000000-0005-0000-0000-0000E82A0000}"/>
    <cellStyle name="Normal 2 3 2 2 2 8 2 2 2 2" xfId="28268" xr:uid="{00000000-0005-0000-0000-0000E92A0000}"/>
    <cellStyle name="Normal 2 3 2 2 2 8 2 2 2 3" xfId="18732" xr:uid="{00000000-0005-0000-0000-0000EA2A0000}"/>
    <cellStyle name="Normal 2 3 2 2 2 8 2 2 3" xfId="23500" xr:uid="{00000000-0005-0000-0000-0000EB2A0000}"/>
    <cellStyle name="Normal 2 3 2 2 2 8 2 2 4" xfId="13964" xr:uid="{00000000-0005-0000-0000-0000EC2A0000}"/>
    <cellStyle name="Normal 2 3 2 2 2 8 2 3" xfId="6811" xr:uid="{00000000-0005-0000-0000-0000ED2A0000}"/>
    <cellStyle name="Normal 2 3 2 2 2 8 2 3 2" xfId="25884" xr:uid="{00000000-0005-0000-0000-0000EE2A0000}"/>
    <cellStyle name="Normal 2 3 2 2 2 8 2 3 3" xfId="16348" xr:uid="{00000000-0005-0000-0000-0000EF2A0000}"/>
    <cellStyle name="Normal 2 3 2 2 2 8 2 4" xfId="21116" xr:uid="{00000000-0005-0000-0000-0000F02A0000}"/>
    <cellStyle name="Normal 2 3 2 2 2 8 2 5" xfId="11580" xr:uid="{00000000-0005-0000-0000-0000F12A0000}"/>
    <cellStyle name="Normal 2 3 2 2 2 8 3" xfId="3234" xr:uid="{00000000-0005-0000-0000-0000F22A0000}"/>
    <cellStyle name="Normal 2 3 2 2 2 8 3 2" xfId="8003" xr:uid="{00000000-0005-0000-0000-0000F32A0000}"/>
    <cellStyle name="Normal 2 3 2 2 2 8 3 2 2" xfId="27076" xr:uid="{00000000-0005-0000-0000-0000F42A0000}"/>
    <cellStyle name="Normal 2 3 2 2 2 8 3 2 3" xfId="17540" xr:uid="{00000000-0005-0000-0000-0000F52A0000}"/>
    <cellStyle name="Normal 2 3 2 2 2 8 3 3" xfId="22308" xr:uid="{00000000-0005-0000-0000-0000F62A0000}"/>
    <cellStyle name="Normal 2 3 2 2 2 8 3 4" xfId="12772" xr:uid="{00000000-0005-0000-0000-0000F72A0000}"/>
    <cellStyle name="Normal 2 3 2 2 2 8 4" xfId="5619" xr:uid="{00000000-0005-0000-0000-0000F82A0000}"/>
    <cellStyle name="Normal 2 3 2 2 2 8 4 2" xfId="24692" xr:uid="{00000000-0005-0000-0000-0000F92A0000}"/>
    <cellStyle name="Normal 2 3 2 2 2 8 4 3" xfId="15156" xr:uid="{00000000-0005-0000-0000-0000FA2A0000}"/>
    <cellStyle name="Normal 2 3 2 2 2 8 5" xfId="19924" xr:uid="{00000000-0005-0000-0000-0000FB2A0000}"/>
    <cellStyle name="Normal 2 3 2 2 2 8 6" xfId="10388" xr:uid="{00000000-0005-0000-0000-0000FC2A0000}"/>
    <cellStyle name="Normal 2 3 2 2 2 9" xfId="146" xr:uid="{00000000-0005-0000-0000-0000FD2A0000}"/>
    <cellStyle name="Normal 2 3 2 2 2 9 2" xfId="1345" xr:uid="{00000000-0005-0000-0000-0000FE2A0000}"/>
    <cellStyle name="Normal 2 3 2 2 2 9 2 2" xfId="3730" xr:uid="{00000000-0005-0000-0000-0000FF2A0000}"/>
    <cellStyle name="Normal 2 3 2 2 2 9 2 2 2" xfId="8499" xr:uid="{00000000-0005-0000-0000-0000002B0000}"/>
    <cellStyle name="Normal 2 3 2 2 2 9 2 2 2 2" xfId="27572" xr:uid="{00000000-0005-0000-0000-0000012B0000}"/>
    <cellStyle name="Normal 2 3 2 2 2 9 2 2 2 3" xfId="18036" xr:uid="{00000000-0005-0000-0000-0000022B0000}"/>
    <cellStyle name="Normal 2 3 2 2 2 9 2 2 3" xfId="22804" xr:uid="{00000000-0005-0000-0000-0000032B0000}"/>
    <cellStyle name="Normal 2 3 2 2 2 9 2 2 4" xfId="13268" xr:uid="{00000000-0005-0000-0000-0000042B0000}"/>
    <cellStyle name="Normal 2 3 2 2 2 9 2 3" xfId="6115" xr:uid="{00000000-0005-0000-0000-0000052B0000}"/>
    <cellStyle name="Normal 2 3 2 2 2 9 2 3 2" xfId="25188" xr:uid="{00000000-0005-0000-0000-0000062B0000}"/>
    <cellStyle name="Normal 2 3 2 2 2 9 2 3 3" xfId="15652" xr:uid="{00000000-0005-0000-0000-0000072B0000}"/>
    <cellStyle name="Normal 2 3 2 2 2 9 2 4" xfId="20420" xr:uid="{00000000-0005-0000-0000-0000082B0000}"/>
    <cellStyle name="Normal 2 3 2 2 2 9 2 5" xfId="10884" xr:uid="{00000000-0005-0000-0000-0000092B0000}"/>
    <cellStyle name="Normal 2 3 2 2 2 9 3" xfId="2538" xr:uid="{00000000-0005-0000-0000-00000A2B0000}"/>
    <cellStyle name="Normal 2 3 2 2 2 9 3 2" xfId="7307" xr:uid="{00000000-0005-0000-0000-00000B2B0000}"/>
    <cellStyle name="Normal 2 3 2 2 2 9 3 2 2" xfId="26380" xr:uid="{00000000-0005-0000-0000-00000C2B0000}"/>
    <cellStyle name="Normal 2 3 2 2 2 9 3 2 3" xfId="16844" xr:uid="{00000000-0005-0000-0000-00000D2B0000}"/>
    <cellStyle name="Normal 2 3 2 2 2 9 3 3" xfId="21612" xr:uid="{00000000-0005-0000-0000-00000E2B0000}"/>
    <cellStyle name="Normal 2 3 2 2 2 9 3 4" xfId="12076" xr:uid="{00000000-0005-0000-0000-00000F2B0000}"/>
    <cellStyle name="Normal 2 3 2 2 2 9 4" xfId="4923" xr:uid="{00000000-0005-0000-0000-0000102B0000}"/>
    <cellStyle name="Normal 2 3 2 2 2 9 4 2" xfId="23996" xr:uid="{00000000-0005-0000-0000-0000112B0000}"/>
    <cellStyle name="Normal 2 3 2 2 2 9 4 3" xfId="14460" xr:uid="{00000000-0005-0000-0000-0000122B0000}"/>
    <cellStyle name="Normal 2 3 2 2 2 9 5" xfId="19228" xr:uid="{00000000-0005-0000-0000-0000132B0000}"/>
    <cellStyle name="Normal 2 3 2 2 2 9 6" xfId="9692" xr:uid="{00000000-0005-0000-0000-0000142B0000}"/>
    <cellStyle name="Normal 2 3 2 2 3" xfId="50" xr:uid="{00000000-0005-0000-0000-0000152B0000}"/>
    <cellStyle name="Normal 2 3 2 2 3 10" xfId="1249" xr:uid="{00000000-0005-0000-0000-0000162B0000}"/>
    <cellStyle name="Normal 2 3 2 2 3 10 2" xfId="3634" xr:uid="{00000000-0005-0000-0000-0000172B0000}"/>
    <cellStyle name="Normal 2 3 2 2 3 10 2 2" xfId="8403" xr:uid="{00000000-0005-0000-0000-0000182B0000}"/>
    <cellStyle name="Normal 2 3 2 2 3 10 2 2 2" xfId="27476" xr:uid="{00000000-0005-0000-0000-0000192B0000}"/>
    <cellStyle name="Normal 2 3 2 2 3 10 2 2 3" xfId="17940" xr:uid="{00000000-0005-0000-0000-00001A2B0000}"/>
    <cellStyle name="Normal 2 3 2 2 3 10 2 3" xfId="22708" xr:uid="{00000000-0005-0000-0000-00001B2B0000}"/>
    <cellStyle name="Normal 2 3 2 2 3 10 2 4" xfId="13172" xr:uid="{00000000-0005-0000-0000-00001C2B0000}"/>
    <cellStyle name="Normal 2 3 2 2 3 10 3" xfId="6019" xr:uid="{00000000-0005-0000-0000-00001D2B0000}"/>
    <cellStyle name="Normal 2 3 2 2 3 10 3 2" xfId="25092" xr:uid="{00000000-0005-0000-0000-00001E2B0000}"/>
    <cellStyle name="Normal 2 3 2 2 3 10 3 3" xfId="15556" xr:uid="{00000000-0005-0000-0000-00001F2B0000}"/>
    <cellStyle name="Normal 2 3 2 2 3 10 4" xfId="20324" xr:uid="{00000000-0005-0000-0000-0000202B0000}"/>
    <cellStyle name="Normal 2 3 2 2 3 10 5" xfId="10788" xr:uid="{00000000-0005-0000-0000-0000212B0000}"/>
    <cellStyle name="Normal 2 3 2 2 3 11" xfId="2442" xr:uid="{00000000-0005-0000-0000-0000222B0000}"/>
    <cellStyle name="Normal 2 3 2 2 3 11 2" xfId="7211" xr:uid="{00000000-0005-0000-0000-0000232B0000}"/>
    <cellStyle name="Normal 2 3 2 2 3 11 2 2" xfId="26284" xr:uid="{00000000-0005-0000-0000-0000242B0000}"/>
    <cellStyle name="Normal 2 3 2 2 3 11 2 3" xfId="16748" xr:uid="{00000000-0005-0000-0000-0000252B0000}"/>
    <cellStyle name="Normal 2 3 2 2 3 11 3" xfId="21516" xr:uid="{00000000-0005-0000-0000-0000262B0000}"/>
    <cellStyle name="Normal 2 3 2 2 3 11 4" xfId="11980" xr:uid="{00000000-0005-0000-0000-0000272B0000}"/>
    <cellStyle name="Normal 2 3 2 2 3 12" xfId="4827" xr:uid="{00000000-0005-0000-0000-0000282B0000}"/>
    <cellStyle name="Normal 2 3 2 2 3 12 2" xfId="23900" xr:uid="{00000000-0005-0000-0000-0000292B0000}"/>
    <cellStyle name="Normal 2 3 2 2 3 12 3" xfId="14364" xr:uid="{00000000-0005-0000-0000-00002A2B0000}"/>
    <cellStyle name="Normal 2 3 2 2 3 13" xfId="19132" xr:uid="{00000000-0005-0000-0000-00002B2B0000}"/>
    <cellStyle name="Normal 2 3 2 2 3 14" xfId="9596" xr:uid="{00000000-0005-0000-0000-00002C2B0000}"/>
    <cellStyle name="Normal 2 3 2 2 3 2" xfId="302" xr:uid="{00000000-0005-0000-0000-00002D2B0000}"/>
    <cellStyle name="Normal 2 3 2 2 3 2 2" xfId="446" xr:uid="{00000000-0005-0000-0000-00002E2B0000}"/>
    <cellStyle name="Normal 2 3 2 2 3 2 2 2" xfId="795" xr:uid="{00000000-0005-0000-0000-00002F2B0000}"/>
    <cellStyle name="Normal 2 3 2 2 3 2 2 2 2" xfId="1993" xr:uid="{00000000-0005-0000-0000-0000302B0000}"/>
    <cellStyle name="Normal 2 3 2 2 3 2 2 2 2 2" xfId="4378" xr:uid="{00000000-0005-0000-0000-0000312B0000}"/>
    <cellStyle name="Normal 2 3 2 2 3 2 2 2 2 2 2" xfId="9147" xr:uid="{00000000-0005-0000-0000-0000322B0000}"/>
    <cellStyle name="Normal 2 3 2 2 3 2 2 2 2 2 2 2" xfId="28220" xr:uid="{00000000-0005-0000-0000-0000332B0000}"/>
    <cellStyle name="Normal 2 3 2 2 3 2 2 2 2 2 2 3" xfId="18684" xr:uid="{00000000-0005-0000-0000-0000342B0000}"/>
    <cellStyle name="Normal 2 3 2 2 3 2 2 2 2 2 3" xfId="23452" xr:uid="{00000000-0005-0000-0000-0000352B0000}"/>
    <cellStyle name="Normal 2 3 2 2 3 2 2 2 2 2 4" xfId="13916" xr:uid="{00000000-0005-0000-0000-0000362B0000}"/>
    <cellStyle name="Normal 2 3 2 2 3 2 2 2 2 3" xfId="6763" xr:uid="{00000000-0005-0000-0000-0000372B0000}"/>
    <cellStyle name="Normal 2 3 2 2 3 2 2 2 2 3 2" xfId="25836" xr:uid="{00000000-0005-0000-0000-0000382B0000}"/>
    <cellStyle name="Normal 2 3 2 2 3 2 2 2 2 3 3" xfId="16300" xr:uid="{00000000-0005-0000-0000-0000392B0000}"/>
    <cellStyle name="Normal 2 3 2 2 3 2 2 2 2 4" xfId="21068" xr:uid="{00000000-0005-0000-0000-00003A2B0000}"/>
    <cellStyle name="Normal 2 3 2 2 3 2 2 2 2 5" xfId="11532" xr:uid="{00000000-0005-0000-0000-00003B2B0000}"/>
    <cellStyle name="Normal 2 3 2 2 3 2 2 2 3" xfId="3186" xr:uid="{00000000-0005-0000-0000-00003C2B0000}"/>
    <cellStyle name="Normal 2 3 2 2 3 2 2 2 3 2" xfId="7955" xr:uid="{00000000-0005-0000-0000-00003D2B0000}"/>
    <cellStyle name="Normal 2 3 2 2 3 2 2 2 3 2 2" xfId="27028" xr:uid="{00000000-0005-0000-0000-00003E2B0000}"/>
    <cellStyle name="Normal 2 3 2 2 3 2 2 2 3 2 3" xfId="17492" xr:uid="{00000000-0005-0000-0000-00003F2B0000}"/>
    <cellStyle name="Normal 2 3 2 2 3 2 2 2 3 3" xfId="22260" xr:uid="{00000000-0005-0000-0000-0000402B0000}"/>
    <cellStyle name="Normal 2 3 2 2 3 2 2 2 3 4" xfId="12724" xr:uid="{00000000-0005-0000-0000-0000412B0000}"/>
    <cellStyle name="Normal 2 3 2 2 3 2 2 2 4" xfId="5571" xr:uid="{00000000-0005-0000-0000-0000422B0000}"/>
    <cellStyle name="Normal 2 3 2 2 3 2 2 2 4 2" xfId="24644" xr:uid="{00000000-0005-0000-0000-0000432B0000}"/>
    <cellStyle name="Normal 2 3 2 2 3 2 2 2 4 3" xfId="15108" xr:uid="{00000000-0005-0000-0000-0000442B0000}"/>
    <cellStyle name="Normal 2 3 2 2 3 2 2 2 5" xfId="19876" xr:uid="{00000000-0005-0000-0000-0000452B0000}"/>
    <cellStyle name="Normal 2 3 2 2 3 2 2 2 6" xfId="10340" xr:uid="{00000000-0005-0000-0000-0000462B0000}"/>
    <cellStyle name="Normal 2 3 2 2 3 2 2 3" xfId="1143" xr:uid="{00000000-0005-0000-0000-0000472B0000}"/>
    <cellStyle name="Normal 2 3 2 2 3 2 2 3 2" xfId="2341" xr:uid="{00000000-0005-0000-0000-0000482B0000}"/>
    <cellStyle name="Normal 2 3 2 2 3 2 2 3 2 2" xfId="4726" xr:uid="{00000000-0005-0000-0000-0000492B0000}"/>
    <cellStyle name="Normal 2 3 2 2 3 2 2 3 2 2 2" xfId="9495" xr:uid="{00000000-0005-0000-0000-00004A2B0000}"/>
    <cellStyle name="Normal 2 3 2 2 3 2 2 3 2 2 2 2" xfId="28568" xr:uid="{00000000-0005-0000-0000-00004B2B0000}"/>
    <cellStyle name="Normal 2 3 2 2 3 2 2 3 2 2 2 3" xfId="19032" xr:uid="{00000000-0005-0000-0000-00004C2B0000}"/>
    <cellStyle name="Normal 2 3 2 2 3 2 2 3 2 2 3" xfId="23800" xr:uid="{00000000-0005-0000-0000-00004D2B0000}"/>
    <cellStyle name="Normal 2 3 2 2 3 2 2 3 2 2 4" xfId="14264" xr:uid="{00000000-0005-0000-0000-00004E2B0000}"/>
    <cellStyle name="Normal 2 3 2 2 3 2 2 3 2 3" xfId="7111" xr:uid="{00000000-0005-0000-0000-00004F2B0000}"/>
    <cellStyle name="Normal 2 3 2 2 3 2 2 3 2 3 2" xfId="26184" xr:uid="{00000000-0005-0000-0000-0000502B0000}"/>
    <cellStyle name="Normal 2 3 2 2 3 2 2 3 2 3 3" xfId="16648" xr:uid="{00000000-0005-0000-0000-0000512B0000}"/>
    <cellStyle name="Normal 2 3 2 2 3 2 2 3 2 4" xfId="21416" xr:uid="{00000000-0005-0000-0000-0000522B0000}"/>
    <cellStyle name="Normal 2 3 2 2 3 2 2 3 2 5" xfId="11880" xr:uid="{00000000-0005-0000-0000-0000532B0000}"/>
    <cellStyle name="Normal 2 3 2 2 3 2 2 3 3" xfId="3534" xr:uid="{00000000-0005-0000-0000-0000542B0000}"/>
    <cellStyle name="Normal 2 3 2 2 3 2 2 3 3 2" xfId="8303" xr:uid="{00000000-0005-0000-0000-0000552B0000}"/>
    <cellStyle name="Normal 2 3 2 2 3 2 2 3 3 2 2" xfId="27376" xr:uid="{00000000-0005-0000-0000-0000562B0000}"/>
    <cellStyle name="Normal 2 3 2 2 3 2 2 3 3 2 3" xfId="17840" xr:uid="{00000000-0005-0000-0000-0000572B0000}"/>
    <cellStyle name="Normal 2 3 2 2 3 2 2 3 3 3" xfId="22608" xr:uid="{00000000-0005-0000-0000-0000582B0000}"/>
    <cellStyle name="Normal 2 3 2 2 3 2 2 3 3 4" xfId="13072" xr:uid="{00000000-0005-0000-0000-0000592B0000}"/>
    <cellStyle name="Normal 2 3 2 2 3 2 2 3 4" xfId="5919" xr:uid="{00000000-0005-0000-0000-00005A2B0000}"/>
    <cellStyle name="Normal 2 3 2 2 3 2 2 3 4 2" xfId="24992" xr:uid="{00000000-0005-0000-0000-00005B2B0000}"/>
    <cellStyle name="Normal 2 3 2 2 3 2 2 3 4 3" xfId="15456" xr:uid="{00000000-0005-0000-0000-00005C2B0000}"/>
    <cellStyle name="Normal 2 3 2 2 3 2 2 3 5" xfId="20224" xr:uid="{00000000-0005-0000-0000-00005D2B0000}"/>
    <cellStyle name="Normal 2 3 2 2 3 2 2 3 6" xfId="10688" xr:uid="{00000000-0005-0000-0000-00005E2B0000}"/>
    <cellStyle name="Normal 2 3 2 2 3 2 2 4" xfId="1645" xr:uid="{00000000-0005-0000-0000-00005F2B0000}"/>
    <cellStyle name="Normal 2 3 2 2 3 2 2 4 2" xfId="4030" xr:uid="{00000000-0005-0000-0000-0000602B0000}"/>
    <cellStyle name="Normal 2 3 2 2 3 2 2 4 2 2" xfId="8799" xr:uid="{00000000-0005-0000-0000-0000612B0000}"/>
    <cellStyle name="Normal 2 3 2 2 3 2 2 4 2 2 2" xfId="27872" xr:uid="{00000000-0005-0000-0000-0000622B0000}"/>
    <cellStyle name="Normal 2 3 2 2 3 2 2 4 2 2 3" xfId="18336" xr:uid="{00000000-0005-0000-0000-0000632B0000}"/>
    <cellStyle name="Normal 2 3 2 2 3 2 2 4 2 3" xfId="23104" xr:uid="{00000000-0005-0000-0000-0000642B0000}"/>
    <cellStyle name="Normal 2 3 2 2 3 2 2 4 2 4" xfId="13568" xr:uid="{00000000-0005-0000-0000-0000652B0000}"/>
    <cellStyle name="Normal 2 3 2 2 3 2 2 4 3" xfId="6415" xr:uid="{00000000-0005-0000-0000-0000662B0000}"/>
    <cellStyle name="Normal 2 3 2 2 3 2 2 4 3 2" xfId="25488" xr:uid="{00000000-0005-0000-0000-0000672B0000}"/>
    <cellStyle name="Normal 2 3 2 2 3 2 2 4 3 3" xfId="15952" xr:uid="{00000000-0005-0000-0000-0000682B0000}"/>
    <cellStyle name="Normal 2 3 2 2 3 2 2 4 4" xfId="20720" xr:uid="{00000000-0005-0000-0000-0000692B0000}"/>
    <cellStyle name="Normal 2 3 2 2 3 2 2 4 5" xfId="11184" xr:uid="{00000000-0005-0000-0000-00006A2B0000}"/>
    <cellStyle name="Normal 2 3 2 2 3 2 2 5" xfId="2838" xr:uid="{00000000-0005-0000-0000-00006B2B0000}"/>
    <cellStyle name="Normal 2 3 2 2 3 2 2 5 2" xfId="7607" xr:uid="{00000000-0005-0000-0000-00006C2B0000}"/>
    <cellStyle name="Normal 2 3 2 2 3 2 2 5 2 2" xfId="26680" xr:uid="{00000000-0005-0000-0000-00006D2B0000}"/>
    <cellStyle name="Normal 2 3 2 2 3 2 2 5 2 3" xfId="17144" xr:uid="{00000000-0005-0000-0000-00006E2B0000}"/>
    <cellStyle name="Normal 2 3 2 2 3 2 2 5 3" xfId="21912" xr:uid="{00000000-0005-0000-0000-00006F2B0000}"/>
    <cellStyle name="Normal 2 3 2 2 3 2 2 5 4" xfId="12376" xr:uid="{00000000-0005-0000-0000-0000702B0000}"/>
    <cellStyle name="Normal 2 3 2 2 3 2 2 6" xfId="5223" xr:uid="{00000000-0005-0000-0000-0000712B0000}"/>
    <cellStyle name="Normal 2 3 2 2 3 2 2 6 2" xfId="24296" xr:uid="{00000000-0005-0000-0000-0000722B0000}"/>
    <cellStyle name="Normal 2 3 2 2 3 2 2 6 3" xfId="14760" xr:uid="{00000000-0005-0000-0000-0000732B0000}"/>
    <cellStyle name="Normal 2 3 2 2 3 2 2 7" xfId="19528" xr:uid="{00000000-0005-0000-0000-0000742B0000}"/>
    <cellStyle name="Normal 2 3 2 2 3 2 2 8" xfId="9992" xr:uid="{00000000-0005-0000-0000-0000752B0000}"/>
    <cellStyle name="Normal 2 3 2 2 3 2 3" xfId="651" xr:uid="{00000000-0005-0000-0000-0000762B0000}"/>
    <cellStyle name="Normal 2 3 2 2 3 2 3 2" xfId="1849" xr:uid="{00000000-0005-0000-0000-0000772B0000}"/>
    <cellStyle name="Normal 2 3 2 2 3 2 3 2 2" xfId="4234" xr:uid="{00000000-0005-0000-0000-0000782B0000}"/>
    <cellStyle name="Normal 2 3 2 2 3 2 3 2 2 2" xfId="9003" xr:uid="{00000000-0005-0000-0000-0000792B0000}"/>
    <cellStyle name="Normal 2 3 2 2 3 2 3 2 2 2 2" xfId="28076" xr:uid="{00000000-0005-0000-0000-00007A2B0000}"/>
    <cellStyle name="Normal 2 3 2 2 3 2 3 2 2 2 3" xfId="18540" xr:uid="{00000000-0005-0000-0000-00007B2B0000}"/>
    <cellStyle name="Normal 2 3 2 2 3 2 3 2 2 3" xfId="23308" xr:uid="{00000000-0005-0000-0000-00007C2B0000}"/>
    <cellStyle name="Normal 2 3 2 2 3 2 3 2 2 4" xfId="13772" xr:uid="{00000000-0005-0000-0000-00007D2B0000}"/>
    <cellStyle name="Normal 2 3 2 2 3 2 3 2 3" xfId="6619" xr:uid="{00000000-0005-0000-0000-00007E2B0000}"/>
    <cellStyle name="Normal 2 3 2 2 3 2 3 2 3 2" xfId="25692" xr:uid="{00000000-0005-0000-0000-00007F2B0000}"/>
    <cellStyle name="Normal 2 3 2 2 3 2 3 2 3 3" xfId="16156" xr:uid="{00000000-0005-0000-0000-0000802B0000}"/>
    <cellStyle name="Normal 2 3 2 2 3 2 3 2 4" xfId="20924" xr:uid="{00000000-0005-0000-0000-0000812B0000}"/>
    <cellStyle name="Normal 2 3 2 2 3 2 3 2 5" xfId="11388" xr:uid="{00000000-0005-0000-0000-0000822B0000}"/>
    <cellStyle name="Normal 2 3 2 2 3 2 3 3" xfId="3042" xr:uid="{00000000-0005-0000-0000-0000832B0000}"/>
    <cellStyle name="Normal 2 3 2 2 3 2 3 3 2" xfId="7811" xr:uid="{00000000-0005-0000-0000-0000842B0000}"/>
    <cellStyle name="Normal 2 3 2 2 3 2 3 3 2 2" xfId="26884" xr:uid="{00000000-0005-0000-0000-0000852B0000}"/>
    <cellStyle name="Normal 2 3 2 2 3 2 3 3 2 3" xfId="17348" xr:uid="{00000000-0005-0000-0000-0000862B0000}"/>
    <cellStyle name="Normal 2 3 2 2 3 2 3 3 3" xfId="22116" xr:uid="{00000000-0005-0000-0000-0000872B0000}"/>
    <cellStyle name="Normal 2 3 2 2 3 2 3 3 4" xfId="12580" xr:uid="{00000000-0005-0000-0000-0000882B0000}"/>
    <cellStyle name="Normal 2 3 2 2 3 2 3 4" xfId="5427" xr:uid="{00000000-0005-0000-0000-0000892B0000}"/>
    <cellStyle name="Normal 2 3 2 2 3 2 3 4 2" xfId="24500" xr:uid="{00000000-0005-0000-0000-00008A2B0000}"/>
    <cellStyle name="Normal 2 3 2 2 3 2 3 4 3" xfId="14964" xr:uid="{00000000-0005-0000-0000-00008B2B0000}"/>
    <cellStyle name="Normal 2 3 2 2 3 2 3 5" xfId="19732" xr:uid="{00000000-0005-0000-0000-00008C2B0000}"/>
    <cellStyle name="Normal 2 3 2 2 3 2 3 6" xfId="10196" xr:uid="{00000000-0005-0000-0000-00008D2B0000}"/>
    <cellStyle name="Normal 2 3 2 2 3 2 4" xfId="999" xr:uid="{00000000-0005-0000-0000-00008E2B0000}"/>
    <cellStyle name="Normal 2 3 2 2 3 2 4 2" xfId="2197" xr:uid="{00000000-0005-0000-0000-00008F2B0000}"/>
    <cellStyle name="Normal 2 3 2 2 3 2 4 2 2" xfId="4582" xr:uid="{00000000-0005-0000-0000-0000902B0000}"/>
    <cellStyle name="Normal 2 3 2 2 3 2 4 2 2 2" xfId="9351" xr:uid="{00000000-0005-0000-0000-0000912B0000}"/>
    <cellStyle name="Normal 2 3 2 2 3 2 4 2 2 2 2" xfId="28424" xr:uid="{00000000-0005-0000-0000-0000922B0000}"/>
    <cellStyle name="Normal 2 3 2 2 3 2 4 2 2 2 3" xfId="18888" xr:uid="{00000000-0005-0000-0000-0000932B0000}"/>
    <cellStyle name="Normal 2 3 2 2 3 2 4 2 2 3" xfId="23656" xr:uid="{00000000-0005-0000-0000-0000942B0000}"/>
    <cellStyle name="Normal 2 3 2 2 3 2 4 2 2 4" xfId="14120" xr:uid="{00000000-0005-0000-0000-0000952B0000}"/>
    <cellStyle name="Normal 2 3 2 2 3 2 4 2 3" xfId="6967" xr:uid="{00000000-0005-0000-0000-0000962B0000}"/>
    <cellStyle name="Normal 2 3 2 2 3 2 4 2 3 2" xfId="26040" xr:uid="{00000000-0005-0000-0000-0000972B0000}"/>
    <cellStyle name="Normal 2 3 2 2 3 2 4 2 3 3" xfId="16504" xr:uid="{00000000-0005-0000-0000-0000982B0000}"/>
    <cellStyle name="Normal 2 3 2 2 3 2 4 2 4" xfId="21272" xr:uid="{00000000-0005-0000-0000-0000992B0000}"/>
    <cellStyle name="Normal 2 3 2 2 3 2 4 2 5" xfId="11736" xr:uid="{00000000-0005-0000-0000-00009A2B0000}"/>
    <cellStyle name="Normal 2 3 2 2 3 2 4 3" xfId="3390" xr:uid="{00000000-0005-0000-0000-00009B2B0000}"/>
    <cellStyle name="Normal 2 3 2 2 3 2 4 3 2" xfId="8159" xr:uid="{00000000-0005-0000-0000-00009C2B0000}"/>
    <cellStyle name="Normal 2 3 2 2 3 2 4 3 2 2" xfId="27232" xr:uid="{00000000-0005-0000-0000-00009D2B0000}"/>
    <cellStyle name="Normal 2 3 2 2 3 2 4 3 2 3" xfId="17696" xr:uid="{00000000-0005-0000-0000-00009E2B0000}"/>
    <cellStyle name="Normal 2 3 2 2 3 2 4 3 3" xfId="22464" xr:uid="{00000000-0005-0000-0000-00009F2B0000}"/>
    <cellStyle name="Normal 2 3 2 2 3 2 4 3 4" xfId="12928" xr:uid="{00000000-0005-0000-0000-0000A02B0000}"/>
    <cellStyle name="Normal 2 3 2 2 3 2 4 4" xfId="5775" xr:uid="{00000000-0005-0000-0000-0000A12B0000}"/>
    <cellStyle name="Normal 2 3 2 2 3 2 4 4 2" xfId="24848" xr:uid="{00000000-0005-0000-0000-0000A22B0000}"/>
    <cellStyle name="Normal 2 3 2 2 3 2 4 4 3" xfId="15312" xr:uid="{00000000-0005-0000-0000-0000A32B0000}"/>
    <cellStyle name="Normal 2 3 2 2 3 2 4 5" xfId="20080" xr:uid="{00000000-0005-0000-0000-0000A42B0000}"/>
    <cellStyle name="Normal 2 3 2 2 3 2 4 6" xfId="10544" xr:uid="{00000000-0005-0000-0000-0000A52B0000}"/>
    <cellStyle name="Normal 2 3 2 2 3 2 5" xfId="1501" xr:uid="{00000000-0005-0000-0000-0000A62B0000}"/>
    <cellStyle name="Normal 2 3 2 2 3 2 5 2" xfId="3886" xr:uid="{00000000-0005-0000-0000-0000A72B0000}"/>
    <cellStyle name="Normal 2 3 2 2 3 2 5 2 2" xfId="8655" xr:uid="{00000000-0005-0000-0000-0000A82B0000}"/>
    <cellStyle name="Normal 2 3 2 2 3 2 5 2 2 2" xfId="27728" xr:uid="{00000000-0005-0000-0000-0000A92B0000}"/>
    <cellStyle name="Normal 2 3 2 2 3 2 5 2 2 3" xfId="18192" xr:uid="{00000000-0005-0000-0000-0000AA2B0000}"/>
    <cellStyle name="Normal 2 3 2 2 3 2 5 2 3" xfId="22960" xr:uid="{00000000-0005-0000-0000-0000AB2B0000}"/>
    <cellStyle name="Normal 2 3 2 2 3 2 5 2 4" xfId="13424" xr:uid="{00000000-0005-0000-0000-0000AC2B0000}"/>
    <cellStyle name="Normal 2 3 2 2 3 2 5 3" xfId="6271" xr:uid="{00000000-0005-0000-0000-0000AD2B0000}"/>
    <cellStyle name="Normal 2 3 2 2 3 2 5 3 2" xfId="25344" xr:uid="{00000000-0005-0000-0000-0000AE2B0000}"/>
    <cellStyle name="Normal 2 3 2 2 3 2 5 3 3" xfId="15808" xr:uid="{00000000-0005-0000-0000-0000AF2B0000}"/>
    <cellStyle name="Normal 2 3 2 2 3 2 5 4" xfId="20576" xr:uid="{00000000-0005-0000-0000-0000B02B0000}"/>
    <cellStyle name="Normal 2 3 2 2 3 2 5 5" xfId="11040" xr:uid="{00000000-0005-0000-0000-0000B12B0000}"/>
    <cellStyle name="Normal 2 3 2 2 3 2 6" xfId="2694" xr:uid="{00000000-0005-0000-0000-0000B22B0000}"/>
    <cellStyle name="Normal 2 3 2 2 3 2 6 2" xfId="7463" xr:uid="{00000000-0005-0000-0000-0000B32B0000}"/>
    <cellStyle name="Normal 2 3 2 2 3 2 6 2 2" xfId="26536" xr:uid="{00000000-0005-0000-0000-0000B42B0000}"/>
    <cellStyle name="Normal 2 3 2 2 3 2 6 2 3" xfId="17000" xr:uid="{00000000-0005-0000-0000-0000B52B0000}"/>
    <cellStyle name="Normal 2 3 2 2 3 2 6 3" xfId="21768" xr:uid="{00000000-0005-0000-0000-0000B62B0000}"/>
    <cellStyle name="Normal 2 3 2 2 3 2 6 4" xfId="12232" xr:uid="{00000000-0005-0000-0000-0000B72B0000}"/>
    <cellStyle name="Normal 2 3 2 2 3 2 7" xfId="5079" xr:uid="{00000000-0005-0000-0000-0000B82B0000}"/>
    <cellStyle name="Normal 2 3 2 2 3 2 7 2" xfId="24152" xr:uid="{00000000-0005-0000-0000-0000B92B0000}"/>
    <cellStyle name="Normal 2 3 2 2 3 2 7 3" xfId="14616" xr:uid="{00000000-0005-0000-0000-0000BA2B0000}"/>
    <cellStyle name="Normal 2 3 2 2 3 2 8" xfId="19384" xr:uid="{00000000-0005-0000-0000-0000BB2B0000}"/>
    <cellStyle name="Normal 2 3 2 2 3 2 9" xfId="9848" xr:uid="{00000000-0005-0000-0000-0000BC2B0000}"/>
    <cellStyle name="Normal 2 3 2 2 3 3" xfId="230" xr:uid="{00000000-0005-0000-0000-0000BD2B0000}"/>
    <cellStyle name="Normal 2 3 2 2 3 3 2" xfId="579" xr:uid="{00000000-0005-0000-0000-0000BE2B0000}"/>
    <cellStyle name="Normal 2 3 2 2 3 3 2 2" xfId="1777" xr:uid="{00000000-0005-0000-0000-0000BF2B0000}"/>
    <cellStyle name="Normal 2 3 2 2 3 3 2 2 2" xfId="4162" xr:uid="{00000000-0005-0000-0000-0000C02B0000}"/>
    <cellStyle name="Normal 2 3 2 2 3 3 2 2 2 2" xfId="8931" xr:uid="{00000000-0005-0000-0000-0000C12B0000}"/>
    <cellStyle name="Normal 2 3 2 2 3 3 2 2 2 2 2" xfId="28004" xr:uid="{00000000-0005-0000-0000-0000C22B0000}"/>
    <cellStyle name="Normal 2 3 2 2 3 3 2 2 2 2 3" xfId="18468" xr:uid="{00000000-0005-0000-0000-0000C32B0000}"/>
    <cellStyle name="Normal 2 3 2 2 3 3 2 2 2 3" xfId="23236" xr:uid="{00000000-0005-0000-0000-0000C42B0000}"/>
    <cellStyle name="Normal 2 3 2 2 3 3 2 2 2 4" xfId="13700" xr:uid="{00000000-0005-0000-0000-0000C52B0000}"/>
    <cellStyle name="Normal 2 3 2 2 3 3 2 2 3" xfId="6547" xr:uid="{00000000-0005-0000-0000-0000C62B0000}"/>
    <cellStyle name="Normal 2 3 2 2 3 3 2 2 3 2" xfId="25620" xr:uid="{00000000-0005-0000-0000-0000C72B0000}"/>
    <cellStyle name="Normal 2 3 2 2 3 3 2 2 3 3" xfId="16084" xr:uid="{00000000-0005-0000-0000-0000C82B0000}"/>
    <cellStyle name="Normal 2 3 2 2 3 3 2 2 4" xfId="20852" xr:uid="{00000000-0005-0000-0000-0000C92B0000}"/>
    <cellStyle name="Normal 2 3 2 2 3 3 2 2 5" xfId="11316" xr:uid="{00000000-0005-0000-0000-0000CA2B0000}"/>
    <cellStyle name="Normal 2 3 2 2 3 3 2 3" xfId="2970" xr:uid="{00000000-0005-0000-0000-0000CB2B0000}"/>
    <cellStyle name="Normal 2 3 2 2 3 3 2 3 2" xfId="7739" xr:uid="{00000000-0005-0000-0000-0000CC2B0000}"/>
    <cellStyle name="Normal 2 3 2 2 3 3 2 3 2 2" xfId="26812" xr:uid="{00000000-0005-0000-0000-0000CD2B0000}"/>
    <cellStyle name="Normal 2 3 2 2 3 3 2 3 2 3" xfId="17276" xr:uid="{00000000-0005-0000-0000-0000CE2B0000}"/>
    <cellStyle name="Normal 2 3 2 2 3 3 2 3 3" xfId="22044" xr:uid="{00000000-0005-0000-0000-0000CF2B0000}"/>
    <cellStyle name="Normal 2 3 2 2 3 3 2 3 4" xfId="12508" xr:uid="{00000000-0005-0000-0000-0000D02B0000}"/>
    <cellStyle name="Normal 2 3 2 2 3 3 2 4" xfId="5355" xr:uid="{00000000-0005-0000-0000-0000D12B0000}"/>
    <cellStyle name="Normal 2 3 2 2 3 3 2 4 2" xfId="24428" xr:uid="{00000000-0005-0000-0000-0000D22B0000}"/>
    <cellStyle name="Normal 2 3 2 2 3 3 2 4 3" xfId="14892" xr:uid="{00000000-0005-0000-0000-0000D32B0000}"/>
    <cellStyle name="Normal 2 3 2 2 3 3 2 5" xfId="19660" xr:uid="{00000000-0005-0000-0000-0000D42B0000}"/>
    <cellStyle name="Normal 2 3 2 2 3 3 2 6" xfId="10124" xr:uid="{00000000-0005-0000-0000-0000D52B0000}"/>
    <cellStyle name="Normal 2 3 2 2 3 3 3" xfId="927" xr:uid="{00000000-0005-0000-0000-0000D62B0000}"/>
    <cellStyle name="Normal 2 3 2 2 3 3 3 2" xfId="2125" xr:uid="{00000000-0005-0000-0000-0000D72B0000}"/>
    <cellStyle name="Normal 2 3 2 2 3 3 3 2 2" xfId="4510" xr:uid="{00000000-0005-0000-0000-0000D82B0000}"/>
    <cellStyle name="Normal 2 3 2 2 3 3 3 2 2 2" xfId="9279" xr:uid="{00000000-0005-0000-0000-0000D92B0000}"/>
    <cellStyle name="Normal 2 3 2 2 3 3 3 2 2 2 2" xfId="28352" xr:uid="{00000000-0005-0000-0000-0000DA2B0000}"/>
    <cellStyle name="Normal 2 3 2 2 3 3 3 2 2 2 3" xfId="18816" xr:uid="{00000000-0005-0000-0000-0000DB2B0000}"/>
    <cellStyle name="Normal 2 3 2 2 3 3 3 2 2 3" xfId="23584" xr:uid="{00000000-0005-0000-0000-0000DC2B0000}"/>
    <cellStyle name="Normal 2 3 2 2 3 3 3 2 2 4" xfId="14048" xr:uid="{00000000-0005-0000-0000-0000DD2B0000}"/>
    <cellStyle name="Normal 2 3 2 2 3 3 3 2 3" xfId="6895" xr:uid="{00000000-0005-0000-0000-0000DE2B0000}"/>
    <cellStyle name="Normal 2 3 2 2 3 3 3 2 3 2" xfId="25968" xr:uid="{00000000-0005-0000-0000-0000DF2B0000}"/>
    <cellStyle name="Normal 2 3 2 2 3 3 3 2 3 3" xfId="16432" xr:uid="{00000000-0005-0000-0000-0000E02B0000}"/>
    <cellStyle name="Normal 2 3 2 2 3 3 3 2 4" xfId="21200" xr:uid="{00000000-0005-0000-0000-0000E12B0000}"/>
    <cellStyle name="Normal 2 3 2 2 3 3 3 2 5" xfId="11664" xr:uid="{00000000-0005-0000-0000-0000E22B0000}"/>
    <cellStyle name="Normal 2 3 2 2 3 3 3 3" xfId="3318" xr:uid="{00000000-0005-0000-0000-0000E32B0000}"/>
    <cellStyle name="Normal 2 3 2 2 3 3 3 3 2" xfId="8087" xr:uid="{00000000-0005-0000-0000-0000E42B0000}"/>
    <cellStyle name="Normal 2 3 2 2 3 3 3 3 2 2" xfId="27160" xr:uid="{00000000-0005-0000-0000-0000E52B0000}"/>
    <cellStyle name="Normal 2 3 2 2 3 3 3 3 2 3" xfId="17624" xr:uid="{00000000-0005-0000-0000-0000E62B0000}"/>
    <cellStyle name="Normal 2 3 2 2 3 3 3 3 3" xfId="22392" xr:uid="{00000000-0005-0000-0000-0000E72B0000}"/>
    <cellStyle name="Normal 2 3 2 2 3 3 3 3 4" xfId="12856" xr:uid="{00000000-0005-0000-0000-0000E82B0000}"/>
    <cellStyle name="Normal 2 3 2 2 3 3 3 4" xfId="5703" xr:uid="{00000000-0005-0000-0000-0000E92B0000}"/>
    <cellStyle name="Normal 2 3 2 2 3 3 3 4 2" xfId="24776" xr:uid="{00000000-0005-0000-0000-0000EA2B0000}"/>
    <cellStyle name="Normal 2 3 2 2 3 3 3 4 3" xfId="15240" xr:uid="{00000000-0005-0000-0000-0000EB2B0000}"/>
    <cellStyle name="Normal 2 3 2 2 3 3 3 5" xfId="20008" xr:uid="{00000000-0005-0000-0000-0000EC2B0000}"/>
    <cellStyle name="Normal 2 3 2 2 3 3 3 6" xfId="10472" xr:uid="{00000000-0005-0000-0000-0000ED2B0000}"/>
    <cellStyle name="Normal 2 3 2 2 3 3 4" xfId="1429" xr:uid="{00000000-0005-0000-0000-0000EE2B0000}"/>
    <cellStyle name="Normal 2 3 2 2 3 3 4 2" xfId="3814" xr:uid="{00000000-0005-0000-0000-0000EF2B0000}"/>
    <cellStyle name="Normal 2 3 2 2 3 3 4 2 2" xfId="8583" xr:uid="{00000000-0005-0000-0000-0000F02B0000}"/>
    <cellStyle name="Normal 2 3 2 2 3 3 4 2 2 2" xfId="27656" xr:uid="{00000000-0005-0000-0000-0000F12B0000}"/>
    <cellStyle name="Normal 2 3 2 2 3 3 4 2 2 3" xfId="18120" xr:uid="{00000000-0005-0000-0000-0000F22B0000}"/>
    <cellStyle name="Normal 2 3 2 2 3 3 4 2 3" xfId="22888" xr:uid="{00000000-0005-0000-0000-0000F32B0000}"/>
    <cellStyle name="Normal 2 3 2 2 3 3 4 2 4" xfId="13352" xr:uid="{00000000-0005-0000-0000-0000F42B0000}"/>
    <cellStyle name="Normal 2 3 2 2 3 3 4 3" xfId="6199" xr:uid="{00000000-0005-0000-0000-0000F52B0000}"/>
    <cellStyle name="Normal 2 3 2 2 3 3 4 3 2" xfId="25272" xr:uid="{00000000-0005-0000-0000-0000F62B0000}"/>
    <cellStyle name="Normal 2 3 2 2 3 3 4 3 3" xfId="15736" xr:uid="{00000000-0005-0000-0000-0000F72B0000}"/>
    <cellStyle name="Normal 2 3 2 2 3 3 4 4" xfId="20504" xr:uid="{00000000-0005-0000-0000-0000F82B0000}"/>
    <cellStyle name="Normal 2 3 2 2 3 3 4 5" xfId="10968" xr:uid="{00000000-0005-0000-0000-0000F92B0000}"/>
    <cellStyle name="Normal 2 3 2 2 3 3 5" xfId="2622" xr:uid="{00000000-0005-0000-0000-0000FA2B0000}"/>
    <cellStyle name="Normal 2 3 2 2 3 3 5 2" xfId="7391" xr:uid="{00000000-0005-0000-0000-0000FB2B0000}"/>
    <cellStyle name="Normal 2 3 2 2 3 3 5 2 2" xfId="26464" xr:uid="{00000000-0005-0000-0000-0000FC2B0000}"/>
    <cellStyle name="Normal 2 3 2 2 3 3 5 2 3" xfId="16928" xr:uid="{00000000-0005-0000-0000-0000FD2B0000}"/>
    <cellStyle name="Normal 2 3 2 2 3 3 5 3" xfId="21696" xr:uid="{00000000-0005-0000-0000-0000FE2B0000}"/>
    <cellStyle name="Normal 2 3 2 2 3 3 5 4" xfId="12160" xr:uid="{00000000-0005-0000-0000-0000FF2B0000}"/>
    <cellStyle name="Normal 2 3 2 2 3 3 6" xfId="5007" xr:uid="{00000000-0005-0000-0000-0000002C0000}"/>
    <cellStyle name="Normal 2 3 2 2 3 3 6 2" xfId="24080" xr:uid="{00000000-0005-0000-0000-0000012C0000}"/>
    <cellStyle name="Normal 2 3 2 2 3 3 6 3" xfId="14544" xr:uid="{00000000-0005-0000-0000-0000022C0000}"/>
    <cellStyle name="Normal 2 3 2 2 3 3 7" xfId="19312" xr:uid="{00000000-0005-0000-0000-0000032C0000}"/>
    <cellStyle name="Normal 2 3 2 2 3 3 8" xfId="9776" xr:uid="{00000000-0005-0000-0000-0000042C0000}"/>
    <cellStyle name="Normal 2 3 2 2 3 4" xfId="374" xr:uid="{00000000-0005-0000-0000-0000052C0000}"/>
    <cellStyle name="Normal 2 3 2 2 3 4 2" xfId="723" xr:uid="{00000000-0005-0000-0000-0000062C0000}"/>
    <cellStyle name="Normal 2 3 2 2 3 4 2 2" xfId="1921" xr:uid="{00000000-0005-0000-0000-0000072C0000}"/>
    <cellStyle name="Normal 2 3 2 2 3 4 2 2 2" xfId="4306" xr:uid="{00000000-0005-0000-0000-0000082C0000}"/>
    <cellStyle name="Normal 2 3 2 2 3 4 2 2 2 2" xfId="9075" xr:uid="{00000000-0005-0000-0000-0000092C0000}"/>
    <cellStyle name="Normal 2 3 2 2 3 4 2 2 2 2 2" xfId="28148" xr:uid="{00000000-0005-0000-0000-00000A2C0000}"/>
    <cellStyle name="Normal 2 3 2 2 3 4 2 2 2 2 3" xfId="18612" xr:uid="{00000000-0005-0000-0000-00000B2C0000}"/>
    <cellStyle name="Normal 2 3 2 2 3 4 2 2 2 3" xfId="23380" xr:uid="{00000000-0005-0000-0000-00000C2C0000}"/>
    <cellStyle name="Normal 2 3 2 2 3 4 2 2 2 4" xfId="13844" xr:uid="{00000000-0005-0000-0000-00000D2C0000}"/>
    <cellStyle name="Normal 2 3 2 2 3 4 2 2 3" xfId="6691" xr:uid="{00000000-0005-0000-0000-00000E2C0000}"/>
    <cellStyle name="Normal 2 3 2 2 3 4 2 2 3 2" xfId="25764" xr:uid="{00000000-0005-0000-0000-00000F2C0000}"/>
    <cellStyle name="Normal 2 3 2 2 3 4 2 2 3 3" xfId="16228" xr:uid="{00000000-0005-0000-0000-0000102C0000}"/>
    <cellStyle name="Normal 2 3 2 2 3 4 2 2 4" xfId="20996" xr:uid="{00000000-0005-0000-0000-0000112C0000}"/>
    <cellStyle name="Normal 2 3 2 2 3 4 2 2 5" xfId="11460" xr:uid="{00000000-0005-0000-0000-0000122C0000}"/>
    <cellStyle name="Normal 2 3 2 2 3 4 2 3" xfId="3114" xr:uid="{00000000-0005-0000-0000-0000132C0000}"/>
    <cellStyle name="Normal 2 3 2 2 3 4 2 3 2" xfId="7883" xr:uid="{00000000-0005-0000-0000-0000142C0000}"/>
    <cellStyle name="Normal 2 3 2 2 3 4 2 3 2 2" xfId="26956" xr:uid="{00000000-0005-0000-0000-0000152C0000}"/>
    <cellStyle name="Normal 2 3 2 2 3 4 2 3 2 3" xfId="17420" xr:uid="{00000000-0005-0000-0000-0000162C0000}"/>
    <cellStyle name="Normal 2 3 2 2 3 4 2 3 3" xfId="22188" xr:uid="{00000000-0005-0000-0000-0000172C0000}"/>
    <cellStyle name="Normal 2 3 2 2 3 4 2 3 4" xfId="12652" xr:uid="{00000000-0005-0000-0000-0000182C0000}"/>
    <cellStyle name="Normal 2 3 2 2 3 4 2 4" xfId="5499" xr:uid="{00000000-0005-0000-0000-0000192C0000}"/>
    <cellStyle name="Normal 2 3 2 2 3 4 2 4 2" xfId="24572" xr:uid="{00000000-0005-0000-0000-00001A2C0000}"/>
    <cellStyle name="Normal 2 3 2 2 3 4 2 4 3" xfId="15036" xr:uid="{00000000-0005-0000-0000-00001B2C0000}"/>
    <cellStyle name="Normal 2 3 2 2 3 4 2 5" xfId="19804" xr:uid="{00000000-0005-0000-0000-00001C2C0000}"/>
    <cellStyle name="Normal 2 3 2 2 3 4 2 6" xfId="10268" xr:uid="{00000000-0005-0000-0000-00001D2C0000}"/>
    <cellStyle name="Normal 2 3 2 2 3 4 3" xfId="1071" xr:uid="{00000000-0005-0000-0000-00001E2C0000}"/>
    <cellStyle name="Normal 2 3 2 2 3 4 3 2" xfId="2269" xr:uid="{00000000-0005-0000-0000-00001F2C0000}"/>
    <cellStyle name="Normal 2 3 2 2 3 4 3 2 2" xfId="4654" xr:uid="{00000000-0005-0000-0000-0000202C0000}"/>
    <cellStyle name="Normal 2 3 2 2 3 4 3 2 2 2" xfId="9423" xr:uid="{00000000-0005-0000-0000-0000212C0000}"/>
    <cellStyle name="Normal 2 3 2 2 3 4 3 2 2 2 2" xfId="28496" xr:uid="{00000000-0005-0000-0000-0000222C0000}"/>
    <cellStyle name="Normal 2 3 2 2 3 4 3 2 2 2 3" xfId="18960" xr:uid="{00000000-0005-0000-0000-0000232C0000}"/>
    <cellStyle name="Normal 2 3 2 2 3 4 3 2 2 3" xfId="23728" xr:uid="{00000000-0005-0000-0000-0000242C0000}"/>
    <cellStyle name="Normal 2 3 2 2 3 4 3 2 2 4" xfId="14192" xr:uid="{00000000-0005-0000-0000-0000252C0000}"/>
    <cellStyle name="Normal 2 3 2 2 3 4 3 2 3" xfId="7039" xr:uid="{00000000-0005-0000-0000-0000262C0000}"/>
    <cellStyle name="Normal 2 3 2 2 3 4 3 2 3 2" xfId="26112" xr:uid="{00000000-0005-0000-0000-0000272C0000}"/>
    <cellStyle name="Normal 2 3 2 2 3 4 3 2 3 3" xfId="16576" xr:uid="{00000000-0005-0000-0000-0000282C0000}"/>
    <cellStyle name="Normal 2 3 2 2 3 4 3 2 4" xfId="21344" xr:uid="{00000000-0005-0000-0000-0000292C0000}"/>
    <cellStyle name="Normal 2 3 2 2 3 4 3 2 5" xfId="11808" xr:uid="{00000000-0005-0000-0000-00002A2C0000}"/>
    <cellStyle name="Normal 2 3 2 2 3 4 3 3" xfId="3462" xr:uid="{00000000-0005-0000-0000-00002B2C0000}"/>
    <cellStyle name="Normal 2 3 2 2 3 4 3 3 2" xfId="8231" xr:uid="{00000000-0005-0000-0000-00002C2C0000}"/>
    <cellStyle name="Normal 2 3 2 2 3 4 3 3 2 2" xfId="27304" xr:uid="{00000000-0005-0000-0000-00002D2C0000}"/>
    <cellStyle name="Normal 2 3 2 2 3 4 3 3 2 3" xfId="17768" xr:uid="{00000000-0005-0000-0000-00002E2C0000}"/>
    <cellStyle name="Normal 2 3 2 2 3 4 3 3 3" xfId="22536" xr:uid="{00000000-0005-0000-0000-00002F2C0000}"/>
    <cellStyle name="Normal 2 3 2 2 3 4 3 3 4" xfId="13000" xr:uid="{00000000-0005-0000-0000-0000302C0000}"/>
    <cellStyle name="Normal 2 3 2 2 3 4 3 4" xfId="5847" xr:uid="{00000000-0005-0000-0000-0000312C0000}"/>
    <cellStyle name="Normal 2 3 2 2 3 4 3 4 2" xfId="24920" xr:uid="{00000000-0005-0000-0000-0000322C0000}"/>
    <cellStyle name="Normal 2 3 2 2 3 4 3 4 3" xfId="15384" xr:uid="{00000000-0005-0000-0000-0000332C0000}"/>
    <cellStyle name="Normal 2 3 2 2 3 4 3 5" xfId="20152" xr:uid="{00000000-0005-0000-0000-0000342C0000}"/>
    <cellStyle name="Normal 2 3 2 2 3 4 3 6" xfId="10616" xr:uid="{00000000-0005-0000-0000-0000352C0000}"/>
    <cellStyle name="Normal 2 3 2 2 3 4 4" xfId="1573" xr:uid="{00000000-0005-0000-0000-0000362C0000}"/>
    <cellStyle name="Normal 2 3 2 2 3 4 4 2" xfId="3958" xr:uid="{00000000-0005-0000-0000-0000372C0000}"/>
    <cellStyle name="Normal 2 3 2 2 3 4 4 2 2" xfId="8727" xr:uid="{00000000-0005-0000-0000-0000382C0000}"/>
    <cellStyle name="Normal 2 3 2 2 3 4 4 2 2 2" xfId="27800" xr:uid="{00000000-0005-0000-0000-0000392C0000}"/>
    <cellStyle name="Normal 2 3 2 2 3 4 4 2 2 3" xfId="18264" xr:uid="{00000000-0005-0000-0000-00003A2C0000}"/>
    <cellStyle name="Normal 2 3 2 2 3 4 4 2 3" xfId="23032" xr:uid="{00000000-0005-0000-0000-00003B2C0000}"/>
    <cellStyle name="Normal 2 3 2 2 3 4 4 2 4" xfId="13496" xr:uid="{00000000-0005-0000-0000-00003C2C0000}"/>
    <cellStyle name="Normal 2 3 2 2 3 4 4 3" xfId="6343" xr:uid="{00000000-0005-0000-0000-00003D2C0000}"/>
    <cellStyle name="Normal 2 3 2 2 3 4 4 3 2" xfId="25416" xr:uid="{00000000-0005-0000-0000-00003E2C0000}"/>
    <cellStyle name="Normal 2 3 2 2 3 4 4 3 3" xfId="15880" xr:uid="{00000000-0005-0000-0000-00003F2C0000}"/>
    <cellStyle name="Normal 2 3 2 2 3 4 4 4" xfId="20648" xr:uid="{00000000-0005-0000-0000-0000402C0000}"/>
    <cellStyle name="Normal 2 3 2 2 3 4 4 5" xfId="11112" xr:uid="{00000000-0005-0000-0000-0000412C0000}"/>
    <cellStyle name="Normal 2 3 2 2 3 4 5" xfId="2766" xr:uid="{00000000-0005-0000-0000-0000422C0000}"/>
    <cellStyle name="Normal 2 3 2 2 3 4 5 2" xfId="7535" xr:uid="{00000000-0005-0000-0000-0000432C0000}"/>
    <cellStyle name="Normal 2 3 2 2 3 4 5 2 2" xfId="26608" xr:uid="{00000000-0005-0000-0000-0000442C0000}"/>
    <cellStyle name="Normal 2 3 2 2 3 4 5 2 3" xfId="17072" xr:uid="{00000000-0005-0000-0000-0000452C0000}"/>
    <cellStyle name="Normal 2 3 2 2 3 4 5 3" xfId="21840" xr:uid="{00000000-0005-0000-0000-0000462C0000}"/>
    <cellStyle name="Normal 2 3 2 2 3 4 5 4" xfId="12304" xr:uid="{00000000-0005-0000-0000-0000472C0000}"/>
    <cellStyle name="Normal 2 3 2 2 3 4 6" xfId="5151" xr:uid="{00000000-0005-0000-0000-0000482C0000}"/>
    <cellStyle name="Normal 2 3 2 2 3 4 6 2" xfId="24224" xr:uid="{00000000-0005-0000-0000-0000492C0000}"/>
    <cellStyle name="Normal 2 3 2 2 3 4 6 3" xfId="14688" xr:uid="{00000000-0005-0000-0000-00004A2C0000}"/>
    <cellStyle name="Normal 2 3 2 2 3 4 7" xfId="19456" xr:uid="{00000000-0005-0000-0000-00004B2C0000}"/>
    <cellStyle name="Normal 2 3 2 2 3 4 8" xfId="9920" xr:uid="{00000000-0005-0000-0000-00004C2C0000}"/>
    <cellStyle name="Normal 2 3 2 2 3 5" xfId="507" xr:uid="{00000000-0005-0000-0000-00004D2C0000}"/>
    <cellStyle name="Normal 2 3 2 2 3 5 2" xfId="1705" xr:uid="{00000000-0005-0000-0000-00004E2C0000}"/>
    <cellStyle name="Normal 2 3 2 2 3 5 2 2" xfId="4090" xr:uid="{00000000-0005-0000-0000-00004F2C0000}"/>
    <cellStyle name="Normal 2 3 2 2 3 5 2 2 2" xfId="8859" xr:uid="{00000000-0005-0000-0000-0000502C0000}"/>
    <cellStyle name="Normal 2 3 2 2 3 5 2 2 2 2" xfId="27932" xr:uid="{00000000-0005-0000-0000-0000512C0000}"/>
    <cellStyle name="Normal 2 3 2 2 3 5 2 2 2 3" xfId="18396" xr:uid="{00000000-0005-0000-0000-0000522C0000}"/>
    <cellStyle name="Normal 2 3 2 2 3 5 2 2 3" xfId="23164" xr:uid="{00000000-0005-0000-0000-0000532C0000}"/>
    <cellStyle name="Normal 2 3 2 2 3 5 2 2 4" xfId="13628" xr:uid="{00000000-0005-0000-0000-0000542C0000}"/>
    <cellStyle name="Normal 2 3 2 2 3 5 2 3" xfId="6475" xr:uid="{00000000-0005-0000-0000-0000552C0000}"/>
    <cellStyle name="Normal 2 3 2 2 3 5 2 3 2" xfId="25548" xr:uid="{00000000-0005-0000-0000-0000562C0000}"/>
    <cellStyle name="Normal 2 3 2 2 3 5 2 3 3" xfId="16012" xr:uid="{00000000-0005-0000-0000-0000572C0000}"/>
    <cellStyle name="Normal 2 3 2 2 3 5 2 4" xfId="20780" xr:uid="{00000000-0005-0000-0000-0000582C0000}"/>
    <cellStyle name="Normal 2 3 2 2 3 5 2 5" xfId="11244" xr:uid="{00000000-0005-0000-0000-0000592C0000}"/>
    <cellStyle name="Normal 2 3 2 2 3 5 3" xfId="2898" xr:uid="{00000000-0005-0000-0000-00005A2C0000}"/>
    <cellStyle name="Normal 2 3 2 2 3 5 3 2" xfId="7667" xr:uid="{00000000-0005-0000-0000-00005B2C0000}"/>
    <cellStyle name="Normal 2 3 2 2 3 5 3 2 2" xfId="26740" xr:uid="{00000000-0005-0000-0000-00005C2C0000}"/>
    <cellStyle name="Normal 2 3 2 2 3 5 3 2 3" xfId="17204" xr:uid="{00000000-0005-0000-0000-00005D2C0000}"/>
    <cellStyle name="Normal 2 3 2 2 3 5 3 3" xfId="21972" xr:uid="{00000000-0005-0000-0000-00005E2C0000}"/>
    <cellStyle name="Normal 2 3 2 2 3 5 3 4" xfId="12436" xr:uid="{00000000-0005-0000-0000-00005F2C0000}"/>
    <cellStyle name="Normal 2 3 2 2 3 5 4" xfId="5283" xr:uid="{00000000-0005-0000-0000-0000602C0000}"/>
    <cellStyle name="Normal 2 3 2 2 3 5 4 2" xfId="24356" xr:uid="{00000000-0005-0000-0000-0000612C0000}"/>
    <cellStyle name="Normal 2 3 2 2 3 5 4 3" xfId="14820" xr:uid="{00000000-0005-0000-0000-0000622C0000}"/>
    <cellStyle name="Normal 2 3 2 2 3 5 5" xfId="19588" xr:uid="{00000000-0005-0000-0000-0000632C0000}"/>
    <cellStyle name="Normal 2 3 2 2 3 5 6" xfId="10052" xr:uid="{00000000-0005-0000-0000-0000642C0000}"/>
    <cellStyle name="Normal 2 3 2 2 3 6" xfId="855" xr:uid="{00000000-0005-0000-0000-0000652C0000}"/>
    <cellStyle name="Normal 2 3 2 2 3 6 2" xfId="2053" xr:uid="{00000000-0005-0000-0000-0000662C0000}"/>
    <cellStyle name="Normal 2 3 2 2 3 6 2 2" xfId="4438" xr:uid="{00000000-0005-0000-0000-0000672C0000}"/>
    <cellStyle name="Normal 2 3 2 2 3 6 2 2 2" xfId="9207" xr:uid="{00000000-0005-0000-0000-0000682C0000}"/>
    <cellStyle name="Normal 2 3 2 2 3 6 2 2 2 2" xfId="28280" xr:uid="{00000000-0005-0000-0000-0000692C0000}"/>
    <cellStyle name="Normal 2 3 2 2 3 6 2 2 2 3" xfId="18744" xr:uid="{00000000-0005-0000-0000-00006A2C0000}"/>
    <cellStyle name="Normal 2 3 2 2 3 6 2 2 3" xfId="23512" xr:uid="{00000000-0005-0000-0000-00006B2C0000}"/>
    <cellStyle name="Normal 2 3 2 2 3 6 2 2 4" xfId="13976" xr:uid="{00000000-0005-0000-0000-00006C2C0000}"/>
    <cellStyle name="Normal 2 3 2 2 3 6 2 3" xfId="6823" xr:uid="{00000000-0005-0000-0000-00006D2C0000}"/>
    <cellStyle name="Normal 2 3 2 2 3 6 2 3 2" xfId="25896" xr:uid="{00000000-0005-0000-0000-00006E2C0000}"/>
    <cellStyle name="Normal 2 3 2 2 3 6 2 3 3" xfId="16360" xr:uid="{00000000-0005-0000-0000-00006F2C0000}"/>
    <cellStyle name="Normal 2 3 2 2 3 6 2 4" xfId="21128" xr:uid="{00000000-0005-0000-0000-0000702C0000}"/>
    <cellStyle name="Normal 2 3 2 2 3 6 2 5" xfId="11592" xr:uid="{00000000-0005-0000-0000-0000712C0000}"/>
    <cellStyle name="Normal 2 3 2 2 3 6 3" xfId="3246" xr:uid="{00000000-0005-0000-0000-0000722C0000}"/>
    <cellStyle name="Normal 2 3 2 2 3 6 3 2" xfId="8015" xr:uid="{00000000-0005-0000-0000-0000732C0000}"/>
    <cellStyle name="Normal 2 3 2 2 3 6 3 2 2" xfId="27088" xr:uid="{00000000-0005-0000-0000-0000742C0000}"/>
    <cellStyle name="Normal 2 3 2 2 3 6 3 2 3" xfId="17552" xr:uid="{00000000-0005-0000-0000-0000752C0000}"/>
    <cellStyle name="Normal 2 3 2 2 3 6 3 3" xfId="22320" xr:uid="{00000000-0005-0000-0000-0000762C0000}"/>
    <cellStyle name="Normal 2 3 2 2 3 6 3 4" xfId="12784" xr:uid="{00000000-0005-0000-0000-0000772C0000}"/>
    <cellStyle name="Normal 2 3 2 2 3 6 4" xfId="5631" xr:uid="{00000000-0005-0000-0000-0000782C0000}"/>
    <cellStyle name="Normal 2 3 2 2 3 6 4 2" xfId="24704" xr:uid="{00000000-0005-0000-0000-0000792C0000}"/>
    <cellStyle name="Normal 2 3 2 2 3 6 4 3" xfId="15168" xr:uid="{00000000-0005-0000-0000-00007A2C0000}"/>
    <cellStyle name="Normal 2 3 2 2 3 6 5" xfId="19936" xr:uid="{00000000-0005-0000-0000-00007B2C0000}"/>
    <cellStyle name="Normal 2 3 2 2 3 6 6" xfId="10400" xr:uid="{00000000-0005-0000-0000-00007C2C0000}"/>
    <cellStyle name="Normal 2 3 2 2 3 7" xfId="158" xr:uid="{00000000-0005-0000-0000-00007D2C0000}"/>
    <cellStyle name="Normal 2 3 2 2 3 7 2" xfId="1357" xr:uid="{00000000-0005-0000-0000-00007E2C0000}"/>
    <cellStyle name="Normal 2 3 2 2 3 7 2 2" xfId="3742" xr:uid="{00000000-0005-0000-0000-00007F2C0000}"/>
    <cellStyle name="Normal 2 3 2 2 3 7 2 2 2" xfId="8511" xr:uid="{00000000-0005-0000-0000-0000802C0000}"/>
    <cellStyle name="Normal 2 3 2 2 3 7 2 2 2 2" xfId="27584" xr:uid="{00000000-0005-0000-0000-0000812C0000}"/>
    <cellStyle name="Normal 2 3 2 2 3 7 2 2 2 3" xfId="18048" xr:uid="{00000000-0005-0000-0000-0000822C0000}"/>
    <cellStyle name="Normal 2 3 2 2 3 7 2 2 3" xfId="22816" xr:uid="{00000000-0005-0000-0000-0000832C0000}"/>
    <cellStyle name="Normal 2 3 2 2 3 7 2 2 4" xfId="13280" xr:uid="{00000000-0005-0000-0000-0000842C0000}"/>
    <cellStyle name="Normal 2 3 2 2 3 7 2 3" xfId="6127" xr:uid="{00000000-0005-0000-0000-0000852C0000}"/>
    <cellStyle name="Normal 2 3 2 2 3 7 2 3 2" xfId="25200" xr:uid="{00000000-0005-0000-0000-0000862C0000}"/>
    <cellStyle name="Normal 2 3 2 2 3 7 2 3 3" xfId="15664" xr:uid="{00000000-0005-0000-0000-0000872C0000}"/>
    <cellStyle name="Normal 2 3 2 2 3 7 2 4" xfId="20432" xr:uid="{00000000-0005-0000-0000-0000882C0000}"/>
    <cellStyle name="Normal 2 3 2 2 3 7 2 5" xfId="10896" xr:uid="{00000000-0005-0000-0000-0000892C0000}"/>
    <cellStyle name="Normal 2 3 2 2 3 7 3" xfId="2550" xr:uid="{00000000-0005-0000-0000-00008A2C0000}"/>
    <cellStyle name="Normal 2 3 2 2 3 7 3 2" xfId="7319" xr:uid="{00000000-0005-0000-0000-00008B2C0000}"/>
    <cellStyle name="Normal 2 3 2 2 3 7 3 2 2" xfId="26392" xr:uid="{00000000-0005-0000-0000-00008C2C0000}"/>
    <cellStyle name="Normal 2 3 2 2 3 7 3 2 3" xfId="16856" xr:uid="{00000000-0005-0000-0000-00008D2C0000}"/>
    <cellStyle name="Normal 2 3 2 2 3 7 3 3" xfId="21624" xr:uid="{00000000-0005-0000-0000-00008E2C0000}"/>
    <cellStyle name="Normal 2 3 2 2 3 7 3 4" xfId="12088" xr:uid="{00000000-0005-0000-0000-00008F2C0000}"/>
    <cellStyle name="Normal 2 3 2 2 3 7 4" xfId="4935" xr:uid="{00000000-0005-0000-0000-0000902C0000}"/>
    <cellStyle name="Normal 2 3 2 2 3 7 4 2" xfId="24008" xr:uid="{00000000-0005-0000-0000-0000912C0000}"/>
    <cellStyle name="Normal 2 3 2 2 3 7 4 3" xfId="14472" xr:uid="{00000000-0005-0000-0000-0000922C0000}"/>
    <cellStyle name="Normal 2 3 2 2 3 7 5" xfId="19240" xr:uid="{00000000-0005-0000-0000-0000932C0000}"/>
    <cellStyle name="Normal 2 3 2 2 3 7 6" xfId="9704" xr:uid="{00000000-0005-0000-0000-0000942C0000}"/>
    <cellStyle name="Normal 2 3 2 2 3 8" xfId="1192" xr:uid="{00000000-0005-0000-0000-0000952C0000}"/>
    <cellStyle name="Normal 2 3 2 2 3 8 2" xfId="2389" xr:uid="{00000000-0005-0000-0000-0000962C0000}"/>
    <cellStyle name="Normal 2 3 2 2 3 8 2 2" xfId="4774" xr:uid="{00000000-0005-0000-0000-0000972C0000}"/>
    <cellStyle name="Normal 2 3 2 2 3 8 2 2 2" xfId="9543" xr:uid="{00000000-0005-0000-0000-0000982C0000}"/>
    <cellStyle name="Normal 2 3 2 2 3 8 2 2 2 2" xfId="28616" xr:uid="{00000000-0005-0000-0000-0000992C0000}"/>
    <cellStyle name="Normal 2 3 2 2 3 8 2 2 2 3" xfId="19080" xr:uid="{00000000-0005-0000-0000-00009A2C0000}"/>
    <cellStyle name="Normal 2 3 2 2 3 8 2 2 3" xfId="23848" xr:uid="{00000000-0005-0000-0000-00009B2C0000}"/>
    <cellStyle name="Normal 2 3 2 2 3 8 2 2 4" xfId="14312" xr:uid="{00000000-0005-0000-0000-00009C2C0000}"/>
    <cellStyle name="Normal 2 3 2 2 3 8 2 3" xfId="7159" xr:uid="{00000000-0005-0000-0000-00009D2C0000}"/>
    <cellStyle name="Normal 2 3 2 2 3 8 2 3 2" xfId="26232" xr:uid="{00000000-0005-0000-0000-00009E2C0000}"/>
    <cellStyle name="Normal 2 3 2 2 3 8 2 3 3" xfId="16696" xr:uid="{00000000-0005-0000-0000-00009F2C0000}"/>
    <cellStyle name="Normal 2 3 2 2 3 8 2 4" xfId="21464" xr:uid="{00000000-0005-0000-0000-0000A02C0000}"/>
    <cellStyle name="Normal 2 3 2 2 3 8 2 5" xfId="11928" xr:uid="{00000000-0005-0000-0000-0000A12C0000}"/>
    <cellStyle name="Normal 2 3 2 2 3 8 3" xfId="3582" xr:uid="{00000000-0005-0000-0000-0000A22C0000}"/>
    <cellStyle name="Normal 2 3 2 2 3 8 3 2" xfId="8351" xr:uid="{00000000-0005-0000-0000-0000A32C0000}"/>
    <cellStyle name="Normal 2 3 2 2 3 8 3 2 2" xfId="27424" xr:uid="{00000000-0005-0000-0000-0000A42C0000}"/>
    <cellStyle name="Normal 2 3 2 2 3 8 3 2 3" xfId="17888" xr:uid="{00000000-0005-0000-0000-0000A52C0000}"/>
    <cellStyle name="Normal 2 3 2 2 3 8 3 3" xfId="22656" xr:uid="{00000000-0005-0000-0000-0000A62C0000}"/>
    <cellStyle name="Normal 2 3 2 2 3 8 3 4" xfId="13120" xr:uid="{00000000-0005-0000-0000-0000A72C0000}"/>
    <cellStyle name="Normal 2 3 2 2 3 8 4" xfId="5967" xr:uid="{00000000-0005-0000-0000-0000A82C0000}"/>
    <cellStyle name="Normal 2 3 2 2 3 8 4 2" xfId="25040" xr:uid="{00000000-0005-0000-0000-0000A92C0000}"/>
    <cellStyle name="Normal 2 3 2 2 3 8 4 3" xfId="15504" xr:uid="{00000000-0005-0000-0000-0000AA2C0000}"/>
    <cellStyle name="Normal 2 3 2 2 3 8 5" xfId="20272" xr:uid="{00000000-0005-0000-0000-0000AB2C0000}"/>
    <cellStyle name="Normal 2 3 2 2 3 8 6" xfId="10736" xr:uid="{00000000-0005-0000-0000-0000AC2C0000}"/>
    <cellStyle name="Normal 2 3 2 2 3 9" xfId="98" xr:uid="{00000000-0005-0000-0000-0000AD2C0000}"/>
    <cellStyle name="Normal 2 3 2 2 3 9 2" xfId="1297" xr:uid="{00000000-0005-0000-0000-0000AE2C0000}"/>
    <cellStyle name="Normal 2 3 2 2 3 9 2 2" xfId="3682" xr:uid="{00000000-0005-0000-0000-0000AF2C0000}"/>
    <cellStyle name="Normal 2 3 2 2 3 9 2 2 2" xfId="8451" xr:uid="{00000000-0005-0000-0000-0000B02C0000}"/>
    <cellStyle name="Normal 2 3 2 2 3 9 2 2 2 2" xfId="27524" xr:uid="{00000000-0005-0000-0000-0000B12C0000}"/>
    <cellStyle name="Normal 2 3 2 2 3 9 2 2 2 3" xfId="17988" xr:uid="{00000000-0005-0000-0000-0000B22C0000}"/>
    <cellStyle name="Normal 2 3 2 2 3 9 2 2 3" xfId="22756" xr:uid="{00000000-0005-0000-0000-0000B32C0000}"/>
    <cellStyle name="Normal 2 3 2 2 3 9 2 2 4" xfId="13220" xr:uid="{00000000-0005-0000-0000-0000B42C0000}"/>
    <cellStyle name="Normal 2 3 2 2 3 9 2 3" xfId="6067" xr:uid="{00000000-0005-0000-0000-0000B52C0000}"/>
    <cellStyle name="Normal 2 3 2 2 3 9 2 3 2" xfId="25140" xr:uid="{00000000-0005-0000-0000-0000B62C0000}"/>
    <cellStyle name="Normal 2 3 2 2 3 9 2 3 3" xfId="15604" xr:uid="{00000000-0005-0000-0000-0000B72C0000}"/>
    <cellStyle name="Normal 2 3 2 2 3 9 2 4" xfId="20372" xr:uid="{00000000-0005-0000-0000-0000B82C0000}"/>
    <cellStyle name="Normal 2 3 2 2 3 9 2 5" xfId="10836" xr:uid="{00000000-0005-0000-0000-0000B92C0000}"/>
    <cellStyle name="Normal 2 3 2 2 3 9 3" xfId="2490" xr:uid="{00000000-0005-0000-0000-0000BA2C0000}"/>
    <cellStyle name="Normal 2 3 2 2 3 9 3 2" xfId="7259" xr:uid="{00000000-0005-0000-0000-0000BB2C0000}"/>
    <cellStyle name="Normal 2 3 2 2 3 9 3 2 2" xfId="26332" xr:uid="{00000000-0005-0000-0000-0000BC2C0000}"/>
    <cellStyle name="Normal 2 3 2 2 3 9 3 2 3" xfId="16796" xr:uid="{00000000-0005-0000-0000-0000BD2C0000}"/>
    <cellStyle name="Normal 2 3 2 2 3 9 3 3" xfId="21564" xr:uid="{00000000-0005-0000-0000-0000BE2C0000}"/>
    <cellStyle name="Normal 2 3 2 2 3 9 3 4" xfId="12028" xr:uid="{00000000-0005-0000-0000-0000BF2C0000}"/>
    <cellStyle name="Normal 2 3 2 2 3 9 4" xfId="4875" xr:uid="{00000000-0005-0000-0000-0000C02C0000}"/>
    <cellStyle name="Normal 2 3 2 2 3 9 4 2" xfId="23948" xr:uid="{00000000-0005-0000-0000-0000C12C0000}"/>
    <cellStyle name="Normal 2 3 2 2 3 9 4 3" xfId="14412" xr:uid="{00000000-0005-0000-0000-0000C22C0000}"/>
    <cellStyle name="Normal 2 3 2 2 3 9 5" xfId="19180" xr:uid="{00000000-0005-0000-0000-0000C32C0000}"/>
    <cellStyle name="Normal 2 3 2 2 3 9 6" xfId="9644" xr:uid="{00000000-0005-0000-0000-0000C42C0000}"/>
    <cellStyle name="Normal 2 3 2 2 4" xfId="134" xr:uid="{00000000-0005-0000-0000-0000C52C0000}"/>
    <cellStyle name="Normal 2 3 2 2 4 10" xfId="19216" xr:uid="{00000000-0005-0000-0000-0000C62C0000}"/>
    <cellStyle name="Normal 2 3 2 2 4 11" xfId="9680" xr:uid="{00000000-0005-0000-0000-0000C72C0000}"/>
    <cellStyle name="Normal 2 3 2 2 4 2" xfId="278" xr:uid="{00000000-0005-0000-0000-0000C82C0000}"/>
    <cellStyle name="Normal 2 3 2 2 4 2 2" xfId="422" xr:uid="{00000000-0005-0000-0000-0000C92C0000}"/>
    <cellStyle name="Normal 2 3 2 2 4 2 2 2" xfId="771" xr:uid="{00000000-0005-0000-0000-0000CA2C0000}"/>
    <cellStyle name="Normal 2 3 2 2 4 2 2 2 2" xfId="1969" xr:uid="{00000000-0005-0000-0000-0000CB2C0000}"/>
    <cellStyle name="Normal 2 3 2 2 4 2 2 2 2 2" xfId="4354" xr:uid="{00000000-0005-0000-0000-0000CC2C0000}"/>
    <cellStyle name="Normal 2 3 2 2 4 2 2 2 2 2 2" xfId="9123" xr:uid="{00000000-0005-0000-0000-0000CD2C0000}"/>
    <cellStyle name="Normal 2 3 2 2 4 2 2 2 2 2 2 2" xfId="28196" xr:uid="{00000000-0005-0000-0000-0000CE2C0000}"/>
    <cellStyle name="Normal 2 3 2 2 4 2 2 2 2 2 2 3" xfId="18660" xr:uid="{00000000-0005-0000-0000-0000CF2C0000}"/>
    <cellStyle name="Normal 2 3 2 2 4 2 2 2 2 2 3" xfId="23428" xr:uid="{00000000-0005-0000-0000-0000D02C0000}"/>
    <cellStyle name="Normal 2 3 2 2 4 2 2 2 2 2 4" xfId="13892" xr:uid="{00000000-0005-0000-0000-0000D12C0000}"/>
    <cellStyle name="Normal 2 3 2 2 4 2 2 2 2 3" xfId="6739" xr:uid="{00000000-0005-0000-0000-0000D22C0000}"/>
    <cellStyle name="Normal 2 3 2 2 4 2 2 2 2 3 2" xfId="25812" xr:uid="{00000000-0005-0000-0000-0000D32C0000}"/>
    <cellStyle name="Normal 2 3 2 2 4 2 2 2 2 3 3" xfId="16276" xr:uid="{00000000-0005-0000-0000-0000D42C0000}"/>
    <cellStyle name="Normal 2 3 2 2 4 2 2 2 2 4" xfId="21044" xr:uid="{00000000-0005-0000-0000-0000D52C0000}"/>
    <cellStyle name="Normal 2 3 2 2 4 2 2 2 2 5" xfId="11508" xr:uid="{00000000-0005-0000-0000-0000D62C0000}"/>
    <cellStyle name="Normal 2 3 2 2 4 2 2 2 3" xfId="3162" xr:uid="{00000000-0005-0000-0000-0000D72C0000}"/>
    <cellStyle name="Normal 2 3 2 2 4 2 2 2 3 2" xfId="7931" xr:uid="{00000000-0005-0000-0000-0000D82C0000}"/>
    <cellStyle name="Normal 2 3 2 2 4 2 2 2 3 2 2" xfId="27004" xr:uid="{00000000-0005-0000-0000-0000D92C0000}"/>
    <cellStyle name="Normal 2 3 2 2 4 2 2 2 3 2 3" xfId="17468" xr:uid="{00000000-0005-0000-0000-0000DA2C0000}"/>
    <cellStyle name="Normal 2 3 2 2 4 2 2 2 3 3" xfId="22236" xr:uid="{00000000-0005-0000-0000-0000DB2C0000}"/>
    <cellStyle name="Normal 2 3 2 2 4 2 2 2 3 4" xfId="12700" xr:uid="{00000000-0005-0000-0000-0000DC2C0000}"/>
    <cellStyle name="Normal 2 3 2 2 4 2 2 2 4" xfId="5547" xr:uid="{00000000-0005-0000-0000-0000DD2C0000}"/>
    <cellStyle name="Normal 2 3 2 2 4 2 2 2 4 2" xfId="24620" xr:uid="{00000000-0005-0000-0000-0000DE2C0000}"/>
    <cellStyle name="Normal 2 3 2 2 4 2 2 2 4 3" xfId="15084" xr:uid="{00000000-0005-0000-0000-0000DF2C0000}"/>
    <cellStyle name="Normal 2 3 2 2 4 2 2 2 5" xfId="19852" xr:uid="{00000000-0005-0000-0000-0000E02C0000}"/>
    <cellStyle name="Normal 2 3 2 2 4 2 2 2 6" xfId="10316" xr:uid="{00000000-0005-0000-0000-0000E12C0000}"/>
    <cellStyle name="Normal 2 3 2 2 4 2 2 3" xfId="1119" xr:uid="{00000000-0005-0000-0000-0000E22C0000}"/>
    <cellStyle name="Normal 2 3 2 2 4 2 2 3 2" xfId="2317" xr:uid="{00000000-0005-0000-0000-0000E32C0000}"/>
    <cellStyle name="Normal 2 3 2 2 4 2 2 3 2 2" xfId="4702" xr:uid="{00000000-0005-0000-0000-0000E42C0000}"/>
    <cellStyle name="Normal 2 3 2 2 4 2 2 3 2 2 2" xfId="9471" xr:uid="{00000000-0005-0000-0000-0000E52C0000}"/>
    <cellStyle name="Normal 2 3 2 2 4 2 2 3 2 2 2 2" xfId="28544" xr:uid="{00000000-0005-0000-0000-0000E62C0000}"/>
    <cellStyle name="Normal 2 3 2 2 4 2 2 3 2 2 2 3" xfId="19008" xr:uid="{00000000-0005-0000-0000-0000E72C0000}"/>
    <cellStyle name="Normal 2 3 2 2 4 2 2 3 2 2 3" xfId="23776" xr:uid="{00000000-0005-0000-0000-0000E82C0000}"/>
    <cellStyle name="Normal 2 3 2 2 4 2 2 3 2 2 4" xfId="14240" xr:uid="{00000000-0005-0000-0000-0000E92C0000}"/>
    <cellStyle name="Normal 2 3 2 2 4 2 2 3 2 3" xfId="7087" xr:uid="{00000000-0005-0000-0000-0000EA2C0000}"/>
    <cellStyle name="Normal 2 3 2 2 4 2 2 3 2 3 2" xfId="26160" xr:uid="{00000000-0005-0000-0000-0000EB2C0000}"/>
    <cellStyle name="Normal 2 3 2 2 4 2 2 3 2 3 3" xfId="16624" xr:uid="{00000000-0005-0000-0000-0000EC2C0000}"/>
    <cellStyle name="Normal 2 3 2 2 4 2 2 3 2 4" xfId="21392" xr:uid="{00000000-0005-0000-0000-0000ED2C0000}"/>
    <cellStyle name="Normal 2 3 2 2 4 2 2 3 2 5" xfId="11856" xr:uid="{00000000-0005-0000-0000-0000EE2C0000}"/>
    <cellStyle name="Normal 2 3 2 2 4 2 2 3 3" xfId="3510" xr:uid="{00000000-0005-0000-0000-0000EF2C0000}"/>
    <cellStyle name="Normal 2 3 2 2 4 2 2 3 3 2" xfId="8279" xr:uid="{00000000-0005-0000-0000-0000F02C0000}"/>
    <cellStyle name="Normal 2 3 2 2 4 2 2 3 3 2 2" xfId="27352" xr:uid="{00000000-0005-0000-0000-0000F12C0000}"/>
    <cellStyle name="Normal 2 3 2 2 4 2 2 3 3 2 3" xfId="17816" xr:uid="{00000000-0005-0000-0000-0000F22C0000}"/>
    <cellStyle name="Normal 2 3 2 2 4 2 2 3 3 3" xfId="22584" xr:uid="{00000000-0005-0000-0000-0000F32C0000}"/>
    <cellStyle name="Normal 2 3 2 2 4 2 2 3 3 4" xfId="13048" xr:uid="{00000000-0005-0000-0000-0000F42C0000}"/>
    <cellStyle name="Normal 2 3 2 2 4 2 2 3 4" xfId="5895" xr:uid="{00000000-0005-0000-0000-0000F52C0000}"/>
    <cellStyle name="Normal 2 3 2 2 4 2 2 3 4 2" xfId="24968" xr:uid="{00000000-0005-0000-0000-0000F62C0000}"/>
    <cellStyle name="Normal 2 3 2 2 4 2 2 3 4 3" xfId="15432" xr:uid="{00000000-0005-0000-0000-0000F72C0000}"/>
    <cellStyle name="Normal 2 3 2 2 4 2 2 3 5" xfId="20200" xr:uid="{00000000-0005-0000-0000-0000F82C0000}"/>
    <cellStyle name="Normal 2 3 2 2 4 2 2 3 6" xfId="10664" xr:uid="{00000000-0005-0000-0000-0000F92C0000}"/>
    <cellStyle name="Normal 2 3 2 2 4 2 2 4" xfId="1621" xr:uid="{00000000-0005-0000-0000-0000FA2C0000}"/>
    <cellStyle name="Normal 2 3 2 2 4 2 2 4 2" xfId="4006" xr:uid="{00000000-0005-0000-0000-0000FB2C0000}"/>
    <cellStyle name="Normal 2 3 2 2 4 2 2 4 2 2" xfId="8775" xr:uid="{00000000-0005-0000-0000-0000FC2C0000}"/>
    <cellStyle name="Normal 2 3 2 2 4 2 2 4 2 2 2" xfId="27848" xr:uid="{00000000-0005-0000-0000-0000FD2C0000}"/>
    <cellStyle name="Normal 2 3 2 2 4 2 2 4 2 2 3" xfId="18312" xr:uid="{00000000-0005-0000-0000-0000FE2C0000}"/>
    <cellStyle name="Normal 2 3 2 2 4 2 2 4 2 3" xfId="23080" xr:uid="{00000000-0005-0000-0000-0000FF2C0000}"/>
    <cellStyle name="Normal 2 3 2 2 4 2 2 4 2 4" xfId="13544" xr:uid="{00000000-0005-0000-0000-0000002D0000}"/>
    <cellStyle name="Normal 2 3 2 2 4 2 2 4 3" xfId="6391" xr:uid="{00000000-0005-0000-0000-0000012D0000}"/>
    <cellStyle name="Normal 2 3 2 2 4 2 2 4 3 2" xfId="25464" xr:uid="{00000000-0005-0000-0000-0000022D0000}"/>
    <cellStyle name="Normal 2 3 2 2 4 2 2 4 3 3" xfId="15928" xr:uid="{00000000-0005-0000-0000-0000032D0000}"/>
    <cellStyle name="Normal 2 3 2 2 4 2 2 4 4" xfId="20696" xr:uid="{00000000-0005-0000-0000-0000042D0000}"/>
    <cellStyle name="Normal 2 3 2 2 4 2 2 4 5" xfId="11160" xr:uid="{00000000-0005-0000-0000-0000052D0000}"/>
    <cellStyle name="Normal 2 3 2 2 4 2 2 5" xfId="2814" xr:uid="{00000000-0005-0000-0000-0000062D0000}"/>
    <cellStyle name="Normal 2 3 2 2 4 2 2 5 2" xfId="7583" xr:uid="{00000000-0005-0000-0000-0000072D0000}"/>
    <cellStyle name="Normal 2 3 2 2 4 2 2 5 2 2" xfId="26656" xr:uid="{00000000-0005-0000-0000-0000082D0000}"/>
    <cellStyle name="Normal 2 3 2 2 4 2 2 5 2 3" xfId="17120" xr:uid="{00000000-0005-0000-0000-0000092D0000}"/>
    <cellStyle name="Normal 2 3 2 2 4 2 2 5 3" xfId="21888" xr:uid="{00000000-0005-0000-0000-00000A2D0000}"/>
    <cellStyle name="Normal 2 3 2 2 4 2 2 5 4" xfId="12352" xr:uid="{00000000-0005-0000-0000-00000B2D0000}"/>
    <cellStyle name="Normal 2 3 2 2 4 2 2 6" xfId="5199" xr:uid="{00000000-0005-0000-0000-00000C2D0000}"/>
    <cellStyle name="Normal 2 3 2 2 4 2 2 6 2" xfId="24272" xr:uid="{00000000-0005-0000-0000-00000D2D0000}"/>
    <cellStyle name="Normal 2 3 2 2 4 2 2 6 3" xfId="14736" xr:uid="{00000000-0005-0000-0000-00000E2D0000}"/>
    <cellStyle name="Normal 2 3 2 2 4 2 2 7" xfId="19504" xr:uid="{00000000-0005-0000-0000-00000F2D0000}"/>
    <cellStyle name="Normal 2 3 2 2 4 2 2 8" xfId="9968" xr:uid="{00000000-0005-0000-0000-0000102D0000}"/>
    <cellStyle name="Normal 2 3 2 2 4 2 3" xfId="627" xr:uid="{00000000-0005-0000-0000-0000112D0000}"/>
    <cellStyle name="Normal 2 3 2 2 4 2 3 2" xfId="1825" xr:uid="{00000000-0005-0000-0000-0000122D0000}"/>
    <cellStyle name="Normal 2 3 2 2 4 2 3 2 2" xfId="4210" xr:uid="{00000000-0005-0000-0000-0000132D0000}"/>
    <cellStyle name="Normal 2 3 2 2 4 2 3 2 2 2" xfId="8979" xr:uid="{00000000-0005-0000-0000-0000142D0000}"/>
    <cellStyle name="Normal 2 3 2 2 4 2 3 2 2 2 2" xfId="28052" xr:uid="{00000000-0005-0000-0000-0000152D0000}"/>
    <cellStyle name="Normal 2 3 2 2 4 2 3 2 2 2 3" xfId="18516" xr:uid="{00000000-0005-0000-0000-0000162D0000}"/>
    <cellStyle name="Normal 2 3 2 2 4 2 3 2 2 3" xfId="23284" xr:uid="{00000000-0005-0000-0000-0000172D0000}"/>
    <cellStyle name="Normal 2 3 2 2 4 2 3 2 2 4" xfId="13748" xr:uid="{00000000-0005-0000-0000-0000182D0000}"/>
    <cellStyle name="Normal 2 3 2 2 4 2 3 2 3" xfId="6595" xr:uid="{00000000-0005-0000-0000-0000192D0000}"/>
    <cellStyle name="Normal 2 3 2 2 4 2 3 2 3 2" xfId="25668" xr:uid="{00000000-0005-0000-0000-00001A2D0000}"/>
    <cellStyle name="Normal 2 3 2 2 4 2 3 2 3 3" xfId="16132" xr:uid="{00000000-0005-0000-0000-00001B2D0000}"/>
    <cellStyle name="Normal 2 3 2 2 4 2 3 2 4" xfId="20900" xr:uid="{00000000-0005-0000-0000-00001C2D0000}"/>
    <cellStyle name="Normal 2 3 2 2 4 2 3 2 5" xfId="11364" xr:uid="{00000000-0005-0000-0000-00001D2D0000}"/>
    <cellStyle name="Normal 2 3 2 2 4 2 3 3" xfId="3018" xr:uid="{00000000-0005-0000-0000-00001E2D0000}"/>
    <cellStyle name="Normal 2 3 2 2 4 2 3 3 2" xfId="7787" xr:uid="{00000000-0005-0000-0000-00001F2D0000}"/>
    <cellStyle name="Normal 2 3 2 2 4 2 3 3 2 2" xfId="26860" xr:uid="{00000000-0005-0000-0000-0000202D0000}"/>
    <cellStyle name="Normal 2 3 2 2 4 2 3 3 2 3" xfId="17324" xr:uid="{00000000-0005-0000-0000-0000212D0000}"/>
    <cellStyle name="Normal 2 3 2 2 4 2 3 3 3" xfId="22092" xr:uid="{00000000-0005-0000-0000-0000222D0000}"/>
    <cellStyle name="Normal 2 3 2 2 4 2 3 3 4" xfId="12556" xr:uid="{00000000-0005-0000-0000-0000232D0000}"/>
    <cellStyle name="Normal 2 3 2 2 4 2 3 4" xfId="5403" xr:uid="{00000000-0005-0000-0000-0000242D0000}"/>
    <cellStyle name="Normal 2 3 2 2 4 2 3 4 2" xfId="24476" xr:uid="{00000000-0005-0000-0000-0000252D0000}"/>
    <cellStyle name="Normal 2 3 2 2 4 2 3 4 3" xfId="14940" xr:uid="{00000000-0005-0000-0000-0000262D0000}"/>
    <cellStyle name="Normal 2 3 2 2 4 2 3 5" xfId="19708" xr:uid="{00000000-0005-0000-0000-0000272D0000}"/>
    <cellStyle name="Normal 2 3 2 2 4 2 3 6" xfId="10172" xr:uid="{00000000-0005-0000-0000-0000282D0000}"/>
    <cellStyle name="Normal 2 3 2 2 4 2 4" xfId="975" xr:uid="{00000000-0005-0000-0000-0000292D0000}"/>
    <cellStyle name="Normal 2 3 2 2 4 2 4 2" xfId="2173" xr:uid="{00000000-0005-0000-0000-00002A2D0000}"/>
    <cellStyle name="Normal 2 3 2 2 4 2 4 2 2" xfId="4558" xr:uid="{00000000-0005-0000-0000-00002B2D0000}"/>
    <cellStyle name="Normal 2 3 2 2 4 2 4 2 2 2" xfId="9327" xr:uid="{00000000-0005-0000-0000-00002C2D0000}"/>
    <cellStyle name="Normal 2 3 2 2 4 2 4 2 2 2 2" xfId="28400" xr:uid="{00000000-0005-0000-0000-00002D2D0000}"/>
    <cellStyle name="Normal 2 3 2 2 4 2 4 2 2 2 3" xfId="18864" xr:uid="{00000000-0005-0000-0000-00002E2D0000}"/>
    <cellStyle name="Normal 2 3 2 2 4 2 4 2 2 3" xfId="23632" xr:uid="{00000000-0005-0000-0000-00002F2D0000}"/>
    <cellStyle name="Normal 2 3 2 2 4 2 4 2 2 4" xfId="14096" xr:uid="{00000000-0005-0000-0000-0000302D0000}"/>
    <cellStyle name="Normal 2 3 2 2 4 2 4 2 3" xfId="6943" xr:uid="{00000000-0005-0000-0000-0000312D0000}"/>
    <cellStyle name="Normal 2 3 2 2 4 2 4 2 3 2" xfId="26016" xr:uid="{00000000-0005-0000-0000-0000322D0000}"/>
    <cellStyle name="Normal 2 3 2 2 4 2 4 2 3 3" xfId="16480" xr:uid="{00000000-0005-0000-0000-0000332D0000}"/>
    <cellStyle name="Normal 2 3 2 2 4 2 4 2 4" xfId="21248" xr:uid="{00000000-0005-0000-0000-0000342D0000}"/>
    <cellStyle name="Normal 2 3 2 2 4 2 4 2 5" xfId="11712" xr:uid="{00000000-0005-0000-0000-0000352D0000}"/>
    <cellStyle name="Normal 2 3 2 2 4 2 4 3" xfId="3366" xr:uid="{00000000-0005-0000-0000-0000362D0000}"/>
    <cellStyle name="Normal 2 3 2 2 4 2 4 3 2" xfId="8135" xr:uid="{00000000-0005-0000-0000-0000372D0000}"/>
    <cellStyle name="Normal 2 3 2 2 4 2 4 3 2 2" xfId="27208" xr:uid="{00000000-0005-0000-0000-0000382D0000}"/>
    <cellStyle name="Normal 2 3 2 2 4 2 4 3 2 3" xfId="17672" xr:uid="{00000000-0005-0000-0000-0000392D0000}"/>
    <cellStyle name="Normal 2 3 2 2 4 2 4 3 3" xfId="22440" xr:uid="{00000000-0005-0000-0000-00003A2D0000}"/>
    <cellStyle name="Normal 2 3 2 2 4 2 4 3 4" xfId="12904" xr:uid="{00000000-0005-0000-0000-00003B2D0000}"/>
    <cellStyle name="Normal 2 3 2 2 4 2 4 4" xfId="5751" xr:uid="{00000000-0005-0000-0000-00003C2D0000}"/>
    <cellStyle name="Normal 2 3 2 2 4 2 4 4 2" xfId="24824" xr:uid="{00000000-0005-0000-0000-00003D2D0000}"/>
    <cellStyle name="Normal 2 3 2 2 4 2 4 4 3" xfId="15288" xr:uid="{00000000-0005-0000-0000-00003E2D0000}"/>
    <cellStyle name="Normal 2 3 2 2 4 2 4 5" xfId="20056" xr:uid="{00000000-0005-0000-0000-00003F2D0000}"/>
    <cellStyle name="Normal 2 3 2 2 4 2 4 6" xfId="10520" xr:uid="{00000000-0005-0000-0000-0000402D0000}"/>
    <cellStyle name="Normal 2 3 2 2 4 2 5" xfId="1477" xr:uid="{00000000-0005-0000-0000-0000412D0000}"/>
    <cellStyle name="Normal 2 3 2 2 4 2 5 2" xfId="3862" xr:uid="{00000000-0005-0000-0000-0000422D0000}"/>
    <cellStyle name="Normal 2 3 2 2 4 2 5 2 2" xfId="8631" xr:uid="{00000000-0005-0000-0000-0000432D0000}"/>
    <cellStyle name="Normal 2 3 2 2 4 2 5 2 2 2" xfId="27704" xr:uid="{00000000-0005-0000-0000-0000442D0000}"/>
    <cellStyle name="Normal 2 3 2 2 4 2 5 2 2 3" xfId="18168" xr:uid="{00000000-0005-0000-0000-0000452D0000}"/>
    <cellStyle name="Normal 2 3 2 2 4 2 5 2 3" xfId="22936" xr:uid="{00000000-0005-0000-0000-0000462D0000}"/>
    <cellStyle name="Normal 2 3 2 2 4 2 5 2 4" xfId="13400" xr:uid="{00000000-0005-0000-0000-0000472D0000}"/>
    <cellStyle name="Normal 2 3 2 2 4 2 5 3" xfId="6247" xr:uid="{00000000-0005-0000-0000-0000482D0000}"/>
    <cellStyle name="Normal 2 3 2 2 4 2 5 3 2" xfId="25320" xr:uid="{00000000-0005-0000-0000-0000492D0000}"/>
    <cellStyle name="Normal 2 3 2 2 4 2 5 3 3" xfId="15784" xr:uid="{00000000-0005-0000-0000-00004A2D0000}"/>
    <cellStyle name="Normal 2 3 2 2 4 2 5 4" xfId="20552" xr:uid="{00000000-0005-0000-0000-00004B2D0000}"/>
    <cellStyle name="Normal 2 3 2 2 4 2 5 5" xfId="11016" xr:uid="{00000000-0005-0000-0000-00004C2D0000}"/>
    <cellStyle name="Normal 2 3 2 2 4 2 6" xfId="2670" xr:uid="{00000000-0005-0000-0000-00004D2D0000}"/>
    <cellStyle name="Normal 2 3 2 2 4 2 6 2" xfId="7439" xr:uid="{00000000-0005-0000-0000-00004E2D0000}"/>
    <cellStyle name="Normal 2 3 2 2 4 2 6 2 2" xfId="26512" xr:uid="{00000000-0005-0000-0000-00004F2D0000}"/>
    <cellStyle name="Normal 2 3 2 2 4 2 6 2 3" xfId="16976" xr:uid="{00000000-0005-0000-0000-0000502D0000}"/>
    <cellStyle name="Normal 2 3 2 2 4 2 6 3" xfId="21744" xr:uid="{00000000-0005-0000-0000-0000512D0000}"/>
    <cellStyle name="Normal 2 3 2 2 4 2 6 4" xfId="12208" xr:uid="{00000000-0005-0000-0000-0000522D0000}"/>
    <cellStyle name="Normal 2 3 2 2 4 2 7" xfId="5055" xr:uid="{00000000-0005-0000-0000-0000532D0000}"/>
    <cellStyle name="Normal 2 3 2 2 4 2 7 2" xfId="24128" xr:uid="{00000000-0005-0000-0000-0000542D0000}"/>
    <cellStyle name="Normal 2 3 2 2 4 2 7 3" xfId="14592" xr:uid="{00000000-0005-0000-0000-0000552D0000}"/>
    <cellStyle name="Normal 2 3 2 2 4 2 8" xfId="19360" xr:uid="{00000000-0005-0000-0000-0000562D0000}"/>
    <cellStyle name="Normal 2 3 2 2 4 2 9" xfId="9824" xr:uid="{00000000-0005-0000-0000-0000572D0000}"/>
    <cellStyle name="Normal 2 3 2 2 4 3" xfId="206" xr:uid="{00000000-0005-0000-0000-0000582D0000}"/>
    <cellStyle name="Normal 2 3 2 2 4 3 2" xfId="555" xr:uid="{00000000-0005-0000-0000-0000592D0000}"/>
    <cellStyle name="Normal 2 3 2 2 4 3 2 2" xfId="1753" xr:uid="{00000000-0005-0000-0000-00005A2D0000}"/>
    <cellStyle name="Normal 2 3 2 2 4 3 2 2 2" xfId="4138" xr:uid="{00000000-0005-0000-0000-00005B2D0000}"/>
    <cellStyle name="Normal 2 3 2 2 4 3 2 2 2 2" xfId="8907" xr:uid="{00000000-0005-0000-0000-00005C2D0000}"/>
    <cellStyle name="Normal 2 3 2 2 4 3 2 2 2 2 2" xfId="27980" xr:uid="{00000000-0005-0000-0000-00005D2D0000}"/>
    <cellStyle name="Normal 2 3 2 2 4 3 2 2 2 2 3" xfId="18444" xr:uid="{00000000-0005-0000-0000-00005E2D0000}"/>
    <cellStyle name="Normal 2 3 2 2 4 3 2 2 2 3" xfId="23212" xr:uid="{00000000-0005-0000-0000-00005F2D0000}"/>
    <cellStyle name="Normal 2 3 2 2 4 3 2 2 2 4" xfId="13676" xr:uid="{00000000-0005-0000-0000-0000602D0000}"/>
    <cellStyle name="Normal 2 3 2 2 4 3 2 2 3" xfId="6523" xr:uid="{00000000-0005-0000-0000-0000612D0000}"/>
    <cellStyle name="Normal 2 3 2 2 4 3 2 2 3 2" xfId="25596" xr:uid="{00000000-0005-0000-0000-0000622D0000}"/>
    <cellStyle name="Normal 2 3 2 2 4 3 2 2 3 3" xfId="16060" xr:uid="{00000000-0005-0000-0000-0000632D0000}"/>
    <cellStyle name="Normal 2 3 2 2 4 3 2 2 4" xfId="20828" xr:uid="{00000000-0005-0000-0000-0000642D0000}"/>
    <cellStyle name="Normal 2 3 2 2 4 3 2 2 5" xfId="11292" xr:uid="{00000000-0005-0000-0000-0000652D0000}"/>
    <cellStyle name="Normal 2 3 2 2 4 3 2 3" xfId="2946" xr:uid="{00000000-0005-0000-0000-0000662D0000}"/>
    <cellStyle name="Normal 2 3 2 2 4 3 2 3 2" xfId="7715" xr:uid="{00000000-0005-0000-0000-0000672D0000}"/>
    <cellStyle name="Normal 2 3 2 2 4 3 2 3 2 2" xfId="26788" xr:uid="{00000000-0005-0000-0000-0000682D0000}"/>
    <cellStyle name="Normal 2 3 2 2 4 3 2 3 2 3" xfId="17252" xr:uid="{00000000-0005-0000-0000-0000692D0000}"/>
    <cellStyle name="Normal 2 3 2 2 4 3 2 3 3" xfId="22020" xr:uid="{00000000-0005-0000-0000-00006A2D0000}"/>
    <cellStyle name="Normal 2 3 2 2 4 3 2 3 4" xfId="12484" xr:uid="{00000000-0005-0000-0000-00006B2D0000}"/>
    <cellStyle name="Normal 2 3 2 2 4 3 2 4" xfId="5331" xr:uid="{00000000-0005-0000-0000-00006C2D0000}"/>
    <cellStyle name="Normal 2 3 2 2 4 3 2 4 2" xfId="24404" xr:uid="{00000000-0005-0000-0000-00006D2D0000}"/>
    <cellStyle name="Normal 2 3 2 2 4 3 2 4 3" xfId="14868" xr:uid="{00000000-0005-0000-0000-00006E2D0000}"/>
    <cellStyle name="Normal 2 3 2 2 4 3 2 5" xfId="19636" xr:uid="{00000000-0005-0000-0000-00006F2D0000}"/>
    <cellStyle name="Normal 2 3 2 2 4 3 2 6" xfId="10100" xr:uid="{00000000-0005-0000-0000-0000702D0000}"/>
    <cellStyle name="Normal 2 3 2 2 4 3 3" xfId="903" xr:uid="{00000000-0005-0000-0000-0000712D0000}"/>
    <cellStyle name="Normal 2 3 2 2 4 3 3 2" xfId="2101" xr:uid="{00000000-0005-0000-0000-0000722D0000}"/>
    <cellStyle name="Normal 2 3 2 2 4 3 3 2 2" xfId="4486" xr:uid="{00000000-0005-0000-0000-0000732D0000}"/>
    <cellStyle name="Normal 2 3 2 2 4 3 3 2 2 2" xfId="9255" xr:uid="{00000000-0005-0000-0000-0000742D0000}"/>
    <cellStyle name="Normal 2 3 2 2 4 3 3 2 2 2 2" xfId="28328" xr:uid="{00000000-0005-0000-0000-0000752D0000}"/>
    <cellStyle name="Normal 2 3 2 2 4 3 3 2 2 2 3" xfId="18792" xr:uid="{00000000-0005-0000-0000-0000762D0000}"/>
    <cellStyle name="Normal 2 3 2 2 4 3 3 2 2 3" xfId="23560" xr:uid="{00000000-0005-0000-0000-0000772D0000}"/>
    <cellStyle name="Normal 2 3 2 2 4 3 3 2 2 4" xfId="14024" xr:uid="{00000000-0005-0000-0000-0000782D0000}"/>
    <cellStyle name="Normal 2 3 2 2 4 3 3 2 3" xfId="6871" xr:uid="{00000000-0005-0000-0000-0000792D0000}"/>
    <cellStyle name="Normal 2 3 2 2 4 3 3 2 3 2" xfId="25944" xr:uid="{00000000-0005-0000-0000-00007A2D0000}"/>
    <cellStyle name="Normal 2 3 2 2 4 3 3 2 3 3" xfId="16408" xr:uid="{00000000-0005-0000-0000-00007B2D0000}"/>
    <cellStyle name="Normal 2 3 2 2 4 3 3 2 4" xfId="21176" xr:uid="{00000000-0005-0000-0000-00007C2D0000}"/>
    <cellStyle name="Normal 2 3 2 2 4 3 3 2 5" xfId="11640" xr:uid="{00000000-0005-0000-0000-00007D2D0000}"/>
    <cellStyle name="Normal 2 3 2 2 4 3 3 3" xfId="3294" xr:uid="{00000000-0005-0000-0000-00007E2D0000}"/>
    <cellStyle name="Normal 2 3 2 2 4 3 3 3 2" xfId="8063" xr:uid="{00000000-0005-0000-0000-00007F2D0000}"/>
    <cellStyle name="Normal 2 3 2 2 4 3 3 3 2 2" xfId="27136" xr:uid="{00000000-0005-0000-0000-0000802D0000}"/>
    <cellStyle name="Normal 2 3 2 2 4 3 3 3 2 3" xfId="17600" xr:uid="{00000000-0005-0000-0000-0000812D0000}"/>
    <cellStyle name="Normal 2 3 2 2 4 3 3 3 3" xfId="22368" xr:uid="{00000000-0005-0000-0000-0000822D0000}"/>
    <cellStyle name="Normal 2 3 2 2 4 3 3 3 4" xfId="12832" xr:uid="{00000000-0005-0000-0000-0000832D0000}"/>
    <cellStyle name="Normal 2 3 2 2 4 3 3 4" xfId="5679" xr:uid="{00000000-0005-0000-0000-0000842D0000}"/>
    <cellStyle name="Normal 2 3 2 2 4 3 3 4 2" xfId="24752" xr:uid="{00000000-0005-0000-0000-0000852D0000}"/>
    <cellStyle name="Normal 2 3 2 2 4 3 3 4 3" xfId="15216" xr:uid="{00000000-0005-0000-0000-0000862D0000}"/>
    <cellStyle name="Normal 2 3 2 2 4 3 3 5" xfId="19984" xr:uid="{00000000-0005-0000-0000-0000872D0000}"/>
    <cellStyle name="Normal 2 3 2 2 4 3 3 6" xfId="10448" xr:uid="{00000000-0005-0000-0000-0000882D0000}"/>
    <cellStyle name="Normal 2 3 2 2 4 3 4" xfId="1405" xr:uid="{00000000-0005-0000-0000-0000892D0000}"/>
    <cellStyle name="Normal 2 3 2 2 4 3 4 2" xfId="3790" xr:uid="{00000000-0005-0000-0000-00008A2D0000}"/>
    <cellStyle name="Normal 2 3 2 2 4 3 4 2 2" xfId="8559" xr:uid="{00000000-0005-0000-0000-00008B2D0000}"/>
    <cellStyle name="Normal 2 3 2 2 4 3 4 2 2 2" xfId="27632" xr:uid="{00000000-0005-0000-0000-00008C2D0000}"/>
    <cellStyle name="Normal 2 3 2 2 4 3 4 2 2 3" xfId="18096" xr:uid="{00000000-0005-0000-0000-00008D2D0000}"/>
    <cellStyle name="Normal 2 3 2 2 4 3 4 2 3" xfId="22864" xr:uid="{00000000-0005-0000-0000-00008E2D0000}"/>
    <cellStyle name="Normal 2 3 2 2 4 3 4 2 4" xfId="13328" xr:uid="{00000000-0005-0000-0000-00008F2D0000}"/>
    <cellStyle name="Normal 2 3 2 2 4 3 4 3" xfId="6175" xr:uid="{00000000-0005-0000-0000-0000902D0000}"/>
    <cellStyle name="Normal 2 3 2 2 4 3 4 3 2" xfId="25248" xr:uid="{00000000-0005-0000-0000-0000912D0000}"/>
    <cellStyle name="Normal 2 3 2 2 4 3 4 3 3" xfId="15712" xr:uid="{00000000-0005-0000-0000-0000922D0000}"/>
    <cellStyle name="Normal 2 3 2 2 4 3 4 4" xfId="20480" xr:uid="{00000000-0005-0000-0000-0000932D0000}"/>
    <cellStyle name="Normal 2 3 2 2 4 3 4 5" xfId="10944" xr:uid="{00000000-0005-0000-0000-0000942D0000}"/>
    <cellStyle name="Normal 2 3 2 2 4 3 5" xfId="2598" xr:uid="{00000000-0005-0000-0000-0000952D0000}"/>
    <cellStyle name="Normal 2 3 2 2 4 3 5 2" xfId="7367" xr:uid="{00000000-0005-0000-0000-0000962D0000}"/>
    <cellStyle name="Normal 2 3 2 2 4 3 5 2 2" xfId="26440" xr:uid="{00000000-0005-0000-0000-0000972D0000}"/>
    <cellStyle name="Normal 2 3 2 2 4 3 5 2 3" xfId="16904" xr:uid="{00000000-0005-0000-0000-0000982D0000}"/>
    <cellStyle name="Normal 2 3 2 2 4 3 5 3" xfId="21672" xr:uid="{00000000-0005-0000-0000-0000992D0000}"/>
    <cellStyle name="Normal 2 3 2 2 4 3 5 4" xfId="12136" xr:uid="{00000000-0005-0000-0000-00009A2D0000}"/>
    <cellStyle name="Normal 2 3 2 2 4 3 6" xfId="4983" xr:uid="{00000000-0005-0000-0000-00009B2D0000}"/>
    <cellStyle name="Normal 2 3 2 2 4 3 6 2" xfId="24056" xr:uid="{00000000-0005-0000-0000-00009C2D0000}"/>
    <cellStyle name="Normal 2 3 2 2 4 3 6 3" xfId="14520" xr:uid="{00000000-0005-0000-0000-00009D2D0000}"/>
    <cellStyle name="Normal 2 3 2 2 4 3 7" xfId="19288" xr:uid="{00000000-0005-0000-0000-00009E2D0000}"/>
    <cellStyle name="Normal 2 3 2 2 4 3 8" xfId="9752" xr:uid="{00000000-0005-0000-0000-00009F2D0000}"/>
    <cellStyle name="Normal 2 3 2 2 4 4" xfId="350" xr:uid="{00000000-0005-0000-0000-0000A02D0000}"/>
    <cellStyle name="Normal 2 3 2 2 4 4 2" xfId="699" xr:uid="{00000000-0005-0000-0000-0000A12D0000}"/>
    <cellStyle name="Normal 2 3 2 2 4 4 2 2" xfId="1897" xr:uid="{00000000-0005-0000-0000-0000A22D0000}"/>
    <cellStyle name="Normal 2 3 2 2 4 4 2 2 2" xfId="4282" xr:uid="{00000000-0005-0000-0000-0000A32D0000}"/>
    <cellStyle name="Normal 2 3 2 2 4 4 2 2 2 2" xfId="9051" xr:uid="{00000000-0005-0000-0000-0000A42D0000}"/>
    <cellStyle name="Normal 2 3 2 2 4 4 2 2 2 2 2" xfId="28124" xr:uid="{00000000-0005-0000-0000-0000A52D0000}"/>
    <cellStyle name="Normal 2 3 2 2 4 4 2 2 2 2 3" xfId="18588" xr:uid="{00000000-0005-0000-0000-0000A62D0000}"/>
    <cellStyle name="Normal 2 3 2 2 4 4 2 2 2 3" xfId="23356" xr:uid="{00000000-0005-0000-0000-0000A72D0000}"/>
    <cellStyle name="Normal 2 3 2 2 4 4 2 2 2 4" xfId="13820" xr:uid="{00000000-0005-0000-0000-0000A82D0000}"/>
    <cellStyle name="Normal 2 3 2 2 4 4 2 2 3" xfId="6667" xr:uid="{00000000-0005-0000-0000-0000A92D0000}"/>
    <cellStyle name="Normal 2 3 2 2 4 4 2 2 3 2" xfId="25740" xr:uid="{00000000-0005-0000-0000-0000AA2D0000}"/>
    <cellStyle name="Normal 2 3 2 2 4 4 2 2 3 3" xfId="16204" xr:uid="{00000000-0005-0000-0000-0000AB2D0000}"/>
    <cellStyle name="Normal 2 3 2 2 4 4 2 2 4" xfId="20972" xr:uid="{00000000-0005-0000-0000-0000AC2D0000}"/>
    <cellStyle name="Normal 2 3 2 2 4 4 2 2 5" xfId="11436" xr:uid="{00000000-0005-0000-0000-0000AD2D0000}"/>
    <cellStyle name="Normal 2 3 2 2 4 4 2 3" xfId="3090" xr:uid="{00000000-0005-0000-0000-0000AE2D0000}"/>
    <cellStyle name="Normal 2 3 2 2 4 4 2 3 2" xfId="7859" xr:uid="{00000000-0005-0000-0000-0000AF2D0000}"/>
    <cellStyle name="Normal 2 3 2 2 4 4 2 3 2 2" xfId="26932" xr:uid="{00000000-0005-0000-0000-0000B02D0000}"/>
    <cellStyle name="Normal 2 3 2 2 4 4 2 3 2 3" xfId="17396" xr:uid="{00000000-0005-0000-0000-0000B12D0000}"/>
    <cellStyle name="Normal 2 3 2 2 4 4 2 3 3" xfId="22164" xr:uid="{00000000-0005-0000-0000-0000B22D0000}"/>
    <cellStyle name="Normal 2 3 2 2 4 4 2 3 4" xfId="12628" xr:uid="{00000000-0005-0000-0000-0000B32D0000}"/>
    <cellStyle name="Normal 2 3 2 2 4 4 2 4" xfId="5475" xr:uid="{00000000-0005-0000-0000-0000B42D0000}"/>
    <cellStyle name="Normal 2 3 2 2 4 4 2 4 2" xfId="24548" xr:uid="{00000000-0005-0000-0000-0000B52D0000}"/>
    <cellStyle name="Normal 2 3 2 2 4 4 2 4 3" xfId="15012" xr:uid="{00000000-0005-0000-0000-0000B62D0000}"/>
    <cellStyle name="Normal 2 3 2 2 4 4 2 5" xfId="19780" xr:uid="{00000000-0005-0000-0000-0000B72D0000}"/>
    <cellStyle name="Normal 2 3 2 2 4 4 2 6" xfId="10244" xr:uid="{00000000-0005-0000-0000-0000B82D0000}"/>
    <cellStyle name="Normal 2 3 2 2 4 4 3" xfId="1047" xr:uid="{00000000-0005-0000-0000-0000B92D0000}"/>
    <cellStyle name="Normal 2 3 2 2 4 4 3 2" xfId="2245" xr:uid="{00000000-0005-0000-0000-0000BA2D0000}"/>
    <cellStyle name="Normal 2 3 2 2 4 4 3 2 2" xfId="4630" xr:uid="{00000000-0005-0000-0000-0000BB2D0000}"/>
    <cellStyle name="Normal 2 3 2 2 4 4 3 2 2 2" xfId="9399" xr:uid="{00000000-0005-0000-0000-0000BC2D0000}"/>
    <cellStyle name="Normal 2 3 2 2 4 4 3 2 2 2 2" xfId="28472" xr:uid="{00000000-0005-0000-0000-0000BD2D0000}"/>
    <cellStyle name="Normal 2 3 2 2 4 4 3 2 2 2 3" xfId="18936" xr:uid="{00000000-0005-0000-0000-0000BE2D0000}"/>
    <cellStyle name="Normal 2 3 2 2 4 4 3 2 2 3" xfId="23704" xr:uid="{00000000-0005-0000-0000-0000BF2D0000}"/>
    <cellStyle name="Normal 2 3 2 2 4 4 3 2 2 4" xfId="14168" xr:uid="{00000000-0005-0000-0000-0000C02D0000}"/>
    <cellStyle name="Normal 2 3 2 2 4 4 3 2 3" xfId="7015" xr:uid="{00000000-0005-0000-0000-0000C12D0000}"/>
    <cellStyle name="Normal 2 3 2 2 4 4 3 2 3 2" xfId="26088" xr:uid="{00000000-0005-0000-0000-0000C22D0000}"/>
    <cellStyle name="Normal 2 3 2 2 4 4 3 2 3 3" xfId="16552" xr:uid="{00000000-0005-0000-0000-0000C32D0000}"/>
    <cellStyle name="Normal 2 3 2 2 4 4 3 2 4" xfId="21320" xr:uid="{00000000-0005-0000-0000-0000C42D0000}"/>
    <cellStyle name="Normal 2 3 2 2 4 4 3 2 5" xfId="11784" xr:uid="{00000000-0005-0000-0000-0000C52D0000}"/>
    <cellStyle name="Normal 2 3 2 2 4 4 3 3" xfId="3438" xr:uid="{00000000-0005-0000-0000-0000C62D0000}"/>
    <cellStyle name="Normal 2 3 2 2 4 4 3 3 2" xfId="8207" xr:uid="{00000000-0005-0000-0000-0000C72D0000}"/>
    <cellStyle name="Normal 2 3 2 2 4 4 3 3 2 2" xfId="27280" xr:uid="{00000000-0005-0000-0000-0000C82D0000}"/>
    <cellStyle name="Normal 2 3 2 2 4 4 3 3 2 3" xfId="17744" xr:uid="{00000000-0005-0000-0000-0000C92D0000}"/>
    <cellStyle name="Normal 2 3 2 2 4 4 3 3 3" xfId="22512" xr:uid="{00000000-0005-0000-0000-0000CA2D0000}"/>
    <cellStyle name="Normal 2 3 2 2 4 4 3 3 4" xfId="12976" xr:uid="{00000000-0005-0000-0000-0000CB2D0000}"/>
    <cellStyle name="Normal 2 3 2 2 4 4 3 4" xfId="5823" xr:uid="{00000000-0005-0000-0000-0000CC2D0000}"/>
    <cellStyle name="Normal 2 3 2 2 4 4 3 4 2" xfId="24896" xr:uid="{00000000-0005-0000-0000-0000CD2D0000}"/>
    <cellStyle name="Normal 2 3 2 2 4 4 3 4 3" xfId="15360" xr:uid="{00000000-0005-0000-0000-0000CE2D0000}"/>
    <cellStyle name="Normal 2 3 2 2 4 4 3 5" xfId="20128" xr:uid="{00000000-0005-0000-0000-0000CF2D0000}"/>
    <cellStyle name="Normal 2 3 2 2 4 4 3 6" xfId="10592" xr:uid="{00000000-0005-0000-0000-0000D02D0000}"/>
    <cellStyle name="Normal 2 3 2 2 4 4 4" xfId="1549" xr:uid="{00000000-0005-0000-0000-0000D12D0000}"/>
    <cellStyle name="Normal 2 3 2 2 4 4 4 2" xfId="3934" xr:uid="{00000000-0005-0000-0000-0000D22D0000}"/>
    <cellStyle name="Normal 2 3 2 2 4 4 4 2 2" xfId="8703" xr:uid="{00000000-0005-0000-0000-0000D32D0000}"/>
    <cellStyle name="Normal 2 3 2 2 4 4 4 2 2 2" xfId="27776" xr:uid="{00000000-0005-0000-0000-0000D42D0000}"/>
    <cellStyle name="Normal 2 3 2 2 4 4 4 2 2 3" xfId="18240" xr:uid="{00000000-0005-0000-0000-0000D52D0000}"/>
    <cellStyle name="Normal 2 3 2 2 4 4 4 2 3" xfId="23008" xr:uid="{00000000-0005-0000-0000-0000D62D0000}"/>
    <cellStyle name="Normal 2 3 2 2 4 4 4 2 4" xfId="13472" xr:uid="{00000000-0005-0000-0000-0000D72D0000}"/>
    <cellStyle name="Normal 2 3 2 2 4 4 4 3" xfId="6319" xr:uid="{00000000-0005-0000-0000-0000D82D0000}"/>
    <cellStyle name="Normal 2 3 2 2 4 4 4 3 2" xfId="25392" xr:uid="{00000000-0005-0000-0000-0000D92D0000}"/>
    <cellStyle name="Normal 2 3 2 2 4 4 4 3 3" xfId="15856" xr:uid="{00000000-0005-0000-0000-0000DA2D0000}"/>
    <cellStyle name="Normal 2 3 2 2 4 4 4 4" xfId="20624" xr:uid="{00000000-0005-0000-0000-0000DB2D0000}"/>
    <cellStyle name="Normal 2 3 2 2 4 4 4 5" xfId="11088" xr:uid="{00000000-0005-0000-0000-0000DC2D0000}"/>
    <cellStyle name="Normal 2 3 2 2 4 4 5" xfId="2742" xr:uid="{00000000-0005-0000-0000-0000DD2D0000}"/>
    <cellStyle name="Normal 2 3 2 2 4 4 5 2" xfId="7511" xr:uid="{00000000-0005-0000-0000-0000DE2D0000}"/>
    <cellStyle name="Normal 2 3 2 2 4 4 5 2 2" xfId="26584" xr:uid="{00000000-0005-0000-0000-0000DF2D0000}"/>
    <cellStyle name="Normal 2 3 2 2 4 4 5 2 3" xfId="17048" xr:uid="{00000000-0005-0000-0000-0000E02D0000}"/>
    <cellStyle name="Normal 2 3 2 2 4 4 5 3" xfId="21816" xr:uid="{00000000-0005-0000-0000-0000E12D0000}"/>
    <cellStyle name="Normal 2 3 2 2 4 4 5 4" xfId="12280" xr:uid="{00000000-0005-0000-0000-0000E22D0000}"/>
    <cellStyle name="Normal 2 3 2 2 4 4 6" xfId="5127" xr:uid="{00000000-0005-0000-0000-0000E32D0000}"/>
    <cellStyle name="Normal 2 3 2 2 4 4 6 2" xfId="24200" xr:uid="{00000000-0005-0000-0000-0000E42D0000}"/>
    <cellStyle name="Normal 2 3 2 2 4 4 6 3" xfId="14664" xr:uid="{00000000-0005-0000-0000-0000E52D0000}"/>
    <cellStyle name="Normal 2 3 2 2 4 4 7" xfId="19432" xr:uid="{00000000-0005-0000-0000-0000E62D0000}"/>
    <cellStyle name="Normal 2 3 2 2 4 4 8" xfId="9896" xr:uid="{00000000-0005-0000-0000-0000E72D0000}"/>
    <cellStyle name="Normal 2 3 2 2 4 5" xfId="483" xr:uid="{00000000-0005-0000-0000-0000E82D0000}"/>
    <cellStyle name="Normal 2 3 2 2 4 5 2" xfId="1681" xr:uid="{00000000-0005-0000-0000-0000E92D0000}"/>
    <cellStyle name="Normal 2 3 2 2 4 5 2 2" xfId="4066" xr:uid="{00000000-0005-0000-0000-0000EA2D0000}"/>
    <cellStyle name="Normal 2 3 2 2 4 5 2 2 2" xfId="8835" xr:uid="{00000000-0005-0000-0000-0000EB2D0000}"/>
    <cellStyle name="Normal 2 3 2 2 4 5 2 2 2 2" xfId="27908" xr:uid="{00000000-0005-0000-0000-0000EC2D0000}"/>
    <cellStyle name="Normal 2 3 2 2 4 5 2 2 2 3" xfId="18372" xr:uid="{00000000-0005-0000-0000-0000ED2D0000}"/>
    <cellStyle name="Normal 2 3 2 2 4 5 2 2 3" xfId="23140" xr:uid="{00000000-0005-0000-0000-0000EE2D0000}"/>
    <cellStyle name="Normal 2 3 2 2 4 5 2 2 4" xfId="13604" xr:uid="{00000000-0005-0000-0000-0000EF2D0000}"/>
    <cellStyle name="Normal 2 3 2 2 4 5 2 3" xfId="6451" xr:uid="{00000000-0005-0000-0000-0000F02D0000}"/>
    <cellStyle name="Normal 2 3 2 2 4 5 2 3 2" xfId="25524" xr:uid="{00000000-0005-0000-0000-0000F12D0000}"/>
    <cellStyle name="Normal 2 3 2 2 4 5 2 3 3" xfId="15988" xr:uid="{00000000-0005-0000-0000-0000F22D0000}"/>
    <cellStyle name="Normal 2 3 2 2 4 5 2 4" xfId="20756" xr:uid="{00000000-0005-0000-0000-0000F32D0000}"/>
    <cellStyle name="Normal 2 3 2 2 4 5 2 5" xfId="11220" xr:uid="{00000000-0005-0000-0000-0000F42D0000}"/>
    <cellStyle name="Normal 2 3 2 2 4 5 3" xfId="2874" xr:uid="{00000000-0005-0000-0000-0000F52D0000}"/>
    <cellStyle name="Normal 2 3 2 2 4 5 3 2" xfId="7643" xr:uid="{00000000-0005-0000-0000-0000F62D0000}"/>
    <cellStyle name="Normal 2 3 2 2 4 5 3 2 2" xfId="26716" xr:uid="{00000000-0005-0000-0000-0000F72D0000}"/>
    <cellStyle name="Normal 2 3 2 2 4 5 3 2 3" xfId="17180" xr:uid="{00000000-0005-0000-0000-0000F82D0000}"/>
    <cellStyle name="Normal 2 3 2 2 4 5 3 3" xfId="21948" xr:uid="{00000000-0005-0000-0000-0000F92D0000}"/>
    <cellStyle name="Normal 2 3 2 2 4 5 3 4" xfId="12412" xr:uid="{00000000-0005-0000-0000-0000FA2D0000}"/>
    <cellStyle name="Normal 2 3 2 2 4 5 4" xfId="5259" xr:uid="{00000000-0005-0000-0000-0000FB2D0000}"/>
    <cellStyle name="Normal 2 3 2 2 4 5 4 2" xfId="24332" xr:uid="{00000000-0005-0000-0000-0000FC2D0000}"/>
    <cellStyle name="Normal 2 3 2 2 4 5 4 3" xfId="14796" xr:uid="{00000000-0005-0000-0000-0000FD2D0000}"/>
    <cellStyle name="Normal 2 3 2 2 4 5 5" xfId="19564" xr:uid="{00000000-0005-0000-0000-0000FE2D0000}"/>
    <cellStyle name="Normal 2 3 2 2 4 5 6" xfId="10028" xr:uid="{00000000-0005-0000-0000-0000FF2D0000}"/>
    <cellStyle name="Normal 2 3 2 2 4 6" xfId="831" xr:uid="{00000000-0005-0000-0000-0000002E0000}"/>
    <cellStyle name="Normal 2 3 2 2 4 6 2" xfId="2029" xr:uid="{00000000-0005-0000-0000-0000012E0000}"/>
    <cellStyle name="Normal 2 3 2 2 4 6 2 2" xfId="4414" xr:uid="{00000000-0005-0000-0000-0000022E0000}"/>
    <cellStyle name="Normal 2 3 2 2 4 6 2 2 2" xfId="9183" xr:uid="{00000000-0005-0000-0000-0000032E0000}"/>
    <cellStyle name="Normal 2 3 2 2 4 6 2 2 2 2" xfId="28256" xr:uid="{00000000-0005-0000-0000-0000042E0000}"/>
    <cellStyle name="Normal 2 3 2 2 4 6 2 2 2 3" xfId="18720" xr:uid="{00000000-0005-0000-0000-0000052E0000}"/>
    <cellStyle name="Normal 2 3 2 2 4 6 2 2 3" xfId="23488" xr:uid="{00000000-0005-0000-0000-0000062E0000}"/>
    <cellStyle name="Normal 2 3 2 2 4 6 2 2 4" xfId="13952" xr:uid="{00000000-0005-0000-0000-0000072E0000}"/>
    <cellStyle name="Normal 2 3 2 2 4 6 2 3" xfId="6799" xr:uid="{00000000-0005-0000-0000-0000082E0000}"/>
    <cellStyle name="Normal 2 3 2 2 4 6 2 3 2" xfId="25872" xr:uid="{00000000-0005-0000-0000-0000092E0000}"/>
    <cellStyle name="Normal 2 3 2 2 4 6 2 3 3" xfId="16336" xr:uid="{00000000-0005-0000-0000-00000A2E0000}"/>
    <cellStyle name="Normal 2 3 2 2 4 6 2 4" xfId="21104" xr:uid="{00000000-0005-0000-0000-00000B2E0000}"/>
    <cellStyle name="Normal 2 3 2 2 4 6 2 5" xfId="11568" xr:uid="{00000000-0005-0000-0000-00000C2E0000}"/>
    <cellStyle name="Normal 2 3 2 2 4 6 3" xfId="3222" xr:uid="{00000000-0005-0000-0000-00000D2E0000}"/>
    <cellStyle name="Normal 2 3 2 2 4 6 3 2" xfId="7991" xr:uid="{00000000-0005-0000-0000-00000E2E0000}"/>
    <cellStyle name="Normal 2 3 2 2 4 6 3 2 2" xfId="27064" xr:uid="{00000000-0005-0000-0000-00000F2E0000}"/>
    <cellStyle name="Normal 2 3 2 2 4 6 3 2 3" xfId="17528" xr:uid="{00000000-0005-0000-0000-0000102E0000}"/>
    <cellStyle name="Normal 2 3 2 2 4 6 3 3" xfId="22296" xr:uid="{00000000-0005-0000-0000-0000112E0000}"/>
    <cellStyle name="Normal 2 3 2 2 4 6 3 4" xfId="12760" xr:uid="{00000000-0005-0000-0000-0000122E0000}"/>
    <cellStyle name="Normal 2 3 2 2 4 6 4" xfId="5607" xr:uid="{00000000-0005-0000-0000-0000132E0000}"/>
    <cellStyle name="Normal 2 3 2 2 4 6 4 2" xfId="24680" xr:uid="{00000000-0005-0000-0000-0000142E0000}"/>
    <cellStyle name="Normal 2 3 2 2 4 6 4 3" xfId="15144" xr:uid="{00000000-0005-0000-0000-0000152E0000}"/>
    <cellStyle name="Normal 2 3 2 2 4 6 5" xfId="19912" xr:uid="{00000000-0005-0000-0000-0000162E0000}"/>
    <cellStyle name="Normal 2 3 2 2 4 6 6" xfId="10376" xr:uid="{00000000-0005-0000-0000-0000172E0000}"/>
    <cellStyle name="Normal 2 3 2 2 4 7" xfId="1333" xr:uid="{00000000-0005-0000-0000-0000182E0000}"/>
    <cellStyle name="Normal 2 3 2 2 4 7 2" xfId="3718" xr:uid="{00000000-0005-0000-0000-0000192E0000}"/>
    <cellStyle name="Normal 2 3 2 2 4 7 2 2" xfId="8487" xr:uid="{00000000-0005-0000-0000-00001A2E0000}"/>
    <cellStyle name="Normal 2 3 2 2 4 7 2 2 2" xfId="27560" xr:uid="{00000000-0005-0000-0000-00001B2E0000}"/>
    <cellStyle name="Normal 2 3 2 2 4 7 2 2 3" xfId="18024" xr:uid="{00000000-0005-0000-0000-00001C2E0000}"/>
    <cellStyle name="Normal 2 3 2 2 4 7 2 3" xfId="22792" xr:uid="{00000000-0005-0000-0000-00001D2E0000}"/>
    <cellStyle name="Normal 2 3 2 2 4 7 2 4" xfId="13256" xr:uid="{00000000-0005-0000-0000-00001E2E0000}"/>
    <cellStyle name="Normal 2 3 2 2 4 7 3" xfId="6103" xr:uid="{00000000-0005-0000-0000-00001F2E0000}"/>
    <cellStyle name="Normal 2 3 2 2 4 7 3 2" xfId="25176" xr:uid="{00000000-0005-0000-0000-0000202E0000}"/>
    <cellStyle name="Normal 2 3 2 2 4 7 3 3" xfId="15640" xr:uid="{00000000-0005-0000-0000-0000212E0000}"/>
    <cellStyle name="Normal 2 3 2 2 4 7 4" xfId="20408" xr:uid="{00000000-0005-0000-0000-0000222E0000}"/>
    <cellStyle name="Normal 2 3 2 2 4 7 5" xfId="10872" xr:uid="{00000000-0005-0000-0000-0000232E0000}"/>
    <cellStyle name="Normal 2 3 2 2 4 8" xfId="2526" xr:uid="{00000000-0005-0000-0000-0000242E0000}"/>
    <cellStyle name="Normal 2 3 2 2 4 8 2" xfId="7295" xr:uid="{00000000-0005-0000-0000-0000252E0000}"/>
    <cellStyle name="Normal 2 3 2 2 4 8 2 2" xfId="26368" xr:uid="{00000000-0005-0000-0000-0000262E0000}"/>
    <cellStyle name="Normal 2 3 2 2 4 8 2 3" xfId="16832" xr:uid="{00000000-0005-0000-0000-0000272E0000}"/>
    <cellStyle name="Normal 2 3 2 2 4 8 3" xfId="21600" xr:uid="{00000000-0005-0000-0000-0000282E0000}"/>
    <cellStyle name="Normal 2 3 2 2 4 8 4" xfId="12064" xr:uid="{00000000-0005-0000-0000-0000292E0000}"/>
    <cellStyle name="Normal 2 3 2 2 4 9" xfId="4911" xr:uid="{00000000-0005-0000-0000-00002A2E0000}"/>
    <cellStyle name="Normal 2 3 2 2 4 9 2" xfId="23984" xr:uid="{00000000-0005-0000-0000-00002B2E0000}"/>
    <cellStyle name="Normal 2 3 2 2 4 9 3" xfId="14448" xr:uid="{00000000-0005-0000-0000-00002C2E0000}"/>
    <cellStyle name="Normal 2 3 2 2 5" xfId="254" xr:uid="{00000000-0005-0000-0000-00002D2E0000}"/>
    <cellStyle name="Normal 2 3 2 2 5 2" xfId="398" xr:uid="{00000000-0005-0000-0000-00002E2E0000}"/>
    <cellStyle name="Normal 2 3 2 2 5 2 2" xfId="747" xr:uid="{00000000-0005-0000-0000-00002F2E0000}"/>
    <cellStyle name="Normal 2 3 2 2 5 2 2 2" xfId="1945" xr:uid="{00000000-0005-0000-0000-0000302E0000}"/>
    <cellStyle name="Normal 2 3 2 2 5 2 2 2 2" xfId="4330" xr:uid="{00000000-0005-0000-0000-0000312E0000}"/>
    <cellStyle name="Normal 2 3 2 2 5 2 2 2 2 2" xfId="9099" xr:uid="{00000000-0005-0000-0000-0000322E0000}"/>
    <cellStyle name="Normal 2 3 2 2 5 2 2 2 2 2 2" xfId="28172" xr:uid="{00000000-0005-0000-0000-0000332E0000}"/>
    <cellStyle name="Normal 2 3 2 2 5 2 2 2 2 2 3" xfId="18636" xr:uid="{00000000-0005-0000-0000-0000342E0000}"/>
    <cellStyle name="Normal 2 3 2 2 5 2 2 2 2 3" xfId="23404" xr:uid="{00000000-0005-0000-0000-0000352E0000}"/>
    <cellStyle name="Normal 2 3 2 2 5 2 2 2 2 4" xfId="13868" xr:uid="{00000000-0005-0000-0000-0000362E0000}"/>
    <cellStyle name="Normal 2 3 2 2 5 2 2 2 3" xfId="6715" xr:uid="{00000000-0005-0000-0000-0000372E0000}"/>
    <cellStyle name="Normal 2 3 2 2 5 2 2 2 3 2" xfId="25788" xr:uid="{00000000-0005-0000-0000-0000382E0000}"/>
    <cellStyle name="Normal 2 3 2 2 5 2 2 2 3 3" xfId="16252" xr:uid="{00000000-0005-0000-0000-0000392E0000}"/>
    <cellStyle name="Normal 2 3 2 2 5 2 2 2 4" xfId="21020" xr:uid="{00000000-0005-0000-0000-00003A2E0000}"/>
    <cellStyle name="Normal 2 3 2 2 5 2 2 2 5" xfId="11484" xr:uid="{00000000-0005-0000-0000-00003B2E0000}"/>
    <cellStyle name="Normal 2 3 2 2 5 2 2 3" xfId="3138" xr:uid="{00000000-0005-0000-0000-00003C2E0000}"/>
    <cellStyle name="Normal 2 3 2 2 5 2 2 3 2" xfId="7907" xr:uid="{00000000-0005-0000-0000-00003D2E0000}"/>
    <cellStyle name="Normal 2 3 2 2 5 2 2 3 2 2" xfId="26980" xr:uid="{00000000-0005-0000-0000-00003E2E0000}"/>
    <cellStyle name="Normal 2 3 2 2 5 2 2 3 2 3" xfId="17444" xr:uid="{00000000-0005-0000-0000-00003F2E0000}"/>
    <cellStyle name="Normal 2 3 2 2 5 2 2 3 3" xfId="22212" xr:uid="{00000000-0005-0000-0000-0000402E0000}"/>
    <cellStyle name="Normal 2 3 2 2 5 2 2 3 4" xfId="12676" xr:uid="{00000000-0005-0000-0000-0000412E0000}"/>
    <cellStyle name="Normal 2 3 2 2 5 2 2 4" xfId="5523" xr:uid="{00000000-0005-0000-0000-0000422E0000}"/>
    <cellStyle name="Normal 2 3 2 2 5 2 2 4 2" xfId="24596" xr:uid="{00000000-0005-0000-0000-0000432E0000}"/>
    <cellStyle name="Normal 2 3 2 2 5 2 2 4 3" xfId="15060" xr:uid="{00000000-0005-0000-0000-0000442E0000}"/>
    <cellStyle name="Normal 2 3 2 2 5 2 2 5" xfId="19828" xr:uid="{00000000-0005-0000-0000-0000452E0000}"/>
    <cellStyle name="Normal 2 3 2 2 5 2 2 6" xfId="10292" xr:uid="{00000000-0005-0000-0000-0000462E0000}"/>
    <cellStyle name="Normal 2 3 2 2 5 2 3" xfId="1095" xr:uid="{00000000-0005-0000-0000-0000472E0000}"/>
    <cellStyle name="Normal 2 3 2 2 5 2 3 2" xfId="2293" xr:uid="{00000000-0005-0000-0000-0000482E0000}"/>
    <cellStyle name="Normal 2 3 2 2 5 2 3 2 2" xfId="4678" xr:uid="{00000000-0005-0000-0000-0000492E0000}"/>
    <cellStyle name="Normal 2 3 2 2 5 2 3 2 2 2" xfId="9447" xr:uid="{00000000-0005-0000-0000-00004A2E0000}"/>
    <cellStyle name="Normal 2 3 2 2 5 2 3 2 2 2 2" xfId="28520" xr:uid="{00000000-0005-0000-0000-00004B2E0000}"/>
    <cellStyle name="Normal 2 3 2 2 5 2 3 2 2 2 3" xfId="18984" xr:uid="{00000000-0005-0000-0000-00004C2E0000}"/>
    <cellStyle name="Normal 2 3 2 2 5 2 3 2 2 3" xfId="23752" xr:uid="{00000000-0005-0000-0000-00004D2E0000}"/>
    <cellStyle name="Normal 2 3 2 2 5 2 3 2 2 4" xfId="14216" xr:uid="{00000000-0005-0000-0000-00004E2E0000}"/>
    <cellStyle name="Normal 2 3 2 2 5 2 3 2 3" xfId="7063" xr:uid="{00000000-0005-0000-0000-00004F2E0000}"/>
    <cellStyle name="Normal 2 3 2 2 5 2 3 2 3 2" xfId="26136" xr:uid="{00000000-0005-0000-0000-0000502E0000}"/>
    <cellStyle name="Normal 2 3 2 2 5 2 3 2 3 3" xfId="16600" xr:uid="{00000000-0005-0000-0000-0000512E0000}"/>
    <cellStyle name="Normal 2 3 2 2 5 2 3 2 4" xfId="21368" xr:uid="{00000000-0005-0000-0000-0000522E0000}"/>
    <cellStyle name="Normal 2 3 2 2 5 2 3 2 5" xfId="11832" xr:uid="{00000000-0005-0000-0000-0000532E0000}"/>
    <cellStyle name="Normal 2 3 2 2 5 2 3 3" xfId="3486" xr:uid="{00000000-0005-0000-0000-0000542E0000}"/>
    <cellStyle name="Normal 2 3 2 2 5 2 3 3 2" xfId="8255" xr:uid="{00000000-0005-0000-0000-0000552E0000}"/>
    <cellStyle name="Normal 2 3 2 2 5 2 3 3 2 2" xfId="27328" xr:uid="{00000000-0005-0000-0000-0000562E0000}"/>
    <cellStyle name="Normal 2 3 2 2 5 2 3 3 2 3" xfId="17792" xr:uid="{00000000-0005-0000-0000-0000572E0000}"/>
    <cellStyle name="Normal 2 3 2 2 5 2 3 3 3" xfId="22560" xr:uid="{00000000-0005-0000-0000-0000582E0000}"/>
    <cellStyle name="Normal 2 3 2 2 5 2 3 3 4" xfId="13024" xr:uid="{00000000-0005-0000-0000-0000592E0000}"/>
    <cellStyle name="Normal 2 3 2 2 5 2 3 4" xfId="5871" xr:uid="{00000000-0005-0000-0000-00005A2E0000}"/>
    <cellStyle name="Normal 2 3 2 2 5 2 3 4 2" xfId="24944" xr:uid="{00000000-0005-0000-0000-00005B2E0000}"/>
    <cellStyle name="Normal 2 3 2 2 5 2 3 4 3" xfId="15408" xr:uid="{00000000-0005-0000-0000-00005C2E0000}"/>
    <cellStyle name="Normal 2 3 2 2 5 2 3 5" xfId="20176" xr:uid="{00000000-0005-0000-0000-00005D2E0000}"/>
    <cellStyle name="Normal 2 3 2 2 5 2 3 6" xfId="10640" xr:uid="{00000000-0005-0000-0000-00005E2E0000}"/>
    <cellStyle name="Normal 2 3 2 2 5 2 4" xfId="1597" xr:uid="{00000000-0005-0000-0000-00005F2E0000}"/>
    <cellStyle name="Normal 2 3 2 2 5 2 4 2" xfId="3982" xr:uid="{00000000-0005-0000-0000-0000602E0000}"/>
    <cellStyle name="Normal 2 3 2 2 5 2 4 2 2" xfId="8751" xr:uid="{00000000-0005-0000-0000-0000612E0000}"/>
    <cellStyle name="Normal 2 3 2 2 5 2 4 2 2 2" xfId="27824" xr:uid="{00000000-0005-0000-0000-0000622E0000}"/>
    <cellStyle name="Normal 2 3 2 2 5 2 4 2 2 3" xfId="18288" xr:uid="{00000000-0005-0000-0000-0000632E0000}"/>
    <cellStyle name="Normal 2 3 2 2 5 2 4 2 3" xfId="23056" xr:uid="{00000000-0005-0000-0000-0000642E0000}"/>
    <cellStyle name="Normal 2 3 2 2 5 2 4 2 4" xfId="13520" xr:uid="{00000000-0005-0000-0000-0000652E0000}"/>
    <cellStyle name="Normal 2 3 2 2 5 2 4 3" xfId="6367" xr:uid="{00000000-0005-0000-0000-0000662E0000}"/>
    <cellStyle name="Normal 2 3 2 2 5 2 4 3 2" xfId="25440" xr:uid="{00000000-0005-0000-0000-0000672E0000}"/>
    <cellStyle name="Normal 2 3 2 2 5 2 4 3 3" xfId="15904" xr:uid="{00000000-0005-0000-0000-0000682E0000}"/>
    <cellStyle name="Normal 2 3 2 2 5 2 4 4" xfId="20672" xr:uid="{00000000-0005-0000-0000-0000692E0000}"/>
    <cellStyle name="Normal 2 3 2 2 5 2 4 5" xfId="11136" xr:uid="{00000000-0005-0000-0000-00006A2E0000}"/>
    <cellStyle name="Normal 2 3 2 2 5 2 5" xfId="2790" xr:uid="{00000000-0005-0000-0000-00006B2E0000}"/>
    <cellStyle name="Normal 2 3 2 2 5 2 5 2" xfId="7559" xr:uid="{00000000-0005-0000-0000-00006C2E0000}"/>
    <cellStyle name="Normal 2 3 2 2 5 2 5 2 2" xfId="26632" xr:uid="{00000000-0005-0000-0000-00006D2E0000}"/>
    <cellStyle name="Normal 2 3 2 2 5 2 5 2 3" xfId="17096" xr:uid="{00000000-0005-0000-0000-00006E2E0000}"/>
    <cellStyle name="Normal 2 3 2 2 5 2 5 3" xfId="21864" xr:uid="{00000000-0005-0000-0000-00006F2E0000}"/>
    <cellStyle name="Normal 2 3 2 2 5 2 5 4" xfId="12328" xr:uid="{00000000-0005-0000-0000-0000702E0000}"/>
    <cellStyle name="Normal 2 3 2 2 5 2 6" xfId="5175" xr:uid="{00000000-0005-0000-0000-0000712E0000}"/>
    <cellStyle name="Normal 2 3 2 2 5 2 6 2" xfId="24248" xr:uid="{00000000-0005-0000-0000-0000722E0000}"/>
    <cellStyle name="Normal 2 3 2 2 5 2 6 3" xfId="14712" xr:uid="{00000000-0005-0000-0000-0000732E0000}"/>
    <cellStyle name="Normal 2 3 2 2 5 2 7" xfId="19480" xr:uid="{00000000-0005-0000-0000-0000742E0000}"/>
    <cellStyle name="Normal 2 3 2 2 5 2 8" xfId="9944" xr:uid="{00000000-0005-0000-0000-0000752E0000}"/>
    <cellStyle name="Normal 2 3 2 2 5 3" xfId="603" xr:uid="{00000000-0005-0000-0000-0000762E0000}"/>
    <cellStyle name="Normal 2 3 2 2 5 3 2" xfId="1801" xr:uid="{00000000-0005-0000-0000-0000772E0000}"/>
    <cellStyle name="Normal 2 3 2 2 5 3 2 2" xfId="4186" xr:uid="{00000000-0005-0000-0000-0000782E0000}"/>
    <cellStyle name="Normal 2 3 2 2 5 3 2 2 2" xfId="8955" xr:uid="{00000000-0005-0000-0000-0000792E0000}"/>
    <cellStyle name="Normal 2 3 2 2 5 3 2 2 2 2" xfId="28028" xr:uid="{00000000-0005-0000-0000-00007A2E0000}"/>
    <cellStyle name="Normal 2 3 2 2 5 3 2 2 2 3" xfId="18492" xr:uid="{00000000-0005-0000-0000-00007B2E0000}"/>
    <cellStyle name="Normal 2 3 2 2 5 3 2 2 3" xfId="23260" xr:uid="{00000000-0005-0000-0000-00007C2E0000}"/>
    <cellStyle name="Normal 2 3 2 2 5 3 2 2 4" xfId="13724" xr:uid="{00000000-0005-0000-0000-00007D2E0000}"/>
    <cellStyle name="Normal 2 3 2 2 5 3 2 3" xfId="6571" xr:uid="{00000000-0005-0000-0000-00007E2E0000}"/>
    <cellStyle name="Normal 2 3 2 2 5 3 2 3 2" xfId="25644" xr:uid="{00000000-0005-0000-0000-00007F2E0000}"/>
    <cellStyle name="Normal 2 3 2 2 5 3 2 3 3" xfId="16108" xr:uid="{00000000-0005-0000-0000-0000802E0000}"/>
    <cellStyle name="Normal 2 3 2 2 5 3 2 4" xfId="20876" xr:uid="{00000000-0005-0000-0000-0000812E0000}"/>
    <cellStyle name="Normal 2 3 2 2 5 3 2 5" xfId="11340" xr:uid="{00000000-0005-0000-0000-0000822E0000}"/>
    <cellStyle name="Normal 2 3 2 2 5 3 3" xfId="2994" xr:uid="{00000000-0005-0000-0000-0000832E0000}"/>
    <cellStyle name="Normal 2 3 2 2 5 3 3 2" xfId="7763" xr:uid="{00000000-0005-0000-0000-0000842E0000}"/>
    <cellStyle name="Normal 2 3 2 2 5 3 3 2 2" xfId="26836" xr:uid="{00000000-0005-0000-0000-0000852E0000}"/>
    <cellStyle name="Normal 2 3 2 2 5 3 3 2 3" xfId="17300" xr:uid="{00000000-0005-0000-0000-0000862E0000}"/>
    <cellStyle name="Normal 2 3 2 2 5 3 3 3" xfId="22068" xr:uid="{00000000-0005-0000-0000-0000872E0000}"/>
    <cellStyle name="Normal 2 3 2 2 5 3 3 4" xfId="12532" xr:uid="{00000000-0005-0000-0000-0000882E0000}"/>
    <cellStyle name="Normal 2 3 2 2 5 3 4" xfId="5379" xr:uid="{00000000-0005-0000-0000-0000892E0000}"/>
    <cellStyle name="Normal 2 3 2 2 5 3 4 2" xfId="24452" xr:uid="{00000000-0005-0000-0000-00008A2E0000}"/>
    <cellStyle name="Normal 2 3 2 2 5 3 4 3" xfId="14916" xr:uid="{00000000-0005-0000-0000-00008B2E0000}"/>
    <cellStyle name="Normal 2 3 2 2 5 3 5" xfId="19684" xr:uid="{00000000-0005-0000-0000-00008C2E0000}"/>
    <cellStyle name="Normal 2 3 2 2 5 3 6" xfId="10148" xr:uid="{00000000-0005-0000-0000-00008D2E0000}"/>
    <cellStyle name="Normal 2 3 2 2 5 4" xfId="951" xr:uid="{00000000-0005-0000-0000-00008E2E0000}"/>
    <cellStyle name="Normal 2 3 2 2 5 4 2" xfId="2149" xr:uid="{00000000-0005-0000-0000-00008F2E0000}"/>
    <cellStyle name="Normal 2 3 2 2 5 4 2 2" xfId="4534" xr:uid="{00000000-0005-0000-0000-0000902E0000}"/>
    <cellStyle name="Normal 2 3 2 2 5 4 2 2 2" xfId="9303" xr:uid="{00000000-0005-0000-0000-0000912E0000}"/>
    <cellStyle name="Normal 2 3 2 2 5 4 2 2 2 2" xfId="28376" xr:uid="{00000000-0005-0000-0000-0000922E0000}"/>
    <cellStyle name="Normal 2 3 2 2 5 4 2 2 2 3" xfId="18840" xr:uid="{00000000-0005-0000-0000-0000932E0000}"/>
    <cellStyle name="Normal 2 3 2 2 5 4 2 2 3" xfId="23608" xr:uid="{00000000-0005-0000-0000-0000942E0000}"/>
    <cellStyle name="Normal 2 3 2 2 5 4 2 2 4" xfId="14072" xr:uid="{00000000-0005-0000-0000-0000952E0000}"/>
    <cellStyle name="Normal 2 3 2 2 5 4 2 3" xfId="6919" xr:uid="{00000000-0005-0000-0000-0000962E0000}"/>
    <cellStyle name="Normal 2 3 2 2 5 4 2 3 2" xfId="25992" xr:uid="{00000000-0005-0000-0000-0000972E0000}"/>
    <cellStyle name="Normal 2 3 2 2 5 4 2 3 3" xfId="16456" xr:uid="{00000000-0005-0000-0000-0000982E0000}"/>
    <cellStyle name="Normal 2 3 2 2 5 4 2 4" xfId="21224" xr:uid="{00000000-0005-0000-0000-0000992E0000}"/>
    <cellStyle name="Normal 2 3 2 2 5 4 2 5" xfId="11688" xr:uid="{00000000-0005-0000-0000-00009A2E0000}"/>
    <cellStyle name="Normal 2 3 2 2 5 4 3" xfId="3342" xr:uid="{00000000-0005-0000-0000-00009B2E0000}"/>
    <cellStyle name="Normal 2 3 2 2 5 4 3 2" xfId="8111" xr:uid="{00000000-0005-0000-0000-00009C2E0000}"/>
    <cellStyle name="Normal 2 3 2 2 5 4 3 2 2" xfId="27184" xr:uid="{00000000-0005-0000-0000-00009D2E0000}"/>
    <cellStyle name="Normal 2 3 2 2 5 4 3 2 3" xfId="17648" xr:uid="{00000000-0005-0000-0000-00009E2E0000}"/>
    <cellStyle name="Normal 2 3 2 2 5 4 3 3" xfId="22416" xr:uid="{00000000-0005-0000-0000-00009F2E0000}"/>
    <cellStyle name="Normal 2 3 2 2 5 4 3 4" xfId="12880" xr:uid="{00000000-0005-0000-0000-0000A02E0000}"/>
    <cellStyle name="Normal 2 3 2 2 5 4 4" xfId="5727" xr:uid="{00000000-0005-0000-0000-0000A12E0000}"/>
    <cellStyle name="Normal 2 3 2 2 5 4 4 2" xfId="24800" xr:uid="{00000000-0005-0000-0000-0000A22E0000}"/>
    <cellStyle name="Normal 2 3 2 2 5 4 4 3" xfId="15264" xr:uid="{00000000-0005-0000-0000-0000A32E0000}"/>
    <cellStyle name="Normal 2 3 2 2 5 4 5" xfId="20032" xr:uid="{00000000-0005-0000-0000-0000A42E0000}"/>
    <cellStyle name="Normal 2 3 2 2 5 4 6" xfId="10496" xr:uid="{00000000-0005-0000-0000-0000A52E0000}"/>
    <cellStyle name="Normal 2 3 2 2 5 5" xfId="1453" xr:uid="{00000000-0005-0000-0000-0000A62E0000}"/>
    <cellStyle name="Normal 2 3 2 2 5 5 2" xfId="3838" xr:uid="{00000000-0005-0000-0000-0000A72E0000}"/>
    <cellStyle name="Normal 2 3 2 2 5 5 2 2" xfId="8607" xr:uid="{00000000-0005-0000-0000-0000A82E0000}"/>
    <cellStyle name="Normal 2 3 2 2 5 5 2 2 2" xfId="27680" xr:uid="{00000000-0005-0000-0000-0000A92E0000}"/>
    <cellStyle name="Normal 2 3 2 2 5 5 2 2 3" xfId="18144" xr:uid="{00000000-0005-0000-0000-0000AA2E0000}"/>
    <cellStyle name="Normal 2 3 2 2 5 5 2 3" xfId="22912" xr:uid="{00000000-0005-0000-0000-0000AB2E0000}"/>
    <cellStyle name="Normal 2 3 2 2 5 5 2 4" xfId="13376" xr:uid="{00000000-0005-0000-0000-0000AC2E0000}"/>
    <cellStyle name="Normal 2 3 2 2 5 5 3" xfId="6223" xr:uid="{00000000-0005-0000-0000-0000AD2E0000}"/>
    <cellStyle name="Normal 2 3 2 2 5 5 3 2" xfId="25296" xr:uid="{00000000-0005-0000-0000-0000AE2E0000}"/>
    <cellStyle name="Normal 2 3 2 2 5 5 3 3" xfId="15760" xr:uid="{00000000-0005-0000-0000-0000AF2E0000}"/>
    <cellStyle name="Normal 2 3 2 2 5 5 4" xfId="20528" xr:uid="{00000000-0005-0000-0000-0000B02E0000}"/>
    <cellStyle name="Normal 2 3 2 2 5 5 5" xfId="10992" xr:uid="{00000000-0005-0000-0000-0000B12E0000}"/>
    <cellStyle name="Normal 2 3 2 2 5 6" xfId="2646" xr:uid="{00000000-0005-0000-0000-0000B22E0000}"/>
    <cellStyle name="Normal 2 3 2 2 5 6 2" xfId="7415" xr:uid="{00000000-0005-0000-0000-0000B32E0000}"/>
    <cellStyle name="Normal 2 3 2 2 5 6 2 2" xfId="26488" xr:uid="{00000000-0005-0000-0000-0000B42E0000}"/>
    <cellStyle name="Normal 2 3 2 2 5 6 2 3" xfId="16952" xr:uid="{00000000-0005-0000-0000-0000B52E0000}"/>
    <cellStyle name="Normal 2 3 2 2 5 6 3" xfId="21720" xr:uid="{00000000-0005-0000-0000-0000B62E0000}"/>
    <cellStyle name="Normal 2 3 2 2 5 6 4" xfId="12184" xr:uid="{00000000-0005-0000-0000-0000B72E0000}"/>
    <cellStyle name="Normal 2 3 2 2 5 7" xfId="5031" xr:uid="{00000000-0005-0000-0000-0000B82E0000}"/>
    <cellStyle name="Normal 2 3 2 2 5 7 2" xfId="24104" xr:uid="{00000000-0005-0000-0000-0000B92E0000}"/>
    <cellStyle name="Normal 2 3 2 2 5 7 3" xfId="14568" xr:uid="{00000000-0005-0000-0000-0000BA2E0000}"/>
    <cellStyle name="Normal 2 3 2 2 5 8" xfId="19336" xr:uid="{00000000-0005-0000-0000-0000BB2E0000}"/>
    <cellStyle name="Normal 2 3 2 2 5 9" xfId="9800" xr:uid="{00000000-0005-0000-0000-0000BC2E0000}"/>
    <cellStyle name="Normal 2 3 2 2 6" xfId="182" xr:uid="{00000000-0005-0000-0000-0000BD2E0000}"/>
    <cellStyle name="Normal 2 3 2 2 6 2" xfId="531" xr:uid="{00000000-0005-0000-0000-0000BE2E0000}"/>
    <cellStyle name="Normal 2 3 2 2 6 2 2" xfId="1729" xr:uid="{00000000-0005-0000-0000-0000BF2E0000}"/>
    <cellStyle name="Normal 2 3 2 2 6 2 2 2" xfId="4114" xr:uid="{00000000-0005-0000-0000-0000C02E0000}"/>
    <cellStyle name="Normal 2 3 2 2 6 2 2 2 2" xfId="8883" xr:uid="{00000000-0005-0000-0000-0000C12E0000}"/>
    <cellStyle name="Normal 2 3 2 2 6 2 2 2 2 2" xfId="27956" xr:uid="{00000000-0005-0000-0000-0000C22E0000}"/>
    <cellStyle name="Normal 2 3 2 2 6 2 2 2 2 3" xfId="18420" xr:uid="{00000000-0005-0000-0000-0000C32E0000}"/>
    <cellStyle name="Normal 2 3 2 2 6 2 2 2 3" xfId="23188" xr:uid="{00000000-0005-0000-0000-0000C42E0000}"/>
    <cellStyle name="Normal 2 3 2 2 6 2 2 2 4" xfId="13652" xr:uid="{00000000-0005-0000-0000-0000C52E0000}"/>
    <cellStyle name="Normal 2 3 2 2 6 2 2 3" xfId="6499" xr:uid="{00000000-0005-0000-0000-0000C62E0000}"/>
    <cellStyle name="Normal 2 3 2 2 6 2 2 3 2" xfId="25572" xr:uid="{00000000-0005-0000-0000-0000C72E0000}"/>
    <cellStyle name="Normal 2 3 2 2 6 2 2 3 3" xfId="16036" xr:uid="{00000000-0005-0000-0000-0000C82E0000}"/>
    <cellStyle name="Normal 2 3 2 2 6 2 2 4" xfId="20804" xr:uid="{00000000-0005-0000-0000-0000C92E0000}"/>
    <cellStyle name="Normal 2 3 2 2 6 2 2 5" xfId="11268" xr:uid="{00000000-0005-0000-0000-0000CA2E0000}"/>
    <cellStyle name="Normal 2 3 2 2 6 2 3" xfId="2922" xr:uid="{00000000-0005-0000-0000-0000CB2E0000}"/>
    <cellStyle name="Normal 2 3 2 2 6 2 3 2" xfId="7691" xr:uid="{00000000-0005-0000-0000-0000CC2E0000}"/>
    <cellStyle name="Normal 2 3 2 2 6 2 3 2 2" xfId="26764" xr:uid="{00000000-0005-0000-0000-0000CD2E0000}"/>
    <cellStyle name="Normal 2 3 2 2 6 2 3 2 3" xfId="17228" xr:uid="{00000000-0005-0000-0000-0000CE2E0000}"/>
    <cellStyle name="Normal 2 3 2 2 6 2 3 3" xfId="21996" xr:uid="{00000000-0005-0000-0000-0000CF2E0000}"/>
    <cellStyle name="Normal 2 3 2 2 6 2 3 4" xfId="12460" xr:uid="{00000000-0005-0000-0000-0000D02E0000}"/>
    <cellStyle name="Normal 2 3 2 2 6 2 4" xfId="5307" xr:uid="{00000000-0005-0000-0000-0000D12E0000}"/>
    <cellStyle name="Normal 2 3 2 2 6 2 4 2" xfId="24380" xr:uid="{00000000-0005-0000-0000-0000D22E0000}"/>
    <cellStyle name="Normal 2 3 2 2 6 2 4 3" xfId="14844" xr:uid="{00000000-0005-0000-0000-0000D32E0000}"/>
    <cellStyle name="Normal 2 3 2 2 6 2 5" xfId="19612" xr:uid="{00000000-0005-0000-0000-0000D42E0000}"/>
    <cellStyle name="Normal 2 3 2 2 6 2 6" xfId="10076" xr:uid="{00000000-0005-0000-0000-0000D52E0000}"/>
    <cellStyle name="Normal 2 3 2 2 6 3" xfId="879" xr:uid="{00000000-0005-0000-0000-0000D62E0000}"/>
    <cellStyle name="Normal 2 3 2 2 6 3 2" xfId="2077" xr:uid="{00000000-0005-0000-0000-0000D72E0000}"/>
    <cellStyle name="Normal 2 3 2 2 6 3 2 2" xfId="4462" xr:uid="{00000000-0005-0000-0000-0000D82E0000}"/>
    <cellStyle name="Normal 2 3 2 2 6 3 2 2 2" xfId="9231" xr:uid="{00000000-0005-0000-0000-0000D92E0000}"/>
    <cellStyle name="Normal 2 3 2 2 6 3 2 2 2 2" xfId="28304" xr:uid="{00000000-0005-0000-0000-0000DA2E0000}"/>
    <cellStyle name="Normal 2 3 2 2 6 3 2 2 2 3" xfId="18768" xr:uid="{00000000-0005-0000-0000-0000DB2E0000}"/>
    <cellStyle name="Normal 2 3 2 2 6 3 2 2 3" xfId="23536" xr:uid="{00000000-0005-0000-0000-0000DC2E0000}"/>
    <cellStyle name="Normal 2 3 2 2 6 3 2 2 4" xfId="14000" xr:uid="{00000000-0005-0000-0000-0000DD2E0000}"/>
    <cellStyle name="Normal 2 3 2 2 6 3 2 3" xfId="6847" xr:uid="{00000000-0005-0000-0000-0000DE2E0000}"/>
    <cellStyle name="Normal 2 3 2 2 6 3 2 3 2" xfId="25920" xr:uid="{00000000-0005-0000-0000-0000DF2E0000}"/>
    <cellStyle name="Normal 2 3 2 2 6 3 2 3 3" xfId="16384" xr:uid="{00000000-0005-0000-0000-0000E02E0000}"/>
    <cellStyle name="Normal 2 3 2 2 6 3 2 4" xfId="21152" xr:uid="{00000000-0005-0000-0000-0000E12E0000}"/>
    <cellStyle name="Normal 2 3 2 2 6 3 2 5" xfId="11616" xr:uid="{00000000-0005-0000-0000-0000E22E0000}"/>
    <cellStyle name="Normal 2 3 2 2 6 3 3" xfId="3270" xr:uid="{00000000-0005-0000-0000-0000E32E0000}"/>
    <cellStyle name="Normal 2 3 2 2 6 3 3 2" xfId="8039" xr:uid="{00000000-0005-0000-0000-0000E42E0000}"/>
    <cellStyle name="Normal 2 3 2 2 6 3 3 2 2" xfId="27112" xr:uid="{00000000-0005-0000-0000-0000E52E0000}"/>
    <cellStyle name="Normal 2 3 2 2 6 3 3 2 3" xfId="17576" xr:uid="{00000000-0005-0000-0000-0000E62E0000}"/>
    <cellStyle name="Normal 2 3 2 2 6 3 3 3" xfId="22344" xr:uid="{00000000-0005-0000-0000-0000E72E0000}"/>
    <cellStyle name="Normal 2 3 2 2 6 3 3 4" xfId="12808" xr:uid="{00000000-0005-0000-0000-0000E82E0000}"/>
    <cellStyle name="Normal 2 3 2 2 6 3 4" xfId="5655" xr:uid="{00000000-0005-0000-0000-0000E92E0000}"/>
    <cellStyle name="Normal 2 3 2 2 6 3 4 2" xfId="24728" xr:uid="{00000000-0005-0000-0000-0000EA2E0000}"/>
    <cellStyle name="Normal 2 3 2 2 6 3 4 3" xfId="15192" xr:uid="{00000000-0005-0000-0000-0000EB2E0000}"/>
    <cellStyle name="Normal 2 3 2 2 6 3 5" xfId="19960" xr:uid="{00000000-0005-0000-0000-0000EC2E0000}"/>
    <cellStyle name="Normal 2 3 2 2 6 3 6" xfId="10424" xr:uid="{00000000-0005-0000-0000-0000ED2E0000}"/>
    <cellStyle name="Normal 2 3 2 2 6 4" xfId="1381" xr:uid="{00000000-0005-0000-0000-0000EE2E0000}"/>
    <cellStyle name="Normal 2 3 2 2 6 4 2" xfId="3766" xr:uid="{00000000-0005-0000-0000-0000EF2E0000}"/>
    <cellStyle name="Normal 2 3 2 2 6 4 2 2" xfId="8535" xr:uid="{00000000-0005-0000-0000-0000F02E0000}"/>
    <cellStyle name="Normal 2 3 2 2 6 4 2 2 2" xfId="27608" xr:uid="{00000000-0005-0000-0000-0000F12E0000}"/>
    <cellStyle name="Normal 2 3 2 2 6 4 2 2 3" xfId="18072" xr:uid="{00000000-0005-0000-0000-0000F22E0000}"/>
    <cellStyle name="Normal 2 3 2 2 6 4 2 3" xfId="22840" xr:uid="{00000000-0005-0000-0000-0000F32E0000}"/>
    <cellStyle name="Normal 2 3 2 2 6 4 2 4" xfId="13304" xr:uid="{00000000-0005-0000-0000-0000F42E0000}"/>
    <cellStyle name="Normal 2 3 2 2 6 4 3" xfId="6151" xr:uid="{00000000-0005-0000-0000-0000F52E0000}"/>
    <cellStyle name="Normal 2 3 2 2 6 4 3 2" xfId="25224" xr:uid="{00000000-0005-0000-0000-0000F62E0000}"/>
    <cellStyle name="Normal 2 3 2 2 6 4 3 3" xfId="15688" xr:uid="{00000000-0005-0000-0000-0000F72E0000}"/>
    <cellStyle name="Normal 2 3 2 2 6 4 4" xfId="20456" xr:uid="{00000000-0005-0000-0000-0000F82E0000}"/>
    <cellStyle name="Normal 2 3 2 2 6 4 5" xfId="10920" xr:uid="{00000000-0005-0000-0000-0000F92E0000}"/>
    <cellStyle name="Normal 2 3 2 2 6 5" xfId="2574" xr:uid="{00000000-0005-0000-0000-0000FA2E0000}"/>
    <cellStyle name="Normal 2 3 2 2 6 5 2" xfId="7343" xr:uid="{00000000-0005-0000-0000-0000FB2E0000}"/>
    <cellStyle name="Normal 2 3 2 2 6 5 2 2" xfId="26416" xr:uid="{00000000-0005-0000-0000-0000FC2E0000}"/>
    <cellStyle name="Normal 2 3 2 2 6 5 2 3" xfId="16880" xr:uid="{00000000-0005-0000-0000-0000FD2E0000}"/>
    <cellStyle name="Normal 2 3 2 2 6 5 3" xfId="21648" xr:uid="{00000000-0005-0000-0000-0000FE2E0000}"/>
    <cellStyle name="Normal 2 3 2 2 6 5 4" xfId="12112" xr:uid="{00000000-0005-0000-0000-0000FF2E0000}"/>
    <cellStyle name="Normal 2 3 2 2 6 6" xfId="4959" xr:uid="{00000000-0005-0000-0000-0000002F0000}"/>
    <cellStyle name="Normal 2 3 2 2 6 6 2" xfId="24032" xr:uid="{00000000-0005-0000-0000-0000012F0000}"/>
    <cellStyle name="Normal 2 3 2 2 6 6 3" xfId="14496" xr:uid="{00000000-0005-0000-0000-0000022F0000}"/>
    <cellStyle name="Normal 2 3 2 2 6 7" xfId="19264" xr:uid="{00000000-0005-0000-0000-0000032F0000}"/>
    <cellStyle name="Normal 2 3 2 2 6 8" xfId="9728" xr:uid="{00000000-0005-0000-0000-0000042F0000}"/>
    <cellStyle name="Normal 2 3 2 2 7" xfId="326" xr:uid="{00000000-0005-0000-0000-0000052F0000}"/>
    <cellStyle name="Normal 2 3 2 2 7 2" xfId="675" xr:uid="{00000000-0005-0000-0000-0000062F0000}"/>
    <cellStyle name="Normal 2 3 2 2 7 2 2" xfId="1873" xr:uid="{00000000-0005-0000-0000-0000072F0000}"/>
    <cellStyle name="Normal 2 3 2 2 7 2 2 2" xfId="4258" xr:uid="{00000000-0005-0000-0000-0000082F0000}"/>
    <cellStyle name="Normal 2 3 2 2 7 2 2 2 2" xfId="9027" xr:uid="{00000000-0005-0000-0000-0000092F0000}"/>
    <cellStyle name="Normal 2 3 2 2 7 2 2 2 2 2" xfId="28100" xr:uid="{00000000-0005-0000-0000-00000A2F0000}"/>
    <cellStyle name="Normal 2 3 2 2 7 2 2 2 2 3" xfId="18564" xr:uid="{00000000-0005-0000-0000-00000B2F0000}"/>
    <cellStyle name="Normal 2 3 2 2 7 2 2 2 3" xfId="23332" xr:uid="{00000000-0005-0000-0000-00000C2F0000}"/>
    <cellStyle name="Normal 2 3 2 2 7 2 2 2 4" xfId="13796" xr:uid="{00000000-0005-0000-0000-00000D2F0000}"/>
    <cellStyle name="Normal 2 3 2 2 7 2 2 3" xfId="6643" xr:uid="{00000000-0005-0000-0000-00000E2F0000}"/>
    <cellStyle name="Normal 2 3 2 2 7 2 2 3 2" xfId="25716" xr:uid="{00000000-0005-0000-0000-00000F2F0000}"/>
    <cellStyle name="Normal 2 3 2 2 7 2 2 3 3" xfId="16180" xr:uid="{00000000-0005-0000-0000-0000102F0000}"/>
    <cellStyle name="Normal 2 3 2 2 7 2 2 4" xfId="20948" xr:uid="{00000000-0005-0000-0000-0000112F0000}"/>
    <cellStyle name="Normal 2 3 2 2 7 2 2 5" xfId="11412" xr:uid="{00000000-0005-0000-0000-0000122F0000}"/>
    <cellStyle name="Normal 2 3 2 2 7 2 3" xfId="3066" xr:uid="{00000000-0005-0000-0000-0000132F0000}"/>
    <cellStyle name="Normal 2 3 2 2 7 2 3 2" xfId="7835" xr:uid="{00000000-0005-0000-0000-0000142F0000}"/>
    <cellStyle name="Normal 2 3 2 2 7 2 3 2 2" xfId="26908" xr:uid="{00000000-0005-0000-0000-0000152F0000}"/>
    <cellStyle name="Normal 2 3 2 2 7 2 3 2 3" xfId="17372" xr:uid="{00000000-0005-0000-0000-0000162F0000}"/>
    <cellStyle name="Normal 2 3 2 2 7 2 3 3" xfId="22140" xr:uid="{00000000-0005-0000-0000-0000172F0000}"/>
    <cellStyle name="Normal 2 3 2 2 7 2 3 4" xfId="12604" xr:uid="{00000000-0005-0000-0000-0000182F0000}"/>
    <cellStyle name="Normal 2 3 2 2 7 2 4" xfId="5451" xr:uid="{00000000-0005-0000-0000-0000192F0000}"/>
    <cellStyle name="Normal 2 3 2 2 7 2 4 2" xfId="24524" xr:uid="{00000000-0005-0000-0000-00001A2F0000}"/>
    <cellStyle name="Normal 2 3 2 2 7 2 4 3" xfId="14988" xr:uid="{00000000-0005-0000-0000-00001B2F0000}"/>
    <cellStyle name="Normal 2 3 2 2 7 2 5" xfId="19756" xr:uid="{00000000-0005-0000-0000-00001C2F0000}"/>
    <cellStyle name="Normal 2 3 2 2 7 2 6" xfId="10220" xr:uid="{00000000-0005-0000-0000-00001D2F0000}"/>
    <cellStyle name="Normal 2 3 2 2 7 3" xfId="1023" xr:uid="{00000000-0005-0000-0000-00001E2F0000}"/>
    <cellStyle name="Normal 2 3 2 2 7 3 2" xfId="2221" xr:uid="{00000000-0005-0000-0000-00001F2F0000}"/>
    <cellStyle name="Normal 2 3 2 2 7 3 2 2" xfId="4606" xr:uid="{00000000-0005-0000-0000-0000202F0000}"/>
    <cellStyle name="Normal 2 3 2 2 7 3 2 2 2" xfId="9375" xr:uid="{00000000-0005-0000-0000-0000212F0000}"/>
    <cellStyle name="Normal 2 3 2 2 7 3 2 2 2 2" xfId="28448" xr:uid="{00000000-0005-0000-0000-0000222F0000}"/>
    <cellStyle name="Normal 2 3 2 2 7 3 2 2 2 3" xfId="18912" xr:uid="{00000000-0005-0000-0000-0000232F0000}"/>
    <cellStyle name="Normal 2 3 2 2 7 3 2 2 3" xfId="23680" xr:uid="{00000000-0005-0000-0000-0000242F0000}"/>
    <cellStyle name="Normal 2 3 2 2 7 3 2 2 4" xfId="14144" xr:uid="{00000000-0005-0000-0000-0000252F0000}"/>
    <cellStyle name="Normal 2 3 2 2 7 3 2 3" xfId="6991" xr:uid="{00000000-0005-0000-0000-0000262F0000}"/>
    <cellStyle name="Normal 2 3 2 2 7 3 2 3 2" xfId="26064" xr:uid="{00000000-0005-0000-0000-0000272F0000}"/>
    <cellStyle name="Normal 2 3 2 2 7 3 2 3 3" xfId="16528" xr:uid="{00000000-0005-0000-0000-0000282F0000}"/>
    <cellStyle name="Normal 2 3 2 2 7 3 2 4" xfId="21296" xr:uid="{00000000-0005-0000-0000-0000292F0000}"/>
    <cellStyle name="Normal 2 3 2 2 7 3 2 5" xfId="11760" xr:uid="{00000000-0005-0000-0000-00002A2F0000}"/>
    <cellStyle name="Normal 2 3 2 2 7 3 3" xfId="3414" xr:uid="{00000000-0005-0000-0000-00002B2F0000}"/>
    <cellStyle name="Normal 2 3 2 2 7 3 3 2" xfId="8183" xr:uid="{00000000-0005-0000-0000-00002C2F0000}"/>
    <cellStyle name="Normal 2 3 2 2 7 3 3 2 2" xfId="27256" xr:uid="{00000000-0005-0000-0000-00002D2F0000}"/>
    <cellStyle name="Normal 2 3 2 2 7 3 3 2 3" xfId="17720" xr:uid="{00000000-0005-0000-0000-00002E2F0000}"/>
    <cellStyle name="Normal 2 3 2 2 7 3 3 3" xfId="22488" xr:uid="{00000000-0005-0000-0000-00002F2F0000}"/>
    <cellStyle name="Normal 2 3 2 2 7 3 3 4" xfId="12952" xr:uid="{00000000-0005-0000-0000-0000302F0000}"/>
    <cellStyle name="Normal 2 3 2 2 7 3 4" xfId="5799" xr:uid="{00000000-0005-0000-0000-0000312F0000}"/>
    <cellStyle name="Normal 2 3 2 2 7 3 4 2" xfId="24872" xr:uid="{00000000-0005-0000-0000-0000322F0000}"/>
    <cellStyle name="Normal 2 3 2 2 7 3 4 3" xfId="15336" xr:uid="{00000000-0005-0000-0000-0000332F0000}"/>
    <cellStyle name="Normal 2 3 2 2 7 3 5" xfId="20104" xr:uid="{00000000-0005-0000-0000-0000342F0000}"/>
    <cellStyle name="Normal 2 3 2 2 7 3 6" xfId="10568" xr:uid="{00000000-0005-0000-0000-0000352F0000}"/>
    <cellStyle name="Normal 2 3 2 2 7 4" xfId="1525" xr:uid="{00000000-0005-0000-0000-0000362F0000}"/>
    <cellStyle name="Normal 2 3 2 2 7 4 2" xfId="3910" xr:uid="{00000000-0005-0000-0000-0000372F0000}"/>
    <cellStyle name="Normal 2 3 2 2 7 4 2 2" xfId="8679" xr:uid="{00000000-0005-0000-0000-0000382F0000}"/>
    <cellStyle name="Normal 2 3 2 2 7 4 2 2 2" xfId="27752" xr:uid="{00000000-0005-0000-0000-0000392F0000}"/>
    <cellStyle name="Normal 2 3 2 2 7 4 2 2 3" xfId="18216" xr:uid="{00000000-0005-0000-0000-00003A2F0000}"/>
    <cellStyle name="Normal 2 3 2 2 7 4 2 3" xfId="22984" xr:uid="{00000000-0005-0000-0000-00003B2F0000}"/>
    <cellStyle name="Normal 2 3 2 2 7 4 2 4" xfId="13448" xr:uid="{00000000-0005-0000-0000-00003C2F0000}"/>
    <cellStyle name="Normal 2 3 2 2 7 4 3" xfId="6295" xr:uid="{00000000-0005-0000-0000-00003D2F0000}"/>
    <cellStyle name="Normal 2 3 2 2 7 4 3 2" xfId="25368" xr:uid="{00000000-0005-0000-0000-00003E2F0000}"/>
    <cellStyle name="Normal 2 3 2 2 7 4 3 3" xfId="15832" xr:uid="{00000000-0005-0000-0000-00003F2F0000}"/>
    <cellStyle name="Normal 2 3 2 2 7 4 4" xfId="20600" xr:uid="{00000000-0005-0000-0000-0000402F0000}"/>
    <cellStyle name="Normal 2 3 2 2 7 4 5" xfId="11064" xr:uid="{00000000-0005-0000-0000-0000412F0000}"/>
    <cellStyle name="Normal 2 3 2 2 7 5" xfId="2718" xr:uid="{00000000-0005-0000-0000-0000422F0000}"/>
    <cellStyle name="Normal 2 3 2 2 7 5 2" xfId="7487" xr:uid="{00000000-0005-0000-0000-0000432F0000}"/>
    <cellStyle name="Normal 2 3 2 2 7 5 2 2" xfId="26560" xr:uid="{00000000-0005-0000-0000-0000442F0000}"/>
    <cellStyle name="Normal 2 3 2 2 7 5 2 3" xfId="17024" xr:uid="{00000000-0005-0000-0000-0000452F0000}"/>
    <cellStyle name="Normal 2 3 2 2 7 5 3" xfId="21792" xr:uid="{00000000-0005-0000-0000-0000462F0000}"/>
    <cellStyle name="Normal 2 3 2 2 7 5 4" xfId="12256" xr:uid="{00000000-0005-0000-0000-0000472F0000}"/>
    <cellStyle name="Normal 2 3 2 2 7 6" xfId="5103" xr:uid="{00000000-0005-0000-0000-0000482F0000}"/>
    <cellStyle name="Normal 2 3 2 2 7 6 2" xfId="24176" xr:uid="{00000000-0005-0000-0000-0000492F0000}"/>
    <cellStyle name="Normal 2 3 2 2 7 6 3" xfId="14640" xr:uid="{00000000-0005-0000-0000-00004A2F0000}"/>
    <cellStyle name="Normal 2 3 2 2 7 7" xfId="19408" xr:uid="{00000000-0005-0000-0000-00004B2F0000}"/>
    <cellStyle name="Normal 2 3 2 2 7 8" xfId="9872" xr:uid="{00000000-0005-0000-0000-00004C2F0000}"/>
    <cellStyle name="Normal 2 3 2 2 8" xfId="471" xr:uid="{00000000-0005-0000-0000-00004D2F0000}"/>
    <cellStyle name="Normal 2 3 2 2 8 2" xfId="1669" xr:uid="{00000000-0005-0000-0000-00004E2F0000}"/>
    <cellStyle name="Normal 2 3 2 2 8 2 2" xfId="4054" xr:uid="{00000000-0005-0000-0000-00004F2F0000}"/>
    <cellStyle name="Normal 2 3 2 2 8 2 2 2" xfId="8823" xr:uid="{00000000-0005-0000-0000-0000502F0000}"/>
    <cellStyle name="Normal 2 3 2 2 8 2 2 2 2" xfId="27896" xr:uid="{00000000-0005-0000-0000-0000512F0000}"/>
    <cellStyle name="Normal 2 3 2 2 8 2 2 2 3" xfId="18360" xr:uid="{00000000-0005-0000-0000-0000522F0000}"/>
    <cellStyle name="Normal 2 3 2 2 8 2 2 3" xfId="23128" xr:uid="{00000000-0005-0000-0000-0000532F0000}"/>
    <cellStyle name="Normal 2 3 2 2 8 2 2 4" xfId="13592" xr:uid="{00000000-0005-0000-0000-0000542F0000}"/>
    <cellStyle name="Normal 2 3 2 2 8 2 3" xfId="6439" xr:uid="{00000000-0005-0000-0000-0000552F0000}"/>
    <cellStyle name="Normal 2 3 2 2 8 2 3 2" xfId="25512" xr:uid="{00000000-0005-0000-0000-0000562F0000}"/>
    <cellStyle name="Normal 2 3 2 2 8 2 3 3" xfId="15976" xr:uid="{00000000-0005-0000-0000-0000572F0000}"/>
    <cellStyle name="Normal 2 3 2 2 8 2 4" xfId="20744" xr:uid="{00000000-0005-0000-0000-0000582F0000}"/>
    <cellStyle name="Normal 2 3 2 2 8 2 5" xfId="11208" xr:uid="{00000000-0005-0000-0000-0000592F0000}"/>
    <cellStyle name="Normal 2 3 2 2 8 3" xfId="2862" xr:uid="{00000000-0005-0000-0000-00005A2F0000}"/>
    <cellStyle name="Normal 2 3 2 2 8 3 2" xfId="7631" xr:uid="{00000000-0005-0000-0000-00005B2F0000}"/>
    <cellStyle name="Normal 2 3 2 2 8 3 2 2" xfId="26704" xr:uid="{00000000-0005-0000-0000-00005C2F0000}"/>
    <cellStyle name="Normal 2 3 2 2 8 3 2 3" xfId="17168" xr:uid="{00000000-0005-0000-0000-00005D2F0000}"/>
    <cellStyle name="Normal 2 3 2 2 8 3 3" xfId="21936" xr:uid="{00000000-0005-0000-0000-00005E2F0000}"/>
    <cellStyle name="Normal 2 3 2 2 8 3 4" xfId="12400" xr:uid="{00000000-0005-0000-0000-00005F2F0000}"/>
    <cellStyle name="Normal 2 3 2 2 8 4" xfId="5247" xr:uid="{00000000-0005-0000-0000-0000602F0000}"/>
    <cellStyle name="Normal 2 3 2 2 8 4 2" xfId="24320" xr:uid="{00000000-0005-0000-0000-0000612F0000}"/>
    <cellStyle name="Normal 2 3 2 2 8 4 3" xfId="14784" xr:uid="{00000000-0005-0000-0000-0000622F0000}"/>
    <cellStyle name="Normal 2 3 2 2 8 5" xfId="19552" xr:uid="{00000000-0005-0000-0000-0000632F0000}"/>
    <cellStyle name="Normal 2 3 2 2 8 6" xfId="10016" xr:uid="{00000000-0005-0000-0000-0000642F0000}"/>
    <cellStyle name="Normal 2 3 2 2 9" xfId="819" xr:uid="{00000000-0005-0000-0000-0000652F0000}"/>
    <cellStyle name="Normal 2 3 2 2 9 2" xfId="2017" xr:uid="{00000000-0005-0000-0000-0000662F0000}"/>
    <cellStyle name="Normal 2 3 2 2 9 2 2" xfId="4402" xr:uid="{00000000-0005-0000-0000-0000672F0000}"/>
    <cellStyle name="Normal 2 3 2 2 9 2 2 2" xfId="9171" xr:uid="{00000000-0005-0000-0000-0000682F0000}"/>
    <cellStyle name="Normal 2 3 2 2 9 2 2 2 2" xfId="28244" xr:uid="{00000000-0005-0000-0000-0000692F0000}"/>
    <cellStyle name="Normal 2 3 2 2 9 2 2 2 3" xfId="18708" xr:uid="{00000000-0005-0000-0000-00006A2F0000}"/>
    <cellStyle name="Normal 2 3 2 2 9 2 2 3" xfId="23476" xr:uid="{00000000-0005-0000-0000-00006B2F0000}"/>
    <cellStyle name="Normal 2 3 2 2 9 2 2 4" xfId="13940" xr:uid="{00000000-0005-0000-0000-00006C2F0000}"/>
    <cellStyle name="Normal 2 3 2 2 9 2 3" xfId="6787" xr:uid="{00000000-0005-0000-0000-00006D2F0000}"/>
    <cellStyle name="Normal 2 3 2 2 9 2 3 2" xfId="25860" xr:uid="{00000000-0005-0000-0000-00006E2F0000}"/>
    <cellStyle name="Normal 2 3 2 2 9 2 3 3" xfId="16324" xr:uid="{00000000-0005-0000-0000-00006F2F0000}"/>
    <cellStyle name="Normal 2 3 2 2 9 2 4" xfId="21092" xr:uid="{00000000-0005-0000-0000-0000702F0000}"/>
    <cellStyle name="Normal 2 3 2 2 9 2 5" xfId="11556" xr:uid="{00000000-0005-0000-0000-0000712F0000}"/>
    <cellStyle name="Normal 2 3 2 2 9 3" xfId="3210" xr:uid="{00000000-0005-0000-0000-0000722F0000}"/>
    <cellStyle name="Normal 2 3 2 2 9 3 2" xfId="7979" xr:uid="{00000000-0005-0000-0000-0000732F0000}"/>
    <cellStyle name="Normal 2 3 2 2 9 3 2 2" xfId="27052" xr:uid="{00000000-0005-0000-0000-0000742F0000}"/>
    <cellStyle name="Normal 2 3 2 2 9 3 2 3" xfId="17516" xr:uid="{00000000-0005-0000-0000-0000752F0000}"/>
    <cellStyle name="Normal 2 3 2 2 9 3 3" xfId="22284" xr:uid="{00000000-0005-0000-0000-0000762F0000}"/>
    <cellStyle name="Normal 2 3 2 2 9 3 4" xfId="12748" xr:uid="{00000000-0005-0000-0000-0000772F0000}"/>
    <cellStyle name="Normal 2 3 2 2 9 4" xfId="5595" xr:uid="{00000000-0005-0000-0000-0000782F0000}"/>
    <cellStyle name="Normal 2 3 2 2 9 4 2" xfId="24668" xr:uid="{00000000-0005-0000-0000-0000792F0000}"/>
    <cellStyle name="Normal 2 3 2 2 9 4 3" xfId="15132" xr:uid="{00000000-0005-0000-0000-00007A2F0000}"/>
    <cellStyle name="Normal 2 3 2 2 9 5" xfId="19900" xr:uid="{00000000-0005-0000-0000-00007B2F0000}"/>
    <cellStyle name="Normal 2 3 2 2 9 6" xfId="10364" xr:uid="{00000000-0005-0000-0000-00007C2F0000}"/>
    <cellStyle name="Normal 2 3 2 3" xfId="32" xr:uid="{00000000-0005-0000-0000-00007D2F0000}"/>
    <cellStyle name="Normal 2 3 2 3 10" xfId="1174" xr:uid="{00000000-0005-0000-0000-00007E2F0000}"/>
    <cellStyle name="Normal 2 3 2 3 10 2" xfId="2371" xr:uid="{00000000-0005-0000-0000-00007F2F0000}"/>
    <cellStyle name="Normal 2 3 2 3 10 2 2" xfId="4756" xr:uid="{00000000-0005-0000-0000-0000802F0000}"/>
    <cellStyle name="Normal 2 3 2 3 10 2 2 2" xfId="9525" xr:uid="{00000000-0005-0000-0000-0000812F0000}"/>
    <cellStyle name="Normal 2 3 2 3 10 2 2 2 2" xfId="28598" xr:uid="{00000000-0005-0000-0000-0000822F0000}"/>
    <cellStyle name="Normal 2 3 2 3 10 2 2 2 3" xfId="19062" xr:uid="{00000000-0005-0000-0000-0000832F0000}"/>
    <cellStyle name="Normal 2 3 2 3 10 2 2 3" xfId="23830" xr:uid="{00000000-0005-0000-0000-0000842F0000}"/>
    <cellStyle name="Normal 2 3 2 3 10 2 2 4" xfId="14294" xr:uid="{00000000-0005-0000-0000-0000852F0000}"/>
    <cellStyle name="Normal 2 3 2 3 10 2 3" xfId="7141" xr:uid="{00000000-0005-0000-0000-0000862F0000}"/>
    <cellStyle name="Normal 2 3 2 3 10 2 3 2" xfId="26214" xr:uid="{00000000-0005-0000-0000-0000872F0000}"/>
    <cellStyle name="Normal 2 3 2 3 10 2 3 3" xfId="16678" xr:uid="{00000000-0005-0000-0000-0000882F0000}"/>
    <cellStyle name="Normal 2 3 2 3 10 2 4" xfId="21446" xr:uid="{00000000-0005-0000-0000-0000892F0000}"/>
    <cellStyle name="Normal 2 3 2 3 10 2 5" xfId="11910" xr:uid="{00000000-0005-0000-0000-00008A2F0000}"/>
    <cellStyle name="Normal 2 3 2 3 10 3" xfId="3564" xr:uid="{00000000-0005-0000-0000-00008B2F0000}"/>
    <cellStyle name="Normal 2 3 2 3 10 3 2" xfId="8333" xr:uid="{00000000-0005-0000-0000-00008C2F0000}"/>
    <cellStyle name="Normal 2 3 2 3 10 3 2 2" xfId="27406" xr:uid="{00000000-0005-0000-0000-00008D2F0000}"/>
    <cellStyle name="Normal 2 3 2 3 10 3 2 3" xfId="17870" xr:uid="{00000000-0005-0000-0000-00008E2F0000}"/>
    <cellStyle name="Normal 2 3 2 3 10 3 3" xfId="22638" xr:uid="{00000000-0005-0000-0000-00008F2F0000}"/>
    <cellStyle name="Normal 2 3 2 3 10 3 4" xfId="13102" xr:uid="{00000000-0005-0000-0000-0000902F0000}"/>
    <cellStyle name="Normal 2 3 2 3 10 4" xfId="5949" xr:uid="{00000000-0005-0000-0000-0000912F0000}"/>
    <cellStyle name="Normal 2 3 2 3 10 4 2" xfId="25022" xr:uid="{00000000-0005-0000-0000-0000922F0000}"/>
    <cellStyle name="Normal 2 3 2 3 10 4 3" xfId="15486" xr:uid="{00000000-0005-0000-0000-0000932F0000}"/>
    <cellStyle name="Normal 2 3 2 3 10 5" xfId="20254" xr:uid="{00000000-0005-0000-0000-0000942F0000}"/>
    <cellStyle name="Normal 2 3 2 3 10 6" xfId="10718" xr:uid="{00000000-0005-0000-0000-0000952F0000}"/>
    <cellStyle name="Normal 2 3 2 3 11" xfId="80" xr:uid="{00000000-0005-0000-0000-0000962F0000}"/>
    <cellStyle name="Normal 2 3 2 3 11 2" xfId="1279" xr:uid="{00000000-0005-0000-0000-0000972F0000}"/>
    <cellStyle name="Normal 2 3 2 3 11 2 2" xfId="3664" xr:uid="{00000000-0005-0000-0000-0000982F0000}"/>
    <cellStyle name="Normal 2 3 2 3 11 2 2 2" xfId="8433" xr:uid="{00000000-0005-0000-0000-0000992F0000}"/>
    <cellStyle name="Normal 2 3 2 3 11 2 2 2 2" xfId="27506" xr:uid="{00000000-0005-0000-0000-00009A2F0000}"/>
    <cellStyle name="Normal 2 3 2 3 11 2 2 2 3" xfId="17970" xr:uid="{00000000-0005-0000-0000-00009B2F0000}"/>
    <cellStyle name="Normal 2 3 2 3 11 2 2 3" xfId="22738" xr:uid="{00000000-0005-0000-0000-00009C2F0000}"/>
    <cellStyle name="Normal 2 3 2 3 11 2 2 4" xfId="13202" xr:uid="{00000000-0005-0000-0000-00009D2F0000}"/>
    <cellStyle name="Normal 2 3 2 3 11 2 3" xfId="6049" xr:uid="{00000000-0005-0000-0000-00009E2F0000}"/>
    <cellStyle name="Normal 2 3 2 3 11 2 3 2" xfId="25122" xr:uid="{00000000-0005-0000-0000-00009F2F0000}"/>
    <cellStyle name="Normal 2 3 2 3 11 2 3 3" xfId="15586" xr:uid="{00000000-0005-0000-0000-0000A02F0000}"/>
    <cellStyle name="Normal 2 3 2 3 11 2 4" xfId="20354" xr:uid="{00000000-0005-0000-0000-0000A12F0000}"/>
    <cellStyle name="Normal 2 3 2 3 11 2 5" xfId="10818" xr:uid="{00000000-0005-0000-0000-0000A22F0000}"/>
    <cellStyle name="Normal 2 3 2 3 11 3" xfId="2472" xr:uid="{00000000-0005-0000-0000-0000A32F0000}"/>
    <cellStyle name="Normal 2 3 2 3 11 3 2" xfId="7241" xr:uid="{00000000-0005-0000-0000-0000A42F0000}"/>
    <cellStyle name="Normal 2 3 2 3 11 3 2 2" xfId="26314" xr:uid="{00000000-0005-0000-0000-0000A52F0000}"/>
    <cellStyle name="Normal 2 3 2 3 11 3 2 3" xfId="16778" xr:uid="{00000000-0005-0000-0000-0000A62F0000}"/>
    <cellStyle name="Normal 2 3 2 3 11 3 3" xfId="21546" xr:uid="{00000000-0005-0000-0000-0000A72F0000}"/>
    <cellStyle name="Normal 2 3 2 3 11 3 4" xfId="12010" xr:uid="{00000000-0005-0000-0000-0000A82F0000}"/>
    <cellStyle name="Normal 2 3 2 3 11 4" xfId="4857" xr:uid="{00000000-0005-0000-0000-0000A92F0000}"/>
    <cellStyle name="Normal 2 3 2 3 11 4 2" xfId="23930" xr:uid="{00000000-0005-0000-0000-0000AA2F0000}"/>
    <cellStyle name="Normal 2 3 2 3 11 4 3" xfId="14394" xr:uid="{00000000-0005-0000-0000-0000AB2F0000}"/>
    <cellStyle name="Normal 2 3 2 3 11 5" xfId="19162" xr:uid="{00000000-0005-0000-0000-0000AC2F0000}"/>
    <cellStyle name="Normal 2 3 2 3 11 6" xfId="9626" xr:uid="{00000000-0005-0000-0000-0000AD2F0000}"/>
    <cellStyle name="Normal 2 3 2 3 12" xfId="1231" xr:uid="{00000000-0005-0000-0000-0000AE2F0000}"/>
    <cellStyle name="Normal 2 3 2 3 12 2" xfId="3616" xr:uid="{00000000-0005-0000-0000-0000AF2F0000}"/>
    <cellStyle name="Normal 2 3 2 3 12 2 2" xfId="8385" xr:uid="{00000000-0005-0000-0000-0000B02F0000}"/>
    <cellStyle name="Normal 2 3 2 3 12 2 2 2" xfId="27458" xr:uid="{00000000-0005-0000-0000-0000B12F0000}"/>
    <cellStyle name="Normal 2 3 2 3 12 2 2 3" xfId="17922" xr:uid="{00000000-0005-0000-0000-0000B22F0000}"/>
    <cellStyle name="Normal 2 3 2 3 12 2 3" xfId="22690" xr:uid="{00000000-0005-0000-0000-0000B32F0000}"/>
    <cellStyle name="Normal 2 3 2 3 12 2 4" xfId="13154" xr:uid="{00000000-0005-0000-0000-0000B42F0000}"/>
    <cellStyle name="Normal 2 3 2 3 12 3" xfId="6001" xr:uid="{00000000-0005-0000-0000-0000B52F0000}"/>
    <cellStyle name="Normal 2 3 2 3 12 3 2" xfId="25074" xr:uid="{00000000-0005-0000-0000-0000B62F0000}"/>
    <cellStyle name="Normal 2 3 2 3 12 3 3" xfId="15538" xr:uid="{00000000-0005-0000-0000-0000B72F0000}"/>
    <cellStyle name="Normal 2 3 2 3 12 4" xfId="20306" xr:uid="{00000000-0005-0000-0000-0000B82F0000}"/>
    <cellStyle name="Normal 2 3 2 3 12 5" xfId="10770" xr:uid="{00000000-0005-0000-0000-0000B92F0000}"/>
    <cellStyle name="Normal 2 3 2 3 13" xfId="2424" xr:uid="{00000000-0005-0000-0000-0000BA2F0000}"/>
    <cellStyle name="Normal 2 3 2 3 13 2" xfId="7193" xr:uid="{00000000-0005-0000-0000-0000BB2F0000}"/>
    <cellStyle name="Normal 2 3 2 3 13 2 2" xfId="26266" xr:uid="{00000000-0005-0000-0000-0000BC2F0000}"/>
    <cellStyle name="Normal 2 3 2 3 13 2 3" xfId="16730" xr:uid="{00000000-0005-0000-0000-0000BD2F0000}"/>
    <cellStyle name="Normal 2 3 2 3 13 3" xfId="21498" xr:uid="{00000000-0005-0000-0000-0000BE2F0000}"/>
    <cellStyle name="Normal 2 3 2 3 13 4" xfId="11962" xr:uid="{00000000-0005-0000-0000-0000BF2F0000}"/>
    <cellStyle name="Normal 2 3 2 3 14" xfId="4809" xr:uid="{00000000-0005-0000-0000-0000C02F0000}"/>
    <cellStyle name="Normal 2 3 2 3 14 2" xfId="23882" xr:uid="{00000000-0005-0000-0000-0000C12F0000}"/>
    <cellStyle name="Normal 2 3 2 3 14 3" xfId="14346" xr:uid="{00000000-0005-0000-0000-0000C22F0000}"/>
    <cellStyle name="Normal 2 3 2 3 15" xfId="19114" xr:uid="{00000000-0005-0000-0000-0000C32F0000}"/>
    <cellStyle name="Normal 2 3 2 3 16" xfId="9578" xr:uid="{00000000-0005-0000-0000-0000C42F0000}"/>
    <cellStyle name="Normal 2 3 2 3 2" xfId="56" xr:uid="{00000000-0005-0000-0000-0000C52F0000}"/>
    <cellStyle name="Normal 2 3 2 3 2 10" xfId="1255" xr:uid="{00000000-0005-0000-0000-0000C62F0000}"/>
    <cellStyle name="Normal 2 3 2 3 2 10 2" xfId="3640" xr:uid="{00000000-0005-0000-0000-0000C72F0000}"/>
    <cellStyle name="Normal 2 3 2 3 2 10 2 2" xfId="8409" xr:uid="{00000000-0005-0000-0000-0000C82F0000}"/>
    <cellStyle name="Normal 2 3 2 3 2 10 2 2 2" xfId="27482" xr:uid="{00000000-0005-0000-0000-0000C92F0000}"/>
    <cellStyle name="Normal 2 3 2 3 2 10 2 2 3" xfId="17946" xr:uid="{00000000-0005-0000-0000-0000CA2F0000}"/>
    <cellStyle name="Normal 2 3 2 3 2 10 2 3" xfId="22714" xr:uid="{00000000-0005-0000-0000-0000CB2F0000}"/>
    <cellStyle name="Normal 2 3 2 3 2 10 2 4" xfId="13178" xr:uid="{00000000-0005-0000-0000-0000CC2F0000}"/>
    <cellStyle name="Normal 2 3 2 3 2 10 3" xfId="6025" xr:uid="{00000000-0005-0000-0000-0000CD2F0000}"/>
    <cellStyle name="Normal 2 3 2 3 2 10 3 2" xfId="25098" xr:uid="{00000000-0005-0000-0000-0000CE2F0000}"/>
    <cellStyle name="Normal 2 3 2 3 2 10 3 3" xfId="15562" xr:uid="{00000000-0005-0000-0000-0000CF2F0000}"/>
    <cellStyle name="Normal 2 3 2 3 2 10 4" xfId="20330" xr:uid="{00000000-0005-0000-0000-0000D02F0000}"/>
    <cellStyle name="Normal 2 3 2 3 2 10 5" xfId="10794" xr:uid="{00000000-0005-0000-0000-0000D12F0000}"/>
    <cellStyle name="Normal 2 3 2 3 2 11" xfId="2448" xr:uid="{00000000-0005-0000-0000-0000D22F0000}"/>
    <cellStyle name="Normal 2 3 2 3 2 11 2" xfId="7217" xr:uid="{00000000-0005-0000-0000-0000D32F0000}"/>
    <cellStyle name="Normal 2 3 2 3 2 11 2 2" xfId="26290" xr:uid="{00000000-0005-0000-0000-0000D42F0000}"/>
    <cellStyle name="Normal 2 3 2 3 2 11 2 3" xfId="16754" xr:uid="{00000000-0005-0000-0000-0000D52F0000}"/>
    <cellStyle name="Normal 2 3 2 3 2 11 3" xfId="21522" xr:uid="{00000000-0005-0000-0000-0000D62F0000}"/>
    <cellStyle name="Normal 2 3 2 3 2 11 4" xfId="11986" xr:uid="{00000000-0005-0000-0000-0000D72F0000}"/>
    <cellStyle name="Normal 2 3 2 3 2 12" xfId="4833" xr:uid="{00000000-0005-0000-0000-0000D82F0000}"/>
    <cellStyle name="Normal 2 3 2 3 2 12 2" xfId="23906" xr:uid="{00000000-0005-0000-0000-0000D92F0000}"/>
    <cellStyle name="Normal 2 3 2 3 2 12 3" xfId="14370" xr:uid="{00000000-0005-0000-0000-0000DA2F0000}"/>
    <cellStyle name="Normal 2 3 2 3 2 13" xfId="19138" xr:uid="{00000000-0005-0000-0000-0000DB2F0000}"/>
    <cellStyle name="Normal 2 3 2 3 2 14" xfId="9602" xr:uid="{00000000-0005-0000-0000-0000DC2F0000}"/>
    <cellStyle name="Normal 2 3 2 3 2 2" xfId="308" xr:uid="{00000000-0005-0000-0000-0000DD2F0000}"/>
    <cellStyle name="Normal 2 3 2 3 2 2 2" xfId="452" xr:uid="{00000000-0005-0000-0000-0000DE2F0000}"/>
    <cellStyle name="Normal 2 3 2 3 2 2 2 2" xfId="801" xr:uid="{00000000-0005-0000-0000-0000DF2F0000}"/>
    <cellStyle name="Normal 2 3 2 3 2 2 2 2 2" xfId="1999" xr:uid="{00000000-0005-0000-0000-0000E02F0000}"/>
    <cellStyle name="Normal 2 3 2 3 2 2 2 2 2 2" xfId="4384" xr:uid="{00000000-0005-0000-0000-0000E12F0000}"/>
    <cellStyle name="Normal 2 3 2 3 2 2 2 2 2 2 2" xfId="9153" xr:uid="{00000000-0005-0000-0000-0000E22F0000}"/>
    <cellStyle name="Normal 2 3 2 3 2 2 2 2 2 2 2 2" xfId="28226" xr:uid="{00000000-0005-0000-0000-0000E32F0000}"/>
    <cellStyle name="Normal 2 3 2 3 2 2 2 2 2 2 2 3" xfId="18690" xr:uid="{00000000-0005-0000-0000-0000E42F0000}"/>
    <cellStyle name="Normal 2 3 2 3 2 2 2 2 2 2 3" xfId="23458" xr:uid="{00000000-0005-0000-0000-0000E52F0000}"/>
    <cellStyle name="Normal 2 3 2 3 2 2 2 2 2 2 4" xfId="13922" xr:uid="{00000000-0005-0000-0000-0000E62F0000}"/>
    <cellStyle name="Normal 2 3 2 3 2 2 2 2 2 3" xfId="6769" xr:uid="{00000000-0005-0000-0000-0000E72F0000}"/>
    <cellStyle name="Normal 2 3 2 3 2 2 2 2 2 3 2" xfId="25842" xr:uid="{00000000-0005-0000-0000-0000E82F0000}"/>
    <cellStyle name="Normal 2 3 2 3 2 2 2 2 2 3 3" xfId="16306" xr:uid="{00000000-0005-0000-0000-0000E92F0000}"/>
    <cellStyle name="Normal 2 3 2 3 2 2 2 2 2 4" xfId="21074" xr:uid="{00000000-0005-0000-0000-0000EA2F0000}"/>
    <cellStyle name="Normal 2 3 2 3 2 2 2 2 2 5" xfId="11538" xr:uid="{00000000-0005-0000-0000-0000EB2F0000}"/>
    <cellStyle name="Normal 2 3 2 3 2 2 2 2 3" xfId="3192" xr:uid="{00000000-0005-0000-0000-0000EC2F0000}"/>
    <cellStyle name="Normal 2 3 2 3 2 2 2 2 3 2" xfId="7961" xr:uid="{00000000-0005-0000-0000-0000ED2F0000}"/>
    <cellStyle name="Normal 2 3 2 3 2 2 2 2 3 2 2" xfId="27034" xr:uid="{00000000-0005-0000-0000-0000EE2F0000}"/>
    <cellStyle name="Normal 2 3 2 3 2 2 2 2 3 2 3" xfId="17498" xr:uid="{00000000-0005-0000-0000-0000EF2F0000}"/>
    <cellStyle name="Normal 2 3 2 3 2 2 2 2 3 3" xfId="22266" xr:uid="{00000000-0005-0000-0000-0000F02F0000}"/>
    <cellStyle name="Normal 2 3 2 3 2 2 2 2 3 4" xfId="12730" xr:uid="{00000000-0005-0000-0000-0000F12F0000}"/>
    <cellStyle name="Normal 2 3 2 3 2 2 2 2 4" xfId="5577" xr:uid="{00000000-0005-0000-0000-0000F22F0000}"/>
    <cellStyle name="Normal 2 3 2 3 2 2 2 2 4 2" xfId="24650" xr:uid="{00000000-0005-0000-0000-0000F32F0000}"/>
    <cellStyle name="Normal 2 3 2 3 2 2 2 2 4 3" xfId="15114" xr:uid="{00000000-0005-0000-0000-0000F42F0000}"/>
    <cellStyle name="Normal 2 3 2 3 2 2 2 2 5" xfId="19882" xr:uid="{00000000-0005-0000-0000-0000F52F0000}"/>
    <cellStyle name="Normal 2 3 2 3 2 2 2 2 6" xfId="10346" xr:uid="{00000000-0005-0000-0000-0000F62F0000}"/>
    <cellStyle name="Normal 2 3 2 3 2 2 2 3" xfId="1149" xr:uid="{00000000-0005-0000-0000-0000F72F0000}"/>
    <cellStyle name="Normal 2 3 2 3 2 2 2 3 2" xfId="2347" xr:uid="{00000000-0005-0000-0000-0000F82F0000}"/>
    <cellStyle name="Normal 2 3 2 3 2 2 2 3 2 2" xfId="4732" xr:uid="{00000000-0005-0000-0000-0000F92F0000}"/>
    <cellStyle name="Normal 2 3 2 3 2 2 2 3 2 2 2" xfId="9501" xr:uid="{00000000-0005-0000-0000-0000FA2F0000}"/>
    <cellStyle name="Normal 2 3 2 3 2 2 2 3 2 2 2 2" xfId="28574" xr:uid="{00000000-0005-0000-0000-0000FB2F0000}"/>
    <cellStyle name="Normal 2 3 2 3 2 2 2 3 2 2 2 3" xfId="19038" xr:uid="{00000000-0005-0000-0000-0000FC2F0000}"/>
    <cellStyle name="Normal 2 3 2 3 2 2 2 3 2 2 3" xfId="23806" xr:uid="{00000000-0005-0000-0000-0000FD2F0000}"/>
    <cellStyle name="Normal 2 3 2 3 2 2 2 3 2 2 4" xfId="14270" xr:uid="{00000000-0005-0000-0000-0000FE2F0000}"/>
    <cellStyle name="Normal 2 3 2 3 2 2 2 3 2 3" xfId="7117" xr:uid="{00000000-0005-0000-0000-0000FF2F0000}"/>
    <cellStyle name="Normal 2 3 2 3 2 2 2 3 2 3 2" xfId="26190" xr:uid="{00000000-0005-0000-0000-000000300000}"/>
    <cellStyle name="Normal 2 3 2 3 2 2 2 3 2 3 3" xfId="16654" xr:uid="{00000000-0005-0000-0000-000001300000}"/>
    <cellStyle name="Normal 2 3 2 3 2 2 2 3 2 4" xfId="21422" xr:uid="{00000000-0005-0000-0000-000002300000}"/>
    <cellStyle name="Normal 2 3 2 3 2 2 2 3 2 5" xfId="11886" xr:uid="{00000000-0005-0000-0000-000003300000}"/>
    <cellStyle name="Normal 2 3 2 3 2 2 2 3 3" xfId="3540" xr:uid="{00000000-0005-0000-0000-000004300000}"/>
    <cellStyle name="Normal 2 3 2 3 2 2 2 3 3 2" xfId="8309" xr:uid="{00000000-0005-0000-0000-000005300000}"/>
    <cellStyle name="Normal 2 3 2 3 2 2 2 3 3 2 2" xfId="27382" xr:uid="{00000000-0005-0000-0000-000006300000}"/>
    <cellStyle name="Normal 2 3 2 3 2 2 2 3 3 2 3" xfId="17846" xr:uid="{00000000-0005-0000-0000-000007300000}"/>
    <cellStyle name="Normal 2 3 2 3 2 2 2 3 3 3" xfId="22614" xr:uid="{00000000-0005-0000-0000-000008300000}"/>
    <cellStyle name="Normal 2 3 2 3 2 2 2 3 3 4" xfId="13078" xr:uid="{00000000-0005-0000-0000-000009300000}"/>
    <cellStyle name="Normal 2 3 2 3 2 2 2 3 4" xfId="5925" xr:uid="{00000000-0005-0000-0000-00000A300000}"/>
    <cellStyle name="Normal 2 3 2 3 2 2 2 3 4 2" xfId="24998" xr:uid="{00000000-0005-0000-0000-00000B300000}"/>
    <cellStyle name="Normal 2 3 2 3 2 2 2 3 4 3" xfId="15462" xr:uid="{00000000-0005-0000-0000-00000C300000}"/>
    <cellStyle name="Normal 2 3 2 3 2 2 2 3 5" xfId="20230" xr:uid="{00000000-0005-0000-0000-00000D300000}"/>
    <cellStyle name="Normal 2 3 2 3 2 2 2 3 6" xfId="10694" xr:uid="{00000000-0005-0000-0000-00000E300000}"/>
    <cellStyle name="Normal 2 3 2 3 2 2 2 4" xfId="1651" xr:uid="{00000000-0005-0000-0000-00000F300000}"/>
    <cellStyle name="Normal 2 3 2 3 2 2 2 4 2" xfId="4036" xr:uid="{00000000-0005-0000-0000-000010300000}"/>
    <cellStyle name="Normal 2 3 2 3 2 2 2 4 2 2" xfId="8805" xr:uid="{00000000-0005-0000-0000-000011300000}"/>
    <cellStyle name="Normal 2 3 2 3 2 2 2 4 2 2 2" xfId="27878" xr:uid="{00000000-0005-0000-0000-000012300000}"/>
    <cellStyle name="Normal 2 3 2 3 2 2 2 4 2 2 3" xfId="18342" xr:uid="{00000000-0005-0000-0000-000013300000}"/>
    <cellStyle name="Normal 2 3 2 3 2 2 2 4 2 3" xfId="23110" xr:uid="{00000000-0005-0000-0000-000014300000}"/>
    <cellStyle name="Normal 2 3 2 3 2 2 2 4 2 4" xfId="13574" xr:uid="{00000000-0005-0000-0000-000015300000}"/>
    <cellStyle name="Normal 2 3 2 3 2 2 2 4 3" xfId="6421" xr:uid="{00000000-0005-0000-0000-000016300000}"/>
    <cellStyle name="Normal 2 3 2 3 2 2 2 4 3 2" xfId="25494" xr:uid="{00000000-0005-0000-0000-000017300000}"/>
    <cellStyle name="Normal 2 3 2 3 2 2 2 4 3 3" xfId="15958" xr:uid="{00000000-0005-0000-0000-000018300000}"/>
    <cellStyle name="Normal 2 3 2 3 2 2 2 4 4" xfId="20726" xr:uid="{00000000-0005-0000-0000-000019300000}"/>
    <cellStyle name="Normal 2 3 2 3 2 2 2 4 5" xfId="11190" xr:uid="{00000000-0005-0000-0000-00001A300000}"/>
    <cellStyle name="Normal 2 3 2 3 2 2 2 5" xfId="2844" xr:uid="{00000000-0005-0000-0000-00001B300000}"/>
    <cellStyle name="Normal 2 3 2 3 2 2 2 5 2" xfId="7613" xr:uid="{00000000-0005-0000-0000-00001C300000}"/>
    <cellStyle name="Normal 2 3 2 3 2 2 2 5 2 2" xfId="26686" xr:uid="{00000000-0005-0000-0000-00001D300000}"/>
    <cellStyle name="Normal 2 3 2 3 2 2 2 5 2 3" xfId="17150" xr:uid="{00000000-0005-0000-0000-00001E300000}"/>
    <cellStyle name="Normal 2 3 2 3 2 2 2 5 3" xfId="21918" xr:uid="{00000000-0005-0000-0000-00001F300000}"/>
    <cellStyle name="Normal 2 3 2 3 2 2 2 5 4" xfId="12382" xr:uid="{00000000-0005-0000-0000-000020300000}"/>
    <cellStyle name="Normal 2 3 2 3 2 2 2 6" xfId="5229" xr:uid="{00000000-0005-0000-0000-000021300000}"/>
    <cellStyle name="Normal 2 3 2 3 2 2 2 6 2" xfId="24302" xr:uid="{00000000-0005-0000-0000-000022300000}"/>
    <cellStyle name="Normal 2 3 2 3 2 2 2 6 3" xfId="14766" xr:uid="{00000000-0005-0000-0000-000023300000}"/>
    <cellStyle name="Normal 2 3 2 3 2 2 2 7" xfId="19534" xr:uid="{00000000-0005-0000-0000-000024300000}"/>
    <cellStyle name="Normal 2 3 2 3 2 2 2 8" xfId="9998" xr:uid="{00000000-0005-0000-0000-000025300000}"/>
    <cellStyle name="Normal 2 3 2 3 2 2 3" xfId="657" xr:uid="{00000000-0005-0000-0000-000026300000}"/>
    <cellStyle name="Normal 2 3 2 3 2 2 3 2" xfId="1855" xr:uid="{00000000-0005-0000-0000-000027300000}"/>
    <cellStyle name="Normal 2 3 2 3 2 2 3 2 2" xfId="4240" xr:uid="{00000000-0005-0000-0000-000028300000}"/>
    <cellStyle name="Normal 2 3 2 3 2 2 3 2 2 2" xfId="9009" xr:uid="{00000000-0005-0000-0000-000029300000}"/>
    <cellStyle name="Normal 2 3 2 3 2 2 3 2 2 2 2" xfId="28082" xr:uid="{00000000-0005-0000-0000-00002A300000}"/>
    <cellStyle name="Normal 2 3 2 3 2 2 3 2 2 2 3" xfId="18546" xr:uid="{00000000-0005-0000-0000-00002B300000}"/>
    <cellStyle name="Normal 2 3 2 3 2 2 3 2 2 3" xfId="23314" xr:uid="{00000000-0005-0000-0000-00002C300000}"/>
    <cellStyle name="Normal 2 3 2 3 2 2 3 2 2 4" xfId="13778" xr:uid="{00000000-0005-0000-0000-00002D300000}"/>
    <cellStyle name="Normal 2 3 2 3 2 2 3 2 3" xfId="6625" xr:uid="{00000000-0005-0000-0000-00002E300000}"/>
    <cellStyle name="Normal 2 3 2 3 2 2 3 2 3 2" xfId="25698" xr:uid="{00000000-0005-0000-0000-00002F300000}"/>
    <cellStyle name="Normal 2 3 2 3 2 2 3 2 3 3" xfId="16162" xr:uid="{00000000-0005-0000-0000-000030300000}"/>
    <cellStyle name="Normal 2 3 2 3 2 2 3 2 4" xfId="20930" xr:uid="{00000000-0005-0000-0000-000031300000}"/>
    <cellStyle name="Normal 2 3 2 3 2 2 3 2 5" xfId="11394" xr:uid="{00000000-0005-0000-0000-000032300000}"/>
    <cellStyle name="Normal 2 3 2 3 2 2 3 3" xfId="3048" xr:uid="{00000000-0005-0000-0000-000033300000}"/>
    <cellStyle name="Normal 2 3 2 3 2 2 3 3 2" xfId="7817" xr:uid="{00000000-0005-0000-0000-000034300000}"/>
    <cellStyle name="Normal 2 3 2 3 2 2 3 3 2 2" xfId="26890" xr:uid="{00000000-0005-0000-0000-000035300000}"/>
    <cellStyle name="Normal 2 3 2 3 2 2 3 3 2 3" xfId="17354" xr:uid="{00000000-0005-0000-0000-000036300000}"/>
    <cellStyle name="Normal 2 3 2 3 2 2 3 3 3" xfId="22122" xr:uid="{00000000-0005-0000-0000-000037300000}"/>
    <cellStyle name="Normal 2 3 2 3 2 2 3 3 4" xfId="12586" xr:uid="{00000000-0005-0000-0000-000038300000}"/>
    <cellStyle name="Normal 2 3 2 3 2 2 3 4" xfId="5433" xr:uid="{00000000-0005-0000-0000-000039300000}"/>
    <cellStyle name="Normal 2 3 2 3 2 2 3 4 2" xfId="24506" xr:uid="{00000000-0005-0000-0000-00003A300000}"/>
    <cellStyle name="Normal 2 3 2 3 2 2 3 4 3" xfId="14970" xr:uid="{00000000-0005-0000-0000-00003B300000}"/>
    <cellStyle name="Normal 2 3 2 3 2 2 3 5" xfId="19738" xr:uid="{00000000-0005-0000-0000-00003C300000}"/>
    <cellStyle name="Normal 2 3 2 3 2 2 3 6" xfId="10202" xr:uid="{00000000-0005-0000-0000-00003D300000}"/>
    <cellStyle name="Normal 2 3 2 3 2 2 4" xfId="1005" xr:uid="{00000000-0005-0000-0000-00003E300000}"/>
    <cellStyle name="Normal 2 3 2 3 2 2 4 2" xfId="2203" xr:uid="{00000000-0005-0000-0000-00003F300000}"/>
    <cellStyle name="Normal 2 3 2 3 2 2 4 2 2" xfId="4588" xr:uid="{00000000-0005-0000-0000-000040300000}"/>
    <cellStyle name="Normal 2 3 2 3 2 2 4 2 2 2" xfId="9357" xr:uid="{00000000-0005-0000-0000-000041300000}"/>
    <cellStyle name="Normal 2 3 2 3 2 2 4 2 2 2 2" xfId="28430" xr:uid="{00000000-0005-0000-0000-000042300000}"/>
    <cellStyle name="Normal 2 3 2 3 2 2 4 2 2 2 3" xfId="18894" xr:uid="{00000000-0005-0000-0000-000043300000}"/>
    <cellStyle name="Normal 2 3 2 3 2 2 4 2 2 3" xfId="23662" xr:uid="{00000000-0005-0000-0000-000044300000}"/>
    <cellStyle name="Normal 2 3 2 3 2 2 4 2 2 4" xfId="14126" xr:uid="{00000000-0005-0000-0000-000045300000}"/>
    <cellStyle name="Normal 2 3 2 3 2 2 4 2 3" xfId="6973" xr:uid="{00000000-0005-0000-0000-000046300000}"/>
    <cellStyle name="Normal 2 3 2 3 2 2 4 2 3 2" xfId="26046" xr:uid="{00000000-0005-0000-0000-000047300000}"/>
    <cellStyle name="Normal 2 3 2 3 2 2 4 2 3 3" xfId="16510" xr:uid="{00000000-0005-0000-0000-000048300000}"/>
    <cellStyle name="Normal 2 3 2 3 2 2 4 2 4" xfId="21278" xr:uid="{00000000-0005-0000-0000-000049300000}"/>
    <cellStyle name="Normal 2 3 2 3 2 2 4 2 5" xfId="11742" xr:uid="{00000000-0005-0000-0000-00004A300000}"/>
    <cellStyle name="Normal 2 3 2 3 2 2 4 3" xfId="3396" xr:uid="{00000000-0005-0000-0000-00004B300000}"/>
    <cellStyle name="Normal 2 3 2 3 2 2 4 3 2" xfId="8165" xr:uid="{00000000-0005-0000-0000-00004C300000}"/>
    <cellStyle name="Normal 2 3 2 3 2 2 4 3 2 2" xfId="27238" xr:uid="{00000000-0005-0000-0000-00004D300000}"/>
    <cellStyle name="Normal 2 3 2 3 2 2 4 3 2 3" xfId="17702" xr:uid="{00000000-0005-0000-0000-00004E300000}"/>
    <cellStyle name="Normal 2 3 2 3 2 2 4 3 3" xfId="22470" xr:uid="{00000000-0005-0000-0000-00004F300000}"/>
    <cellStyle name="Normal 2 3 2 3 2 2 4 3 4" xfId="12934" xr:uid="{00000000-0005-0000-0000-000050300000}"/>
    <cellStyle name="Normal 2 3 2 3 2 2 4 4" xfId="5781" xr:uid="{00000000-0005-0000-0000-000051300000}"/>
    <cellStyle name="Normal 2 3 2 3 2 2 4 4 2" xfId="24854" xr:uid="{00000000-0005-0000-0000-000052300000}"/>
    <cellStyle name="Normal 2 3 2 3 2 2 4 4 3" xfId="15318" xr:uid="{00000000-0005-0000-0000-000053300000}"/>
    <cellStyle name="Normal 2 3 2 3 2 2 4 5" xfId="20086" xr:uid="{00000000-0005-0000-0000-000054300000}"/>
    <cellStyle name="Normal 2 3 2 3 2 2 4 6" xfId="10550" xr:uid="{00000000-0005-0000-0000-000055300000}"/>
    <cellStyle name="Normal 2 3 2 3 2 2 5" xfId="1507" xr:uid="{00000000-0005-0000-0000-000056300000}"/>
    <cellStyle name="Normal 2 3 2 3 2 2 5 2" xfId="3892" xr:uid="{00000000-0005-0000-0000-000057300000}"/>
    <cellStyle name="Normal 2 3 2 3 2 2 5 2 2" xfId="8661" xr:uid="{00000000-0005-0000-0000-000058300000}"/>
    <cellStyle name="Normal 2 3 2 3 2 2 5 2 2 2" xfId="27734" xr:uid="{00000000-0005-0000-0000-000059300000}"/>
    <cellStyle name="Normal 2 3 2 3 2 2 5 2 2 3" xfId="18198" xr:uid="{00000000-0005-0000-0000-00005A300000}"/>
    <cellStyle name="Normal 2 3 2 3 2 2 5 2 3" xfId="22966" xr:uid="{00000000-0005-0000-0000-00005B300000}"/>
    <cellStyle name="Normal 2 3 2 3 2 2 5 2 4" xfId="13430" xr:uid="{00000000-0005-0000-0000-00005C300000}"/>
    <cellStyle name="Normal 2 3 2 3 2 2 5 3" xfId="6277" xr:uid="{00000000-0005-0000-0000-00005D300000}"/>
    <cellStyle name="Normal 2 3 2 3 2 2 5 3 2" xfId="25350" xr:uid="{00000000-0005-0000-0000-00005E300000}"/>
    <cellStyle name="Normal 2 3 2 3 2 2 5 3 3" xfId="15814" xr:uid="{00000000-0005-0000-0000-00005F300000}"/>
    <cellStyle name="Normal 2 3 2 3 2 2 5 4" xfId="20582" xr:uid="{00000000-0005-0000-0000-000060300000}"/>
    <cellStyle name="Normal 2 3 2 3 2 2 5 5" xfId="11046" xr:uid="{00000000-0005-0000-0000-000061300000}"/>
    <cellStyle name="Normal 2 3 2 3 2 2 6" xfId="2700" xr:uid="{00000000-0005-0000-0000-000062300000}"/>
    <cellStyle name="Normal 2 3 2 3 2 2 6 2" xfId="7469" xr:uid="{00000000-0005-0000-0000-000063300000}"/>
    <cellStyle name="Normal 2 3 2 3 2 2 6 2 2" xfId="26542" xr:uid="{00000000-0005-0000-0000-000064300000}"/>
    <cellStyle name="Normal 2 3 2 3 2 2 6 2 3" xfId="17006" xr:uid="{00000000-0005-0000-0000-000065300000}"/>
    <cellStyle name="Normal 2 3 2 3 2 2 6 3" xfId="21774" xr:uid="{00000000-0005-0000-0000-000066300000}"/>
    <cellStyle name="Normal 2 3 2 3 2 2 6 4" xfId="12238" xr:uid="{00000000-0005-0000-0000-000067300000}"/>
    <cellStyle name="Normal 2 3 2 3 2 2 7" xfId="5085" xr:uid="{00000000-0005-0000-0000-000068300000}"/>
    <cellStyle name="Normal 2 3 2 3 2 2 7 2" xfId="24158" xr:uid="{00000000-0005-0000-0000-000069300000}"/>
    <cellStyle name="Normal 2 3 2 3 2 2 7 3" xfId="14622" xr:uid="{00000000-0005-0000-0000-00006A300000}"/>
    <cellStyle name="Normal 2 3 2 3 2 2 8" xfId="19390" xr:uid="{00000000-0005-0000-0000-00006B300000}"/>
    <cellStyle name="Normal 2 3 2 3 2 2 9" xfId="9854" xr:uid="{00000000-0005-0000-0000-00006C300000}"/>
    <cellStyle name="Normal 2 3 2 3 2 3" xfId="236" xr:uid="{00000000-0005-0000-0000-00006D300000}"/>
    <cellStyle name="Normal 2 3 2 3 2 3 2" xfId="585" xr:uid="{00000000-0005-0000-0000-00006E300000}"/>
    <cellStyle name="Normal 2 3 2 3 2 3 2 2" xfId="1783" xr:uid="{00000000-0005-0000-0000-00006F300000}"/>
    <cellStyle name="Normal 2 3 2 3 2 3 2 2 2" xfId="4168" xr:uid="{00000000-0005-0000-0000-000070300000}"/>
    <cellStyle name="Normal 2 3 2 3 2 3 2 2 2 2" xfId="8937" xr:uid="{00000000-0005-0000-0000-000071300000}"/>
    <cellStyle name="Normal 2 3 2 3 2 3 2 2 2 2 2" xfId="28010" xr:uid="{00000000-0005-0000-0000-000072300000}"/>
    <cellStyle name="Normal 2 3 2 3 2 3 2 2 2 2 3" xfId="18474" xr:uid="{00000000-0005-0000-0000-000073300000}"/>
    <cellStyle name="Normal 2 3 2 3 2 3 2 2 2 3" xfId="23242" xr:uid="{00000000-0005-0000-0000-000074300000}"/>
    <cellStyle name="Normal 2 3 2 3 2 3 2 2 2 4" xfId="13706" xr:uid="{00000000-0005-0000-0000-000075300000}"/>
    <cellStyle name="Normal 2 3 2 3 2 3 2 2 3" xfId="6553" xr:uid="{00000000-0005-0000-0000-000076300000}"/>
    <cellStyle name="Normal 2 3 2 3 2 3 2 2 3 2" xfId="25626" xr:uid="{00000000-0005-0000-0000-000077300000}"/>
    <cellStyle name="Normal 2 3 2 3 2 3 2 2 3 3" xfId="16090" xr:uid="{00000000-0005-0000-0000-000078300000}"/>
    <cellStyle name="Normal 2 3 2 3 2 3 2 2 4" xfId="20858" xr:uid="{00000000-0005-0000-0000-000079300000}"/>
    <cellStyle name="Normal 2 3 2 3 2 3 2 2 5" xfId="11322" xr:uid="{00000000-0005-0000-0000-00007A300000}"/>
    <cellStyle name="Normal 2 3 2 3 2 3 2 3" xfId="2976" xr:uid="{00000000-0005-0000-0000-00007B300000}"/>
    <cellStyle name="Normal 2 3 2 3 2 3 2 3 2" xfId="7745" xr:uid="{00000000-0005-0000-0000-00007C300000}"/>
    <cellStyle name="Normal 2 3 2 3 2 3 2 3 2 2" xfId="26818" xr:uid="{00000000-0005-0000-0000-00007D300000}"/>
    <cellStyle name="Normal 2 3 2 3 2 3 2 3 2 3" xfId="17282" xr:uid="{00000000-0005-0000-0000-00007E300000}"/>
    <cellStyle name="Normal 2 3 2 3 2 3 2 3 3" xfId="22050" xr:uid="{00000000-0005-0000-0000-00007F300000}"/>
    <cellStyle name="Normal 2 3 2 3 2 3 2 3 4" xfId="12514" xr:uid="{00000000-0005-0000-0000-000080300000}"/>
    <cellStyle name="Normal 2 3 2 3 2 3 2 4" xfId="5361" xr:uid="{00000000-0005-0000-0000-000081300000}"/>
    <cellStyle name="Normal 2 3 2 3 2 3 2 4 2" xfId="24434" xr:uid="{00000000-0005-0000-0000-000082300000}"/>
    <cellStyle name="Normal 2 3 2 3 2 3 2 4 3" xfId="14898" xr:uid="{00000000-0005-0000-0000-000083300000}"/>
    <cellStyle name="Normal 2 3 2 3 2 3 2 5" xfId="19666" xr:uid="{00000000-0005-0000-0000-000084300000}"/>
    <cellStyle name="Normal 2 3 2 3 2 3 2 6" xfId="10130" xr:uid="{00000000-0005-0000-0000-000085300000}"/>
    <cellStyle name="Normal 2 3 2 3 2 3 3" xfId="933" xr:uid="{00000000-0005-0000-0000-000086300000}"/>
    <cellStyle name="Normal 2 3 2 3 2 3 3 2" xfId="2131" xr:uid="{00000000-0005-0000-0000-000087300000}"/>
    <cellStyle name="Normal 2 3 2 3 2 3 3 2 2" xfId="4516" xr:uid="{00000000-0005-0000-0000-000088300000}"/>
    <cellStyle name="Normal 2 3 2 3 2 3 3 2 2 2" xfId="9285" xr:uid="{00000000-0005-0000-0000-000089300000}"/>
    <cellStyle name="Normal 2 3 2 3 2 3 3 2 2 2 2" xfId="28358" xr:uid="{00000000-0005-0000-0000-00008A300000}"/>
    <cellStyle name="Normal 2 3 2 3 2 3 3 2 2 2 3" xfId="18822" xr:uid="{00000000-0005-0000-0000-00008B300000}"/>
    <cellStyle name="Normal 2 3 2 3 2 3 3 2 2 3" xfId="23590" xr:uid="{00000000-0005-0000-0000-00008C300000}"/>
    <cellStyle name="Normal 2 3 2 3 2 3 3 2 2 4" xfId="14054" xr:uid="{00000000-0005-0000-0000-00008D300000}"/>
    <cellStyle name="Normal 2 3 2 3 2 3 3 2 3" xfId="6901" xr:uid="{00000000-0005-0000-0000-00008E300000}"/>
    <cellStyle name="Normal 2 3 2 3 2 3 3 2 3 2" xfId="25974" xr:uid="{00000000-0005-0000-0000-00008F300000}"/>
    <cellStyle name="Normal 2 3 2 3 2 3 3 2 3 3" xfId="16438" xr:uid="{00000000-0005-0000-0000-000090300000}"/>
    <cellStyle name="Normal 2 3 2 3 2 3 3 2 4" xfId="21206" xr:uid="{00000000-0005-0000-0000-000091300000}"/>
    <cellStyle name="Normal 2 3 2 3 2 3 3 2 5" xfId="11670" xr:uid="{00000000-0005-0000-0000-000092300000}"/>
    <cellStyle name="Normal 2 3 2 3 2 3 3 3" xfId="3324" xr:uid="{00000000-0005-0000-0000-000093300000}"/>
    <cellStyle name="Normal 2 3 2 3 2 3 3 3 2" xfId="8093" xr:uid="{00000000-0005-0000-0000-000094300000}"/>
    <cellStyle name="Normal 2 3 2 3 2 3 3 3 2 2" xfId="27166" xr:uid="{00000000-0005-0000-0000-000095300000}"/>
    <cellStyle name="Normal 2 3 2 3 2 3 3 3 2 3" xfId="17630" xr:uid="{00000000-0005-0000-0000-000096300000}"/>
    <cellStyle name="Normal 2 3 2 3 2 3 3 3 3" xfId="22398" xr:uid="{00000000-0005-0000-0000-000097300000}"/>
    <cellStyle name="Normal 2 3 2 3 2 3 3 3 4" xfId="12862" xr:uid="{00000000-0005-0000-0000-000098300000}"/>
    <cellStyle name="Normal 2 3 2 3 2 3 3 4" xfId="5709" xr:uid="{00000000-0005-0000-0000-000099300000}"/>
    <cellStyle name="Normal 2 3 2 3 2 3 3 4 2" xfId="24782" xr:uid="{00000000-0005-0000-0000-00009A300000}"/>
    <cellStyle name="Normal 2 3 2 3 2 3 3 4 3" xfId="15246" xr:uid="{00000000-0005-0000-0000-00009B300000}"/>
    <cellStyle name="Normal 2 3 2 3 2 3 3 5" xfId="20014" xr:uid="{00000000-0005-0000-0000-00009C300000}"/>
    <cellStyle name="Normal 2 3 2 3 2 3 3 6" xfId="10478" xr:uid="{00000000-0005-0000-0000-00009D300000}"/>
    <cellStyle name="Normal 2 3 2 3 2 3 4" xfId="1435" xr:uid="{00000000-0005-0000-0000-00009E300000}"/>
    <cellStyle name="Normal 2 3 2 3 2 3 4 2" xfId="3820" xr:uid="{00000000-0005-0000-0000-00009F300000}"/>
    <cellStyle name="Normal 2 3 2 3 2 3 4 2 2" xfId="8589" xr:uid="{00000000-0005-0000-0000-0000A0300000}"/>
    <cellStyle name="Normal 2 3 2 3 2 3 4 2 2 2" xfId="27662" xr:uid="{00000000-0005-0000-0000-0000A1300000}"/>
    <cellStyle name="Normal 2 3 2 3 2 3 4 2 2 3" xfId="18126" xr:uid="{00000000-0005-0000-0000-0000A2300000}"/>
    <cellStyle name="Normal 2 3 2 3 2 3 4 2 3" xfId="22894" xr:uid="{00000000-0005-0000-0000-0000A3300000}"/>
    <cellStyle name="Normal 2 3 2 3 2 3 4 2 4" xfId="13358" xr:uid="{00000000-0005-0000-0000-0000A4300000}"/>
    <cellStyle name="Normal 2 3 2 3 2 3 4 3" xfId="6205" xr:uid="{00000000-0005-0000-0000-0000A5300000}"/>
    <cellStyle name="Normal 2 3 2 3 2 3 4 3 2" xfId="25278" xr:uid="{00000000-0005-0000-0000-0000A6300000}"/>
    <cellStyle name="Normal 2 3 2 3 2 3 4 3 3" xfId="15742" xr:uid="{00000000-0005-0000-0000-0000A7300000}"/>
    <cellStyle name="Normal 2 3 2 3 2 3 4 4" xfId="20510" xr:uid="{00000000-0005-0000-0000-0000A8300000}"/>
    <cellStyle name="Normal 2 3 2 3 2 3 4 5" xfId="10974" xr:uid="{00000000-0005-0000-0000-0000A9300000}"/>
    <cellStyle name="Normal 2 3 2 3 2 3 5" xfId="2628" xr:uid="{00000000-0005-0000-0000-0000AA300000}"/>
    <cellStyle name="Normal 2 3 2 3 2 3 5 2" xfId="7397" xr:uid="{00000000-0005-0000-0000-0000AB300000}"/>
    <cellStyle name="Normal 2 3 2 3 2 3 5 2 2" xfId="26470" xr:uid="{00000000-0005-0000-0000-0000AC300000}"/>
    <cellStyle name="Normal 2 3 2 3 2 3 5 2 3" xfId="16934" xr:uid="{00000000-0005-0000-0000-0000AD300000}"/>
    <cellStyle name="Normal 2 3 2 3 2 3 5 3" xfId="21702" xr:uid="{00000000-0005-0000-0000-0000AE300000}"/>
    <cellStyle name="Normal 2 3 2 3 2 3 5 4" xfId="12166" xr:uid="{00000000-0005-0000-0000-0000AF300000}"/>
    <cellStyle name="Normal 2 3 2 3 2 3 6" xfId="5013" xr:uid="{00000000-0005-0000-0000-0000B0300000}"/>
    <cellStyle name="Normal 2 3 2 3 2 3 6 2" xfId="24086" xr:uid="{00000000-0005-0000-0000-0000B1300000}"/>
    <cellStyle name="Normal 2 3 2 3 2 3 6 3" xfId="14550" xr:uid="{00000000-0005-0000-0000-0000B2300000}"/>
    <cellStyle name="Normal 2 3 2 3 2 3 7" xfId="19318" xr:uid="{00000000-0005-0000-0000-0000B3300000}"/>
    <cellStyle name="Normal 2 3 2 3 2 3 8" xfId="9782" xr:uid="{00000000-0005-0000-0000-0000B4300000}"/>
    <cellStyle name="Normal 2 3 2 3 2 4" xfId="380" xr:uid="{00000000-0005-0000-0000-0000B5300000}"/>
    <cellStyle name="Normal 2 3 2 3 2 4 2" xfId="729" xr:uid="{00000000-0005-0000-0000-0000B6300000}"/>
    <cellStyle name="Normal 2 3 2 3 2 4 2 2" xfId="1927" xr:uid="{00000000-0005-0000-0000-0000B7300000}"/>
    <cellStyle name="Normal 2 3 2 3 2 4 2 2 2" xfId="4312" xr:uid="{00000000-0005-0000-0000-0000B8300000}"/>
    <cellStyle name="Normal 2 3 2 3 2 4 2 2 2 2" xfId="9081" xr:uid="{00000000-0005-0000-0000-0000B9300000}"/>
    <cellStyle name="Normal 2 3 2 3 2 4 2 2 2 2 2" xfId="28154" xr:uid="{00000000-0005-0000-0000-0000BA300000}"/>
    <cellStyle name="Normal 2 3 2 3 2 4 2 2 2 2 3" xfId="18618" xr:uid="{00000000-0005-0000-0000-0000BB300000}"/>
    <cellStyle name="Normal 2 3 2 3 2 4 2 2 2 3" xfId="23386" xr:uid="{00000000-0005-0000-0000-0000BC300000}"/>
    <cellStyle name="Normal 2 3 2 3 2 4 2 2 2 4" xfId="13850" xr:uid="{00000000-0005-0000-0000-0000BD300000}"/>
    <cellStyle name="Normal 2 3 2 3 2 4 2 2 3" xfId="6697" xr:uid="{00000000-0005-0000-0000-0000BE300000}"/>
    <cellStyle name="Normal 2 3 2 3 2 4 2 2 3 2" xfId="25770" xr:uid="{00000000-0005-0000-0000-0000BF300000}"/>
    <cellStyle name="Normal 2 3 2 3 2 4 2 2 3 3" xfId="16234" xr:uid="{00000000-0005-0000-0000-0000C0300000}"/>
    <cellStyle name="Normal 2 3 2 3 2 4 2 2 4" xfId="21002" xr:uid="{00000000-0005-0000-0000-0000C1300000}"/>
    <cellStyle name="Normal 2 3 2 3 2 4 2 2 5" xfId="11466" xr:uid="{00000000-0005-0000-0000-0000C2300000}"/>
    <cellStyle name="Normal 2 3 2 3 2 4 2 3" xfId="3120" xr:uid="{00000000-0005-0000-0000-0000C3300000}"/>
    <cellStyle name="Normal 2 3 2 3 2 4 2 3 2" xfId="7889" xr:uid="{00000000-0005-0000-0000-0000C4300000}"/>
    <cellStyle name="Normal 2 3 2 3 2 4 2 3 2 2" xfId="26962" xr:uid="{00000000-0005-0000-0000-0000C5300000}"/>
    <cellStyle name="Normal 2 3 2 3 2 4 2 3 2 3" xfId="17426" xr:uid="{00000000-0005-0000-0000-0000C6300000}"/>
    <cellStyle name="Normal 2 3 2 3 2 4 2 3 3" xfId="22194" xr:uid="{00000000-0005-0000-0000-0000C7300000}"/>
    <cellStyle name="Normal 2 3 2 3 2 4 2 3 4" xfId="12658" xr:uid="{00000000-0005-0000-0000-0000C8300000}"/>
    <cellStyle name="Normal 2 3 2 3 2 4 2 4" xfId="5505" xr:uid="{00000000-0005-0000-0000-0000C9300000}"/>
    <cellStyle name="Normal 2 3 2 3 2 4 2 4 2" xfId="24578" xr:uid="{00000000-0005-0000-0000-0000CA300000}"/>
    <cellStyle name="Normal 2 3 2 3 2 4 2 4 3" xfId="15042" xr:uid="{00000000-0005-0000-0000-0000CB300000}"/>
    <cellStyle name="Normal 2 3 2 3 2 4 2 5" xfId="19810" xr:uid="{00000000-0005-0000-0000-0000CC300000}"/>
    <cellStyle name="Normal 2 3 2 3 2 4 2 6" xfId="10274" xr:uid="{00000000-0005-0000-0000-0000CD300000}"/>
    <cellStyle name="Normal 2 3 2 3 2 4 3" xfId="1077" xr:uid="{00000000-0005-0000-0000-0000CE300000}"/>
    <cellStyle name="Normal 2 3 2 3 2 4 3 2" xfId="2275" xr:uid="{00000000-0005-0000-0000-0000CF300000}"/>
    <cellStyle name="Normal 2 3 2 3 2 4 3 2 2" xfId="4660" xr:uid="{00000000-0005-0000-0000-0000D0300000}"/>
    <cellStyle name="Normal 2 3 2 3 2 4 3 2 2 2" xfId="9429" xr:uid="{00000000-0005-0000-0000-0000D1300000}"/>
    <cellStyle name="Normal 2 3 2 3 2 4 3 2 2 2 2" xfId="28502" xr:uid="{00000000-0005-0000-0000-0000D2300000}"/>
    <cellStyle name="Normal 2 3 2 3 2 4 3 2 2 2 3" xfId="18966" xr:uid="{00000000-0005-0000-0000-0000D3300000}"/>
    <cellStyle name="Normal 2 3 2 3 2 4 3 2 2 3" xfId="23734" xr:uid="{00000000-0005-0000-0000-0000D4300000}"/>
    <cellStyle name="Normal 2 3 2 3 2 4 3 2 2 4" xfId="14198" xr:uid="{00000000-0005-0000-0000-0000D5300000}"/>
    <cellStyle name="Normal 2 3 2 3 2 4 3 2 3" xfId="7045" xr:uid="{00000000-0005-0000-0000-0000D6300000}"/>
    <cellStyle name="Normal 2 3 2 3 2 4 3 2 3 2" xfId="26118" xr:uid="{00000000-0005-0000-0000-0000D7300000}"/>
    <cellStyle name="Normal 2 3 2 3 2 4 3 2 3 3" xfId="16582" xr:uid="{00000000-0005-0000-0000-0000D8300000}"/>
    <cellStyle name="Normal 2 3 2 3 2 4 3 2 4" xfId="21350" xr:uid="{00000000-0005-0000-0000-0000D9300000}"/>
    <cellStyle name="Normal 2 3 2 3 2 4 3 2 5" xfId="11814" xr:uid="{00000000-0005-0000-0000-0000DA300000}"/>
    <cellStyle name="Normal 2 3 2 3 2 4 3 3" xfId="3468" xr:uid="{00000000-0005-0000-0000-0000DB300000}"/>
    <cellStyle name="Normal 2 3 2 3 2 4 3 3 2" xfId="8237" xr:uid="{00000000-0005-0000-0000-0000DC300000}"/>
    <cellStyle name="Normal 2 3 2 3 2 4 3 3 2 2" xfId="27310" xr:uid="{00000000-0005-0000-0000-0000DD300000}"/>
    <cellStyle name="Normal 2 3 2 3 2 4 3 3 2 3" xfId="17774" xr:uid="{00000000-0005-0000-0000-0000DE300000}"/>
    <cellStyle name="Normal 2 3 2 3 2 4 3 3 3" xfId="22542" xr:uid="{00000000-0005-0000-0000-0000DF300000}"/>
    <cellStyle name="Normal 2 3 2 3 2 4 3 3 4" xfId="13006" xr:uid="{00000000-0005-0000-0000-0000E0300000}"/>
    <cellStyle name="Normal 2 3 2 3 2 4 3 4" xfId="5853" xr:uid="{00000000-0005-0000-0000-0000E1300000}"/>
    <cellStyle name="Normal 2 3 2 3 2 4 3 4 2" xfId="24926" xr:uid="{00000000-0005-0000-0000-0000E2300000}"/>
    <cellStyle name="Normal 2 3 2 3 2 4 3 4 3" xfId="15390" xr:uid="{00000000-0005-0000-0000-0000E3300000}"/>
    <cellStyle name="Normal 2 3 2 3 2 4 3 5" xfId="20158" xr:uid="{00000000-0005-0000-0000-0000E4300000}"/>
    <cellStyle name="Normal 2 3 2 3 2 4 3 6" xfId="10622" xr:uid="{00000000-0005-0000-0000-0000E5300000}"/>
    <cellStyle name="Normal 2 3 2 3 2 4 4" xfId="1579" xr:uid="{00000000-0005-0000-0000-0000E6300000}"/>
    <cellStyle name="Normal 2 3 2 3 2 4 4 2" xfId="3964" xr:uid="{00000000-0005-0000-0000-0000E7300000}"/>
    <cellStyle name="Normal 2 3 2 3 2 4 4 2 2" xfId="8733" xr:uid="{00000000-0005-0000-0000-0000E8300000}"/>
    <cellStyle name="Normal 2 3 2 3 2 4 4 2 2 2" xfId="27806" xr:uid="{00000000-0005-0000-0000-0000E9300000}"/>
    <cellStyle name="Normal 2 3 2 3 2 4 4 2 2 3" xfId="18270" xr:uid="{00000000-0005-0000-0000-0000EA300000}"/>
    <cellStyle name="Normal 2 3 2 3 2 4 4 2 3" xfId="23038" xr:uid="{00000000-0005-0000-0000-0000EB300000}"/>
    <cellStyle name="Normal 2 3 2 3 2 4 4 2 4" xfId="13502" xr:uid="{00000000-0005-0000-0000-0000EC300000}"/>
    <cellStyle name="Normal 2 3 2 3 2 4 4 3" xfId="6349" xr:uid="{00000000-0005-0000-0000-0000ED300000}"/>
    <cellStyle name="Normal 2 3 2 3 2 4 4 3 2" xfId="25422" xr:uid="{00000000-0005-0000-0000-0000EE300000}"/>
    <cellStyle name="Normal 2 3 2 3 2 4 4 3 3" xfId="15886" xr:uid="{00000000-0005-0000-0000-0000EF300000}"/>
    <cellStyle name="Normal 2 3 2 3 2 4 4 4" xfId="20654" xr:uid="{00000000-0005-0000-0000-0000F0300000}"/>
    <cellStyle name="Normal 2 3 2 3 2 4 4 5" xfId="11118" xr:uid="{00000000-0005-0000-0000-0000F1300000}"/>
    <cellStyle name="Normal 2 3 2 3 2 4 5" xfId="2772" xr:uid="{00000000-0005-0000-0000-0000F2300000}"/>
    <cellStyle name="Normal 2 3 2 3 2 4 5 2" xfId="7541" xr:uid="{00000000-0005-0000-0000-0000F3300000}"/>
    <cellStyle name="Normal 2 3 2 3 2 4 5 2 2" xfId="26614" xr:uid="{00000000-0005-0000-0000-0000F4300000}"/>
    <cellStyle name="Normal 2 3 2 3 2 4 5 2 3" xfId="17078" xr:uid="{00000000-0005-0000-0000-0000F5300000}"/>
    <cellStyle name="Normal 2 3 2 3 2 4 5 3" xfId="21846" xr:uid="{00000000-0005-0000-0000-0000F6300000}"/>
    <cellStyle name="Normal 2 3 2 3 2 4 5 4" xfId="12310" xr:uid="{00000000-0005-0000-0000-0000F7300000}"/>
    <cellStyle name="Normal 2 3 2 3 2 4 6" xfId="5157" xr:uid="{00000000-0005-0000-0000-0000F8300000}"/>
    <cellStyle name="Normal 2 3 2 3 2 4 6 2" xfId="24230" xr:uid="{00000000-0005-0000-0000-0000F9300000}"/>
    <cellStyle name="Normal 2 3 2 3 2 4 6 3" xfId="14694" xr:uid="{00000000-0005-0000-0000-0000FA300000}"/>
    <cellStyle name="Normal 2 3 2 3 2 4 7" xfId="19462" xr:uid="{00000000-0005-0000-0000-0000FB300000}"/>
    <cellStyle name="Normal 2 3 2 3 2 4 8" xfId="9926" xr:uid="{00000000-0005-0000-0000-0000FC300000}"/>
    <cellStyle name="Normal 2 3 2 3 2 5" xfId="513" xr:uid="{00000000-0005-0000-0000-0000FD300000}"/>
    <cellStyle name="Normal 2 3 2 3 2 5 2" xfId="1711" xr:uid="{00000000-0005-0000-0000-0000FE300000}"/>
    <cellStyle name="Normal 2 3 2 3 2 5 2 2" xfId="4096" xr:uid="{00000000-0005-0000-0000-0000FF300000}"/>
    <cellStyle name="Normal 2 3 2 3 2 5 2 2 2" xfId="8865" xr:uid="{00000000-0005-0000-0000-000000310000}"/>
    <cellStyle name="Normal 2 3 2 3 2 5 2 2 2 2" xfId="27938" xr:uid="{00000000-0005-0000-0000-000001310000}"/>
    <cellStyle name="Normal 2 3 2 3 2 5 2 2 2 3" xfId="18402" xr:uid="{00000000-0005-0000-0000-000002310000}"/>
    <cellStyle name="Normal 2 3 2 3 2 5 2 2 3" xfId="23170" xr:uid="{00000000-0005-0000-0000-000003310000}"/>
    <cellStyle name="Normal 2 3 2 3 2 5 2 2 4" xfId="13634" xr:uid="{00000000-0005-0000-0000-000004310000}"/>
    <cellStyle name="Normal 2 3 2 3 2 5 2 3" xfId="6481" xr:uid="{00000000-0005-0000-0000-000005310000}"/>
    <cellStyle name="Normal 2 3 2 3 2 5 2 3 2" xfId="25554" xr:uid="{00000000-0005-0000-0000-000006310000}"/>
    <cellStyle name="Normal 2 3 2 3 2 5 2 3 3" xfId="16018" xr:uid="{00000000-0005-0000-0000-000007310000}"/>
    <cellStyle name="Normal 2 3 2 3 2 5 2 4" xfId="20786" xr:uid="{00000000-0005-0000-0000-000008310000}"/>
    <cellStyle name="Normal 2 3 2 3 2 5 2 5" xfId="11250" xr:uid="{00000000-0005-0000-0000-000009310000}"/>
    <cellStyle name="Normal 2 3 2 3 2 5 3" xfId="2904" xr:uid="{00000000-0005-0000-0000-00000A310000}"/>
    <cellStyle name="Normal 2 3 2 3 2 5 3 2" xfId="7673" xr:uid="{00000000-0005-0000-0000-00000B310000}"/>
    <cellStyle name="Normal 2 3 2 3 2 5 3 2 2" xfId="26746" xr:uid="{00000000-0005-0000-0000-00000C310000}"/>
    <cellStyle name="Normal 2 3 2 3 2 5 3 2 3" xfId="17210" xr:uid="{00000000-0005-0000-0000-00000D310000}"/>
    <cellStyle name="Normal 2 3 2 3 2 5 3 3" xfId="21978" xr:uid="{00000000-0005-0000-0000-00000E310000}"/>
    <cellStyle name="Normal 2 3 2 3 2 5 3 4" xfId="12442" xr:uid="{00000000-0005-0000-0000-00000F310000}"/>
    <cellStyle name="Normal 2 3 2 3 2 5 4" xfId="5289" xr:uid="{00000000-0005-0000-0000-000010310000}"/>
    <cellStyle name="Normal 2 3 2 3 2 5 4 2" xfId="24362" xr:uid="{00000000-0005-0000-0000-000011310000}"/>
    <cellStyle name="Normal 2 3 2 3 2 5 4 3" xfId="14826" xr:uid="{00000000-0005-0000-0000-000012310000}"/>
    <cellStyle name="Normal 2 3 2 3 2 5 5" xfId="19594" xr:uid="{00000000-0005-0000-0000-000013310000}"/>
    <cellStyle name="Normal 2 3 2 3 2 5 6" xfId="10058" xr:uid="{00000000-0005-0000-0000-000014310000}"/>
    <cellStyle name="Normal 2 3 2 3 2 6" xfId="861" xr:uid="{00000000-0005-0000-0000-000015310000}"/>
    <cellStyle name="Normal 2 3 2 3 2 6 2" xfId="2059" xr:uid="{00000000-0005-0000-0000-000016310000}"/>
    <cellStyle name="Normal 2 3 2 3 2 6 2 2" xfId="4444" xr:uid="{00000000-0005-0000-0000-000017310000}"/>
    <cellStyle name="Normal 2 3 2 3 2 6 2 2 2" xfId="9213" xr:uid="{00000000-0005-0000-0000-000018310000}"/>
    <cellStyle name="Normal 2 3 2 3 2 6 2 2 2 2" xfId="28286" xr:uid="{00000000-0005-0000-0000-000019310000}"/>
    <cellStyle name="Normal 2 3 2 3 2 6 2 2 2 3" xfId="18750" xr:uid="{00000000-0005-0000-0000-00001A310000}"/>
    <cellStyle name="Normal 2 3 2 3 2 6 2 2 3" xfId="23518" xr:uid="{00000000-0005-0000-0000-00001B310000}"/>
    <cellStyle name="Normal 2 3 2 3 2 6 2 2 4" xfId="13982" xr:uid="{00000000-0005-0000-0000-00001C310000}"/>
    <cellStyle name="Normal 2 3 2 3 2 6 2 3" xfId="6829" xr:uid="{00000000-0005-0000-0000-00001D310000}"/>
    <cellStyle name="Normal 2 3 2 3 2 6 2 3 2" xfId="25902" xr:uid="{00000000-0005-0000-0000-00001E310000}"/>
    <cellStyle name="Normal 2 3 2 3 2 6 2 3 3" xfId="16366" xr:uid="{00000000-0005-0000-0000-00001F310000}"/>
    <cellStyle name="Normal 2 3 2 3 2 6 2 4" xfId="21134" xr:uid="{00000000-0005-0000-0000-000020310000}"/>
    <cellStyle name="Normal 2 3 2 3 2 6 2 5" xfId="11598" xr:uid="{00000000-0005-0000-0000-000021310000}"/>
    <cellStyle name="Normal 2 3 2 3 2 6 3" xfId="3252" xr:uid="{00000000-0005-0000-0000-000022310000}"/>
    <cellStyle name="Normal 2 3 2 3 2 6 3 2" xfId="8021" xr:uid="{00000000-0005-0000-0000-000023310000}"/>
    <cellStyle name="Normal 2 3 2 3 2 6 3 2 2" xfId="27094" xr:uid="{00000000-0005-0000-0000-000024310000}"/>
    <cellStyle name="Normal 2 3 2 3 2 6 3 2 3" xfId="17558" xr:uid="{00000000-0005-0000-0000-000025310000}"/>
    <cellStyle name="Normal 2 3 2 3 2 6 3 3" xfId="22326" xr:uid="{00000000-0005-0000-0000-000026310000}"/>
    <cellStyle name="Normal 2 3 2 3 2 6 3 4" xfId="12790" xr:uid="{00000000-0005-0000-0000-000027310000}"/>
    <cellStyle name="Normal 2 3 2 3 2 6 4" xfId="5637" xr:uid="{00000000-0005-0000-0000-000028310000}"/>
    <cellStyle name="Normal 2 3 2 3 2 6 4 2" xfId="24710" xr:uid="{00000000-0005-0000-0000-000029310000}"/>
    <cellStyle name="Normal 2 3 2 3 2 6 4 3" xfId="15174" xr:uid="{00000000-0005-0000-0000-00002A310000}"/>
    <cellStyle name="Normal 2 3 2 3 2 6 5" xfId="19942" xr:uid="{00000000-0005-0000-0000-00002B310000}"/>
    <cellStyle name="Normal 2 3 2 3 2 6 6" xfId="10406" xr:uid="{00000000-0005-0000-0000-00002C310000}"/>
    <cellStyle name="Normal 2 3 2 3 2 7" xfId="164" xr:uid="{00000000-0005-0000-0000-00002D310000}"/>
    <cellStyle name="Normal 2 3 2 3 2 7 2" xfId="1363" xr:uid="{00000000-0005-0000-0000-00002E310000}"/>
    <cellStyle name="Normal 2 3 2 3 2 7 2 2" xfId="3748" xr:uid="{00000000-0005-0000-0000-00002F310000}"/>
    <cellStyle name="Normal 2 3 2 3 2 7 2 2 2" xfId="8517" xr:uid="{00000000-0005-0000-0000-000030310000}"/>
    <cellStyle name="Normal 2 3 2 3 2 7 2 2 2 2" xfId="27590" xr:uid="{00000000-0005-0000-0000-000031310000}"/>
    <cellStyle name="Normal 2 3 2 3 2 7 2 2 2 3" xfId="18054" xr:uid="{00000000-0005-0000-0000-000032310000}"/>
    <cellStyle name="Normal 2 3 2 3 2 7 2 2 3" xfId="22822" xr:uid="{00000000-0005-0000-0000-000033310000}"/>
    <cellStyle name="Normal 2 3 2 3 2 7 2 2 4" xfId="13286" xr:uid="{00000000-0005-0000-0000-000034310000}"/>
    <cellStyle name="Normal 2 3 2 3 2 7 2 3" xfId="6133" xr:uid="{00000000-0005-0000-0000-000035310000}"/>
    <cellStyle name="Normal 2 3 2 3 2 7 2 3 2" xfId="25206" xr:uid="{00000000-0005-0000-0000-000036310000}"/>
    <cellStyle name="Normal 2 3 2 3 2 7 2 3 3" xfId="15670" xr:uid="{00000000-0005-0000-0000-000037310000}"/>
    <cellStyle name="Normal 2 3 2 3 2 7 2 4" xfId="20438" xr:uid="{00000000-0005-0000-0000-000038310000}"/>
    <cellStyle name="Normal 2 3 2 3 2 7 2 5" xfId="10902" xr:uid="{00000000-0005-0000-0000-000039310000}"/>
    <cellStyle name="Normal 2 3 2 3 2 7 3" xfId="2556" xr:uid="{00000000-0005-0000-0000-00003A310000}"/>
    <cellStyle name="Normal 2 3 2 3 2 7 3 2" xfId="7325" xr:uid="{00000000-0005-0000-0000-00003B310000}"/>
    <cellStyle name="Normal 2 3 2 3 2 7 3 2 2" xfId="26398" xr:uid="{00000000-0005-0000-0000-00003C310000}"/>
    <cellStyle name="Normal 2 3 2 3 2 7 3 2 3" xfId="16862" xr:uid="{00000000-0005-0000-0000-00003D310000}"/>
    <cellStyle name="Normal 2 3 2 3 2 7 3 3" xfId="21630" xr:uid="{00000000-0005-0000-0000-00003E310000}"/>
    <cellStyle name="Normal 2 3 2 3 2 7 3 4" xfId="12094" xr:uid="{00000000-0005-0000-0000-00003F310000}"/>
    <cellStyle name="Normal 2 3 2 3 2 7 4" xfId="4941" xr:uid="{00000000-0005-0000-0000-000040310000}"/>
    <cellStyle name="Normal 2 3 2 3 2 7 4 2" xfId="24014" xr:uid="{00000000-0005-0000-0000-000041310000}"/>
    <cellStyle name="Normal 2 3 2 3 2 7 4 3" xfId="14478" xr:uid="{00000000-0005-0000-0000-000042310000}"/>
    <cellStyle name="Normal 2 3 2 3 2 7 5" xfId="19246" xr:uid="{00000000-0005-0000-0000-000043310000}"/>
    <cellStyle name="Normal 2 3 2 3 2 7 6" xfId="9710" xr:uid="{00000000-0005-0000-0000-000044310000}"/>
    <cellStyle name="Normal 2 3 2 3 2 8" xfId="1198" xr:uid="{00000000-0005-0000-0000-000045310000}"/>
    <cellStyle name="Normal 2 3 2 3 2 8 2" xfId="2395" xr:uid="{00000000-0005-0000-0000-000046310000}"/>
    <cellStyle name="Normal 2 3 2 3 2 8 2 2" xfId="4780" xr:uid="{00000000-0005-0000-0000-000047310000}"/>
    <cellStyle name="Normal 2 3 2 3 2 8 2 2 2" xfId="9549" xr:uid="{00000000-0005-0000-0000-000048310000}"/>
    <cellStyle name="Normal 2 3 2 3 2 8 2 2 2 2" xfId="28622" xr:uid="{00000000-0005-0000-0000-000049310000}"/>
    <cellStyle name="Normal 2 3 2 3 2 8 2 2 2 3" xfId="19086" xr:uid="{00000000-0005-0000-0000-00004A310000}"/>
    <cellStyle name="Normal 2 3 2 3 2 8 2 2 3" xfId="23854" xr:uid="{00000000-0005-0000-0000-00004B310000}"/>
    <cellStyle name="Normal 2 3 2 3 2 8 2 2 4" xfId="14318" xr:uid="{00000000-0005-0000-0000-00004C310000}"/>
    <cellStyle name="Normal 2 3 2 3 2 8 2 3" xfId="7165" xr:uid="{00000000-0005-0000-0000-00004D310000}"/>
    <cellStyle name="Normal 2 3 2 3 2 8 2 3 2" xfId="26238" xr:uid="{00000000-0005-0000-0000-00004E310000}"/>
    <cellStyle name="Normal 2 3 2 3 2 8 2 3 3" xfId="16702" xr:uid="{00000000-0005-0000-0000-00004F310000}"/>
    <cellStyle name="Normal 2 3 2 3 2 8 2 4" xfId="21470" xr:uid="{00000000-0005-0000-0000-000050310000}"/>
    <cellStyle name="Normal 2 3 2 3 2 8 2 5" xfId="11934" xr:uid="{00000000-0005-0000-0000-000051310000}"/>
    <cellStyle name="Normal 2 3 2 3 2 8 3" xfId="3588" xr:uid="{00000000-0005-0000-0000-000052310000}"/>
    <cellStyle name="Normal 2 3 2 3 2 8 3 2" xfId="8357" xr:uid="{00000000-0005-0000-0000-000053310000}"/>
    <cellStyle name="Normal 2 3 2 3 2 8 3 2 2" xfId="27430" xr:uid="{00000000-0005-0000-0000-000054310000}"/>
    <cellStyle name="Normal 2 3 2 3 2 8 3 2 3" xfId="17894" xr:uid="{00000000-0005-0000-0000-000055310000}"/>
    <cellStyle name="Normal 2 3 2 3 2 8 3 3" xfId="22662" xr:uid="{00000000-0005-0000-0000-000056310000}"/>
    <cellStyle name="Normal 2 3 2 3 2 8 3 4" xfId="13126" xr:uid="{00000000-0005-0000-0000-000057310000}"/>
    <cellStyle name="Normal 2 3 2 3 2 8 4" xfId="5973" xr:uid="{00000000-0005-0000-0000-000058310000}"/>
    <cellStyle name="Normal 2 3 2 3 2 8 4 2" xfId="25046" xr:uid="{00000000-0005-0000-0000-000059310000}"/>
    <cellStyle name="Normal 2 3 2 3 2 8 4 3" xfId="15510" xr:uid="{00000000-0005-0000-0000-00005A310000}"/>
    <cellStyle name="Normal 2 3 2 3 2 8 5" xfId="20278" xr:uid="{00000000-0005-0000-0000-00005B310000}"/>
    <cellStyle name="Normal 2 3 2 3 2 8 6" xfId="10742" xr:uid="{00000000-0005-0000-0000-00005C310000}"/>
    <cellStyle name="Normal 2 3 2 3 2 9" xfId="104" xr:uid="{00000000-0005-0000-0000-00005D310000}"/>
    <cellStyle name="Normal 2 3 2 3 2 9 2" xfId="1303" xr:uid="{00000000-0005-0000-0000-00005E310000}"/>
    <cellStyle name="Normal 2 3 2 3 2 9 2 2" xfId="3688" xr:uid="{00000000-0005-0000-0000-00005F310000}"/>
    <cellStyle name="Normal 2 3 2 3 2 9 2 2 2" xfId="8457" xr:uid="{00000000-0005-0000-0000-000060310000}"/>
    <cellStyle name="Normal 2 3 2 3 2 9 2 2 2 2" xfId="27530" xr:uid="{00000000-0005-0000-0000-000061310000}"/>
    <cellStyle name="Normal 2 3 2 3 2 9 2 2 2 3" xfId="17994" xr:uid="{00000000-0005-0000-0000-000062310000}"/>
    <cellStyle name="Normal 2 3 2 3 2 9 2 2 3" xfId="22762" xr:uid="{00000000-0005-0000-0000-000063310000}"/>
    <cellStyle name="Normal 2 3 2 3 2 9 2 2 4" xfId="13226" xr:uid="{00000000-0005-0000-0000-000064310000}"/>
    <cellStyle name="Normal 2 3 2 3 2 9 2 3" xfId="6073" xr:uid="{00000000-0005-0000-0000-000065310000}"/>
    <cellStyle name="Normal 2 3 2 3 2 9 2 3 2" xfId="25146" xr:uid="{00000000-0005-0000-0000-000066310000}"/>
    <cellStyle name="Normal 2 3 2 3 2 9 2 3 3" xfId="15610" xr:uid="{00000000-0005-0000-0000-000067310000}"/>
    <cellStyle name="Normal 2 3 2 3 2 9 2 4" xfId="20378" xr:uid="{00000000-0005-0000-0000-000068310000}"/>
    <cellStyle name="Normal 2 3 2 3 2 9 2 5" xfId="10842" xr:uid="{00000000-0005-0000-0000-000069310000}"/>
    <cellStyle name="Normal 2 3 2 3 2 9 3" xfId="2496" xr:uid="{00000000-0005-0000-0000-00006A310000}"/>
    <cellStyle name="Normal 2 3 2 3 2 9 3 2" xfId="7265" xr:uid="{00000000-0005-0000-0000-00006B310000}"/>
    <cellStyle name="Normal 2 3 2 3 2 9 3 2 2" xfId="26338" xr:uid="{00000000-0005-0000-0000-00006C310000}"/>
    <cellStyle name="Normal 2 3 2 3 2 9 3 2 3" xfId="16802" xr:uid="{00000000-0005-0000-0000-00006D310000}"/>
    <cellStyle name="Normal 2 3 2 3 2 9 3 3" xfId="21570" xr:uid="{00000000-0005-0000-0000-00006E310000}"/>
    <cellStyle name="Normal 2 3 2 3 2 9 3 4" xfId="12034" xr:uid="{00000000-0005-0000-0000-00006F310000}"/>
    <cellStyle name="Normal 2 3 2 3 2 9 4" xfId="4881" xr:uid="{00000000-0005-0000-0000-000070310000}"/>
    <cellStyle name="Normal 2 3 2 3 2 9 4 2" xfId="23954" xr:uid="{00000000-0005-0000-0000-000071310000}"/>
    <cellStyle name="Normal 2 3 2 3 2 9 4 3" xfId="14418" xr:uid="{00000000-0005-0000-0000-000072310000}"/>
    <cellStyle name="Normal 2 3 2 3 2 9 5" xfId="19186" xr:uid="{00000000-0005-0000-0000-000073310000}"/>
    <cellStyle name="Normal 2 3 2 3 2 9 6" xfId="9650" xr:uid="{00000000-0005-0000-0000-000074310000}"/>
    <cellStyle name="Normal 2 3 2 3 3" xfId="212" xr:uid="{00000000-0005-0000-0000-000075310000}"/>
    <cellStyle name="Normal 2 3 2 3 3 10" xfId="9758" xr:uid="{00000000-0005-0000-0000-000076310000}"/>
    <cellStyle name="Normal 2 3 2 3 3 2" xfId="284" xr:uid="{00000000-0005-0000-0000-000077310000}"/>
    <cellStyle name="Normal 2 3 2 3 3 2 2" xfId="428" xr:uid="{00000000-0005-0000-0000-000078310000}"/>
    <cellStyle name="Normal 2 3 2 3 3 2 2 2" xfId="777" xr:uid="{00000000-0005-0000-0000-000079310000}"/>
    <cellStyle name="Normal 2 3 2 3 3 2 2 2 2" xfId="1975" xr:uid="{00000000-0005-0000-0000-00007A310000}"/>
    <cellStyle name="Normal 2 3 2 3 3 2 2 2 2 2" xfId="4360" xr:uid="{00000000-0005-0000-0000-00007B310000}"/>
    <cellStyle name="Normal 2 3 2 3 3 2 2 2 2 2 2" xfId="9129" xr:uid="{00000000-0005-0000-0000-00007C310000}"/>
    <cellStyle name="Normal 2 3 2 3 3 2 2 2 2 2 2 2" xfId="28202" xr:uid="{00000000-0005-0000-0000-00007D310000}"/>
    <cellStyle name="Normal 2 3 2 3 3 2 2 2 2 2 2 3" xfId="18666" xr:uid="{00000000-0005-0000-0000-00007E310000}"/>
    <cellStyle name="Normal 2 3 2 3 3 2 2 2 2 2 3" xfId="23434" xr:uid="{00000000-0005-0000-0000-00007F310000}"/>
    <cellStyle name="Normal 2 3 2 3 3 2 2 2 2 2 4" xfId="13898" xr:uid="{00000000-0005-0000-0000-000080310000}"/>
    <cellStyle name="Normal 2 3 2 3 3 2 2 2 2 3" xfId="6745" xr:uid="{00000000-0005-0000-0000-000081310000}"/>
    <cellStyle name="Normal 2 3 2 3 3 2 2 2 2 3 2" xfId="25818" xr:uid="{00000000-0005-0000-0000-000082310000}"/>
    <cellStyle name="Normal 2 3 2 3 3 2 2 2 2 3 3" xfId="16282" xr:uid="{00000000-0005-0000-0000-000083310000}"/>
    <cellStyle name="Normal 2 3 2 3 3 2 2 2 2 4" xfId="21050" xr:uid="{00000000-0005-0000-0000-000084310000}"/>
    <cellStyle name="Normal 2 3 2 3 3 2 2 2 2 5" xfId="11514" xr:uid="{00000000-0005-0000-0000-000085310000}"/>
    <cellStyle name="Normal 2 3 2 3 3 2 2 2 3" xfId="3168" xr:uid="{00000000-0005-0000-0000-000086310000}"/>
    <cellStyle name="Normal 2 3 2 3 3 2 2 2 3 2" xfId="7937" xr:uid="{00000000-0005-0000-0000-000087310000}"/>
    <cellStyle name="Normal 2 3 2 3 3 2 2 2 3 2 2" xfId="27010" xr:uid="{00000000-0005-0000-0000-000088310000}"/>
    <cellStyle name="Normal 2 3 2 3 3 2 2 2 3 2 3" xfId="17474" xr:uid="{00000000-0005-0000-0000-000089310000}"/>
    <cellStyle name="Normal 2 3 2 3 3 2 2 2 3 3" xfId="22242" xr:uid="{00000000-0005-0000-0000-00008A310000}"/>
    <cellStyle name="Normal 2 3 2 3 3 2 2 2 3 4" xfId="12706" xr:uid="{00000000-0005-0000-0000-00008B310000}"/>
    <cellStyle name="Normal 2 3 2 3 3 2 2 2 4" xfId="5553" xr:uid="{00000000-0005-0000-0000-00008C310000}"/>
    <cellStyle name="Normal 2 3 2 3 3 2 2 2 4 2" xfId="24626" xr:uid="{00000000-0005-0000-0000-00008D310000}"/>
    <cellStyle name="Normal 2 3 2 3 3 2 2 2 4 3" xfId="15090" xr:uid="{00000000-0005-0000-0000-00008E310000}"/>
    <cellStyle name="Normal 2 3 2 3 3 2 2 2 5" xfId="19858" xr:uid="{00000000-0005-0000-0000-00008F310000}"/>
    <cellStyle name="Normal 2 3 2 3 3 2 2 2 6" xfId="10322" xr:uid="{00000000-0005-0000-0000-000090310000}"/>
    <cellStyle name="Normal 2 3 2 3 3 2 2 3" xfId="1125" xr:uid="{00000000-0005-0000-0000-000091310000}"/>
    <cellStyle name="Normal 2 3 2 3 3 2 2 3 2" xfId="2323" xr:uid="{00000000-0005-0000-0000-000092310000}"/>
    <cellStyle name="Normal 2 3 2 3 3 2 2 3 2 2" xfId="4708" xr:uid="{00000000-0005-0000-0000-000093310000}"/>
    <cellStyle name="Normal 2 3 2 3 3 2 2 3 2 2 2" xfId="9477" xr:uid="{00000000-0005-0000-0000-000094310000}"/>
    <cellStyle name="Normal 2 3 2 3 3 2 2 3 2 2 2 2" xfId="28550" xr:uid="{00000000-0005-0000-0000-000095310000}"/>
    <cellStyle name="Normal 2 3 2 3 3 2 2 3 2 2 2 3" xfId="19014" xr:uid="{00000000-0005-0000-0000-000096310000}"/>
    <cellStyle name="Normal 2 3 2 3 3 2 2 3 2 2 3" xfId="23782" xr:uid="{00000000-0005-0000-0000-000097310000}"/>
    <cellStyle name="Normal 2 3 2 3 3 2 2 3 2 2 4" xfId="14246" xr:uid="{00000000-0005-0000-0000-000098310000}"/>
    <cellStyle name="Normal 2 3 2 3 3 2 2 3 2 3" xfId="7093" xr:uid="{00000000-0005-0000-0000-000099310000}"/>
    <cellStyle name="Normal 2 3 2 3 3 2 2 3 2 3 2" xfId="26166" xr:uid="{00000000-0005-0000-0000-00009A310000}"/>
    <cellStyle name="Normal 2 3 2 3 3 2 2 3 2 3 3" xfId="16630" xr:uid="{00000000-0005-0000-0000-00009B310000}"/>
    <cellStyle name="Normal 2 3 2 3 3 2 2 3 2 4" xfId="21398" xr:uid="{00000000-0005-0000-0000-00009C310000}"/>
    <cellStyle name="Normal 2 3 2 3 3 2 2 3 2 5" xfId="11862" xr:uid="{00000000-0005-0000-0000-00009D310000}"/>
    <cellStyle name="Normal 2 3 2 3 3 2 2 3 3" xfId="3516" xr:uid="{00000000-0005-0000-0000-00009E310000}"/>
    <cellStyle name="Normal 2 3 2 3 3 2 2 3 3 2" xfId="8285" xr:uid="{00000000-0005-0000-0000-00009F310000}"/>
    <cellStyle name="Normal 2 3 2 3 3 2 2 3 3 2 2" xfId="27358" xr:uid="{00000000-0005-0000-0000-0000A0310000}"/>
    <cellStyle name="Normal 2 3 2 3 3 2 2 3 3 2 3" xfId="17822" xr:uid="{00000000-0005-0000-0000-0000A1310000}"/>
    <cellStyle name="Normal 2 3 2 3 3 2 2 3 3 3" xfId="22590" xr:uid="{00000000-0005-0000-0000-0000A2310000}"/>
    <cellStyle name="Normal 2 3 2 3 3 2 2 3 3 4" xfId="13054" xr:uid="{00000000-0005-0000-0000-0000A3310000}"/>
    <cellStyle name="Normal 2 3 2 3 3 2 2 3 4" xfId="5901" xr:uid="{00000000-0005-0000-0000-0000A4310000}"/>
    <cellStyle name="Normal 2 3 2 3 3 2 2 3 4 2" xfId="24974" xr:uid="{00000000-0005-0000-0000-0000A5310000}"/>
    <cellStyle name="Normal 2 3 2 3 3 2 2 3 4 3" xfId="15438" xr:uid="{00000000-0005-0000-0000-0000A6310000}"/>
    <cellStyle name="Normal 2 3 2 3 3 2 2 3 5" xfId="20206" xr:uid="{00000000-0005-0000-0000-0000A7310000}"/>
    <cellStyle name="Normal 2 3 2 3 3 2 2 3 6" xfId="10670" xr:uid="{00000000-0005-0000-0000-0000A8310000}"/>
    <cellStyle name="Normal 2 3 2 3 3 2 2 4" xfId="1627" xr:uid="{00000000-0005-0000-0000-0000A9310000}"/>
    <cellStyle name="Normal 2 3 2 3 3 2 2 4 2" xfId="4012" xr:uid="{00000000-0005-0000-0000-0000AA310000}"/>
    <cellStyle name="Normal 2 3 2 3 3 2 2 4 2 2" xfId="8781" xr:uid="{00000000-0005-0000-0000-0000AB310000}"/>
    <cellStyle name="Normal 2 3 2 3 3 2 2 4 2 2 2" xfId="27854" xr:uid="{00000000-0005-0000-0000-0000AC310000}"/>
    <cellStyle name="Normal 2 3 2 3 3 2 2 4 2 2 3" xfId="18318" xr:uid="{00000000-0005-0000-0000-0000AD310000}"/>
    <cellStyle name="Normal 2 3 2 3 3 2 2 4 2 3" xfId="23086" xr:uid="{00000000-0005-0000-0000-0000AE310000}"/>
    <cellStyle name="Normal 2 3 2 3 3 2 2 4 2 4" xfId="13550" xr:uid="{00000000-0005-0000-0000-0000AF310000}"/>
    <cellStyle name="Normal 2 3 2 3 3 2 2 4 3" xfId="6397" xr:uid="{00000000-0005-0000-0000-0000B0310000}"/>
    <cellStyle name="Normal 2 3 2 3 3 2 2 4 3 2" xfId="25470" xr:uid="{00000000-0005-0000-0000-0000B1310000}"/>
    <cellStyle name="Normal 2 3 2 3 3 2 2 4 3 3" xfId="15934" xr:uid="{00000000-0005-0000-0000-0000B2310000}"/>
    <cellStyle name="Normal 2 3 2 3 3 2 2 4 4" xfId="20702" xr:uid="{00000000-0005-0000-0000-0000B3310000}"/>
    <cellStyle name="Normal 2 3 2 3 3 2 2 4 5" xfId="11166" xr:uid="{00000000-0005-0000-0000-0000B4310000}"/>
    <cellStyle name="Normal 2 3 2 3 3 2 2 5" xfId="2820" xr:uid="{00000000-0005-0000-0000-0000B5310000}"/>
    <cellStyle name="Normal 2 3 2 3 3 2 2 5 2" xfId="7589" xr:uid="{00000000-0005-0000-0000-0000B6310000}"/>
    <cellStyle name="Normal 2 3 2 3 3 2 2 5 2 2" xfId="26662" xr:uid="{00000000-0005-0000-0000-0000B7310000}"/>
    <cellStyle name="Normal 2 3 2 3 3 2 2 5 2 3" xfId="17126" xr:uid="{00000000-0005-0000-0000-0000B8310000}"/>
    <cellStyle name="Normal 2 3 2 3 3 2 2 5 3" xfId="21894" xr:uid="{00000000-0005-0000-0000-0000B9310000}"/>
    <cellStyle name="Normal 2 3 2 3 3 2 2 5 4" xfId="12358" xr:uid="{00000000-0005-0000-0000-0000BA310000}"/>
    <cellStyle name="Normal 2 3 2 3 3 2 2 6" xfId="5205" xr:uid="{00000000-0005-0000-0000-0000BB310000}"/>
    <cellStyle name="Normal 2 3 2 3 3 2 2 6 2" xfId="24278" xr:uid="{00000000-0005-0000-0000-0000BC310000}"/>
    <cellStyle name="Normal 2 3 2 3 3 2 2 6 3" xfId="14742" xr:uid="{00000000-0005-0000-0000-0000BD310000}"/>
    <cellStyle name="Normal 2 3 2 3 3 2 2 7" xfId="19510" xr:uid="{00000000-0005-0000-0000-0000BE310000}"/>
    <cellStyle name="Normal 2 3 2 3 3 2 2 8" xfId="9974" xr:uid="{00000000-0005-0000-0000-0000BF310000}"/>
    <cellStyle name="Normal 2 3 2 3 3 2 3" xfId="633" xr:uid="{00000000-0005-0000-0000-0000C0310000}"/>
    <cellStyle name="Normal 2 3 2 3 3 2 3 2" xfId="1831" xr:uid="{00000000-0005-0000-0000-0000C1310000}"/>
    <cellStyle name="Normal 2 3 2 3 3 2 3 2 2" xfId="4216" xr:uid="{00000000-0005-0000-0000-0000C2310000}"/>
    <cellStyle name="Normal 2 3 2 3 3 2 3 2 2 2" xfId="8985" xr:uid="{00000000-0005-0000-0000-0000C3310000}"/>
    <cellStyle name="Normal 2 3 2 3 3 2 3 2 2 2 2" xfId="28058" xr:uid="{00000000-0005-0000-0000-0000C4310000}"/>
    <cellStyle name="Normal 2 3 2 3 3 2 3 2 2 2 3" xfId="18522" xr:uid="{00000000-0005-0000-0000-0000C5310000}"/>
    <cellStyle name="Normal 2 3 2 3 3 2 3 2 2 3" xfId="23290" xr:uid="{00000000-0005-0000-0000-0000C6310000}"/>
    <cellStyle name="Normal 2 3 2 3 3 2 3 2 2 4" xfId="13754" xr:uid="{00000000-0005-0000-0000-0000C7310000}"/>
    <cellStyle name="Normal 2 3 2 3 3 2 3 2 3" xfId="6601" xr:uid="{00000000-0005-0000-0000-0000C8310000}"/>
    <cellStyle name="Normal 2 3 2 3 3 2 3 2 3 2" xfId="25674" xr:uid="{00000000-0005-0000-0000-0000C9310000}"/>
    <cellStyle name="Normal 2 3 2 3 3 2 3 2 3 3" xfId="16138" xr:uid="{00000000-0005-0000-0000-0000CA310000}"/>
    <cellStyle name="Normal 2 3 2 3 3 2 3 2 4" xfId="20906" xr:uid="{00000000-0005-0000-0000-0000CB310000}"/>
    <cellStyle name="Normal 2 3 2 3 3 2 3 2 5" xfId="11370" xr:uid="{00000000-0005-0000-0000-0000CC310000}"/>
    <cellStyle name="Normal 2 3 2 3 3 2 3 3" xfId="3024" xr:uid="{00000000-0005-0000-0000-0000CD310000}"/>
    <cellStyle name="Normal 2 3 2 3 3 2 3 3 2" xfId="7793" xr:uid="{00000000-0005-0000-0000-0000CE310000}"/>
    <cellStyle name="Normal 2 3 2 3 3 2 3 3 2 2" xfId="26866" xr:uid="{00000000-0005-0000-0000-0000CF310000}"/>
    <cellStyle name="Normal 2 3 2 3 3 2 3 3 2 3" xfId="17330" xr:uid="{00000000-0005-0000-0000-0000D0310000}"/>
    <cellStyle name="Normal 2 3 2 3 3 2 3 3 3" xfId="22098" xr:uid="{00000000-0005-0000-0000-0000D1310000}"/>
    <cellStyle name="Normal 2 3 2 3 3 2 3 3 4" xfId="12562" xr:uid="{00000000-0005-0000-0000-0000D2310000}"/>
    <cellStyle name="Normal 2 3 2 3 3 2 3 4" xfId="5409" xr:uid="{00000000-0005-0000-0000-0000D3310000}"/>
    <cellStyle name="Normal 2 3 2 3 3 2 3 4 2" xfId="24482" xr:uid="{00000000-0005-0000-0000-0000D4310000}"/>
    <cellStyle name="Normal 2 3 2 3 3 2 3 4 3" xfId="14946" xr:uid="{00000000-0005-0000-0000-0000D5310000}"/>
    <cellStyle name="Normal 2 3 2 3 3 2 3 5" xfId="19714" xr:uid="{00000000-0005-0000-0000-0000D6310000}"/>
    <cellStyle name="Normal 2 3 2 3 3 2 3 6" xfId="10178" xr:uid="{00000000-0005-0000-0000-0000D7310000}"/>
    <cellStyle name="Normal 2 3 2 3 3 2 4" xfId="981" xr:uid="{00000000-0005-0000-0000-0000D8310000}"/>
    <cellStyle name="Normal 2 3 2 3 3 2 4 2" xfId="2179" xr:uid="{00000000-0005-0000-0000-0000D9310000}"/>
    <cellStyle name="Normal 2 3 2 3 3 2 4 2 2" xfId="4564" xr:uid="{00000000-0005-0000-0000-0000DA310000}"/>
    <cellStyle name="Normal 2 3 2 3 3 2 4 2 2 2" xfId="9333" xr:uid="{00000000-0005-0000-0000-0000DB310000}"/>
    <cellStyle name="Normal 2 3 2 3 3 2 4 2 2 2 2" xfId="28406" xr:uid="{00000000-0005-0000-0000-0000DC310000}"/>
    <cellStyle name="Normal 2 3 2 3 3 2 4 2 2 2 3" xfId="18870" xr:uid="{00000000-0005-0000-0000-0000DD310000}"/>
    <cellStyle name="Normal 2 3 2 3 3 2 4 2 2 3" xfId="23638" xr:uid="{00000000-0005-0000-0000-0000DE310000}"/>
    <cellStyle name="Normal 2 3 2 3 3 2 4 2 2 4" xfId="14102" xr:uid="{00000000-0005-0000-0000-0000DF310000}"/>
    <cellStyle name="Normal 2 3 2 3 3 2 4 2 3" xfId="6949" xr:uid="{00000000-0005-0000-0000-0000E0310000}"/>
    <cellStyle name="Normal 2 3 2 3 3 2 4 2 3 2" xfId="26022" xr:uid="{00000000-0005-0000-0000-0000E1310000}"/>
    <cellStyle name="Normal 2 3 2 3 3 2 4 2 3 3" xfId="16486" xr:uid="{00000000-0005-0000-0000-0000E2310000}"/>
    <cellStyle name="Normal 2 3 2 3 3 2 4 2 4" xfId="21254" xr:uid="{00000000-0005-0000-0000-0000E3310000}"/>
    <cellStyle name="Normal 2 3 2 3 3 2 4 2 5" xfId="11718" xr:uid="{00000000-0005-0000-0000-0000E4310000}"/>
    <cellStyle name="Normal 2 3 2 3 3 2 4 3" xfId="3372" xr:uid="{00000000-0005-0000-0000-0000E5310000}"/>
    <cellStyle name="Normal 2 3 2 3 3 2 4 3 2" xfId="8141" xr:uid="{00000000-0005-0000-0000-0000E6310000}"/>
    <cellStyle name="Normal 2 3 2 3 3 2 4 3 2 2" xfId="27214" xr:uid="{00000000-0005-0000-0000-0000E7310000}"/>
    <cellStyle name="Normal 2 3 2 3 3 2 4 3 2 3" xfId="17678" xr:uid="{00000000-0005-0000-0000-0000E8310000}"/>
    <cellStyle name="Normal 2 3 2 3 3 2 4 3 3" xfId="22446" xr:uid="{00000000-0005-0000-0000-0000E9310000}"/>
    <cellStyle name="Normal 2 3 2 3 3 2 4 3 4" xfId="12910" xr:uid="{00000000-0005-0000-0000-0000EA310000}"/>
    <cellStyle name="Normal 2 3 2 3 3 2 4 4" xfId="5757" xr:uid="{00000000-0005-0000-0000-0000EB310000}"/>
    <cellStyle name="Normal 2 3 2 3 3 2 4 4 2" xfId="24830" xr:uid="{00000000-0005-0000-0000-0000EC310000}"/>
    <cellStyle name="Normal 2 3 2 3 3 2 4 4 3" xfId="15294" xr:uid="{00000000-0005-0000-0000-0000ED310000}"/>
    <cellStyle name="Normal 2 3 2 3 3 2 4 5" xfId="20062" xr:uid="{00000000-0005-0000-0000-0000EE310000}"/>
    <cellStyle name="Normal 2 3 2 3 3 2 4 6" xfId="10526" xr:uid="{00000000-0005-0000-0000-0000EF310000}"/>
    <cellStyle name="Normal 2 3 2 3 3 2 5" xfId="1483" xr:uid="{00000000-0005-0000-0000-0000F0310000}"/>
    <cellStyle name="Normal 2 3 2 3 3 2 5 2" xfId="3868" xr:uid="{00000000-0005-0000-0000-0000F1310000}"/>
    <cellStyle name="Normal 2 3 2 3 3 2 5 2 2" xfId="8637" xr:uid="{00000000-0005-0000-0000-0000F2310000}"/>
    <cellStyle name="Normal 2 3 2 3 3 2 5 2 2 2" xfId="27710" xr:uid="{00000000-0005-0000-0000-0000F3310000}"/>
    <cellStyle name="Normal 2 3 2 3 3 2 5 2 2 3" xfId="18174" xr:uid="{00000000-0005-0000-0000-0000F4310000}"/>
    <cellStyle name="Normal 2 3 2 3 3 2 5 2 3" xfId="22942" xr:uid="{00000000-0005-0000-0000-0000F5310000}"/>
    <cellStyle name="Normal 2 3 2 3 3 2 5 2 4" xfId="13406" xr:uid="{00000000-0005-0000-0000-0000F6310000}"/>
    <cellStyle name="Normal 2 3 2 3 3 2 5 3" xfId="6253" xr:uid="{00000000-0005-0000-0000-0000F7310000}"/>
    <cellStyle name="Normal 2 3 2 3 3 2 5 3 2" xfId="25326" xr:uid="{00000000-0005-0000-0000-0000F8310000}"/>
    <cellStyle name="Normal 2 3 2 3 3 2 5 3 3" xfId="15790" xr:uid="{00000000-0005-0000-0000-0000F9310000}"/>
    <cellStyle name="Normal 2 3 2 3 3 2 5 4" xfId="20558" xr:uid="{00000000-0005-0000-0000-0000FA310000}"/>
    <cellStyle name="Normal 2 3 2 3 3 2 5 5" xfId="11022" xr:uid="{00000000-0005-0000-0000-0000FB310000}"/>
    <cellStyle name="Normal 2 3 2 3 3 2 6" xfId="2676" xr:uid="{00000000-0005-0000-0000-0000FC310000}"/>
    <cellStyle name="Normal 2 3 2 3 3 2 6 2" xfId="7445" xr:uid="{00000000-0005-0000-0000-0000FD310000}"/>
    <cellStyle name="Normal 2 3 2 3 3 2 6 2 2" xfId="26518" xr:uid="{00000000-0005-0000-0000-0000FE310000}"/>
    <cellStyle name="Normal 2 3 2 3 3 2 6 2 3" xfId="16982" xr:uid="{00000000-0005-0000-0000-0000FF310000}"/>
    <cellStyle name="Normal 2 3 2 3 3 2 6 3" xfId="21750" xr:uid="{00000000-0005-0000-0000-000000320000}"/>
    <cellStyle name="Normal 2 3 2 3 3 2 6 4" xfId="12214" xr:uid="{00000000-0005-0000-0000-000001320000}"/>
    <cellStyle name="Normal 2 3 2 3 3 2 7" xfId="5061" xr:uid="{00000000-0005-0000-0000-000002320000}"/>
    <cellStyle name="Normal 2 3 2 3 3 2 7 2" xfId="24134" xr:uid="{00000000-0005-0000-0000-000003320000}"/>
    <cellStyle name="Normal 2 3 2 3 3 2 7 3" xfId="14598" xr:uid="{00000000-0005-0000-0000-000004320000}"/>
    <cellStyle name="Normal 2 3 2 3 3 2 8" xfId="19366" xr:uid="{00000000-0005-0000-0000-000005320000}"/>
    <cellStyle name="Normal 2 3 2 3 3 2 9" xfId="9830" xr:uid="{00000000-0005-0000-0000-000006320000}"/>
    <cellStyle name="Normal 2 3 2 3 3 3" xfId="356" xr:uid="{00000000-0005-0000-0000-000007320000}"/>
    <cellStyle name="Normal 2 3 2 3 3 3 2" xfId="705" xr:uid="{00000000-0005-0000-0000-000008320000}"/>
    <cellStyle name="Normal 2 3 2 3 3 3 2 2" xfId="1903" xr:uid="{00000000-0005-0000-0000-000009320000}"/>
    <cellStyle name="Normal 2 3 2 3 3 3 2 2 2" xfId="4288" xr:uid="{00000000-0005-0000-0000-00000A320000}"/>
    <cellStyle name="Normal 2 3 2 3 3 3 2 2 2 2" xfId="9057" xr:uid="{00000000-0005-0000-0000-00000B320000}"/>
    <cellStyle name="Normal 2 3 2 3 3 3 2 2 2 2 2" xfId="28130" xr:uid="{00000000-0005-0000-0000-00000C320000}"/>
    <cellStyle name="Normal 2 3 2 3 3 3 2 2 2 2 3" xfId="18594" xr:uid="{00000000-0005-0000-0000-00000D320000}"/>
    <cellStyle name="Normal 2 3 2 3 3 3 2 2 2 3" xfId="23362" xr:uid="{00000000-0005-0000-0000-00000E320000}"/>
    <cellStyle name="Normal 2 3 2 3 3 3 2 2 2 4" xfId="13826" xr:uid="{00000000-0005-0000-0000-00000F320000}"/>
    <cellStyle name="Normal 2 3 2 3 3 3 2 2 3" xfId="6673" xr:uid="{00000000-0005-0000-0000-000010320000}"/>
    <cellStyle name="Normal 2 3 2 3 3 3 2 2 3 2" xfId="25746" xr:uid="{00000000-0005-0000-0000-000011320000}"/>
    <cellStyle name="Normal 2 3 2 3 3 3 2 2 3 3" xfId="16210" xr:uid="{00000000-0005-0000-0000-000012320000}"/>
    <cellStyle name="Normal 2 3 2 3 3 3 2 2 4" xfId="20978" xr:uid="{00000000-0005-0000-0000-000013320000}"/>
    <cellStyle name="Normal 2 3 2 3 3 3 2 2 5" xfId="11442" xr:uid="{00000000-0005-0000-0000-000014320000}"/>
    <cellStyle name="Normal 2 3 2 3 3 3 2 3" xfId="3096" xr:uid="{00000000-0005-0000-0000-000015320000}"/>
    <cellStyle name="Normal 2 3 2 3 3 3 2 3 2" xfId="7865" xr:uid="{00000000-0005-0000-0000-000016320000}"/>
    <cellStyle name="Normal 2 3 2 3 3 3 2 3 2 2" xfId="26938" xr:uid="{00000000-0005-0000-0000-000017320000}"/>
    <cellStyle name="Normal 2 3 2 3 3 3 2 3 2 3" xfId="17402" xr:uid="{00000000-0005-0000-0000-000018320000}"/>
    <cellStyle name="Normal 2 3 2 3 3 3 2 3 3" xfId="22170" xr:uid="{00000000-0005-0000-0000-000019320000}"/>
    <cellStyle name="Normal 2 3 2 3 3 3 2 3 4" xfId="12634" xr:uid="{00000000-0005-0000-0000-00001A320000}"/>
    <cellStyle name="Normal 2 3 2 3 3 3 2 4" xfId="5481" xr:uid="{00000000-0005-0000-0000-00001B320000}"/>
    <cellStyle name="Normal 2 3 2 3 3 3 2 4 2" xfId="24554" xr:uid="{00000000-0005-0000-0000-00001C320000}"/>
    <cellStyle name="Normal 2 3 2 3 3 3 2 4 3" xfId="15018" xr:uid="{00000000-0005-0000-0000-00001D320000}"/>
    <cellStyle name="Normal 2 3 2 3 3 3 2 5" xfId="19786" xr:uid="{00000000-0005-0000-0000-00001E320000}"/>
    <cellStyle name="Normal 2 3 2 3 3 3 2 6" xfId="10250" xr:uid="{00000000-0005-0000-0000-00001F320000}"/>
    <cellStyle name="Normal 2 3 2 3 3 3 3" xfId="1053" xr:uid="{00000000-0005-0000-0000-000020320000}"/>
    <cellStyle name="Normal 2 3 2 3 3 3 3 2" xfId="2251" xr:uid="{00000000-0005-0000-0000-000021320000}"/>
    <cellStyle name="Normal 2 3 2 3 3 3 3 2 2" xfId="4636" xr:uid="{00000000-0005-0000-0000-000022320000}"/>
    <cellStyle name="Normal 2 3 2 3 3 3 3 2 2 2" xfId="9405" xr:uid="{00000000-0005-0000-0000-000023320000}"/>
    <cellStyle name="Normal 2 3 2 3 3 3 3 2 2 2 2" xfId="28478" xr:uid="{00000000-0005-0000-0000-000024320000}"/>
    <cellStyle name="Normal 2 3 2 3 3 3 3 2 2 2 3" xfId="18942" xr:uid="{00000000-0005-0000-0000-000025320000}"/>
    <cellStyle name="Normal 2 3 2 3 3 3 3 2 2 3" xfId="23710" xr:uid="{00000000-0005-0000-0000-000026320000}"/>
    <cellStyle name="Normal 2 3 2 3 3 3 3 2 2 4" xfId="14174" xr:uid="{00000000-0005-0000-0000-000027320000}"/>
    <cellStyle name="Normal 2 3 2 3 3 3 3 2 3" xfId="7021" xr:uid="{00000000-0005-0000-0000-000028320000}"/>
    <cellStyle name="Normal 2 3 2 3 3 3 3 2 3 2" xfId="26094" xr:uid="{00000000-0005-0000-0000-000029320000}"/>
    <cellStyle name="Normal 2 3 2 3 3 3 3 2 3 3" xfId="16558" xr:uid="{00000000-0005-0000-0000-00002A320000}"/>
    <cellStyle name="Normal 2 3 2 3 3 3 3 2 4" xfId="21326" xr:uid="{00000000-0005-0000-0000-00002B320000}"/>
    <cellStyle name="Normal 2 3 2 3 3 3 3 2 5" xfId="11790" xr:uid="{00000000-0005-0000-0000-00002C320000}"/>
    <cellStyle name="Normal 2 3 2 3 3 3 3 3" xfId="3444" xr:uid="{00000000-0005-0000-0000-00002D320000}"/>
    <cellStyle name="Normal 2 3 2 3 3 3 3 3 2" xfId="8213" xr:uid="{00000000-0005-0000-0000-00002E320000}"/>
    <cellStyle name="Normal 2 3 2 3 3 3 3 3 2 2" xfId="27286" xr:uid="{00000000-0005-0000-0000-00002F320000}"/>
    <cellStyle name="Normal 2 3 2 3 3 3 3 3 2 3" xfId="17750" xr:uid="{00000000-0005-0000-0000-000030320000}"/>
    <cellStyle name="Normal 2 3 2 3 3 3 3 3 3" xfId="22518" xr:uid="{00000000-0005-0000-0000-000031320000}"/>
    <cellStyle name="Normal 2 3 2 3 3 3 3 3 4" xfId="12982" xr:uid="{00000000-0005-0000-0000-000032320000}"/>
    <cellStyle name="Normal 2 3 2 3 3 3 3 4" xfId="5829" xr:uid="{00000000-0005-0000-0000-000033320000}"/>
    <cellStyle name="Normal 2 3 2 3 3 3 3 4 2" xfId="24902" xr:uid="{00000000-0005-0000-0000-000034320000}"/>
    <cellStyle name="Normal 2 3 2 3 3 3 3 4 3" xfId="15366" xr:uid="{00000000-0005-0000-0000-000035320000}"/>
    <cellStyle name="Normal 2 3 2 3 3 3 3 5" xfId="20134" xr:uid="{00000000-0005-0000-0000-000036320000}"/>
    <cellStyle name="Normal 2 3 2 3 3 3 3 6" xfId="10598" xr:uid="{00000000-0005-0000-0000-000037320000}"/>
    <cellStyle name="Normal 2 3 2 3 3 3 4" xfId="1555" xr:uid="{00000000-0005-0000-0000-000038320000}"/>
    <cellStyle name="Normal 2 3 2 3 3 3 4 2" xfId="3940" xr:uid="{00000000-0005-0000-0000-000039320000}"/>
    <cellStyle name="Normal 2 3 2 3 3 3 4 2 2" xfId="8709" xr:uid="{00000000-0005-0000-0000-00003A320000}"/>
    <cellStyle name="Normal 2 3 2 3 3 3 4 2 2 2" xfId="27782" xr:uid="{00000000-0005-0000-0000-00003B320000}"/>
    <cellStyle name="Normal 2 3 2 3 3 3 4 2 2 3" xfId="18246" xr:uid="{00000000-0005-0000-0000-00003C320000}"/>
    <cellStyle name="Normal 2 3 2 3 3 3 4 2 3" xfId="23014" xr:uid="{00000000-0005-0000-0000-00003D320000}"/>
    <cellStyle name="Normal 2 3 2 3 3 3 4 2 4" xfId="13478" xr:uid="{00000000-0005-0000-0000-00003E320000}"/>
    <cellStyle name="Normal 2 3 2 3 3 3 4 3" xfId="6325" xr:uid="{00000000-0005-0000-0000-00003F320000}"/>
    <cellStyle name="Normal 2 3 2 3 3 3 4 3 2" xfId="25398" xr:uid="{00000000-0005-0000-0000-000040320000}"/>
    <cellStyle name="Normal 2 3 2 3 3 3 4 3 3" xfId="15862" xr:uid="{00000000-0005-0000-0000-000041320000}"/>
    <cellStyle name="Normal 2 3 2 3 3 3 4 4" xfId="20630" xr:uid="{00000000-0005-0000-0000-000042320000}"/>
    <cellStyle name="Normal 2 3 2 3 3 3 4 5" xfId="11094" xr:uid="{00000000-0005-0000-0000-000043320000}"/>
    <cellStyle name="Normal 2 3 2 3 3 3 5" xfId="2748" xr:uid="{00000000-0005-0000-0000-000044320000}"/>
    <cellStyle name="Normal 2 3 2 3 3 3 5 2" xfId="7517" xr:uid="{00000000-0005-0000-0000-000045320000}"/>
    <cellStyle name="Normal 2 3 2 3 3 3 5 2 2" xfId="26590" xr:uid="{00000000-0005-0000-0000-000046320000}"/>
    <cellStyle name="Normal 2 3 2 3 3 3 5 2 3" xfId="17054" xr:uid="{00000000-0005-0000-0000-000047320000}"/>
    <cellStyle name="Normal 2 3 2 3 3 3 5 3" xfId="21822" xr:uid="{00000000-0005-0000-0000-000048320000}"/>
    <cellStyle name="Normal 2 3 2 3 3 3 5 4" xfId="12286" xr:uid="{00000000-0005-0000-0000-000049320000}"/>
    <cellStyle name="Normal 2 3 2 3 3 3 6" xfId="5133" xr:uid="{00000000-0005-0000-0000-00004A320000}"/>
    <cellStyle name="Normal 2 3 2 3 3 3 6 2" xfId="24206" xr:uid="{00000000-0005-0000-0000-00004B320000}"/>
    <cellStyle name="Normal 2 3 2 3 3 3 6 3" xfId="14670" xr:uid="{00000000-0005-0000-0000-00004C320000}"/>
    <cellStyle name="Normal 2 3 2 3 3 3 7" xfId="19438" xr:uid="{00000000-0005-0000-0000-00004D320000}"/>
    <cellStyle name="Normal 2 3 2 3 3 3 8" xfId="9902" xr:uid="{00000000-0005-0000-0000-00004E320000}"/>
    <cellStyle name="Normal 2 3 2 3 3 4" xfId="561" xr:uid="{00000000-0005-0000-0000-00004F320000}"/>
    <cellStyle name="Normal 2 3 2 3 3 4 2" xfId="1759" xr:uid="{00000000-0005-0000-0000-000050320000}"/>
    <cellStyle name="Normal 2 3 2 3 3 4 2 2" xfId="4144" xr:uid="{00000000-0005-0000-0000-000051320000}"/>
    <cellStyle name="Normal 2 3 2 3 3 4 2 2 2" xfId="8913" xr:uid="{00000000-0005-0000-0000-000052320000}"/>
    <cellStyle name="Normal 2 3 2 3 3 4 2 2 2 2" xfId="27986" xr:uid="{00000000-0005-0000-0000-000053320000}"/>
    <cellStyle name="Normal 2 3 2 3 3 4 2 2 2 3" xfId="18450" xr:uid="{00000000-0005-0000-0000-000054320000}"/>
    <cellStyle name="Normal 2 3 2 3 3 4 2 2 3" xfId="23218" xr:uid="{00000000-0005-0000-0000-000055320000}"/>
    <cellStyle name="Normal 2 3 2 3 3 4 2 2 4" xfId="13682" xr:uid="{00000000-0005-0000-0000-000056320000}"/>
    <cellStyle name="Normal 2 3 2 3 3 4 2 3" xfId="6529" xr:uid="{00000000-0005-0000-0000-000057320000}"/>
    <cellStyle name="Normal 2 3 2 3 3 4 2 3 2" xfId="25602" xr:uid="{00000000-0005-0000-0000-000058320000}"/>
    <cellStyle name="Normal 2 3 2 3 3 4 2 3 3" xfId="16066" xr:uid="{00000000-0005-0000-0000-000059320000}"/>
    <cellStyle name="Normal 2 3 2 3 3 4 2 4" xfId="20834" xr:uid="{00000000-0005-0000-0000-00005A320000}"/>
    <cellStyle name="Normal 2 3 2 3 3 4 2 5" xfId="11298" xr:uid="{00000000-0005-0000-0000-00005B320000}"/>
    <cellStyle name="Normal 2 3 2 3 3 4 3" xfId="2952" xr:uid="{00000000-0005-0000-0000-00005C320000}"/>
    <cellStyle name="Normal 2 3 2 3 3 4 3 2" xfId="7721" xr:uid="{00000000-0005-0000-0000-00005D320000}"/>
    <cellStyle name="Normal 2 3 2 3 3 4 3 2 2" xfId="26794" xr:uid="{00000000-0005-0000-0000-00005E320000}"/>
    <cellStyle name="Normal 2 3 2 3 3 4 3 2 3" xfId="17258" xr:uid="{00000000-0005-0000-0000-00005F320000}"/>
    <cellStyle name="Normal 2 3 2 3 3 4 3 3" xfId="22026" xr:uid="{00000000-0005-0000-0000-000060320000}"/>
    <cellStyle name="Normal 2 3 2 3 3 4 3 4" xfId="12490" xr:uid="{00000000-0005-0000-0000-000061320000}"/>
    <cellStyle name="Normal 2 3 2 3 3 4 4" xfId="5337" xr:uid="{00000000-0005-0000-0000-000062320000}"/>
    <cellStyle name="Normal 2 3 2 3 3 4 4 2" xfId="24410" xr:uid="{00000000-0005-0000-0000-000063320000}"/>
    <cellStyle name="Normal 2 3 2 3 3 4 4 3" xfId="14874" xr:uid="{00000000-0005-0000-0000-000064320000}"/>
    <cellStyle name="Normal 2 3 2 3 3 4 5" xfId="19642" xr:uid="{00000000-0005-0000-0000-000065320000}"/>
    <cellStyle name="Normal 2 3 2 3 3 4 6" xfId="10106" xr:uid="{00000000-0005-0000-0000-000066320000}"/>
    <cellStyle name="Normal 2 3 2 3 3 5" xfId="909" xr:uid="{00000000-0005-0000-0000-000067320000}"/>
    <cellStyle name="Normal 2 3 2 3 3 5 2" xfId="2107" xr:uid="{00000000-0005-0000-0000-000068320000}"/>
    <cellStyle name="Normal 2 3 2 3 3 5 2 2" xfId="4492" xr:uid="{00000000-0005-0000-0000-000069320000}"/>
    <cellStyle name="Normal 2 3 2 3 3 5 2 2 2" xfId="9261" xr:uid="{00000000-0005-0000-0000-00006A320000}"/>
    <cellStyle name="Normal 2 3 2 3 3 5 2 2 2 2" xfId="28334" xr:uid="{00000000-0005-0000-0000-00006B320000}"/>
    <cellStyle name="Normal 2 3 2 3 3 5 2 2 2 3" xfId="18798" xr:uid="{00000000-0005-0000-0000-00006C320000}"/>
    <cellStyle name="Normal 2 3 2 3 3 5 2 2 3" xfId="23566" xr:uid="{00000000-0005-0000-0000-00006D320000}"/>
    <cellStyle name="Normal 2 3 2 3 3 5 2 2 4" xfId="14030" xr:uid="{00000000-0005-0000-0000-00006E320000}"/>
    <cellStyle name="Normal 2 3 2 3 3 5 2 3" xfId="6877" xr:uid="{00000000-0005-0000-0000-00006F320000}"/>
    <cellStyle name="Normal 2 3 2 3 3 5 2 3 2" xfId="25950" xr:uid="{00000000-0005-0000-0000-000070320000}"/>
    <cellStyle name="Normal 2 3 2 3 3 5 2 3 3" xfId="16414" xr:uid="{00000000-0005-0000-0000-000071320000}"/>
    <cellStyle name="Normal 2 3 2 3 3 5 2 4" xfId="21182" xr:uid="{00000000-0005-0000-0000-000072320000}"/>
    <cellStyle name="Normal 2 3 2 3 3 5 2 5" xfId="11646" xr:uid="{00000000-0005-0000-0000-000073320000}"/>
    <cellStyle name="Normal 2 3 2 3 3 5 3" xfId="3300" xr:uid="{00000000-0005-0000-0000-000074320000}"/>
    <cellStyle name="Normal 2 3 2 3 3 5 3 2" xfId="8069" xr:uid="{00000000-0005-0000-0000-000075320000}"/>
    <cellStyle name="Normal 2 3 2 3 3 5 3 2 2" xfId="27142" xr:uid="{00000000-0005-0000-0000-000076320000}"/>
    <cellStyle name="Normal 2 3 2 3 3 5 3 2 3" xfId="17606" xr:uid="{00000000-0005-0000-0000-000077320000}"/>
    <cellStyle name="Normal 2 3 2 3 3 5 3 3" xfId="22374" xr:uid="{00000000-0005-0000-0000-000078320000}"/>
    <cellStyle name="Normal 2 3 2 3 3 5 3 4" xfId="12838" xr:uid="{00000000-0005-0000-0000-000079320000}"/>
    <cellStyle name="Normal 2 3 2 3 3 5 4" xfId="5685" xr:uid="{00000000-0005-0000-0000-00007A320000}"/>
    <cellStyle name="Normal 2 3 2 3 3 5 4 2" xfId="24758" xr:uid="{00000000-0005-0000-0000-00007B320000}"/>
    <cellStyle name="Normal 2 3 2 3 3 5 4 3" xfId="15222" xr:uid="{00000000-0005-0000-0000-00007C320000}"/>
    <cellStyle name="Normal 2 3 2 3 3 5 5" xfId="19990" xr:uid="{00000000-0005-0000-0000-00007D320000}"/>
    <cellStyle name="Normal 2 3 2 3 3 5 6" xfId="10454" xr:uid="{00000000-0005-0000-0000-00007E320000}"/>
    <cellStyle name="Normal 2 3 2 3 3 6" xfId="1411" xr:uid="{00000000-0005-0000-0000-00007F320000}"/>
    <cellStyle name="Normal 2 3 2 3 3 6 2" xfId="3796" xr:uid="{00000000-0005-0000-0000-000080320000}"/>
    <cellStyle name="Normal 2 3 2 3 3 6 2 2" xfId="8565" xr:uid="{00000000-0005-0000-0000-000081320000}"/>
    <cellStyle name="Normal 2 3 2 3 3 6 2 2 2" xfId="27638" xr:uid="{00000000-0005-0000-0000-000082320000}"/>
    <cellStyle name="Normal 2 3 2 3 3 6 2 2 3" xfId="18102" xr:uid="{00000000-0005-0000-0000-000083320000}"/>
    <cellStyle name="Normal 2 3 2 3 3 6 2 3" xfId="22870" xr:uid="{00000000-0005-0000-0000-000084320000}"/>
    <cellStyle name="Normal 2 3 2 3 3 6 2 4" xfId="13334" xr:uid="{00000000-0005-0000-0000-000085320000}"/>
    <cellStyle name="Normal 2 3 2 3 3 6 3" xfId="6181" xr:uid="{00000000-0005-0000-0000-000086320000}"/>
    <cellStyle name="Normal 2 3 2 3 3 6 3 2" xfId="25254" xr:uid="{00000000-0005-0000-0000-000087320000}"/>
    <cellStyle name="Normal 2 3 2 3 3 6 3 3" xfId="15718" xr:uid="{00000000-0005-0000-0000-000088320000}"/>
    <cellStyle name="Normal 2 3 2 3 3 6 4" xfId="20486" xr:uid="{00000000-0005-0000-0000-000089320000}"/>
    <cellStyle name="Normal 2 3 2 3 3 6 5" xfId="10950" xr:uid="{00000000-0005-0000-0000-00008A320000}"/>
    <cellStyle name="Normal 2 3 2 3 3 7" xfId="2604" xr:uid="{00000000-0005-0000-0000-00008B320000}"/>
    <cellStyle name="Normal 2 3 2 3 3 7 2" xfId="7373" xr:uid="{00000000-0005-0000-0000-00008C320000}"/>
    <cellStyle name="Normal 2 3 2 3 3 7 2 2" xfId="26446" xr:uid="{00000000-0005-0000-0000-00008D320000}"/>
    <cellStyle name="Normal 2 3 2 3 3 7 2 3" xfId="16910" xr:uid="{00000000-0005-0000-0000-00008E320000}"/>
    <cellStyle name="Normal 2 3 2 3 3 7 3" xfId="21678" xr:uid="{00000000-0005-0000-0000-00008F320000}"/>
    <cellStyle name="Normal 2 3 2 3 3 7 4" xfId="12142" xr:uid="{00000000-0005-0000-0000-000090320000}"/>
    <cellStyle name="Normal 2 3 2 3 3 8" xfId="4989" xr:uid="{00000000-0005-0000-0000-000091320000}"/>
    <cellStyle name="Normal 2 3 2 3 3 8 2" xfId="24062" xr:uid="{00000000-0005-0000-0000-000092320000}"/>
    <cellStyle name="Normal 2 3 2 3 3 8 3" xfId="14526" xr:uid="{00000000-0005-0000-0000-000093320000}"/>
    <cellStyle name="Normal 2 3 2 3 3 9" xfId="19294" xr:uid="{00000000-0005-0000-0000-000094320000}"/>
    <cellStyle name="Normal 2 3 2 3 4" xfId="260" xr:uid="{00000000-0005-0000-0000-000095320000}"/>
    <cellStyle name="Normal 2 3 2 3 4 2" xfId="404" xr:uid="{00000000-0005-0000-0000-000096320000}"/>
    <cellStyle name="Normal 2 3 2 3 4 2 2" xfId="753" xr:uid="{00000000-0005-0000-0000-000097320000}"/>
    <cellStyle name="Normal 2 3 2 3 4 2 2 2" xfId="1951" xr:uid="{00000000-0005-0000-0000-000098320000}"/>
    <cellStyle name="Normal 2 3 2 3 4 2 2 2 2" xfId="4336" xr:uid="{00000000-0005-0000-0000-000099320000}"/>
    <cellStyle name="Normal 2 3 2 3 4 2 2 2 2 2" xfId="9105" xr:uid="{00000000-0005-0000-0000-00009A320000}"/>
    <cellStyle name="Normal 2 3 2 3 4 2 2 2 2 2 2" xfId="28178" xr:uid="{00000000-0005-0000-0000-00009B320000}"/>
    <cellStyle name="Normal 2 3 2 3 4 2 2 2 2 2 3" xfId="18642" xr:uid="{00000000-0005-0000-0000-00009C320000}"/>
    <cellStyle name="Normal 2 3 2 3 4 2 2 2 2 3" xfId="23410" xr:uid="{00000000-0005-0000-0000-00009D320000}"/>
    <cellStyle name="Normal 2 3 2 3 4 2 2 2 2 4" xfId="13874" xr:uid="{00000000-0005-0000-0000-00009E320000}"/>
    <cellStyle name="Normal 2 3 2 3 4 2 2 2 3" xfId="6721" xr:uid="{00000000-0005-0000-0000-00009F320000}"/>
    <cellStyle name="Normal 2 3 2 3 4 2 2 2 3 2" xfId="25794" xr:uid="{00000000-0005-0000-0000-0000A0320000}"/>
    <cellStyle name="Normal 2 3 2 3 4 2 2 2 3 3" xfId="16258" xr:uid="{00000000-0005-0000-0000-0000A1320000}"/>
    <cellStyle name="Normal 2 3 2 3 4 2 2 2 4" xfId="21026" xr:uid="{00000000-0005-0000-0000-0000A2320000}"/>
    <cellStyle name="Normal 2 3 2 3 4 2 2 2 5" xfId="11490" xr:uid="{00000000-0005-0000-0000-0000A3320000}"/>
    <cellStyle name="Normal 2 3 2 3 4 2 2 3" xfId="3144" xr:uid="{00000000-0005-0000-0000-0000A4320000}"/>
    <cellStyle name="Normal 2 3 2 3 4 2 2 3 2" xfId="7913" xr:uid="{00000000-0005-0000-0000-0000A5320000}"/>
    <cellStyle name="Normal 2 3 2 3 4 2 2 3 2 2" xfId="26986" xr:uid="{00000000-0005-0000-0000-0000A6320000}"/>
    <cellStyle name="Normal 2 3 2 3 4 2 2 3 2 3" xfId="17450" xr:uid="{00000000-0005-0000-0000-0000A7320000}"/>
    <cellStyle name="Normal 2 3 2 3 4 2 2 3 3" xfId="22218" xr:uid="{00000000-0005-0000-0000-0000A8320000}"/>
    <cellStyle name="Normal 2 3 2 3 4 2 2 3 4" xfId="12682" xr:uid="{00000000-0005-0000-0000-0000A9320000}"/>
    <cellStyle name="Normal 2 3 2 3 4 2 2 4" xfId="5529" xr:uid="{00000000-0005-0000-0000-0000AA320000}"/>
    <cellStyle name="Normal 2 3 2 3 4 2 2 4 2" xfId="24602" xr:uid="{00000000-0005-0000-0000-0000AB320000}"/>
    <cellStyle name="Normal 2 3 2 3 4 2 2 4 3" xfId="15066" xr:uid="{00000000-0005-0000-0000-0000AC320000}"/>
    <cellStyle name="Normal 2 3 2 3 4 2 2 5" xfId="19834" xr:uid="{00000000-0005-0000-0000-0000AD320000}"/>
    <cellStyle name="Normal 2 3 2 3 4 2 2 6" xfId="10298" xr:uid="{00000000-0005-0000-0000-0000AE320000}"/>
    <cellStyle name="Normal 2 3 2 3 4 2 3" xfId="1101" xr:uid="{00000000-0005-0000-0000-0000AF320000}"/>
    <cellStyle name="Normal 2 3 2 3 4 2 3 2" xfId="2299" xr:uid="{00000000-0005-0000-0000-0000B0320000}"/>
    <cellStyle name="Normal 2 3 2 3 4 2 3 2 2" xfId="4684" xr:uid="{00000000-0005-0000-0000-0000B1320000}"/>
    <cellStyle name="Normal 2 3 2 3 4 2 3 2 2 2" xfId="9453" xr:uid="{00000000-0005-0000-0000-0000B2320000}"/>
    <cellStyle name="Normal 2 3 2 3 4 2 3 2 2 2 2" xfId="28526" xr:uid="{00000000-0005-0000-0000-0000B3320000}"/>
    <cellStyle name="Normal 2 3 2 3 4 2 3 2 2 2 3" xfId="18990" xr:uid="{00000000-0005-0000-0000-0000B4320000}"/>
    <cellStyle name="Normal 2 3 2 3 4 2 3 2 2 3" xfId="23758" xr:uid="{00000000-0005-0000-0000-0000B5320000}"/>
    <cellStyle name="Normal 2 3 2 3 4 2 3 2 2 4" xfId="14222" xr:uid="{00000000-0005-0000-0000-0000B6320000}"/>
    <cellStyle name="Normal 2 3 2 3 4 2 3 2 3" xfId="7069" xr:uid="{00000000-0005-0000-0000-0000B7320000}"/>
    <cellStyle name="Normal 2 3 2 3 4 2 3 2 3 2" xfId="26142" xr:uid="{00000000-0005-0000-0000-0000B8320000}"/>
    <cellStyle name="Normal 2 3 2 3 4 2 3 2 3 3" xfId="16606" xr:uid="{00000000-0005-0000-0000-0000B9320000}"/>
    <cellStyle name="Normal 2 3 2 3 4 2 3 2 4" xfId="21374" xr:uid="{00000000-0005-0000-0000-0000BA320000}"/>
    <cellStyle name="Normal 2 3 2 3 4 2 3 2 5" xfId="11838" xr:uid="{00000000-0005-0000-0000-0000BB320000}"/>
    <cellStyle name="Normal 2 3 2 3 4 2 3 3" xfId="3492" xr:uid="{00000000-0005-0000-0000-0000BC320000}"/>
    <cellStyle name="Normal 2 3 2 3 4 2 3 3 2" xfId="8261" xr:uid="{00000000-0005-0000-0000-0000BD320000}"/>
    <cellStyle name="Normal 2 3 2 3 4 2 3 3 2 2" xfId="27334" xr:uid="{00000000-0005-0000-0000-0000BE320000}"/>
    <cellStyle name="Normal 2 3 2 3 4 2 3 3 2 3" xfId="17798" xr:uid="{00000000-0005-0000-0000-0000BF320000}"/>
    <cellStyle name="Normal 2 3 2 3 4 2 3 3 3" xfId="22566" xr:uid="{00000000-0005-0000-0000-0000C0320000}"/>
    <cellStyle name="Normal 2 3 2 3 4 2 3 3 4" xfId="13030" xr:uid="{00000000-0005-0000-0000-0000C1320000}"/>
    <cellStyle name="Normal 2 3 2 3 4 2 3 4" xfId="5877" xr:uid="{00000000-0005-0000-0000-0000C2320000}"/>
    <cellStyle name="Normal 2 3 2 3 4 2 3 4 2" xfId="24950" xr:uid="{00000000-0005-0000-0000-0000C3320000}"/>
    <cellStyle name="Normal 2 3 2 3 4 2 3 4 3" xfId="15414" xr:uid="{00000000-0005-0000-0000-0000C4320000}"/>
    <cellStyle name="Normal 2 3 2 3 4 2 3 5" xfId="20182" xr:uid="{00000000-0005-0000-0000-0000C5320000}"/>
    <cellStyle name="Normal 2 3 2 3 4 2 3 6" xfId="10646" xr:uid="{00000000-0005-0000-0000-0000C6320000}"/>
    <cellStyle name="Normal 2 3 2 3 4 2 4" xfId="1603" xr:uid="{00000000-0005-0000-0000-0000C7320000}"/>
    <cellStyle name="Normal 2 3 2 3 4 2 4 2" xfId="3988" xr:uid="{00000000-0005-0000-0000-0000C8320000}"/>
    <cellStyle name="Normal 2 3 2 3 4 2 4 2 2" xfId="8757" xr:uid="{00000000-0005-0000-0000-0000C9320000}"/>
    <cellStyle name="Normal 2 3 2 3 4 2 4 2 2 2" xfId="27830" xr:uid="{00000000-0005-0000-0000-0000CA320000}"/>
    <cellStyle name="Normal 2 3 2 3 4 2 4 2 2 3" xfId="18294" xr:uid="{00000000-0005-0000-0000-0000CB320000}"/>
    <cellStyle name="Normal 2 3 2 3 4 2 4 2 3" xfId="23062" xr:uid="{00000000-0005-0000-0000-0000CC320000}"/>
    <cellStyle name="Normal 2 3 2 3 4 2 4 2 4" xfId="13526" xr:uid="{00000000-0005-0000-0000-0000CD320000}"/>
    <cellStyle name="Normal 2 3 2 3 4 2 4 3" xfId="6373" xr:uid="{00000000-0005-0000-0000-0000CE320000}"/>
    <cellStyle name="Normal 2 3 2 3 4 2 4 3 2" xfId="25446" xr:uid="{00000000-0005-0000-0000-0000CF320000}"/>
    <cellStyle name="Normal 2 3 2 3 4 2 4 3 3" xfId="15910" xr:uid="{00000000-0005-0000-0000-0000D0320000}"/>
    <cellStyle name="Normal 2 3 2 3 4 2 4 4" xfId="20678" xr:uid="{00000000-0005-0000-0000-0000D1320000}"/>
    <cellStyle name="Normal 2 3 2 3 4 2 4 5" xfId="11142" xr:uid="{00000000-0005-0000-0000-0000D2320000}"/>
    <cellStyle name="Normal 2 3 2 3 4 2 5" xfId="2796" xr:uid="{00000000-0005-0000-0000-0000D3320000}"/>
    <cellStyle name="Normal 2 3 2 3 4 2 5 2" xfId="7565" xr:uid="{00000000-0005-0000-0000-0000D4320000}"/>
    <cellStyle name="Normal 2 3 2 3 4 2 5 2 2" xfId="26638" xr:uid="{00000000-0005-0000-0000-0000D5320000}"/>
    <cellStyle name="Normal 2 3 2 3 4 2 5 2 3" xfId="17102" xr:uid="{00000000-0005-0000-0000-0000D6320000}"/>
    <cellStyle name="Normal 2 3 2 3 4 2 5 3" xfId="21870" xr:uid="{00000000-0005-0000-0000-0000D7320000}"/>
    <cellStyle name="Normal 2 3 2 3 4 2 5 4" xfId="12334" xr:uid="{00000000-0005-0000-0000-0000D8320000}"/>
    <cellStyle name="Normal 2 3 2 3 4 2 6" xfId="5181" xr:uid="{00000000-0005-0000-0000-0000D9320000}"/>
    <cellStyle name="Normal 2 3 2 3 4 2 6 2" xfId="24254" xr:uid="{00000000-0005-0000-0000-0000DA320000}"/>
    <cellStyle name="Normal 2 3 2 3 4 2 6 3" xfId="14718" xr:uid="{00000000-0005-0000-0000-0000DB320000}"/>
    <cellStyle name="Normal 2 3 2 3 4 2 7" xfId="19486" xr:uid="{00000000-0005-0000-0000-0000DC320000}"/>
    <cellStyle name="Normal 2 3 2 3 4 2 8" xfId="9950" xr:uid="{00000000-0005-0000-0000-0000DD320000}"/>
    <cellStyle name="Normal 2 3 2 3 4 3" xfId="609" xr:uid="{00000000-0005-0000-0000-0000DE320000}"/>
    <cellStyle name="Normal 2 3 2 3 4 3 2" xfId="1807" xr:uid="{00000000-0005-0000-0000-0000DF320000}"/>
    <cellStyle name="Normal 2 3 2 3 4 3 2 2" xfId="4192" xr:uid="{00000000-0005-0000-0000-0000E0320000}"/>
    <cellStyle name="Normal 2 3 2 3 4 3 2 2 2" xfId="8961" xr:uid="{00000000-0005-0000-0000-0000E1320000}"/>
    <cellStyle name="Normal 2 3 2 3 4 3 2 2 2 2" xfId="28034" xr:uid="{00000000-0005-0000-0000-0000E2320000}"/>
    <cellStyle name="Normal 2 3 2 3 4 3 2 2 2 3" xfId="18498" xr:uid="{00000000-0005-0000-0000-0000E3320000}"/>
    <cellStyle name="Normal 2 3 2 3 4 3 2 2 3" xfId="23266" xr:uid="{00000000-0005-0000-0000-0000E4320000}"/>
    <cellStyle name="Normal 2 3 2 3 4 3 2 2 4" xfId="13730" xr:uid="{00000000-0005-0000-0000-0000E5320000}"/>
    <cellStyle name="Normal 2 3 2 3 4 3 2 3" xfId="6577" xr:uid="{00000000-0005-0000-0000-0000E6320000}"/>
    <cellStyle name="Normal 2 3 2 3 4 3 2 3 2" xfId="25650" xr:uid="{00000000-0005-0000-0000-0000E7320000}"/>
    <cellStyle name="Normal 2 3 2 3 4 3 2 3 3" xfId="16114" xr:uid="{00000000-0005-0000-0000-0000E8320000}"/>
    <cellStyle name="Normal 2 3 2 3 4 3 2 4" xfId="20882" xr:uid="{00000000-0005-0000-0000-0000E9320000}"/>
    <cellStyle name="Normal 2 3 2 3 4 3 2 5" xfId="11346" xr:uid="{00000000-0005-0000-0000-0000EA320000}"/>
    <cellStyle name="Normal 2 3 2 3 4 3 3" xfId="3000" xr:uid="{00000000-0005-0000-0000-0000EB320000}"/>
    <cellStyle name="Normal 2 3 2 3 4 3 3 2" xfId="7769" xr:uid="{00000000-0005-0000-0000-0000EC320000}"/>
    <cellStyle name="Normal 2 3 2 3 4 3 3 2 2" xfId="26842" xr:uid="{00000000-0005-0000-0000-0000ED320000}"/>
    <cellStyle name="Normal 2 3 2 3 4 3 3 2 3" xfId="17306" xr:uid="{00000000-0005-0000-0000-0000EE320000}"/>
    <cellStyle name="Normal 2 3 2 3 4 3 3 3" xfId="22074" xr:uid="{00000000-0005-0000-0000-0000EF320000}"/>
    <cellStyle name="Normal 2 3 2 3 4 3 3 4" xfId="12538" xr:uid="{00000000-0005-0000-0000-0000F0320000}"/>
    <cellStyle name="Normal 2 3 2 3 4 3 4" xfId="5385" xr:uid="{00000000-0005-0000-0000-0000F1320000}"/>
    <cellStyle name="Normal 2 3 2 3 4 3 4 2" xfId="24458" xr:uid="{00000000-0005-0000-0000-0000F2320000}"/>
    <cellStyle name="Normal 2 3 2 3 4 3 4 3" xfId="14922" xr:uid="{00000000-0005-0000-0000-0000F3320000}"/>
    <cellStyle name="Normal 2 3 2 3 4 3 5" xfId="19690" xr:uid="{00000000-0005-0000-0000-0000F4320000}"/>
    <cellStyle name="Normal 2 3 2 3 4 3 6" xfId="10154" xr:uid="{00000000-0005-0000-0000-0000F5320000}"/>
    <cellStyle name="Normal 2 3 2 3 4 4" xfId="957" xr:uid="{00000000-0005-0000-0000-0000F6320000}"/>
    <cellStyle name="Normal 2 3 2 3 4 4 2" xfId="2155" xr:uid="{00000000-0005-0000-0000-0000F7320000}"/>
    <cellStyle name="Normal 2 3 2 3 4 4 2 2" xfId="4540" xr:uid="{00000000-0005-0000-0000-0000F8320000}"/>
    <cellStyle name="Normal 2 3 2 3 4 4 2 2 2" xfId="9309" xr:uid="{00000000-0005-0000-0000-0000F9320000}"/>
    <cellStyle name="Normal 2 3 2 3 4 4 2 2 2 2" xfId="28382" xr:uid="{00000000-0005-0000-0000-0000FA320000}"/>
    <cellStyle name="Normal 2 3 2 3 4 4 2 2 2 3" xfId="18846" xr:uid="{00000000-0005-0000-0000-0000FB320000}"/>
    <cellStyle name="Normal 2 3 2 3 4 4 2 2 3" xfId="23614" xr:uid="{00000000-0005-0000-0000-0000FC320000}"/>
    <cellStyle name="Normal 2 3 2 3 4 4 2 2 4" xfId="14078" xr:uid="{00000000-0005-0000-0000-0000FD320000}"/>
    <cellStyle name="Normal 2 3 2 3 4 4 2 3" xfId="6925" xr:uid="{00000000-0005-0000-0000-0000FE320000}"/>
    <cellStyle name="Normal 2 3 2 3 4 4 2 3 2" xfId="25998" xr:uid="{00000000-0005-0000-0000-0000FF320000}"/>
    <cellStyle name="Normal 2 3 2 3 4 4 2 3 3" xfId="16462" xr:uid="{00000000-0005-0000-0000-000000330000}"/>
    <cellStyle name="Normal 2 3 2 3 4 4 2 4" xfId="21230" xr:uid="{00000000-0005-0000-0000-000001330000}"/>
    <cellStyle name="Normal 2 3 2 3 4 4 2 5" xfId="11694" xr:uid="{00000000-0005-0000-0000-000002330000}"/>
    <cellStyle name="Normal 2 3 2 3 4 4 3" xfId="3348" xr:uid="{00000000-0005-0000-0000-000003330000}"/>
    <cellStyle name="Normal 2 3 2 3 4 4 3 2" xfId="8117" xr:uid="{00000000-0005-0000-0000-000004330000}"/>
    <cellStyle name="Normal 2 3 2 3 4 4 3 2 2" xfId="27190" xr:uid="{00000000-0005-0000-0000-000005330000}"/>
    <cellStyle name="Normal 2 3 2 3 4 4 3 2 3" xfId="17654" xr:uid="{00000000-0005-0000-0000-000006330000}"/>
    <cellStyle name="Normal 2 3 2 3 4 4 3 3" xfId="22422" xr:uid="{00000000-0005-0000-0000-000007330000}"/>
    <cellStyle name="Normal 2 3 2 3 4 4 3 4" xfId="12886" xr:uid="{00000000-0005-0000-0000-000008330000}"/>
    <cellStyle name="Normal 2 3 2 3 4 4 4" xfId="5733" xr:uid="{00000000-0005-0000-0000-000009330000}"/>
    <cellStyle name="Normal 2 3 2 3 4 4 4 2" xfId="24806" xr:uid="{00000000-0005-0000-0000-00000A330000}"/>
    <cellStyle name="Normal 2 3 2 3 4 4 4 3" xfId="15270" xr:uid="{00000000-0005-0000-0000-00000B330000}"/>
    <cellStyle name="Normal 2 3 2 3 4 4 5" xfId="20038" xr:uid="{00000000-0005-0000-0000-00000C330000}"/>
    <cellStyle name="Normal 2 3 2 3 4 4 6" xfId="10502" xr:uid="{00000000-0005-0000-0000-00000D330000}"/>
    <cellStyle name="Normal 2 3 2 3 4 5" xfId="1459" xr:uid="{00000000-0005-0000-0000-00000E330000}"/>
    <cellStyle name="Normal 2 3 2 3 4 5 2" xfId="3844" xr:uid="{00000000-0005-0000-0000-00000F330000}"/>
    <cellStyle name="Normal 2 3 2 3 4 5 2 2" xfId="8613" xr:uid="{00000000-0005-0000-0000-000010330000}"/>
    <cellStyle name="Normal 2 3 2 3 4 5 2 2 2" xfId="27686" xr:uid="{00000000-0005-0000-0000-000011330000}"/>
    <cellStyle name="Normal 2 3 2 3 4 5 2 2 3" xfId="18150" xr:uid="{00000000-0005-0000-0000-000012330000}"/>
    <cellStyle name="Normal 2 3 2 3 4 5 2 3" xfId="22918" xr:uid="{00000000-0005-0000-0000-000013330000}"/>
    <cellStyle name="Normal 2 3 2 3 4 5 2 4" xfId="13382" xr:uid="{00000000-0005-0000-0000-000014330000}"/>
    <cellStyle name="Normal 2 3 2 3 4 5 3" xfId="6229" xr:uid="{00000000-0005-0000-0000-000015330000}"/>
    <cellStyle name="Normal 2 3 2 3 4 5 3 2" xfId="25302" xr:uid="{00000000-0005-0000-0000-000016330000}"/>
    <cellStyle name="Normal 2 3 2 3 4 5 3 3" xfId="15766" xr:uid="{00000000-0005-0000-0000-000017330000}"/>
    <cellStyle name="Normal 2 3 2 3 4 5 4" xfId="20534" xr:uid="{00000000-0005-0000-0000-000018330000}"/>
    <cellStyle name="Normal 2 3 2 3 4 5 5" xfId="10998" xr:uid="{00000000-0005-0000-0000-000019330000}"/>
    <cellStyle name="Normal 2 3 2 3 4 6" xfId="2652" xr:uid="{00000000-0005-0000-0000-00001A330000}"/>
    <cellStyle name="Normal 2 3 2 3 4 6 2" xfId="7421" xr:uid="{00000000-0005-0000-0000-00001B330000}"/>
    <cellStyle name="Normal 2 3 2 3 4 6 2 2" xfId="26494" xr:uid="{00000000-0005-0000-0000-00001C330000}"/>
    <cellStyle name="Normal 2 3 2 3 4 6 2 3" xfId="16958" xr:uid="{00000000-0005-0000-0000-00001D330000}"/>
    <cellStyle name="Normal 2 3 2 3 4 6 3" xfId="21726" xr:uid="{00000000-0005-0000-0000-00001E330000}"/>
    <cellStyle name="Normal 2 3 2 3 4 6 4" xfId="12190" xr:uid="{00000000-0005-0000-0000-00001F330000}"/>
    <cellStyle name="Normal 2 3 2 3 4 7" xfId="5037" xr:uid="{00000000-0005-0000-0000-000020330000}"/>
    <cellStyle name="Normal 2 3 2 3 4 7 2" xfId="24110" xr:uid="{00000000-0005-0000-0000-000021330000}"/>
    <cellStyle name="Normal 2 3 2 3 4 7 3" xfId="14574" xr:uid="{00000000-0005-0000-0000-000022330000}"/>
    <cellStyle name="Normal 2 3 2 3 4 8" xfId="19342" xr:uid="{00000000-0005-0000-0000-000023330000}"/>
    <cellStyle name="Normal 2 3 2 3 4 9" xfId="9806" xr:uid="{00000000-0005-0000-0000-000024330000}"/>
    <cellStyle name="Normal 2 3 2 3 5" xfId="188" xr:uid="{00000000-0005-0000-0000-000025330000}"/>
    <cellStyle name="Normal 2 3 2 3 5 2" xfId="537" xr:uid="{00000000-0005-0000-0000-000026330000}"/>
    <cellStyle name="Normal 2 3 2 3 5 2 2" xfId="1735" xr:uid="{00000000-0005-0000-0000-000027330000}"/>
    <cellStyle name="Normal 2 3 2 3 5 2 2 2" xfId="4120" xr:uid="{00000000-0005-0000-0000-000028330000}"/>
    <cellStyle name="Normal 2 3 2 3 5 2 2 2 2" xfId="8889" xr:uid="{00000000-0005-0000-0000-000029330000}"/>
    <cellStyle name="Normal 2 3 2 3 5 2 2 2 2 2" xfId="27962" xr:uid="{00000000-0005-0000-0000-00002A330000}"/>
    <cellStyle name="Normal 2 3 2 3 5 2 2 2 2 3" xfId="18426" xr:uid="{00000000-0005-0000-0000-00002B330000}"/>
    <cellStyle name="Normal 2 3 2 3 5 2 2 2 3" xfId="23194" xr:uid="{00000000-0005-0000-0000-00002C330000}"/>
    <cellStyle name="Normal 2 3 2 3 5 2 2 2 4" xfId="13658" xr:uid="{00000000-0005-0000-0000-00002D330000}"/>
    <cellStyle name="Normal 2 3 2 3 5 2 2 3" xfId="6505" xr:uid="{00000000-0005-0000-0000-00002E330000}"/>
    <cellStyle name="Normal 2 3 2 3 5 2 2 3 2" xfId="25578" xr:uid="{00000000-0005-0000-0000-00002F330000}"/>
    <cellStyle name="Normal 2 3 2 3 5 2 2 3 3" xfId="16042" xr:uid="{00000000-0005-0000-0000-000030330000}"/>
    <cellStyle name="Normal 2 3 2 3 5 2 2 4" xfId="20810" xr:uid="{00000000-0005-0000-0000-000031330000}"/>
    <cellStyle name="Normal 2 3 2 3 5 2 2 5" xfId="11274" xr:uid="{00000000-0005-0000-0000-000032330000}"/>
    <cellStyle name="Normal 2 3 2 3 5 2 3" xfId="2928" xr:uid="{00000000-0005-0000-0000-000033330000}"/>
    <cellStyle name="Normal 2 3 2 3 5 2 3 2" xfId="7697" xr:uid="{00000000-0005-0000-0000-000034330000}"/>
    <cellStyle name="Normal 2 3 2 3 5 2 3 2 2" xfId="26770" xr:uid="{00000000-0005-0000-0000-000035330000}"/>
    <cellStyle name="Normal 2 3 2 3 5 2 3 2 3" xfId="17234" xr:uid="{00000000-0005-0000-0000-000036330000}"/>
    <cellStyle name="Normal 2 3 2 3 5 2 3 3" xfId="22002" xr:uid="{00000000-0005-0000-0000-000037330000}"/>
    <cellStyle name="Normal 2 3 2 3 5 2 3 4" xfId="12466" xr:uid="{00000000-0005-0000-0000-000038330000}"/>
    <cellStyle name="Normal 2 3 2 3 5 2 4" xfId="5313" xr:uid="{00000000-0005-0000-0000-000039330000}"/>
    <cellStyle name="Normal 2 3 2 3 5 2 4 2" xfId="24386" xr:uid="{00000000-0005-0000-0000-00003A330000}"/>
    <cellStyle name="Normal 2 3 2 3 5 2 4 3" xfId="14850" xr:uid="{00000000-0005-0000-0000-00003B330000}"/>
    <cellStyle name="Normal 2 3 2 3 5 2 5" xfId="19618" xr:uid="{00000000-0005-0000-0000-00003C330000}"/>
    <cellStyle name="Normal 2 3 2 3 5 2 6" xfId="10082" xr:uid="{00000000-0005-0000-0000-00003D330000}"/>
    <cellStyle name="Normal 2 3 2 3 5 3" xfId="885" xr:uid="{00000000-0005-0000-0000-00003E330000}"/>
    <cellStyle name="Normal 2 3 2 3 5 3 2" xfId="2083" xr:uid="{00000000-0005-0000-0000-00003F330000}"/>
    <cellStyle name="Normal 2 3 2 3 5 3 2 2" xfId="4468" xr:uid="{00000000-0005-0000-0000-000040330000}"/>
    <cellStyle name="Normal 2 3 2 3 5 3 2 2 2" xfId="9237" xr:uid="{00000000-0005-0000-0000-000041330000}"/>
    <cellStyle name="Normal 2 3 2 3 5 3 2 2 2 2" xfId="28310" xr:uid="{00000000-0005-0000-0000-000042330000}"/>
    <cellStyle name="Normal 2 3 2 3 5 3 2 2 2 3" xfId="18774" xr:uid="{00000000-0005-0000-0000-000043330000}"/>
    <cellStyle name="Normal 2 3 2 3 5 3 2 2 3" xfId="23542" xr:uid="{00000000-0005-0000-0000-000044330000}"/>
    <cellStyle name="Normal 2 3 2 3 5 3 2 2 4" xfId="14006" xr:uid="{00000000-0005-0000-0000-000045330000}"/>
    <cellStyle name="Normal 2 3 2 3 5 3 2 3" xfId="6853" xr:uid="{00000000-0005-0000-0000-000046330000}"/>
    <cellStyle name="Normal 2 3 2 3 5 3 2 3 2" xfId="25926" xr:uid="{00000000-0005-0000-0000-000047330000}"/>
    <cellStyle name="Normal 2 3 2 3 5 3 2 3 3" xfId="16390" xr:uid="{00000000-0005-0000-0000-000048330000}"/>
    <cellStyle name="Normal 2 3 2 3 5 3 2 4" xfId="21158" xr:uid="{00000000-0005-0000-0000-000049330000}"/>
    <cellStyle name="Normal 2 3 2 3 5 3 2 5" xfId="11622" xr:uid="{00000000-0005-0000-0000-00004A330000}"/>
    <cellStyle name="Normal 2 3 2 3 5 3 3" xfId="3276" xr:uid="{00000000-0005-0000-0000-00004B330000}"/>
    <cellStyle name="Normal 2 3 2 3 5 3 3 2" xfId="8045" xr:uid="{00000000-0005-0000-0000-00004C330000}"/>
    <cellStyle name="Normal 2 3 2 3 5 3 3 2 2" xfId="27118" xr:uid="{00000000-0005-0000-0000-00004D330000}"/>
    <cellStyle name="Normal 2 3 2 3 5 3 3 2 3" xfId="17582" xr:uid="{00000000-0005-0000-0000-00004E330000}"/>
    <cellStyle name="Normal 2 3 2 3 5 3 3 3" xfId="22350" xr:uid="{00000000-0005-0000-0000-00004F330000}"/>
    <cellStyle name="Normal 2 3 2 3 5 3 3 4" xfId="12814" xr:uid="{00000000-0005-0000-0000-000050330000}"/>
    <cellStyle name="Normal 2 3 2 3 5 3 4" xfId="5661" xr:uid="{00000000-0005-0000-0000-000051330000}"/>
    <cellStyle name="Normal 2 3 2 3 5 3 4 2" xfId="24734" xr:uid="{00000000-0005-0000-0000-000052330000}"/>
    <cellStyle name="Normal 2 3 2 3 5 3 4 3" xfId="15198" xr:uid="{00000000-0005-0000-0000-000053330000}"/>
    <cellStyle name="Normal 2 3 2 3 5 3 5" xfId="19966" xr:uid="{00000000-0005-0000-0000-000054330000}"/>
    <cellStyle name="Normal 2 3 2 3 5 3 6" xfId="10430" xr:uid="{00000000-0005-0000-0000-000055330000}"/>
    <cellStyle name="Normal 2 3 2 3 5 4" xfId="1387" xr:uid="{00000000-0005-0000-0000-000056330000}"/>
    <cellStyle name="Normal 2 3 2 3 5 4 2" xfId="3772" xr:uid="{00000000-0005-0000-0000-000057330000}"/>
    <cellStyle name="Normal 2 3 2 3 5 4 2 2" xfId="8541" xr:uid="{00000000-0005-0000-0000-000058330000}"/>
    <cellStyle name="Normal 2 3 2 3 5 4 2 2 2" xfId="27614" xr:uid="{00000000-0005-0000-0000-000059330000}"/>
    <cellStyle name="Normal 2 3 2 3 5 4 2 2 3" xfId="18078" xr:uid="{00000000-0005-0000-0000-00005A330000}"/>
    <cellStyle name="Normal 2 3 2 3 5 4 2 3" xfId="22846" xr:uid="{00000000-0005-0000-0000-00005B330000}"/>
    <cellStyle name="Normal 2 3 2 3 5 4 2 4" xfId="13310" xr:uid="{00000000-0005-0000-0000-00005C330000}"/>
    <cellStyle name="Normal 2 3 2 3 5 4 3" xfId="6157" xr:uid="{00000000-0005-0000-0000-00005D330000}"/>
    <cellStyle name="Normal 2 3 2 3 5 4 3 2" xfId="25230" xr:uid="{00000000-0005-0000-0000-00005E330000}"/>
    <cellStyle name="Normal 2 3 2 3 5 4 3 3" xfId="15694" xr:uid="{00000000-0005-0000-0000-00005F330000}"/>
    <cellStyle name="Normal 2 3 2 3 5 4 4" xfId="20462" xr:uid="{00000000-0005-0000-0000-000060330000}"/>
    <cellStyle name="Normal 2 3 2 3 5 4 5" xfId="10926" xr:uid="{00000000-0005-0000-0000-000061330000}"/>
    <cellStyle name="Normal 2 3 2 3 5 5" xfId="2580" xr:uid="{00000000-0005-0000-0000-000062330000}"/>
    <cellStyle name="Normal 2 3 2 3 5 5 2" xfId="7349" xr:uid="{00000000-0005-0000-0000-000063330000}"/>
    <cellStyle name="Normal 2 3 2 3 5 5 2 2" xfId="26422" xr:uid="{00000000-0005-0000-0000-000064330000}"/>
    <cellStyle name="Normal 2 3 2 3 5 5 2 3" xfId="16886" xr:uid="{00000000-0005-0000-0000-000065330000}"/>
    <cellStyle name="Normal 2 3 2 3 5 5 3" xfId="21654" xr:uid="{00000000-0005-0000-0000-000066330000}"/>
    <cellStyle name="Normal 2 3 2 3 5 5 4" xfId="12118" xr:uid="{00000000-0005-0000-0000-000067330000}"/>
    <cellStyle name="Normal 2 3 2 3 5 6" xfId="4965" xr:uid="{00000000-0005-0000-0000-000068330000}"/>
    <cellStyle name="Normal 2 3 2 3 5 6 2" xfId="24038" xr:uid="{00000000-0005-0000-0000-000069330000}"/>
    <cellStyle name="Normal 2 3 2 3 5 6 3" xfId="14502" xr:uid="{00000000-0005-0000-0000-00006A330000}"/>
    <cellStyle name="Normal 2 3 2 3 5 7" xfId="19270" xr:uid="{00000000-0005-0000-0000-00006B330000}"/>
    <cellStyle name="Normal 2 3 2 3 5 8" xfId="9734" xr:uid="{00000000-0005-0000-0000-00006C330000}"/>
    <cellStyle name="Normal 2 3 2 3 6" xfId="332" xr:uid="{00000000-0005-0000-0000-00006D330000}"/>
    <cellStyle name="Normal 2 3 2 3 6 2" xfId="681" xr:uid="{00000000-0005-0000-0000-00006E330000}"/>
    <cellStyle name="Normal 2 3 2 3 6 2 2" xfId="1879" xr:uid="{00000000-0005-0000-0000-00006F330000}"/>
    <cellStyle name="Normal 2 3 2 3 6 2 2 2" xfId="4264" xr:uid="{00000000-0005-0000-0000-000070330000}"/>
    <cellStyle name="Normal 2 3 2 3 6 2 2 2 2" xfId="9033" xr:uid="{00000000-0005-0000-0000-000071330000}"/>
    <cellStyle name="Normal 2 3 2 3 6 2 2 2 2 2" xfId="28106" xr:uid="{00000000-0005-0000-0000-000072330000}"/>
    <cellStyle name="Normal 2 3 2 3 6 2 2 2 2 3" xfId="18570" xr:uid="{00000000-0005-0000-0000-000073330000}"/>
    <cellStyle name="Normal 2 3 2 3 6 2 2 2 3" xfId="23338" xr:uid="{00000000-0005-0000-0000-000074330000}"/>
    <cellStyle name="Normal 2 3 2 3 6 2 2 2 4" xfId="13802" xr:uid="{00000000-0005-0000-0000-000075330000}"/>
    <cellStyle name="Normal 2 3 2 3 6 2 2 3" xfId="6649" xr:uid="{00000000-0005-0000-0000-000076330000}"/>
    <cellStyle name="Normal 2 3 2 3 6 2 2 3 2" xfId="25722" xr:uid="{00000000-0005-0000-0000-000077330000}"/>
    <cellStyle name="Normal 2 3 2 3 6 2 2 3 3" xfId="16186" xr:uid="{00000000-0005-0000-0000-000078330000}"/>
    <cellStyle name="Normal 2 3 2 3 6 2 2 4" xfId="20954" xr:uid="{00000000-0005-0000-0000-000079330000}"/>
    <cellStyle name="Normal 2 3 2 3 6 2 2 5" xfId="11418" xr:uid="{00000000-0005-0000-0000-00007A330000}"/>
    <cellStyle name="Normal 2 3 2 3 6 2 3" xfId="3072" xr:uid="{00000000-0005-0000-0000-00007B330000}"/>
    <cellStyle name="Normal 2 3 2 3 6 2 3 2" xfId="7841" xr:uid="{00000000-0005-0000-0000-00007C330000}"/>
    <cellStyle name="Normal 2 3 2 3 6 2 3 2 2" xfId="26914" xr:uid="{00000000-0005-0000-0000-00007D330000}"/>
    <cellStyle name="Normal 2 3 2 3 6 2 3 2 3" xfId="17378" xr:uid="{00000000-0005-0000-0000-00007E330000}"/>
    <cellStyle name="Normal 2 3 2 3 6 2 3 3" xfId="22146" xr:uid="{00000000-0005-0000-0000-00007F330000}"/>
    <cellStyle name="Normal 2 3 2 3 6 2 3 4" xfId="12610" xr:uid="{00000000-0005-0000-0000-000080330000}"/>
    <cellStyle name="Normal 2 3 2 3 6 2 4" xfId="5457" xr:uid="{00000000-0005-0000-0000-000081330000}"/>
    <cellStyle name="Normal 2 3 2 3 6 2 4 2" xfId="24530" xr:uid="{00000000-0005-0000-0000-000082330000}"/>
    <cellStyle name="Normal 2 3 2 3 6 2 4 3" xfId="14994" xr:uid="{00000000-0005-0000-0000-000083330000}"/>
    <cellStyle name="Normal 2 3 2 3 6 2 5" xfId="19762" xr:uid="{00000000-0005-0000-0000-000084330000}"/>
    <cellStyle name="Normal 2 3 2 3 6 2 6" xfId="10226" xr:uid="{00000000-0005-0000-0000-000085330000}"/>
    <cellStyle name="Normal 2 3 2 3 6 3" xfId="1029" xr:uid="{00000000-0005-0000-0000-000086330000}"/>
    <cellStyle name="Normal 2 3 2 3 6 3 2" xfId="2227" xr:uid="{00000000-0005-0000-0000-000087330000}"/>
    <cellStyle name="Normal 2 3 2 3 6 3 2 2" xfId="4612" xr:uid="{00000000-0005-0000-0000-000088330000}"/>
    <cellStyle name="Normal 2 3 2 3 6 3 2 2 2" xfId="9381" xr:uid="{00000000-0005-0000-0000-000089330000}"/>
    <cellStyle name="Normal 2 3 2 3 6 3 2 2 2 2" xfId="28454" xr:uid="{00000000-0005-0000-0000-00008A330000}"/>
    <cellStyle name="Normal 2 3 2 3 6 3 2 2 2 3" xfId="18918" xr:uid="{00000000-0005-0000-0000-00008B330000}"/>
    <cellStyle name="Normal 2 3 2 3 6 3 2 2 3" xfId="23686" xr:uid="{00000000-0005-0000-0000-00008C330000}"/>
    <cellStyle name="Normal 2 3 2 3 6 3 2 2 4" xfId="14150" xr:uid="{00000000-0005-0000-0000-00008D330000}"/>
    <cellStyle name="Normal 2 3 2 3 6 3 2 3" xfId="6997" xr:uid="{00000000-0005-0000-0000-00008E330000}"/>
    <cellStyle name="Normal 2 3 2 3 6 3 2 3 2" xfId="26070" xr:uid="{00000000-0005-0000-0000-00008F330000}"/>
    <cellStyle name="Normal 2 3 2 3 6 3 2 3 3" xfId="16534" xr:uid="{00000000-0005-0000-0000-000090330000}"/>
    <cellStyle name="Normal 2 3 2 3 6 3 2 4" xfId="21302" xr:uid="{00000000-0005-0000-0000-000091330000}"/>
    <cellStyle name="Normal 2 3 2 3 6 3 2 5" xfId="11766" xr:uid="{00000000-0005-0000-0000-000092330000}"/>
    <cellStyle name="Normal 2 3 2 3 6 3 3" xfId="3420" xr:uid="{00000000-0005-0000-0000-000093330000}"/>
    <cellStyle name="Normal 2 3 2 3 6 3 3 2" xfId="8189" xr:uid="{00000000-0005-0000-0000-000094330000}"/>
    <cellStyle name="Normal 2 3 2 3 6 3 3 2 2" xfId="27262" xr:uid="{00000000-0005-0000-0000-000095330000}"/>
    <cellStyle name="Normal 2 3 2 3 6 3 3 2 3" xfId="17726" xr:uid="{00000000-0005-0000-0000-000096330000}"/>
    <cellStyle name="Normal 2 3 2 3 6 3 3 3" xfId="22494" xr:uid="{00000000-0005-0000-0000-000097330000}"/>
    <cellStyle name="Normal 2 3 2 3 6 3 3 4" xfId="12958" xr:uid="{00000000-0005-0000-0000-000098330000}"/>
    <cellStyle name="Normal 2 3 2 3 6 3 4" xfId="5805" xr:uid="{00000000-0005-0000-0000-000099330000}"/>
    <cellStyle name="Normal 2 3 2 3 6 3 4 2" xfId="24878" xr:uid="{00000000-0005-0000-0000-00009A330000}"/>
    <cellStyle name="Normal 2 3 2 3 6 3 4 3" xfId="15342" xr:uid="{00000000-0005-0000-0000-00009B330000}"/>
    <cellStyle name="Normal 2 3 2 3 6 3 5" xfId="20110" xr:uid="{00000000-0005-0000-0000-00009C330000}"/>
    <cellStyle name="Normal 2 3 2 3 6 3 6" xfId="10574" xr:uid="{00000000-0005-0000-0000-00009D330000}"/>
    <cellStyle name="Normal 2 3 2 3 6 4" xfId="1531" xr:uid="{00000000-0005-0000-0000-00009E330000}"/>
    <cellStyle name="Normal 2 3 2 3 6 4 2" xfId="3916" xr:uid="{00000000-0005-0000-0000-00009F330000}"/>
    <cellStyle name="Normal 2 3 2 3 6 4 2 2" xfId="8685" xr:uid="{00000000-0005-0000-0000-0000A0330000}"/>
    <cellStyle name="Normal 2 3 2 3 6 4 2 2 2" xfId="27758" xr:uid="{00000000-0005-0000-0000-0000A1330000}"/>
    <cellStyle name="Normal 2 3 2 3 6 4 2 2 3" xfId="18222" xr:uid="{00000000-0005-0000-0000-0000A2330000}"/>
    <cellStyle name="Normal 2 3 2 3 6 4 2 3" xfId="22990" xr:uid="{00000000-0005-0000-0000-0000A3330000}"/>
    <cellStyle name="Normal 2 3 2 3 6 4 2 4" xfId="13454" xr:uid="{00000000-0005-0000-0000-0000A4330000}"/>
    <cellStyle name="Normal 2 3 2 3 6 4 3" xfId="6301" xr:uid="{00000000-0005-0000-0000-0000A5330000}"/>
    <cellStyle name="Normal 2 3 2 3 6 4 3 2" xfId="25374" xr:uid="{00000000-0005-0000-0000-0000A6330000}"/>
    <cellStyle name="Normal 2 3 2 3 6 4 3 3" xfId="15838" xr:uid="{00000000-0005-0000-0000-0000A7330000}"/>
    <cellStyle name="Normal 2 3 2 3 6 4 4" xfId="20606" xr:uid="{00000000-0005-0000-0000-0000A8330000}"/>
    <cellStyle name="Normal 2 3 2 3 6 4 5" xfId="11070" xr:uid="{00000000-0005-0000-0000-0000A9330000}"/>
    <cellStyle name="Normal 2 3 2 3 6 5" xfId="2724" xr:uid="{00000000-0005-0000-0000-0000AA330000}"/>
    <cellStyle name="Normal 2 3 2 3 6 5 2" xfId="7493" xr:uid="{00000000-0005-0000-0000-0000AB330000}"/>
    <cellStyle name="Normal 2 3 2 3 6 5 2 2" xfId="26566" xr:uid="{00000000-0005-0000-0000-0000AC330000}"/>
    <cellStyle name="Normal 2 3 2 3 6 5 2 3" xfId="17030" xr:uid="{00000000-0005-0000-0000-0000AD330000}"/>
    <cellStyle name="Normal 2 3 2 3 6 5 3" xfId="21798" xr:uid="{00000000-0005-0000-0000-0000AE330000}"/>
    <cellStyle name="Normal 2 3 2 3 6 5 4" xfId="12262" xr:uid="{00000000-0005-0000-0000-0000AF330000}"/>
    <cellStyle name="Normal 2 3 2 3 6 6" xfId="5109" xr:uid="{00000000-0005-0000-0000-0000B0330000}"/>
    <cellStyle name="Normal 2 3 2 3 6 6 2" xfId="24182" xr:uid="{00000000-0005-0000-0000-0000B1330000}"/>
    <cellStyle name="Normal 2 3 2 3 6 6 3" xfId="14646" xr:uid="{00000000-0005-0000-0000-0000B2330000}"/>
    <cellStyle name="Normal 2 3 2 3 6 7" xfId="19414" xr:uid="{00000000-0005-0000-0000-0000B3330000}"/>
    <cellStyle name="Normal 2 3 2 3 6 8" xfId="9878" xr:uid="{00000000-0005-0000-0000-0000B4330000}"/>
    <cellStyle name="Normal 2 3 2 3 7" xfId="489" xr:uid="{00000000-0005-0000-0000-0000B5330000}"/>
    <cellStyle name="Normal 2 3 2 3 7 2" xfId="1687" xr:uid="{00000000-0005-0000-0000-0000B6330000}"/>
    <cellStyle name="Normal 2 3 2 3 7 2 2" xfId="4072" xr:uid="{00000000-0005-0000-0000-0000B7330000}"/>
    <cellStyle name="Normal 2 3 2 3 7 2 2 2" xfId="8841" xr:uid="{00000000-0005-0000-0000-0000B8330000}"/>
    <cellStyle name="Normal 2 3 2 3 7 2 2 2 2" xfId="27914" xr:uid="{00000000-0005-0000-0000-0000B9330000}"/>
    <cellStyle name="Normal 2 3 2 3 7 2 2 2 3" xfId="18378" xr:uid="{00000000-0005-0000-0000-0000BA330000}"/>
    <cellStyle name="Normal 2 3 2 3 7 2 2 3" xfId="23146" xr:uid="{00000000-0005-0000-0000-0000BB330000}"/>
    <cellStyle name="Normal 2 3 2 3 7 2 2 4" xfId="13610" xr:uid="{00000000-0005-0000-0000-0000BC330000}"/>
    <cellStyle name="Normal 2 3 2 3 7 2 3" xfId="6457" xr:uid="{00000000-0005-0000-0000-0000BD330000}"/>
    <cellStyle name="Normal 2 3 2 3 7 2 3 2" xfId="25530" xr:uid="{00000000-0005-0000-0000-0000BE330000}"/>
    <cellStyle name="Normal 2 3 2 3 7 2 3 3" xfId="15994" xr:uid="{00000000-0005-0000-0000-0000BF330000}"/>
    <cellStyle name="Normal 2 3 2 3 7 2 4" xfId="20762" xr:uid="{00000000-0005-0000-0000-0000C0330000}"/>
    <cellStyle name="Normal 2 3 2 3 7 2 5" xfId="11226" xr:uid="{00000000-0005-0000-0000-0000C1330000}"/>
    <cellStyle name="Normal 2 3 2 3 7 3" xfId="2880" xr:uid="{00000000-0005-0000-0000-0000C2330000}"/>
    <cellStyle name="Normal 2 3 2 3 7 3 2" xfId="7649" xr:uid="{00000000-0005-0000-0000-0000C3330000}"/>
    <cellStyle name="Normal 2 3 2 3 7 3 2 2" xfId="26722" xr:uid="{00000000-0005-0000-0000-0000C4330000}"/>
    <cellStyle name="Normal 2 3 2 3 7 3 2 3" xfId="17186" xr:uid="{00000000-0005-0000-0000-0000C5330000}"/>
    <cellStyle name="Normal 2 3 2 3 7 3 3" xfId="21954" xr:uid="{00000000-0005-0000-0000-0000C6330000}"/>
    <cellStyle name="Normal 2 3 2 3 7 3 4" xfId="12418" xr:uid="{00000000-0005-0000-0000-0000C7330000}"/>
    <cellStyle name="Normal 2 3 2 3 7 4" xfId="5265" xr:uid="{00000000-0005-0000-0000-0000C8330000}"/>
    <cellStyle name="Normal 2 3 2 3 7 4 2" xfId="24338" xr:uid="{00000000-0005-0000-0000-0000C9330000}"/>
    <cellStyle name="Normal 2 3 2 3 7 4 3" xfId="14802" xr:uid="{00000000-0005-0000-0000-0000CA330000}"/>
    <cellStyle name="Normal 2 3 2 3 7 5" xfId="19570" xr:uid="{00000000-0005-0000-0000-0000CB330000}"/>
    <cellStyle name="Normal 2 3 2 3 7 6" xfId="10034" xr:uid="{00000000-0005-0000-0000-0000CC330000}"/>
    <cellStyle name="Normal 2 3 2 3 8" xfId="837" xr:uid="{00000000-0005-0000-0000-0000CD330000}"/>
    <cellStyle name="Normal 2 3 2 3 8 2" xfId="2035" xr:uid="{00000000-0005-0000-0000-0000CE330000}"/>
    <cellStyle name="Normal 2 3 2 3 8 2 2" xfId="4420" xr:uid="{00000000-0005-0000-0000-0000CF330000}"/>
    <cellStyle name="Normal 2 3 2 3 8 2 2 2" xfId="9189" xr:uid="{00000000-0005-0000-0000-0000D0330000}"/>
    <cellStyle name="Normal 2 3 2 3 8 2 2 2 2" xfId="28262" xr:uid="{00000000-0005-0000-0000-0000D1330000}"/>
    <cellStyle name="Normal 2 3 2 3 8 2 2 2 3" xfId="18726" xr:uid="{00000000-0005-0000-0000-0000D2330000}"/>
    <cellStyle name="Normal 2 3 2 3 8 2 2 3" xfId="23494" xr:uid="{00000000-0005-0000-0000-0000D3330000}"/>
    <cellStyle name="Normal 2 3 2 3 8 2 2 4" xfId="13958" xr:uid="{00000000-0005-0000-0000-0000D4330000}"/>
    <cellStyle name="Normal 2 3 2 3 8 2 3" xfId="6805" xr:uid="{00000000-0005-0000-0000-0000D5330000}"/>
    <cellStyle name="Normal 2 3 2 3 8 2 3 2" xfId="25878" xr:uid="{00000000-0005-0000-0000-0000D6330000}"/>
    <cellStyle name="Normal 2 3 2 3 8 2 3 3" xfId="16342" xr:uid="{00000000-0005-0000-0000-0000D7330000}"/>
    <cellStyle name="Normal 2 3 2 3 8 2 4" xfId="21110" xr:uid="{00000000-0005-0000-0000-0000D8330000}"/>
    <cellStyle name="Normal 2 3 2 3 8 2 5" xfId="11574" xr:uid="{00000000-0005-0000-0000-0000D9330000}"/>
    <cellStyle name="Normal 2 3 2 3 8 3" xfId="3228" xr:uid="{00000000-0005-0000-0000-0000DA330000}"/>
    <cellStyle name="Normal 2 3 2 3 8 3 2" xfId="7997" xr:uid="{00000000-0005-0000-0000-0000DB330000}"/>
    <cellStyle name="Normal 2 3 2 3 8 3 2 2" xfId="27070" xr:uid="{00000000-0005-0000-0000-0000DC330000}"/>
    <cellStyle name="Normal 2 3 2 3 8 3 2 3" xfId="17534" xr:uid="{00000000-0005-0000-0000-0000DD330000}"/>
    <cellStyle name="Normal 2 3 2 3 8 3 3" xfId="22302" xr:uid="{00000000-0005-0000-0000-0000DE330000}"/>
    <cellStyle name="Normal 2 3 2 3 8 3 4" xfId="12766" xr:uid="{00000000-0005-0000-0000-0000DF330000}"/>
    <cellStyle name="Normal 2 3 2 3 8 4" xfId="5613" xr:uid="{00000000-0005-0000-0000-0000E0330000}"/>
    <cellStyle name="Normal 2 3 2 3 8 4 2" xfId="24686" xr:uid="{00000000-0005-0000-0000-0000E1330000}"/>
    <cellStyle name="Normal 2 3 2 3 8 4 3" xfId="15150" xr:uid="{00000000-0005-0000-0000-0000E2330000}"/>
    <cellStyle name="Normal 2 3 2 3 8 5" xfId="19918" xr:uid="{00000000-0005-0000-0000-0000E3330000}"/>
    <cellStyle name="Normal 2 3 2 3 8 6" xfId="10382" xr:uid="{00000000-0005-0000-0000-0000E4330000}"/>
    <cellStyle name="Normal 2 3 2 3 9" xfId="140" xr:uid="{00000000-0005-0000-0000-0000E5330000}"/>
    <cellStyle name="Normal 2 3 2 3 9 2" xfId="1339" xr:uid="{00000000-0005-0000-0000-0000E6330000}"/>
    <cellStyle name="Normal 2 3 2 3 9 2 2" xfId="3724" xr:uid="{00000000-0005-0000-0000-0000E7330000}"/>
    <cellStyle name="Normal 2 3 2 3 9 2 2 2" xfId="8493" xr:uid="{00000000-0005-0000-0000-0000E8330000}"/>
    <cellStyle name="Normal 2 3 2 3 9 2 2 2 2" xfId="27566" xr:uid="{00000000-0005-0000-0000-0000E9330000}"/>
    <cellStyle name="Normal 2 3 2 3 9 2 2 2 3" xfId="18030" xr:uid="{00000000-0005-0000-0000-0000EA330000}"/>
    <cellStyle name="Normal 2 3 2 3 9 2 2 3" xfId="22798" xr:uid="{00000000-0005-0000-0000-0000EB330000}"/>
    <cellStyle name="Normal 2 3 2 3 9 2 2 4" xfId="13262" xr:uid="{00000000-0005-0000-0000-0000EC330000}"/>
    <cellStyle name="Normal 2 3 2 3 9 2 3" xfId="6109" xr:uid="{00000000-0005-0000-0000-0000ED330000}"/>
    <cellStyle name="Normal 2 3 2 3 9 2 3 2" xfId="25182" xr:uid="{00000000-0005-0000-0000-0000EE330000}"/>
    <cellStyle name="Normal 2 3 2 3 9 2 3 3" xfId="15646" xr:uid="{00000000-0005-0000-0000-0000EF330000}"/>
    <cellStyle name="Normal 2 3 2 3 9 2 4" xfId="20414" xr:uid="{00000000-0005-0000-0000-0000F0330000}"/>
    <cellStyle name="Normal 2 3 2 3 9 2 5" xfId="10878" xr:uid="{00000000-0005-0000-0000-0000F1330000}"/>
    <cellStyle name="Normal 2 3 2 3 9 3" xfId="2532" xr:uid="{00000000-0005-0000-0000-0000F2330000}"/>
    <cellStyle name="Normal 2 3 2 3 9 3 2" xfId="7301" xr:uid="{00000000-0005-0000-0000-0000F3330000}"/>
    <cellStyle name="Normal 2 3 2 3 9 3 2 2" xfId="26374" xr:uid="{00000000-0005-0000-0000-0000F4330000}"/>
    <cellStyle name="Normal 2 3 2 3 9 3 2 3" xfId="16838" xr:uid="{00000000-0005-0000-0000-0000F5330000}"/>
    <cellStyle name="Normal 2 3 2 3 9 3 3" xfId="21606" xr:uid="{00000000-0005-0000-0000-0000F6330000}"/>
    <cellStyle name="Normal 2 3 2 3 9 3 4" xfId="12070" xr:uid="{00000000-0005-0000-0000-0000F7330000}"/>
    <cellStyle name="Normal 2 3 2 3 9 4" xfId="4917" xr:uid="{00000000-0005-0000-0000-0000F8330000}"/>
    <cellStyle name="Normal 2 3 2 3 9 4 2" xfId="23990" xr:uid="{00000000-0005-0000-0000-0000F9330000}"/>
    <cellStyle name="Normal 2 3 2 3 9 4 3" xfId="14454" xr:uid="{00000000-0005-0000-0000-0000FA330000}"/>
    <cellStyle name="Normal 2 3 2 3 9 5" xfId="19222" xr:uid="{00000000-0005-0000-0000-0000FB330000}"/>
    <cellStyle name="Normal 2 3 2 3 9 6" xfId="9686" xr:uid="{00000000-0005-0000-0000-0000FC330000}"/>
    <cellStyle name="Normal 2 3 2 4" xfId="44" xr:uid="{00000000-0005-0000-0000-0000FD330000}"/>
    <cellStyle name="Normal 2 3 2 4 10" xfId="1243" xr:uid="{00000000-0005-0000-0000-0000FE330000}"/>
    <cellStyle name="Normal 2 3 2 4 10 2" xfId="3628" xr:uid="{00000000-0005-0000-0000-0000FF330000}"/>
    <cellStyle name="Normal 2 3 2 4 10 2 2" xfId="8397" xr:uid="{00000000-0005-0000-0000-000000340000}"/>
    <cellStyle name="Normal 2 3 2 4 10 2 2 2" xfId="27470" xr:uid="{00000000-0005-0000-0000-000001340000}"/>
    <cellStyle name="Normal 2 3 2 4 10 2 2 3" xfId="17934" xr:uid="{00000000-0005-0000-0000-000002340000}"/>
    <cellStyle name="Normal 2 3 2 4 10 2 3" xfId="22702" xr:uid="{00000000-0005-0000-0000-000003340000}"/>
    <cellStyle name="Normal 2 3 2 4 10 2 4" xfId="13166" xr:uid="{00000000-0005-0000-0000-000004340000}"/>
    <cellStyle name="Normal 2 3 2 4 10 3" xfId="6013" xr:uid="{00000000-0005-0000-0000-000005340000}"/>
    <cellStyle name="Normal 2 3 2 4 10 3 2" xfId="25086" xr:uid="{00000000-0005-0000-0000-000006340000}"/>
    <cellStyle name="Normal 2 3 2 4 10 3 3" xfId="15550" xr:uid="{00000000-0005-0000-0000-000007340000}"/>
    <cellStyle name="Normal 2 3 2 4 10 4" xfId="20318" xr:uid="{00000000-0005-0000-0000-000008340000}"/>
    <cellStyle name="Normal 2 3 2 4 10 5" xfId="10782" xr:uid="{00000000-0005-0000-0000-000009340000}"/>
    <cellStyle name="Normal 2 3 2 4 11" xfId="2436" xr:uid="{00000000-0005-0000-0000-00000A340000}"/>
    <cellStyle name="Normal 2 3 2 4 11 2" xfId="7205" xr:uid="{00000000-0005-0000-0000-00000B340000}"/>
    <cellStyle name="Normal 2 3 2 4 11 2 2" xfId="26278" xr:uid="{00000000-0005-0000-0000-00000C340000}"/>
    <cellStyle name="Normal 2 3 2 4 11 2 3" xfId="16742" xr:uid="{00000000-0005-0000-0000-00000D340000}"/>
    <cellStyle name="Normal 2 3 2 4 11 3" xfId="21510" xr:uid="{00000000-0005-0000-0000-00000E340000}"/>
    <cellStyle name="Normal 2 3 2 4 11 4" xfId="11974" xr:uid="{00000000-0005-0000-0000-00000F340000}"/>
    <cellStyle name="Normal 2 3 2 4 12" xfId="4821" xr:uid="{00000000-0005-0000-0000-000010340000}"/>
    <cellStyle name="Normal 2 3 2 4 12 2" xfId="23894" xr:uid="{00000000-0005-0000-0000-000011340000}"/>
    <cellStyle name="Normal 2 3 2 4 12 3" xfId="14358" xr:uid="{00000000-0005-0000-0000-000012340000}"/>
    <cellStyle name="Normal 2 3 2 4 13" xfId="19126" xr:uid="{00000000-0005-0000-0000-000013340000}"/>
    <cellStyle name="Normal 2 3 2 4 14" xfId="9590" xr:uid="{00000000-0005-0000-0000-000014340000}"/>
    <cellStyle name="Normal 2 3 2 4 2" xfId="296" xr:uid="{00000000-0005-0000-0000-000015340000}"/>
    <cellStyle name="Normal 2 3 2 4 2 2" xfId="440" xr:uid="{00000000-0005-0000-0000-000016340000}"/>
    <cellStyle name="Normal 2 3 2 4 2 2 2" xfId="789" xr:uid="{00000000-0005-0000-0000-000017340000}"/>
    <cellStyle name="Normal 2 3 2 4 2 2 2 2" xfId="1987" xr:uid="{00000000-0005-0000-0000-000018340000}"/>
    <cellStyle name="Normal 2 3 2 4 2 2 2 2 2" xfId="4372" xr:uid="{00000000-0005-0000-0000-000019340000}"/>
    <cellStyle name="Normal 2 3 2 4 2 2 2 2 2 2" xfId="9141" xr:uid="{00000000-0005-0000-0000-00001A340000}"/>
    <cellStyle name="Normal 2 3 2 4 2 2 2 2 2 2 2" xfId="28214" xr:uid="{00000000-0005-0000-0000-00001B340000}"/>
    <cellStyle name="Normal 2 3 2 4 2 2 2 2 2 2 3" xfId="18678" xr:uid="{00000000-0005-0000-0000-00001C340000}"/>
    <cellStyle name="Normal 2 3 2 4 2 2 2 2 2 3" xfId="23446" xr:uid="{00000000-0005-0000-0000-00001D340000}"/>
    <cellStyle name="Normal 2 3 2 4 2 2 2 2 2 4" xfId="13910" xr:uid="{00000000-0005-0000-0000-00001E340000}"/>
    <cellStyle name="Normal 2 3 2 4 2 2 2 2 3" xfId="6757" xr:uid="{00000000-0005-0000-0000-00001F340000}"/>
    <cellStyle name="Normal 2 3 2 4 2 2 2 2 3 2" xfId="25830" xr:uid="{00000000-0005-0000-0000-000020340000}"/>
    <cellStyle name="Normal 2 3 2 4 2 2 2 2 3 3" xfId="16294" xr:uid="{00000000-0005-0000-0000-000021340000}"/>
    <cellStyle name="Normal 2 3 2 4 2 2 2 2 4" xfId="21062" xr:uid="{00000000-0005-0000-0000-000022340000}"/>
    <cellStyle name="Normal 2 3 2 4 2 2 2 2 5" xfId="11526" xr:uid="{00000000-0005-0000-0000-000023340000}"/>
    <cellStyle name="Normal 2 3 2 4 2 2 2 3" xfId="3180" xr:uid="{00000000-0005-0000-0000-000024340000}"/>
    <cellStyle name="Normal 2 3 2 4 2 2 2 3 2" xfId="7949" xr:uid="{00000000-0005-0000-0000-000025340000}"/>
    <cellStyle name="Normal 2 3 2 4 2 2 2 3 2 2" xfId="27022" xr:uid="{00000000-0005-0000-0000-000026340000}"/>
    <cellStyle name="Normal 2 3 2 4 2 2 2 3 2 3" xfId="17486" xr:uid="{00000000-0005-0000-0000-000027340000}"/>
    <cellStyle name="Normal 2 3 2 4 2 2 2 3 3" xfId="22254" xr:uid="{00000000-0005-0000-0000-000028340000}"/>
    <cellStyle name="Normal 2 3 2 4 2 2 2 3 4" xfId="12718" xr:uid="{00000000-0005-0000-0000-000029340000}"/>
    <cellStyle name="Normal 2 3 2 4 2 2 2 4" xfId="5565" xr:uid="{00000000-0005-0000-0000-00002A340000}"/>
    <cellStyle name="Normal 2 3 2 4 2 2 2 4 2" xfId="24638" xr:uid="{00000000-0005-0000-0000-00002B340000}"/>
    <cellStyle name="Normal 2 3 2 4 2 2 2 4 3" xfId="15102" xr:uid="{00000000-0005-0000-0000-00002C340000}"/>
    <cellStyle name="Normal 2 3 2 4 2 2 2 5" xfId="19870" xr:uid="{00000000-0005-0000-0000-00002D340000}"/>
    <cellStyle name="Normal 2 3 2 4 2 2 2 6" xfId="10334" xr:uid="{00000000-0005-0000-0000-00002E340000}"/>
    <cellStyle name="Normal 2 3 2 4 2 2 3" xfId="1137" xr:uid="{00000000-0005-0000-0000-00002F340000}"/>
    <cellStyle name="Normal 2 3 2 4 2 2 3 2" xfId="2335" xr:uid="{00000000-0005-0000-0000-000030340000}"/>
    <cellStyle name="Normal 2 3 2 4 2 2 3 2 2" xfId="4720" xr:uid="{00000000-0005-0000-0000-000031340000}"/>
    <cellStyle name="Normal 2 3 2 4 2 2 3 2 2 2" xfId="9489" xr:uid="{00000000-0005-0000-0000-000032340000}"/>
    <cellStyle name="Normal 2 3 2 4 2 2 3 2 2 2 2" xfId="28562" xr:uid="{00000000-0005-0000-0000-000033340000}"/>
    <cellStyle name="Normal 2 3 2 4 2 2 3 2 2 2 3" xfId="19026" xr:uid="{00000000-0005-0000-0000-000034340000}"/>
    <cellStyle name="Normal 2 3 2 4 2 2 3 2 2 3" xfId="23794" xr:uid="{00000000-0005-0000-0000-000035340000}"/>
    <cellStyle name="Normal 2 3 2 4 2 2 3 2 2 4" xfId="14258" xr:uid="{00000000-0005-0000-0000-000036340000}"/>
    <cellStyle name="Normal 2 3 2 4 2 2 3 2 3" xfId="7105" xr:uid="{00000000-0005-0000-0000-000037340000}"/>
    <cellStyle name="Normal 2 3 2 4 2 2 3 2 3 2" xfId="26178" xr:uid="{00000000-0005-0000-0000-000038340000}"/>
    <cellStyle name="Normal 2 3 2 4 2 2 3 2 3 3" xfId="16642" xr:uid="{00000000-0005-0000-0000-000039340000}"/>
    <cellStyle name="Normal 2 3 2 4 2 2 3 2 4" xfId="21410" xr:uid="{00000000-0005-0000-0000-00003A340000}"/>
    <cellStyle name="Normal 2 3 2 4 2 2 3 2 5" xfId="11874" xr:uid="{00000000-0005-0000-0000-00003B340000}"/>
    <cellStyle name="Normal 2 3 2 4 2 2 3 3" xfId="3528" xr:uid="{00000000-0005-0000-0000-00003C340000}"/>
    <cellStyle name="Normal 2 3 2 4 2 2 3 3 2" xfId="8297" xr:uid="{00000000-0005-0000-0000-00003D340000}"/>
    <cellStyle name="Normal 2 3 2 4 2 2 3 3 2 2" xfId="27370" xr:uid="{00000000-0005-0000-0000-00003E340000}"/>
    <cellStyle name="Normal 2 3 2 4 2 2 3 3 2 3" xfId="17834" xr:uid="{00000000-0005-0000-0000-00003F340000}"/>
    <cellStyle name="Normal 2 3 2 4 2 2 3 3 3" xfId="22602" xr:uid="{00000000-0005-0000-0000-000040340000}"/>
    <cellStyle name="Normal 2 3 2 4 2 2 3 3 4" xfId="13066" xr:uid="{00000000-0005-0000-0000-000041340000}"/>
    <cellStyle name="Normal 2 3 2 4 2 2 3 4" xfId="5913" xr:uid="{00000000-0005-0000-0000-000042340000}"/>
    <cellStyle name="Normal 2 3 2 4 2 2 3 4 2" xfId="24986" xr:uid="{00000000-0005-0000-0000-000043340000}"/>
    <cellStyle name="Normal 2 3 2 4 2 2 3 4 3" xfId="15450" xr:uid="{00000000-0005-0000-0000-000044340000}"/>
    <cellStyle name="Normal 2 3 2 4 2 2 3 5" xfId="20218" xr:uid="{00000000-0005-0000-0000-000045340000}"/>
    <cellStyle name="Normal 2 3 2 4 2 2 3 6" xfId="10682" xr:uid="{00000000-0005-0000-0000-000046340000}"/>
    <cellStyle name="Normal 2 3 2 4 2 2 4" xfId="1639" xr:uid="{00000000-0005-0000-0000-000047340000}"/>
    <cellStyle name="Normal 2 3 2 4 2 2 4 2" xfId="4024" xr:uid="{00000000-0005-0000-0000-000048340000}"/>
    <cellStyle name="Normal 2 3 2 4 2 2 4 2 2" xfId="8793" xr:uid="{00000000-0005-0000-0000-000049340000}"/>
    <cellStyle name="Normal 2 3 2 4 2 2 4 2 2 2" xfId="27866" xr:uid="{00000000-0005-0000-0000-00004A340000}"/>
    <cellStyle name="Normal 2 3 2 4 2 2 4 2 2 3" xfId="18330" xr:uid="{00000000-0005-0000-0000-00004B340000}"/>
    <cellStyle name="Normal 2 3 2 4 2 2 4 2 3" xfId="23098" xr:uid="{00000000-0005-0000-0000-00004C340000}"/>
    <cellStyle name="Normal 2 3 2 4 2 2 4 2 4" xfId="13562" xr:uid="{00000000-0005-0000-0000-00004D340000}"/>
    <cellStyle name="Normal 2 3 2 4 2 2 4 3" xfId="6409" xr:uid="{00000000-0005-0000-0000-00004E340000}"/>
    <cellStyle name="Normal 2 3 2 4 2 2 4 3 2" xfId="25482" xr:uid="{00000000-0005-0000-0000-00004F340000}"/>
    <cellStyle name="Normal 2 3 2 4 2 2 4 3 3" xfId="15946" xr:uid="{00000000-0005-0000-0000-000050340000}"/>
    <cellStyle name="Normal 2 3 2 4 2 2 4 4" xfId="20714" xr:uid="{00000000-0005-0000-0000-000051340000}"/>
    <cellStyle name="Normal 2 3 2 4 2 2 4 5" xfId="11178" xr:uid="{00000000-0005-0000-0000-000052340000}"/>
    <cellStyle name="Normal 2 3 2 4 2 2 5" xfId="2832" xr:uid="{00000000-0005-0000-0000-000053340000}"/>
    <cellStyle name="Normal 2 3 2 4 2 2 5 2" xfId="7601" xr:uid="{00000000-0005-0000-0000-000054340000}"/>
    <cellStyle name="Normal 2 3 2 4 2 2 5 2 2" xfId="26674" xr:uid="{00000000-0005-0000-0000-000055340000}"/>
    <cellStyle name="Normal 2 3 2 4 2 2 5 2 3" xfId="17138" xr:uid="{00000000-0005-0000-0000-000056340000}"/>
    <cellStyle name="Normal 2 3 2 4 2 2 5 3" xfId="21906" xr:uid="{00000000-0005-0000-0000-000057340000}"/>
    <cellStyle name="Normal 2 3 2 4 2 2 5 4" xfId="12370" xr:uid="{00000000-0005-0000-0000-000058340000}"/>
    <cellStyle name="Normal 2 3 2 4 2 2 6" xfId="5217" xr:uid="{00000000-0005-0000-0000-000059340000}"/>
    <cellStyle name="Normal 2 3 2 4 2 2 6 2" xfId="24290" xr:uid="{00000000-0005-0000-0000-00005A340000}"/>
    <cellStyle name="Normal 2 3 2 4 2 2 6 3" xfId="14754" xr:uid="{00000000-0005-0000-0000-00005B340000}"/>
    <cellStyle name="Normal 2 3 2 4 2 2 7" xfId="19522" xr:uid="{00000000-0005-0000-0000-00005C340000}"/>
    <cellStyle name="Normal 2 3 2 4 2 2 8" xfId="9986" xr:uid="{00000000-0005-0000-0000-00005D340000}"/>
    <cellStyle name="Normal 2 3 2 4 2 3" xfId="645" xr:uid="{00000000-0005-0000-0000-00005E340000}"/>
    <cellStyle name="Normal 2 3 2 4 2 3 2" xfId="1843" xr:uid="{00000000-0005-0000-0000-00005F340000}"/>
    <cellStyle name="Normal 2 3 2 4 2 3 2 2" xfId="4228" xr:uid="{00000000-0005-0000-0000-000060340000}"/>
    <cellStyle name="Normal 2 3 2 4 2 3 2 2 2" xfId="8997" xr:uid="{00000000-0005-0000-0000-000061340000}"/>
    <cellStyle name="Normal 2 3 2 4 2 3 2 2 2 2" xfId="28070" xr:uid="{00000000-0005-0000-0000-000062340000}"/>
    <cellStyle name="Normal 2 3 2 4 2 3 2 2 2 3" xfId="18534" xr:uid="{00000000-0005-0000-0000-000063340000}"/>
    <cellStyle name="Normal 2 3 2 4 2 3 2 2 3" xfId="23302" xr:uid="{00000000-0005-0000-0000-000064340000}"/>
    <cellStyle name="Normal 2 3 2 4 2 3 2 2 4" xfId="13766" xr:uid="{00000000-0005-0000-0000-000065340000}"/>
    <cellStyle name="Normal 2 3 2 4 2 3 2 3" xfId="6613" xr:uid="{00000000-0005-0000-0000-000066340000}"/>
    <cellStyle name="Normal 2 3 2 4 2 3 2 3 2" xfId="25686" xr:uid="{00000000-0005-0000-0000-000067340000}"/>
    <cellStyle name="Normal 2 3 2 4 2 3 2 3 3" xfId="16150" xr:uid="{00000000-0005-0000-0000-000068340000}"/>
    <cellStyle name="Normal 2 3 2 4 2 3 2 4" xfId="20918" xr:uid="{00000000-0005-0000-0000-000069340000}"/>
    <cellStyle name="Normal 2 3 2 4 2 3 2 5" xfId="11382" xr:uid="{00000000-0005-0000-0000-00006A340000}"/>
    <cellStyle name="Normal 2 3 2 4 2 3 3" xfId="3036" xr:uid="{00000000-0005-0000-0000-00006B340000}"/>
    <cellStyle name="Normal 2 3 2 4 2 3 3 2" xfId="7805" xr:uid="{00000000-0005-0000-0000-00006C340000}"/>
    <cellStyle name="Normal 2 3 2 4 2 3 3 2 2" xfId="26878" xr:uid="{00000000-0005-0000-0000-00006D340000}"/>
    <cellStyle name="Normal 2 3 2 4 2 3 3 2 3" xfId="17342" xr:uid="{00000000-0005-0000-0000-00006E340000}"/>
    <cellStyle name="Normal 2 3 2 4 2 3 3 3" xfId="22110" xr:uid="{00000000-0005-0000-0000-00006F340000}"/>
    <cellStyle name="Normal 2 3 2 4 2 3 3 4" xfId="12574" xr:uid="{00000000-0005-0000-0000-000070340000}"/>
    <cellStyle name="Normal 2 3 2 4 2 3 4" xfId="5421" xr:uid="{00000000-0005-0000-0000-000071340000}"/>
    <cellStyle name="Normal 2 3 2 4 2 3 4 2" xfId="24494" xr:uid="{00000000-0005-0000-0000-000072340000}"/>
    <cellStyle name="Normal 2 3 2 4 2 3 4 3" xfId="14958" xr:uid="{00000000-0005-0000-0000-000073340000}"/>
    <cellStyle name="Normal 2 3 2 4 2 3 5" xfId="19726" xr:uid="{00000000-0005-0000-0000-000074340000}"/>
    <cellStyle name="Normal 2 3 2 4 2 3 6" xfId="10190" xr:uid="{00000000-0005-0000-0000-000075340000}"/>
    <cellStyle name="Normal 2 3 2 4 2 4" xfId="993" xr:uid="{00000000-0005-0000-0000-000076340000}"/>
    <cellStyle name="Normal 2 3 2 4 2 4 2" xfId="2191" xr:uid="{00000000-0005-0000-0000-000077340000}"/>
    <cellStyle name="Normal 2 3 2 4 2 4 2 2" xfId="4576" xr:uid="{00000000-0005-0000-0000-000078340000}"/>
    <cellStyle name="Normal 2 3 2 4 2 4 2 2 2" xfId="9345" xr:uid="{00000000-0005-0000-0000-000079340000}"/>
    <cellStyle name="Normal 2 3 2 4 2 4 2 2 2 2" xfId="28418" xr:uid="{00000000-0005-0000-0000-00007A340000}"/>
    <cellStyle name="Normal 2 3 2 4 2 4 2 2 2 3" xfId="18882" xr:uid="{00000000-0005-0000-0000-00007B340000}"/>
    <cellStyle name="Normal 2 3 2 4 2 4 2 2 3" xfId="23650" xr:uid="{00000000-0005-0000-0000-00007C340000}"/>
    <cellStyle name="Normal 2 3 2 4 2 4 2 2 4" xfId="14114" xr:uid="{00000000-0005-0000-0000-00007D340000}"/>
    <cellStyle name="Normal 2 3 2 4 2 4 2 3" xfId="6961" xr:uid="{00000000-0005-0000-0000-00007E340000}"/>
    <cellStyle name="Normal 2 3 2 4 2 4 2 3 2" xfId="26034" xr:uid="{00000000-0005-0000-0000-00007F340000}"/>
    <cellStyle name="Normal 2 3 2 4 2 4 2 3 3" xfId="16498" xr:uid="{00000000-0005-0000-0000-000080340000}"/>
    <cellStyle name="Normal 2 3 2 4 2 4 2 4" xfId="21266" xr:uid="{00000000-0005-0000-0000-000081340000}"/>
    <cellStyle name="Normal 2 3 2 4 2 4 2 5" xfId="11730" xr:uid="{00000000-0005-0000-0000-000082340000}"/>
    <cellStyle name="Normal 2 3 2 4 2 4 3" xfId="3384" xr:uid="{00000000-0005-0000-0000-000083340000}"/>
    <cellStyle name="Normal 2 3 2 4 2 4 3 2" xfId="8153" xr:uid="{00000000-0005-0000-0000-000084340000}"/>
    <cellStyle name="Normal 2 3 2 4 2 4 3 2 2" xfId="27226" xr:uid="{00000000-0005-0000-0000-000085340000}"/>
    <cellStyle name="Normal 2 3 2 4 2 4 3 2 3" xfId="17690" xr:uid="{00000000-0005-0000-0000-000086340000}"/>
    <cellStyle name="Normal 2 3 2 4 2 4 3 3" xfId="22458" xr:uid="{00000000-0005-0000-0000-000087340000}"/>
    <cellStyle name="Normal 2 3 2 4 2 4 3 4" xfId="12922" xr:uid="{00000000-0005-0000-0000-000088340000}"/>
    <cellStyle name="Normal 2 3 2 4 2 4 4" xfId="5769" xr:uid="{00000000-0005-0000-0000-000089340000}"/>
    <cellStyle name="Normal 2 3 2 4 2 4 4 2" xfId="24842" xr:uid="{00000000-0005-0000-0000-00008A340000}"/>
    <cellStyle name="Normal 2 3 2 4 2 4 4 3" xfId="15306" xr:uid="{00000000-0005-0000-0000-00008B340000}"/>
    <cellStyle name="Normal 2 3 2 4 2 4 5" xfId="20074" xr:uid="{00000000-0005-0000-0000-00008C340000}"/>
    <cellStyle name="Normal 2 3 2 4 2 4 6" xfId="10538" xr:uid="{00000000-0005-0000-0000-00008D340000}"/>
    <cellStyle name="Normal 2 3 2 4 2 5" xfId="1495" xr:uid="{00000000-0005-0000-0000-00008E340000}"/>
    <cellStyle name="Normal 2 3 2 4 2 5 2" xfId="3880" xr:uid="{00000000-0005-0000-0000-00008F340000}"/>
    <cellStyle name="Normal 2 3 2 4 2 5 2 2" xfId="8649" xr:uid="{00000000-0005-0000-0000-000090340000}"/>
    <cellStyle name="Normal 2 3 2 4 2 5 2 2 2" xfId="27722" xr:uid="{00000000-0005-0000-0000-000091340000}"/>
    <cellStyle name="Normal 2 3 2 4 2 5 2 2 3" xfId="18186" xr:uid="{00000000-0005-0000-0000-000092340000}"/>
    <cellStyle name="Normal 2 3 2 4 2 5 2 3" xfId="22954" xr:uid="{00000000-0005-0000-0000-000093340000}"/>
    <cellStyle name="Normal 2 3 2 4 2 5 2 4" xfId="13418" xr:uid="{00000000-0005-0000-0000-000094340000}"/>
    <cellStyle name="Normal 2 3 2 4 2 5 3" xfId="6265" xr:uid="{00000000-0005-0000-0000-000095340000}"/>
    <cellStyle name="Normal 2 3 2 4 2 5 3 2" xfId="25338" xr:uid="{00000000-0005-0000-0000-000096340000}"/>
    <cellStyle name="Normal 2 3 2 4 2 5 3 3" xfId="15802" xr:uid="{00000000-0005-0000-0000-000097340000}"/>
    <cellStyle name="Normal 2 3 2 4 2 5 4" xfId="20570" xr:uid="{00000000-0005-0000-0000-000098340000}"/>
    <cellStyle name="Normal 2 3 2 4 2 5 5" xfId="11034" xr:uid="{00000000-0005-0000-0000-000099340000}"/>
    <cellStyle name="Normal 2 3 2 4 2 6" xfId="2688" xr:uid="{00000000-0005-0000-0000-00009A340000}"/>
    <cellStyle name="Normal 2 3 2 4 2 6 2" xfId="7457" xr:uid="{00000000-0005-0000-0000-00009B340000}"/>
    <cellStyle name="Normal 2 3 2 4 2 6 2 2" xfId="26530" xr:uid="{00000000-0005-0000-0000-00009C340000}"/>
    <cellStyle name="Normal 2 3 2 4 2 6 2 3" xfId="16994" xr:uid="{00000000-0005-0000-0000-00009D340000}"/>
    <cellStyle name="Normal 2 3 2 4 2 6 3" xfId="21762" xr:uid="{00000000-0005-0000-0000-00009E340000}"/>
    <cellStyle name="Normal 2 3 2 4 2 6 4" xfId="12226" xr:uid="{00000000-0005-0000-0000-00009F340000}"/>
    <cellStyle name="Normal 2 3 2 4 2 7" xfId="5073" xr:uid="{00000000-0005-0000-0000-0000A0340000}"/>
    <cellStyle name="Normal 2 3 2 4 2 7 2" xfId="24146" xr:uid="{00000000-0005-0000-0000-0000A1340000}"/>
    <cellStyle name="Normal 2 3 2 4 2 7 3" xfId="14610" xr:uid="{00000000-0005-0000-0000-0000A2340000}"/>
    <cellStyle name="Normal 2 3 2 4 2 8" xfId="19378" xr:uid="{00000000-0005-0000-0000-0000A3340000}"/>
    <cellStyle name="Normal 2 3 2 4 2 9" xfId="9842" xr:uid="{00000000-0005-0000-0000-0000A4340000}"/>
    <cellStyle name="Normal 2 3 2 4 3" xfId="224" xr:uid="{00000000-0005-0000-0000-0000A5340000}"/>
    <cellStyle name="Normal 2 3 2 4 3 2" xfId="573" xr:uid="{00000000-0005-0000-0000-0000A6340000}"/>
    <cellStyle name="Normal 2 3 2 4 3 2 2" xfId="1771" xr:uid="{00000000-0005-0000-0000-0000A7340000}"/>
    <cellStyle name="Normal 2 3 2 4 3 2 2 2" xfId="4156" xr:uid="{00000000-0005-0000-0000-0000A8340000}"/>
    <cellStyle name="Normal 2 3 2 4 3 2 2 2 2" xfId="8925" xr:uid="{00000000-0005-0000-0000-0000A9340000}"/>
    <cellStyle name="Normal 2 3 2 4 3 2 2 2 2 2" xfId="27998" xr:uid="{00000000-0005-0000-0000-0000AA340000}"/>
    <cellStyle name="Normal 2 3 2 4 3 2 2 2 2 3" xfId="18462" xr:uid="{00000000-0005-0000-0000-0000AB340000}"/>
    <cellStyle name="Normal 2 3 2 4 3 2 2 2 3" xfId="23230" xr:uid="{00000000-0005-0000-0000-0000AC340000}"/>
    <cellStyle name="Normal 2 3 2 4 3 2 2 2 4" xfId="13694" xr:uid="{00000000-0005-0000-0000-0000AD340000}"/>
    <cellStyle name="Normal 2 3 2 4 3 2 2 3" xfId="6541" xr:uid="{00000000-0005-0000-0000-0000AE340000}"/>
    <cellStyle name="Normal 2 3 2 4 3 2 2 3 2" xfId="25614" xr:uid="{00000000-0005-0000-0000-0000AF340000}"/>
    <cellStyle name="Normal 2 3 2 4 3 2 2 3 3" xfId="16078" xr:uid="{00000000-0005-0000-0000-0000B0340000}"/>
    <cellStyle name="Normal 2 3 2 4 3 2 2 4" xfId="20846" xr:uid="{00000000-0005-0000-0000-0000B1340000}"/>
    <cellStyle name="Normal 2 3 2 4 3 2 2 5" xfId="11310" xr:uid="{00000000-0005-0000-0000-0000B2340000}"/>
    <cellStyle name="Normal 2 3 2 4 3 2 3" xfId="2964" xr:uid="{00000000-0005-0000-0000-0000B3340000}"/>
    <cellStyle name="Normal 2 3 2 4 3 2 3 2" xfId="7733" xr:uid="{00000000-0005-0000-0000-0000B4340000}"/>
    <cellStyle name="Normal 2 3 2 4 3 2 3 2 2" xfId="26806" xr:uid="{00000000-0005-0000-0000-0000B5340000}"/>
    <cellStyle name="Normal 2 3 2 4 3 2 3 2 3" xfId="17270" xr:uid="{00000000-0005-0000-0000-0000B6340000}"/>
    <cellStyle name="Normal 2 3 2 4 3 2 3 3" xfId="22038" xr:uid="{00000000-0005-0000-0000-0000B7340000}"/>
    <cellStyle name="Normal 2 3 2 4 3 2 3 4" xfId="12502" xr:uid="{00000000-0005-0000-0000-0000B8340000}"/>
    <cellStyle name="Normal 2 3 2 4 3 2 4" xfId="5349" xr:uid="{00000000-0005-0000-0000-0000B9340000}"/>
    <cellStyle name="Normal 2 3 2 4 3 2 4 2" xfId="24422" xr:uid="{00000000-0005-0000-0000-0000BA340000}"/>
    <cellStyle name="Normal 2 3 2 4 3 2 4 3" xfId="14886" xr:uid="{00000000-0005-0000-0000-0000BB340000}"/>
    <cellStyle name="Normal 2 3 2 4 3 2 5" xfId="19654" xr:uid="{00000000-0005-0000-0000-0000BC340000}"/>
    <cellStyle name="Normal 2 3 2 4 3 2 6" xfId="10118" xr:uid="{00000000-0005-0000-0000-0000BD340000}"/>
    <cellStyle name="Normal 2 3 2 4 3 3" xfId="921" xr:uid="{00000000-0005-0000-0000-0000BE340000}"/>
    <cellStyle name="Normal 2 3 2 4 3 3 2" xfId="2119" xr:uid="{00000000-0005-0000-0000-0000BF340000}"/>
    <cellStyle name="Normal 2 3 2 4 3 3 2 2" xfId="4504" xr:uid="{00000000-0005-0000-0000-0000C0340000}"/>
    <cellStyle name="Normal 2 3 2 4 3 3 2 2 2" xfId="9273" xr:uid="{00000000-0005-0000-0000-0000C1340000}"/>
    <cellStyle name="Normal 2 3 2 4 3 3 2 2 2 2" xfId="28346" xr:uid="{00000000-0005-0000-0000-0000C2340000}"/>
    <cellStyle name="Normal 2 3 2 4 3 3 2 2 2 3" xfId="18810" xr:uid="{00000000-0005-0000-0000-0000C3340000}"/>
    <cellStyle name="Normal 2 3 2 4 3 3 2 2 3" xfId="23578" xr:uid="{00000000-0005-0000-0000-0000C4340000}"/>
    <cellStyle name="Normal 2 3 2 4 3 3 2 2 4" xfId="14042" xr:uid="{00000000-0005-0000-0000-0000C5340000}"/>
    <cellStyle name="Normal 2 3 2 4 3 3 2 3" xfId="6889" xr:uid="{00000000-0005-0000-0000-0000C6340000}"/>
    <cellStyle name="Normal 2 3 2 4 3 3 2 3 2" xfId="25962" xr:uid="{00000000-0005-0000-0000-0000C7340000}"/>
    <cellStyle name="Normal 2 3 2 4 3 3 2 3 3" xfId="16426" xr:uid="{00000000-0005-0000-0000-0000C8340000}"/>
    <cellStyle name="Normal 2 3 2 4 3 3 2 4" xfId="21194" xr:uid="{00000000-0005-0000-0000-0000C9340000}"/>
    <cellStyle name="Normal 2 3 2 4 3 3 2 5" xfId="11658" xr:uid="{00000000-0005-0000-0000-0000CA340000}"/>
    <cellStyle name="Normal 2 3 2 4 3 3 3" xfId="3312" xr:uid="{00000000-0005-0000-0000-0000CB340000}"/>
    <cellStyle name="Normal 2 3 2 4 3 3 3 2" xfId="8081" xr:uid="{00000000-0005-0000-0000-0000CC340000}"/>
    <cellStyle name="Normal 2 3 2 4 3 3 3 2 2" xfId="27154" xr:uid="{00000000-0005-0000-0000-0000CD340000}"/>
    <cellStyle name="Normal 2 3 2 4 3 3 3 2 3" xfId="17618" xr:uid="{00000000-0005-0000-0000-0000CE340000}"/>
    <cellStyle name="Normal 2 3 2 4 3 3 3 3" xfId="22386" xr:uid="{00000000-0005-0000-0000-0000CF340000}"/>
    <cellStyle name="Normal 2 3 2 4 3 3 3 4" xfId="12850" xr:uid="{00000000-0005-0000-0000-0000D0340000}"/>
    <cellStyle name="Normal 2 3 2 4 3 3 4" xfId="5697" xr:uid="{00000000-0005-0000-0000-0000D1340000}"/>
    <cellStyle name="Normal 2 3 2 4 3 3 4 2" xfId="24770" xr:uid="{00000000-0005-0000-0000-0000D2340000}"/>
    <cellStyle name="Normal 2 3 2 4 3 3 4 3" xfId="15234" xr:uid="{00000000-0005-0000-0000-0000D3340000}"/>
    <cellStyle name="Normal 2 3 2 4 3 3 5" xfId="20002" xr:uid="{00000000-0005-0000-0000-0000D4340000}"/>
    <cellStyle name="Normal 2 3 2 4 3 3 6" xfId="10466" xr:uid="{00000000-0005-0000-0000-0000D5340000}"/>
    <cellStyle name="Normal 2 3 2 4 3 4" xfId="1423" xr:uid="{00000000-0005-0000-0000-0000D6340000}"/>
    <cellStyle name="Normal 2 3 2 4 3 4 2" xfId="3808" xr:uid="{00000000-0005-0000-0000-0000D7340000}"/>
    <cellStyle name="Normal 2 3 2 4 3 4 2 2" xfId="8577" xr:uid="{00000000-0005-0000-0000-0000D8340000}"/>
    <cellStyle name="Normal 2 3 2 4 3 4 2 2 2" xfId="27650" xr:uid="{00000000-0005-0000-0000-0000D9340000}"/>
    <cellStyle name="Normal 2 3 2 4 3 4 2 2 3" xfId="18114" xr:uid="{00000000-0005-0000-0000-0000DA340000}"/>
    <cellStyle name="Normal 2 3 2 4 3 4 2 3" xfId="22882" xr:uid="{00000000-0005-0000-0000-0000DB340000}"/>
    <cellStyle name="Normal 2 3 2 4 3 4 2 4" xfId="13346" xr:uid="{00000000-0005-0000-0000-0000DC340000}"/>
    <cellStyle name="Normal 2 3 2 4 3 4 3" xfId="6193" xr:uid="{00000000-0005-0000-0000-0000DD340000}"/>
    <cellStyle name="Normal 2 3 2 4 3 4 3 2" xfId="25266" xr:uid="{00000000-0005-0000-0000-0000DE340000}"/>
    <cellStyle name="Normal 2 3 2 4 3 4 3 3" xfId="15730" xr:uid="{00000000-0005-0000-0000-0000DF340000}"/>
    <cellStyle name="Normal 2 3 2 4 3 4 4" xfId="20498" xr:uid="{00000000-0005-0000-0000-0000E0340000}"/>
    <cellStyle name="Normal 2 3 2 4 3 4 5" xfId="10962" xr:uid="{00000000-0005-0000-0000-0000E1340000}"/>
    <cellStyle name="Normal 2 3 2 4 3 5" xfId="2616" xr:uid="{00000000-0005-0000-0000-0000E2340000}"/>
    <cellStyle name="Normal 2 3 2 4 3 5 2" xfId="7385" xr:uid="{00000000-0005-0000-0000-0000E3340000}"/>
    <cellStyle name="Normal 2 3 2 4 3 5 2 2" xfId="26458" xr:uid="{00000000-0005-0000-0000-0000E4340000}"/>
    <cellStyle name="Normal 2 3 2 4 3 5 2 3" xfId="16922" xr:uid="{00000000-0005-0000-0000-0000E5340000}"/>
    <cellStyle name="Normal 2 3 2 4 3 5 3" xfId="21690" xr:uid="{00000000-0005-0000-0000-0000E6340000}"/>
    <cellStyle name="Normal 2 3 2 4 3 5 4" xfId="12154" xr:uid="{00000000-0005-0000-0000-0000E7340000}"/>
    <cellStyle name="Normal 2 3 2 4 3 6" xfId="5001" xr:uid="{00000000-0005-0000-0000-0000E8340000}"/>
    <cellStyle name="Normal 2 3 2 4 3 6 2" xfId="24074" xr:uid="{00000000-0005-0000-0000-0000E9340000}"/>
    <cellStyle name="Normal 2 3 2 4 3 6 3" xfId="14538" xr:uid="{00000000-0005-0000-0000-0000EA340000}"/>
    <cellStyle name="Normal 2 3 2 4 3 7" xfId="19306" xr:uid="{00000000-0005-0000-0000-0000EB340000}"/>
    <cellStyle name="Normal 2 3 2 4 3 8" xfId="9770" xr:uid="{00000000-0005-0000-0000-0000EC340000}"/>
    <cellStyle name="Normal 2 3 2 4 4" xfId="368" xr:uid="{00000000-0005-0000-0000-0000ED340000}"/>
    <cellStyle name="Normal 2 3 2 4 4 2" xfId="717" xr:uid="{00000000-0005-0000-0000-0000EE340000}"/>
    <cellStyle name="Normal 2 3 2 4 4 2 2" xfId="1915" xr:uid="{00000000-0005-0000-0000-0000EF340000}"/>
    <cellStyle name="Normal 2 3 2 4 4 2 2 2" xfId="4300" xr:uid="{00000000-0005-0000-0000-0000F0340000}"/>
    <cellStyle name="Normal 2 3 2 4 4 2 2 2 2" xfId="9069" xr:uid="{00000000-0005-0000-0000-0000F1340000}"/>
    <cellStyle name="Normal 2 3 2 4 4 2 2 2 2 2" xfId="28142" xr:uid="{00000000-0005-0000-0000-0000F2340000}"/>
    <cellStyle name="Normal 2 3 2 4 4 2 2 2 2 3" xfId="18606" xr:uid="{00000000-0005-0000-0000-0000F3340000}"/>
    <cellStyle name="Normal 2 3 2 4 4 2 2 2 3" xfId="23374" xr:uid="{00000000-0005-0000-0000-0000F4340000}"/>
    <cellStyle name="Normal 2 3 2 4 4 2 2 2 4" xfId="13838" xr:uid="{00000000-0005-0000-0000-0000F5340000}"/>
    <cellStyle name="Normal 2 3 2 4 4 2 2 3" xfId="6685" xr:uid="{00000000-0005-0000-0000-0000F6340000}"/>
    <cellStyle name="Normal 2 3 2 4 4 2 2 3 2" xfId="25758" xr:uid="{00000000-0005-0000-0000-0000F7340000}"/>
    <cellStyle name="Normal 2 3 2 4 4 2 2 3 3" xfId="16222" xr:uid="{00000000-0005-0000-0000-0000F8340000}"/>
    <cellStyle name="Normal 2 3 2 4 4 2 2 4" xfId="20990" xr:uid="{00000000-0005-0000-0000-0000F9340000}"/>
    <cellStyle name="Normal 2 3 2 4 4 2 2 5" xfId="11454" xr:uid="{00000000-0005-0000-0000-0000FA340000}"/>
    <cellStyle name="Normal 2 3 2 4 4 2 3" xfId="3108" xr:uid="{00000000-0005-0000-0000-0000FB340000}"/>
    <cellStyle name="Normal 2 3 2 4 4 2 3 2" xfId="7877" xr:uid="{00000000-0005-0000-0000-0000FC340000}"/>
    <cellStyle name="Normal 2 3 2 4 4 2 3 2 2" xfId="26950" xr:uid="{00000000-0005-0000-0000-0000FD340000}"/>
    <cellStyle name="Normal 2 3 2 4 4 2 3 2 3" xfId="17414" xr:uid="{00000000-0005-0000-0000-0000FE340000}"/>
    <cellStyle name="Normal 2 3 2 4 4 2 3 3" xfId="22182" xr:uid="{00000000-0005-0000-0000-0000FF340000}"/>
    <cellStyle name="Normal 2 3 2 4 4 2 3 4" xfId="12646" xr:uid="{00000000-0005-0000-0000-000000350000}"/>
    <cellStyle name="Normal 2 3 2 4 4 2 4" xfId="5493" xr:uid="{00000000-0005-0000-0000-000001350000}"/>
    <cellStyle name="Normal 2 3 2 4 4 2 4 2" xfId="24566" xr:uid="{00000000-0005-0000-0000-000002350000}"/>
    <cellStyle name="Normal 2 3 2 4 4 2 4 3" xfId="15030" xr:uid="{00000000-0005-0000-0000-000003350000}"/>
    <cellStyle name="Normal 2 3 2 4 4 2 5" xfId="19798" xr:uid="{00000000-0005-0000-0000-000004350000}"/>
    <cellStyle name="Normal 2 3 2 4 4 2 6" xfId="10262" xr:uid="{00000000-0005-0000-0000-000005350000}"/>
    <cellStyle name="Normal 2 3 2 4 4 3" xfId="1065" xr:uid="{00000000-0005-0000-0000-000006350000}"/>
    <cellStyle name="Normal 2 3 2 4 4 3 2" xfId="2263" xr:uid="{00000000-0005-0000-0000-000007350000}"/>
    <cellStyle name="Normal 2 3 2 4 4 3 2 2" xfId="4648" xr:uid="{00000000-0005-0000-0000-000008350000}"/>
    <cellStyle name="Normal 2 3 2 4 4 3 2 2 2" xfId="9417" xr:uid="{00000000-0005-0000-0000-000009350000}"/>
    <cellStyle name="Normal 2 3 2 4 4 3 2 2 2 2" xfId="28490" xr:uid="{00000000-0005-0000-0000-00000A350000}"/>
    <cellStyle name="Normal 2 3 2 4 4 3 2 2 2 3" xfId="18954" xr:uid="{00000000-0005-0000-0000-00000B350000}"/>
    <cellStyle name="Normal 2 3 2 4 4 3 2 2 3" xfId="23722" xr:uid="{00000000-0005-0000-0000-00000C350000}"/>
    <cellStyle name="Normal 2 3 2 4 4 3 2 2 4" xfId="14186" xr:uid="{00000000-0005-0000-0000-00000D350000}"/>
    <cellStyle name="Normal 2 3 2 4 4 3 2 3" xfId="7033" xr:uid="{00000000-0005-0000-0000-00000E350000}"/>
    <cellStyle name="Normal 2 3 2 4 4 3 2 3 2" xfId="26106" xr:uid="{00000000-0005-0000-0000-00000F350000}"/>
    <cellStyle name="Normal 2 3 2 4 4 3 2 3 3" xfId="16570" xr:uid="{00000000-0005-0000-0000-000010350000}"/>
    <cellStyle name="Normal 2 3 2 4 4 3 2 4" xfId="21338" xr:uid="{00000000-0005-0000-0000-000011350000}"/>
    <cellStyle name="Normal 2 3 2 4 4 3 2 5" xfId="11802" xr:uid="{00000000-0005-0000-0000-000012350000}"/>
    <cellStyle name="Normal 2 3 2 4 4 3 3" xfId="3456" xr:uid="{00000000-0005-0000-0000-000013350000}"/>
    <cellStyle name="Normal 2 3 2 4 4 3 3 2" xfId="8225" xr:uid="{00000000-0005-0000-0000-000014350000}"/>
    <cellStyle name="Normal 2 3 2 4 4 3 3 2 2" xfId="27298" xr:uid="{00000000-0005-0000-0000-000015350000}"/>
    <cellStyle name="Normal 2 3 2 4 4 3 3 2 3" xfId="17762" xr:uid="{00000000-0005-0000-0000-000016350000}"/>
    <cellStyle name="Normal 2 3 2 4 4 3 3 3" xfId="22530" xr:uid="{00000000-0005-0000-0000-000017350000}"/>
    <cellStyle name="Normal 2 3 2 4 4 3 3 4" xfId="12994" xr:uid="{00000000-0005-0000-0000-000018350000}"/>
    <cellStyle name="Normal 2 3 2 4 4 3 4" xfId="5841" xr:uid="{00000000-0005-0000-0000-000019350000}"/>
    <cellStyle name="Normal 2 3 2 4 4 3 4 2" xfId="24914" xr:uid="{00000000-0005-0000-0000-00001A350000}"/>
    <cellStyle name="Normal 2 3 2 4 4 3 4 3" xfId="15378" xr:uid="{00000000-0005-0000-0000-00001B350000}"/>
    <cellStyle name="Normal 2 3 2 4 4 3 5" xfId="20146" xr:uid="{00000000-0005-0000-0000-00001C350000}"/>
    <cellStyle name="Normal 2 3 2 4 4 3 6" xfId="10610" xr:uid="{00000000-0005-0000-0000-00001D350000}"/>
    <cellStyle name="Normal 2 3 2 4 4 4" xfId="1567" xr:uid="{00000000-0005-0000-0000-00001E350000}"/>
    <cellStyle name="Normal 2 3 2 4 4 4 2" xfId="3952" xr:uid="{00000000-0005-0000-0000-00001F350000}"/>
    <cellStyle name="Normal 2 3 2 4 4 4 2 2" xfId="8721" xr:uid="{00000000-0005-0000-0000-000020350000}"/>
    <cellStyle name="Normal 2 3 2 4 4 4 2 2 2" xfId="27794" xr:uid="{00000000-0005-0000-0000-000021350000}"/>
    <cellStyle name="Normal 2 3 2 4 4 4 2 2 3" xfId="18258" xr:uid="{00000000-0005-0000-0000-000022350000}"/>
    <cellStyle name="Normal 2 3 2 4 4 4 2 3" xfId="23026" xr:uid="{00000000-0005-0000-0000-000023350000}"/>
    <cellStyle name="Normal 2 3 2 4 4 4 2 4" xfId="13490" xr:uid="{00000000-0005-0000-0000-000024350000}"/>
    <cellStyle name="Normal 2 3 2 4 4 4 3" xfId="6337" xr:uid="{00000000-0005-0000-0000-000025350000}"/>
    <cellStyle name="Normal 2 3 2 4 4 4 3 2" xfId="25410" xr:uid="{00000000-0005-0000-0000-000026350000}"/>
    <cellStyle name="Normal 2 3 2 4 4 4 3 3" xfId="15874" xr:uid="{00000000-0005-0000-0000-000027350000}"/>
    <cellStyle name="Normal 2 3 2 4 4 4 4" xfId="20642" xr:uid="{00000000-0005-0000-0000-000028350000}"/>
    <cellStyle name="Normal 2 3 2 4 4 4 5" xfId="11106" xr:uid="{00000000-0005-0000-0000-000029350000}"/>
    <cellStyle name="Normal 2 3 2 4 4 5" xfId="2760" xr:uid="{00000000-0005-0000-0000-00002A350000}"/>
    <cellStyle name="Normal 2 3 2 4 4 5 2" xfId="7529" xr:uid="{00000000-0005-0000-0000-00002B350000}"/>
    <cellStyle name="Normal 2 3 2 4 4 5 2 2" xfId="26602" xr:uid="{00000000-0005-0000-0000-00002C350000}"/>
    <cellStyle name="Normal 2 3 2 4 4 5 2 3" xfId="17066" xr:uid="{00000000-0005-0000-0000-00002D350000}"/>
    <cellStyle name="Normal 2 3 2 4 4 5 3" xfId="21834" xr:uid="{00000000-0005-0000-0000-00002E350000}"/>
    <cellStyle name="Normal 2 3 2 4 4 5 4" xfId="12298" xr:uid="{00000000-0005-0000-0000-00002F350000}"/>
    <cellStyle name="Normal 2 3 2 4 4 6" xfId="5145" xr:uid="{00000000-0005-0000-0000-000030350000}"/>
    <cellStyle name="Normal 2 3 2 4 4 6 2" xfId="24218" xr:uid="{00000000-0005-0000-0000-000031350000}"/>
    <cellStyle name="Normal 2 3 2 4 4 6 3" xfId="14682" xr:uid="{00000000-0005-0000-0000-000032350000}"/>
    <cellStyle name="Normal 2 3 2 4 4 7" xfId="19450" xr:uid="{00000000-0005-0000-0000-000033350000}"/>
    <cellStyle name="Normal 2 3 2 4 4 8" xfId="9914" xr:uid="{00000000-0005-0000-0000-000034350000}"/>
    <cellStyle name="Normal 2 3 2 4 5" xfId="501" xr:uid="{00000000-0005-0000-0000-000035350000}"/>
    <cellStyle name="Normal 2 3 2 4 5 2" xfId="1699" xr:uid="{00000000-0005-0000-0000-000036350000}"/>
    <cellStyle name="Normal 2 3 2 4 5 2 2" xfId="4084" xr:uid="{00000000-0005-0000-0000-000037350000}"/>
    <cellStyle name="Normal 2 3 2 4 5 2 2 2" xfId="8853" xr:uid="{00000000-0005-0000-0000-000038350000}"/>
    <cellStyle name="Normal 2 3 2 4 5 2 2 2 2" xfId="27926" xr:uid="{00000000-0005-0000-0000-000039350000}"/>
    <cellStyle name="Normal 2 3 2 4 5 2 2 2 3" xfId="18390" xr:uid="{00000000-0005-0000-0000-00003A350000}"/>
    <cellStyle name="Normal 2 3 2 4 5 2 2 3" xfId="23158" xr:uid="{00000000-0005-0000-0000-00003B350000}"/>
    <cellStyle name="Normal 2 3 2 4 5 2 2 4" xfId="13622" xr:uid="{00000000-0005-0000-0000-00003C350000}"/>
    <cellStyle name="Normal 2 3 2 4 5 2 3" xfId="6469" xr:uid="{00000000-0005-0000-0000-00003D350000}"/>
    <cellStyle name="Normal 2 3 2 4 5 2 3 2" xfId="25542" xr:uid="{00000000-0005-0000-0000-00003E350000}"/>
    <cellStyle name="Normal 2 3 2 4 5 2 3 3" xfId="16006" xr:uid="{00000000-0005-0000-0000-00003F350000}"/>
    <cellStyle name="Normal 2 3 2 4 5 2 4" xfId="20774" xr:uid="{00000000-0005-0000-0000-000040350000}"/>
    <cellStyle name="Normal 2 3 2 4 5 2 5" xfId="11238" xr:uid="{00000000-0005-0000-0000-000041350000}"/>
    <cellStyle name="Normal 2 3 2 4 5 3" xfId="2892" xr:uid="{00000000-0005-0000-0000-000042350000}"/>
    <cellStyle name="Normal 2 3 2 4 5 3 2" xfId="7661" xr:uid="{00000000-0005-0000-0000-000043350000}"/>
    <cellStyle name="Normal 2 3 2 4 5 3 2 2" xfId="26734" xr:uid="{00000000-0005-0000-0000-000044350000}"/>
    <cellStyle name="Normal 2 3 2 4 5 3 2 3" xfId="17198" xr:uid="{00000000-0005-0000-0000-000045350000}"/>
    <cellStyle name="Normal 2 3 2 4 5 3 3" xfId="21966" xr:uid="{00000000-0005-0000-0000-000046350000}"/>
    <cellStyle name="Normal 2 3 2 4 5 3 4" xfId="12430" xr:uid="{00000000-0005-0000-0000-000047350000}"/>
    <cellStyle name="Normal 2 3 2 4 5 4" xfId="5277" xr:uid="{00000000-0005-0000-0000-000048350000}"/>
    <cellStyle name="Normal 2 3 2 4 5 4 2" xfId="24350" xr:uid="{00000000-0005-0000-0000-000049350000}"/>
    <cellStyle name="Normal 2 3 2 4 5 4 3" xfId="14814" xr:uid="{00000000-0005-0000-0000-00004A350000}"/>
    <cellStyle name="Normal 2 3 2 4 5 5" xfId="19582" xr:uid="{00000000-0005-0000-0000-00004B350000}"/>
    <cellStyle name="Normal 2 3 2 4 5 6" xfId="10046" xr:uid="{00000000-0005-0000-0000-00004C350000}"/>
    <cellStyle name="Normal 2 3 2 4 6" xfId="849" xr:uid="{00000000-0005-0000-0000-00004D350000}"/>
    <cellStyle name="Normal 2 3 2 4 6 2" xfId="2047" xr:uid="{00000000-0005-0000-0000-00004E350000}"/>
    <cellStyle name="Normal 2 3 2 4 6 2 2" xfId="4432" xr:uid="{00000000-0005-0000-0000-00004F350000}"/>
    <cellStyle name="Normal 2 3 2 4 6 2 2 2" xfId="9201" xr:uid="{00000000-0005-0000-0000-000050350000}"/>
    <cellStyle name="Normal 2 3 2 4 6 2 2 2 2" xfId="28274" xr:uid="{00000000-0005-0000-0000-000051350000}"/>
    <cellStyle name="Normal 2 3 2 4 6 2 2 2 3" xfId="18738" xr:uid="{00000000-0005-0000-0000-000052350000}"/>
    <cellStyle name="Normal 2 3 2 4 6 2 2 3" xfId="23506" xr:uid="{00000000-0005-0000-0000-000053350000}"/>
    <cellStyle name="Normal 2 3 2 4 6 2 2 4" xfId="13970" xr:uid="{00000000-0005-0000-0000-000054350000}"/>
    <cellStyle name="Normal 2 3 2 4 6 2 3" xfId="6817" xr:uid="{00000000-0005-0000-0000-000055350000}"/>
    <cellStyle name="Normal 2 3 2 4 6 2 3 2" xfId="25890" xr:uid="{00000000-0005-0000-0000-000056350000}"/>
    <cellStyle name="Normal 2 3 2 4 6 2 3 3" xfId="16354" xr:uid="{00000000-0005-0000-0000-000057350000}"/>
    <cellStyle name="Normal 2 3 2 4 6 2 4" xfId="21122" xr:uid="{00000000-0005-0000-0000-000058350000}"/>
    <cellStyle name="Normal 2 3 2 4 6 2 5" xfId="11586" xr:uid="{00000000-0005-0000-0000-000059350000}"/>
    <cellStyle name="Normal 2 3 2 4 6 3" xfId="3240" xr:uid="{00000000-0005-0000-0000-00005A350000}"/>
    <cellStyle name="Normal 2 3 2 4 6 3 2" xfId="8009" xr:uid="{00000000-0005-0000-0000-00005B350000}"/>
    <cellStyle name="Normal 2 3 2 4 6 3 2 2" xfId="27082" xr:uid="{00000000-0005-0000-0000-00005C350000}"/>
    <cellStyle name="Normal 2 3 2 4 6 3 2 3" xfId="17546" xr:uid="{00000000-0005-0000-0000-00005D350000}"/>
    <cellStyle name="Normal 2 3 2 4 6 3 3" xfId="22314" xr:uid="{00000000-0005-0000-0000-00005E350000}"/>
    <cellStyle name="Normal 2 3 2 4 6 3 4" xfId="12778" xr:uid="{00000000-0005-0000-0000-00005F350000}"/>
    <cellStyle name="Normal 2 3 2 4 6 4" xfId="5625" xr:uid="{00000000-0005-0000-0000-000060350000}"/>
    <cellStyle name="Normal 2 3 2 4 6 4 2" xfId="24698" xr:uid="{00000000-0005-0000-0000-000061350000}"/>
    <cellStyle name="Normal 2 3 2 4 6 4 3" xfId="15162" xr:uid="{00000000-0005-0000-0000-000062350000}"/>
    <cellStyle name="Normal 2 3 2 4 6 5" xfId="19930" xr:uid="{00000000-0005-0000-0000-000063350000}"/>
    <cellStyle name="Normal 2 3 2 4 6 6" xfId="10394" xr:uid="{00000000-0005-0000-0000-000064350000}"/>
    <cellStyle name="Normal 2 3 2 4 7" xfId="152" xr:uid="{00000000-0005-0000-0000-000065350000}"/>
    <cellStyle name="Normal 2 3 2 4 7 2" xfId="1351" xr:uid="{00000000-0005-0000-0000-000066350000}"/>
    <cellStyle name="Normal 2 3 2 4 7 2 2" xfId="3736" xr:uid="{00000000-0005-0000-0000-000067350000}"/>
    <cellStyle name="Normal 2 3 2 4 7 2 2 2" xfId="8505" xr:uid="{00000000-0005-0000-0000-000068350000}"/>
    <cellStyle name="Normal 2 3 2 4 7 2 2 2 2" xfId="27578" xr:uid="{00000000-0005-0000-0000-000069350000}"/>
    <cellStyle name="Normal 2 3 2 4 7 2 2 2 3" xfId="18042" xr:uid="{00000000-0005-0000-0000-00006A350000}"/>
    <cellStyle name="Normal 2 3 2 4 7 2 2 3" xfId="22810" xr:uid="{00000000-0005-0000-0000-00006B350000}"/>
    <cellStyle name="Normal 2 3 2 4 7 2 2 4" xfId="13274" xr:uid="{00000000-0005-0000-0000-00006C350000}"/>
    <cellStyle name="Normal 2 3 2 4 7 2 3" xfId="6121" xr:uid="{00000000-0005-0000-0000-00006D350000}"/>
    <cellStyle name="Normal 2 3 2 4 7 2 3 2" xfId="25194" xr:uid="{00000000-0005-0000-0000-00006E350000}"/>
    <cellStyle name="Normal 2 3 2 4 7 2 3 3" xfId="15658" xr:uid="{00000000-0005-0000-0000-00006F350000}"/>
    <cellStyle name="Normal 2 3 2 4 7 2 4" xfId="20426" xr:uid="{00000000-0005-0000-0000-000070350000}"/>
    <cellStyle name="Normal 2 3 2 4 7 2 5" xfId="10890" xr:uid="{00000000-0005-0000-0000-000071350000}"/>
    <cellStyle name="Normal 2 3 2 4 7 3" xfId="2544" xr:uid="{00000000-0005-0000-0000-000072350000}"/>
    <cellStyle name="Normal 2 3 2 4 7 3 2" xfId="7313" xr:uid="{00000000-0005-0000-0000-000073350000}"/>
    <cellStyle name="Normal 2 3 2 4 7 3 2 2" xfId="26386" xr:uid="{00000000-0005-0000-0000-000074350000}"/>
    <cellStyle name="Normal 2 3 2 4 7 3 2 3" xfId="16850" xr:uid="{00000000-0005-0000-0000-000075350000}"/>
    <cellStyle name="Normal 2 3 2 4 7 3 3" xfId="21618" xr:uid="{00000000-0005-0000-0000-000076350000}"/>
    <cellStyle name="Normal 2 3 2 4 7 3 4" xfId="12082" xr:uid="{00000000-0005-0000-0000-000077350000}"/>
    <cellStyle name="Normal 2 3 2 4 7 4" xfId="4929" xr:uid="{00000000-0005-0000-0000-000078350000}"/>
    <cellStyle name="Normal 2 3 2 4 7 4 2" xfId="24002" xr:uid="{00000000-0005-0000-0000-000079350000}"/>
    <cellStyle name="Normal 2 3 2 4 7 4 3" xfId="14466" xr:uid="{00000000-0005-0000-0000-00007A350000}"/>
    <cellStyle name="Normal 2 3 2 4 7 5" xfId="19234" xr:uid="{00000000-0005-0000-0000-00007B350000}"/>
    <cellStyle name="Normal 2 3 2 4 7 6" xfId="9698" xr:uid="{00000000-0005-0000-0000-00007C350000}"/>
    <cellStyle name="Normal 2 3 2 4 8" xfId="1186" xr:uid="{00000000-0005-0000-0000-00007D350000}"/>
    <cellStyle name="Normal 2 3 2 4 8 2" xfId="2383" xr:uid="{00000000-0005-0000-0000-00007E350000}"/>
    <cellStyle name="Normal 2 3 2 4 8 2 2" xfId="4768" xr:uid="{00000000-0005-0000-0000-00007F350000}"/>
    <cellStyle name="Normal 2 3 2 4 8 2 2 2" xfId="9537" xr:uid="{00000000-0005-0000-0000-000080350000}"/>
    <cellStyle name="Normal 2 3 2 4 8 2 2 2 2" xfId="28610" xr:uid="{00000000-0005-0000-0000-000081350000}"/>
    <cellStyle name="Normal 2 3 2 4 8 2 2 2 3" xfId="19074" xr:uid="{00000000-0005-0000-0000-000082350000}"/>
    <cellStyle name="Normal 2 3 2 4 8 2 2 3" xfId="23842" xr:uid="{00000000-0005-0000-0000-000083350000}"/>
    <cellStyle name="Normal 2 3 2 4 8 2 2 4" xfId="14306" xr:uid="{00000000-0005-0000-0000-000084350000}"/>
    <cellStyle name="Normal 2 3 2 4 8 2 3" xfId="7153" xr:uid="{00000000-0005-0000-0000-000085350000}"/>
    <cellStyle name="Normal 2 3 2 4 8 2 3 2" xfId="26226" xr:uid="{00000000-0005-0000-0000-000086350000}"/>
    <cellStyle name="Normal 2 3 2 4 8 2 3 3" xfId="16690" xr:uid="{00000000-0005-0000-0000-000087350000}"/>
    <cellStyle name="Normal 2 3 2 4 8 2 4" xfId="21458" xr:uid="{00000000-0005-0000-0000-000088350000}"/>
    <cellStyle name="Normal 2 3 2 4 8 2 5" xfId="11922" xr:uid="{00000000-0005-0000-0000-000089350000}"/>
    <cellStyle name="Normal 2 3 2 4 8 3" xfId="3576" xr:uid="{00000000-0005-0000-0000-00008A350000}"/>
    <cellStyle name="Normal 2 3 2 4 8 3 2" xfId="8345" xr:uid="{00000000-0005-0000-0000-00008B350000}"/>
    <cellStyle name="Normal 2 3 2 4 8 3 2 2" xfId="27418" xr:uid="{00000000-0005-0000-0000-00008C350000}"/>
    <cellStyle name="Normal 2 3 2 4 8 3 2 3" xfId="17882" xr:uid="{00000000-0005-0000-0000-00008D350000}"/>
    <cellStyle name="Normal 2 3 2 4 8 3 3" xfId="22650" xr:uid="{00000000-0005-0000-0000-00008E350000}"/>
    <cellStyle name="Normal 2 3 2 4 8 3 4" xfId="13114" xr:uid="{00000000-0005-0000-0000-00008F350000}"/>
    <cellStyle name="Normal 2 3 2 4 8 4" xfId="5961" xr:uid="{00000000-0005-0000-0000-000090350000}"/>
    <cellStyle name="Normal 2 3 2 4 8 4 2" xfId="25034" xr:uid="{00000000-0005-0000-0000-000091350000}"/>
    <cellStyle name="Normal 2 3 2 4 8 4 3" xfId="15498" xr:uid="{00000000-0005-0000-0000-000092350000}"/>
    <cellStyle name="Normal 2 3 2 4 8 5" xfId="20266" xr:uid="{00000000-0005-0000-0000-000093350000}"/>
    <cellStyle name="Normal 2 3 2 4 8 6" xfId="10730" xr:uid="{00000000-0005-0000-0000-000094350000}"/>
    <cellStyle name="Normal 2 3 2 4 9" xfId="92" xr:uid="{00000000-0005-0000-0000-000095350000}"/>
    <cellStyle name="Normal 2 3 2 4 9 2" xfId="1291" xr:uid="{00000000-0005-0000-0000-000096350000}"/>
    <cellStyle name="Normal 2 3 2 4 9 2 2" xfId="3676" xr:uid="{00000000-0005-0000-0000-000097350000}"/>
    <cellStyle name="Normal 2 3 2 4 9 2 2 2" xfId="8445" xr:uid="{00000000-0005-0000-0000-000098350000}"/>
    <cellStyle name="Normal 2 3 2 4 9 2 2 2 2" xfId="27518" xr:uid="{00000000-0005-0000-0000-000099350000}"/>
    <cellStyle name="Normal 2 3 2 4 9 2 2 2 3" xfId="17982" xr:uid="{00000000-0005-0000-0000-00009A350000}"/>
    <cellStyle name="Normal 2 3 2 4 9 2 2 3" xfId="22750" xr:uid="{00000000-0005-0000-0000-00009B350000}"/>
    <cellStyle name="Normal 2 3 2 4 9 2 2 4" xfId="13214" xr:uid="{00000000-0005-0000-0000-00009C350000}"/>
    <cellStyle name="Normal 2 3 2 4 9 2 3" xfId="6061" xr:uid="{00000000-0005-0000-0000-00009D350000}"/>
    <cellStyle name="Normal 2 3 2 4 9 2 3 2" xfId="25134" xr:uid="{00000000-0005-0000-0000-00009E350000}"/>
    <cellStyle name="Normal 2 3 2 4 9 2 3 3" xfId="15598" xr:uid="{00000000-0005-0000-0000-00009F350000}"/>
    <cellStyle name="Normal 2 3 2 4 9 2 4" xfId="20366" xr:uid="{00000000-0005-0000-0000-0000A0350000}"/>
    <cellStyle name="Normal 2 3 2 4 9 2 5" xfId="10830" xr:uid="{00000000-0005-0000-0000-0000A1350000}"/>
    <cellStyle name="Normal 2 3 2 4 9 3" xfId="2484" xr:uid="{00000000-0005-0000-0000-0000A2350000}"/>
    <cellStyle name="Normal 2 3 2 4 9 3 2" xfId="7253" xr:uid="{00000000-0005-0000-0000-0000A3350000}"/>
    <cellStyle name="Normal 2 3 2 4 9 3 2 2" xfId="26326" xr:uid="{00000000-0005-0000-0000-0000A4350000}"/>
    <cellStyle name="Normal 2 3 2 4 9 3 2 3" xfId="16790" xr:uid="{00000000-0005-0000-0000-0000A5350000}"/>
    <cellStyle name="Normal 2 3 2 4 9 3 3" xfId="21558" xr:uid="{00000000-0005-0000-0000-0000A6350000}"/>
    <cellStyle name="Normal 2 3 2 4 9 3 4" xfId="12022" xr:uid="{00000000-0005-0000-0000-0000A7350000}"/>
    <cellStyle name="Normal 2 3 2 4 9 4" xfId="4869" xr:uid="{00000000-0005-0000-0000-0000A8350000}"/>
    <cellStyle name="Normal 2 3 2 4 9 4 2" xfId="23942" xr:uid="{00000000-0005-0000-0000-0000A9350000}"/>
    <cellStyle name="Normal 2 3 2 4 9 4 3" xfId="14406" xr:uid="{00000000-0005-0000-0000-0000AA350000}"/>
    <cellStyle name="Normal 2 3 2 4 9 5" xfId="19174" xr:uid="{00000000-0005-0000-0000-0000AB350000}"/>
    <cellStyle name="Normal 2 3 2 4 9 6" xfId="9638" xr:uid="{00000000-0005-0000-0000-0000AC350000}"/>
    <cellStyle name="Normal 2 3 2 5" xfId="128" xr:uid="{00000000-0005-0000-0000-0000AD350000}"/>
    <cellStyle name="Normal 2 3 2 5 10" xfId="19210" xr:uid="{00000000-0005-0000-0000-0000AE350000}"/>
    <cellStyle name="Normal 2 3 2 5 11" xfId="9674" xr:uid="{00000000-0005-0000-0000-0000AF350000}"/>
    <cellStyle name="Normal 2 3 2 5 2" xfId="272" xr:uid="{00000000-0005-0000-0000-0000B0350000}"/>
    <cellStyle name="Normal 2 3 2 5 2 2" xfId="416" xr:uid="{00000000-0005-0000-0000-0000B1350000}"/>
    <cellStyle name="Normal 2 3 2 5 2 2 2" xfId="765" xr:uid="{00000000-0005-0000-0000-0000B2350000}"/>
    <cellStyle name="Normal 2 3 2 5 2 2 2 2" xfId="1963" xr:uid="{00000000-0005-0000-0000-0000B3350000}"/>
    <cellStyle name="Normal 2 3 2 5 2 2 2 2 2" xfId="4348" xr:uid="{00000000-0005-0000-0000-0000B4350000}"/>
    <cellStyle name="Normal 2 3 2 5 2 2 2 2 2 2" xfId="9117" xr:uid="{00000000-0005-0000-0000-0000B5350000}"/>
    <cellStyle name="Normal 2 3 2 5 2 2 2 2 2 2 2" xfId="28190" xr:uid="{00000000-0005-0000-0000-0000B6350000}"/>
    <cellStyle name="Normal 2 3 2 5 2 2 2 2 2 2 3" xfId="18654" xr:uid="{00000000-0005-0000-0000-0000B7350000}"/>
    <cellStyle name="Normal 2 3 2 5 2 2 2 2 2 3" xfId="23422" xr:uid="{00000000-0005-0000-0000-0000B8350000}"/>
    <cellStyle name="Normal 2 3 2 5 2 2 2 2 2 4" xfId="13886" xr:uid="{00000000-0005-0000-0000-0000B9350000}"/>
    <cellStyle name="Normal 2 3 2 5 2 2 2 2 3" xfId="6733" xr:uid="{00000000-0005-0000-0000-0000BA350000}"/>
    <cellStyle name="Normal 2 3 2 5 2 2 2 2 3 2" xfId="25806" xr:uid="{00000000-0005-0000-0000-0000BB350000}"/>
    <cellStyle name="Normal 2 3 2 5 2 2 2 2 3 3" xfId="16270" xr:uid="{00000000-0005-0000-0000-0000BC350000}"/>
    <cellStyle name="Normal 2 3 2 5 2 2 2 2 4" xfId="21038" xr:uid="{00000000-0005-0000-0000-0000BD350000}"/>
    <cellStyle name="Normal 2 3 2 5 2 2 2 2 5" xfId="11502" xr:uid="{00000000-0005-0000-0000-0000BE350000}"/>
    <cellStyle name="Normal 2 3 2 5 2 2 2 3" xfId="3156" xr:uid="{00000000-0005-0000-0000-0000BF350000}"/>
    <cellStyle name="Normal 2 3 2 5 2 2 2 3 2" xfId="7925" xr:uid="{00000000-0005-0000-0000-0000C0350000}"/>
    <cellStyle name="Normal 2 3 2 5 2 2 2 3 2 2" xfId="26998" xr:uid="{00000000-0005-0000-0000-0000C1350000}"/>
    <cellStyle name="Normal 2 3 2 5 2 2 2 3 2 3" xfId="17462" xr:uid="{00000000-0005-0000-0000-0000C2350000}"/>
    <cellStyle name="Normal 2 3 2 5 2 2 2 3 3" xfId="22230" xr:uid="{00000000-0005-0000-0000-0000C3350000}"/>
    <cellStyle name="Normal 2 3 2 5 2 2 2 3 4" xfId="12694" xr:uid="{00000000-0005-0000-0000-0000C4350000}"/>
    <cellStyle name="Normal 2 3 2 5 2 2 2 4" xfId="5541" xr:uid="{00000000-0005-0000-0000-0000C5350000}"/>
    <cellStyle name="Normal 2 3 2 5 2 2 2 4 2" xfId="24614" xr:uid="{00000000-0005-0000-0000-0000C6350000}"/>
    <cellStyle name="Normal 2 3 2 5 2 2 2 4 3" xfId="15078" xr:uid="{00000000-0005-0000-0000-0000C7350000}"/>
    <cellStyle name="Normal 2 3 2 5 2 2 2 5" xfId="19846" xr:uid="{00000000-0005-0000-0000-0000C8350000}"/>
    <cellStyle name="Normal 2 3 2 5 2 2 2 6" xfId="10310" xr:uid="{00000000-0005-0000-0000-0000C9350000}"/>
    <cellStyle name="Normal 2 3 2 5 2 2 3" xfId="1113" xr:uid="{00000000-0005-0000-0000-0000CA350000}"/>
    <cellStyle name="Normal 2 3 2 5 2 2 3 2" xfId="2311" xr:uid="{00000000-0005-0000-0000-0000CB350000}"/>
    <cellStyle name="Normal 2 3 2 5 2 2 3 2 2" xfId="4696" xr:uid="{00000000-0005-0000-0000-0000CC350000}"/>
    <cellStyle name="Normal 2 3 2 5 2 2 3 2 2 2" xfId="9465" xr:uid="{00000000-0005-0000-0000-0000CD350000}"/>
    <cellStyle name="Normal 2 3 2 5 2 2 3 2 2 2 2" xfId="28538" xr:uid="{00000000-0005-0000-0000-0000CE350000}"/>
    <cellStyle name="Normal 2 3 2 5 2 2 3 2 2 2 3" xfId="19002" xr:uid="{00000000-0005-0000-0000-0000CF350000}"/>
    <cellStyle name="Normal 2 3 2 5 2 2 3 2 2 3" xfId="23770" xr:uid="{00000000-0005-0000-0000-0000D0350000}"/>
    <cellStyle name="Normal 2 3 2 5 2 2 3 2 2 4" xfId="14234" xr:uid="{00000000-0005-0000-0000-0000D1350000}"/>
    <cellStyle name="Normal 2 3 2 5 2 2 3 2 3" xfId="7081" xr:uid="{00000000-0005-0000-0000-0000D2350000}"/>
    <cellStyle name="Normal 2 3 2 5 2 2 3 2 3 2" xfId="26154" xr:uid="{00000000-0005-0000-0000-0000D3350000}"/>
    <cellStyle name="Normal 2 3 2 5 2 2 3 2 3 3" xfId="16618" xr:uid="{00000000-0005-0000-0000-0000D4350000}"/>
    <cellStyle name="Normal 2 3 2 5 2 2 3 2 4" xfId="21386" xr:uid="{00000000-0005-0000-0000-0000D5350000}"/>
    <cellStyle name="Normal 2 3 2 5 2 2 3 2 5" xfId="11850" xr:uid="{00000000-0005-0000-0000-0000D6350000}"/>
    <cellStyle name="Normal 2 3 2 5 2 2 3 3" xfId="3504" xr:uid="{00000000-0005-0000-0000-0000D7350000}"/>
    <cellStyle name="Normal 2 3 2 5 2 2 3 3 2" xfId="8273" xr:uid="{00000000-0005-0000-0000-0000D8350000}"/>
    <cellStyle name="Normal 2 3 2 5 2 2 3 3 2 2" xfId="27346" xr:uid="{00000000-0005-0000-0000-0000D9350000}"/>
    <cellStyle name="Normal 2 3 2 5 2 2 3 3 2 3" xfId="17810" xr:uid="{00000000-0005-0000-0000-0000DA350000}"/>
    <cellStyle name="Normal 2 3 2 5 2 2 3 3 3" xfId="22578" xr:uid="{00000000-0005-0000-0000-0000DB350000}"/>
    <cellStyle name="Normal 2 3 2 5 2 2 3 3 4" xfId="13042" xr:uid="{00000000-0005-0000-0000-0000DC350000}"/>
    <cellStyle name="Normal 2 3 2 5 2 2 3 4" xfId="5889" xr:uid="{00000000-0005-0000-0000-0000DD350000}"/>
    <cellStyle name="Normal 2 3 2 5 2 2 3 4 2" xfId="24962" xr:uid="{00000000-0005-0000-0000-0000DE350000}"/>
    <cellStyle name="Normal 2 3 2 5 2 2 3 4 3" xfId="15426" xr:uid="{00000000-0005-0000-0000-0000DF350000}"/>
    <cellStyle name="Normal 2 3 2 5 2 2 3 5" xfId="20194" xr:uid="{00000000-0005-0000-0000-0000E0350000}"/>
    <cellStyle name="Normal 2 3 2 5 2 2 3 6" xfId="10658" xr:uid="{00000000-0005-0000-0000-0000E1350000}"/>
    <cellStyle name="Normal 2 3 2 5 2 2 4" xfId="1615" xr:uid="{00000000-0005-0000-0000-0000E2350000}"/>
    <cellStyle name="Normal 2 3 2 5 2 2 4 2" xfId="4000" xr:uid="{00000000-0005-0000-0000-0000E3350000}"/>
    <cellStyle name="Normal 2 3 2 5 2 2 4 2 2" xfId="8769" xr:uid="{00000000-0005-0000-0000-0000E4350000}"/>
    <cellStyle name="Normal 2 3 2 5 2 2 4 2 2 2" xfId="27842" xr:uid="{00000000-0005-0000-0000-0000E5350000}"/>
    <cellStyle name="Normal 2 3 2 5 2 2 4 2 2 3" xfId="18306" xr:uid="{00000000-0005-0000-0000-0000E6350000}"/>
    <cellStyle name="Normal 2 3 2 5 2 2 4 2 3" xfId="23074" xr:uid="{00000000-0005-0000-0000-0000E7350000}"/>
    <cellStyle name="Normal 2 3 2 5 2 2 4 2 4" xfId="13538" xr:uid="{00000000-0005-0000-0000-0000E8350000}"/>
    <cellStyle name="Normal 2 3 2 5 2 2 4 3" xfId="6385" xr:uid="{00000000-0005-0000-0000-0000E9350000}"/>
    <cellStyle name="Normal 2 3 2 5 2 2 4 3 2" xfId="25458" xr:uid="{00000000-0005-0000-0000-0000EA350000}"/>
    <cellStyle name="Normal 2 3 2 5 2 2 4 3 3" xfId="15922" xr:uid="{00000000-0005-0000-0000-0000EB350000}"/>
    <cellStyle name="Normal 2 3 2 5 2 2 4 4" xfId="20690" xr:uid="{00000000-0005-0000-0000-0000EC350000}"/>
    <cellStyle name="Normal 2 3 2 5 2 2 4 5" xfId="11154" xr:uid="{00000000-0005-0000-0000-0000ED350000}"/>
    <cellStyle name="Normal 2 3 2 5 2 2 5" xfId="2808" xr:uid="{00000000-0005-0000-0000-0000EE350000}"/>
    <cellStyle name="Normal 2 3 2 5 2 2 5 2" xfId="7577" xr:uid="{00000000-0005-0000-0000-0000EF350000}"/>
    <cellStyle name="Normal 2 3 2 5 2 2 5 2 2" xfId="26650" xr:uid="{00000000-0005-0000-0000-0000F0350000}"/>
    <cellStyle name="Normal 2 3 2 5 2 2 5 2 3" xfId="17114" xr:uid="{00000000-0005-0000-0000-0000F1350000}"/>
    <cellStyle name="Normal 2 3 2 5 2 2 5 3" xfId="21882" xr:uid="{00000000-0005-0000-0000-0000F2350000}"/>
    <cellStyle name="Normal 2 3 2 5 2 2 5 4" xfId="12346" xr:uid="{00000000-0005-0000-0000-0000F3350000}"/>
    <cellStyle name="Normal 2 3 2 5 2 2 6" xfId="5193" xr:uid="{00000000-0005-0000-0000-0000F4350000}"/>
    <cellStyle name="Normal 2 3 2 5 2 2 6 2" xfId="24266" xr:uid="{00000000-0005-0000-0000-0000F5350000}"/>
    <cellStyle name="Normal 2 3 2 5 2 2 6 3" xfId="14730" xr:uid="{00000000-0005-0000-0000-0000F6350000}"/>
    <cellStyle name="Normal 2 3 2 5 2 2 7" xfId="19498" xr:uid="{00000000-0005-0000-0000-0000F7350000}"/>
    <cellStyle name="Normal 2 3 2 5 2 2 8" xfId="9962" xr:uid="{00000000-0005-0000-0000-0000F8350000}"/>
    <cellStyle name="Normal 2 3 2 5 2 3" xfId="621" xr:uid="{00000000-0005-0000-0000-0000F9350000}"/>
    <cellStyle name="Normal 2 3 2 5 2 3 2" xfId="1819" xr:uid="{00000000-0005-0000-0000-0000FA350000}"/>
    <cellStyle name="Normal 2 3 2 5 2 3 2 2" xfId="4204" xr:uid="{00000000-0005-0000-0000-0000FB350000}"/>
    <cellStyle name="Normal 2 3 2 5 2 3 2 2 2" xfId="8973" xr:uid="{00000000-0005-0000-0000-0000FC350000}"/>
    <cellStyle name="Normal 2 3 2 5 2 3 2 2 2 2" xfId="28046" xr:uid="{00000000-0005-0000-0000-0000FD350000}"/>
    <cellStyle name="Normal 2 3 2 5 2 3 2 2 2 3" xfId="18510" xr:uid="{00000000-0005-0000-0000-0000FE350000}"/>
    <cellStyle name="Normal 2 3 2 5 2 3 2 2 3" xfId="23278" xr:uid="{00000000-0005-0000-0000-0000FF350000}"/>
    <cellStyle name="Normal 2 3 2 5 2 3 2 2 4" xfId="13742" xr:uid="{00000000-0005-0000-0000-000000360000}"/>
    <cellStyle name="Normal 2 3 2 5 2 3 2 3" xfId="6589" xr:uid="{00000000-0005-0000-0000-000001360000}"/>
    <cellStyle name="Normal 2 3 2 5 2 3 2 3 2" xfId="25662" xr:uid="{00000000-0005-0000-0000-000002360000}"/>
    <cellStyle name="Normal 2 3 2 5 2 3 2 3 3" xfId="16126" xr:uid="{00000000-0005-0000-0000-000003360000}"/>
    <cellStyle name="Normal 2 3 2 5 2 3 2 4" xfId="20894" xr:uid="{00000000-0005-0000-0000-000004360000}"/>
    <cellStyle name="Normal 2 3 2 5 2 3 2 5" xfId="11358" xr:uid="{00000000-0005-0000-0000-000005360000}"/>
    <cellStyle name="Normal 2 3 2 5 2 3 3" xfId="3012" xr:uid="{00000000-0005-0000-0000-000006360000}"/>
    <cellStyle name="Normal 2 3 2 5 2 3 3 2" xfId="7781" xr:uid="{00000000-0005-0000-0000-000007360000}"/>
    <cellStyle name="Normal 2 3 2 5 2 3 3 2 2" xfId="26854" xr:uid="{00000000-0005-0000-0000-000008360000}"/>
    <cellStyle name="Normal 2 3 2 5 2 3 3 2 3" xfId="17318" xr:uid="{00000000-0005-0000-0000-000009360000}"/>
    <cellStyle name="Normal 2 3 2 5 2 3 3 3" xfId="22086" xr:uid="{00000000-0005-0000-0000-00000A360000}"/>
    <cellStyle name="Normal 2 3 2 5 2 3 3 4" xfId="12550" xr:uid="{00000000-0005-0000-0000-00000B360000}"/>
    <cellStyle name="Normal 2 3 2 5 2 3 4" xfId="5397" xr:uid="{00000000-0005-0000-0000-00000C360000}"/>
    <cellStyle name="Normal 2 3 2 5 2 3 4 2" xfId="24470" xr:uid="{00000000-0005-0000-0000-00000D360000}"/>
    <cellStyle name="Normal 2 3 2 5 2 3 4 3" xfId="14934" xr:uid="{00000000-0005-0000-0000-00000E360000}"/>
    <cellStyle name="Normal 2 3 2 5 2 3 5" xfId="19702" xr:uid="{00000000-0005-0000-0000-00000F360000}"/>
    <cellStyle name="Normal 2 3 2 5 2 3 6" xfId="10166" xr:uid="{00000000-0005-0000-0000-000010360000}"/>
    <cellStyle name="Normal 2 3 2 5 2 4" xfId="969" xr:uid="{00000000-0005-0000-0000-000011360000}"/>
    <cellStyle name="Normal 2 3 2 5 2 4 2" xfId="2167" xr:uid="{00000000-0005-0000-0000-000012360000}"/>
    <cellStyle name="Normal 2 3 2 5 2 4 2 2" xfId="4552" xr:uid="{00000000-0005-0000-0000-000013360000}"/>
    <cellStyle name="Normal 2 3 2 5 2 4 2 2 2" xfId="9321" xr:uid="{00000000-0005-0000-0000-000014360000}"/>
    <cellStyle name="Normal 2 3 2 5 2 4 2 2 2 2" xfId="28394" xr:uid="{00000000-0005-0000-0000-000015360000}"/>
    <cellStyle name="Normal 2 3 2 5 2 4 2 2 2 3" xfId="18858" xr:uid="{00000000-0005-0000-0000-000016360000}"/>
    <cellStyle name="Normal 2 3 2 5 2 4 2 2 3" xfId="23626" xr:uid="{00000000-0005-0000-0000-000017360000}"/>
    <cellStyle name="Normal 2 3 2 5 2 4 2 2 4" xfId="14090" xr:uid="{00000000-0005-0000-0000-000018360000}"/>
    <cellStyle name="Normal 2 3 2 5 2 4 2 3" xfId="6937" xr:uid="{00000000-0005-0000-0000-000019360000}"/>
    <cellStyle name="Normal 2 3 2 5 2 4 2 3 2" xfId="26010" xr:uid="{00000000-0005-0000-0000-00001A360000}"/>
    <cellStyle name="Normal 2 3 2 5 2 4 2 3 3" xfId="16474" xr:uid="{00000000-0005-0000-0000-00001B360000}"/>
    <cellStyle name="Normal 2 3 2 5 2 4 2 4" xfId="21242" xr:uid="{00000000-0005-0000-0000-00001C360000}"/>
    <cellStyle name="Normal 2 3 2 5 2 4 2 5" xfId="11706" xr:uid="{00000000-0005-0000-0000-00001D360000}"/>
    <cellStyle name="Normal 2 3 2 5 2 4 3" xfId="3360" xr:uid="{00000000-0005-0000-0000-00001E360000}"/>
    <cellStyle name="Normal 2 3 2 5 2 4 3 2" xfId="8129" xr:uid="{00000000-0005-0000-0000-00001F360000}"/>
    <cellStyle name="Normal 2 3 2 5 2 4 3 2 2" xfId="27202" xr:uid="{00000000-0005-0000-0000-000020360000}"/>
    <cellStyle name="Normal 2 3 2 5 2 4 3 2 3" xfId="17666" xr:uid="{00000000-0005-0000-0000-000021360000}"/>
    <cellStyle name="Normal 2 3 2 5 2 4 3 3" xfId="22434" xr:uid="{00000000-0005-0000-0000-000022360000}"/>
    <cellStyle name="Normal 2 3 2 5 2 4 3 4" xfId="12898" xr:uid="{00000000-0005-0000-0000-000023360000}"/>
    <cellStyle name="Normal 2 3 2 5 2 4 4" xfId="5745" xr:uid="{00000000-0005-0000-0000-000024360000}"/>
    <cellStyle name="Normal 2 3 2 5 2 4 4 2" xfId="24818" xr:uid="{00000000-0005-0000-0000-000025360000}"/>
    <cellStyle name="Normal 2 3 2 5 2 4 4 3" xfId="15282" xr:uid="{00000000-0005-0000-0000-000026360000}"/>
    <cellStyle name="Normal 2 3 2 5 2 4 5" xfId="20050" xr:uid="{00000000-0005-0000-0000-000027360000}"/>
    <cellStyle name="Normal 2 3 2 5 2 4 6" xfId="10514" xr:uid="{00000000-0005-0000-0000-000028360000}"/>
    <cellStyle name="Normal 2 3 2 5 2 5" xfId="1471" xr:uid="{00000000-0005-0000-0000-000029360000}"/>
    <cellStyle name="Normal 2 3 2 5 2 5 2" xfId="3856" xr:uid="{00000000-0005-0000-0000-00002A360000}"/>
    <cellStyle name="Normal 2 3 2 5 2 5 2 2" xfId="8625" xr:uid="{00000000-0005-0000-0000-00002B360000}"/>
    <cellStyle name="Normal 2 3 2 5 2 5 2 2 2" xfId="27698" xr:uid="{00000000-0005-0000-0000-00002C360000}"/>
    <cellStyle name="Normal 2 3 2 5 2 5 2 2 3" xfId="18162" xr:uid="{00000000-0005-0000-0000-00002D360000}"/>
    <cellStyle name="Normal 2 3 2 5 2 5 2 3" xfId="22930" xr:uid="{00000000-0005-0000-0000-00002E360000}"/>
    <cellStyle name="Normal 2 3 2 5 2 5 2 4" xfId="13394" xr:uid="{00000000-0005-0000-0000-00002F360000}"/>
    <cellStyle name="Normal 2 3 2 5 2 5 3" xfId="6241" xr:uid="{00000000-0005-0000-0000-000030360000}"/>
    <cellStyle name="Normal 2 3 2 5 2 5 3 2" xfId="25314" xr:uid="{00000000-0005-0000-0000-000031360000}"/>
    <cellStyle name="Normal 2 3 2 5 2 5 3 3" xfId="15778" xr:uid="{00000000-0005-0000-0000-000032360000}"/>
    <cellStyle name="Normal 2 3 2 5 2 5 4" xfId="20546" xr:uid="{00000000-0005-0000-0000-000033360000}"/>
    <cellStyle name="Normal 2 3 2 5 2 5 5" xfId="11010" xr:uid="{00000000-0005-0000-0000-000034360000}"/>
    <cellStyle name="Normal 2 3 2 5 2 6" xfId="2664" xr:uid="{00000000-0005-0000-0000-000035360000}"/>
    <cellStyle name="Normal 2 3 2 5 2 6 2" xfId="7433" xr:uid="{00000000-0005-0000-0000-000036360000}"/>
    <cellStyle name="Normal 2 3 2 5 2 6 2 2" xfId="26506" xr:uid="{00000000-0005-0000-0000-000037360000}"/>
    <cellStyle name="Normal 2 3 2 5 2 6 2 3" xfId="16970" xr:uid="{00000000-0005-0000-0000-000038360000}"/>
    <cellStyle name="Normal 2 3 2 5 2 6 3" xfId="21738" xr:uid="{00000000-0005-0000-0000-000039360000}"/>
    <cellStyle name="Normal 2 3 2 5 2 6 4" xfId="12202" xr:uid="{00000000-0005-0000-0000-00003A360000}"/>
    <cellStyle name="Normal 2 3 2 5 2 7" xfId="5049" xr:uid="{00000000-0005-0000-0000-00003B360000}"/>
    <cellStyle name="Normal 2 3 2 5 2 7 2" xfId="24122" xr:uid="{00000000-0005-0000-0000-00003C360000}"/>
    <cellStyle name="Normal 2 3 2 5 2 7 3" xfId="14586" xr:uid="{00000000-0005-0000-0000-00003D360000}"/>
    <cellStyle name="Normal 2 3 2 5 2 8" xfId="19354" xr:uid="{00000000-0005-0000-0000-00003E360000}"/>
    <cellStyle name="Normal 2 3 2 5 2 9" xfId="9818" xr:uid="{00000000-0005-0000-0000-00003F360000}"/>
    <cellStyle name="Normal 2 3 2 5 3" xfId="200" xr:uid="{00000000-0005-0000-0000-000040360000}"/>
    <cellStyle name="Normal 2 3 2 5 3 2" xfId="549" xr:uid="{00000000-0005-0000-0000-000041360000}"/>
    <cellStyle name="Normal 2 3 2 5 3 2 2" xfId="1747" xr:uid="{00000000-0005-0000-0000-000042360000}"/>
    <cellStyle name="Normal 2 3 2 5 3 2 2 2" xfId="4132" xr:uid="{00000000-0005-0000-0000-000043360000}"/>
    <cellStyle name="Normal 2 3 2 5 3 2 2 2 2" xfId="8901" xr:uid="{00000000-0005-0000-0000-000044360000}"/>
    <cellStyle name="Normal 2 3 2 5 3 2 2 2 2 2" xfId="27974" xr:uid="{00000000-0005-0000-0000-000045360000}"/>
    <cellStyle name="Normal 2 3 2 5 3 2 2 2 2 3" xfId="18438" xr:uid="{00000000-0005-0000-0000-000046360000}"/>
    <cellStyle name="Normal 2 3 2 5 3 2 2 2 3" xfId="23206" xr:uid="{00000000-0005-0000-0000-000047360000}"/>
    <cellStyle name="Normal 2 3 2 5 3 2 2 2 4" xfId="13670" xr:uid="{00000000-0005-0000-0000-000048360000}"/>
    <cellStyle name="Normal 2 3 2 5 3 2 2 3" xfId="6517" xr:uid="{00000000-0005-0000-0000-000049360000}"/>
    <cellStyle name="Normal 2 3 2 5 3 2 2 3 2" xfId="25590" xr:uid="{00000000-0005-0000-0000-00004A360000}"/>
    <cellStyle name="Normal 2 3 2 5 3 2 2 3 3" xfId="16054" xr:uid="{00000000-0005-0000-0000-00004B360000}"/>
    <cellStyle name="Normal 2 3 2 5 3 2 2 4" xfId="20822" xr:uid="{00000000-0005-0000-0000-00004C360000}"/>
    <cellStyle name="Normal 2 3 2 5 3 2 2 5" xfId="11286" xr:uid="{00000000-0005-0000-0000-00004D360000}"/>
    <cellStyle name="Normal 2 3 2 5 3 2 3" xfId="2940" xr:uid="{00000000-0005-0000-0000-00004E360000}"/>
    <cellStyle name="Normal 2 3 2 5 3 2 3 2" xfId="7709" xr:uid="{00000000-0005-0000-0000-00004F360000}"/>
    <cellStyle name="Normal 2 3 2 5 3 2 3 2 2" xfId="26782" xr:uid="{00000000-0005-0000-0000-000050360000}"/>
    <cellStyle name="Normal 2 3 2 5 3 2 3 2 3" xfId="17246" xr:uid="{00000000-0005-0000-0000-000051360000}"/>
    <cellStyle name="Normal 2 3 2 5 3 2 3 3" xfId="22014" xr:uid="{00000000-0005-0000-0000-000052360000}"/>
    <cellStyle name="Normal 2 3 2 5 3 2 3 4" xfId="12478" xr:uid="{00000000-0005-0000-0000-000053360000}"/>
    <cellStyle name="Normal 2 3 2 5 3 2 4" xfId="5325" xr:uid="{00000000-0005-0000-0000-000054360000}"/>
    <cellStyle name="Normal 2 3 2 5 3 2 4 2" xfId="24398" xr:uid="{00000000-0005-0000-0000-000055360000}"/>
    <cellStyle name="Normal 2 3 2 5 3 2 4 3" xfId="14862" xr:uid="{00000000-0005-0000-0000-000056360000}"/>
    <cellStyle name="Normal 2 3 2 5 3 2 5" xfId="19630" xr:uid="{00000000-0005-0000-0000-000057360000}"/>
    <cellStyle name="Normal 2 3 2 5 3 2 6" xfId="10094" xr:uid="{00000000-0005-0000-0000-000058360000}"/>
    <cellStyle name="Normal 2 3 2 5 3 3" xfId="897" xr:uid="{00000000-0005-0000-0000-000059360000}"/>
    <cellStyle name="Normal 2 3 2 5 3 3 2" xfId="2095" xr:uid="{00000000-0005-0000-0000-00005A360000}"/>
    <cellStyle name="Normal 2 3 2 5 3 3 2 2" xfId="4480" xr:uid="{00000000-0005-0000-0000-00005B360000}"/>
    <cellStyle name="Normal 2 3 2 5 3 3 2 2 2" xfId="9249" xr:uid="{00000000-0005-0000-0000-00005C360000}"/>
    <cellStyle name="Normal 2 3 2 5 3 3 2 2 2 2" xfId="28322" xr:uid="{00000000-0005-0000-0000-00005D360000}"/>
    <cellStyle name="Normal 2 3 2 5 3 3 2 2 2 3" xfId="18786" xr:uid="{00000000-0005-0000-0000-00005E360000}"/>
    <cellStyle name="Normal 2 3 2 5 3 3 2 2 3" xfId="23554" xr:uid="{00000000-0005-0000-0000-00005F360000}"/>
    <cellStyle name="Normal 2 3 2 5 3 3 2 2 4" xfId="14018" xr:uid="{00000000-0005-0000-0000-000060360000}"/>
    <cellStyle name="Normal 2 3 2 5 3 3 2 3" xfId="6865" xr:uid="{00000000-0005-0000-0000-000061360000}"/>
    <cellStyle name="Normal 2 3 2 5 3 3 2 3 2" xfId="25938" xr:uid="{00000000-0005-0000-0000-000062360000}"/>
    <cellStyle name="Normal 2 3 2 5 3 3 2 3 3" xfId="16402" xr:uid="{00000000-0005-0000-0000-000063360000}"/>
    <cellStyle name="Normal 2 3 2 5 3 3 2 4" xfId="21170" xr:uid="{00000000-0005-0000-0000-000064360000}"/>
    <cellStyle name="Normal 2 3 2 5 3 3 2 5" xfId="11634" xr:uid="{00000000-0005-0000-0000-000065360000}"/>
    <cellStyle name="Normal 2 3 2 5 3 3 3" xfId="3288" xr:uid="{00000000-0005-0000-0000-000066360000}"/>
    <cellStyle name="Normal 2 3 2 5 3 3 3 2" xfId="8057" xr:uid="{00000000-0005-0000-0000-000067360000}"/>
    <cellStyle name="Normal 2 3 2 5 3 3 3 2 2" xfId="27130" xr:uid="{00000000-0005-0000-0000-000068360000}"/>
    <cellStyle name="Normal 2 3 2 5 3 3 3 2 3" xfId="17594" xr:uid="{00000000-0005-0000-0000-000069360000}"/>
    <cellStyle name="Normal 2 3 2 5 3 3 3 3" xfId="22362" xr:uid="{00000000-0005-0000-0000-00006A360000}"/>
    <cellStyle name="Normal 2 3 2 5 3 3 3 4" xfId="12826" xr:uid="{00000000-0005-0000-0000-00006B360000}"/>
    <cellStyle name="Normal 2 3 2 5 3 3 4" xfId="5673" xr:uid="{00000000-0005-0000-0000-00006C360000}"/>
    <cellStyle name="Normal 2 3 2 5 3 3 4 2" xfId="24746" xr:uid="{00000000-0005-0000-0000-00006D360000}"/>
    <cellStyle name="Normal 2 3 2 5 3 3 4 3" xfId="15210" xr:uid="{00000000-0005-0000-0000-00006E360000}"/>
    <cellStyle name="Normal 2 3 2 5 3 3 5" xfId="19978" xr:uid="{00000000-0005-0000-0000-00006F360000}"/>
    <cellStyle name="Normal 2 3 2 5 3 3 6" xfId="10442" xr:uid="{00000000-0005-0000-0000-000070360000}"/>
    <cellStyle name="Normal 2 3 2 5 3 4" xfId="1399" xr:uid="{00000000-0005-0000-0000-000071360000}"/>
    <cellStyle name="Normal 2 3 2 5 3 4 2" xfId="3784" xr:uid="{00000000-0005-0000-0000-000072360000}"/>
    <cellStyle name="Normal 2 3 2 5 3 4 2 2" xfId="8553" xr:uid="{00000000-0005-0000-0000-000073360000}"/>
    <cellStyle name="Normal 2 3 2 5 3 4 2 2 2" xfId="27626" xr:uid="{00000000-0005-0000-0000-000074360000}"/>
    <cellStyle name="Normal 2 3 2 5 3 4 2 2 3" xfId="18090" xr:uid="{00000000-0005-0000-0000-000075360000}"/>
    <cellStyle name="Normal 2 3 2 5 3 4 2 3" xfId="22858" xr:uid="{00000000-0005-0000-0000-000076360000}"/>
    <cellStyle name="Normal 2 3 2 5 3 4 2 4" xfId="13322" xr:uid="{00000000-0005-0000-0000-000077360000}"/>
    <cellStyle name="Normal 2 3 2 5 3 4 3" xfId="6169" xr:uid="{00000000-0005-0000-0000-000078360000}"/>
    <cellStyle name="Normal 2 3 2 5 3 4 3 2" xfId="25242" xr:uid="{00000000-0005-0000-0000-000079360000}"/>
    <cellStyle name="Normal 2 3 2 5 3 4 3 3" xfId="15706" xr:uid="{00000000-0005-0000-0000-00007A360000}"/>
    <cellStyle name="Normal 2 3 2 5 3 4 4" xfId="20474" xr:uid="{00000000-0005-0000-0000-00007B360000}"/>
    <cellStyle name="Normal 2 3 2 5 3 4 5" xfId="10938" xr:uid="{00000000-0005-0000-0000-00007C360000}"/>
    <cellStyle name="Normal 2 3 2 5 3 5" xfId="2592" xr:uid="{00000000-0005-0000-0000-00007D360000}"/>
    <cellStyle name="Normal 2 3 2 5 3 5 2" xfId="7361" xr:uid="{00000000-0005-0000-0000-00007E360000}"/>
    <cellStyle name="Normal 2 3 2 5 3 5 2 2" xfId="26434" xr:uid="{00000000-0005-0000-0000-00007F360000}"/>
    <cellStyle name="Normal 2 3 2 5 3 5 2 3" xfId="16898" xr:uid="{00000000-0005-0000-0000-000080360000}"/>
    <cellStyle name="Normal 2 3 2 5 3 5 3" xfId="21666" xr:uid="{00000000-0005-0000-0000-000081360000}"/>
    <cellStyle name="Normal 2 3 2 5 3 5 4" xfId="12130" xr:uid="{00000000-0005-0000-0000-000082360000}"/>
    <cellStyle name="Normal 2 3 2 5 3 6" xfId="4977" xr:uid="{00000000-0005-0000-0000-000083360000}"/>
    <cellStyle name="Normal 2 3 2 5 3 6 2" xfId="24050" xr:uid="{00000000-0005-0000-0000-000084360000}"/>
    <cellStyle name="Normal 2 3 2 5 3 6 3" xfId="14514" xr:uid="{00000000-0005-0000-0000-000085360000}"/>
    <cellStyle name="Normal 2 3 2 5 3 7" xfId="19282" xr:uid="{00000000-0005-0000-0000-000086360000}"/>
    <cellStyle name="Normal 2 3 2 5 3 8" xfId="9746" xr:uid="{00000000-0005-0000-0000-000087360000}"/>
    <cellStyle name="Normal 2 3 2 5 4" xfId="344" xr:uid="{00000000-0005-0000-0000-000088360000}"/>
    <cellStyle name="Normal 2 3 2 5 4 2" xfId="693" xr:uid="{00000000-0005-0000-0000-000089360000}"/>
    <cellStyle name="Normal 2 3 2 5 4 2 2" xfId="1891" xr:uid="{00000000-0005-0000-0000-00008A360000}"/>
    <cellStyle name="Normal 2 3 2 5 4 2 2 2" xfId="4276" xr:uid="{00000000-0005-0000-0000-00008B360000}"/>
    <cellStyle name="Normal 2 3 2 5 4 2 2 2 2" xfId="9045" xr:uid="{00000000-0005-0000-0000-00008C360000}"/>
    <cellStyle name="Normal 2 3 2 5 4 2 2 2 2 2" xfId="28118" xr:uid="{00000000-0005-0000-0000-00008D360000}"/>
    <cellStyle name="Normal 2 3 2 5 4 2 2 2 2 3" xfId="18582" xr:uid="{00000000-0005-0000-0000-00008E360000}"/>
    <cellStyle name="Normal 2 3 2 5 4 2 2 2 3" xfId="23350" xr:uid="{00000000-0005-0000-0000-00008F360000}"/>
    <cellStyle name="Normal 2 3 2 5 4 2 2 2 4" xfId="13814" xr:uid="{00000000-0005-0000-0000-000090360000}"/>
    <cellStyle name="Normal 2 3 2 5 4 2 2 3" xfId="6661" xr:uid="{00000000-0005-0000-0000-000091360000}"/>
    <cellStyle name="Normal 2 3 2 5 4 2 2 3 2" xfId="25734" xr:uid="{00000000-0005-0000-0000-000092360000}"/>
    <cellStyle name="Normal 2 3 2 5 4 2 2 3 3" xfId="16198" xr:uid="{00000000-0005-0000-0000-000093360000}"/>
    <cellStyle name="Normal 2 3 2 5 4 2 2 4" xfId="20966" xr:uid="{00000000-0005-0000-0000-000094360000}"/>
    <cellStyle name="Normal 2 3 2 5 4 2 2 5" xfId="11430" xr:uid="{00000000-0005-0000-0000-000095360000}"/>
    <cellStyle name="Normal 2 3 2 5 4 2 3" xfId="3084" xr:uid="{00000000-0005-0000-0000-000096360000}"/>
    <cellStyle name="Normal 2 3 2 5 4 2 3 2" xfId="7853" xr:uid="{00000000-0005-0000-0000-000097360000}"/>
    <cellStyle name="Normal 2 3 2 5 4 2 3 2 2" xfId="26926" xr:uid="{00000000-0005-0000-0000-000098360000}"/>
    <cellStyle name="Normal 2 3 2 5 4 2 3 2 3" xfId="17390" xr:uid="{00000000-0005-0000-0000-000099360000}"/>
    <cellStyle name="Normal 2 3 2 5 4 2 3 3" xfId="22158" xr:uid="{00000000-0005-0000-0000-00009A360000}"/>
    <cellStyle name="Normal 2 3 2 5 4 2 3 4" xfId="12622" xr:uid="{00000000-0005-0000-0000-00009B360000}"/>
    <cellStyle name="Normal 2 3 2 5 4 2 4" xfId="5469" xr:uid="{00000000-0005-0000-0000-00009C360000}"/>
    <cellStyle name="Normal 2 3 2 5 4 2 4 2" xfId="24542" xr:uid="{00000000-0005-0000-0000-00009D360000}"/>
    <cellStyle name="Normal 2 3 2 5 4 2 4 3" xfId="15006" xr:uid="{00000000-0005-0000-0000-00009E360000}"/>
    <cellStyle name="Normal 2 3 2 5 4 2 5" xfId="19774" xr:uid="{00000000-0005-0000-0000-00009F360000}"/>
    <cellStyle name="Normal 2 3 2 5 4 2 6" xfId="10238" xr:uid="{00000000-0005-0000-0000-0000A0360000}"/>
    <cellStyle name="Normal 2 3 2 5 4 3" xfId="1041" xr:uid="{00000000-0005-0000-0000-0000A1360000}"/>
    <cellStyle name="Normal 2 3 2 5 4 3 2" xfId="2239" xr:uid="{00000000-0005-0000-0000-0000A2360000}"/>
    <cellStyle name="Normal 2 3 2 5 4 3 2 2" xfId="4624" xr:uid="{00000000-0005-0000-0000-0000A3360000}"/>
    <cellStyle name="Normal 2 3 2 5 4 3 2 2 2" xfId="9393" xr:uid="{00000000-0005-0000-0000-0000A4360000}"/>
    <cellStyle name="Normal 2 3 2 5 4 3 2 2 2 2" xfId="28466" xr:uid="{00000000-0005-0000-0000-0000A5360000}"/>
    <cellStyle name="Normal 2 3 2 5 4 3 2 2 2 3" xfId="18930" xr:uid="{00000000-0005-0000-0000-0000A6360000}"/>
    <cellStyle name="Normal 2 3 2 5 4 3 2 2 3" xfId="23698" xr:uid="{00000000-0005-0000-0000-0000A7360000}"/>
    <cellStyle name="Normal 2 3 2 5 4 3 2 2 4" xfId="14162" xr:uid="{00000000-0005-0000-0000-0000A8360000}"/>
    <cellStyle name="Normal 2 3 2 5 4 3 2 3" xfId="7009" xr:uid="{00000000-0005-0000-0000-0000A9360000}"/>
    <cellStyle name="Normal 2 3 2 5 4 3 2 3 2" xfId="26082" xr:uid="{00000000-0005-0000-0000-0000AA360000}"/>
    <cellStyle name="Normal 2 3 2 5 4 3 2 3 3" xfId="16546" xr:uid="{00000000-0005-0000-0000-0000AB360000}"/>
    <cellStyle name="Normal 2 3 2 5 4 3 2 4" xfId="21314" xr:uid="{00000000-0005-0000-0000-0000AC360000}"/>
    <cellStyle name="Normal 2 3 2 5 4 3 2 5" xfId="11778" xr:uid="{00000000-0005-0000-0000-0000AD360000}"/>
    <cellStyle name="Normal 2 3 2 5 4 3 3" xfId="3432" xr:uid="{00000000-0005-0000-0000-0000AE360000}"/>
    <cellStyle name="Normal 2 3 2 5 4 3 3 2" xfId="8201" xr:uid="{00000000-0005-0000-0000-0000AF360000}"/>
    <cellStyle name="Normal 2 3 2 5 4 3 3 2 2" xfId="27274" xr:uid="{00000000-0005-0000-0000-0000B0360000}"/>
    <cellStyle name="Normal 2 3 2 5 4 3 3 2 3" xfId="17738" xr:uid="{00000000-0005-0000-0000-0000B1360000}"/>
    <cellStyle name="Normal 2 3 2 5 4 3 3 3" xfId="22506" xr:uid="{00000000-0005-0000-0000-0000B2360000}"/>
    <cellStyle name="Normal 2 3 2 5 4 3 3 4" xfId="12970" xr:uid="{00000000-0005-0000-0000-0000B3360000}"/>
    <cellStyle name="Normal 2 3 2 5 4 3 4" xfId="5817" xr:uid="{00000000-0005-0000-0000-0000B4360000}"/>
    <cellStyle name="Normal 2 3 2 5 4 3 4 2" xfId="24890" xr:uid="{00000000-0005-0000-0000-0000B5360000}"/>
    <cellStyle name="Normal 2 3 2 5 4 3 4 3" xfId="15354" xr:uid="{00000000-0005-0000-0000-0000B6360000}"/>
    <cellStyle name="Normal 2 3 2 5 4 3 5" xfId="20122" xr:uid="{00000000-0005-0000-0000-0000B7360000}"/>
    <cellStyle name="Normal 2 3 2 5 4 3 6" xfId="10586" xr:uid="{00000000-0005-0000-0000-0000B8360000}"/>
    <cellStyle name="Normal 2 3 2 5 4 4" xfId="1543" xr:uid="{00000000-0005-0000-0000-0000B9360000}"/>
    <cellStyle name="Normal 2 3 2 5 4 4 2" xfId="3928" xr:uid="{00000000-0005-0000-0000-0000BA360000}"/>
    <cellStyle name="Normal 2 3 2 5 4 4 2 2" xfId="8697" xr:uid="{00000000-0005-0000-0000-0000BB360000}"/>
    <cellStyle name="Normal 2 3 2 5 4 4 2 2 2" xfId="27770" xr:uid="{00000000-0005-0000-0000-0000BC360000}"/>
    <cellStyle name="Normal 2 3 2 5 4 4 2 2 3" xfId="18234" xr:uid="{00000000-0005-0000-0000-0000BD360000}"/>
    <cellStyle name="Normal 2 3 2 5 4 4 2 3" xfId="23002" xr:uid="{00000000-0005-0000-0000-0000BE360000}"/>
    <cellStyle name="Normal 2 3 2 5 4 4 2 4" xfId="13466" xr:uid="{00000000-0005-0000-0000-0000BF360000}"/>
    <cellStyle name="Normal 2 3 2 5 4 4 3" xfId="6313" xr:uid="{00000000-0005-0000-0000-0000C0360000}"/>
    <cellStyle name="Normal 2 3 2 5 4 4 3 2" xfId="25386" xr:uid="{00000000-0005-0000-0000-0000C1360000}"/>
    <cellStyle name="Normal 2 3 2 5 4 4 3 3" xfId="15850" xr:uid="{00000000-0005-0000-0000-0000C2360000}"/>
    <cellStyle name="Normal 2 3 2 5 4 4 4" xfId="20618" xr:uid="{00000000-0005-0000-0000-0000C3360000}"/>
    <cellStyle name="Normal 2 3 2 5 4 4 5" xfId="11082" xr:uid="{00000000-0005-0000-0000-0000C4360000}"/>
    <cellStyle name="Normal 2 3 2 5 4 5" xfId="2736" xr:uid="{00000000-0005-0000-0000-0000C5360000}"/>
    <cellStyle name="Normal 2 3 2 5 4 5 2" xfId="7505" xr:uid="{00000000-0005-0000-0000-0000C6360000}"/>
    <cellStyle name="Normal 2 3 2 5 4 5 2 2" xfId="26578" xr:uid="{00000000-0005-0000-0000-0000C7360000}"/>
    <cellStyle name="Normal 2 3 2 5 4 5 2 3" xfId="17042" xr:uid="{00000000-0005-0000-0000-0000C8360000}"/>
    <cellStyle name="Normal 2 3 2 5 4 5 3" xfId="21810" xr:uid="{00000000-0005-0000-0000-0000C9360000}"/>
    <cellStyle name="Normal 2 3 2 5 4 5 4" xfId="12274" xr:uid="{00000000-0005-0000-0000-0000CA360000}"/>
    <cellStyle name="Normal 2 3 2 5 4 6" xfId="5121" xr:uid="{00000000-0005-0000-0000-0000CB360000}"/>
    <cellStyle name="Normal 2 3 2 5 4 6 2" xfId="24194" xr:uid="{00000000-0005-0000-0000-0000CC360000}"/>
    <cellStyle name="Normal 2 3 2 5 4 6 3" xfId="14658" xr:uid="{00000000-0005-0000-0000-0000CD360000}"/>
    <cellStyle name="Normal 2 3 2 5 4 7" xfId="19426" xr:uid="{00000000-0005-0000-0000-0000CE360000}"/>
    <cellStyle name="Normal 2 3 2 5 4 8" xfId="9890" xr:uid="{00000000-0005-0000-0000-0000CF360000}"/>
    <cellStyle name="Normal 2 3 2 5 5" xfId="477" xr:uid="{00000000-0005-0000-0000-0000D0360000}"/>
    <cellStyle name="Normal 2 3 2 5 5 2" xfId="1675" xr:uid="{00000000-0005-0000-0000-0000D1360000}"/>
    <cellStyle name="Normal 2 3 2 5 5 2 2" xfId="4060" xr:uid="{00000000-0005-0000-0000-0000D2360000}"/>
    <cellStyle name="Normal 2 3 2 5 5 2 2 2" xfId="8829" xr:uid="{00000000-0005-0000-0000-0000D3360000}"/>
    <cellStyle name="Normal 2 3 2 5 5 2 2 2 2" xfId="27902" xr:uid="{00000000-0005-0000-0000-0000D4360000}"/>
    <cellStyle name="Normal 2 3 2 5 5 2 2 2 3" xfId="18366" xr:uid="{00000000-0005-0000-0000-0000D5360000}"/>
    <cellStyle name="Normal 2 3 2 5 5 2 2 3" xfId="23134" xr:uid="{00000000-0005-0000-0000-0000D6360000}"/>
    <cellStyle name="Normal 2 3 2 5 5 2 2 4" xfId="13598" xr:uid="{00000000-0005-0000-0000-0000D7360000}"/>
    <cellStyle name="Normal 2 3 2 5 5 2 3" xfId="6445" xr:uid="{00000000-0005-0000-0000-0000D8360000}"/>
    <cellStyle name="Normal 2 3 2 5 5 2 3 2" xfId="25518" xr:uid="{00000000-0005-0000-0000-0000D9360000}"/>
    <cellStyle name="Normal 2 3 2 5 5 2 3 3" xfId="15982" xr:uid="{00000000-0005-0000-0000-0000DA360000}"/>
    <cellStyle name="Normal 2 3 2 5 5 2 4" xfId="20750" xr:uid="{00000000-0005-0000-0000-0000DB360000}"/>
    <cellStyle name="Normal 2 3 2 5 5 2 5" xfId="11214" xr:uid="{00000000-0005-0000-0000-0000DC360000}"/>
    <cellStyle name="Normal 2 3 2 5 5 3" xfId="2868" xr:uid="{00000000-0005-0000-0000-0000DD360000}"/>
    <cellStyle name="Normal 2 3 2 5 5 3 2" xfId="7637" xr:uid="{00000000-0005-0000-0000-0000DE360000}"/>
    <cellStyle name="Normal 2 3 2 5 5 3 2 2" xfId="26710" xr:uid="{00000000-0005-0000-0000-0000DF360000}"/>
    <cellStyle name="Normal 2 3 2 5 5 3 2 3" xfId="17174" xr:uid="{00000000-0005-0000-0000-0000E0360000}"/>
    <cellStyle name="Normal 2 3 2 5 5 3 3" xfId="21942" xr:uid="{00000000-0005-0000-0000-0000E1360000}"/>
    <cellStyle name="Normal 2 3 2 5 5 3 4" xfId="12406" xr:uid="{00000000-0005-0000-0000-0000E2360000}"/>
    <cellStyle name="Normal 2 3 2 5 5 4" xfId="5253" xr:uid="{00000000-0005-0000-0000-0000E3360000}"/>
    <cellStyle name="Normal 2 3 2 5 5 4 2" xfId="24326" xr:uid="{00000000-0005-0000-0000-0000E4360000}"/>
    <cellStyle name="Normal 2 3 2 5 5 4 3" xfId="14790" xr:uid="{00000000-0005-0000-0000-0000E5360000}"/>
    <cellStyle name="Normal 2 3 2 5 5 5" xfId="19558" xr:uid="{00000000-0005-0000-0000-0000E6360000}"/>
    <cellStyle name="Normal 2 3 2 5 5 6" xfId="10022" xr:uid="{00000000-0005-0000-0000-0000E7360000}"/>
    <cellStyle name="Normal 2 3 2 5 6" xfId="825" xr:uid="{00000000-0005-0000-0000-0000E8360000}"/>
    <cellStyle name="Normal 2 3 2 5 6 2" xfId="2023" xr:uid="{00000000-0005-0000-0000-0000E9360000}"/>
    <cellStyle name="Normal 2 3 2 5 6 2 2" xfId="4408" xr:uid="{00000000-0005-0000-0000-0000EA360000}"/>
    <cellStyle name="Normal 2 3 2 5 6 2 2 2" xfId="9177" xr:uid="{00000000-0005-0000-0000-0000EB360000}"/>
    <cellStyle name="Normal 2 3 2 5 6 2 2 2 2" xfId="28250" xr:uid="{00000000-0005-0000-0000-0000EC360000}"/>
    <cellStyle name="Normal 2 3 2 5 6 2 2 2 3" xfId="18714" xr:uid="{00000000-0005-0000-0000-0000ED360000}"/>
    <cellStyle name="Normal 2 3 2 5 6 2 2 3" xfId="23482" xr:uid="{00000000-0005-0000-0000-0000EE360000}"/>
    <cellStyle name="Normal 2 3 2 5 6 2 2 4" xfId="13946" xr:uid="{00000000-0005-0000-0000-0000EF360000}"/>
    <cellStyle name="Normal 2 3 2 5 6 2 3" xfId="6793" xr:uid="{00000000-0005-0000-0000-0000F0360000}"/>
    <cellStyle name="Normal 2 3 2 5 6 2 3 2" xfId="25866" xr:uid="{00000000-0005-0000-0000-0000F1360000}"/>
    <cellStyle name="Normal 2 3 2 5 6 2 3 3" xfId="16330" xr:uid="{00000000-0005-0000-0000-0000F2360000}"/>
    <cellStyle name="Normal 2 3 2 5 6 2 4" xfId="21098" xr:uid="{00000000-0005-0000-0000-0000F3360000}"/>
    <cellStyle name="Normal 2 3 2 5 6 2 5" xfId="11562" xr:uid="{00000000-0005-0000-0000-0000F4360000}"/>
    <cellStyle name="Normal 2 3 2 5 6 3" xfId="3216" xr:uid="{00000000-0005-0000-0000-0000F5360000}"/>
    <cellStyle name="Normal 2 3 2 5 6 3 2" xfId="7985" xr:uid="{00000000-0005-0000-0000-0000F6360000}"/>
    <cellStyle name="Normal 2 3 2 5 6 3 2 2" xfId="27058" xr:uid="{00000000-0005-0000-0000-0000F7360000}"/>
    <cellStyle name="Normal 2 3 2 5 6 3 2 3" xfId="17522" xr:uid="{00000000-0005-0000-0000-0000F8360000}"/>
    <cellStyle name="Normal 2 3 2 5 6 3 3" xfId="22290" xr:uid="{00000000-0005-0000-0000-0000F9360000}"/>
    <cellStyle name="Normal 2 3 2 5 6 3 4" xfId="12754" xr:uid="{00000000-0005-0000-0000-0000FA360000}"/>
    <cellStyle name="Normal 2 3 2 5 6 4" xfId="5601" xr:uid="{00000000-0005-0000-0000-0000FB360000}"/>
    <cellStyle name="Normal 2 3 2 5 6 4 2" xfId="24674" xr:uid="{00000000-0005-0000-0000-0000FC360000}"/>
    <cellStyle name="Normal 2 3 2 5 6 4 3" xfId="15138" xr:uid="{00000000-0005-0000-0000-0000FD360000}"/>
    <cellStyle name="Normal 2 3 2 5 6 5" xfId="19906" xr:uid="{00000000-0005-0000-0000-0000FE360000}"/>
    <cellStyle name="Normal 2 3 2 5 6 6" xfId="10370" xr:uid="{00000000-0005-0000-0000-0000FF360000}"/>
    <cellStyle name="Normal 2 3 2 5 7" xfId="1327" xr:uid="{00000000-0005-0000-0000-000000370000}"/>
    <cellStyle name="Normal 2 3 2 5 7 2" xfId="3712" xr:uid="{00000000-0005-0000-0000-000001370000}"/>
    <cellStyle name="Normal 2 3 2 5 7 2 2" xfId="8481" xr:uid="{00000000-0005-0000-0000-000002370000}"/>
    <cellStyle name="Normal 2 3 2 5 7 2 2 2" xfId="27554" xr:uid="{00000000-0005-0000-0000-000003370000}"/>
    <cellStyle name="Normal 2 3 2 5 7 2 2 3" xfId="18018" xr:uid="{00000000-0005-0000-0000-000004370000}"/>
    <cellStyle name="Normal 2 3 2 5 7 2 3" xfId="22786" xr:uid="{00000000-0005-0000-0000-000005370000}"/>
    <cellStyle name="Normal 2 3 2 5 7 2 4" xfId="13250" xr:uid="{00000000-0005-0000-0000-000006370000}"/>
    <cellStyle name="Normal 2 3 2 5 7 3" xfId="6097" xr:uid="{00000000-0005-0000-0000-000007370000}"/>
    <cellStyle name="Normal 2 3 2 5 7 3 2" xfId="25170" xr:uid="{00000000-0005-0000-0000-000008370000}"/>
    <cellStyle name="Normal 2 3 2 5 7 3 3" xfId="15634" xr:uid="{00000000-0005-0000-0000-000009370000}"/>
    <cellStyle name="Normal 2 3 2 5 7 4" xfId="20402" xr:uid="{00000000-0005-0000-0000-00000A370000}"/>
    <cellStyle name="Normal 2 3 2 5 7 5" xfId="10866" xr:uid="{00000000-0005-0000-0000-00000B370000}"/>
    <cellStyle name="Normal 2 3 2 5 8" xfId="2520" xr:uid="{00000000-0005-0000-0000-00000C370000}"/>
    <cellStyle name="Normal 2 3 2 5 8 2" xfId="7289" xr:uid="{00000000-0005-0000-0000-00000D370000}"/>
    <cellStyle name="Normal 2 3 2 5 8 2 2" xfId="26362" xr:uid="{00000000-0005-0000-0000-00000E370000}"/>
    <cellStyle name="Normal 2 3 2 5 8 2 3" xfId="16826" xr:uid="{00000000-0005-0000-0000-00000F370000}"/>
    <cellStyle name="Normal 2 3 2 5 8 3" xfId="21594" xr:uid="{00000000-0005-0000-0000-000010370000}"/>
    <cellStyle name="Normal 2 3 2 5 8 4" xfId="12058" xr:uid="{00000000-0005-0000-0000-000011370000}"/>
    <cellStyle name="Normal 2 3 2 5 9" xfId="4905" xr:uid="{00000000-0005-0000-0000-000012370000}"/>
    <cellStyle name="Normal 2 3 2 5 9 2" xfId="23978" xr:uid="{00000000-0005-0000-0000-000013370000}"/>
    <cellStyle name="Normal 2 3 2 5 9 3" xfId="14442" xr:uid="{00000000-0005-0000-0000-000014370000}"/>
    <cellStyle name="Normal 2 3 2 6" xfId="248" xr:uid="{00000000-0005-0000-0000-000015370000}"/>
    <cellStyle name="Normal 2 3 2 6 2" xfId="392" xr:uid="{00000000-0005-0000-0000-000016370000}"/>
    <cellStyle name="Normal 2 3 2 6 2 2" xfId="741" xr:uid="{00000000-0005-0000-0000-000017370000}"/>
    <cellStyle name="Normal 2 3 2 6 2 2 2" xfId="1939" xr:uid="{00000000-0005-0000-0000-000018370000}"/>
    <cellStyle name="Normal 2 3 2 6 2 2 2 2" xfId="4324" xr:uid="{00000000-0005-0000-0000-000019370000}"/>
    <cellStyle name="Normal 2 3 2 6 2 2 2 2 2" xfId="9093" xr:uid="{00000000-0005-0000-0000-00001A370000}"/>
    <cellStyle name="Normal 2 3 2 6 2 2 2 2 2 2" xfId="28166" xr:uid="{00000000-0005-0000-0000-00001B370000}"/>
    <cellStyle name="Normal 2 3 2 6 2 2 2 2 2 3" xfId="18630" xr:uid="{00000000-0005-0000-0000-00001C370000}"/>
    <cellStyle name="Normal 2 3 2 6 2 2 2 2 3" xfId="23398" xr:uid="{00000000-0005-0000-0000-00001D370000}"/>
    <cellStyle name="Normal 2 3 2 6 2 2 2 2 4" xfId="13862" xr:uid="{00000000-0005-0000-0000-00001E370000}"/>
    <cellStyle name="Normal 2 3 2 6 2 2 2 3" xfId="6709" xr:uid="{00000000-0005-0000-0000-00001F370000}"/>
    <cellStyle name="Normal 2 3 2 6 2 2 2 3 2" xfId="25782" xr:uid="{00000000-0005-0000-0000-000020370000}"/>
    <cellStyle name="Normal 2 3 2 6 2 2 2 3 3" xfId="16246" xr:uid="{00000000-0005-0000-0000-000021370000}"/>
    <cellStyle name="Normal 2 3 2 6 2 2 2 4" xfId="21014" xr:uid="{00000000-0005-0000-0000-000022370000}"/>
    <cellStyle name="Normal 2 3 2 6 2 2 2 5" xfId="11478" xr:uid="{00000000-0005-0000-0000-000023370000}"/>
    <cellStyle name="Normal 2 3 2 6 2 2 3" xfId="3132" xr:uid="{00000000-0005-0000-0000-000024370000}"/>
    <cellStyle name="Normal 2 3 2 6 2 2 3 2" xfId="7901" xr:uid="{00000000-0005-0000-0000-000025370000}"/>
    <cellStyle name="Normal 2 3 2 6 2 2 3 2 2" xfId="26974" xr:uid="{00000000-0005-0000-0000-000026370000}"/>
    <cellStyle name="Normal 2 3 2 6 2 2 3 2 3" xfId="17438" xr:uid="{00000000-0005-0000-0000-000027370000}"/>
    <cellStyle name="Normal 2 3 2 6 2 2 3 3" xfId="22206" xr:uid="{00000000-0005-0000-0000-000028370000}"/>
    <cellStyle name="Normal 2 3 2 6 2 2 3 4" xfId="12670" xr:uid="{00000000-0005-0000-0000-000029370000}"/>
    <cellStyle name="Normal 2 3 2 6 2 2 4" xfId="5517" xr:uid="{00000000-0005-0000-0000-00002A370000}"/>
    <cellStyle name="Normal 2 3 2 6 2 2 4 2" xfId="24590" xr:uid="{00000000-0005-0000-0000-00002B370000}"/>
    <cellStyle name="Normal 2 3 2 6 2 2 4 3" xfId="15054" xr:uid="{00000000-0005-0000-0000-00002C370000}"/>
    <cellStyle name="Normal 2 3 2 6 2 2 5" xfId="19822" xr:uid="{00000000-0005-0000-0000-00002D370000}"/>
    <cellStyle name="Normal 2 3 2 6 2 2 6" xfId="10286" xr:uid="{00000000-0005-0000-0000-00002E370000}"/>
    <cellStyle name="Normal 2 3 2 6 2 3" xfId="1089" xr:uid="{00000000-0005-0000-0000-00002F370000}"/>
    <cellStyle name="Normal 2 3 2 6 2 3 2" xfId="2287" xr:uid="{00000000-0005-0000-0000-000030370000}"/>
    <cellStyle name="Normal 2 3 2 6 2 3 2 2" xfId="4672" xr:uid="{00000000-0005-0000-0000-000031370000}"/>
    <cellStyle name="Normal 2 3 2 6 2 3 2 2 2" xfId="9441" xr:uid="{00000000-0005-0000-0000-000032370000}"/>
    <cellStyle name="Normal 2 3 2 6 2 3 2 2 2 2" xfId="28514" xr:uid="{00000000-0005-0000-0000-000033370000}"/>
    <cellStyle name="Normal 2 3 2 6 2 3 2 2 2 3" xfId="18978" xr:uid="{00000000-0005-0000-0000-000034370000}"/>
    <cellStyle name="Normal 2 3 2 6 2 3 2 2 3" xfId="23746" xr:uid="{00000000-0005-0000-0000-000035370000}"/>
    <cellStyle name="Normal 2 3 2 6 2 3 2 2 4" xfId="14210" xr:uid="{00000000-0005-0000-0000-000036370000}"/>
    <cellStyle name="Normal 2 3 2 6 2 3 2 3" xfId="7057" xr:uid="{00000000-0005-0000-0000-000037370000}"/>
    <cellStyle name="Normal 2 3 2 6 2 3 2 3 2" xfId="26130" xr:uid="{00000000-0005-0000-0000-000038370000}"/>
    <cellStyle name="Normal 2 3 2 6 2 3 2 3 3" xfId="16594" xr:uid="{00000000-0005-0000-0000-000039370000}"/>
    <cellStyle name="Normal 2 3 2 6 2 3 2 4" xfId="21362" xr:uid="{00000000-0005-0000-0000-00003A370000}"/>
    <cellStyle name="Normal 2 3 2 6 2 3 2 5" xfId="11826" xr:uid="{00000000-0005-0000-0000-00003B370000}"/>
    <cellStyle name="Normal 2 3 2 6 2 3 3" xfId="3480" xr:uid="{00000000-0005-0000-0000-00003C370000}"/>
    <cellStyle name="Normal 2 3 2 6 2 3 3 2" xfId="8249" xr:uid="{00000000-0005-0000-0000-00003D370000}"/>
    <cellStyle name="Normal 2 3 2 6 2 3 3 2 2" xfId="27322" xr:uid="{00000000-0005-0000-0000-00003E370000}"/>
    <cellStyle name="Normal 2 3 2 6 2 3 3 2 3" xfId="17786" xr:uid="{00000000-0005-0000-0000-00003F370000}"/>
    <cellStyle name="Normal 2 3 2 6 2 3 3 3" xfId="22554" xr:uid="{00000000-0005-0000-0000-000040370000}"/>
    <cellStyle name="Normal 2 3 2 6 2 3 3 4" xfId="13018" xr:uid="{00000000-0005-0000-0000-000041370000}"/>
    <cellStyle name="Normal 2 3 2 6 2 3 4" xfId="5865" xr:uid="{00000000-0005-0000-0000-000042370000}"/>
    <cellStyle name="Normal 2 3 2 6 2 3 4 2" xfId="24938" xr:uid="{00000000-0005-0000-0000-000043370000}"/>
    <cellStyle name="Normal 2 3 2 6 2 3 4 3" xfId="15402" xr:uid="{00000000-0005-0000-0000-000044370000}"/>
    <cellStyle name="Normal 2 3 2 6 2 3 5" xfId="20170" xr:uid="{00000000-0005-0000-0000-000045370000}"/>
    <cellStyle name="Normal 2 3 2 6 2 3 6" xfId="10634" xr:uid="{00000000-0005-0000-0000-000046370000}"/>
    <cellStyle name="Normal 2 3 2 6 2 4" xfId="1591" xr:uid="{00000000-0005-0000-0000-000047370000}"/>
    <cellStyle name="Normal 2 3 2 6 2 4 2" xfId="3976" xr:uid="{00000000-0005-0000-0000-000048370000}"/>
    <cellStyle name="Normal 2 3 2 6 2 4 2 2" xfId="8745" xr:uid="{00000000-0005-0000-0000-000049370000}"/>
    <cellStyle name="Normal 2 3 2 6 2 4 2 2 2" xfId="27818" xr:uid="{00000000-0005-0000-0000-00004A370000}"/>
    <cellStyle name="Normal 2 3 2 6 2 4 2 2 3" xfId="18282" xr:uid="{00000000-0005-0000-0000-00004B370000}"/>
    <cellStyle name="Normal 2 3 2 6 2 4 2 3" xfId="23050" xr:uid="{00000000-0005-0000-0000-00004C370000}"/>
    <cellStyle name="Normal 2 3 2 6 2 4 2 4" xfId="13514" xr:uid="{00000000-0005-0000-0000-00004D370000}"/>
    <cellStyle name="Normal 2 3 2 6 2 4 3" xfId="6361" xr:uid="{00000000-0005-0000-0000-00004E370000}"/>
    <cellStyle name="Normal 2 3 2 6 2 4 3 2" xfId="25434" xr:uid="{00000000-0005-0000-0000-00004F370000}"/>
    <cellStyle name="Normal 2 3 2 6 2 4 3 3" xfId="15898" xr:uid="{00000000-0005-0000-0000-000050370000}"/>
    <cellStyle name="Normal 2 3 2 6 2 4 4" xfId="20666" xr:uid="{00000000-0005-0000-0000-000051370000}"/>
    <cellStyle name="Normal 2 3 2 6 2 4 5" xfId="11130" xr:uid="{00000000-0005-0000-0000-000052370000}"/>
    <cellStyle name="Normal 2 3 2 6 2 5" xfId="2784" xr:uid="{00000000-0005-0000-0000-000053370000}"/>
    <cellStyle name="Normal 2 3 2 6 2 5 2" xfId="7553" xr:uid="{00000000-0005-0000-0000-000054370000}"/>
    <cellStyle name="Normal 2 3 2 6 2 5 2 2" xfId="26626" xr:uid="{00000000-0005-0000-0000-000055370000}"/>
    <cellStyle name="Normal 2 3 2 6 2 5 2 3" xfId="17090" xr:uid="{00000000-0005-0000-0000-000056370000}"/>
    <cellStyle name="Normal 2 3 2 6 2 5 3" xfId="21858" xr:uid="{00000000-0005-0000-0000-000057370000}"/>
    <cellStyle name="Normal 2 3 2 6 2 5 4" xfId="12322" xr:uid="{00000000-0005-0000-0000-000058370000}"/>
    <cellStyle name="Normal 2 3 2 6 2 6" xfId="5169" xr:uid="{00000000-0005-0000-0000-000059370000}"/>
    <cellStyle name="Normal 2 3 2 6 2 6 2" xfId="24242" xr:uid="{00000000-0005-0000-0000-00005A370000}"/>
    <cellStyle name="Normal 2 3 2 6 2 6 3" xfId="14706" xr:uid="{00000000-0005-0000-0000-00005B370000}"/>
    <cellStyle name="Normal 2 3 2 6 2 7" xfId="19474" xr:uid="{00000000-0005-0000-0000-00005C370000}"/>
    <cellStyle name="Normal 2 3 2 6 2 8" xfId="9938" xr:uid="{00000000-0005-0000-0000-00005D370000}"/>
    <cellStyle name="Normal 2 3 2 6 3" xfId="597" xr:uid="{00000000-0005-0000-0000-00005E370000}"/>
    <cellStyle name="Normal 2 3 2 6 3 2" xfId="1795" xr:uid="{00000000-0005-0000-0000-00005F370000}"/>
    <cellStyle name="Normal 2 3 2 6 3 2 2" xfId="4180" xr:uid="{00000000-0005-0000-0000-000060370000}"/>
    <cellStyle name="Normal 2 3 2 6 3 2 2 2" xfId="8949" xr:uid="{00000000-0005-0000-0000-000061370000}"/>
    <cellStyle name="Normal 2 3 2 6 3 2 2 2 2" xfId="28022" xr:uid="{00000000-0005-0000-0000-000062370000}"/>
    <cellStyle name="Normal 2 3 2 6 3 2 2 2 3" xfId="18486" xr:uid="{00000000-0005-0000-0000-000063370000}"/>
    <cellStyle name="Normal 2 3 2 6 3 2 2 3" xfId="23254" xr:uid="{00000000-0005-0000-0000-000064370000}"/>
    <cellStyle name="Normal 2 3 2 6 3 2 2 4" xfId="13718" xr:uid="{00000000-0005-0000-0000-000065370000}"/>
    <cellStyle name="Normal 2 3 2 6 3 2 3" xfId="6565" xr:uid="{00000000-0005-0000-0000-000066370000}"/>
    <cellStyle name="Normal 2 3 2 6 3 2 3 2" xfId="25638" xr:uid="{00000000-0005-0000-0000-000067370000}"/>
    <cellStyle name="Normal 2 3 2 6 3 2 3 3" xfId="16102" xr:uid="{00000000-0005-0000-0000-000068370000}"/>
    <cellStyle name="Normal 2 3 2 6 3 2 4" xfId="20870" xr:uid="{00000000-0005-0000-0000-000069370000}"/>
    <cellStyle name="Normal 2 3 2 6 3 2 5" xfId="11334" xr:uid="{00000000-0005-0000-0000-00006A370000}"/>
    <cellStyle name="Normal 2 3 2 6 3 3" xfId="2988" xr:uid="{00000000-0005-0000-0000-00006B370000}"/>
    <cellStyle name="Normal 2 3 2 6 3 3 2" xfId="7757" xr:uid="{00000000-0005-0000-0000-00006C370000}"/>
    <cellStyle name="Normal 2 3 2 6 3 3 2 2" xfId="26830" xr:uid="{00000000-0005-0000-0000-00006D370000}"/>
    <cellStyle name="Normal 2 3 2 6 3 3 2 3" xfId="17294" xr:uid="{00000000-0005-0000-0000-00006E370000}"/>
    <cellStyle name="Normal 2 3 2 6 3 3 3" xfId="22062" xr:uid="{00000000-0005-0000-0000-00006F370000}"/>
    <cellStyle name="Normal 2 3 2 6 3 3 4" xfId="12526" xr:uid="{00000000-0005-0000-0000-000070370000}"/>
    <cellStyle name="Normal 2 3 2 6 3 4" xfId="5373" xr:uid="{00000000-0005-0000-0000-000071370000}"/>
    <cellStyle name="Normal 2 3 2 6 3 4 2" xfId="24446" xr:uid="{00000000-0005-0000-0000-000072370000}"/>
    <cellStyle name="Normal 2 3 2 6 3 4 3" xfId="14910" xr:uid="{00000000-0005-0000-0000-000073370000}"/>
    <cellStyle name="Normal 2 3 2 6 3 5" xfId="19678" xr:uid="{00000000-0005-0000-0000-000074370000}"/>
    <cellStyle name="Normal 2 3 2 6 3 6" xfId="10142" xr:uid="{00000000-0005-0000-0000-000075370000}"/>
    <cellStyle name="Normal 2 3 2 6 4" xfId="945" xr:uid="{00000000-0005-0000-0000-000076370000}"/>
    <cellStyle name="Normal 2 3 2 6 4 2" xfId="2143" xr:uid="{00000000-0005-0000-0000-000077370000}"/>
    <cellStyle name="Normal 2 3 2 6 4 2 2" xfId="4528" xr:uid="{00000000-0005-0000-0000-000078370000}"/>
    <cellStyle name="Normal 2 3 2 6 4 2 2 2" xfId="9297" xr:uid="{00000000-0005-0000-0000-000079370000}"/>
    <cellStyle name="Normal 2 3 2 6 4 2 2 2 2" xfId="28370" xr:uid="{00000000-0005-0000-0000-00007A370000}"/>
    <cellStyle name="Normal 2 3 2 6 4 2 2 2 3" xfId="18834" xr:uid="{00000000-0005-0000-0000-00007B370000}"/>
    <cellStyle name="Normal 2 3 2 6 4 2 2 3" xfId="23602" xr:uid="{00000000-0005-0000-0000-00007C370000}"/>
    <cellStyle name="Normal 2 3 2 6 4 2 2 4" xfId="14066" xr:uid="{00000000-0005-0000-0000-00007D370000}"/>
    <cellStyle name="Normal 2 3 2 6 4 2 3" xfId="6913" xr:uid="{00000000-0005-0000-0000-00007E370000}"/>
    <cellStyle name="Normal 2 3 2 6 4 2 3 2" xfId="25986" xr:uid="{00000000-0005-0000-0000-00007F370000}"/>
    <cellStyle name="Normal 2 3 2 6 4 2 3 3" xfId="16450" xr:uid="{00000000-0005-0000-0000-000080370000}"/>
    <cellStyle name="Normal 2 3 2 6 4 2 4" xfId="21218" xr:uid="{00000000-0005-0000-0000-000081370000}"/>
    <cellStyle name="Normal 2 3 2 6 4 2 5" xfId="11682" xr:uid="{00000000-0005-0000-0000-000082370000}"/>
    <cellStyle name="Normal 2 3 2 6 4 3" xfId="3336" xr:uid="{00000000-0005-0000-0000-000083370000}"/>
    <cellStyle name="Normal 2 3 2 6 4 3 2" xfId="8105" xr:uid="{00000000-0005-0000-0000-000084370000}"/>
    <cellStyle name="Normal 2 3 2 6 4 3 2 2" xfId="27178" xr:uid="{00000000-0005-0000-0000-000085370000}"/>
    <cellStyle name="Normal 2 3 2 6 4 3 2 3" xfId="17642" xr:uid="{00000000-0005-0000-0000-000086370000}"/>
    <cellStyle name="Normal 2 3 2 6 4 3 3" xfId="22410" xr:uid="{00000000-0005-0000-0000-000087370000}"/>
    <cellStyle name="Normal 2 3 2 6 4 3 4" xfId="12874" xr:uid="{00000000-0005-0000-0000-000088370000}"/>
    <cellStyle name="Normal 2 3 2 6 4 4" xfId="5721" xr:uid="{00000000-0005-0000-0000-000089370000}"/>
    <cellStyle name="Normal 2 3 2 6 4 4 2" xfId="24794" xr:uid="{00000000-0005-0000-0000-00008A370000}"/>
    <cellStyle name="Normal 2 3 2 6 4 4 3" xfId="15258" xr:uid="{00000000-0005-0000-0000-00008B370000}"/>
    <cellStyle name="Normal 2 3 2 6 4 5" xfId="20026" xr:uid="{00000000-0005-0000-0000-00008C370000}"/>
    <cellStyle name="Normal 2 3 2 6 4 6" xfId="10490" xr:uid="{00000000-0005-0000-0000-00008D370000}"/>
    <cellStyle name="Normal 2 3 2 6 5" xfId="1447" xr:uid="{00000000-0005-0000-0000-00008E370000}"/>
    <cellStyle name="Normal 2 3 2 6 5 2" xfId="3832" xr:uid="{00000000-0005-0000-0000-00008F370000}"/>
    <cellStyle name="Normal 2 3 2 6 5 2 2" xfId="8601" xr:uid="{00000000-0005-0000-0000-000090370000}"/>
    <cellStyle name="Normal 2 3 2 6 5 2 2 2" xfId="27674" xr:uid="{00000000-0005-0000-0000-000091370000}"/>
    <cellStyle name="Normal 2 3 2 6 5 2 2 3" xfId="18138" xr:uid="{00000000-0005-0000-0000-000092370000}"/>
    <cellStyle name="Normal 2 3 2 6 5 2 3" xfId="22906" xr:uid="{00000000-0005-0000-0000-000093370000}"/>
    <cellStyle name="Normal 2 3 2 6 5 2 4" xfId="13370" xr:uid="{00000000-0005-0000-0000-000094370000}"/>
    <cellStyle name="Normal 2 3 2 6 5 3" xfId="6217" xr:uid="{00000000-0005-0000-0000-000095370000}"/>
    <cellStyle name="Normal 2 3 2 6 5 3 2" xfId="25290" xr:uid="{00000000-0005-0000-0000-000096370000}"/>
    <cellStyle name="Normal 2 3 2 6 5 3 3" xfId="15754" xr:uid="{00000000-0005-0000-0000-000097370000}"/>
    <cellStyle name="Normal 2 3 2 6 5 4" xfId="20522" xr:uid="{00000000-0005-0000-0000-000098370000}"/>
    <cellStyle name="Normal 2 3 2 6 5 5" xfId="10986" xr:uid="{00000000-0005-0000-0000-000099370000}"/>
    <cellStyle name="Normal 2 3 2 6 6" xfId="2640" xr:uid="{00000000-0005-0000-0000-00009A370000}"/>
    <cellStyle name="Normal 2 3 2 6 6 2" xfId="7409" xr:uid="{00000000-0005-0000-0000-00009B370000}"/>
    <cellStyle name="Normal 2 3 2 6 6 2 2" xfId="26482" xr:uid="{00000000-0005-0000-0000-00009C370000}"/>
    <cellStyle name="Normal 2 3 2 6 6 2 3" xfId="16946" xr:uid="{00000000-0005-0000-0000-00009D370000}"/>
    <cellStyle name="Normal 2 3 2 6 6 3" xfId="21714" xr:uid="{00000000-0005-0000-0000-00009E370000}"/>
    <cellStyle name="Normal 2 3 2 6 6 4" xfId="12178" xr:uid="{00000000-0005-0000-0000-00009F370000}"/>
    <cellStyle name="Normal 2 3 2 6 7" xfId="5025" xr:uid="{00000000-0005-0000-0000-0000A0370000}"/>
    <cellStyle name="Normal 2 3 2 6 7 2" xfId="24098" xr:uid="{00000000-0005-0000-0000-0000A1370000}"/>
    <cellStyle name="Normal 2 3 2 6 7 3" xfId="14562" xr:uid="{00000000-0005-0000-0000-0000A2370000}"/>
    <cellStyle name="Normal 2 3 2 6 8" xfId="19330" xr:uid="{00000000-0005-0000-0000-0000A3370000}"/>
    <cellStyle name="Normal 2 3 2 6 9" xfId="9794" xr:uid="{00000000-0005-0000-0000-0000A4370000}"/>
    <cellStyle name="Normal 2 3 2 7" xfId="176" xr:uid="{00000000-0005-0000-0000-0000A5370000}"/>
    <cellStyle name="Normal 2 3 2 7 2" xfId="525" xr:uid="{00000000-0005-0000-0000-0000A6370000}"/>
    <cellStyle name="Normal 2 3 2 7 2 2" xfId="1723" xr:uid="{00000000-0005-0000-0000-0000A7370000}"/>
    <cellStyle name="Normal 2 3 2 7 2 2 2" xfId="4108" xr:uid="{00000000-0005-0000-0000-0000A8370000}"/>
    <cellStyle name="Normal 2 3 2 7 2 2 2 2" xfId="8877" xr:uid="{00000000-0005-0000-0000-0000A9370000}"/>
    <cellStyle name="Normal 2 3 2 7 2 2 2 2 2" xfId="27950" xr:uid="{00000000-0005-0000-0000-0000AA370000}"/>
    <cellStyle name="Normal 2 3 2 7 2 2 2 2 3" xfId="18414" xr:uid="{00000000-0005-0000-0000-0000AB370000}"/>
    <cellStyle name="Normal 2 3 2 7 2 2 2 3" xfId="23182" xr:uid="{00000000-0005-0000-0000-0000AC370000}"/>
    <cellStyle name="Normal 2 3 2 7 2 2 2 4" xfId="13646" xr:uid="{00000000-0005-0000-0000-0000AD370000}"/>
    <cellStyle name="Normal 2 3 2 7 2 2 3" xfId="6493" xr:uid="{00000000-0005-0000-0000-0000AE370000}"/>
    <cellStyle name="Normal 2 3 2 7 2 2 3 2" xfId="25566" xr:uid="{00000000-0005-0000-0000-0000AF370000}"/>
    <cellStyle name="Normal 2 3 2 7 2 2 3 3" xfId="16030" xr:uid="{00000000-0005-0000-0000-0000B0370000}"/>
    <cellStyle name="Normal 2 3 2 7 2 2 4" xfId="20798" xr:uid="{00000000-0005-0000-0000-0000B1370000}"/>
    <cellStyle name="Normal 2 3 2 7 2 2 5" xfId="11262" xr:uid="{00000000-0005-0000-0000-0000B2370000}"/>
    <cellStyle name="Normal 2 3 2 7 2 3" xfId="2916" xr:uid="{00000000-0005-0000-0000-0000B3370000}"/>
    <cellStyle name="Normal 2 3 2 7 2 3 2" xfId="7685" xr:uid="{00000000-0005-0000-0000-0000B4370000}"/>
    <cellStyle name="Normal 2 3 2 7 2 3 2 2" xfId="26758" xr:uid="{00000000-0005-0000-0000-0000B5370000}"/>
    <cellStyle name="Normal 2 3 2 7 2 3 2 3" xfId="17222" xr:uid="{00000000-0005-0000-0000-0000B6370000}"/>
    <cellStyle name="Normal 2 3 2 7 2 3 3" xfId="21990" xr:uid="{00000000-0005-0000-0000-0000B7370000}"/>
    <cellStyle name="Normal 2 3 2 7 2 3 4" xfId="12454" xr:uid="{00000000-0005-0000-0000-0000B8370000}"/>
    <cellStyle name="Normal 2 3 2 7 2 4" xfId="5301" xr:uid="{00000000-0005-0000-0000-0000B9370000}"/>
    <cellStyle name="Normal 2 3 2 7 2 4 2" xfId="24374" xr:uid="{00000000-0005-0000-0000-0000BA370000}"/>
    <cellStyle name="Normal 2 3 2 7 2 4 3" xfId="14838" xr:uid="{00000000-0005-0000-0000-0000BB370000}"/>
    <cellStyle name="Normal 2 3 2 7 2 5" xfId="19606" xr:uid="{00000000-0005-0000-0000-0000BC370000}"/>
    <cellStyle name="Normal 2 3 2 7 2 6" xfId="10070" xr:uid="{00000000-0005-0000-0000-0000BD370000}"/>
    <cellStyle name="Normal 2 3 2 7 3" xfId="873" xr:uid="{00000000-0005-0000-0000-0000BE370000}"/>
    <cellStyle name="Normal 2 3 2 7 3 2" xfId="2071" xr:uid="{00000000-0005-0000-0000-0000BF370000}"/>
    <cellStyle name="Normal 2 3 2 7 3 2 2" xfId="4456" xr:uid="{00000000-0005-0000-0000-0000C0370000}"/>
    <cellStyle name="Normal 2 3 2 7 3 2 2 2" xfId="9225" xr:uid="{00000000-0005-0000-0000-0000C1370000}"/>
    <cellStyle name="Normal 2 3 2 7 3 2 2 2 2" xfId="28298" xr:uid="{00000000-0005-0000-0000-0000C2370000}"/>
    <cellStyle name="Normal 2 3 2 7 3 2 2 2 3" xfId="18762" xr:uid="{00000000-0005-0000-0000-0000C3370000}"/>
    <cellStyle name="Normal 2 3 2 7 3 2 2 3" xfId="23530" xr:uid="{00000000-0005-0000-0000-0000C4370000}"/>
    <cellStyle name="Normal 2 3 2 7 3 2 2 4" xfId="13994" xr:uid="{00000000-0005-0000-0000-0000C5370000}"/>
    <cellStyle name="Normal 2 3 2 7 3 2 3" xfId="6841" xr:uid="{00000000-0005-0000-0000-0000C6370000}"/>
    <cellStyle name="Normal 2 3 2 7 3 2 3 2" xfId="25914" xr:uid="{00000000-0005-0000-0000-0000C7370000}"/>
    <cellStyle name="Normal 2 3 2 7 3 2 3 3" xfId="16378" xr:uid="{00000000-0005-0000-0000-0000C8370000}"/>
    <cellStyle name="Normal 2 3 2 7 3 2 4" xfId="21146" xr:uid="{00000000-0005-0000-0000-0000C9370000}"/>
    <cellStyle name="Normal 2 3 2 7 3 2 5" xfId="11610" xr:uid="{00000000-0005-0000-0000-0000CA370000}"/>
    <cellStyle name="Normal 2 3 2 7 3 3" xfId="3264" xr:uid="{00000000-0005-0000-0000-0000CB370000}"/>
    <cellStyle name="Normal 2 3 2 7 3 3 2" xfId="8033" xr:uid="{00000000-0005-0000-0000-0000CC370000}"/>
    <cellStyle name="Normal 2 3 2 7 3 3 2 2" xfId="27106" xr:uid="{00000000-0005-0000-0000-0000CD370000}"/>
    <cellStyle name="Normal 2 3 2 7 3 3 2 3" xfId="17570" xr:uid="{00000000-0005-0000-0000-0000CE370000}"/>
    <cellStyle name="Normal 2 3 2 7 3 3 3" xfId="22338" xr:uid="{00000000-0005-0000-0000-0000CF370000}"/>
    <cellStyle name="Normal 2 3 2 7 3 3 4" xfId="12802" xr:uid="{00000000-0005-0000-0000-0000D0370000}"/>
    <cellStyle name="Normal 2 3 2 7 3 4" xfId="5649" xr:uid="{00000000-0005-0000-0000-0000D1370000}"/>
    <cellStyle name="Normal 2 3 2 7 3 4 2" xfId="24722" xr:uid="{00000000-0005-0000-0000-0000D2370000}"/>
    <cellStyle name="Normal 2 3 2 7 3 4 3" xfId="15186" xr:uid="{00000000-0005-0000-0000-0000D3370000}"/>
    <cellStyle name="Normal 2 3 2 7 3 5" xfId="19954" xr:uid="{00000000-0005-0000-0000-0000D4370000}"/>
    <cellStyle name="Normal 2 3 2 7 3 6" xfId="10418" xr:uid="{00000000-0005-0000-0000-0000D5370000}"/>
    <cellStyle name="Normal 2 3 2 7 4" xfId="1375" xr:uid="{00000000-0005-0000-0000-0000D6370000}"/>
    <cellStyle name="Normal 2 3 2 7 4 2" xfId="3760" xr:uid="{00000000-0005-0000-0000-0000D7370000}"/>
    <cellStyle name="Normal 2 3 2 7 4 2 2" xfId="8529" xr:uid="{00000000-0005-0000-0000-0000D8370000}"/>
    <cellStyle name="Normal 2 3 2 7 4 2 2 2" xfId="27602" xr:uid="{00000000-0005-0000-0000-0000D9370000}"/>
    <cellStyle name="Normal 2 3 2 7 4 2 2 3" xfId="18066" xr:uid="{00000000-0005-0000-0000-0000DA370000}"/>
    <cellStyle name="Normal 2 3 2 7 4 2 3" xfId="22834" xr:uid="{00000000-0005-0000-0000-0000DB370000}"/>
    <cellStyle name="Normal 2 3 2 7 4 2 4" xfId="13298" xr:uid="{00000000-0005-0000-0000-0000DC370000}"/>
    <cellStyle name="Normal 2 3 2 7 4 3" xfId="6145" xr:uid="{00000000-0005-0000-0000-0000DD370000}"/>
    <cellStyle name="Normal 2 3 2 7 4 3 2" xfId="25218" xr:uid="{00000000-0005-0000-0000-0000DE370000}"/>
    <cellStyle name="Normal 2 3 2 7 4 3 3" xfId="15682" xr:uid="{00000000-0005-0000-0000-0000DF370000}"/>
    <cellStyle name="Normal 2 3 2 7 4 4" xfId="20450" xr:uid="{00000000-0005-0000-0000-0000E0370000}"/>
    <cellStyle name="Normal 2 3 2 7 4 5" xfId="10914" xr:uid="{00000000-0005-0000-0000-0000E1370000}"/>
    <cellStyle name="Normal 2 3 2 7 5" xfId="2568" xr:uid="{00000000-0005-0000-0000-0000E2370000}"/>
    <cellStyle name="Normal 2 3 2 7 5 2" xfId="7337" xr:uid="{00000000-0005-0000-0000-0000E3370000}"/>
    <cellStyle name="Normal 2 3 2 7 5 2 2" xfId="26410" xr:uid="{00000000-0005-0000-0000-0000E4370000}"/>
    <cellStyle name="Normal 2 3 2 7 5 2 3" xfId="16874" xr:uid="{00000000-0005-0000-0000-0000E5370000}"/>
    <cellStyle name="Normal 2 3 2 7 5 3" xfId="21642" xr:uid="{00000000-0005-0000-0000-0000E6370000}"/>
    <cellStyle name="Normal 2 3 2 7 5 4" xfId="12106" xr:uid="{00000000-0005-0000-0000-0000E7370000}"/>
    <cellStyle name="Normal 2 3 2 7 6" xfId="4953" xr:uid="{00000000-0005-0000-0000-0000E8370000}"/>
    <cellStyle name="Normal 2 3 2 7 6 2" xfId="24026" xr:uid="{00000000-0005-0000-0000-0000E9370000}"/>
    <cellStyle name="Normal 2 3 2 7 6 3" xfId="14490" xr:uid="{00000000-0005-0000-0000-0000EA370000}"/>
    <cellStyle name="Normal 2 3 2 7 7" xfId="19258" xr:uid="{00000000-0005-0000-0000-0000EB370000}"/>
    <cellStyle name="Normal 2 3 2 7 8" xfId="9722" xr:uid="{00000000-0005-0000-0000-0000EC370000}"/>
    <cellStyle name="Normal 2 3 2 8" xfId="320" xr:uid="{00000000-0005-0000-0000-0000ED370000}"/>
    <cellStyle name="Normal 2 3 2 8 2" xfId="669" xr:uid="{00000000-0005-0000-0000-0000EE370000}"/>
    <cellStyle name="Normal 2 3 2 8 2 2" xfId="1867" xr:uid="{00000000-0005-0000-0000-0000EF370000}"/>
    <cellStyle name="Normal 2 3 2 8 2 2 2" xfId="4252" xr:uid="{00000000-0005-0000-0000-0000F0370000}"/>
    <cellStyle name="Normal 2 3 2 8 2 2 2 2" xfId="9021" xr:uid="{00000000-0005-0000-0000-0000F1370000}"/>
    <cellStyle name="Normal 2 3 2 8 2 2 2 2 2" xfId="28094" xr:uid="{00000000-0005-0000-0000-0000F2370000}"/>
    <cellStyle name="Normal 2 3 2 8 2 2 2 2 3" xfId="18558" xr:uid="{00000000-0005-0000-0000-0000F3370000}"/>
    <cellStyle name="Normal 2 3 2 8 2 2 2 3" xfId="23326" xr:uid="{00000000-0005-0000-0000-0000F4370000}"/>
    <cellStyle name="Normal 2 3 2 8 2 2 2 4" xfId="13790" xr:uid="{00000000-0005-0000-0000-0000F5370000}"/>
    <cellStyle name="Normal 2 3 2 8 2 2 3" xfId="6637" xr:uid="{00000000-0005-0000-0000-0000F6370000}"/>
    <cellStyle name="Normal 2 3 2 8 2 2 3 2" xfId="25710" xr:uid="{00000000-0005-0000-0000-0000F7370000}"/>
    <cellStyle name="Normal 2 3 2 8 2 2 3 3" xfId="16174" xr:uid="{00000000-0005-0000-0000-0000F8370000}"/>
    <cellStyle name="Normal 2 3 2 8 2 2 4" xfId="20942" xr:uid="{00000000-0005-0000-0000-0000F9370000}"/>
    <cellStyle name="Normal 2 3 2 8 2 2 5" xfId="11406" xr:uid="{00000000-0005-0000-0000-0000FA370000}"/>
    <cellStyle name="Normal 2 3 2 8 2 3" xfId="3060" xr:uid="{00000000-0005-0000-0000-0000FB370000}"/>
    <cellStyle name="Normal 2 3 2 8 2 3 2" xfId="7829" xr:uid="{00000000-0005-0000-0000-0000FC370000}"/>
    <cellStyle name="Normal 2 3 2 8 2 3 2 2" xfId="26902" xr:uid="{00000000-0005-0000-0000-0000FD370000}"/>
    <cellStyle name="Normal 2 3 2 8 2 3 2 3" xfId="17366" xr:uid="{00000000-0005-0000-0000-0000FE370000}"/>
    <cellStyle name="Normal 2 3 2 8 2 3 3" xfId="22134" xr:uid="{00000000-0005-0000-0000-0000FF370000}"/>
    <cellStyle name="Normal 2 3 2 8 2 3 4" xfId="12598" xr:uid="{00000000-0005-0000-0000-000000380000}"/>
    <cellStyle name="Normal 2 3 2 8 2 4" xfId="5445" xr:uid="{00000000-0005-0000-0000-000001380000}"/>
    <cellStyle name="Normal 2 3 2 8 2 4 2" xfId="24518" xr:uid="{00000000-0005-0000-0000-000002380000}"/>
    <cellStyle name="Normal 2 3 2 8 2 4 3" xfId="14982" xr:uid="{00000000-0005-0000-0000-000003380000}"/>
    <cellStyle name="Normal 2 3 2 8 2 5" xfId="19750" xr:uid="{00000000-0005-0000-0000-000004380000}"/>
    <cellStyle name="Normal 2 3 2 8 2 6" xfId="10214" xr:uid="{00000000-0005-0000-0000-000005380000}"/>
    <cellStyle name="Normal 2 3 2 8 3" xfId="1017" xr:uid="{00000000-0005-0000-0000-000006380000}"/>
    <cellStyle name="Normal 2 3 2 8 3 2" xfId="2215" xr:uid="{00000000-0005-0000-0000-000007380000}"/>
    <cellStyle name="Normal 2 3 2 8 3 2 2" xfId="4600" xr:uid="{00000000-0005-0000-0000-000008380000}"/>
    <cellStyle name="Normal 2 3 2 8 3 2 2 2" xfId="9369" xr:uid="{00000000-0005-0000-0000-000009380000}"/>
    <cellStyle name="Normal 2 3 2 8 3 2 2 2 2" xfId="28442" xr:uid="{00000000-0005-0000-0000-00000A380000}"/>
    <cellStyle name="Normal 2 3 2 8 3 2 2 2 3" xfId="18906" xr:uid="{00000000-0005-0000-0000-00000B380000}"/>
    <cellStyle name="Normal 2 3 2 8 3 2 2 3" xfId="23674" xr:uid="{00000000-0005-0000-0000-00000C380000}"/>
    <cellStyle name="Normal 2 3 2 8 3 2 2 4" xfId="14138" xr:uid="{00000000-0005-0000-0000-00000D380000}"/>
    <cellStyle name="Normal 2 3 2 8 3 2 3" xfId="6985" xr:uid="{00000000-0005-0000-0000-00000E380000}"/>
    <cellStyle name="Normal 2 3 2 8 3 2 3 2" xfId="26058" xr:uid="{00000000-0005-0000-0000-00000F380000}"/>
    <cellStyle name="Normal 2 3 2 8 3 2 3 3" xfId="16522" xr:uid="{00000000-0005-0000-0000-000010380000}"/>
    <cellStyle name="Normal 2 3 2 8 3 2 4" xfId="21290" xr:uid="{00000000-0005-0000-0000-000011380000}"/>
    <cellStyle name="Normal 2 3 2 8 3 2 5" xfId="11754" xr:uid="{00000000-0005-0000-0000-000012380000}"/>
    <cellStyle name="Normal 2 3 2 8 3 3" xfId="3408" xr:uid="{00000000-0005-0000-0000-000013380000}"/>
    <cellStyle name="Normal 2 3 2 8 3 3 2" xfId="8177" xr:uid="{00000000-0005-0000-0000-000014380000}"/>
    <cellStyle name="Normal 2 3 2 8 3 3 2 2" xfId="27250" xr:uid="{00000000-0005-0000-0000-000015380000}"/>
    <cellStyle name="Normal 2 3 2 8 3 3 2 3" xfId="17714" xr:uid="{00000000-0005-0000-0000-000016380000}"/>
    <cellStyle name="Normal 2 3 2 8 3 3 3" xfId="22482" xr:uid="{00000000-0005-0000-0000-000017380000}"/>
    <cellStyle name="Normal 2 3 2 8 3 3 4" xfId="12946" xr:uid="{00000000-0005-0000-0000-000018380000}"/>
    <cellStyle name="Normal 2 3 2 8 3 4" xfId="5793" xr:uid="{00000000-0005-0000-0000-000019380000}"/>
    <cellStyle name="Normal 2 3 2 8 3 4 2" xfId="24866" xr:uid="{00000000-0005-0000-0000-00001A380000}"/>
    <cellStyle name="Normal 2 3 2 8 3 4 3" xfId="15330" xr:uid="{00000000-0005-0000-0000-00001B380000}"/>
    <cellStyle name="Normal 2 3 2 8 3 5" xfId="20098" xr:uid="{00000000-0005-0000-0000-00001C380000}"/>
    <cellStyle name="Normal 2 3 2 8 3 6" xfId="10562" xr:uid="{00000000-0005-0000-0000-00001D380000}"/>
    <cellStyle name="Normal 2 3 2 8 4" xfId="1519" xr:uid="{00000000-0005-0000-0000-00001E380000}"/>
    <cellStyle name="Normal 2 3 2 8 4 2" xfId="3904" xr:uid="{00000000-0005-0000-0000-00001F380000}"/>
    <cellStyle name="Normal 2 3 2 8 4 2 2" xfId="8673" xr:uid="{00000000-0005-0000-0000-000020380000}"/>
    <cellStyle name="Normal 2 3 2 8 4 2 2 2" xfId="27746" xr:uid="{00000000-0005-0000-0000-000021380000}"/>
    <cellStyle name="Normal 2 3 2 8 4 2 2 3" xfId="18210" xr:uid="{00000000-0005-0000-0000-000022380000}"/>
    <cellStyle name="Normal 2 3 2 8 4 2 3" xfId="22978" xr:uid="{00000000-0005-0000-0000-000023380000}"/>
    <cellStyle name="Normal 2 3 2 8 4 2 4" xfId="13442" xr:uid="{00000000-0005-0000-0000-000024380000}"/>
    <cellStyle name="Normal 2 3 2 8 4 3" xfId="6289" xr:uid="{00000000-0005-0000-0000-000025380000}"/>
    <cellStyle name="Normal 2 3 2 8 4 3 2" xfId="25362" xr:uid="{00000000-0005-0000-0000-000026380000}"/>
    <cellStyle name="Normal 2 3 2 8 4 3 3" xfId="15826" xr:uid="{00000000-0005-0000-0000-000027380000}"/>
    <cellStyle name="Normal 2 3 2 8 4 4" xfId="20594" xr:uid="{00000000-0005-0000-0000-000028380000}"/>
    <cellStyle name="Normal 2 3 2 8 4 5" xfId="11058" xr:uid="{00000000-0005-0000-0000-000029380000}"/>
    <cellStyle name="Normal 2 3 2 8 5" xfId="2712" xr:uid="{00000000-0005-0000-0000-00002A380000}"/>
    <cellStyle name="Normal 2 3 2 8 5 2" xfId="7481" xr:uid="{00000000-0005-0000-0000-00002B380000}"/>
    <cellStyle name="Normal 2 3 2 8 5 2 2" xfId="26554" xr:uid="{00000000-0005-0000-0000-00002C380000}"/>
    <cellStyle name="Normal 2 3 2 8 5 2 3" xfId="17018" xr:uid="{00000000-0005-0000-0000-00002D380000}"/>
    <cellStyle name="Normal 2 3 2 8 5 3" xfId="21786" xr:uid="{00000000-0005-0000-0000-00002E380000}"/>
    <cellStyle name="Normal 2 3 2 8 5 4" xfId="12250" xr:uid="{00000000-0005-0000-0000-00002F380000}"/>
    <cellStyle name="Normal 2 3 2 8 6" xfId="5097" xr:uid="{00000000-0005-0000-0000-000030380000}"/>
    <cellStyle name="Normal 2 3 2 8 6 2" xfId="24170" xr:uid="{00000000-0005-0000-0000-000031380000}"/>
    <cellStyle name="Normal 2 3 2 8 6 3" xfId="14634" xr:uid="{00000000-0005-0000-0000-000032380000}"/>
    <cellStyle name="Normal 2 3 2 8 7" xfId="19402" xr:uid="{00000000-0005-0000-0000-000033380000}"/>
    <cellStyle name="Normal 2 3 2 8 8" xfId="9866" xr:uid="{00000000-0005-0000-0000-000034380000}"/>
    <cellStyle name="Normal 2 3 2 9" xfId="465" xr:uid="{00000000-0005-0000-0000-000035380000}"/>
    <cellStyle name="Normal 2 3 2 9 2" xfId="1663" xr:uid="{00000000-0005-0000-0000-000036380000}"/>
    <cellStyle name="Normal 2 3 2 9 2 2" xfId="4048" xr:uid="{00000000-0005-0000-0000-000037380000}"/>
    <cellStyle name="Normal 2 3 2 9 2 2 2" xfId="8817" xr:uid="{00000000-0005-0000-0000-000038380000}"/>
    <cellStyle name="Normal 2 3 2 9 2 2 2 2" xfId="27890" xr:uid="{00000000-0005-0000-0000-000039380000}"/>
    <cellStyle name="Normal 2 3 2 9 2 2 2 3" xfId="18354" xr:uid="{00000000-0005-0000-0000-00003A380000}"/>
    <cellStyle name="Normal 2 3 2 9 2 2 3" xfId="23122" xr:uid="{00000000-0005-0000-0000-00003B380000}"/>
    <cellStyle name="Normal 2 3 2 9 2 2 4" xfId="13586" xr:uid="{00000000-0005-0000-0000-00003C380000}"/>
    <cellStyle name="Normal 2 3 2 9 2 3" xfId="6433" xr:uid="{00000000-0005-0000-0000-00003D380000}"/>
    <cellStyle name="Normal 2 3 2 9 2 3 2" xfId="25506" xr:uid="{00000000-0005-0000-0000-00003E380000}"/>
    <cellStyle name="Normal 2 3 2 9 2 3 3" xfId="15970" xr:uid="{00000000-0005-0000-0000-00003F380000}"/>
    <cellStyle name="Normal 2 3 2 9 2 4" xfId="20738" xr:uid="{00000000-0005-0000-0000-000040380000}"/>
    <cellStyle name="Normal 2 3 2 9 2 5" xfId="11202" xr:uid="{00000000-0005-0000-0000-000041380000}"/>
    <cellStyle name="Normal 2 3 2 9 3" xfId="2856" xr:uid="{00000000-0005-0000-0000-000042380000}"/>
    <cellStyle name="Normal 2 3 2 9 3 2" xfId="7625" xr:uid="{00000000-0005-0000-0000-000043380000}"/>
    <cellStyle name="Normal 2 3 2 9 3 2 2" xfId="26698" xr:uid="{00000000-0005-0000-0000-000044380000}"/>
    <cellStyle name="Normal 2 3 2 9 3 2 3" xfId="17162" xr:uid="{00000000-0005-0000-0000-000045380000}"/>
    <cellStyle name="Normal 2 3 2 9 3 3" xfId="21930" xr:uid="{00000000-0005-0000-0000-000046380000}"/>
    <cellStyle name="Normal 2 3 2 9 3 4" xfId="12394" xr:uid="{00000000-0005-0000-0000-000047380000}"/>
    <cellStyle name="Normal 2 3 2 9 4" xfId="5241" xr:uid="{00000000-0005-0000-0000-000048380000}"/>
    <cellStyle name="Normal 2 3 2 9 4 2" xfId="24314" xr:uid="{00000000-0005-0000-0000-000049380000}"/>
    <cellStyle name="Normal 2 3 2 9 4 3" xfId="14778" xr:uid="{00000000-0005-0000-0000-00004A380000}"/>
    <cellStyle name="Normal 2 3 2 9 5" xfId="19546" xr:uid="{00000000-0005-0000-0000-00004B380000}"/>
    <cellStyle name="Normal 2 3 2 9 6" xfId="10010" xr:uid="{00000000-0005-0000-0000-00004C380000}"/>
    <cellStyle name="Normal 2 3 3" xfId="23" xr:uid="{00000000-0005-0000-0000-00004D380000}"/>
    <cellStyle name="Normal 2 3 3 10" xfId="119" xr:uid="{00000000-0005-0000-0000-00004E380000}"/>
    <cellStyle name="Normal 2 3 3 10 2" xfId="1318" xr:uid="{00000000-0005-0000-0000-00004F380000}"/>
    <cellStyle name="Normal 2 3 3 10 2 2" xfId="3703" xr:uid="{00000000-0005-0000-0000-000050380000}"/>
    <cellStyle name="Normal 2 3 3 10 2 2 2" xfId="8472" xr:uid="{00000000-0005-0000-0000-000051380000}"/>
    <cellStyle name="Normal 2 3 3 10 2 2 2 2" xfId="27545" xr:uid="{00000000-0005-0000-0000-000052380000}"/>
    <cellStyle name="Normal 2 3 3 10 2 2 2 3" xfId="18009" xr:uid="{00000000-0005-0000-0000-000053380000}"/>
    <cellStyle name="Normal 2 3 3 10 2 2 3" xfId="22777" xr:uid="{00000000-0005-0000-0000-000054380000}"/>
    <cellStyle name="Normal 2 3 3 10 2 2 4" xfId="13241" xr:uid="{00000000-0005-0000-0000-000055380000}"/>
    <cellStyle name="Normal 2 3 3 10 2 3" xfId="6088" xr:uid="{00000000-0005-0000-0000-000056380000}"/>
    <cellStyle name="Normal 2 3 3 10 2 3 2" xfId="25161" xr:uid="{00000000-0005-0000-0000-000057380000}"/>
    <cellStyle name="Normal 2 3 3 10 2 3 3" xfId="15625" xr:uid="{00000000-0005-0000-0000-000058380000}"/>
    <cellStyle name="Normal 2 3 3 10 2 4" xfId="20393" xr:uid="{00000000-0005-0000-0000-000059380000}"/>
    <cellStyle name="Normal 2 3 3 10 2 5" xfId="10857" xr:uid="{00000000-0005-0000-0000-00005A380000}"/>
    <cellStyle name="Normal 2 3 3 10 3" xfId="2511" xr:uid="{00000000-0005-0000-0000-00005B380000}"/>
    <cellStyle name="Normal 2 3 3 10 3 2" xfId="7280" xr:uid="{00000000-0005-0000-0000-00005C380000}"/>
    <cellStyle name="Normal 2 3 3 10 3 2 2" xfId="26353" xr:uid="{00000000-0005-0000-0000-00005D380000}"/>
    <cellStyle name="Normal 2 3 3 10 3 2 3" xfId="16817" xr:uid="{00000000-0005-0000-0000-00005E380000}"/>
    <cellStyle name="Normal 2 3 3 10 3 3" xfId="21585" xr:uid="{00000000-0005-0000-0000-00005F380000}"/>
    <cellStyle name="Normal 2 3 3 10 3 4" xfId="12049" xr:uid="{00000000-0005-0000-0000-000060380000}"/>
    <cellStyle name="Normal 2 3 3 10 4" xfId="4896" xr:uid="{00000000-0005-0000-0000-000061380000}"/>
    <cellStyle name="Normal 2 3 3 10 4 2" xfId="23969" xr:uid="{00000000-0005-0000-0000-000062380000}"/>
    <cellStyle name="Normal 2 3 3 10 4 3" xfId="14433" xr:uid="{00000000-0005-0000-0000-000063380000}"/>
    <cellStyle name="Normal 2 3 3 10 5" xfId="19201" xr:uid="{00000000-0005-0000-0000-000064380000}"/>
    <cellStyle name="Normal 2 3 3 10 6" xfId="9665" xr:uid="{00000000-0005-0000-0000-000065380000}"/>
    <cellStyle name="Normal 2 3 3 11" xfId="1165" xr:uid="{00000000-0005-0000-0000-000066380000}"/>
    <cellStyle name="Normal 2 3 3 11 2" xfId="2362" xr:uid="{00000000-0005-0000-0000-000067380000}"/>
    <cellStyle name="Normal 2 3 3 11 2 2" xfId="4747" xr:uid="{00000000-0005-0000-0000-000068380000}"/>
    <cellStyle name="Normal 2 3 3 11 2 2 2" xfId="9516" xr:uid="{00000000-0005-0000-0000-000069380000}"/>
    <cellStyle name="Normal 2 3 3 11 2 2 2 2" xfId="28589" xr:uid="{00000000-0005-0000-0000-00006A380000}"/>
    <cellStyle name="Normal 2 3 3 11 2 2 2 3" xfId="19053" xr:uid="{00000000-0005-0000-0000-00006B380000}"/>
    <cellStyle name="Normal 2 3 3 11 2 2 3" xfId="23821" xr:uid="{00000000-0005-0000-0000-00006C380000}"/>
    <cellStyle name="Normal 2 3 3 11 2 2 4" xfId="14285" xr:uid="{00000000-0005-0000-0000-00006D380000}"/>
    <cellStyle name="Normal 2 3 3 11 2 3" xfId="7132" xr:uid="{00000000-0005-0000-0000-00006E380000}"/>
    <cellStyle name="Normal 2 3 3 11 2 3 2" xfId="26205" xr:uid="{00000000-0005-0000-0000-00006F380000}"/>
    <cellStyle name="Normal 2 3 3 11 2 3 3" xfId="16669" xr:uid="{00000000-0005-0000-0000-000070380000}"/>
    <cellStyle name="Normal 2 3 3 11 2 4" xfId="21437" xr:uid="{00000000-0005-0000-0000-000071380000}"/>
    <cellStyle name="Normal 2 3 3 11 2 5" xfId="11901" xr:uid="{00000000-0005-0000-0000-000072380000}"/>
    <cellStyle name="Normal 2 3 3 11 3" xfId="3555" xr:uid="{00000000-0005-0000-0000-000073380000}"/>
    <cellStyle name="Normal 2 3 3 11 3 2" xfId="8324" xr:uid="{00000000-0005-0000-0000-000074380000}"/>
    <cellStyle name="Normal 2 3 3 11 3 2 2" xfId="27397" xr:uid="{00000000-0005-0000-0000-000075380000}"/>
    <cellStyle name="Normal 2 3 3 11 3 2 3" xfId="17861" xr:uid="{00000000-0005-0000-0000-000076380000}"/>
    <cellStyle name="Normal 2 3 3 11 3 3" xfId="22629" xr:uid="{00000000-0005-0000-0000-000077380000}"/>
    <cellStyle name="Normal 2 3 3 11 3 4" xfId="13093" xr:uid="{00000000-0005-0000-0000-000078380000}"/>
    <cellStyle name="Normal 2 3 3 11 4" xfId="5940" xr:uid="{00000000-0005-0000-0000-000079380000}"/>
    <cellStyle name="Normal 2 3 3 11 4 2" xfId="25013" xr:uid="{00000000-0005-0000-0000-00007A380000}"/>
    <cellStyle name="Normal 2 3 3 11 4 3" xfId="15477" xr:uid="{00000000-0005-0000-0000-00007B380000}"/>
    <cellStyle name="Normal 2 3 3 11 5" xfId="20245" xr:uid="{00000000-0005-0000-0000-00007C380000}"/>
    <cellStyle name="Normal 2 3 3 11 6" xfId="10709" xr:uid="{00000000-0005-0000-0000-00007D380000}"/>
    <cellStyle name="Normal 2 3 3 12" xfId="71" xr:uid="{00000000-0005-0000-0000-00007E380000}"/>
    <cellStyle name="Normal 2 3 3 12 2" xfId="1270" xr:uid="{00000000-0005-0000-0000-00007F380000}"/>
    <cellStyle name="Normal 2 3 3 12 2 2" xfId="3655" xr:uid="{00000000-0005-0000-0000-000080380000}"/>
    <cellStyle name="Normal 2 3 3 12 2 2 2" xfId="8424" xr:uid="{00000000-0005-0000-0000-000081380000}"/>
    <cellStyle name="Normal 2 3 3 12 2 2 2 2" xfId="27497" xr:uid="{00000000-0005-0000-0000-000082380000}"/>
    <cellStyle name="Normal 2 3 3 12 2 2 2 3" xfId="17961" xr:uid="{00000000-0005-0000-0000-000083380000}"/>
    <cellStyle name="Normal 2 3 3 12 2 2 3" xfId="22729" xr:uid="{00000000-0005-0000-0000-000084380000}"/>
    <cellStyle name="Normal 2 3 3 12 2 2 4" xfId="13193" xr:uid="{00000000-0005-0000-0000-000085380000}"/>
    <cellStyle name="Normal 2 3 3 12 2 3" xfId="6040" xr:uid="{00000000-0005-0000-0000-000086380000}"/>
    <cellStyle name="Normal 2 3 3 12 2 3 2" xfId="25113" xr:uid="{00000000-0005-0000-0000-000087380000}"/>
    <cellStyle name="Normal 2 3 3 12 2 3 3" xfId="15577" xr:uid="{00000000-0005-0000-0000-000088380000}"/>
    <cellStyle name="Normal 2 3 3 12 2 4" xfId="20345" xr:uid="{00000000-0005-0000-0000-000089380000}"/>
    <cellStyle name="Normal 2 3 3 12 2 5" xfId="10809" xr:uid="{00000000-0005-0000-0000-00008A380000}"/>
    <cellStyle name="Normal 2 3 3 12 3" xfId="2463" xr:uid="{00000000-0005-0000-0000-00008B380000}"/>
    <cellStyle name="Normal 2 3 3 12 3 2" xfId="7232" xr:uid="{00000000-0005-0000-0000-00008C380000}"/>
    <cellStyle name="Normal 2 3 3 12 3 2 2" xfId="26305" xr:uid="{00000000-0005-0000-0000-00008D380000}"/>
    <cellStyle name="Normal 2 3 3 12 3 2 3" xfId="16769" xr:uid="{00000000-0005-0000-0000-00008E380000}"/>
    <cellStyle name="Normal 2 3 3 12 3 3" xfId="21537" xr:uid="{00000000-0005-0000-0000-00008F380000}"/>
    <cellStyle name="Normal 2 3 3 12 3 4" xfId="12001" xr:uid="{00000000-0005-0000-0000-000090380000}"/>
    <cellStyle name="Normal 2 3 3 12 4" xfId="4848" xr:uid="{00000000-0005-0000-0000-000091380000}"/>
    <cellStyle name="Normal 2 3 3 12 4 2" xfId="23921" xr:uid="{00000000-0005-0000-0000-000092380000}"/>
    <cellStyle name="Normal 2 3 3 12 4 3" xfId="14385" xr:uid="{00000000-0005-0000-0000-000093380000}"/>
    <cellStyle name="Normal 2 3 3 12 5" xfId="19153" xr:uid="{00000000-0005-0000-0000-000094380000}"/>
    <cellStyle name="Normal 2 3 3 12 6" xfId="9617" xr:uid="{00000000-0005-0000-0000-000095380000}"/>
    <cellStyle name="Normal 2 3 3 13" xfId="1222" xr:uid="{00000000-0005-0000-0000-000096380000}"/>
    <cellStyle name="Normal 2 3 3 13 2" xfId="3607" xr:uid="{00000000-0005-0000-0000-000097380000}"/>
    <cellStyle name="Normal 2 3 3 13 2 2" xfId="8376" xr:uid="{00000000-0005-0000-0000-000098380000}"/>
    <cellStyle name="Normal 2 3 3 13 2 2 2" xfId="27449" xr:uid="{00000000-0005-0000-0000-000099380000}"/>
    <cellStyle name="Normal 2 3 3 13 2 2 3" xfId="17913" xr:uid="{00000000-0005-0000-0000-00009A380000}"/>
    <cellStyle name="Normal 2 3 3 13 2 3" xfId="22681" xr:uid="{00000000-0005-0000-0000-00009B380000}"/>
    <cellStyle name="Normal 2 3 3 13 2 4" xfId="13145" xr:uid="{00000000-0005-0000-0000-00009C380000}"/>
    <cellStyle name="Normal 2 3 3 13 3" xfId="5992" xr:uid="{00000000-0005-0000-0000-00009D380000}"/>
    <cellStyle name="Normal 2 3 3 13 3 2" xfId="25065" xr:uid="{00000000-0005-0000-0000-00009E380000}"/>
    <cellStyle name="Normal 2 3 3 13 3 3" xfId="15529" xr:uid="{00000000-0005-0000-0000-00009F380000}"/>
    <cellStyle name="Normal 2 3 3 13 4" xfId="20297" xr:uid="{00000000-0005-0000-0000-0000A0380000}"/>
    <cellStyle name="Normal 2 3 3 13 5" xfId="10761" xr:uid="{00000000-0005-0000-0000-0000A1380000}"/>
    <cellStyle name="Normal 2 3 3 14" xfId="2415" xr:uid="{00000000-0005-0000-0000-0000A2380000}"/>
    <cellStyle name="Normal 2 3 3 14 2" xfId="7184" xr:uid="{00000000-0005-0000-0000-0000A3380000}"/>
    <cellStyle name="Normal 2 3 3 14 2 2" xfId="26257" xr:uid="{00000000-0005-0000-0000-0000A4380000}"/>
    <cellStyle name="Normal 2 3 3 14 2 3" xfId="16721" xr:uid="{00000000-0005-0000-0000-0000A5380000}"/>
    <cellStyle name="Normal 2 3 3 14 3" xfId="21489" xr:uid="{00000000-0005-0000-0000-0000A6380000}"/>
    <cellStyle name="Normal 2 3 3 14 4" xfId="11953" xr:uid="{00000000-0005-0000-0000-0000A7380000}"/>
    <cellStyle name="Normal 2 3 3 15" xfId="4800" xr:uid="{00000000-0005-0000-0000-0000A8380000}"/>
    <cellStyle name="Normal 2 3 3 15 2" xfId="23873" xr:uid="{00000000-0005-0000-0000-0000A9380000}"/>
    <cellStyle name="Normal 2 3 3 15 3" xfId="14337" xr:uid="{00000000-0005-0000-0000-0000AA380000}"/>
    <cellStyle name="Normal 2 3 3 16" xfId="19105" xr:uid="{00000000-0005-0000-0000-0000AB380000}"/>
    <cellStyle name="Normal 2 3 3 17" xfId="9569" xr:uid="{00000000-0005-0000-0000-0000AC380000}"/>
    <cellStyle name="Normal 2 3 3 2" xfId="35" xr:uid="{00000000-0005-0000-0000-0000AD380000}"/>
    <cellStyle name="Normal 2 3 3 2 10" xfId="1177" xr:uid="{00000000-0005-0000-0000-0000AE380000}"/>
    <cellStyle name="Normal 2 3 3 2 10 2" xfId="2374" xr:uid="{00000000-0005-0000-0000-0000AF380000}"/>
    <cellStyle name="Normal 2 3 3 2 10 2 2" xfId="4759" xr:uid="{00000000-0005-0000-0000-0000B0380000}"/>
    <cellStyle name="Normal 2 3 3 2 10 2 2 2" xfId="9528" xr:uid="{00000000-0005-0000-0000-0000B1380000}"/>
    <cellStyle name="Normal 2 3 3 2 10 2 2 2 2" xfId="28601" xr:uid="{00000000-0005-0000-0000-0000B2380000}"/>
    <cellStyle name="Normal 2 3 3 2 10 2 2 2 3" xfId="19065" xr:uid="{00000000-0005-0000-0000-0000B3380000}"/>
    <cellStyle name="Normal 2 3 3 2 10 2 2 3" xfId="23833" xr:uid="{00000000-0005-0000-0000-0000B4380000}"/>
    <cellStyle name="Normal 2 3 3 2 10 2 2 4" xfId="14297" xr:uid="{00000000-0005-0000-0000-0000B5380000}"/>
    <cellStyle name="Normal 2 3 3 2 10 2 3" xfId="7144" xr:uid="{00000000-0005-0000-0000-0000B6380000}"/>
    <cellStyle name="Normal 2 3 3 2 10 2 3 2" xfId="26217" xr:uid="{00000000-0005-0000-0000-0000B7380000}"/>
    <cellStyle name="Normal 2 3 3 2 10 2 3 3" xfId="16681" xr:uid="{00000000-0005-0000-0000-0000B8380000}"/>
    <cellStyle name="Normal 2 3 3 2 10 2 4" xfId="21449" xr:uid="{00000000-0005-0000-0000-0000B9380000}"/>
    <cellStyle name="Normal 2 3 3 2 10 2 5" xfId="11913" xr:uid="{00000000-0005-0000-0000-0000BA380000}"/>
    <cellStyle name="Normal 2 3 3 2 10 3" xfId="3567" xr:uid="{00000000-0005-0000-0000-0000BB380000}"/>
    <cellStyle name="Normal 2 3 3 2 10 3 2" xfId="8336" xr:uid="{00000000-0005-0000-0000-0000BC380000}"/>
    <cellStyle name="Normal 2 3 3 2 10 3 2 2" xfId="27409" xr:uid="{00000000-0005-0000-0000-0000BD380000}"/>
    <cellStyle name="Normal 2 3 3 2 10 3 2 3" xfId="17873" xr:uid="{00000000-0005-0000-0000-0000BE380000}"/>
    <cellStyle name="Normal 2 3 3 2 10 3 3" xfId="22641" xr:uid="{00000000-0005-0000-0000-0000BF380000}"/>
    <cellStyle name="Normal 2 3 3 2 10 3 4" xfId="13105" xr:uid="{00000000-0005-0000-0000-0000C0380000}"/>
    <cellStyle name="Normal 2 3 3 2 10 4" xfId="5952" xr:uid="{00000000-0005-0000-0000-0000C1380000}"/>
    <cellStyle name="Normal 2 3 3 2 10 4 2" xfId="25025" xr:uid="{00000000-0005-0000-0000-0000C2380000}"/>
    <cellStyle name="Normal 2 3 3 2 10 4 3" xfId="15489" xr:uid="{00000000-0005-0000-0000-0000C3380000}"/>
    <cellStyle name="Normal 2 3 3 2 10 5" xfId="20257" xr:uid="{00000000-0005-0000-0000-0000C4380000}"/>
    <cellStyle name="Normal 2 3 3 2 10 6" xfId="10721" xr:uid="{00000000-0005-0000-0000-0000C5380000}"/>
    <cellStyle name="Normal 2 3 3 2 11" xfId="83" xr:uid="{00000000-0005-0000-0000-0000C6380000}"/>
    <cellStyle name="Normal 2 3 3 2 11 2" xfId="1282" xr:uid="{00000000-0005-0000-0000-0000C7380000}"/>
    <cellStyle name="Normal 2 3 3 2 11 2 2" xfId="3667" xr:uid="{00000000-0005-0000-0000-0000C8380000}"/>
    <cellStyle name="Normal 2 3 3 2 11 2 2 2" xfId="8436" xr:uid="{00000000-0005-0000-0000-0000C9380000}"/>
    <cellStyle name="Normal 2 3 3 2 11 2 2 2 2" xfId="27509" xr:uid="{00000000-0005-0000-0000-0000CA380000}"/>
    <cellStyle name="Normal 2 3 3 2 11 2 2 2 3" xfId="17973" xr:uid="{00000000-0005-0000-0000-0000CB380000}"/>
    <cellStyle name="Normal 2 3 3 2 11 2 2 3" xfId="22741" xr:uid="{00000000-0005-0000-0000-0000CC380000}"/>
    <cellStyle name="Normal 2 3 3 2 11 2 2 4" xfId="13205" xr:uid="{00000000-0005-0000-0000-0000CD380000}"/>
    <cellStyle name="Normal 2 3 3 2 11 2 3" xfId="6052" xr:uid="{00000000-0005-0000-0000-0000CE380000}"/>
    <cellStyle name="Normal 2 3 3 2 11 2 3 2" xfId="25125" xr:uid="{00000000-0005-0000-0000-0000CF380000}"/>
    <cellStyle name="Normal 2 3 3 2 11 2 3 3" xfId="15589" xr:uid="{00000000-0005-0000-0000-0000D0380000}"/>
    <cellStyle name="Normal 2 3 3 2 11 2 4" xfId="20357" xr:uid="{00000000-0005-0000-0000-0000D1380000}"/>
    <cellStyle name="Normal 2 3 3 2 11 2 5" xfId="10821" xr:uid="{00000000-0005-0000-0000-0000D2380000}"/>
    <cellStyle name="Normal 2 3 3 2 11 3" xfId="2475" xr:uid="{00000000-0005-0000-0000-0000D3380000}"/>
    <cellStyle name="Normal 2 3 3 2 11 3 2" xfId="7244" xr:uid="{00000000-0005-0000-0000-0000D4380000}"/>
    <cellStyle name="Normal 2 3 3 2 11 3 2 2" xfId="26317" xr:uid="{00000000-0005-0000-0000-0000D5380000}"/>
    <cellStyle name="Normal 2 3 3 2 11 3 2 3" xfId="16781" xr:uid="{00000000-0005-0000-0000-0000D6380000}"/>
    <cellStyle name="Normal 2 3 3 2 11 3 3" xfId="21549" xr:uid="{00000000-0005-0000-0000-0000D7380000}"/>
    <cellStyle name="Normal 2 3 3 2 11 3 4" xfId="12013" xr:uid="{00000000-0005-0000-0000-0000D8380000}"/>
    <cellStyle name="Normal 2 3 3 2 11 4" xfId="4860" xr:uid="{00000000-0005-0000-0000-0000D9380000}"/>
    <cellStyle name="Normal 2 3 3 2 11 4 2" xfId="23933" xr:uid="{00000000-0005-0000-0000-0000DA380000}"/>
    <cellStyle name="Normal 2 3 3 2 11 4 3" xfId="14397" xr:uid="{00000000-0005-0000-0000-0000DB380000}"/>
    <cellStyle name="Normal 2 3 3 2 11 5" xfId="19165" xr:uid="{00000000-0005-0000-0000-0000DC380000}"/>
    <cellStyle name="Normal 2 3 3 2 11 6" xfId="9629" xr:uid="{00000000-0005-0000-0000-0000DD380000}"/>
    <cellStyle name="Normal 2 3 3 2 12" xfId="1234" xr:uid="{00000000-0005-0000-0000-0000DE380000}"/>
    <cellStyle name="Normal 2 3 3 2 12 2" xfId="3619" xr:uid="{00000000-0005-0000-0000-0000DF380000}"/>
    <cellStyle name="Normal 2 3 3 2 12 2 2" xfId="8388" xr:uid="{00000000-0005-0000-0000-0000E0380000}"/>
    <cellStyle name="Normal 2 3 3 2 12 2 2 2" xfId="27461" xr:uid="{00000000-0005-0000-0000-0000E1380000}"/>
    <cellStyle name="Normal 2 3 3 2 12 2 2 3" xfId="17925" xr:uid="{00000000-0005-0000-0000-0000E2380000}"/>
    <cellStyle name="Normal 2 3 3 2 12 2 3" xfId="22693" xr:uid="{00000000-0005-0000-0000-0000E3380000}"/>
    <cellStyle name="Normal 2 3 3 2 12 2 4" xfId="13157" xr:uid="{00000000-0005-0000-0000-0000E4380000}"/>
    <cellStyle name="Normal 2 3 3 2 12 3" xfId="6004" xr:uid="{00000000-0005-0000-0000-0000E5380000}"/>
    <cellStyle name="Normal 2 3 3 2 12 3 2" xfId="25077" xr:uid="{00000000-0005-0000-0000-0000E6380000}"/>
    <cellStyle name="Normal 2 3 3 2 12 3 3" xfId="15541" xr:uid="{00000000-0005-0000-0000-0000E7380000}"/>
    <cellStyle name="Normal 2 3 3 2 12 4" xfId="20309" xr:uid="{00000000-0005-0000-0000-0000E8380000}"/>
    <cellStyle name="Normal 2 3 3 2 12 5" xfId="10773" xr:uid="{00000000-0005-0000-0000-0000E9380000}"/>
    <cellStyle name="Normal 2 3 3 2 13" xfId="2427" xr:uid="{00000000-0005-0000-0000-0000EA380000}"/>
    <cellStyle name="Normal 2 3 3 2 13 2" xfId="7196" xr:uid="{00000000-0005-0000-0000-0000EB380000}"/>
    <cellStyle name="Normal 2 3 3 2 13 2 2" xfId="26269" xr:uid="{00000000-0005-0000-0000-0000EC380000}"/>
    <cellStyle name="Normal 2 3 3 2 13 2 3" xfId="16733" xr:uid="{00000000-0005-0000-0000-0000ED380000}"/>
    <cellStyle name="Normal 2 3 3 2 13 3" xfId="21501" xr:uid="{00000000-0005-0000-0000-0000EE380000}"/>
    <cellStyle name="Normal 2 3 3 2 13 4" xfId="11965" xr:uid="{00000000-0005-0000-0000-0000EF380000}"/>
    <cellStyle name="Normal 2 3 3 2 14" xfId="4812" xr:uid="{00000000-0005-0000-0000-0000F0380000}"/>
    <cellStyle name="Normal 2 3 3 2 14 2" xfId="23885" xr:uid="{00000000-0005-0000-0000-0000F1380000}"/>
    <cellStyle name="Normal 2 3 3 2 14 3" xfId="14349" xr:uid="{00000000-0005-0000-0000-0000F2380000}"/>
    <cellStyle name="Normal 2 3 3 2 15" xfId="19117" xr:uid="{00000000-0005-0000-0000-0000F3380000}"/>
    <cellStyle name="Normal 2 3 3 2 16" xfId="9581" xr:uid="{00000000-0005-0000-0000-0000F4380000}"/>
    <cellStyle name="Normal 2 3 3 2 2" xfId="59" xr:uid="{00000000-0005-0000-0000-0000F5380000}"/>
    <cellStyle name="Normal 2 3 3 2 2 10" xfId="1258" xr:uid="{00000000-0005-0000-0000-0000F6380000}"/>
    <cellStyle name="Normal 2 3 3 2 2 10 2" xfId="3643" xr:uid="{00000000-0005-0000-0000-0000F7380000}"/>
    <cellStyle name="Normal 2 3 3 2 2 10 2 2" xfId="8412" xr:uid="{00000000-0005-0000-0000-0000F8380000}"/>
    <cellStyle name="Normal 2 3 3 2 2 10 2 2 2" xfId="27485" xr:uid="{00000000-0005-0000-0000-0000F9380000}"/>
    <cellStyle name="Normal 2 3 3 2 2 10 2 2 3" xfId="17949" xr:uid="{00000000-0005-0000-0000-0000FA380000}"/>
    <cellStyle name="Normal 2 3 3 2 2 10 2 3" xfId="22717" xr:uid="{00000000-0005-0000-0000-0000FB380000}"/>
    <cellStyle name="Normal 2 3 3 2 2 10 2 4" xfId="13181" xr:uid="{00000000-0005-0000-0000-0000FC380000}"/>
    <cellStyle name="Normal 2 3 3 2 2 10 3" xfId="6028" xr:uid="{00000000-0005-0000-0000-0000FD380000}"/>
    <cellStyle name="Normal 2 3 3 2 2 10 3 2" xfId="25101" xr:uid="{00000000-0005-0000-0000-0000FE380000}"/>
    <cellStyle name="Normal 2 3 3 2 2 10 3 3" xfId="15565" xr:uid="{00000000-0005-0000-0000-0000FF380000}"/>
    <cellStyle name="Normal 2 3 3 2 2 10 4" xfId="20333" xr:uid="{00000000-0005-0000-0000-000000390000}"/>
    <cellStyle name="Normal 2 3 3 2 2 10 5" xfId="10797" xr:uid="{00000000-0005-0000-0000-000001390000}"/>
    <cellStyle name="Normal 2 3 3 2 2 11" xfId="2451" xr:uid="{00000000-0005-0000-0000-000002390000}"/>
    <cellStyle name="Normal 2 3 3 2 2 11 2" xfId="7220" xr:uid="{00000000-0005-0000-0000-000003390000}"/>
    <cellStyle name="Normal 2 3 3 2 2 11 2 2" xfId="26293" xr:uid="{00000000-0005-0000-0000-000004390000}"/>
    <cellStyle name="Normal 2 3 3 2 2 11 2 3" xfId="16757" xr:uid="{00000000-0005-0000-0000-000005390000}"/>
    <cellStyle name="Normal 2 3 3 2 2 11 3" xfId="21525" xr:uid="{00000000-0005-0000-0000-000006390000}"/>
    <cellStyle name="Normal 2 3 3 2 2 11 4" xfId="11989" xr:uid="{00000000-0005-0000-0000-000007390000}"/>
    <cellStyle name="Normal 2 3 3 2 2 12" xfId="4836" xr:uid="{00000000-0005-0000-0000-000008390000}"/>
    <cellStyle name="Normal 2 3 3 2 2 12 2" xfId="23909" xr:uid="{00000000-0005-0000-0000-000009390000}"/>
    <cellStyle name="Normal 2 3 3 2 2 12 3" xfId="14373" xr:uid="{00000000-0005-0000-0000-00000A390000}"/>
    <cellStyle name="Normal 2 3 3 2 2 13" xfId="19141" xr:uid="{00000000-0005-0000-0000-00000B390000}"/>
    <cellStyle name="Normal 2 3 3 2 2 14" xfId="9605" xr:uid="{00000000-0005-0000-0000-00000C390000}"/>
    <cellStyle name="Normal 2 3 3 2 2 2" xfId="311" xr:uid="{00000000-0005-0000-0000-00000D390000}"/>
    <cellStyle name="Normal 2 3 3 2 2 2 2" xfId="455" xr:uid="{00000000-0005-0000-0000-00000E390000}"/>
    <cellStyle name="Normal 2 3 3 2 2 2 2 2" xfId="804" xr:uid="{00000000-0005-0000-0000-00000F390000}"/>
    <cellStyle name="Normal 2 3 3 2 2 2 2 2 2" xfId="2002" xr:uid="{00000000-0005-0000-0000-000010390000}"/>
    <cellStyle name="Normal 2 3 3 2 2 2 2 2 2 2" xfId="4387" xr:uid="{00000000-0005-0000-0000-000011390000}"/>
    <cellStyle name="Normal 2 3 3 2 2 2 2 2 2 2 2" xfId="9156" xr:uid="{00000000-0005-0000-0000-000012390000}"/>
    <cellStyle name="Normal 2 3 3 2 2 2 2 2 2 2 2 2" xfId="28229" xr:uid="{00000000-0005-0000-0000-000013390000}"/>
    <cellStyle name="Normal 2 3 3 2 2 2 2 2 2 2 2 3" xfId="18693" xr:uid="{00000000-0005-0000-0000-000014390000}"/>
    <cellStyle name="Normal 2 3 3 2 2 2 2 2 2 2 3" xfId="23461" xr:uid="{00000000-0005-0000-0000-000015390000}"/>
    <cellStyle name="Normal 2 3 3 2 2 2 2 2 2 2 4" xfId="13925" xr:uid="{00000000-0005-0000-0000-000016390000}"/>
    <cellStyle name="Normal 2 3 3 2 2 2 2 2 2 3" xfId="6772" xr:uid="{00000000-0005-0000-0000-000017390000}"/>
    <cellStyle name="Normal 2 3 3 2 2 2 2 2 2 3 2" xfId="25845" xr:uid="{00000000-0005-0000-0000-000018390000}"/>
    <cellStyle name="Normal 2 3 3 2 2 2 2 2 2 3 3" xfId="16309" xr:uid="{00000000-0005-0000-0000-000019390000}"/>
    <cellStyle name="Normal 2 3 3 2 2 2 2 2 2 4" xfId="21077" xr:uid="{00000000-0005-0000-0000-00001A390000}"/>
    <cellStyle name="Normal 2 3 3 2 2 2 2 2 2 5" xfId="11541" xr:uid="{00000000-0005-0000-0000-00001B390000}"/>
    <cellStyle name="Normal 2 3 3 2 2 2 2 2 3" xfId="3195" xr:uid="{00000000-0005-0000-0000-00001C390000}"/>
    <cellStyle name="Normal 2 3 3 2 2 2 2 2 3 2" xfId="7964" xr:uid="{00000000-0005-0000-0000-00001D390000}"/>
    <cellStyle name="Normal 2 3 3 2 2 2 2 2 3 2 2" xfId="27037" xr:uid="{00000000-0005-0000-0000-00001E390000}"/>
    <cellStyle name="Normal 2 3 3 2 2 2 2 2 3 2 3" xfId="17501" xr:uid="{00000000-0005-0000-0000-00001F390000}"/>
    <cellStyle name="Normal 2 3 3 2 2 2 2 2 3 3" xfId="22269" xr:uid="{00000000-0005-0000-0000-000020390000}"/>
    <cellStyle name="Normal 2 3 3 2 2 2 2 2 3 4" xfId="12733" xr:uid="{00000000-0005-0000-0000-000021390000}"/>
    <cellStyle name="Normal 2 3 3 2 2 2 2 2 4" xfId="5580" xr:uid="{00000000-0005-0000-0000-000022390000}"/>
    <cellStyle name="Normal 2 3 3 2 2 2 2 2 4 2" xfId="24653" xr:uid="{00000000-0005-0000-0000-000023390000}"/>
    <cellStyle name="Normal 2 3 3 2 2 2 2 2 4 3" xfId="15117" xr:uid="{00000000-0005-0000-0000-000024390000}"/>
    <cellStyle name="Normal 2 3 3 2 2 2 2 2 5" xfId="19885" xr:uid="{00000000-0005-0000-0000-000025390000}"/>
    <cellStyle name="Normal 2 3 3 2 2 2 2 2 6" xfId="10349" xr:uid="{00000000-0005-0000-0000-000026390000}"/>
    <cellStyle name="Normal 2 3 3 2 2 2 2 3" xfId="1152" xr:uid="{00000000-0005-0000-0000-000027390000}"/>
    <cellStyle name="Normal 2 3 3 2 2 2 2 3 2" xfId="2350" xr:uid="{00000000-0005-0000-0000-000028390000}"/>
    <cellStyle name="Normal 2 3 3 2 2 2 2 3 2 2" xfId="4735" xr:uid="{00000000-0005-0000-0000-000029390000}"/>
    <cellStyle name="Normal 2 3 3 2 2 2 2 3 2 2 2" xfId="9504" xr:uid="{00000000-0005-0000-0000-00002A390000}"/>
    <cellStyle name="Normal 2 3 3 2 2 2 2 3 2 2 2 2" xfId="28577" xr:uid="{00000000-0005-0000-0000-00002B390000}"/>
    <cellStyle name="Normal 2 3 3 2 2 2 2 3 2 2 2 3" xfId="19041" xr:uid="{00000000-0005-0000-0000-00002C390000}"/>
    <cellStyle name="Normal 2 3 3 2 2 2 2 3 2 2 3" xfId="23809" xr:uid="{00000000-0005-0000-0000-00002D390000}"/>
    <cellStyle name="Normal 2 3 3 2 2 2 2 3 2 2 4" xfId="14273" xr:uid="{00000000-0005-0000-0000-00002E390000}"/>
    <cellStyle name="Normal 2 3 3 2 2 2 2 3 2 3" xfId="7120" xr:uid="{00000000-0005-0000-0000-00002F390000}"/>
    <cellStyle name="Normal 2 3 3 2 2 2 2 3 2 3 2" xfId="26193" xr:uid="{00000000-0005-0000-0000-000030390000}"/>
    <cellStyle name="Normal 2 3 3 2 2 2 2 3 2 3 3" xfId="16657" xr:uid="{00000000-0005-0000-0000-000031390000}"/>
    <cellStyle name="Normal 2 3 3 2 2 2 2 3 2 4" xfId="21425" xr:uid="{00000000-0005-0000-0000-000032390000}"/>
    <cellStyle name="Normal 2 3 3 2 2 2 2 3 2 5" xfId="11889" xr:uid="{00000000-0005-0000-0000-000033390000}"/>
    <cellStyle name="Normal 2 3 3 2 2 2 2 3 3" xfId="3543" xr:uid="{00000000-0005-0000-0000-000034390000}"/>
    <cellStyle name="Normal 2 3 3 2 2 2 2 3 3 2" xfId="8312" xr:uid="{00000000-0005-0000-0000-000035390000}"/>
    <cellStyle name="Normal 2 3 3 2 2 2 2 3 3 2 2" xfId="27385" xr:uid="{00000000-0005-0000-0000-000036390000}"/>
    <cellStyle name="Normal 2 3 3 2 2 2 2 3 3 2 3" xfId="17849" xr:uid="{00000000-0005-0000-0000-000037390000}"/>
    <cellStyle name="Normal 2 3 3 2 2 2 2 3 3 3" xfId="22617" xr:uid="{00000000-0005-0000-0000-000038390000}"/>
    <cellStyle name="Normal 2 3 3 2 2 2 2 3 3 4" xfId="13081" xr:uid="{00000000-0005-0000-0000-000039390000}"/>
    <cellStyle name="Normal 2 3 3 2 2 2 2 3 4" xfId="5928" xr:uid="{00000000-0005-0000-0000-00003A390000}"/>
    <cellStyle name="Normal 2 3 3 2 2 2 2 3 4 2" xfId="25001" xr:uid="{00000000-0005-0000-0000-00003B390000}"/>
    <cellStyle name="Normal 2 3 3 2 2 2 2 3 4 3" xfId="15465" xr:uid="{00000000-0005-0000-0000-00003C390000}"/>
    <cellStyle name="Normal 2 3 3 2 2 2 2 3 5" xfId="20233" xr:uid="{00000000-0005-0000-0000-00003D390000}"/>
    <cellStyle name="Normal 2 3 3 2 2 2 2 3 6" xfId="10697" xr:uid="{00000000-0005-0000-0000-00003E390000}"/>
    <cellStyle name="Normal 2 3 3 2 2 2 2 4" xfId="1654" xr:uid="{00000000-0005-0000-0000-00003F390000}"/>
    <cellStyle name="Normal 2 3 3 2 2 2 2 4 2" xfId="4039" xr:uid="{00000000-0005-0000-0000-000040390000}"/>
    <cellStyle name="Normal 2 3 3 2 2 2 2 4 2 2" xfId="8808" xr:uid="{00000000-0005-0000-0000-000041390000}"/>
    <cellStyle name="Normal 2 3 3 2 2 2 2 4 2 2 2" xfId="27881" xr:uid="{00000000-0005-0000-0000-000042390000}"/>
    <cellStyle name="Normal 2 3 3 2 2 2 2 4 2 2 3" xfId="18345" xr:uid="{00000000-0005-0000-0000-000043390000}"/>
    <cellStyle name="Normal 2 3 3 2 2 2 2 4 2 3" xfId="23113" xr:uid="{00000000-0005-0000-0000-000044390000}"/>
    <cellStyle name="Normal 2 3 3 2 2 2 2 4 2 4" xfId="13577" xr:uid="{00000000-0005-0000-0000-000045390000}"/>
    <cellStyle name="Normal 2 3 3 2 2 2 2 4 3" xfId="6424" xr:uid="{00000000-0005-0000-0000-000046390000}"/>
    <cellStyle name="Normal 2 3 3 2 2 2 2 4 3 2" xfId="25497" xr:uid="{00000000-0005-0000-0000-000047390000}"/>
    <cellStyle name="Normal 2 3 3 2 2 2 2 4 3 3" xfId="15961" xr:uid="{00000000-0005-0000-0000-000048390000}"/>
    <cellStyle name="Normal 2 3 3 2 2 2 2 4 4" xfId="20729" xr:uid="{00000000-0005-0000-0000-000049390000}"/>
    <cellStyle name="Normal 2 3 3 2 2 2 2 4 5" xfId="11193" xr:uid="{00000000-0005-0000-0000-00004A390000}"/>
    <cellStyle name="Normal 2 3 3 2 2 2 2 5" xfId="2847" xr:uid="{00000000-0005-0000-0000-00004B390000}"/>
    <cellStyle name="Normal 2 3 3 2 2 2 2 5 2" xfId="7616" xr:uid="{00000000-0005-0000-0000-00004C390000}"/>
    <cellStyle name="Normal 2 3 3 2 2 2 2 5 2 2" xfId="26689" xr:uid="{00000000-0005-0000-0000-00004D390000}"/>
    <cellStyle name="Normal 2 3 3 2 2 2 2 5 2 3" xfId="17153" xr:uid="{00000000-0005-0000-0000-00004E390000}"/>
    <cellStyle name="Normal 2 3 3 2 2 2 2 5 3" xfId="21921" xr:uid="{00000000-0005-0000-0000-00004F390000}"/>
    <cellStyle name="Normal 2 3 3 2 2 2 2 5 4" xfId="12385" xr:uid="{00000000-0005-0000-0000-000050390000}"/>
    <cellStyle name="Normal 2 3 3 2 2 2 2 6" xfId="5232" xr:uid="{00000000-0005-0000-0000-000051390000}"/>
    <cellStyle name="Normal 2 3 3 2 2 2 2 6 2" xfId="24305" xr:uid="{00000000-0005-0000-0000-000052390000}"/>
    <cellStyle name="Normal 2 3 3 2 2 2 2 6 3" xfId="14769" xr:uid="{00000000-0005-0000-0000-000053390000}"/>
    <cellStyle name="Normal 2 3 3 2 2 2 2 7" xfId="19537" xr:uid="{00000000-0005-0000-0000-000054390000}"/>
    <cellStyle name="Normal 2 3 3 2 2 2 2 8" xfId="10001" xr:uid="{00000000-0005-0000-0000-000055390000}"/>
    <cellStyle name="Normal 2 3 3 2 2 2 3" xfId="660" xr:uid="{00000000-0005-0000-0000-000056390000}"/>
    <cellStyle name="Normal 2 3 3 2 2 2 3 2" xfId="1858" xr:uid="{00000000-0005-0000-0000-000057390000}"/>
    <cellStyle name="Normal 2 3 3 2 2 2 3 2 2" xfId="4243" xr:uid="{00000000-0005-0000-0000-000058390000}"/>
    <cellStyle name="Normal 2 3 3 2 2 2 3 2 2 2" xfId="9012" xr:uid="{00000000-0005-0000-0000-000059390000}"/>
    <cellStyle name="Normal 2 3 3 2 2 2 3 2 2 2 2" xfId="28085" xr:uid="{00000000-0005-0000-0000-00005A390000}"/>
    <cellStyle name="Normal 2 3 3 2 2 2 3 2 2 2 3" xfId="18549" xr:uid="{00000000-0005-0000-0000-00005B390000}"/>
    <cellStyle name="Normal 2 3 3 2 2 2 3 2 2 3" xfId="23317" xr:uid="{00000000-0005-0000-0000-00005C390000}"/>
    <cellStyle name="Normal 2 3 3 2 2 2 3 2 2 4" xfId="13781" xr:uid="{00000000-0005-0000-0000-00005D390000}"/>
    <cellStyle name="Normal 2 3 3 2 2 2 3 2 3" xfId="6628" xr:uid="{00000000-0005-0000-0000-00005E390000}"/>
    <cellStyle name="Normal 2 3 3 2 2 2 3 2 3 2" xfId="25701" xr:uid="{00000000-0005-0000-0000-00005F390000}"/>
    <cellStyle name="Normal 2 3 3 2 2 2 3 2 3 3" xfId="16165" xr:uid="{00000000-0005-0000-0000-000060390000}"/>
    <cellStyle name="Normal 2 3 3 2 2 2 3 2 4" xfId="20933" xr:uid="{00000000-0005-0000-0000-000061390000}"/>
    <cellStyle name="Normal 2 3 3 2 2 2 3 2 5" xfId="11397" xr:uid="{00000000-0005-0000-0000-000062390000}"/>
    <cellStyle name="Normal 2 3 3 2 2 2 3 3" xfId="3051" xr:uid="{00000000-0005-0000-0000-000063390000}"/>
    <cellStyle name="Normal 2 3 3 2 2 2 3 3 2" xfId="7820" xr:uid="{00000000-0005-0000-0000-000064390000}"/>
    <cellStyle name="Normal 2 3 3 2 2 2 3 3 2 2" xfId="26893" xr:uid="{00000000-0005-0000-0000-000065390000}"/>
    <cellStyle name="Normal 2 3 3 2 2 2 3 3 2 3" xfId="17357" xr:uid="{00000000-0005-0000-0000-000066390000}"/>
    <cellStyle name="Normal 2 3 3 2 2 2 3 3 3" xfId="22125" xr:uid="{00000000-0005-0000-0000-000067390000}"/>
    <cellStyle name="Normal 2 3 3 2 2 2 3 3 4" xfId="12589" xr:uid="{00000000-0005-0000-0000-000068390000}"/>
    <cellStyle name="Normal 2 3 3 2 2 2 3 4" xfId="5436" xr:uid="{00000000-0005-0000-0000-000069390000}"/>
    <cellStyle name="Normal 2 3 3 2 2 2 3 4 2" xfId="24509" xr:uid="{00000000-0005-0000-0000-00006A390000}"/>
    <cellStyle name="Normal 2 3 3 2 2 2 3 4 3" xfId="14973" xr:uid="{00000000-0005-0000-0000-00006B390000}"/>
    <cellStyle name="Normal 2 3 3 2 2 2 3 5" xfId="19741" xr:uid="{00000000-0005-0000-0000-00006C390000}"/>
    <cellStyle name="Normal 2 3 3 2 2 2 3 6" xfId="10205" xr:uid="{00000000-0005-0000-0000-00006D390000}"/>
    <cellStyle name="Normal 2 3 3 2 2 2 4" xfId="1008" xr:uid="{00000000-0005-0000-0000-00006E390000}"/>
    <cellStyle name="Normal 2 3 3 2 2 2 4 2" xfId="2206" xr:uid="{00000000-0005-0000-0000-00006F390000}"/>
    <cellStyle name="Normal 2 3 3 2 2 2 4 2 2" xfId="4591" xr:uid="{00000000-0005-0000-0000-000070390000}"/>
    <cellStyle name="Normal 2 3 3 2 2 2 4 2 2 2" xfId="9360" xr:uid="{00000000-0005-0000-0000-000071390000}"/>
    <cellStyle name="Normal 2 3 3 2 2 2 4 2 2 2 2" xfId="28433" xr:uid="{00000000-0005-0000-0000-000072390000}"/>
    <cellStyle name="Normal 2 3 3 2 2 2 4 2 2 2 3" xfId="18897" xr:uid="{00000000-0005-0000-0000-000073390000}"/>
    <cellStyle name="Normal 2 3 3 2 2 2 4 2 2 3" xfId="23665" xr:uid="{00000000-0005-0000-0000-000074390000}"/>
    <cellStyle name="Normal 2 3 3 2 2 2 4 2 2 4" xfId="14129" xr:uid="{00000000-0005-0000-0000-000075390000}"/>
    <cellStyle name="Normal 2 3 3 2 2 2 4 2 3" xfId="6976" xr:uid="{00000000-0005-0000-0000-000076390000}"/>
    <cellStyle name="Normal 2 3 3 2 2 2 4 2 3 2" xfId="26049" xr:uid="{00000000-0005-0000-0000-000077390000}"/>
    <cellStyle name="Normal 2 3 3 2 2 2 4 2 3 3" xfId="16513" xr:uid="{00000000-0005-0000-0000-000078390000}"/>
    <cellStyle name="Normal 2 3 3 2 2 2 4 2 4" xfId="21281" xr:uid="{00000000-0005-0000-0000-000079390000}"/>
    <cellStyle name="Normal 2 3 3 2 2 2 4 2 5" xfId="11745" xr:uid="{00000000-0005-0000-0000-00007A390000}"/>
    <cellStyle name="Normal 2 3 3 2 2 2 4 3" xfId="3399" xr:uid="{00000000-0005-0000-0000-00007B390000}"/>
    <cellStyle name="Normal 2 3 3 2 2 2 4 3 2" xfId="8168" xr:uid="{00000000-0005-0000-0000-00007C390000}"/>
    <cellStyle name="Normal 2 3 3 2 2 2 4 3 2 2" xfId="27241" xr:uid="{00000000-0005-0000-0000-00007D390000}"/>
    <cellStyle name="Normal 2 3 3 2 2 2 4 3 2 3" xfId="17705" xr:uid="{00000000-0005-0000-0000-00007E390000}"/>
    <cellStyle name="Normal 2 3 3 2 2 2 4 3 3" xfId="22473" xr:uid="{00000000-0005-0000-0000-00007F390000}"/>
    <cellStyle name="Normal 2 3 3 2 2 2 4 3 4" xfId="12937" xr:uid="{00000000-0005-0000-0000-000080390000}"/>
    <cellStyle name="Normal 2 3 3 2 2 2 4 4" xfId="5784" xr:uid="{00000000-0005-0000-0000-000081390000}"/>
    <cellStyle name="Normal 2 3 3 2 2 2 4 4 2" xfId="24857" xr:uid="{00000000-0005-0000-0000-000082390000}"/>
    <cellStyle name="Normal 2 3 3 2 2 2 4 4 3" xfId="15321" xr:uid="{00000000-0005-0000-0000-000083390000}"/>
    <cellStyle name="Normal 2 3 3 2 2 2 4 5" xfId="20089" xr:uid="{00000000-0005-0000-0000-000084390000}"/>
    <cellStyle name="Normal 2 3 3 2 2 2 4 6" xfId="10553" xr:uid="{00000000-0005-0000-0000-000085390000}"/>
    <cellStyle name="Normal 2 3 3 2 2 2 5" xfId="1510" xr:uid="{00000000-0005-0000-0000-000086390000}"/>
    <cellStyle name="Normal 2 3 3 2 2 2 5 2" xfId="3895" xr:uid="{00000000-0005-0000-0000-000087390000}"/>
    <cellStyle name="Normal 2 3 3 2 2 2 5 2 2" xfId="8664" xr:uid="{00000000-0005-0000-0000-000088390000}"/>
    <cellStyle name="Normal 2 3 3 2 2 2 5 2 2 2" xfId="27737" xr:uid="{00000000-0005-0000-0000-000089390000}"/>
    <cellStyle name="Normal 2 3 3 2 2 2 5 2 2 3" xfId="18201" xr:uid="{00000000-0005-0000-0000-00008A390000}"/>
    <cellStyle name="Normal 2 3 3 2 2 2 5 2 3" xfId="22969" xr:uid="{00000000-0005-0000-0000-00008B390000}"/>
    <cellStyle name="Normal 2 3 3 2 2 2 5 2 4" xfId="13433" xr:uid="{00000000-0005-0000-0000-00008C390000}"/>
    <cellStyle name="Normal 2 3 3 2 2 2 5 3" xfId="6280" xr:uid="{00000000-0005-0000-0000-00008D390000}"/>
    <cellStyle name="Normal 2 3 3 2 2 2 5 3 2" xfId="25353" xr:uid="{00000000-0005-0000-0000-00008E390000}"/>
    <cellStyle name="Normal 2 3 3 2 2 2 5 3 3" xfId="15817" xr:uid="{00000000-0005-0000-0000-00008F390000}"/>
    <cellStyle name="Normal 2 3 3 2 2 2 5 4" xfId="20585" xr:uid="{00000000-0005-0000-0000-000090390000}"/>
    <cellStyle name="Normal 2 3 3 2 2 2 5 5" xfId="11049" xr:uid="{00000000-0005-0000-0000-000091390000}"/>
    <cellStyle name="Normal 2 3 3 2 2 2 6" xfId="2703" xr:uid="{00000000-0005-0000-0000-000092390000}"/>
    <cellStyle name="Normal 2 3 3 2 2 2 6 2" xfId="7472" xr:uid="{00000000-0005-0000-0000-000093390000}"/>
    <cellStyle name="Normal 2 3 3 2 2 2 6 2 2" xfId="26545" xr:uid="{00000000-0005-0000-0000-000094390000}"/>
    <cellStyle name="Normal 2 3 3 2 2 2 6 2 3" xfId="17009" xr:uid="{00000000-0005-0000-0000-000095390000}"/>
    <cellStyle name="Normal 2 3 3 2 2 2 6 3" xfId="21777" xr:uid="{00000000-0005-0000-0000-000096390000}"/>
    <cellStyle name="Normal 2 3 3 2 2 2 6 4" xfId="12241" xr:uid="{00000000-0005-0000-0000-000097390000}"/>
    <cellStyle name="Normal 2 3 3 2 2 2 7" xfId="5088" xr:uid="{00000000-0005-0000-0000-000098390000}"/>
    <cellStyle name="Normal 2 3 3 2 2 2 7 2" xfId="24161" xr:uid="{00000000-0005-0000-0000-000099390000}"/>
    <cellStyle name="Normal 2 3 3 2 2 2 7 3" xfId="14625" xr:uid="{00000000-0005-0000-0000-00009A390000}"/>
    <cellStyle name="Normal 2 3 3 2 2 2 8" xfId="19393" xr:uid="{00000000-0005-0000-0000-00009B390000}"/>
    <cellStyle name="Normal 2 3 3 2 2 2 9" xfId="9857" xr:uid="{00000000-0005-0000-0000-00009C390000}"/>
    <cellStyle name="Normal 2 3 3 2 2 3" xfId="239" xr:uid="{00000000-0005-0000-0000-00009D390000}"/>
    <cellStyle name="Normal 2 3 3 2 2 3 2" xfId="588" xr:uid="{00000000-0005-0000-0000-00009E390000}"/>
    <cellStyle name="Normal 2 3 3 2 2 3 2 2" xfId="1786" xr:uid="{00000000-0005-0000-0000-00009F390000}"/>
    <cellStyle name="Normal 2 3 3 2 2 3 2 2 2" xfId="4171" xr:uid="{00000000-0005-0000-0000-0000A0390000}"/>
    <cellStyle name="Normal 2 3 3 2 2 3 2 2 2 2" xfId="8940" xr:uid="{00000000-0005-0000-0000-0000A1390000}"/>
    <cellStyle name="Normal 2 3 3 2 2 3 2 2 2 2 2" xfId="28013" xr:uid="{00000000-0005-0000-0000-0000A2390000}"/>
    <cellStyle name="Normal 2 3 3 2 2 3 2 2 2 2 3" xfId="18477" xr:uid="{00000000-0005-0000-0000-0000A3390000}"/>
    <cellStyle name="Normal 2 3 3 2 2 3 2 2 2 3" xfId="23245" xr:uid="{00000000-0005-0000-0000-0000A4390000}"/>
    <cellStyle name="Normal 2 3 3 2 2 3 2 2 2 4" xfId="13709" xr:uid="{00000000-0005-0000-0000-0000A5390000}"/>
    <cellStyle name="Normal 2 3 3 2 2 3 2 2 3" xfId="6556" xr:uid="{00000000-0005-0000-0000-0000A6390000}"/>
    <cellStyle name="Normal 2 3 3 2 2 3 2 2 3 2" xfId="25629" xr:uid="{00000000-0005-0000-0000-0000A7390000}"/>
    <cellStyle name="Normal 2 3 3 2 2 3 2 2 3 3" xfId="16093" xr:uid="{00000000-0005-0000-0000-0000A8390000}"/>
    <cellStyle name="Normal 2 3 3 2 2 3 2 2 4" xfId="20861" xr:uid="{00000000-0005-0000-0000-0000A9390000}"/>
    <cellStyle name="Normal 2 3 3 2 2 3 2 2 5" xfId="11325" xr:uid="{00000000-0005-0000-0000-0000AA390000}"/>
    <cellStyle name="Normal 2 3 3 2 2 3 2 3" xfId="2979" xr:uid="{00000000-0005-0000-0000-0000AB390000}"/>
    <cellStyle name="Normal 2 3 3 2 2 3 2 3 2" xfId="7748" xr:uid="{00000000-0005-0000-0000-0000AC390000}"/>
    <cellStyle name="Normal 2 3 3 2 2 3 2 3 2 2" xfId="26821" xr:uid="{00000000-0005-0000-0000-0000AD390000}"/>
    <cellStyle name="Normal 2 3 3 2 2 3 2 3 2 3" xfId="17285" xr:uid="{00000000-0005-0000-0000-0000AE390000}"/>
    <cellStyle name="Normal 2 3 3 2 2 3 2 3 3" xfId="22053" xr:uid="{00000000-0005-0000-0000-0000AF390000}"/>
    <cellStyle name="Normal 2 3 3 2 2 3 2 3 4" xfId="12517" xr:uid="{00000000-0005-0000-0000-0000B0390000}"/>
    <cellStyle name="Normal 2 3 3 2 2 3 2 4" xfId="5364" xr:uid="{00000000-0005-0000-0000-0000B1390000}"/>
    <cellStyle name="Normal 2 3 3 2 2 3 2 4 2" xfId="24437" xr:uid="{00000000-0005-0000-0000-0000B2390000}"/>
    <cellStyle name="Normal 2 3 3 2 2 3 2 4 3" xfId="14901" xr:uid="{00000000-0005-0000-0000-0000B3390000}"/>
    <cellStyle name="Normal 2 3 3 2 2 3 2 5" xfId="19669" xr:uid="{00000000-0005-0000-0000-0000B4390000}"/>
    <cellStyle name="Normal 2 3 3 2 2 3 2 6" xfId="10133" xr:uid="{00000000-0005-0000-0000-0000B5390000}"/>
    <cellStyle name="Normal 2 3 3 2 2 3 3" xfId="936" xr:uid="{00000000-0005-0000-0000-0000B6390000}"/>
    <cellStyle name="Normal 2 3 3 2 2 3 3 2" xfId="2134" xr:uid="{00000000-0005-0000-0000-0000B7390000}"/>
    <cellStyle name="Normal 2 3 3 2 2 3 3 2 2" xfId="4519" xr:uid="{00000000-0005-0000-0000-0000B8390000}"/>
    <cellStyle name="Normal 2 3 3 2 2 3 3 2 2 2" xfId="9288" xr:uid="{00000000-0005-0000-0000-0000B9390000}"/>
    <cellStyle name="Normal 2 3 3 2 2 3 3 2 2 2 2" xfId="28361" xr:uid="{00000000-0005-0000-0000-0000BA390000}"/>
    <cellStyle name="Normal 2 3 3 2 2 3 3 2 2 2 3" xfId="18825" xr:uid="{00000000-0005-0000-0000-0000BB390000}"/>
    <cellStyle name="Normal 2 3 3 2 2 3 3 2 2 3" xfId="23593" xr:uid="{00000000-0005-0000-0000-0000BC390000}"/>
    <cellStyle name="Normal 2 3 3 2 2 3 3 2 2 4" xfId="14057" xr:uid="{00000000-0005-0000-0000-0000BD390000}"/>
    <cellStyle name="Normal 2 3 3 2 2 3 3 2 3" xfId="6904" xr:uid="{00000000-0005-0000-0000-0000BE390000}"/>
    <cellStyle name="Normal 2 3 3 2 2 3 3 2 3 2" xfId="25977" xr:uid="{00000000-0005-0000-0000-0000BF390000}"/>
    <cellStyle name="Normal 2 3 3 2 2 3 3 2 3 3" xfId="16441" xr:uid="{00000000-0005-0000-0000-0000C0390000}"/>
    <cellStyle name="Normal 2 3 3 2 2 3 3 2 4" xfId="21209" xr:uid="{00000000-0005-0000-0000-0000C1390000}"/>
    <cellStyle name="Normal 2 3 3 2 2 3 3 2 5" xfId="11673" xr:uid="{00000000-0005-0000-0000-0000C2390000}"/>
    <cellStyle name="Normal 2 3 3 2 2 3 3 3" xfId="3327" xr:uid="{00000000-0005-0000-0000-0000C3390000}"/>
    <cellStyle name="Normal 2 3 3 2 2 3 3 3 2" xfId="8096" xr:uid="{00000000-0005-0000-0000-0000C4390000}"/>
    <cellStyle name="Normal 2 3 3 2 2 3 3 3 2 2" xfId="27169" xr:uid="{00000000-0005-0000-0000-0000C5390000}"/>
    <cellStyle name="Normal 2 3 3 2 2 3 3 3 2 3" xfId="17633" xr:uid="{00000000-0005-0000-0000-0000C6390000}"/>
    <cellStyle name="Normal 2 3 3 2 2 3 3 3 3" xfId="22401" xr:uid="{00000000-0005-0000-0000-0000C7390000}"/>
    <cellStyle name="Normal 2 3 3 2 2 3 3 3 4" xfId="12865" xr:uid="{00000000-0005-0000-0000-0000C8390000}"/>
    <cellStyle name="Normal 2 3 3 2 2 3 3 4" xfId="5712" xr:uid="{00000000-0005-0000-0000-0000C9390000}"/>
    <cellStyle name="Normal 2 3 3 2 2 3 3 4 2" xfId="24785" xr:uid="{00000000-0005-0000-0000-0000CA390000}"/>
    <cellStyle name="Normal 2 3 3 2 2 3 3 4 3" xfId="15249" xr:uid="{00000000-0005-0000-0000-0000CB390000}"/>
    <cellStyle name="Normal 2 3 3 2 2 3 3 5" xfId="20017" xr:uid="{00000000-0005-0000-0000-0000CC390000}"/>
    <cellStyle name="Normal 2 3 3 2 2 3 3 6" xfId="10481" xr:uid="{00000000-0005-0000-0000-0000CD390000}"/>
    <cellStyle name="Normal 2 3 3 2 2 3 4" xfId="1438" xr:uid="{00000000-0005-0000-0000-0000CE390000}"/>
    <cellStyle name="Normal 2 3 3 2 2 3 4 2" xfId="3823" xr:uid="{00000000-0005-0000-0000-0000CF390000}"/>
    <cellStyle name="Normal 2 3 3 2 2 3 4 2 2" xfId="8592" xr:uid="{00000000-0005-0000-0000-0000D0390000}"/>
    <cellStyle name="Normal 2 3 3 2 2 3 4 2 2 2" xfId="27665" xr:uid="{00000000-0005-0000-0000-0000D1390000}"/>
    <cellStyle name="Normal 2 3 3 2 2 3 4 2 2 3" xfId="18129" xr:uid="{00000000-0005-0000-0000-0000D2390000}"/>
    <cellStyle name="Normal 2 3 3 2 2 3 4 2 3" xfId="22897" xr:uid="{00000000-0005-0000-0000-0000D3390000}"/>
    <cellStyle name="Normal 2 3 3 2 2 3 4 2 4" xfId="13361" xr:uid="{00000000-0005-0000-0000-0000D4390000}"/>
    <cellStyle name="Normal 2 3 3 2 2 3 4 3" xfId="6208" xr:uid="{00000000-0005-0000-0000-0000D5390000}"/>
    <cellStyle name="Normal 2 3 3 2 2 3 4 3 2" xfId="25281" xr:uid="{00000000-0005-0000-0000-0000D6390000}"/>
    <cellStyle name="Normal 2 3 3 2 2 3 4 3 3" xfId="15745" xr:uid="{00000000-0005-0000-0000-0000D7390000}"/>
    <cellStyle name="Normal 2 3 3 2 2 3 4 4" xfId="20513" xr:uid="{00000000-0005-0000-0000-0000D8390000}"/>
    <cellStyle name="Normal 2 3 3 2 2 3 4 5" xfId="10977" xr:uid="{00000000-0005-0000-0000-0000D9390000}"/>
    <cellStyle name="Normal 2 3 3 2 2 3 5" xfId="2631" xr:uid="{00000000-0005-0000-0000-0000DA390000}"/>
    <cellStyle name="Normal 2 3 3 2 2 3 5 2" xfId="7400" xr:uid="{00000000-0005-0000-0000-0000DB390000}"/>
    <cellStyle name="Normal 2 3 3 2 2 3 5 2 2" xfId="26473" xr:uid="{00000000-0005-0000-0000-0000DC390000}"/>
    <cellStyle name="Normal 2 3 3 2 2 3 5 2 3" xfId="16937" xr:uid="{00000000-0005-0000-0000-0000DD390000}"/>
    <cellStyle name="Normal 2 3 3 2 2 3 5 3" xfId="21705" xr:uid="{00000000-0005-0000-0000-0000DE390000}"/>
    <cellStyle name="Normal 2 3 3 2 2 3 5 4" xfId="12169" xr:uid="{00000000-0005-0000-0000-0000DF390000}"/>
    <cellStyle name="Normal 2 3 3 2 2 3 6" xfId="5016" xr:uid="{00000000-0005-0000-0000-0000E0390000}"/>
    <cellStyle name="Normal 2 3 3 2 2 3 6 2" xfId="24089" xr:uid="{00000000-0005-0000-0000-0000E1390000}"/>
    <cellStyle name="Normal 2 3 3 2 2 3 6 3" xfId="14553" xr:uid="{00000000-0005-0000-0000-0000E2390000}"/>
    <cellStyle name="Normal 2 3 3 2 2 3 7" xfId="19321" xr:uid="{00000000-0005-0000-0000-0000E3390000}"/>
    <cellStyle name="Normal 2 3 3 2 2 3 8" xfId="9785" xr:uid="{00000000-0005-0000-0000-0000E4390000}"/>
    <cellStyle name="Normal 2 3 3 2 2 4" xfId="383" xr:uid="{00000000-0005-0000-0000-0000E5390000}"/>
    <cellStyle name="Normal 2 3 3 2 2 4 2" xfId="732" xr:uid="{00000000-0005-0000-0000-0000E6390000}"/>
    <cellStyle name="Normal 2 3 3 2 2 4 2 2" xfId="1930" xr:uid="{00000000-0005-0000-0000-0000E7390000}"/>
    <cellStyle name="Normal 2 3 3 2 2 4 2 2 2" xfId="4315" xr:uid="{00000000-0005-0000-0000-0000E8390000}"/>
    <cellStyle name="Normal 2 3 3 2 2 4 2 2 2 2" xfId="9084" xr:uid="{00000000-0005-0000-0000-0000E9390000}"/>
    <cellStyle name="Normal 2 3 3 2 2 4 2 2 2 2 2" xfId="28157" xr:uid="{00000000-0005-0000-0000-0000EA390000}"/>
    <cellStyle name="Normal 2 3 3 2 2 4 2 2 2 2 3" xfId="18621" xr:uid="{00000000-0005-0000-0000-0000EB390000}"/>
    <cellStyle name="Normal 2 3 3 2 2 4 2 2 2 3" xfId="23389" xr:uid="{00000000-0005-0000-0000-0000EC390000}"/>
    <cellStyle name="Normal 2 3 3 2 2 4 2 2 2 4" xfId="13853" xr:uid="{00000000-0005-0000-0000-0000ED390000}"/>
    <cellStyle name="Normal 2 3 3 2 2 4 2 2 3" xfId="6700" xr:uid="{00000000-0005-0000-0000-0000EE390000}"/>
    <cellStyle name="Normal 2 3 3 2 2 4 2 2 3 2" xfId="25773" xr:uid="{00000000-0005-0000-0000-0000EF390000}"/>
    <cellStyle name="Normal 2 3 3 2 2 4 2 2 3 3" xfId="16237" xr:uid="{00000000-0005-0000-0000-0000F0390000}"/>
    <cellStyle name="Normal 2 3 3 2 2 4 2 2 4" xfId="21005" xr:uid="{00000000-0005-0000-0000-0000F1390000}"/>
    <cellStyle name="Normal 2 3 3 2 2 4 2 2 5" xfId="11469" xr:uid="{00000000-0005-0000-0000-0000F2390000}"/>
    <cellStyle name="Normal 2 3 3 2 2 4 2 3" xfId="3123" xr:uid="{00000000-0005-0000-0000-0000F3390000}"/>
    <cellStyle name="Normal 2 3 3 2 2 4 2 3 2" xfId="7892" xr:uid="{00000000-0005-0000-0000-0000F4390000}"/>
    <cellStyle name="Normal 2 3 3 2 2 4 2 3 2 2" xfId="26965" xr:uid="{00000000-0005-0000-0000-0000F5390000}"/>
    <cellStyle name="Normal 2 3 3 2 2 4 2 3 2 3" xfId="17429" xr:uid="{00000000-0005-0000-0000-0000F6390000}"/>
    <cellStyle name="Normal 2 3 3 2 2 4 2 3 3" xfId="22197" xr:uid="{00000000-0005-0000-0000-0000F7390000}"/>
    <cellStyle name="Normal 2 3 3 2 2 4 2 3 4" xfId="12661" xr:uid="{00000000-0005-0000-0000-0000F8390000}"/>
    <cellStyle name="Normal 2 3 3 2 2 4 2 4" xfId="5508" xr:uid="{00000000-0005-0000-0000-0000F9390000}"/>
    <cellStyle name="Normal 2 3 3 2 2 4 2 4 2" xfId="24581" xr:uid="{00000000-0005-0000-0000-0000FA390000}"/>
    <cellStyle name="Normal 2 3 3 2 2 4 2 4 3" xfId="15045" xr:uid="{00000000-0005-0000-0000-0000FB390000}"/>
    <cellStyle name="Normal 2 3 3 2 2 4 2 5" xfId="19813" xr:uid="{00000000-0005-0000-0000-0000FC390000}"/>
    <cellStyle name="Normal 2 3 3 2 2 4 2 6" xfId="10277" xr:uid="{00000000-0005-0000-0000-0000FD390000}"/>
    <cellStyle name="Normal 2 3 3 2 2 4 3" xfId="1080" xr:uid="{00000000-0005-0000-0000-0000FE390000}"/>
    <cellStyle name="Normal 2 3 3 2 2 4 3 2" xfId="2278" xr:uid="{00000000-0005-0000-0000-0000FF390000}"/>
    <cellStyle name="Normal 2 3 3 2 2 4 3 2 2" xfId="4663" xr:uid="{00000000-0005-0000-0000-0000003A0000}"/>
    <cellStyle name="Normal 2 3 3 2 2 4 3 2 2 2" xfId="9432" xr:uid="{00000000-0005-0000-0000-0000013A0000}"/>
    <cellStyle name="Normal 2 3 3 2 2 4 3 2 2 2 2" xfId="28505" xr:uid="{00000000-0005-0000-0000-0000023A0000}"/>
    <cellStyle name="Normal 2 3 3 2 2 4 3 2 2 2 3" xfId="18969" xr:uid="{00000000-0005-0000-0000-0000033A0000}"/>
    <cellStyle name="Normal 2 3 3 2 2 4 3 2 2 3" xfId="23737" xr:uid="{00000000-0005-0000-0000-0000043A0000}"/>
    <cellStyle name="Normal 2 3 3 2 2 4 3 2 2 4" xfId="14201" xr:uid="{00000000-0005-0000-0000-0000053A0000}"/>
    <cellStyle name="Normal 2 3 3 2 2 4 3 2 3" xfId="7048" xr:uid="{00000000-0005-0000-0000-0000063A0000}"/>
    <cellStyle name="Normal 2 3 3 2 2 4 3 2 3 2" xfId="26121" xr:uid="{00000000-0005-0000-0000-0000073A0000}"/>
    <cellStyle name="Normal 2 3 3 2 2 4 3 2 3 3" xfId="16585" xr:uid="{00000000-0005-0000-0000-0000083A0000}"/>
    <cellStyle name="Normal 2 3 3 2 2 4 3 2 4" xfId="21353" xr:uid="{00000000-0005-0000-0000-0000093A0000}"/>
    <cellStyle name="Normal 2 3 3 2 2 4 3 2 5" xfId="11817" xr:uid="{00000000-0005-0000-0000-00000A3A0000}"/>
    <cellStyle name="Normal 2 3 3 2 2 4 3 3" xfId="3471" xr:uid="{00000000-0005-0000-0000-00000B3A0000}"/>
    <cellStyle name="Normal 2 3 3 2 2 4 3 3 2" xfId="8240" xr:uid="{00000000-0005-0000-0000-00000C3A0000}"/>
    <cellStyle name="Normal 2 3 3 2 2 4 3 3 2 2" xfId="27313" xr:uid="{00000000-0005-0000-0000-00000D3A0000}"/>
    <cellStyle name="Normal 2 3 3 2 2 4 3 3 2 3" xfId="17777" xr:uid="{00000000-0005-0000-0000-00000E3A0000}"/>
    <cellStyle name="Normal 2 3 3 2 2 4 3 3 3" xfId="22545" xr:uid="{00000000-0005-0000-0000-00000F3A0000}"/>
    <cellStyle name="Normal 2 3 3 2 2 4 3 3 4" xfId="13009" xr:uid="{00000000-0005-0000-0000-0000103A0000}"/>
    <cellStyle name="Normal 2 3 3 2 2 4 3 4" xfId="5856" xr:uid="{00000000-0005-0000-0000-0000113A0000}"/>
    <cellStyle name="Normal 2 3 3 2 2 4 3 4 2" xfId="24929" xr:uid="{00000000-0005-0000-0000-0000123A0000}"/>
    <cellStyle name="Normal 2 3 3 2 2 4 3 4 3" xfId="15393" xr:uid="{00000000-0005-0000-0000-0000133A0000}"/>
    <cellStyle name="Normal 2 3 3 2 2 4 3 5" xfId="20161" xr:uid="{00000000-0005-0000-0000-0000143A0000}"/>
    <cellStyle name="Normal 2 3 3 2 2 4 3 6" xfId="10625" xr:uid="{00000000-0005-0000-0000-0000153A0000}"/>
    <cellStyle name="Normal 2 3 3 2 2 4 4" xfId="1582" xr:uid="{00000000-0005-0000-0000-0000163A0000}"/>
    <cellStyle name="Normal 2 3 3 2 2 4 4 2" xfId="3967" xr:uid="{00000000-0005-0000-0000-0000173A0000}"/>
    <cellStyle name="Normal 2 3 3 2 2 4 4 2 2" xfId="8736" xr:uid="{00000000-0005-0000-0000-0000183A0000}"/>
    <cellStyle name="Normal 2 3 3 2 2 4 4 2 2 2" xfId="27809" xr:uid="{00000000-0005-0000-0000-0000193A0000}"/>
    <cellStyle name="Normal 2 3 3 2 2 4 4 2 2 3" xfId="18273" xr:uid="{00000000-0005-0000-0000-00001A3A0000}"/>
    <cellStyle name="Normal 2 3 3 2 2 4 4 2 3" xfId="23041" xr:uid="{00000000-0005-0000-0000-00001B3A0000}"/>
    <cellStyle name="Normal 2 3 3 2 2 4 4 2 4" xfId="13505" xr:uid="{00000000-0005-0000-0000-00001C3A0000}"/>
    <cellStyle name="Normal 2 3 3 2 2 4 4 3" xfId="6352" xr:uid="{00000000-0005-0000-0000-00001D3A0000}"/>
    <cellStyle name="Normal 2 3 3 2 2 4 4 3 2" xfId="25425" xr:uid="{00000000-0005-0000-0000-00001E3A0000}"/>
    <cellStyle name="Normal 2 3 3 2 2 4 4 3 3" xfId="15889" xr:uid="{00000000-0005-0000-0000-00001F3A0000}"/>
    <cellStyle name="Normal 2 3 3 2 2 4 4 4" xfId="20657" xr:uid="{00000000-0005-0000-0000-0000203A0000}"/>
    <cellStyle name="Normal 2 3 3 2 2 4 4 5" xfId="11121" xr:uid="{00000000-0005-0000-0000-0000213A0000}"/>
    <cellStyle name="Normal 2 3 3 2 2 4 5" xfId="2775" xr:uid="{00000000-0005-0000-0000-0000223A0000}"/>
    <cellStyle name="Normal 2 3 3 2 2 4 5 2" xfId="7544" xr:uid="{00000000-0005-0000-0000-0000233A0000}"/>
    <cellStyle name="Normal 2 3 3 2 2 4 5 2 2" xfId="26617" xr:uid="{00000000-0005-0000-0000-0000243A0000}"/>
    <cellStyle name="Normal 2 3 3 2 2 4 5 2 3" xfId="17081" xr:uid="{00000000-0005-0000-0000-0000253A0000}"/>
    <cellStyle name="Normal 2 3 3 2 2 4 5 3" xfId="21849" xr:uid="{00000000-0005-0000-0000-0000263A0000}"/>
    <cellStyle name="Normal 2 3 3 2 2 4 5 4" xfId="12313" xr:uid="{00000000-0005-0000-0000-0000273A0000}"/>
    <cellStyle name="Normal 2 3 3 2 2 4 6" xfId="5160" xr:uid="{00000000-0005-0000-0000-0000283A0000}"/>
    <cellStyle name="Normal 2 3 3 2 2 4 6 2" xfId="24233" xr:uid="{00000000-0005-0000-0000-0000293A0000}"/>
    <cellStyle name="Normal 2 3 3 2 2 4 6 3" xfId="14697" xr:uid="{00000000-0005-0000-0000-00002A3A0000}"/>
    <cellStyle name="Normal 2 3 3 2 2 4 7" xfId="19465" xr:uid="{00000000-0005-0000-0000-00002B3A0000}"/>
    <cellStyle name="Normal 2 3 3 2 2 4 8" xfId="9929" xr:uid="{00000000-0005-0000-0000-00002C3A0000}"/>
    <cellStyle name="Normal 2 3 3 2 2 5" xfId="516" xr:uid="{00000000-0005-0000-0000-00002D3A0000}"/>
    <cellStyle name="Normal 2 3 3 2 2 5 2" xfId="1714" xr:uid="{00000000-0005-0000-0000-00002E3A0000}"/>
    <cellStyle name="Normal 2 3 3 2 2 5 2 2" xfId="4099" xr:uid="{00000000-0005-0000-0000-00002F3A0000}"/>
    <cellStyle name="Normal 2 3 3 2 2 5 2 2 2" xfId="8868" xr:uid="{00000000-0005-0000-0000-0000303A0000}"/>
    <cellStyle name="Normal 2 3 3 2 2 5 2 2 2 2" xfId="27941" xr:uid="{00000000-0005-0000-0000-0000313A0000}"/>
    <cellStyle name="Normal 2 3 3 2 2 5 2 2 2 3" xfId="18405" xr:uid="{00000000-0005-0000-0000-0000323A0000}"/>
    <cellStyle name="Normal 2 3 3 2 2 5 2 2 3" xfId="23173" xr:uid="{00000000-0005-0000-0000-0000333A0000}"/>
    <cellStyle name="Normal 2 3 3 2 2 5 2 2 4" xfId="13637" xr:uid="{00000000-0005-0000-0000-0000343A0000}"/>
    <cellStyle name="Normal 2 3 3 2 2 5 2 3" xfId="6484" xr:uid="{00000000-0005-0000-0000-0000353A0000}"/>
    <cellStyle name="Normal 2 3 3 2 2 5 2 3 2" xfId="25557" xr:uid="{00000000-0005-0000-0000-0000363A0000}"/>
    <cellStyle name="Normal 2 3 3 2 2 5 2 3 3" xfId="16021" xr:uid="{00000000-0005-0000-0000-0000373A0000}"/>
    <cellStyle name="Normal 2 3 3 2 2 5 2 4" xfId="20789" xr:uid="{00000000-0005-0000-0000-0000383A0000}"/>
    <cellStyle name="Normal 2 3 3 2 2 5 2 5" xfId="11253" xr:uid="{00000000-0005-0000-0000-0000393A0000}"/>
    <cellStyle name="Normal 2 3 3 2 2 5 3" xfId="2907" xr:uid="{00000000-0005-0000-0000-00003A3A0000}"/>
    <cellStyle name="Normal 2 3 3 2 2 5 3 2" xfId="7676" xr:uid="{00000000-0005-0000-0000-00003B3A0000}"/>
    <cellStyle name="Normal 2 3 3 2 2 5 3 2 2" xfId="26749" xr:uid="{00000000-0005-0000-0000-00003C3A0000}"/>
    <cellStyle name="Normal 2 3 3 2 2 5 3 2 3" xfId="17213" xr:uid="{00000000-0005-0000-0000-00003D3A0000}"/>
    <cellStyle name="Normal 2 3 3 2 2 5 3 3" xfId="21981" xr:uid="{00000000-0005-0000-0000-00003E3A0000}"/>
    <cellStyle name="Normal 2 3 3 2 2 5 3 4" xfId="12445" xr:uid="{00000000-0005-0000-0000-00003F3A0000}"/>
    <cellStyle name="Normal 2 3 3 2 2 5 4" xfId="5292" xr:uid="{00000000-0005-0000-0000-0000403A0000}"/>
    <cellStyle name="Normal 2 3 3 2 2 5 4 2" xfId="24365" xr:uid="{00000000-0005-0000-0000-0000413A0000}"/>
    <cellStyle name="Normal 2 3 3 2 2 5 4 3" xfId="14829" xr:uid="{00000000-0005-0000-0000-0000423A0000}"/>
    <cellStyle name="Normal 2 3 3 2 2 5 5" xfId="19597" xr:uid="{00000000-0005-0000-0000-0000433A0000}"/>
    <cellStyle name="Normal 2 3 3 2 2 5 6" xfId="10061" xr:uid="{00000000-0005-0000-0000-0000443A0000}"/>
    <cellStyle name="Normal 2 3 3 2 2 6" xfId="864" xr:uid="{00000000-0005-0000-0000-0000453A0000}"/>
    <cellStyle name="Normal 2 3 3 2 2 6 2" xfId="2062" xr:uid="{00000000-0005-0000-0000-0000463A0000}"/>
    <cellStyle name="Normal 2 3 3 2 2 6 2 2" xfId="4447" xr:uid="{00000000-0005-0000-0000-0000473A0000}"/>
    <cellStyle name="Normal 2 3 3 2 2 6 2 2 2" xfId="9216" xr:uid="{00000000-0005-0000-0000-0000483A0000}"/>
    <cellStyle name="Normal 2 3 3 2 2 6 2 2 2 2" xfId="28289" xr:uid="{00000000-0005-0000-0000-0000493A0000}"/>
    <cellStyle name="Normal 2 3 3 2 2 6 2 2 2 3" xfId="18753" xr:uid="{00000000-0005-0000-0000-00004A3A0000}"/>
    <cellStyle name="Normal 2 3 3 2 2 6 2 2 3" xfId="23521" xr:uid="{00000000-0005-0000-0000-00004B3A0000}"/>
    <cellStyle name="Normal 2 3 3 2 2 6 2 2 4" xfId="13985" xr:uid="{00000000-0005-0000-0000-00004C3A0000}"/>
    <cellStyle name="Normal 2 3 3 2 2 6 2 3" xfId="6832" xr:uid="{00000000-0005-0000-0000-00004D3A0000}"/>
    <cellStyle name="Normal 2 3 3 2 2 6 2 3 2" xfId="25905" xr:uid="{00000000-0005-0000-0000-00004E3A0000}"/>
    <cellStyle name="Normal 2 3 3 2 2 6 2 3 3" xfId="16369" xr:uid="{00000000-0005-0000-0000-00004F3A0000}"/>
    <cellStyle name="Normal 2 3 3 2 2 6 2 4" xfId="21137" xr:uid="{00000000-0005-0000-0000-0000503A0000}"/>
    <cellStyle name="Normal 2 3 3 2 2 6 2 5" xfId="11601" xr:uid="{00000000-0005-0000-0000-0000513A0000}"/>
    <cellStyle name="Normal 2 3 3 2 2 6 3" xfId="3255" xr:uid="{00000000-0005-0000-0000-0000523A0000}"/>
    <cellStyle name="Normal 2 3 3 2 2 6 3 2" xfId="8024" xr:uid="{00000000-0005-0000-0000-0000533A0000}"/>
    <cellStyle name="Normal 2 3 3 2 2 6 3 2 2" xfId="27097" xr:uid="{00000000-0005-0000-0000-0000543A0000}"/>
    <cellStyle name="Normal 2 3 3 2 2 6 3 2 3" xfId="17561" xr:uid="{00000000-0005-0000-0000-0000553A0000}"/>
    <cellStyle name="Normal 2 3 3 2 2 6 3 3" xfId="22329" xr:uid="{00000000-0005-0000-0000-0000563A0000}"/>
    <cellStyle name="Normal 2 3 3 2 2 6 3 4" xfId="12793" xr:uid="{00000000-0005-0000-0000-0000573A0000}"/>
    <cellStyle name="Normal 2 3 3 2 2 6 4" xfId="5640" xr:uid="{00000000-0005-0000-0000-0000583A0000}"/>
    <cellStyle name="Normal 2 3 3 2 2 6 4 2" xfId="24713" xr:uid="{00000000-0005-0000-0000-0000593A0000}"/>
    <cellStyle name="Normal 2 3 3 2 2 6 4 3" xfId="15177" xr:uid="{00000000-0005-0000-0000-00005A3A0000}"/>
    <cellStyle name="Normal 2 3 3 2 2 6 5" xfId="19945" xr:uid="{00000000-0005-0000-0000-00005B3A0000}"/>
    <cellStyle name="Normal 2 3 3 2 2 6 6" xfId="10409" xr:uid="{00000000-0005-0000-0000-00005C3A0000}"/>
    <cellStyle name="Normal 2 3 3 2 2 7" xfId="167" xr:uid="{00000000-0005-0000-0000-00005D3A0000}"/>
    <cellStyle name="Normal 2 3 3 2 2 7 2" xfId="1366" xr:uid="{00000000-0005-0000-0000-00005E3A0000}"/>
    <cellStyle name="Normal 2 3 3 2 2 7 2 2" xfId="3751" xr:uid="{00000000-0005-0000-0000-00005F3A0000}"/>
    <cellStyle name="Normal 2 3 3 2 2 7 2 2 2" xfId="8520" xr:uid="{00000000-0005-0000-0000-0000603A0000}"/>
    <cellStyle name="Normal 2 3 3 2 2 7 2 2 2 2" xfId="27593" xr:uid="{00000000-0005-0000-0000-0000613A0000}"/>
    <cellStyle name="Normal 2 3 3 2 2 7 2 2 2 3" xfId="18057" xr:uid="{00000000-0005-0000-0000-0000623A0000}"/>
    <cellStyle name="Normal 2 3 3 2 2 7 2 2 3" xfId="22825" xr:uid="{00000000-0005-0000-0000-0000633A0000}"/>
    <cellStyle name="Normal 2 3 3 2 2 7 2 2 4" xfId="13289" xr:uid="{00000000-0005-0000-0000-0000643A0000}"/>
    <cellStyle name="Normal 2 3 3 2 2 7 2 3" xfId="6136" xr:uid="{00000000-0005-0000-0000-0000653A0000}"/>
    <cellStyle name="Normal 2 3 3 2 2 7 2 3 2" xfId="25209" xr:uid="{00000000-0005-0000-0000-0000663A0000}"/>
    <cellStyle name="Normal 2 3 3 2 2 7 2 3 3" xfId="15673" xr:uid="{00000000-0005-0000-0000-0000673A0000}"/>
    <cellStyle name="Normal 2 3 3 2 2 7 2 4" xfId="20441" xr:uid="{00000000-0005-0000-0000-0000683A0000}"/>
    <cellStyle name="Normal 2 3 3 2 2 7 2 5" xfId="10905" xr:uid="{00000000-0005-0000-0000-0000693A0000}"/>
    <cellStyle name="Normal 2 3 3 2 2 7 3" xfId="2559" xr:uid="{00000000-0005-0000-0000-00006A3A0000}"/>
    <cellStyle name="Normal 2 3 3 2 2 7 3 2" xfId="7328" xr:uid="{00000000-0005-0000-0000-00006B3A0000}"/>
    <cellStyle name="Normal 2 3 3 2 2 7 3 2 2" xfId="26401" xr:uid="{00000000-0005-0000-0000-00006C3A0000}"/>
    <cellStyle name="Normal 2 3 3 2 2 7 3 2 3" xfId="16865" xr:uid="{00000000-0005-0000-0000-00006D3A0000}"/>
    <cellStyle name="Normal 2 3 3 2 2 7 3 3" xfId="21633" xr:uid="{00000000-0005-0000-0000-00006E3A0000}"/>
    <cellStyle name="Normal 2 3 3 2 2 7 3 4" xfId="12097" xr:uid="{00000000-0005-0000-0000-00006F3A0000}"/>
    <cellStyle name="Normal 2 3 3 2 2 7 4" xfId="4944" xr:uid="{00000000-0005-0000-0000-0000703A0000}"/>
    <cellStyle name="Normal 2 3 3 2 2 7 4 2" xfId="24017" xr:uid="{00000000-0005-0000-0000-0000713A0000}"/>
    <cellStyle name="Normal 2 3 3 2 2 7 4 3" xfId="14481" xr:uid="{00000000-0005-0000-0000-0000723A0000}"/>
    <cellStyle name="Normal 2 3 3 2 2 7 5" xfId="19249" xr:uid="{00000000-0005-0000-0000-0000733A0000}"/>
    <cellStyle name="Normal 2 3 3 2 2 7 6" xfId="9713" xr:uid="{00000000-0005-0000-0000-0000743A0000}"/>
    <cellStyle name="Normal 2 3 3 2 2 8" xfId="1201" xr:uid="{00000000-0005-0000-0000-0000753A0000}"/>
    <cellStyle name="Normal 2 3 3 2 2 8 2" xfId="2398" xr:uid="{00000000-0005-0000-0000-0000763A0000}"/>
    <cellStyle name="Normal 2 3 3 2 2 8 2 2" xfId="4783" xr:uid="{00000000-0005-0000-0000-0000773A0000}"/>
    <cellStyle name="Normal 2 3 3 2 2 8 2 2 2" xfId="9552" xr:uid="{00000000-0005-0000-0000-0000783A0000}"/>
    <cellStyle name="Normal 2 3 3 2 2 8 2 2 2 2" xfId="28625" xr:uid="{00000000-0005-0000-0000-0000793A0000}"/>
    <cellStyle name="Normal 2 3 3 2 2 8 2 2 2 3" xfId="19089" xr:uid="{00000000-0005-0000-0000-00007A3A0000}"/>
    <cellStyle name="Normal 2 3 3 2 2 8 2 2 3" xfId="23857" xr:uid="{00000000-0005-0000-0000-00007B3A0000}"/>
    <cellStyle name="Normal 2 3 3 2 2 8 2 2 4" xfId="14321" xr:uid="{00000000-0005-0000-0000-00007C3A0000}"/>
    <cellStyle name="Normal 2 3 3 2 2 8 2 3" xfId="7168" xr:uid="{00000000-0005-0000-0000-00007D3A0000}"/>
    <cellStyle name="Normal 2 3 3 2 2 8 2 3 2" xfId="26241" xr:uid="{00000000-0005-0000-0000-00007E3A0000}"/>
    <cellStyle name="Normal 2 3 3 2 2 8 2 3 3" xfId="16705" xr:uid="{00000000-0005-0000-0000-00007F3A0000}"/>
    <cellStyle name="Normal 2 3 3 2 2 8 2 4" xfId="21473" xr:uid="{00000000-0005-0000-0000-0000803A0000}"/>
    <cellStyle name="Normal 2 3 3 2 2 8 2 5" xfId="11937" xr:uid="{00000000-0005-0000-0000-0000813A0000}"/>
    <cellStyle name="Normal 2 3 3 2 2 8 3" xfId="3591" xr:uid="{00000000-0005-0000-0000-0000823A0000}"/>
    <cellStyle name="Normal 2 3 3 2 2 8 3 2" xfId="8360" xr:uid="{00000000-0005-0000-0000-0000833A0000}"/>
    <cellStyle name="Normal 2 3 3 2 2 8 3 2 2" xfId="27433" xr:uid="{00000000-0005-0000-0000-0000843A0000}"/>
    <cellStyle name="Normal 2 3 3 2 2 8 3 2 3" xfId="17897" xr:uid="{00000000-0005-0000-0000-0000853A0000}"/>
    <cellStyle name="Normal 2 3 3 2 2 8 3 3" xfId="22665" xr:uid="{00000000-0005-0000-0000-0000863A0000}"/>
    <cellStyle name="Normal 2 3 3 2 2 8 3 4" xfId="13129" xr:uid="{00000000-0005-0000-0000-0000873A0000}"/>
    <cellStyle name="Normal 2 3 3 2 2 8 4" xfId="5976" xr:uid="{00000000-0005-0000-0000-0000883A0000}"/>
    <cellStyle name="Normal 2 3 3 2 2 8 4 2" xfId="25049" xr:uid="{00000000-0005-0000-0000-0000893A0000}"/>
    <cellStyle name="Normal 2 3 3 2 2 8 4 3" xfId="15513" xr:uid="{00000000-0005-0000-0000-00008A3A0000}"/>
    <cellStyle name="Normal 2 3 3 2 2 8 5" xfId="20281" xr:uid="{00000000-0005-0000-0000-00008B3A0000}"/>
    <cellStyle name="Normal 2 3 3 2 2 8 6" xfId="10745" xr:uid="{00000000-0005-0000-0000-00008C3A0000}"/>
    <cellStyle name="Normal 2 3 3 2 2 9" xfId="107" xr:uid="{00000000-0005-0000-0000-00008D3A0000}"/>
    <cellStyle name="Normal 2 3 3 2 2 9 2" xfId="1306" xr:uid="{00000000-0005-0000-0000-00008E3A0000}"/>
    <cellStyle name="Normal 2 3 3 2 2 9 2 2" xfId="3691" xr:uid="{00000000-0005-0000-0000-00008F3A0000}"/>
    <cellStyle name="Normal 2 3 3 2 2 9 2 2 2" xfId="8460" xr:uid="{00000000-0005-0000-0000-0000903A0000}"/>
    <cellStyle name="Normal 2 3 3 2 2 9 2 2 2 2" xfId="27533" xr:uid="{00000000-0005-0000-0000-0000913A0000}"/>
    <cellStyle name="Normal 2 3 3 2 2 9 2 2 2 3" xfId="17997" xr:uid="{00000000-0005-0000-0000-0000923A0000}"/>
    <cellStyle name="Normal 2 3 3 2 2 9 2 2 3" xfId="22765" xr:uid="{00000000-0005-0000-0000-0000933A0000}"/>
    <cellStyle name="Normal 2 3 3 2 2 9 2 2 4" xfId="13229" xr:uid="{00000000-0005-0000-0000-0000943A0000}"/>
    <cellStyle name="Normal 2 3 3 2 2 9 2 3" xfId="6076" xr:uid="{00000000-0005-0000-0000-0000953A0000}"/>
    <cellStyle name="Normal 2 3 3 2 2 9 2 3 2" xfId="25149" xr:uid="{00000000-0005-0000-0000-0000963A0000}"/>
    <cellStyle name="Normal 2 3 3 2 2 9 2 3 3" xfId="15613" xr:uid="{00000000-0005-0000-0000-0000973A0000}"/>
    <cellStyle name="Normal 2 3 3 2 2 9 2 4" xfId="20381" xr:uid="{00000000-0005-0000-0000-0000983A0000}"/>
    <cellStyle name="Normal 2 3 3 2 2 9 2 5" xfId="10845" xr:uid="{00000000-0005-0000-0000-0000993A0000}"/>
    <cellStyle name="Normal 2 3 3 2 2 9 3" xfId="2499" xr:uid="{00000000-0005-0000-0000-00009A3A0000}"/>
    <cellStyle name="Normal 2 3 3 2 2 9 3 2" xfId="7268" xr:uid="{00000000-0005-0000-0000-00009B3A0000}"/>
    <cellStyle name="Normal 2 3 3 2 2 9 3 2 2" xfId="26341" xr:uid="{00000000-0005-0000-0000-00009C3A0000}"/>
    <cellStyle name="Normal 2 3 3 2 2 9 3 2 3" xfId="16805" xr:uid="{00000000-0005-0000-0000-00009D3A0000}"/>
    <cellStyle name="Normal 2 3 3 2 2 9 3 3" xfId="21573" xr:uid="{00000000-0005-0000-0000-00009E3A0000}"/>
    <cellStyle name="Normal 2 3 3 2 2 9 3 4" xfId="12037" xr:uid="{00000000-0005-0000-0000-00009F3A0000}"/>
    <cellStyle name="Normal 2 3 3 2 2 9 4" xfId="4884" xr:uid="{00000000-0005-0000-0000-0000A03A0000}"/>
    <cellStyle name="Normal 2 3 3 2 2 9 4 2" xfId="23957" xr:uid="{00000000-0005-0000-0000-0000A13A0000}"/>
    <cellStyle name="Normal 2 3 3 2 2 9 4 3" xfId="14421" xr:uid="{00000000-0005-0000-0000-0000A23A0000}"/>
    <cellStyle name="Normal 2 3 3 2 2 9 5" xfId="19189" xr:uid="{00000000-0005-0000-0000-0000A33A0000}"/>
    <cellStyle name="Normal 2 3 3 2 2 9 6" xfId="9653" xr:uid="{00000000-0005-0000-0000-0000A43A0000}"/>
    <cellStyle name="Normal 2 3 3 2 3" xfId="215" xr:uid="{00000000-0005-0000-0000-0000A53A0000}"/>
    <cellStyle name="Normal 2 3 3 2 3 10" xfId="9761" xr:uid="{00000000-0005-0000-0000-0000A63A0000}"/>
    <cellStyle name="Normal 2 3 3 2 3 2" xfId="287" xr:uid="{00000000-0005-0000-0000-0000A73A0000}"/>
    <cellStyle name="Normal 2 3 3 2 3 2 2" xfId="431" xr:uid="{00000000-0005-0000-0000-0000A83A0000}"/>
    <cellStyle name="Normal 2 3 3 2 3 2 2 2" xfId="780" xr:uid="{00000000-0005-0000-0000-0000A93A0000}"/>
    <cellStyle name="Normal 2 3 3 2 3 2 2 2 2" xfId="1978" xr:uid="{00000000-0005-0000-0000-0000AA3A0000}"/>
    <cellStyle name="Normal 2 3 3 2 3 2 2 2 2 2" xfId="4363" xr:uid="{00000000-0005-0000-0000-0000AB3A0000}"/>
    <cellStyle name="Normal 2 3 3 2 3 2 2 2 2 2 2" xfId="9132" xr:uid="{00000000-0005-0000-0000-0000AC3A0000}"/>
    <cellStyle name="Normal 2 3 3 2 3 2 2 2 2 2 2 2" xfId="28205" xr:uid="{00000000-0005-0000-0000-0000AD3A0000}"/>
    <cellStyle name="Normal 2 3 3 2 3 2 2 2 2 2 2 3" xfId="18669" xr:uid="{00000000-0005-0000-0000-0000AE3A0000}"/>
    <cellStyle name="Normal 2 3 3 2 3 2 2 2 2 2 3" xfId="23437" xr:uid="{00000000-0005-0000-0000-0000AF3A0000}"/>
    <cellStyle name="Normal 2 3 3 2 3 2 2 2 2 2 4" xfId="13901" xr:uid="{00000000-0005-0000-0000-0000B03A0000}"/>
    <cellStyle name="Normal 2 3 3 2 3 2 2 2 2 3" xfId="6748" xr:uid="{00000000-0005-0000-0000-0000B13A0000}"/>
    <cellStyle name="Normal 2 3 3 2 3 2 2 2 2 3 2" xfId="25821" xr:uid="{00000000-0005-0000-0000-0000B23A0000}"/>
    <cellStyle name="Normal 2 3 3 2 3 2 2 2 2 3 3" xfId="16285" xr:uid="{00000000-0005-0000-0000-0000B33A0000}"/>
    <cellStyle name="Normal 2 3 3 2 3 2 2 2 2 4" xfId="21053" xr:uid="{00000000-0005-0000-0000-0000B43A0000}"/>
    <cellStyle name="Normal 2 3 3 2 3 2 2 2 2 5" xfId="11517" xr:uid="{00000000-0005-0000-0000-0000B53A0000}"/>
    <cellStyle name="Normal 2 3 3 2 3 2 2 2 3" xfId="3171" xr:uid="{00000000-0005-0000-0000-0000B63A0000}"/>
    <cellStyle name="Normal 2 3 3 2 3 2 2 2 3 2" xfId="7940" xr:uid="{00000000-0005-0000-0000-0000B73A0000}"/>
    <cellStyle name="Normal 2 3 3 2 3 2 2 2 3 2 2" xfId="27013" xr:uid="{00000000-0005-0000-0000-0000B83A0000}"/>
    <cellStyle name="Normal 2 3 3 2 3 2 2 2 3 2 3" xfId="17477" xr:uid="{00000000-0005-0000-0000-0000B93A0000}"/>
    <cellStyle name="Normal 2 3 3 2 3 2 2 2 3 3" xfId="22245" xr:uid="{00000000-0005-0000-0000-0000BA3A0000}"/>
    <cellStyle name="Normal 2 3 3 2 3 2 2 2 3 4" xfId="12709" xr:uid="{00000000-0005-0000-0000-0000BB3A0000}"/>
    <cellStyle name="Normal 2 3 3 2 3 2 2 2 4" xfId="5556" xr:uid="{00000000-0005-0000-0000-0000BC3A0000}"/>
    <cellStyle name="Normal 2 3 3 2 3 2 2 2 4 2" xfId="24629" xr:uid="{00000000-0005-0000-0000-0000BD3A0000}"/>
    <cellStyle name="Normal 2 3 3 2 3 2 2 2 4 3" xfId="15093" xr:uid="{00000000-0005-0000-0000-0000BE3A0000}"/>
    <cellStyle name="Normal 2 3 3 2 3 2 2 2 5" xfId="19861" xr:uid="{00000000-0005-0000-0000-0000BF3A0000}"/>
    <cellStyle name="Normal 2 3 3 2 3 2 2 2 6" xfId="10325" xr:uid="{00000000-0005-0000-0000-0000C03A0000}"/>
    <cellStyle name="Normal 2 3 3 2 3 2 2 3" xfId="1128" xr:uid="{00000000-0005-0000-0000-0000C13A0000}"/>
    <cellStyle name="Normal 2 3 3 2 3 2 2 3 2" xfId="2326" xr:uid="{00000000-0005-0000-0000-0000C23A0000}"/>
    <cellStyle name="Normal 2 3 3 2 3 2 2 3 2 2" xfId="4711" xr:uid="{00000000-0005-0000-0000-0000C33A0000}"/>
    <cellStyle name="Normal 2 3 3 2 3 2 2 3 2 2 2" xfId="9480" xr:uid="{00000000-0005-0000-0000-0000C43A0000}"/>
    <cellStyle name="Normal 2 3 3 2 3 2 2 3 2 2 2 2" xfId="28553" xr:uid="{00000000-0005-0000-0000-0000C53A0000}"/>
    <cellStyle name="Normal 2 3 3 2 3 2 2 3 2 2 2 3" xfId="19017" xr:uid="{00000000-0005-0000-0000-0000C63A0000}"/>
    <cellStyle name="Normal 2 3 3 2 3 2 2 3 2 2 3" xfId="23785" xr:uid="{00000000-0005-0000-0000-0000C73A0000}"/>
    <cellStyle name="Normal 2 3 3 2 3 2 2 3 2 2 4" xfId="14249" xr:uid="{00000000-0005-0000-0000-0000C83A0000}"/>
    <cellStyle name="Normal 2 3 3 2 3 2 2 3 2 3" xfId="7096" xr:uid="{00000000-0005-0000-0000-0000C93A0000}"/>
    <cellStyle name="Normal 2 3 3 2 3 2 2 3 2 3 2" xfId="26169" xr:uid="{00000000-0005-0000-0000-0000CA3A0000}"/>
    <cellStyle name="Normal 2 3 3 2 3 2 2 3 2 3 3" xfId="16633" xr:uid="{00000000-0005-0000-0000-0000CB3A0000}"/>
    <cellStyle name="Normal 2 3 3 2 3 2 2 3 2 4" xfId="21401" xr:uid="{00000000-0005-0000-0000-0000CC3A0000}"/>
    <cellStyle name="Normal 2 3 3 2 3 2 2 3 2 5" xfId="11865" xr:uid="{00000000-0005-0000-0000-0000CD3A0000}"/>
    <cellStyle name="Normal 2 3 3 2 3 2 2 3 3" xfId="3519" xr:uid="{00000000-0005-0000-0000-0000CE3A0000}"/>
    <cellStyle name="Normal 2 3 3 2 3 2 2 3 3 2" xfId="8288" xr:uid="{00000000-0005-0000-0000-0000CF3A0000}"/>
    <cellStyle name="Normal 2 3 3 2 3 2 2 3 3 2 2" xfId="27361" xr:uid="{00000000-0005-0000-0000-0000D03A0000}"/>
    <cellStyle name="Normal 2 3 3 2 3 2 2 3 3 2 3" xfId="17825" xr:uid="{00000000-0005-0000-0000-0000D13A0000}"/>
    <cellStyle name="Normal 2 3 3 2 3 2 2 3 3 3" xfId="22593" xr:uid="{00000000-0005-0000-0000-0000D23A0000}"/>
    <cellStyle name="Normal 2 3 3 2 3 2 2 3 3 4" xfId="13057" xr:uid="{00000000-0005-0000-0000-0000D33A0000}"/>
    <cellStyle name="Normal 2 3 3 2 3 2 2 3 4" xfId="5904" xr:uid="{00000000-0005-0000-0000-0000D43A0000}"/>
    <cellStyle name="Normal 2 3 3 2 3 2 2 3 4 2" xfId="24977" xr:uid="{00000000-0005-0000-0000-0000D53A0000}"/>
    <cellStyle name="Normal 2 3 3 2 3 2 2 3 4 3" xfId="15441" xr:uid="{00000000-0005-0000-0000-0000D63A0000}"/>
    <cellStyle name="Normal 2 3 3 2 3 2 2 3 5" xfId="20209" xr:uid="{00000000-0005-0000-0000-0000D73A0000}"/>
    <cellStyle name="Normal 2 3 3 2 3 2 2 3 6" xfId="10673" xr:uid="{00000000-0005-0000-0000-0000D83A0000}"/>
    <cellStyle name="Normal 2 3 3 2 3 2 2 4" xfId="1630" xr:uid="{00000000-0005-0000-0000-0000D93A0000}"/>
    <cellStyle name="Normal 2 3 3 2 3 2 2 4 2" xfId="4015" xr:uid="{00000000-0005-0000-0000-0000DA3A0000}"/>
    <cellStyle name="Normal 2 3 3 2 3 2 2 4 2 2" xfId="8784" xr:uid="{00000000-0005-0000-0000-0000DB3A0000}"/>
    <cellStyle name="Normal 2 3 3 2 3 2 2 4 2 2 2" xfId="27857" xr:uid="{00000000-0005-0000-0000-0000DC3A0000}"/>
    <cellStyle name="Normal 2 3 3 2 3 2 2 4 2 2 3" xfId="18321" xr:uid="{00000000-0005-0000-0000-0000DD3A0000}"/>
    <cellStyle name="Normal 2 3 3 2 3 2 2 4 2 3" xfId="23089" xr:uid="{00000000-0005-0000-0000-0000DE3A0000}"/>
    <cellStyle name="Normal 2 3 3 2 3 2 2 4 2 4" xfId="13553" xr:uid="{00000000-0005-0000-0000-0000DF3A0000}"/>
    <cellStyle name="Normal 2 3 3 2 3 2 2 4 3" xfId="6400" xr:uid="{00000000-0005-0000-0000-0000E03A0000}"/>
    <cellStyle name="Normal 2 3 3 2 3 2 2 4 3 2" xfId="25473" xr:uid="{00000000-0005-0000-0000-0000E13A0000}"/>
    <cellStyle name="Normal 2 3 3 2 3 2 2 4 3 3" xfId="15937" xr:uid="{00000000-0005-0000-0000-0000E23A0000}"/>
    <cellStyle name="Normal 2 3 3 2 3 2 2 4 4" xfId="20705" xr:uid="{00000000-0005-0000-0000-0000E33A0000}"/>
    <cellStyle name="Normal 2 3 3 2 3 2 2 4 5" xfId="11169" xr:uid="{00000000-0005-0000-0000-0000E43A0000}"/>
    <cellStyle name="Normal 2 3 3 2 3 2 2 5" xfId="2823" xr:uid="{00000000-0005-0000-0000-0000E53A0000}"/>
    <cellStyle name="Normal 2 3 3 2 3 2 2 5 2" xfId="7592" xr:uid="{00000000-0005-0000-0000-0000E63A0000}"/>
    <cellStyle name="Normal 2 3 3 2 3 2 2 5 2 2" xfId="26665" xr:uid="{00000000-0005-0000-0000-0000E73A0000}"/>
    <cellStyle name="Normal 2 3 3 2 3 2 2 5 2 3" xfId="17129" xr:uid="{00000000-0005-0000-0000-0000E83A0000}"/>
    <cellStyle name="Normal 2 3 3 2 3 2 2 5 3" xfId="21897" xr:uid="{00000000-0005-0000-0000-0000E93A0000}"/>
    <cellStyle name="Normal 2 3 3 2 3 2 2 5 4" xfId="12361" xr:uid="{00000000-0005-0000-0000-0000EA3A0000}"/>
    <cellStyle name="Normal 2 3 3 2 3 2 2 6" xfId="5208" xr:uid="{00000000-0005-0000-0000-0000EB3A0000}"/>
    <cellStyle name="Normal 2 3 3 2 3 2 2 6 2" xfId="24281" xr:uid="{00000000-0005-0000-0000-0000EC3A0000}"/>
    <cellStyle name="Normal 2 3 3 2 3 2 2 6 3" xfId="14745" xr:uid="{00000000-0005-0000-0000-0000ED3A0000}"/>
    <cellStyle name="Normal 2 3 3 2 3 2 2 7" xfId="19513" xr:uid="{00000000-0005-0000-0000-0000EE3A0000}"/>
    <cellStyle name="Normal 2 3 3 2 3 2 2 8" xfId="9977" xr:uid="{00000000-0005-0000-0000-0000EF3A0000}"/>
    <cellStyle name="Normal 2 3 3 2 3 2 3" xfId="636" xr:uid="{00000000-0005-0000-0000-0000F03A0000}"/>
    <cellStyle name="Normal 2 3 3 2 3 2 3 2" xfId="1834" xr:uid="{00000000-0005-0000-0000-0000F13A0000}"/>
    <cellStyle name="Normal 2 3 3 2 3 2 3 2 2" xfId="4219" xr:uid="{00000000-0005-0000-0000-0000F23A0000}"/>
    <cellStyle name="Normal 2 3 3 2 3 2 3 2 2 2" xfId="8988" xr:uid="{00000000-0005-0000-0000-0000F33A0000}"/>
    <cellStyle name="Normal 2 3 3 2 3 2 3 2 2 2 2" xfId="28061" xr:uid="{00000000-0005-0000-0000-0000F43A0000}"/>
    <cellStyle name="Normal 2 3 3 2 3 2 3 2 2 2 3" xfId="18525" xr:uid="{00000000-0005-0000-0000-0000F53A0000}"/>
    <cellStyle name="Normal 2 3 3 2 3 2 3 2 2 3" xfId="23293" xr:uid="{00000000-0005-0000-0000-0000F63A0000}"/>
    <cellStyle name="Normal 2 3 3 2 3 2 3 2 2 4" xfId="13757" xr:uid="{00000000-0005-0000-0000-0000F73A0000}"/>
    <cellStyle name="Normal 2 3 3 2 3 2 3 2 3" xfId="6604" xr:uid="{00000000-0005-0000-0000-0000F83A0000}"/>
    <cellStyle name="Normal 2 3 3 2 3 2 3 2 3 2" xfId="25677" xr:uid="{00000000-0005-0000-0000-0000F93A0000}"/>
    <cellStyle name="Normal 2 3 3 2 3 2 3 2 3 3" xfId="16141" xr:uid="{00000000-0005-0000-0000-0000FA3A0000}"/>
    <cellStyle name="Normal 2 3 3 2 3 2 3 2 4" xfId="20909" xr:uid="{00000000-0005-0000-0000-0000FB3A0000}"/>
    <cellStyle name="Normal 2 3 3 2 3 2 3 2 5" xfId="11373" xr:uid="{00000000-0005-0000-0000-0000FC3A0000}"/>
    <cellStyle name="Normal 2 3 3 2 3 2 3 3" xfId="3027" xr:uid="{00000000-0005-0000-0000-0000FD3A0000}"/>
    <cellStyle name="Normal 2 3 3 2 3 2 3 3 2" xfId="7796" xr:uid="{00000000-0005-0000-0000-0000FE3A0000}"/>
    <cellStyle name="Normal 2 3 3 2 3 2 3 3 2 2" xfId="26869" xr:uid="{00000000-0005-0000-0000-0000FF3A0000}"/>
    <cellStyle name="Normal 2 3 3 2 3 2 3 3 2 3" xfId="17333" xr:uid="{00000000-0005-0000-0000-0000003B0000}"/>
    <cellStyle name="Normal 2 3 3 2 3 2 3 3 3" xfId="22101" xr:uid="{00000000-0005-0000-0000-0000013B0000}"/>
    <cellStyle name="Normal 2 3 3 2 3 2 3 3 4" xfId="12565" xr:uid="{00000000-0005-0000-0000-0000023B0000}"/>
    <cellStyle name="Normal 2 3 3 2 3 2 3 4" xfId="5412" xr:uid="{00000000-0005-0000-0000-0000033B0000}"/>
    <cellStyle name="Normal 2 3 3 2 3 2 3 4 2" xfId="24485" xr:uid="{00000000-0005-0000-0000-0000043B0000}"/>
    <cellStyle name="Normal 2 3 3 2 3 2 3 4 3" xfId="14949" xr:uid="{00000000-0005-0000-0000-0000053B0000}"/>
    <cellStyle name="Normal 2 3 3 2 3 2 3 5" xfId="19717" xr:uid="{00000000-0005-0000-0000-0000063B0000}"/>
    <cellStyle name="Normal 2 3 3 2 3 2 3 6" xfId="10181" xr:uid="{00000000-0005-0000-0000-0000073B0000}"/>
    <cellStyle name="Normal 2 3 3 2 3 2 4" xfId="984" xr:uid="{00000000-0005-0000-0000-0000083B0000}"/>
    <cellStyle name="Normal 2 3 3 2 3 2 4 2" xfId="2182" xr:uid="{00000000-0005-0000-0000-0000093B0000}"/>
    <cellStyle name="Normal 2 3 3 2 3 2 4 2 2" xfId="4567" xr:uid="{00000000-0005-0000-0000-00000A3B0000}"/>
    <cellStyle name="Normal 2 3 3 2 3 2 4 2 2 2" xfId="9336" xr:uid="{00000000-0005-0000-0000-00000B3B0000}"/>
    <cellStyle name="Normal 2 3 3 2 3 2 4 2 2 2 2" xfId="28409" xr:uid="{00000000-0005-0000-0000-00000C3B0000}"/>
    <cellStyle name="Normal 2 3 3 2 3 2 4 2 2 2 3" xfId="18873" xr:uid="{00000000-0005-0000-0000-00000D3B0000}"/>
    <cellStyle name="Normal 2 3 3 2 3 2 4 2 2 3" xfId="23641" xr:uid="{00000000-0005-0000-0000-00000E3B0000}"/>
    <cellStyle name="Normal 2 3 3 2 3 2 4 2 2 4" xfId="14105" xr:uid="{00000000-0005-0000-0000-00000F3B0000}"/>
    <cellStyle name="Normal 2 3 3 2 3 2 4 2 3" xfId="6952" xr:uid="{00000000-0005-0000-0000-0000103B0000}"/>
    <cellStyle name="Normal 2 3 3 2 3 2 4 2 3 2" xfId="26025" xr:uid="{00000000-0005-0000-0000-0000113B0000}"/>
    <cellStyle name="Normal 2 3 3 2 3 2 4 2 3 3" xfId="16489" xr:uid="{00000000-0005-0000-0000-0000123B0000}"/>
    <cellStyle name="Normal 2 3 3 2 3 2 4 2 4" xfId="21257" xr:uid="{00000000-0005-0000-0000-0000133B0000}"/>
    <cellStyle name="Normal 2 3 3 2 3 2 4 2 5" xfId="11721" xr:uid="{00000000-0005-0000-0000-0000143B0000}"/>
    <cellStyle name="Normal 2 3 3 2 3 2 4 3" xfId="3375" xr:uid="{00000000-0005-0000-0000-0000153B0000}"/>
    <cellStyle name="Normal 2 3 3 2 3 2 4 3 2" xfId="8144" xr:uid="{00000000-0005-0000-0000-0000163B0000}"/>
    <cellStyle name="Normal 2 3 3 2 3 2 4 3 2 2" xfId="27217" xr:uid="{00000000-0005-0000-0000-0000173B0000}"/>
    <cellStyle name="Normal 2 3 3 2 3 2 4 3 2 3" xfId="17681" xr:uid="{00000000-0005-0000-0000-0000183B0000}"/>
    <cellStyle name="Normal 2 3 3 2 3 2 4 3 3" xfId="22449" xr:uid="{00000000-0005-0000-0000-0000193B0000}"/>
    <cellStyle name="Normal 2 3 3 2 3 2 4 3 4" xfId="12913" xr:uid="{00000000-0005-0000-0000-00001A3B0000}"/>
    <cellStyle name="Normal 2 3 3 2 3 2 4 4" xfId="5760" xr:uid="{00000000-0005-0000-0000-00001B3B0000}"/>
    <cellStyle name="Normal 2 3 3 2 3 2 4 4 2" xfId="24833" xr:uid="{00000000-0005-0000-0000-00001C3B0000}"/>
    <cellStyle name="Normal 2 3 3 2 3 2 4 4 3" xfId="15297" xr:uid="{00000000-0005-0000-0000-00001D3B0000}"/>
    <cellStyle name="Normal 2 3 3 2 3 2 4 5" xfId="20065" xr:uid="{00000000-0005-0000-0000-00001E3B0000}"/>
    <cellStyle name="Normal 2 3 3 2 3 2 4 6" xfId="10529" xr:uid="{00000000-0005-0000-0000-00001F3B0000}"/>
    <cellStyle name="Normal 2 3 3 2 3 2 5" xfId="1486" xr:uid="{00000000-0005-0000-0000-0000203B0000}"/>
    <cellStyle name="Normal 2 3 3 2 3 2 5 2" xfId="3871" xr:uid="{00000000-0005-0000-0000-0000213B0000}"/>
    <cellStyle name="Normal 2 3 3 2 3 2 5 2 2" xfId="8640" xr:uid="{00000000-0005-0000-0000-0000223B0000}"/>
    <cellStyle name="Normal 2 3 3 2 3 2 5 2 2 2" xfId="27713" xr:uid="{00000000-0005-0000-0000-0000233B0000}"/>
    <cellStyle name="Normal 2 3 3 2 3 2 5 2 2 3" xfId="18177" xr:uid="{00000000-0005-0000-0000-0000243B0000}"/>
    <cellStyle name="Normal 2 3 3 2 3 2 5 2 3" xfId="22945" xr:uid="{00000000-0005-0000-0000-0000253B0000}"/>
    <cellStyle name="Normal 2 3 3 2 3 2 5 2 4" xfId="13409" xr:uid="{00000000-0005-0000-0000-0000263B0000}"/>
    <cellStyle name="Normal 2 3 3 2 3 2 5 3" xfId="6256" xr:uid="{00000000-0005-0000-0000-0000273B0000}"/>
    <cellStyle name="Normal 2 3 3 2 3 2 5 3 2" xfId="25329" xr:uid="{00000000-0005-0000-0000-0000283B0000}"/>
    <cellStyle name="Normal 2 3 3 2 3 2 5 3 3" xfId="15793" xr:uid="{00000000-0005-0000-0000-0000293B0000}"/>
    <cellStyle name="Normal 2 3 3 2 3 2 5 4" xfId="20561" xr:uid="{00000000-0005-0000-0000-00002A3B0000}"/>
    <cellStyle name="Normal 2 3 3 2 3 2 5 5" xfId="11025" xr:uid="{00000000-0005-0000-0000-00002B3B0000}"/>
    <cellStyle name="Normal 2 3 3 2 3 2 6" xfId="2679" xr:uid="{00000000-0005-0000-0000-00002C3B0000}"/>
    <cellStyle name="Normal 2 3 3 2 3 2 6 2" xfId="7448" xr:uid="{00000000-0005-0000-0000-00002D3B0000}"/>
    <cellStyle name="Normal 2 3 3 2 3 2 6 2 2" xfId="26521" xr:uid="{00000000-0005-0000-0000-00002E3B0000}"/>
    <cellStyle name="Normal 2 3 3 2 3 2 6 2 3" xfId="16985" xr:uid="{00000000-0005-0000-0000-00002F3B0000}"/>
    <cellStyle name="Normal 2 3 3 2 3 2 6 3" xfId="21753" xr:uid="{00000000-0005-0000-0000-0000303B0000}"/>
    <cellStyle name="Normal 2 3 3 2 3 2 6 4" xfId="12217" xr:uid="{00000000-0005-0000-0000-0000313B0000}"/>
    <cellStyle name="Normal 2 3 3 2 3 2 7" xfId="5064" xr:uid="{00000000-0005-0000-0000-0000323B0000}"/>
    <cellStyle name="Normal 2 3 3 2 3 2 7 2" xfId="24137" xr:uid="{00000000-0005-0000-0000-0000333B0000}"/>
    <cellStyle name="Normal 2 3 3 2 3 2 7 3" xfId="14601" xr:uid="{00000000-0005-0000-0000-0000343B0000}"/>
    <cellStyle name="Normal 2 3 3 2 3 2 8" xfId="19369" xr:uid="{00000000-0005-0000-0000-0000353B0000}"/>
    <cellStyle name="Normal 2 3 3 2 3 2 9" xfId="9833" xr:uid="{00000000-0005-0000-0000-0000363B0000}"/>
    <cellStyle name="Normal 2 3 3 2 3 3" xfId="359" xr:uid="{00000000-0005-0000-0000-0000373B0000}"/>
    <cellStyle name="Normal 2 3 3 2 3 3 2" xfId="708" xr:uid="{00000000-0005-0000-0000-0000383B0000}"/>
    <cellStyle name="Normal 2 3 3 2 3 3 2 2" xfId="1906" xr:uid="{00000000-0005-0000-0000-0000393B0000}"/>
    <cellStyle name="Normal 2 3 3 2 3 3 2 2 2" xfId="4291" xr:uid="{00000000-0005-0000-0000-00003A3B0000}"/>
    <cellStyle name="Normal 2 3 3 2 3 3 2 2 2 2" xfId="9060" xr:uid="{00000000-0005-0000-0000-00003B3B0000}"/>
    <cellStyle name="Normal 2 3 3 2 3 3 2 2 2 2 2" xfId="28133" xr:uid="{00000000-0005-0000-0000-00003C3B0000}"/>
    <cellStyle name="Normal 2 3 3 2 3 3 2 2 2 2 3" xfId="18597" xr:uid="{00000000-0005-0000-0000-00003D3B0000}"/>
    <cellStyle name="Normal 2 3 3 2 3 3 2 2 2 3" xfId="23365" xr:uid="{00000000-0005-0000-0000-00003E3B0000}"/>
    <cellStyle name="Normal 2 3 3 2 3 3 2 2 2 4" xfId="13829" xr:uid="{00000000-0005-0000-0000-00003F3B0000}"/>
    <cellStyle name="Normal 2 3 3 2 3 3 2 2 3" xfId="6676" xr:uid="{00000000-0005-0000-0000-0000403B0000}"/>
    <cellStyle name="Normal 2 3 3 2 3 3 2 2 3 2" xfId="25749" xr:uid="{00000000-0005-0000-0000-0000413B0000}"/>
    <cellStyle name="Normal 2 3 3 2 3 3 2 2 3 3" xfId="16213" xr:uid="{00000000-0005-0000-0000-0000423B0000}"/>
    <cellStyle name="Normal 2 3 3 2 3 3 2 2 4" xfId="20981" xr:uid="{00000000-0005-0000-0000-0000433B0000}"/>
    <cellStyle name="Normal 2 3 3 2 3 3 2 2 5" xfId="11445" xr:uid="{00000000-0005-0000-0000-0000443B0000}"/>
    <cellStyle name="Normal 2 3 3 2 3 3 2 3" xfId="3099" xr:uid="{00000000-0005-0000-0000-0000453B0000}"/>
    <cellStyle name="Normal 2 3 3 2 3 3 2 3 2" xfId="7868" xr:uid="{00000000-0005-0000-0000-0000463B0000}"/>
    <cellStyle name="Normal 2 3 3 2 3 3 2 3 2 2" xfId="26941" xr:uid="{00000000-0005-0000-0000-0000473B0000}"/>
    <cellStyle name="Normal 2 3 3 2 3 3 2 3 2 3" xfId="17405" xr:uid="{00000000-0005-0000-0000-0000483B0000}"/>
    <cellStyle name="Normal 2 3 3 2 3 3 2 3 3" xfId="22173" xr:uid="{00000000-0005-0000-0000-0000493B0000}"/>
    <cellStyle name="Normal 2 3 3 2 3 3 2 3 4" xfId="12637" xr:uid="{00000000-0005-0000-0000-00004A3B0000}"/>
    <cellStyle name="Normal 2 3 3 2 3 3 2 4" xfId="5484" xr:uid="{00000000-0005-0000-0000-00004B3B0000}"/>
    <cellStyle name="Normal 2 3 3 2 3 3 2 4 2" xfId="24557" xr:uid="{00000000-0005-0000-0000-00004C3B0000}"/>
    <cellStyle name="Normal 2 3 3 2 3 3 2 4 3" xfId="15021" xr:uid="{00000000-0005-0000-0000-00004D3B0000}"/>
    <cellStyle name="Normal 2 3 3 2 3 3 2 5" xfId="19789" xr:uid="{00000000-0005-0000-0000-00004E3B0000}"/>
    <cellStyle name="Normal 2 3 3 2 3 3 2 6" xfId="10253" xr:uid="{00000000-0005-0000-0000-00004F3B0000}"/>
    <cellStyle name="Normal 2 3 3 2 3 3 3" xfId="1056" xr:uid="{00000000-0005-0000-0000-0000503B0000}"/>
    <cellStyle name="Normal 2 3 3 2 3 3 3 2" xfId="2254" xr:uid="{00000000-0005-0000-0000-0000513B0000}"/>
    <cellStyle name="Normal 2 3 3 2 3 3 3 2 2" xfId="4639" xr:uid="{00000000-0005-0000-0000-0000523B0000}"/>
    <cellStyle name="Normal 2 3 3 2 3 3 3 2 2 2" xfId="9408" xr:uid="{00000000-0005-0000-0000-0000533B0000}"/>
    <cellStyle name="Normal 2 3 3 2 3 3 3 2 2 2 2" xfId="28481" xr:uid="{00000000-0005-0000-0000-0000543B0000}"/>
    <cellStyle name="Normal 2 3 3 2 3 3 3 2 2 2 3" xfId="18945" xr:uid="{00000000-0005-0000-0000-0000553B0000}"/>
    <cellStyle name="Normal 2 3 3 2 3 3 3 2 2 3" xfId="23713" xr:uid="{00000000-0005-0000-0000-0000563B0000}"/>
    <cellStyle name="Normal 2 3 3 2 3 3 3 2 2 4" xfId="14177" xr:uid="{00000000-0005-0000-0000-0000573B0000}"/>
    <cellStyle name="Normal 2 3 3 2 3 3 3 2 3" xfId="7024" xr:uid="{00000000-0005-0000-0000-0000583B0000}"/>
    <cellStyle name="Normal 2 3 3 2 3 3 3 2 3 2" xfId="26097" xr:uid="{00000000-0005-0000-0000-0000593B0000}"/>
    <cellStyle name="Normal 2 3 3 2 3 3 3 2 3 3" xfId="16561" xr:uid="{00000000-0005-0000-0000-00005A3B0000}"/>
    <cellStyle name="Normal 2 3 3 2 3 3 3 2 4" xfId="21329" xr:uid="{00000000-0005-0000-0000-00005B3B0000}"/>
    <cellStyle name="Normal 2 3 3 2 3 3 3 2 5" xfId="11793" xr:uid="{00000000-0005-0000-0000-00005C3B0000}"/>
    <cellStyle name="Normal 2 3 3 2 3 3 3 3" xfId="3447" xr:uid="{00000000-0005-0000-0000-00005D3B0000}"/>
    <cellStyle name="Normal 2 3 3 2 3 3 3 3 2" xfId="8216" xr:uid="{00000000-0005-0000-0000-00005E3B0000}"/>
    <cellStyle name="Normal 2 3 3 2 3 3 3 3 2 2" xfId="27289" xr:uid="{00000000-0005-0000-0000-00005F3B0000}"/>
    <cellStyle name="Normal 2 3 3 2 3 3 3 3 2 3" xfId="17753" xr:uid="{00000000-0005-0000-0000-0000603B0000}"/>
    <cellStyle name="Normal 2 3 3 2 3 3 3 3 3" xfId="22521" xr:uid="{00000000-0005-0000-0000-0000613B0000}"/>
    <cellStyle name="Normal 2 3 3 2 3 3 3 3 4" xfId="12985" xr:uid="{00000000-0005-0000-0000-0000623B0000}"/>
    <cellStyle name="Normal 2 3 3 2 3 3 3 4" xfId="5832" xr:uid="{00000000-0005-0000-0000-0000633B0000}"/>
    <cellStyle name="Normal 2 3 3 2 3 3 3 4 2" xfId="24905" xr:uid="{00000000-0005-0000-0000-0000643B0000}"/>
    <cellStyle name="Normal 2 3 3 2 3 3 3 4 3" xfId="15369" xr:uid="{00000000-0005-0000-0000-0000653B0000}"/>
    <cellStyle name="Normal 2 3 3 2 3 3 3 5" xfId="20137" xr:uid="{00000000-0005-0000-0000-0000663B0000}"/>
    <cellStyle name="Normal 2 3 3 2 3 3 3 6" xfId="10601" xr:uid="{00000000-0005-0000-0000-0000673B0000}"/>
    <cellStyle name="Normal 2 3 3 2 3 3 4" xfId="1558" xr:uid="{00000000-0005-0000-0000-0000683B0000}"/>
    <cellStyle name="Normal 2 3 3 2 3 3 4 2" xfId="3943" xr:uid="{00000000-0005-0000-0000-0000693B0000}"/>
    <cellStyle name="Normal 2 3 3 2 3 3 4 2 2" xfId="8712" xr:uid="{00000000-0005-0000-0000-00006A3B0000}"/>
    <cellStyle name="Normal 2 3 3 2 3 3 4 2 2 2" xfId="27785" xr:uid="{00000000-0005-0000-0000-00006B3B0000}"/>
    <cellStyle name="Normal 2 3 3 2 3 3 4 2 2 3" xfId="18249" xr:uid="{00000000-0005-0000-0000-00006C3B0000}"/>
    <cellStyle name="Normal 2 3 3 2 3 3 4 2 3" xfId="23017" xr:uid="{00000000-0005-0000-0000-00006D3B0000}"/>
    <cellStyle name="Normal 2 3 3 2 3 3 4 2 4" xfId="13481" xr:uid="{00000000-0005-0000-0000-00006E3B0000}"/>
    <cellStyle name="Normal 2 3 3 2 3 3 4 3" xfId="6328" xr:uid="{00000000-0005-0000-0000-00006F3B0000}"/>
    <cellStyle name="Normal 2 3 3 2 3 3 4 3 2" xfId="25401" xr:uid="{00000000-0005-0000-0000-0000703B0000}"/>
    <cellStyle name="Normal 2 3 3 2 3 3 4 3 3" xfId="15865" xr:uid="{00000000-0005-0000-0000-0000713B0000}"/>
    <cellStyle name="Normal 2 3 3 2 3 3 4 4" xfId="20633" xr:uid="{00000000-0005-0000-0000-0000723B0000}"/>
    <cellStyle name="Normal 2 3 3 2 3 3 4 5" xfId="11097" xr:uid="{00000000-0005-0000-0000-0000733B0000}"/>
    <cellStyle name="Normal 2 3 3 2 3 3 5" xfId="2751" xr:uid="{00000000-0005-0000-0000-0000743B0000}"/>
    <cellStyle name="Normal 2 3 3 2 3 3 5 2" xfId="7520" xr:uid="{00000000-0005-0000-0000-0000753B0000}"/>
    <cellStyle name="Normal 2 3 3 2 3 3 5 2 2" xfId="26593" xr:uid="{00000000-0005-0000-0000-0000763B0000}"/>
    <cellStyle name="Normal 2 3 3 2 3 3 5 2 3" xfId="17057" xr:uid="{00000000-0005-0000-0000-0000773B0000}"/>
    <cellStyle name="Normal 2 3 3 2 3 3 5 3" xfId="21825" xr:uid="{00000000-0005-0000-0000-0000783B0000}"/>
    <cellStyle name="Normal 2 3 3 2 3 3 5 4" xfId="12289" xr:uid="{00000000-0005-0000-0000-0000793B0000}"/>
    <cellStyle name="Normal 2 3 3 2 3 3 6" xfId="5136" xr:uid="{00000000-0005-0000-0000-00007A3B0000}"/>
    <cellStyle name="Normal 2 3 3 2 3 3 6 2" xfId="24209" xr:uid="{00000000-0005-0000-0000-00007B3B0000}"/>
    <cellStyle name="Normal 2 3 3 2 3 3 6 3" xfId="14673" xr:uid="{00000000-0005-0000-0000-00007C3B0000}"/>
    <cellStyle name="Normal 2 3 3 2 3 3 7" xfId="19441" xr:uid="{00000000-0005-0000-0000-00007D3B0000}"/>
    <cellStyle name="Normal 2 3 3 2 3 3 8" xfId="9905" xr:uid="{00000000-0005-0000-0000-00007E3B0000}"/>
    <cellStyle name="Normal 2 3 3 2 3 4" xfId="564" xr:uid="{00000000-0005-0000-0000-00007F3B0000}"/>
    <cellStyle name="Normal 2 3 3 2 3 4 2" xfId="1762" xr:uid="{00000000-0005-0000-0000-0000803B0000}"/>
    <cellStyle name="Normal 2 3 3 2 3 4 2 2" xfId="4147" xr:uid="{00000000-0005-0000-0000-0000813B0000}"/>
    <cellStyle name="Normal 2 3 3 2 3 4 2 2 2" xfId="8916" xr:uid="{00000000-0005-0000-0000-0000823B0000}"/>
    <cellStyle name="Normal 2 3 3 2 3 4 2 2 2 2" xfId="27989" xr:uid="{00000000-0005-0000-0000-0000833B0000}"/>
    <cellStyle name="Normal 2 3 3 2 3 4 2 2 2 3" xfId="18453" xr:uid="{00000000-0005-0000-0000-0000843B0000}"/>
    <cellStyle name="Normal 2 3 3 2 3 4 2 2 3" xfId="23221" xr:uid="{00000000-0005-0000-0000-0000853B0000}"/>
    <cellStyle name="Normal 2 3 3 2 3 4 2 2 4" xfId="13685" xr:uid="{00000000-0005-0000-0000-0000863B0000}"/>
    <cellStyle name="Normal 2 3 3 2 3 4 2 3" xfId="6532" xr:uid="{00000000-0005-0000-0000-0000873B0000}"/>
    <cellStyle name="Normal 2 3 3 2 3 4 2 3 2" xfId="25605" xr:uid="{00000000-0005-0000-0000-0000883B0000}"/>
    <cellStyle name="Normal 2 3 3 2 3 4 2 3 3" xfId="16069" xr:uid="{00000000-0005-0000-0000-0000893B0000}"/>
    <cellStyle name="Normal 2 3 3 2 3 4 2 4" xfId="20837" xr:uid="{00000000-0005-0000-0000-00008A3B0000}"/>
    <cellStyle name="Normal 2 3 3 2 3 4 2 5" xfId="11301" xr:uid="{00000000-0005-0000-0000-00008B3B0000}"/>
    <cellStyle name="Normal 2 3 3 2 3 4 3" xfId="2955" xr:uid="{00000000-0005-0000-0000-00008C3B0000}"/>
    <cellStyle name="Normal 2 3 3 2 3 4 3 2" xfId="7724" xr:uid="{00000000-0005-0000-0000-00008D3B0000}"/>
    <cellStyle name="Normal 2 3 3 2 3 4 3 2 2" xfId="26797" xr:uid="{00000000-0005-0000-0000-00008E3B0000}"/>
    <cellStyle name="Normal 2 3 3 2 3 4 3 2 3" xfId="17261" xr:uid="{00000000-0005-0000-0000-00008F3B0000}"/>
    <cellStyle name="Normal 2 3 3 2 3 4 3 3" xfId="22029" xr:uid="{00000000-0005-0000-0000-0000903B0000}"/>
    <cellStyle name="Normal 2 3 3 2 3 4 3 4" xfId="12493" xr:uid="{00000000-0005-0000-0000-0000913B0000}"/>
    <cellStyle name="Normal 2 3 3 2 3 4 4" xfId="5340" xr:uid="{00000000-0005-0000-0000-0000923B0000}"/>
    <cellStyle name="Normal 2 3 3 2 3 4 4 2" xfId="24413" xr:uid="{00000000-0005-0000-0000-0000933B0000}"/>
    <cellStyle name="Normal 2 3 3 2 3 4 4 3" xfId="14877" xr:uid="{00000000-0005-0000-0000-0000943B0000}"/>
    <cellStyle name="Normal 2 3 3 2 3 4 5" xfId="19645" xr:uid="{00000000-0005-0000-0000-0000953B0000}"/>
    <cellStyle name="Normal 2 3 3 2 3 4 6" xfId="10109" xr:uid="{00000000-0005-0000-0000-0000963B0000}"/>
    <cellStyle name="Normal 2 3 3 2 3 5" xfId="912" xr:uid="{00000000-0005-0000-0000-0000973B0000}"/>
    <cellStyle name="Normal 2 3 3 2 3 5 2" xfId="2110" xr:uid="{00000000-0005-0000-0000-0000983B0000}"/>
    <cellStyle name="Normal 2 3 3 2 3 5 2 2" xfId="4495" xr:uid="{00000000-0005-0000-0000-0000993B0000}"/>
    <cellStyle name="Normal 2 3 3 2 3 5 2 2 2" xfId="9264" xr:uid="{00000000-0005-0000-0000-00009A3B0000}"/>
    <cellStyle name="Normal 2 3 3 2 3 5 2 2 2 2" xfId="28337" xr:uid="{00000000-0005-0000-0000-00009B3B0000}"/>
    <cellStyle name="Normal 2 3 3 2 3 5 2 2 2 3" xfId="18801" xr:uid="{00000000-0005-0000-0000-00009C3B0000}"/>
    <cellStyle name="Normal 2 3 3 2 3 5 2 2 3" xfId="23569" xr:uid="{00000000-0005-0000-0000-00009D3B0000}"/>
    <cellStyle name="Normal 2 3 3 2 3 5 2 2 4" xfId="14033" xr:uid="{00000000-0005-0000-0000-00009E3B0000}"/>
    <cellStyle name="Normal 2 3 3 2 3 5 2 3" xfId="6880" xr:uid="{00000000-0005-0000-0000-00009F3B0000}"/>
    <cellStyle name="Normal 2 3 3 2 3 5 2 3 2" xfId="25953" xr:uid="{00000000-0005-0000-0000-0000A03B0000}"/>
    <cellStyle name="Normal 2 3 3 2 3 5 2 3 3" xfId="16417" xr:uid="{00000000-0005-0000-0000-0000A13B0000}"/>
    <cellStyle name="Normal 2 3 3 2 3 5 2 4" xfId="21185" xr:uid="{00000000-0005-0000-0000-0000A23B0000}"/>
    <cellStyle name="Normal 2 3 3 2 3 5 2 5" xfId="11649" xr:uid="{00000000-0005-0000-0000-0000A33B0000}"/>
    <cellStyle name="Normal 2 3 3 2 3 5 3" xfId="3303" xr:uid="{00000000-0005-0000-0000-0000A43B0000}"/>
    <cellStyle name="Normal 2 3 3 2 3 5 3 2" xfId="8072" xr:uid="{00000000-0005-0000-0000-0000A53B0000}"/>
    <cellStyle name="Normal 2 3 3 2 3 5 3 2 2" xfId="27145" xr:uid="{00000000-0005-0000-0000-0000A63B0000}"/>
    <cellStyle name="Normal 2 3 3 2 3 5 3 2 3" xfId="17609" xr:uid="{00000000-0005-0000-0000-0000A73B0000}"/>
    <cellStyle name="Normal 2 3 3 2 3 5 3 3" xfId="22377" xr:uid="{00000000-0005-0000-0000-0000A83B0000}"/>
    <cellStyle name="Normal 2 3 3 2 3 5 3 4" xfId="12841" xr:uid="{00000000-0005-0000-0000-0000A93B0000}"/>
    <cellStyle name="Normal 2 3 3 2 3 5 4" xfId="5688" xr:uid="{00000000-0005-0000-0000-0000AA3B0000}"/>
    <cellStyle name="Normal 2 3 3 2 3 5 4 2" xfId="24761" xr:uid="{00000000-0005-0000-0000-0000AB3B0000}"/>
    <cellStyle name="Normal 2 3 3 2 3 5 4 3" xfId="15225" xr:uid="{00000000-0005-0000-0000-0000AC3B0000}"/>
    <cellStyle name="Normal 2 3 3 2 3 5 5" xfId="19993" xr:uid="{00000000-0005-0000-0000-0000AD3B0000}"/>
    <cellStyle name="Normal 2 3 3 2 3 5 6" xfId="10457" xr:uid="{00000000-0005-0000-0000-0000AE3B0000}"/>
    <cellStyle name="Normal 2 3 3 2 3 6" xfId="1414" xr:uid="{00000000-0005-0000-0000-0000AF3B0000}"/>
    <cellStyle name="Normal 2 3 3 2 3 6 2" xfId="3799" xr:uid="{00000000-0005-0000-0000-0000B03B0000}"/>
    <cellStyle name="Normal 2 3 3 2 3 6 2 2" xfId="8568" xr:uid="{00000000-0005-0000-0000-0000B13B0000}"/>
    <cellStyle name="Normal 2 3 3 2 3 6 2 2 2" xfId="27641" xr:uid="{00000000-0005-0000-0000-0000B23B0000}"/>
    <cellStyle name="Normal 2 3 3 2 3 6 2 2 3" xfId="18105" xr:uid="{00000000-0005-0000-0000-0000B33B0000}"/>
    <cellStyle name="Normal 2 3 3 2 3 6 2 3" xfId="22873" xr:uid="{00000000-0005-0000-0000-0000B43B0000}"/>
    <cellStyle name="Normal 2 3 3 2 3 6 2 4" xfId="13337" xr:uid="{00000000-0005-0000-0000-0000B53B0000}"/>
    <cellStyle name="Normal 2 3 3 2 3 6 3" xfId="6184" xr:uid="{00000000-0005-0000-0000-0000B63B0000}"/>
    <cellStyle name="Normal 2 3 3 2 3 6 3 2" xfId="25257" xr:uid="{00000000-0005-0000-0000-0000B73B0000}"/>
    <cellStyle name="Normal 2 3 3 2 3 6 3 3" xfId="15721" xr:uid="{00000000-0005-0000-0000-0000B83B0000}"/>
    <cellStyle name="Normal 2 3 3 2 3 6 4" xfId="20489" xr:uid="{00000000-0005-0000-0000-0000B93B0000}"/>
    <cellStyle name="Normal 2 3 3 2 3 6 5" xfId="10953" xr:uid="{00000000-0005-0000-0000-0000BA3B0000}"/>
    <cellStyle name="Normal 2 3 3 2 3 7" xfId="2607" xr:uid="{00000000-0005-0000-0000-0000BB3B0000}"/>
    <cellStyle name="Normal 2 3 3 2 3 7 2" xfId="7376" xr:uid="{00000000-0005-0000-0000-0000BC3B0000}"/>
    <cellStyle name="Normal 2 3 3 2 3 7 2 2" xfId="26449" xr:uid="{00000000-0005-0000-0000-0000BD3B0000}"/>
    <cellStyle name="Normal 2 3 3 2 3 7 2 3" xfId="16913" xr:uid="{00000000-0005-0000-0000-0000BE3B0000}"/>
    <cellStyle name="Normal 2 3 3 2 3 7 3" xfId="21681" xr:uid="{00000000-0005-0000-0000-0000BF3B0000}"/>
    <cellStyle name="Normal 2 3 3 2 3 7 4" xfId="12145" xr:uid="{00000000-0005-0000-0000-0000C03B0000}"/>
    <cellStyle name="Normal 2 3 3 2 3 8" xfId="4992" xr:uid="{00000000-0005-0000-0000-0000C13B0000}"/>
    <cellStyle name="Normal 2 3 3 2 3 8 2" xfId="24065" xr:uid="{00000000-0005-0000-0000-0000C23B0000}"/>
    <cellStyle name="Normal 2 3 3 2 3 8 3" xfId="14529" xr:uid="{00000000-0005-0000-0000-0000C33B0000}"/>
    <cellStyle name="Normal 2 3 3 2 3 9" xfId="19297" xr:uid="{00000000-0005-0000-0000-0000C43B0000}"/>
    <cellStyle name="Normal 2 3 3 2 4" xfId="263" xr:uid="{00000000-0005-0000-0000-0000C53B0000}"/>
    <cellStyle name="Normal 2 3 3 2 4 2" xfId="407" xr:uid="{00000000-0005-0000-0000-0000C63B0000}"/>
    <cellStyle name="Normal 2 3 3 2 4 2 2" xfId="756" xr:uid="{00000000-0005-0000-0000-0000C73B0000}"/>
    <cellStyle name="Normal 2 3 3 2 4 2 2 2" xfId="1954" xr:uid="{00000000-0005-0000-0000-0000C83B0000}"/>
    <cellStyle name="Normal 2 3 3 2 4 2 2 2 2" xfId="4339" xr:uid="{00000000-0005-0000-0000-0000C93B0000}"/>
    <cellStyle name="Normal 2 3 3 2 4 2 2 2 2 2" xfId="9108" xr:uid="{00000000-0005-0000-0000-0000CA3B0000}"/>
    <cellStyle name="Normal 2 3 3 2 4 2 2 2 2 2 2" xfId="28181" xr:uid="{00000000-0005-0000-0000-0000CB3B0000}"/>
    <cellStyle name="Normal 2 3 3 2 4 2 2 2 2 2 3" xfId="18645" xr:uid="{00000000-0005-0000-0000-0000CC3B0000}"/>
    <cellStyle name="Normal 2 3 3 2 4 2 2 2 2 3" xfId="23413" xr:uid="{00000000-0005-0000-0000-0000CD3B0000}"/>
    <cellStyle name="Normal 2 3 3 2 4 2 2 2 2 4" xfId="13877" xr:uid="{00000000-0005-0000-0000-0000CE3B0000}"/>
    <cellStyle name="Normal 2 3 3 2 4 2 2 2 3" xfId="6724" xr:uid="{00000000-0005-0000-0000-0000CF3B0000}"/>
    <cellStyle name="Normal 2 3 3 2 4 2 2 2 3 2" xfId="25797" xr:uid="{00000000-0005-0000-0000-0000D03B0000}"/>
    <cellStyle name="Normal 2 3 3 2 4 2 2 2 3 3" xfId="16261" xr:uid="{00000000-0005-0000-0000-0000D13B0000}"/>
    <cellStyle name="Normal 2 3 3 2 4 2 2 2 4" xfId="21029" xr:uid="{00000000-0005-0000-0000-0000D23B0000}"/>
    <cellStyle name="Normal 2 3 3 2 4 2 2 2 5" xfId="11493" xr:uid="{00000000-0005-0000-0000-0000D33B0000}"/>
    <cellStyle name="Normal 2 3 3 2 4 2 2 3" xfId="3147" xr:uid="{00000000-0005-0000-0000-0000D43B0000}"/>
    <cellStyle name="Normal 2 3 3 2 4 2 2 3 2" xfId="7916" xr:uid="{00000000-0005-0000-0000-0000D53B0000}"/>
    <cellStyle name="Normal 2 3 3 2 4 2 2 3 2 2" xfId="26989" xr:uid="{00000000-0005-0000-0000-0000D63B0000}"/>
    <cellStyle name="Normal 2 3 3 2 4 2 2 3 2 3" xfId="17453" xr:uid="{00000000-0005-0000-0000-0000D73B0000}"/>
    <cellStyle name="Normal 2 3 3 2 4 2 2 3 3" xfId="22221" xr:uid="{00000000-0005-0000-0000-0000D83B0000}"/>
    <cellStyle name="Normal 2 3 3 2 4 2 2 3 4" xfId="12685" xr:uid="{00000000-0005-0000-0000-0000D93B0000}"/>
    <cellStyle name="Normal 2 3 3 2 4 2 2 4" xfId="5532" xr:uid="{00000000-0005-0000-0000-0000DA3B0000}"/>
    <cellStyle name="Normal 2 3 3 2 4 2 2 4 2" xfId="24605" xr:uid="{00000000-0005-0000-0000-0000DB3B0000}"/>
    <cellStyle name="Normal 2 3 3 2 4 2 2 4 3" xfId="15069" xr:uid="{00000000-0005-0000-0000-0000DC3B0000}"/>
    <cellStyle name="Normal 2 3 3 2 4 2 2 5" xfId="19837" xr:uid="{00000000-0005-0000-0000-0000DD3B0000}"/>
    <cellStyle name="Normal 2 3 3 2 4 2 2 6" xfId="10301" xr:uid="{00000000-0005-0000-0000-0000DE3B0000}"/>
    <cellStyle name="Normal 2 3 3 2 4 2 3" xfId="1104" xr:uid="{00000000-0005-0000-0000-0000DF3B0000}"/>
    <cellStyle name="Normal 2 3 3 2 4 2 3 2" xfId="2302" xr:uid="{00000000-0005-0000-0000-0000E03B0000}"/>
    <cellStyle name="Normal 2 3 3 2 4 2 3 2 2" xfId="4687" xr:uid="{00000000-0005-0000-0000-0000E13B0000}"/>
    <cellStyle name="Normal 2 3 3 2 4 2 3 2 2 2" xfId="9456" xr:uid="{00000000-0005-0000-0000-0000E23B0000}"/>
    <cellStyle name="Normal 2 3 3 2 4 2 3 2 2 2 2" xfId="28529" xr:uid="{00000000-0005-0000-0000-0000E33B0000}"/>
    <cellStyle name="Normal 2 3 3 2 4 2 3 2 2 2 3" xfId="18993" xr:uid="{00000000-0005-0000-0000-0000E43B0000}"/>
    <cellStyle name="Normal 2 3 3 2 4 2 3 2 2 3" xfId="23761" xr:uid="{00000000-0005-0000-0000-0000E53B0000}"/>
    <cellStyle name="Normal 2 3 3 2 4 2 3 2 2 4" xfId="14225" xr:uid="{00000000-0005-0000-0000-0000E63B0000}"/>
    <cellStyle name="Normal 2 3 3 2 4 2 3 2 3" xfId="7072" xr:uid="{00000000-0005-0000-0000-0000E73B0000}"/>
    <cellStyle name="Normal 2 3 3 2 4 2 3 2 3 2" xfId="26145" xr:uid="{00000000-0005-0000-0000-0000E83B0000}"/>
    <cellStyle name="Normal 2 3 3 2 4 2 3 2 3 3" xfId="16609" xr:uid="{00000000-0005-0000-0000-0000E93B0000}"/>
    <cellStyle name="Normal 2 3 3 2 4 2 3 2 4" xfId="21377" xr:uid="{00000000-0005-0000-0000-0000EA3B0000}"/>
    <cellStyle name="Normal 2 3 3 2 4 2 3 2 5" xfId="11841" xr:uid="{00000000-0005-0000-0000-0000EB3B0000}"/>
    <cellStyle name="Normal 2 3 3 2 4 2 3 3" xfId="3495" xr:uid="{00000000-0005-0000-0000-0000EC3B0000}"/>
    <cellStyle name="Normal 2 3 3 2 4 2 3 3 2" xfId="8264" xr:uid="{00000000-0005-0000-0000-0000ED3B0000}"/>
    <cellStyle name="Normal 2 3 3 2 4 2 3 3 2 2" xfId="27337" xr:uid="{00000000-0005-0000-0000-0000EE3B0000}"/>
    <cellStyle name="Normal 2 3 3 2 4 2 3 3 2 3" xfId="17801" xr:uid="{00000000-0005-0000-0000-0000EF3B0000}"/>
    <cellStyle name="Normal 2 3 3 2 4 2 3 3 3" xfId="22569" xr:uid="{00000000-0005-0000-0000-0000F03B0000}"/>
    <cellStyle name="Normal 2 3 3 2 4 2 3 3 4" xfId="13033" xr:uid="{00000000-0005-0000-0000-0000F13B0000}"/>
    <cellStyle name="Normal 2 3 3 2 4 2 3 4" xfId="5880" xr:uid="{00000000-0005-0000-0000-0000F23B0000}"/>
    <cellStyle name="Normal 2 3 3 2 4 2 3 4 2" xfId="24953" xr:uid="{00000000-0005-0000-0000-0000F33B0000}"/>
    <cellStyle name="Normal 2 3 3 2 4 2 3 4 3" xfId="15417" xr:uid="{00000000-0005-0000-0000-0000F43B0000}"/>
    <cellStyle name="Normal 2 3 3 2 4 2 3 5" xfId="20185" xr:uid="{00000000-0005-0000-0000-0000F53B0000}"/>
    <cellStyle name="Normal 2 3 3 2 4 2 3 6" xfId="10649" xr:uid="{00000000-0005-0000-0000-0000F63B0000}"/>
    <cellStyle name="Normal 2 3 3 2 4 2 4" xfId="1606" xr:uid="{00000000-0005-0000-0000-0000F73B0000}"/>
    <cellStyle name="Normal 2 3 3 2 4 2 4 2" xfId="3991" xr:uid="{00000000-0005-0000-0000-0000F83B0000}"/>
    <cellStyle name="Normal 2 3 3 2 4 2 4 2 2" xfId="8760" xr:uid="{00000000-0005-0000-0000-0000F93B0000}"/>
    <cellStyle name="Normal 2 3 3 2 4 2 4 2 2 2" xfId="27833" xr:uid="{00000000-0005-0000-0000-0000FA3B0000}"/>
    <cellStyle name="Normal 2 3 3 2 4 2 4 2 2 3" xfId="18297" xr:uid="{00000000-0005-0000-0000-0000FB3B0000}"/>
    <cellStyle name="Normal 2 3 3 2 4 2 4 2 3" xfId="23065" xr:uid="{00000000-0005-0000-0000-0000FC3B0000}"/>
    <cellStyle name="Normal 2 3 3 2 4 2 4 2 4" xfId="13529" xr:uid="{00000000-0005-0000-0000-0000FD3B0000}"/>
    <cellStyle name="Normal 2 3 3 2 4 2 4 3" xfId="6376" xr:uid="{00000000-0005-0000-0000-0000FE3B0000}"/>
    <cellStyle name="Normal 2 3 3 2 4 2 4 3 2" xfId="25449" xr:uid="{00000000-0005-0000-0000-0000FF3B0000}"/>
    <cellStyle name="Normal 2 3 3 2 4 2 4 3 3" xfId="15913" xr:uid="{00000000-0005-0000-0000-0000003C0000}"/>
    <cellStyle name="Normal 2 3 3 2 4 2 4 4" xfId="20681" xr:uid="{00000000-0005-0000-0000-0000013C0000}"/>
    <cellStyle name="Normal 2 3 3 2 4 2 4 5" xfId="11145" xr:uid="{00000000-0005-0000-0000-0000023C0000}"/>
    <cellStyle name="Normal 2 3 3 2 4 2 5" xfId="2799" xr:uid="{00000000-0005-0000-0000-0000033C0000}"/>
    <cellStyle name="Normal 2 3 3 2 4 2 5 2" xfId="7568" xr:uid="{00000000-0005-0000-0000-0000043C0000}"/>
    <cellStyle name="Normal 2 3 3 2 4 2 5 2 2" xfId="26641" xr:uid="{00000000-0005-0000-0000-0000053C0000}"/>
    <cellStyle name="Normal 2 3 3 2 4 2 5 2 3" xfId="17105" xr:uid="{00000000-0005-0000-0000-0000063C0000}"/>
    <cellStyle name="Normal 2 3 3 2 4 2 5 3" xfId="21873" xr:uid="{00000000-0005-0000-0000-0000073C0000}"/>
    <cellStyle name="Normal 2 3 3 2 4 2 5 4" xfId="12337" xr:uid="{00000000-0005-0000-0000-0000083C0000}"/>
    <cellStyle name="Normal 2 3 3 2 4 2 6" xfId="5184" xr:uid="{00000000-0005-0000-0000-0000093C0000}"/>
    <cellStyle name="Normal 2 3 3 2 4 2 6 2" xfId="24257" xr:uid="{00000000-0005-0000-0000-00000A3C0000}"/>
    <cellStyle name="Normal 2 3 3 2 4 2 6 3" xfId="14721" xr:uid="{00000000-0005-0000-0000-00000B3C0000}"/>
    <cellStyle name="Normal 2 3 3 2 4 2 7" xfId="19489" xr:uid="{00000000-0005-0000-0000-00000C3C0000}"/>
    <cellStyle name="Normal 2 3 3 2 4 2 8" xfId="9953" xr:uid="{00000000-0005-0000-0000-00000D3C0000}"/>
    <cellStyle name="Normal 2 3 3 2 4 3" xfId="612" xr:uid="{00000000-0005-0000-0000-00000E3C0000}"/>
    <cellStyle name="Normal 2 3 3 2 4 3 2" xfId="1810" xr:uid="{00000000-0005-0000-0000-00000F3C0000}"/>
    <cellStyle name="Normal 2 3 3 2 4 3 2 2" xfId="4195" xr:uid="{00000000-0005-0000-0000-0000103C0000}"/>
    <cellStyle name="Normal 2 3 3 2 4 3 2 2 2" xfId="8964" xr:uid="{00000000-0005-0000-0000-0000113C0000}"/>
    <cellStyle name="Normal 2 3 3 2 4 3 2 2 2 2" xfId="28037" xr:uid="{00000000-0005-0000-0000-0000123C0000}"/>
    <cellStyle name="Normal 2 3 3 2 4 3 2 2 2 3" xfId="18501" xr:uid="{00000000-0005-0000-0000-0000133C0000}"/>
    <cellStyle name="Normal 2 3 3 2 4 3 2 2 3" xfId="23269" xr:uid="{00000000-0005-0000-0000-0000143C0000}"/>
    <cellStyle name="Normal 2 3 3 2 4 3 2 2 4" xfId="13733" xr:uid="{00000000-0005-0000-0000-0000153C0000}"/>
    <cellStyle name="Normal 2 3 3 2 4 3 2 3" xfId="6580" xr:uid="{00000000-0005-0000-0000-0000163C0000}"/>
    <cellStyle name="Normal 2 3 3 2 4 3 2 3 2" xfId="25653" xr:uid="{00000000-0005-0000-0000-0000173C0000}"/>
    <cellStyle name="Normal 2 3 3 2 4 3 2 3 3" xfId="16117" xr:uid="{00000000-0005-0000-0000-0000183C0000}"/>
    <cellStyle name="Normal 2 3 3 2 4 3 2 4" xfId="20885" xr:uid="{00000000-0005-0000-0000-0000193C0000}"/>
    <cellStyle name="Normal 2 3 3 2 4 3 2 5" xfId="11349" xr:uid="{00000000-0005-0000-0000-00001A3C0000}"/>
    <cellStyle name="Normal 2 3 3 2 4 3 3" xfId="3003" xr:uid="{00000000-0005-0000-0000-00001B3C0000}"/>
    <cellStyle name="Normal 2 3 3 2 4 3 3 2" xfId="7772" xr:uid="{00000000-0005-0000-0000-00001C3C0000}"/>
    <cellStyle name="Normal 2 3 3 2 4 3 3 2 2" xfId="26845" xr:uid="{00000000-0005-0000-0000-00001D3C0000}"/>
    <cellStyle name="Normal 2 3 3 2 4 3 3 2 3" xfId="17309" xr:uid="{00000000-0005-0000-0000-00001E3C0000}"/>
    <cellStyle name="Normal 2 3 3 2 4 3 3 3" xfId="22077" xr:uid="{00000000-0005-0000-0000-00001F3C0000}"/>
    <cellStyle name="Normal 2 3 3 2 4 3 3 4" xfId="12541" xr:uid="{00000000-0005-0000-0000-0000203C0000}"/>
    <cellStyle name="Normal 2 3 3 2 4 3 4" xfId="5388" xr:uid="{00000000-0005-0000-0000-0000213C0000}"/>
    <cellStyle name="Normal 2 3 3 2 4 3 4 2" xfId="24461" xr:uid="{00000000-0005-0000-0000-0000223C0000}"/>
    <cellStyle name="Normal 2 3 3 2 4 3 4 3" xfId="14925" xr:uid="{00000000-0005-0000-0000-0000233C0000}"/>
    <cellStyle name="Normal 2 3 3 2 4 3 5" xfId="19693" xr:uid="{00000000-0005-0000-0000-0000243C0000}"/>
    <cellStyle name="Normal 2 3 3 2 4 3 6" xfId="10157" xr:uid="{00000000-0005-0000-0000-0000253C0000}"/>
    <cellStyle name="Normal 2 3 3 2 4 4" xfId="960" xr:uid="{00000000-0005-0000-0000-0000263C0000}"/>
    <cellStyle name="Normal 2 3 3 2 4 4 2" xfId="2158" xr:uid="{00000000-0005-0000-0000-0000273C0000}"/>
    <cellStyle name="Normal 2 3 3 2 4 4 2 2" xfId="4543" xr:uid="{00000000-0005-0000-0000-0000283C0000}"/>
    <cellStyle name="Normal 2 3 3 2 4 4 2 2 2" xfId="9312" xr:uid="{00000000-0005-0000-0000-0000293C0000}"/>
    <cellStyle name="Normal 2 3 3 2 4 4 2 2 2 2" xfId="28385" xr:uid="{00000000-0005-0000-0000-00002A3C0000}"/>
    <cellStyle name="Normal 2 3 3 2 4 4 2 2 2 3" xfId="18849" xr:uid="{00000000-0005-0000-0000-00002B3C0000}"/>
    <cellStyle name="Normal 2 3 3 2 4 4 2 2 3" xfId="23617" xr:uid="{00000000-0005-0000-0000-00002C3C0000}"/>
    <cellStyle name="Normal 2 3 3 2 4 4 2 2 4" xfId="14081" xr:uid="{00000000-0005-0000-0000-00002D3C0000}"/>
    <cellStyle name="Normal 2 3 3 2 4 4 2 3" xfId="6928" xr:uid="{00000000-0005-0000-0000-00002E3C0000}"/>
    <cellStyle name="Normal 2 3 3 2 4 4 2 3 2" xfId="26001" xr:uid="{00000000-0005-0000-0000-00002F3C0000}"/>
    <cellStyle name="Normal 2 3 3 2 4 4 2 3 3" xfId="16465" xr:uid="{00000000-0005-0000-0000-0000303C0000}"/>
    <cellStyle name="Normal 2 3 3 2 4 4 2 4" xfId="21233" xr:uid="{00000000-0005-0000-0000-0000313C0000}"/>
    <cellStyle name="Normal 2 3 3 2 4 4 2 5" xfId="11697" xr:uid="{00000000-0005-0000-0000-0000323C0000}"/>
    <cellStyle name="Normal 2 3 3 2 4 4 3" xfId="3351" xr:uid="{00000000-0005-0000-0000-0000333C0000}"/>
    <cellStyle name="Normal 2 3 3 2 4 4 3 2" xfId="8120" xr:uid="{00000000-0005-0000-0000-0000343C0000}"/>
    <cellStyle name="Normal 2 3 3 2 4 4 3 2 2" xfId="27193" xr:uid="{00000000-0005-0000-0000-0000353C0000}"/>
    <cellStyle name="Normal 2 3 3 2 4 4 3 2 3" xfId="17657" xr:uid="{00000000-0005-0000-0000-0000363C0000}"/>
    <cellStyle name="Normal 2 3 3 2 4 4 3 3" xfId="22425" xr:uid="{00000000-0005-0000-0000-0000373C0000}"/>
    <cellStyle name="Normal 2 3 3 2 4 4 3 4" xfId="12889" xr:uid="{00000000-0005-0000-0000-0000383C0000}"/>
    <cellStyle name="Normal 2 3 3 2 4 4 4" xfId="5736" xr:uid="{00000000-0005-0000-0000-0000393C0000}"/>
    <cellStyle name="Normal 2 3 3 2 4 4 4 2" xfId="24809" xr:uid="{00000000-0005-0000-0000-00003A3C0000}"/>
    <cellStyle name="Normal 2 3 3 2 4 4 4 3" xfId="15273" xr:uid="{00000000-0005-0000-0000-00003B3C0000}"/>
    <cellStyle name="Normal 2 3 3 2 4 4 5" xfId="20041" xr:uid="{00000000-0005-0000-0000-00003C3C0000}"/>
    <cellStyle name="Normal 2 3 3 2 4 4 6" xfId="10505" xr:uid="{00000000-0005-0000-0000-00003D3C0000}"/>
    <cellStyle name="Normal 2 3 3 2 4 5" xfId="1462" xr:uid="{00000000-0005-0000-0000-00003E3C0000}"/>
    <cellStyle name="Normal 2 3 3 2 4 5 2" xfId="3847" xr:uid="{00000000-0005-0000-0000-00003F3C0000}"/>
    <cellStyle name="Normal 2 3 3 2 4 5 2 2" xfId="8616" xr:uid="{00000000-0005-0000-0000-0000403C0000}"/>
    <cellStyle name="Normal 2 3 3 2 4 5 2 2 2" xfId="27689" xr:uid="{00000000-0005-0000-0000-0000413C0000}"/>
    <cellStyle name="Normal 2 3 3 2 4 5 2 2 3" xfId="18153" xr:uid="{00000000-0005-0000-0000-0000423C0000}"/>
    <cellStyle name="Normal 2 3 3 2 4 5 2 3" xfId="22921" xr:uid="{00000000-0005-0000-0000-0000433C0000}"/>
    <cellStyle name="Normal 2 3 3 2 4 5 2 4" xfId="13385" xr:uid="{00000000-0005-0000-0000-0000443C0000}"/>
    <cellStyle name="Normal 2 3 3 2 4 5 3" xfId="6232" xr:uid="{00000000-0005-0000-0000-0000453C0000}"/>
    <cellStyle name="Normal 2 3 3 2 4 5 3 2" xfId="25305" xr:uid="{00000000-0005-0000-0000-0000463C0000}"/>
    <cellStyle name="Normal 2 3 3 2 4 5 3 3" xfId="15769" xr:uid="{00000000-0005-0000-0000-0000473C0000}"/>
    <cellStyle name="Normal 2 3 3 2 4 5 4" xfId="20537" xr:uid="{00000000-0005-0000-0000-0000483C0000}"/>
    <cellStyle name="Normal 2 3 3 2 4 5 5" xfId="11001" xr:uid="{00000000-0005-0000-0000-0000493C0000}"/>
    <cellStyle name="Normal 2 3 3 2 4 6" xfId="2655" xr:uid="{00000000-0005-0000-0000-00004A3C0000}"/>
    <cellStyle name="Normal 2 3 3 2 4 6 2" xfId="7424" xr:uid="{00000000-0005-0000-0000-00004B3C0000}"/>
    <cellStyle name="Normal 2 3 3 2 4 6 2 2" xfId="26497" xr:uid="{00000000-0005-0000-0000-00004C3C0000}"/>
    <cellStyle name="Normal 2 3 3 2 4 6 2 3" xfId="16961" xr:uid="{00000000-0005-0000-0000-00004D3C0000}"/>
    <cellStyle name="Normal 2 3 3 2 4 6 3" xfId="21729" xr:uid="{00000000-0005-0000-0000-00004E3C0000}"/>
    <cellStyle name="Normal 2 3 3 2 4 6 4" xfId="12193" xr:uid="{00000000-0005-0000-0000-00004F3C0000}"/>
    <cellStyle name="Normal 2 3 3 2 4 7" xfId="5040" xr:uid="{00000000-0005-0000-0000-0000503C0000}"/>
    <cellStyle name="Normal 2 3 3 2 4 7 2" xfId="24113" xr:uid="{00000000-0005-0000-0000-0000513C0000}"/>
    <cellStyle name="Normal 2 3 3 2 4 7 3" xfId="14577" xr:uid="{00000000-0005-0000-0000-0000523C0000}"/>
    <cellStyle name="Normal 2 3 3 2 4 8" xfId="19345" xr:uid="{00000000-0005-0000-0000-0000533C0000}"/>
    <cellStyle name="Normal 2 3 3 2 4 9" xfId="9809" xr:uid="{00000000-0005-0000-0000-0000543C0000}"/>
    <cellStyle name="Normal 2 3 3 2 5" xfId="191" xr:uid="{00000000-0005-0000-0000-0000553C0000}"/>
    <cellStyle name="Normal 2 3 3 2 5 2" xfId="540" xr:uid="{00000000-0005-0000-0000-0000563C0000}"/>
    <cellStyle name="Normal 2 3 3 2 5 2 2" xfId="1738" xr:uid="{00000000-0005-0000-0000-0000573C0000}"/>
    <cellStyle name="Normal 2 3 3 2 5 2 2 2" xfId="4123" xr:uid="{00000000-0005-0000-0000-0000583C0000}"/>
    <cellStyle name="Normal 2 3 3 2 5 2 2 2 2" xfId="8892" xr:uid="{00000000-0005-0000-0000-0000593C0000}"/>
    <cellStyle name="Normal 2 3 3 2 5 2 2 2 2 2" xfId="27965" xr:uid="{00000000-0005-0000-0000-00005A3C0000}"/>
    <cellStyle name="Normal 2 3 3 2 5 2 2 2 2 3" xfId="18429" xr:uid="{00000000-0005-0000-0000-00005B3C0000}"/>
    <cellStyle name="Normal 2 3 3 2 5 2 2 2 3" xfId="23197" xr:uid="{00000000-0005-0000-0000-00005C3C0000}"/>
    <cellStyle name="Normal 2 3 3 2 5 2 2 2 4" xfId="13661" xr:uid="{00000000-0005-0000-0000-00005D3C0000}"/>
    <cellStyle name="Normal 2 3 3 2 5 2 2 3" xfId="6508" xr:uid="{00000000-0005-0000-0000-00005E3C0000}"/>
    <cellStyle name="Normal 2 3 3 2 5 2 2 3 2" xfId="25581" xr:uid="{00000000-0005-0000-0000-00005F3C0000}"/>
    <cellStyle name="Normal 2 3 3 2 5 2 2 3 3" xfId="16045" xr:uid="{00000000-0005-0000-0000-0000603C0000}"/>
    <cellStyle name="Normal 2 3 3 2 5 2 2 4" xfId="20813" xr:uid="{00000000-0005-0000-0000-0000613C0000}"/>
    <cellStyle name="Normal 2 3 3 2 5 2 2 5" xfId="11277" xr:uid="{00000000-0005-0000-0000-0000623C0000}"/>
    <cellStyle name="Normal 2 3 3 2 5 2 3" xfId="2931" xr:uid="{00000000-0005-0000-0000-0000633C0000}"/>
    <cellStyle name="Normal 2 3 3 2 5 2 3 2" xfId="7700" xr:uid="{00000000-0005-0000-0000-0000643C0000}"/>
    <cellStyle name="Normal 2 3 3 2 5 2 3 2 2" xfId="26773" xr:uid="{00000000-0005-0000-0000-0000653C0000}"/>
    <cellStyle name="Normal 2 3 3 2 5 2 3 2 3" xfId="17237" xr:uid="{00000000-0005-0000-0000-0000663C0000}"/>
    <cellStyle name="Normal 2 3 3 2 5 2 3 3" xfId="22005" xr:uid="{00000000-0005-0000-0000-0000673C0000}"/>
    <cellStyle name="Normal 2 3 3 2 5 2 3 4" xfId="12469" xr:uid="{00000000-0005-0000-0000-0000683C0000}"/>
    <cellStyle name="Normal 2 3 3 2 5 2 4" xfId="5316" xr:uid="{00000000-0005-0000-0000-0000693C0000}"/>
    <cellStyle name="Normal 2 3 3 2 5 2 4 2" xfId="24389" xr:uid="{00000000-0005-0000-0000-00006A3C0000}"/>
    <cellStyle name="Normal 2 3 3 2 5 2 4 3" xfId="14853" xr:uid="{00000000-0005-0000-0000-00006B3C0000}"/>
    <cellStyle name="Normal 2 3 3 2 5 2 5" xfId="19621" xr:uid="{00000000-0005-0000-0000-00006C3C0000}"/>
    <cellStyle name="Normal 2 3 3 2 5 2 6" xfId="10085" xr:uid="{00000000-0005-0000-0000-00006D3C0000}"/>
    <cellStyle name="Normal 2 3 3 2 5 3" xfId="888" xr:uid="{00000000-0005-0000-0000-00006E3C0000}"/>
    <cellStyle name="Normal 2 3 3 2 5 3 2" xfId="2086" xr:uid="{00000000-0005-0000-0000-00006F3C0000}"/>
    <cellStyle name="Normal 2 3 3 2 5 3 2 2" xfId="4471" xr:uid="{00000000-0005-0000-0000-0000703C0000}"/>
    <cellStyle name="Normal 2 3 3 2 5 3 2 2 2" xfId="9240" xr:uid="{00000000-0005-0000-0000-0000713C0000}"/>
    <cellStyle name="Normal 2 3 3 2 5 3 2 2 2 2" xfId="28313" xr:uid="{00000000-0005-0000-0000-0000723C0000}"/>
    <cellStyle name="Normal 2 3 3 2 5 3 2 2 2 3" xfId="18777" xr:uid="{00000000-0005-0000-0000-0000733C0000}"/>
    <cellStyle name="Normal 2 3 3 2 5 3 2 2 3" xfId="23545" xr:uid="{00000000-0005-0000-0000-0000743C0000}"/>
    <cellStyle name="Normal 2 3 3 2 5 3 2 2 4" xfId="14009" xr:uid="{00000000-0005-0000-0000-0000753C0000}"/>
    <cellStyle name="Normal 2 3 3 2 5 3 2 3" xfId="6856" xr:uid="{00000000-0005-0000-0000-0000763C0000}"/>
    <cellStyle name="Normal 2 3 3 2 5 3 2 3 2" xfId="25929" xr:uid="{00000000-0005-0000-0000-0000773C0000}"/>
    <cellStyle name="Normal 2 3 3 2 5 3 2 3 3" xfId="16393" xr:uid="{00000000-0005-0000-0000-0000783C0000}"/>
    <cellStyle name="Normal 2 3 3 2 5 3 2 4" xfId="21161" xr:uid="{00000000-0005-0000-0000-0000793C0000}"/>
    <cellStyle name="Normal 2 3 3 2 5 3 2 5" xfId="11625" xr:uid="{00000000-0005-0000-0000-00007A3C0000}"/>
    <cellStyle name="Normal 2 3 3 2 5 3 3" xfId="3279" xr:uid="{00000000-0005-0000-0000-00007B3C0000}"/>
    <cellStyle name="Normal 2 3 3 2 5 3 3 2" xfId="8048" xr:uid="{00000000-0005-0000-0000-00007C3C0000}"/>
    <cellStyle name="Normal 2 3 3 2 5 3 3 2 2" xfId="27121" xr:uid="{00000000-0005-0000-0000-00007D3C0000}"/>
    <cellStyle name="Normal 2 3 3 2 5 3 3 2 3" xfId="17585" xr:uid="{00000000-0005-0000-0000-00007E3C0000}"/>
    <cellStyle name="Normal 2 3 3 2 5 3 3 3" xfId="22353" xr:uid="{00000000-0005-0000-0000-00007F3C0000}"/>
    <cellStyle name="Normal 2 3 3 2 5 3 3 4" xfId="12817" xr:uid="{00000000-0005-0000-0000-0000803C0000}"/>
    <cellStyle name="Normal 2 3 3 2 5 3 4" xfId="5664" xr:uid="{00000000-0005-0000-0000-0000813C0000}"/>
    <cellStyle name="Normal 2 3 3 2 5 3 4 2" xfId="24737" xr:uid="{00000000-0005-0000-0000-0000823C0000}"/>
    <cellStyle name="Normal 2 3 3 2 5 3 4 3" xfId="15201" xr:uid="{00000000-0005-0000-0000-0000833C0000}"/>
    <cellStyle name="Normal 2 3 3 2 5 3 5" xfId="19969" xr:uid="{00000000-0005-0000-0000-0000843C0000}"/>
    <cellStyle name="Normal 2 3 3 2 5 3 6" xfId="10433" xr:uid="{00000000-0005-0000-0000-0000853C0000}"/>
    <cellStyle name="Normal 2 3 3 2 5 4" xfId="1390" xr:uid="{00000000-0005-0000-0000-0000863C0000}"/>
    <cellStyle name="Normal 2 3 3 2 5 4 2" xfId="3775" xr:uid="{00000000-0005-0000-0000-0000873C0000}"/>
    <cellStyle name="Normal 2 3 3 2 5 4 2 2" xfId="8544" xr:uid="{00000000-0005-0000-0000-0000883C0000}"/>
    <cellStyle name="Normal 2 3 3 2 5 4 2 2 2" xfId="27617" xr:uid="{00000000-0005-0000-0000-0000893C0000}"/>
    <cellStyle name="Normal 2 3 3 2 5 4 2 2 3" xfId="18081" xr:uid="{00000000-0005-0000-0000-00008A3C0000}"/>
    <cellStyle name="Normal 2 3 3 2 5 4 2 3" xfId="22849" xr:uid="{00000000-0005-0000-0000-00008B3C0000}"/>
    <cellStyle name="Normal 2 3 3 2 5 4 2 4" xfId="13313" xr:uid="{00000000-0005-0000-0000-00008C3C0000}"/>
    <cellStyle name="Normal 2 3 3 2 5 4 3" xfId="6160" xr:uid="{00000000-0005-0000-0000-00008D3C0000}"/>
    <cellStyle name="Normal 2 3 3 2 5 4 3 2" xfId="25233" xr:uid="{00000000-0005-0000-0000-00008E3C0000}"/>
    <cellStyle name="Normal 2 3 3 2 5 4 3 3" xfId="15697" xr:uid="{00000000-0005-0000-0000-00008F3C0000}"/>
    <cellStyle name="Normal 2 3 3 2 5 4 4" xfId="20465" xr:uid="{00000000-0005-0000-0000-0000903C0000}"/>
    <cellStyle name="Normal 2 3 3 2 5 4 5" xfId="10929" xr:uid="{00000000-0005-0000-0000-0000913C0000}"/>
    <cellStyle name="Normal 2 3 3 2 5 5" xfId="2583" xr:uid="{00000000-0005-0000-0000-0000923C0000}"/>
    <cellStyle name="Normal 2 3 3 2 5 5 2" xfId="7352" xr:uid="{00000000-0005-0000-0000-0000933C0000}"/>
    <cellStyle name="Normal 2 3 3 2 5 5 2 2" xfId="26425" xr:uid="{00000000-0005-0000-0000-0000943C0000}"/>
    <cellStyle name="Normal 2 3 3 2 5 5 2 3" xfId="16889" xr:uid="{00000000-0005-0000-0000-0000953C0000}"/>
    <cellStyle name="Normal 2 3 3 2 5 5 3" xfId="21657" xr:uid="{00000000-0005-0000-0000-0000963C0000}"/>
    <cellStyle name="Normal 2 3 3 2 5 5 4" xfId="12121" xr:uid="{00000000-0005-0000-0000-0000973C0000}"/>
    <cellStyle name="Normal 2 3 3 2 5 6" xfId="4968" xr:uid="{00000000-0005-0000-0000-0000983C0000}"/>
    <cellStyle name="Normal 2 3 3 2 5 6 2" xfId="24041" xr:uid="{00000000-0005-0000-0000-0000993C0000}"/>
    <cellStyle name="Normal 2 3 3 2 5 6 3" xfId="14505" xr:uid="{00000000-0005-0000-0000-00009A3C0000}"/>
    <cellStyle name="Normal 2 3 3 2 5 7" xfId="19273" xr:uid="{00000000-0005-0000-0000-00009B3C0000}"/>
    <cellStyle name="Normal 2 3 3 2 5 8" xfId="9737" xr:uid="{00000000-0005-0000-0000-00009C3C0000}"/>
    <cellStyle name="Normal 2 3 3 2 6" xfId="335" xr:uid="{00000000-0005-0000-0000-00009D3C0000}"/>
    <cellStyle name="Normal 2 3 3 2 6 2" xfId="684" xr:uid="{00000000-0005-0000-0000-00009E3C0000}"/>
    <cellStyle name="Normal 2 3 3 2 6 2 2" xfId="1882" xr:uid="{00000000-0005-0000-0000-00009F3C0000}"/>
    <cellStyle name="Normal 2 3 3 2 6 2 2 2" xfId="4267" xr:uid="{00000000-0005-0000-0000-0000A03C0000}"/>
    <cellStyle name="Normal 2 3 3 2 6 2 2 2 2" xfId="9036" xr:uid="{00000000-0005-0000-0000-0000A13C0000}"/>
    <cellStyle name="Normal 2 3 3 2 6 2 2 2 2 2" xfId="28109" xr:uid="{00000000-0005-0000-0000-0000A23C0000}"/>
    <cellStyle name="Normal 2 3 3 2 6 2 2 2 2 3" xfId="18573" xr:uid="{00000000-0005-0000-0000-0000A33C0000}"/>
    <cellStyle name="Normal 2 3 3 2 6 2 2 2 3" xfId="23341" xr:uid="{00000000-0005-0000-0000-0000A43C0000}"/>
    <cellStyle name="Normal 2 3 3 2 6 2 2 2 4" xfId="13805" xr:uid="{00000000-0005-0000-0000-0000A53C0000}"/>
    <cellStyle name="Normal 2 3 3 2 6 2 2 3" xfId="6652" xr:uid="{00000000-0005-0000-0000-0000A63C0000}"/>
    <cellStyle name="Normal 2 3 3 2 6 2 2 3 2" xfId="25725" xr:uid="{00000000-0005-0000-0000-0000A73C0000}"/>
    <cellStyle name="Normal 2 3 3 2 6 2 2 3 3" xfId="16189" xr:uid="{00000000-0005-0000-0000-0000A83C0000}"/>
    <cellStyle name="Normal 2 3 3 2 6 2 2 4" xfId="20957" xr:uid="{00000000-0005-0000-0000-0000A93C0000}"/>
    <cellStyle name="Normal 2 3 3 2 6 2 2 5" xfId="11421" xr:uid="{00000000-0005-0000-0000-0000AA3C0000}"/>
    <cellStyle name="Normal 2 3 3 2 6 2 3" xfId="3075" xr:uid="{00000000-0005-0000-0000-0000AB3C0000}"/>
    <cellStyle name="Normal 2 3 3 2 6 2 3 2" xfId="7844" xr:uid="{00000000-0005-0000-0000-0000AC3C0000}"/>
    <cellStyle name="Normal 2 3 3 2 6 2 3 2 2" xfId="26917" xr:uid="{00000000-0005-0000-0000-0000AD3C0000}"/>
    <cellStyle name="Normal 2 3 3 2 6 2 3 2 3" xfId="17381" xr:uid="{00000000-0005-0000-0000-0000AE3C0000}"/>
    <cellStyle name="Normal 2 3 3 2 6 2 3 3" xfId="22149" xr:uid="{00000000-0005-0000-0000-0000AF3C0000}"/>
    <cellStyle name="Normal 2 3 3 2 6 2 3 4" xfId="12613" xr:uid="{00000000-0005-0000-0000-0000B03C0000}"/>
    <cellStyle name="Normal 2 3 3 2 6 2 4" xfId="5460" xr:uid="{00000000-0005-0000-0000-0000B13C0000}"/>
    <cellStyle name="Normal 2 3 3 2 6 2 4 2" xfId="24533" xr:uid="{00000000-0005-0000-0000-0000B23C0000}"/>
    <cellStyle name="Normal 2 3 3 2 6 2 4 3" xfId="14997" xr:uid="{00000000-0005-0000-0000-0000B33C0000}"/>
    <cellStyle name="Normal 2 3 3 2 6 2 5" xfId="19765" xr:uid="{00000000-0005-0000-0000-0000B43C0000}"/>
    <cellStyle name="Normal 2 3 3 2 6 2 6" xfId="10229" xr:uid="{00000000-0005-0000-0000-0000B53C0000}"/>
    <cellStyle name="Normal 2 3 3 2 6 3" xfId="1032" xr:uid="{00000000-0005-0000-0000-0000B63C0000}"/>
    <cellStyle name="Normal 2 3 3 2 6 3 2" xfId="2230" xr:uid="{00000000-0005-0000-0000-0000B73C0000}"/>
    <cellStyle name="Normal 2 3 3 2 6 3 2 2" xfId="4615" xr:uid="{00000000-0005-0000-0000-0000B83C0000}"/>
    <cellStyle name="Normal 2 3 3 2 6 3 2 2 2" xfId="9384" xr:uid="{00000000-0005-0000-0000-0000B93C0000}"/>
    <cellStyle name="Normal 2 3 3 2 6 3 2 2 2 2" xfId="28457" xr:uid="{00000000-0005-0000-0000-0000BA3C0000}"/>
    <cellStyle name="Normal 2 3 3 2 6 3 2 2 2 3" xfId="18921" xr:uid="{00000000-0005-0000-0000-0000BB3C0000}"/>
    <cellStyle name="Normal 2 3 3 2 6 3 2 2 3" xfId="23689" xr:uid="{00000000-0005-0000-0000-0000BC3C0000}"/>
    <cellStyle name="Normal 2 3 3 2 6 3 2 2 4" xfId="14153" xr:uid="{00000000-0005-0000-0000-0000BD3C0000}"/>
    <cellStyle name="Normal 2 3 3 2 6 3 2 3" xfId="7000" xr:uid="{00000000-0005-0000-0000-0000BE3C0000}"/>
    <cellStyle name="Normal 2 3 3 2 6 3 2 3 2" xfId="26073" xr:uid="{00000000-0005-0000-0000-0000BF3C0000}"/>
    <cellStyle name="Normal 2 3 3 2 6 3 2 3 3" xfId="16537" xr:uid="{00000000-0005-0000-0000-0000C03C0000}"/>
    <cellStyle name="Normal 2 3 3 2 6 3 2 4" xfId="21305" xr:uid="{00000000-0005-0000-0000-0000C13C0000}"/>
    <cellStyle name="Normal 2 3 3 2 6 3 2 5" xfId="11769" xr:uid="{00000000-0005-0000-0000-0000C23C0000}"/>
    <cellStyle name="Normal 2 3 3 2 6 3 3" xfId="3423" xr:uid="{00000000-0005-0000-0000-0000C33C0000}"/>
    <cellStyle name="Normal 2 3 3 2 6 3 3 2" xfId="8192" xr:uid="{00000000-0005-0000-0000-0000C43C0000}"/>
    <cellStyle name="Normal 2 3 3 2 6 3 3 2 2" xfId="27265" xr:uid="{00000000-0005-0000-0000-0000C53C0000}"/>
    <cellStyle name="Normal 2 3 3 2 6 3 3 2 3" xfId="17729" xr:uid="{00000000-0005-0000-0000-0000C63C0000}"/>
    <cellStyle name="Normal 2 3 3 2 6 3 3 3" xfId="22497" xr:uid="{00000000-0005-0000-0000-0000C73C0000}"/>
    <cellStyle name="Normal 2 3 3 2 6 3 3 4" xfId="12961" xr:uid="{00000000-0005-0000-0000-0000C83C0000}"/>
    <cellStyle name="Normal 2 3 3 2 6 3 4" xfId="5808" xr:uid="{00000000-0005-0000-0000-0000C93C0000}"/>
    <cellStyle name="Normal 2 3 3 2 6 3 4 2" xfId="24881" xr:uid="{00000000-0005-0000-0000-0000CA3C0000}"/>
    <cellStyle name="Normal 2 3 3 2 6 3 4 3" xfId="15345" xr:uid="{00000000-0005-0000-0000-0000CB3C0000}"/>
    <cellStyle name="Normal 2 3 3 2 6 3 5" xfId="20113" xr:uid="{00000000-0005-0000-0000-0000CC3C0000}"/>
    <cellStyle name="Normal 2 3 3 2 6 3 6" xfId="10577" xr:uid="{00000000-0005-0000-0000-0000CD3C0000}"/>
    <cellStyle name="Normal 2 3 3 2 6 4" xfId="1534" xr:uid="{00000000-0005-0000-0000-0000CE3C0000}"/>
    <cellStyle name="Normal 2 3 3 2 6 4 2" xfId="3919" xr:uid="{00000000-0005-0000-0000-0000CF3C0000}"/>
    <cellStyle name="Normal 2 3 3 2 6 4 2 2" xfId="8688" xr:uid="{00000000-0005-0000-0000-0000D03C0000}"/>
    <cellStyle name="Normal 2 3 3 2 6 4 2 2 2" xfId="27761" xr:uid="{00000000-0005-0000-0000-0000D13C0000}"/>
    <cellStyle name="Normal 2 3 3 2 6 4 2 2 3" xfId="18225" xr:uid="{00000000-0005-0000-0000-0000D23C0000}"/>
    <cellStyle name="Normal 2 3 3 2 6 4 2 3" xfId="22993" xr:uid="{00000000-0005-0000-0000-0000D33C0000}"/>
    <cellStyle name="Normal 2 3 3 2 6 4 2 4" xfId="13457" xr:uid="{00000000-0005-0000-0000-0000D43C0000}"/>
    <cellStyle name="Normal 2 3 3 2 6 4 3" xfId="6304" xr:uid="{00000000-0005-0000-0000-0000D53C0000}"/>
    <cellStyle name="Normal 2 3 3 2 6 4 3 2" xfId="25377" xr:uid="{00000000-0005-0000-0000-0000D63C0000}"/>
    <cellStyle name="Normal 2 3 3 2 6 4 3 3" xfId="15841" xr:uid="{00000000-0005-0000-0000-0000D73C0000}"/>
    <cellStyle name="Normal 2 3 3 2 6 4 4" xfId="20609" xr:uid="{00000000-0005-0000-0000-0000D83C0000}"/>
    <cellStyle name="Normal 2 3 3 2 6 4 5" xfId="11073" xr:uid="{00000000-0005-0000-0000-0000D93C0000}"/>
    <cellStyle name="Normal 2 3 3 2 6 5" xfId="2727" xr:uid="{00000000-0005-0000-0000-0000DA3C0000}"/>
    <cellStyle name="Normal 2 3 3 2 6 5 2" xfId="7496" xr:uid="{00000000-0005-0000-0000-0000DB3C0000}"/>
    <cellStyle name="Normal 2 3 3 2 6 5 2 2" xfId="26569" xr:uid="{00000000-0005-0000-0000-0000DC3C0000}"/>
    <cellStyle name="Normal 2 3 3 2 6 5 2 3" xfId="17033" xr:uid="{00000000-0005-0000-0000-0000DD3C0000}"/>
    <cellStyle name="Normal 2 3 3 2 6 5 3" xfId="21801" xr:uid="{00000000-0005-0000-0000-0000DE3C0000}"/>
    <cellStyle name="Normal 2 3 3 2 6 5 4" xfId="12265" xr:uid="{00000000-0005-0000-0000-0000DF3C0000}"/>
    <cellStyle name="Normal 2 3 3 2 6 6" xfId="5112" xr:uid="{00000000-0005-0000-0000-0000E03C0000}"/>
    <cellStyle name="Normal 2 3 3 2 6 6 2" xfId="24185" xr:uid="{00000000-0005-0000-0000-0000E13C0000}"/>
    <cellStyle name="Normal 2 3 3 2 6 6 3" xfId="14649" xr:uid="{00000000-0005-0000-0000-0000E23C0000}"/>
    <cellStyle name="Normal 2 3 3 2 6 7" xfId="19417" xr:uid="{00000000-0005-0000-0000-0000E33C0000}"/>
    <cellStyle name="Normal 2 3 3 2 6 8" xfId="9881" xr:uid="{00000000-0005-0000-0000-0000E43C0000}"/>
    <cellStyle name="Normal 2 3 3 2 7" xfId="492" xr:uid="{00000000-0005-0000-0000-0000E53C0000}"/>
    <cellStyle name="Normal 2 3 3 2 7 2" xfId="1690" xr:uid="{00000000-0005-0000-0000-0000E63C0000}"/>
    <cellStyle name="Normal 2 3 3 2 7 2 2" xfId="4075" xr:uid="{00000000-0005-0000-0000-0000E73C0000}"/>
    <cellStyle name="Normal 2 3 3 2 7 2 2 2" xfId="8844" xr:uid="{00000000-0005-0000-0000-0000E83C0000}"/>
    <cellStyle name="Normal 2 3 3 2 7 2 2 2 2" xfId="27917" xr:uid="{00000000-0005-0000-0000-0000E93C0000}"/>
    <cellStyle name="Normal 2 3 3 2 7 2 2 2 3" xfId="18381" xr:uid="{00000000-0005-0000-0000-0000EA3C0000}"/>
    <cellStyle name="Normal 2 3 3 2 7 2 2 3" xfId="23149" xr:uid="{00000000-0005-0000-0000-0000EB3C0000}"/>
    <cellStyle name="Normal 2 3 3 2 7 2 2 4" xfId="13613" xr:uid="{00000000-0005-0000-0000-0000EC3C0000}"/>
    <cellStyle name="Normal 2 3 3 2 7 2 3" xfId="6460" xr:uid="{00000000-0005-0000-0000-0000ED3C0000}"/>
    <cellStyle name="Normal 2 3 3 2 7 2 3 2" xfId="25533" xr:uid="{00000000-0005-0000-0000-0000EE3C0000}"/>
    <cellStyle name="Normal 2 3 3 2 7 2 3 3" xfId="15997" xr:uid="{00000000-0005-0000-0000-0000EF3C0000}"/>
    <cellStyle name="Normal 2 3 3 2 7 2 4" xfId="20765" xr:uid="{00000000-0005-0000-0000-0000F03C0000}"/>
    <cellStyle name="Normal 2 3 3 2 7 2 5" xfId="11229" xr:uid="{00000000-0005-0000-0000-0000F13C0000}"/>
    <cellStyle name="Normal 2 3 3 2 7 3" xfId="2883" xr:uid="{00000000-0005-0000-0000-0000F23C0000}"/>
    <cellStyle name="Normal 2 3 3 2 7 3 2" xfId="7652" xr:uid="{00000000-0005-0000-0000-0000F33C0000}"/>
    <cellStyle name="Normal 2 3 3 2 7 3 2 2" xfId="26725" xr:uid="{00000000-0005-0000-0000-0000F43C0000}"/>
    <cellStyle name="Normal 2 3 3 2 7 3 2 3" xfId="17189" xr:uid="{00000000-0005-0000-0000-0000F53C0000}"/>
    <cellStyle name="Normal 2 3 3 2 7 3 3" xfId="21957" xr:uid="{00000000-0005-0000-0000-0000F63C0000}"/>
    <cellStyle name="Normal 2 3 3 2 7 3 4" xfId="12421" xr:uid="{00000000-0005-0000-0000-0000F73C0000}"/>
    <cellStyle name="Normal 2 3 3 2 7 4" xfId="5268" xr:uid="{00000000-0005-0000-0000-0000F83C0000}"/>
    <cellStyle name="Normal 2 3 3 2 7 4 2" xfId="24341" xr:uid="{00000000-0005-0000-0000-0000F93C0000}"/>
    <cellStyle name="Normal 2 3 3 2 7 4 3" xfId="14805" xr:uid="{00000000-0005-0000-0000-0000FA3C0000}"/>
    <cellStyle name="Normal 2 3 3 2 7 5" xfId="19573" xr:uid="{00000000-0005-0000-0000-0000FB3C0000}"/>
    <cellStyle name="Normal 2 3 3 2 7 6" xfId="10037" xr:uid="{00000000-0005-0000-0000-0000FC3C0000}"/>
    <cellStyle name="Normal 2 3 3 2 8" xfId="840" xr:uid="{00000000-0005-0000-0000-0000FD3C0000}"/>
    <cellStyle name="Normal 2 3 3 2 8 2" xfId="2038" xr:uid="{00000000-0005-0000-0000-0000FE3C0000}"/>
    <cellStyle name="Normal 2 3 3 2 8 2 2" xfId="4423" xr:uid="{00000000-0005-0000-0000-0000FF3C0000}"/>
    <cellStyle name="Normal 2 3 3 2 8 2 2 2" xfId="9192" xr:uid="{00000000-0005-0000-0000-0000003D0000}"/>
    <cellStyle name="Normal 2 3 3 2 8 2 2 2 2" xfId="28265" xr:uid="{00000000-0005-0000-0000-0000013D0000}"/>
    <cellStyle name="Normal 2 3 3 2 8 2 2 2 3" xfId="18729" xr:uid="{00000000-0005-0000-0000-0000023D0000}"/>
    <cellStyle name="Normal 2 3 3 2 8 2 2 3" xfId="23497" xr:uid="{00000000-0005-0000-0000-0000033D0000}"/>
    <cellStyle name="Normal 2 3 3 2 8 2 2 4" xfId="13961" xr:uid="{00000000-0005-0000-0000-0000043D0000}"/>
    <cellStyle name="Normal 2 3 3 2 8 2 3" xfId="6808" xr:uid="{00000000-0005-0000-0000-0000053D0000}"/>
    <cellStyle name="Normal 2 3 3 2 8 2 3 2" xfId="25881" xr:uid="{00000000-0005-0000-0000-0000063D0000}"/>
    <cellStyle name="Normal 2 3 3 2 8 2 3 3" xfId="16345" xr:uid="{00000000-0005-0000-0000-0000073D0000}"/>
    <cellStyle name="Normal 2 3 3 2 8 2 4" xfId="21113" xr:uid="{00000000-0005-0000-0000-0000083D0000}"/>
    <cellStyle name="Normal 2 3 3 2 8 2 5" xfId="11577" xr:uid="{00000000-0005-0000-0000-0000093D0000}"/>
    <cellStyle name="Normal 2 3 3 2 8 3" xfId="3231" xr:uid="{00000000-0005-0000-0000-00000A3D0000}"/>
    <cellStyle name="Normal 2 3 3 2 8 3 2" xfId="8000" xr:uid="{00000000-0005-0000-0000-00000B3D0000}"/>
    <cellStyle name="Normal 2 3 3 2 8 3 2 2" xfId="27073" xr:uid="{00000000-0005-0000-0000-00000C3D0000}"/>
    <cellStyle name="Normal 2 3 3 2 8 3 2 3" xfId="17537" xr:uid="{00000000-0005-0000-0000-00000D3D0000}"/>
    <cellStyle name="Normal 2 3 3 2 8 3 3" xfId="22305" xr:uid="{00000000-0005-0000-0000-00000E3D0000}"/>
    <cellStyle name="Normal 2 3 3 2 8 3 4" xfId="12769" xr:uid="{00000000-0005-0000-0000-00000F3D0000}"/>
    <cellStyle name="Normal 2 3 3 2 8 4" xfId="5616" xr:uid="{00000000-0005-0000-0000-0000103D0000}"/>
    <cellStyle name="Normal 2 3 3 2 8 4 2" xfId="24689" xr:uid="{00000000-0005-0000-0000-0000113D0000}"/>
    <cellStyle name="Normal 2 3 3 2 8 4 3" xfId="15153" xr:uid="{00000000-0005-0000-0000-0000123D0000}"/>
    <cellStyle name="Normal 2 3 3 2 8 5" xfId="19921" xr:uid="{00000000-0005-0000-0000-0000133D0000}"/>
    <cellStyle name="Normal 2 3 3 2 8 6" xfId="10385" xr:uid="{00000000-0005-0000-0000-0000143D0000}"/>
    <cellStyle name="Normal 2 3 3 2 9" xfId="143" xr:uid="{00000000-0005-0000-0000-0000153D0000}"/>
    <cellStyle name="Normal 2 3 3 2 9 2" xfId="1342" xr:uid="{00000000-0005-0000-0000-0000163D0000}"/>
    <cellStyle name="Normal 2 3 3 2 9 2 2" xfId="3727" xr:uid="{00000000-0005-0000-0000-0000173D0000}"/>
    <cellStyle name="Normal 2 3 3 2 9 2 2 2" xfId="8496" xr:uid="{00000000-0005-0000-0000-0000183D0000}"/>
    <cellStyle name="Normal 2 3 3 2 9 2 2 2 2" xfId="27569" xr:uid="{00000000-0005-0000-0000-0000193D0000}"/>
    <cellStyle name="Normal 2 3 3 2 9 2 2 2 3" xfId="18033" xr:uid="{00000000-0005-0000-0000-00001A3D0000}"/>
    <cellStyle name="Normal 2 3 3 2 9 2 2 3" xfId="22801" xr:uid="{00000000-0005-0000-0000-00001B3D0000}"/>
    <cellStyle name="Normal 2 3 3 2 9 2 2 4" xfId="13265" xr:uid="{00000000-0005-0000-0000-00001C3D0000}"/>
    <cellStyle name="Normal 2 3 3 2 9 2 3" xfId="6112" xr:uid="{00000000-0005-0000-0000-00001D3D0000}"/>
    <cellStyle name="Normal 2 3 3 2 9 2 3 2" xfId="25185" xr:uid="{00000000-0005-0000-0000-00001E3D0000}"/>
    <cellStyle name="Normal 2 3 3 2 9 2 3 3" xfId="15649" xr:uid="{00000000-0005-0000-0000-00001F3D0000}"/>
    <cellStyle name="Normal 2 3 3 2 9 2 4" xfId="20417" xr:uid="{00000000-0005-0000-0000-0000203D0000}"/>
    <cellStyle name="Normal 2 3 3 2 9 2 5" xfId="10881" xr:uid="{00000000-0005-0000-0000-0000213D0000}"/>
    <cellStyle name="Normal 2 3 3 2 9 3" xfId="2535" xr:uid="{00000000-0005-0000-0000-0000223D0000}"/>
    <cellStyle name="Normal 2 3 3 2 9 3 2" xfId="7304" xr:uid="{00000000-0005-0000-0000-0000233D0000}"/>
    <cellStyle name="Normal 2 3 3 2 9 3 2 2" xfId="26377" xr:uid="{00000000-0005-0000-0000-0000243D0000}"/>
    <cellStyle name="Normal 2 3 3 2 9 3 2 3" xfId="16841" xr:uid="{00000000-0005-0000-0000-0000253D0000}"/>
    <cellStyle name="Normal 2 3 3 2 9 3 3" xfId="21609" xr:uid="{00000000-0005-0000-0000-0000263D0000}"/>
    <cellStyle name="Normal 2 3 3 2 9 3 4" xfId="12073" xr:uid="{00000000-0005-0000-0000-0000273D0000}"/>
    <cellStyle name="Normal 2 3 3 2 9 4" xfId="4920" xr:uid="{00000000-0005-0000-0000-0000283D0000}"/>
    <cellStyle name="Normal 2 3 3 2 9 4 2" xfId="23993" xr:uid="{00000000-0005-0000-0000-0000293D0000}"/>
    <cellStyle name="Normal 2 3 3 2 9 4 3" xfId="14457" xr:uid="{00000000-0005-0000-0000-00002A3D0000}"/>
    <cellStyle name="Normal 2 3 3 2 9 5" xfId="19225" xr:uid="{00000000-0005-0000-0000-00002B3D0000}"/>
    <cellStyle name="Normal 2 3 3 2 9 6" xfId="9689" xr:uid="{00000000-0005-0000-0000-00002C3D0000}"/>
    <cellStyle name="Normal 2 3 3 3" xfId="47" xr:uid="{00000000-0005-0000-0000-00002D3D0000}"/>
    <cellStyle name="Normal 2 3 3 3 10" xfId="1246" xr:uid="{00000000-0005-0000-0000-00002E3D0000}"/>
    <cellStyle name="Normal 2 3 3 3 10 2" xfId="3631" xr:uid="{00000000-0005-0000-0000-00002F3D0000}"/>
    <cellStyle name="Normal 2 3 3 3 10 2 2" xfId="8400" xr:uid="{00000000-0005-0000-0000-0000303D0000}"/>
    <cellStyle name="Normal 2 3 3 3 10 2 2 2" xfId="27473" xr:uid="{00000000-0005-0000-0000-0000313D0000}"/>
    <cellStyle name="Normal 2 3 3 3 10 2 2 3" xfId="17937" xr:uid="{00000000-0005-0000-0000-0000323D0000}"/>
    <cellStyle name="Normal 2 3 3 3 10 2 3" xfId="22705" xr:uid="{00000000-0005-0000-0000-0000333D0000}"/>
    <cellStyle name="Normal 2 3 3 3 10 2 4" xfId="13169" xr:uid="{00000000-0005-0000-0000-0000343D0000}"/>
    <cellStyle name="Normal 2 3 3 3 10 3" xfId="6016" xr:uid="{00000000-0005-0000-0000-0000353D0000}"/>
    <cellStyle name="Normal 2 3 3 3 10 3 2" xfId="25089" xr:uid="{00000000-0005-0000-0000-0000363D0000}"/>
    <cellStyle name="Normal 2 3 3 3 10 3 3" xfId="15553" xr:uid="{00000000-0005-0000-0000-0000373D0000}"/>
    <cellStyle name="Normal 2 3 3 3 10 4" xfId="20321" xr:uid="{00000000-0005-0000-0000-0000383D0000}"/>
    <cellStyle name="Normal 2 3 3 3 10 5" xfId="10785" xr:uid="{00000000-0005-0000-0000-0000393D0000}"/>
    <cellStyle name="Normal 2 3 3 3 11" xfId="2439" xr:uid="{00000000-0005-0000-0000-00003A3D0000}"/>
    <cellStyle name="Normal 2 3 3 3 11 2" xfId="7208" xr:uid="{00000000-0005-0000-0000-00003B3D0000}"/>
    <cellStyle name="Normal 2 3 3 3 11 2 2" xfId="26281" xr:uid="{00000000-0005-0000-0000-00003C3D0000}"/>
    <cellStyle name="Normal 2 3 3 3 11 2 3" xfId="16745" xr:uid="{00000000-0005-0000-0000-00003D3D0000}"/>
    <cellStyle name="Normal 2 3 3 3 11 3" xfId="21513" xr:uid="{00000000-0005-0000-0000-00003E3D0000}"/>
    <cellStyle name="Normal 2 3 3 3 11 4" xfId="11977" xr:uid="{00000000-0005-0000-0000-00003F3D0000}"/>
    <cellStyle name="Normal 2 3 3 3 12" xfId="4824" xr:uid="{00000000-0005-0000-0000-0000403D0000}"/>
    <cellStyle name="Normal 2 3 3 3 12 2" xfId="23897" xr:uid="{00000000-0005-0000-0000-0000413D0000}"/>
    <cellStyle name="Normal 2 3 3 3 12 3" xfId="14361" xr:uid="{00000000-0005-0000-0000-0000423D0000}"/>
    <cellStyle name="Normal 2 3 3 3 13" xfId="19129" xr:uid="{00000000-0005-0000-0000-0000433D0000}"/>
    <cellStyle name="Normal 2 3 3 3 14" xfId="9593" xr:uid="{00000000-0005-0000-0000-0000443D0000}"/>
    <cellStyle name="Normal 2 3 3 3 2" xfId="299" xr:uid="{00000000-0005-0000-0000-0000453D0000}"/>
    <cellStyle name="Normal 2 3 3 3 2 2" xfId="443" xr:uid="{00000000-0005-0000-0000-0000463D0000}"/>
    <cellStyle name="Normal 2 3 3 3 2 2 2" xfId="792" xr:uid="{00000000-0005-0000-0000-0000473D0000}"/>
    <cellStyle name="Normal 2 3 3 3 2 2 2 2" xfId="1990" xr:uid="{00000000-0005-0000-0000-0000483D0000}"/>
    <cellStyle name="Normal 2 3 3 3 2 2 2 2 2" xfId="4375" xr:uid="{00000000-0005-0000-0000-0000493D0000}"/>
    <cellStyle name="Normal 2 3 3 3 2 2 2 2 2 2" xfId="9144" xr:uid="{00000000-0005-0000-0000-00004A3D0000}"/>
    <cellStyle name="Normal 2 3 3 3 2 2 2 2 2 2 2" xfId="28217" xr:uid="{00000000-0005-0000-0000-00004B3D0000}"/>
    <cellStyle name="Normal 2 3 3 3 2 2 2 2 2 2 3" xfId="18681" xr:uid="{00000000-0005-0000-0000-00004C3D0000}"/>
    <cellStyle name="Normal 2 3 3 3 2 2 2 2 2 3" xfId="23449" xr:uid="{00000000-0005-0000-0000-00004D3D0000}"/>
    <cellStyle name="Normal 2 3 3 3 2 2 2 2 2 4" xfId="13913" xr:uid="{00000000-0005-0000-0000-00004E3D0000}"/>
    <cellStyle name="Normal 2 3 3 3 2 2 2 2 3" xfId="6760" xr:uid="{00000000-0005-0000-0000-00004F3D0000}"/>
    <cellStyle name="Normal 2 3 3 3 2 2 2 2 3 2" xfId="25833" xr:uid="{00000000-0005-0000-0000-0000503D0000}"/>
    <cellStyle name="Normal 2 3 3 3 2 2 2 2 3 3" xfId="16297" xr:uid="{00000000-0005-0000-0000-0000513D0000}"/>
    <cellStyle name="Normal 2 3 3 3 2 2 2 2 4" xfId="21065" xr:uid="{00000000-0005-0000-0000-0000523D0000}"/>
    <cellStyle name="Normal 2 3 3 3 2 2 2 2 5" xfId="11529" xr:uid="{00000000-0005-0000-0000-0000533D0000}"/>
    <cellStyle name="Normal 2 3 3 3 2 2 2 3" xfId="3183" xr:uid="{00000000-0005-0000-0000-0000543D0000}"/>
    <cellStyle name="Normal 2 3 3 3 2 2 2 3 2" xfId="7952" xr:uid="{00000000-0005-0000-0000-0000553D0000}"/>
    <cellStyle name="Normal 2 3 3 3 2 2 2 3 2 2" xfId="27025" xr:uid="{00000000-0005-0000-0000-0000563D0000}"/>
    <cellStyle name="Normal 2 3 3 3 2 2 2 3 2 3" xfId="17489" xr:uid="{00000000-0005-0000-0000-0000573D0000}"/>
    <cellStyle name="Normal 2 3 3 3 2 2 2 3 3" xfId="22257" xr:uid="{00000000-0005-0000-0000-0000583D0000}"/>
    <cellStyle name="Normal 2 3 3 3 2 2 2 3 4" xfId="12721" xr:uid="{00000000-0005-0000-0000-0000593D0000}"/>
    <cellStyle name="Normal 2 3 3 3 2 2 2 4" xfId="5568" xr:uid="{00000000-0005-0000-0000-00005A3D0000}"/>
    <cellStyle name="Normal 2 3 3 3 2 2 2 4 2" xfId="24641" xr:uid="{00000000-0005-0000-0000-00005B3D0000}"/>
    <cellStyle name="Normal 2 3 3 3 2 2 2 4 3" xfId="15105" xr:uid="{00000000-0005-0000-0000-00005C3D0000}"/>
    <cellStyle name="Normal 2 3 3 3 2 2 2 5" xfId="19873" xr:uid="{00000000-0005-0000-0000-00005D3D0000}"/>
    <cellStyle name="Normal 2 3 3 3 2 2 2 6" xfId="10337" xr:uid="{00000000-0005-0000-0000-00005E3D0000}"/>
    <cellStyle name="Normal 2 3 3 3 2 2 3" xfId="1140" xr:uid="{00000000-0005-0000-0000-00005F3D0000}"/>
    <cellStyle name="Normal 2 3 3 3 2 2 3 2" xfId="2338" xr:uid="{00000000-0005-0000-0000-0000603D0000}"/>
    <cellStyle name="Normal 2 3 3 3 2 2 3 2 2" xfId="4723" xr:uid="{00000000-0005-0000-0000-0000613D0000}"/>
    <cellStyle name="Normal 2 3 3 3 2 2 3 2 2 2" xfId="9492" xr:uid="{00000000-0005-0000-0000-0000623D0000}"/>
    <cellStyle name="Normal 2 3 3 3 2 2 3 2 2 2 2" xfId="28565" xr:uid="{00000000-0005-0000-0000-0000633D0000}"/>
    <cellStyle name="Normal 2 3 3 3 2 2 3 2 2 2 3" xfId="19029" xr:uid="{00000000-0005-0000-0000-0000643D0000}"/>
    <cellStyle name="Normal 2 3 3 3 2 2 3 2 2 3" xfId="23797" xr:uid="{00000000-0005-0000-0000-0000653D0000}"/>
    <cellStyle name="Normal 2 3 3 3 2 2 3 2 2 4" xfId="14261" xr:uid="{00000000-0005-0000-0000-0000663D0000}"/>
    <cellStyle name="Normal 2 3 3 3 2 2 3 2 3" xfId="7108" xr:uid="{00000000-0005-0000-0000-0000673D0000}"/>
    <cellStyle name="Normal 2 3 3 3 2 2 3 2 3 2" xfId="26181" xr:uid="{00000000-0005-0000-0000-0000683D0000}"/>
    <cellStyle name="Normal 2 3 3 3 2 2 3 2 3 3" xfId="16645" xr:uid="{00000000-0005-0000-0000-0000693D0000}"/>
    <cellStyle name="Normal 2 3 3 3 2 2 3 2 4" xfId="21413" xr:uid="{00000000-0005-0000-0000-00006A3D0000}"/>
    <cellStyle name="Normal 2 3 3 3 2 2 3 2 5" xfId="11877" xr:uid="{00000000-0005-0000-0000-00006B3D0000}"/>
    <cellStyle name="Normal 2 3 3 3 2 2 3 3" xfId="3531" xr:uid="{00000000-0005-0000-0000-00006C3D0000}"/>
    <cellStyle name="Normal 2 3 3 3 2 2 3 3 2" xfId="8300" xr:uid="{00000000-0005-0000-0000-00006D3D0000}"/>
    <cellStyle name="Normal 2 3 3 3 2 2 3 3 2 2" xfId="27373" xr:uid="{00000000-0005-0000-0000-00006E3D0000}"/>
    <cellStyle name="Normal 2 3 3 3 2 2 3 3 2 3" xfId="17837" xr:uid="{00000000-0005-0000-0000-00006F3D0000}"/>
    <cellStyle name="Normal 2 3 3 3 2 2 3 3 3" xfId="22605" xr:uid="{00000000-0005-0000-0000-0000703D0000}"/>
    <cellStyle name="Normal 2 3 3 3 2 2 3 3 4" xfId="13069" xr:uid="{00000000-0005-0000-0000-0000713D0000}"/>
    <cellStyle name="Normal 2 3 3 3 2 2 3 4" xfId="5916" xr:uid="{00000000-0005-0000-0000-0000723D0000}"/>
    <cellStyle name="Normal 2 3 3 3 2 2 3 4 2" xfId="24989" xr:uid="{00000000-0005-0000-0000-0000733D0000}"/>
    <cellStyle name="Normal 2 3 3 3 2 2 3 4 3" xfId="15453" xr:uid="{00000000-0005-0000-0000-0000743D0000}"/>
    <cellStyle name="Normal 2 3 3 3 2 2 3 5" xfId="20221" xr:uid="{00000000-0005-0000-0000-0000753D0000}"/>
    <cellStyle name="Normal 2 3 3 3 2 2 3 6" xfId="10685" xr:uid="{00000000-0005-0000-0000-0000763D0000}"/>
    <cellStyle name="Normal 2 3 3 3 2 2 4" xfId="1642" xr:uid="{00000000-0005-0000-0000-0000773D0000}"/>
    <cellStyle name="Normal 2 3 3 3 2 2 4 2" xfId="4027" xr:uid="{00000000-0005-0000-0000-0000783D0000}"/>
    <cellStyle name="Normal 2 3 3 3 2 2 4 2 2" xfId="8796" xr:uid="{00000000-0005-0000-0000-0000793D0000}"/>
    <cellStyle name="Normal 2 3 3 3 2 2 4 2 2 2" xfId="27869" xr:uid="{00000000-0005-0000-0000-00007A3D0000}"/>
    <cellStyle name="Normal 2 3 3 3 2 2 4 2 2 3" xfId="18333" xr:uid="{00000000-0005-0000-0000-00007B3D0000}"/>
    <cellStyle name="Normal 2 3 3 3 2 2 4 2 3" xfId="23101" xr:uid="{00000000-0005-0000-0000-00007C3D0000}"/>
    <cellStyle name="Normal 2 3 3 3 2 2 4 2 4" xfId="13565" xr:uid="{00000000-0005-0000-0000-00007D3D0000}"/>
    <cellStyle name="Normal 2 3 3 3 2 2 4 3" xfId="6412" xr:uid="{00000000-0005-0000-0000-00007E3D0000}"/>
    <cellStyle name="Normal 2 3 3 3 2 2 4 3 2" xfId="25485" xr:uid="{00000000-0005-0000-0000-00007F3D0000}"/>
    <cellStyle name="Normal 2 3 3 3 2 2 4 3 3" xfId="15949" xr:uid="{00000000-0005-0000-0000-0000803D0000}"/>
    <cellStyle name="Normal 2 3 3 3 2 2 4 4" xfId="20717" xr:uid="{00000000-0005-0000-0000-0000813D0000}"/>
    <cellStyle name="Normal 2 3 3 3 2 2 4 5" xfId="11181" xr:uid="{00000000-0005-0000-0000-0000823D0000}"/>
    <cellStyle name="Normal 2 3 3 3 2 2 5" xfId="2835" xr:uid="{00000000-0005-0000-0000-0000833D0000}"/>
    <cellStyle name="Normal 2 3 3 3 2 2 5 2" xfId="7604" xr:uid="{00000000-0005-0000-0000-0000843D0000}"/>
    <cellStyle name="Normal 2 3 3 3 2 2 5 2 2" xfId="26677" xr:uid="{00000000-0005-0000-0000-0000853D0000}"/>
    <cellStyle name="Normal 2 3 3 3 2 2 5 2 3" xfId="17141" xr:uid="{00000000-0005-0000-0000-0000863D0000}"/>
    <cellStyle name="Normal 2 3 3 3 2 2 5 3" xfId="21909" xr:uid="{00000000-0005-0000-0000-0000873D0000}"/>
    <cellStyle name="Normal 2 3 3 3 2 2 5 4" xfId="12373" xr:uid="{00000000-0005-0000-0000-0000883D0000}"/>
    <cellStyle name="Normal 2 3 3 3 2 2 6" xfId="5220" xr:uid="{00000000-0005-0000-0000-0000893D0000}"/>
    <cellStyle name="Normal 2 3 3 3 2 2 6 2" xfId="24293" xr:uid="{00000000-0005-0000-0000-00008A3D0000}"/>
    <cellStyle name="Normal 2 3 3 3 2 2 6 3" xfId="14757" xr:uid="{00000000-0005-0000-0000-00008B3D0000}"/>
    <cellStyle name="Normal 2 3 3 3 2 2 7" xfId="19525" xr:uid="{00000000-0005-0000-0000-00008C3D0000}"/>
    <cellStyle name="Normal 2 3 3 3 2 2 8" xfId="9989" xr:uid="{00000000-0005-0000-0000-00008D3D0000}"/>
    <cellStyle name="Normal 2 3 3 3 2 3" xfId="648" xr:uid="{00000000-0005-0000-0000-00008E3D0000}"/>
    <cellStyle name="Normal 2 3 3 3 2 3 2" xfId="1846" xr:uid="{00000000-0005-0000-0000-00008F3D0000}"/>
    <cellStyle name="Normal 2 3 3 3 2 3 2 2" xfId="4231" xr:uid="{00000000-0005-0000-0000-0000903D0000}"/>
    <cellStyle name="Normal 2 3 3 3 2 3 2 2 2" xfId="9000" xr:uid="{00000000-0005-0000-0000-0000913D0000}"/>
    <cellStyle name="Normal 2 3 3 3 2 3 2 2 2 2" xfId="28073" xr:uid="{00000000-0005-0000-0000-0000923D0000}"/>
    <cellStyle name="Normal 2 3 3 3 2 3 2 2 2 3" xfId="18537" xr:uid="{00000000-0005-0000-0000-0000933D0000}"/>
    <cellStyle name="Normal 2 3 3 3 2 3 2 2 3" xfId="23305" xr:uid="{00000000-0005-0000-0000-0000943D0000}"/>
    <cellStyle name="Normal 2 3 3 3 2 3 2 2 4" xfId="13769" xr:uid="{00000000-0005-0000-0000-0000953D0000}"/>
    <cellStyle name="Normal 2 3 3 3 2 3 2 3" xfId="6616" xr:uid="{00000000-0005-0000-0000-0000963D0000}"/>
    <cellStyle name="Normal 2 3 3 3 2 3 2 3 2" xfId="25689" xr:uid="{00000000-0005-0000-0000-0000973D0000}"/>
    <cellStyle name="Normal 2 3 3 3 2 3 2 3 3" xfId="16153" xr:uid="{00000000-0005-0000-0000-0000983D0000}"/>
    <cellStyle name="Normal 2 3 3 3 2 3 2 4" xfId="20921" xr:uid="{00000000-0005-0000-0000-0000993D0000}"/>
    <cellStyle name="Normal 2 3 3 3 2 3 2 5" xfId="11385" xr:uid="{00000000-0005-0000-0000-00009A3D0000}"/>
    <cellStyle name="Normal 2 3 3 3 2 3 3" xfId="3039" xr:uid="{00000000-0005-0000-0000-00009B3D0000}"/>
    <cellStyle name="Normal 2 3 3 3 2 3 3 2" xfId="7808" xr:uid="{00000000-0005-0000-0000-00009C3D0000}"/>
    <cellStyle name="Normal 2 3 3 3 2 3 3 2 2" xfId="26881" xr:uid="{00000000-0005-0000-0000-00009D3D0000}"/>
    <cellStyle name="Normal 2 3 3 3 2 3 3 2 3" xfId="17345" xr:uid="{00000000-0005-0000-0000-00009E3D0000}"/>
    <cellStyle name="Normal 2 3 3 3 2 3 3 3" xfId="22113" xr:uid="{00000000-0005-0000-0000-00009F3D0000}"/>
    <cellStyle name="Normal 2 3 3 3 2 3 3 4" xfId="12577" xr:uid="{00000000-0005-0000-0000-0000A03D0000}"/>
    <cellStyle name="Normal 2 3 3 3 2 3 4" xfId="5424" xr:uid="{00000000-0005-0000-0000-0000A13D0000}"/>
    <cellStyle name="Normal 2 3 3 3 2 3 4 2" xfId="24497" xr:uid="{00000000-0005-0000-0000-0000A23D0000}"/>
    <cellStyle name="Normal 2 3 3 3 2 3 4 3" xfId="14961" xr:uid="{00000000-0005-0000-0000-0000A33D0000}"/>
    <cellStyle name="Normal 2 3 3 3 2 3 5" xfId="19729" xr:uid="{00000000-0005-0000-0000-0000A43D0000}"/>
    <cellStyle name="Normal 2 3 3 3 2 3 6" xfId="10193" xr:uid="{00000000-0005-0000-0000-0000A53D0000}"/>
    <cellStyle name="Normal 2 3 3 3 2 4" xfId="996" xr:uid="{00000000-0005-0000-0000-0000A63D0000}"/>
    <cellStyle name="Normal 2 3 3 3 2 4 2" xfId="2194" xr:uid="{00000000-0005-0000-0000-0000A73D0000}"/>
    <cellStyle name="Normal 2 3 3 3 2 4 2 2" xfId="4579" xr:uid="{00000000-0005-0000-0000-0000A83D0000}"/>
    <cellStyle name="Normal 2 3 3 3 2 4 2 2 2" xfId="9348" xr:uid="{00000000-0005-0000-0000-0000A93D0000}"/>
    <cellStyle name="Normal 2 3 3 3 2 4 2 2 2 2" xfId="28421" xr:uid="{00000000-0005-0000-0000-0000AA3D0000}"/>
    <cellStyle name="Normal 2 3 3 3 2 4 2 2 2 3" xfId="18885" xr:uid="{00000000-0005-0000-0000-0000AB3D0000}"/>
    <cellStyle name="Normal 2 3 3 3 2 4 2 2 3" xfId="23653" xr:uid="{00000000-0005-0000-0000-0000AC3D0000}"/>
    <cellStyle name="Normal 2 3 3 3 2 4 2 2 4" xfId="14117" xr:uid="{00000000-0005-0000-0000-0000AD3D0000}"/>
    <cellStyle name="Normal 2 3 3 3 2 4 2 3" xfId="6964" xr:uid="{00000000-0005-0000-0000-0000AE3D0000}"/>
    <cellStyle name="Normal 2 3 3 3 2 4 2 3 2" xfId="26037" xr:uid="{00000000-0005-0000-0000-0000AF3D0000}"/>
    <cellStyle name="Normal 2 3 3 3 2 4 2 3 3" xfId="16501" xr:uid="{00000000-0005-0000-0000-0000B03D0000}"/>
    <cellStyle name="Normal 2 3 3 3 2 4 2 4" xfId="21269" xr:uid="{00000000-0005-0000-0000-0000B13D0000}"/>
    <cellStyle name="Normal 2 3 3 3 2 4 2 5" xfId="11733" xr:uid="{00000000-0005-0000-0000-0000B23D0000}"/>
    <cellStyle name="Normal 2 3 3 3 2 4 3" xfId="3387" xr:uid="{00000000-0005-0000-0000-0000B33D0000}"/>
    <cellStyle name="Normal 2 3 3 3 2 4 3 2" xfId="8156" xr:uid="{00000000-0005-0000-0000-0000B43D0000}"/>
    <cellStyle name="Normal 2 3 3 3 2 4 3 2 2" xfId="27229" xr:uid="{00000000-0005-0000-0000-0000B53D0000}"/>
    <cellStyle name="Normal 2 3 3 3 2 4 3 2 3" xfId="17693" xr:uid="{00000000-0005-0000-0000-0000B63D0000}"/>
    <cellStyle name="Normal 2 3 3 3 2 4 3 3" xfId="22461" xr:uid="{00000000-0005-0000-0000-0000B73D0000}"/>
    <cellStyle name="Normal 2 3 3 3 2 4 3 4" xfId="12925" xr:uid="{00000000-0005-0000-0000-0000B83D0000}"/>
    <cellStyle name="Normal 2 3 3 3 2 4 4" xfId="5772" xr:uid="{00000000-0005-0000-0000-0000B93D0000}"/>
    <cellStyle name="Normal 2 3 3 3 2 4 4 2" xfId="24845" xr:uid="{00000000-0005-0000-0000-0000BA3D0000}"/>
    <cellStyle name="Normal 2 3 3 3 2 4 4 3" xfId="15309" xr:uid="{00000000-0005-0000-0000-0000BB3D0000}"/>
    <cellStyle name="Normal 2 3 3 3 2 4 5" xfId="20077" xr:uid="{00000000-0005-0000-0000-0000BC3D0000}"/>
    <cellStyle name="Normal 2 3 3 3 2 4 6" xfId="10541" xr:uid="{00000000-0005-0000-0000-0000BD3D0000}"/>
    <cellStyle name="Normal 2 3 3 3 2 5" xfId="1498" xr:uid="{00000000-0005-0000-0000-0000BE3D0000}"/>
    <cellStyle name="Normal 2 3 3 3 2 5 2" xfId="3883" xr:uid="{00000000-0005-0000-0000-0000BF3D0000}"/>
    <cellStyle name="Normal 2 3 3 3 2 5 2 2" xfId="8652" xr:uid="{00000000-0005-0000-0000-0000C03D0000}"/>
    <cellStyle name="Normal 2 3 3 3 2 5 2 2 2" xfId="27725" xr:uid="{00000000-0005-0000-0000-0000C13D0000}"/>
    <cellStyle name="Normal 2 3 3 3 2 5 2 2 3" xfId="18189" xr:uid="{00000000-0005-0000-0000-0000C23D0000}"/>
    <cellStyle name="Normal 2 3 3 3 2 5 2 3" xfId="22957" xr:uid="{00000000-0005-0000-0000-0000C33D0000}"/>
    <cellStyle name="Normal 2 3 3 3 2 5 2 4" xfId="13421" xr:uid="{00000000-0005-0000-0000-0000C43D0000}"/>
    <cellStyle name="Normal 2 3 3 3 2 5 3" xfId="6268" xr:uid="{00000000-0005-0000-0000-0000C53D0000}"/>
    <cellStyle name="Normal 2 3 3 3 2 5 3 2" xfId="25341" xr:uid="{00000000-0005-0000-0000-0000C63D0000}"/>
    <cellStyle name="Normal 2 3 3 3 2 5 3 3" xfId="15805" xr:uid="{00000000-0005-0000-0000-0000C73D0000}"/>
    <cellStyle name="Normal 2 3 3 3 2 5 4" xfId="20573" xr:uid="{00000000-0005-0000-0000-0000C83D0000}"/>
    <cellStyle name="Normal 2 3 3 3 2 5 5" xfId="11037" xr:uid="{00000000-0005-0000-0000-0000C93D0000}"/>
    <cellStyle name="Normal 2 3 3 3 2 6" xfId="2691" xr:uid="{00000000-0005-0000-0000-0000CA3D0000}"/>
    <cellStyle name="Normal 2 3 3 3 2 6 2" xfId="7460" xr:uid="{00000000-0005-0000-0000-0000CB3D0000}"/>
    <cellStyle name="Normal 2 3 3 3 2 6 2 2" xfId="26533" xr:uid="{00000000-0005-0000-0000-0000CC3D0000}"/>
    <cellStyle name="Normal 2 3 3 3 2 6 2 3" xfId="16997" xr:uid="{00000000-0005-0000-0000-0000CD3D0000}"/>
    <cellStyle name="Normal 2 3 3 3 2 6 3" xfId="21765" xr:uid="{00000000-0005-0000-0000-0000CE3D0000}"/>
    <cellStyle name="Normal 2 3 3 3 2 6 4" xfId="12229" xr:uid="{00000000-0005-0000-0000-0000CF3D0000}"/>
    <cellStyle name="Normal 2 3 3 3 2 7" xfId="5076" xr:uid="{00000000-0005-0000-0000-0000D03D0000}"/>
    <cellStyle name="Normal 2 3 3 3 2 7 2" xfId="24149" xr:uid="{00000000-0005-0000-0000-0000D13D0000}"/>
    <cellStyle name="Normal 2 3 3 3 2 7 3" xfId="14613" xr:uid="{00000000-0005-0000-0000-0000D23D0000}"/>
    <cellStyle name="Normal 2 3 3 3 2 8" xfId="19381" xr:uid="{00000000-0005-0000-0000-0000D33D0000}"/>
    <cellStyle name="Normal 2 3 3 3 2 9" xfId="9845" xr:uid="{00000000-0005-0000-0000-0000D43D0000}"/>
    <cellStyle name="Normal 2 3 3 3 3" xfId="227" xr:uid="{00000000-0005-0000-0000-0000D53D0000}"/>
    <cellStyle name="Normal 2 3 3 3 3 2" xfId="576" xr:uid="{00000000-0005-0000-0000-0000D63D0000}"/>
    <cellStyle name="Normal 2 3 3 3 3 2 2" xfId="1774" xr:uid="{00000000-0005-0000-0000-0000D73D0000}"/>
    <cellStyle name="Normal 2 3 3 3 3 2 2 2" xfId="4159" xr:uid="{00000000-0005-0000-0000-0000D83D0000}"/>
    <cellStyle name="Normal 2 3 3 3 3 2 2 2 2" xfId="8928" xr:uid="{00000000-0005-0000-0000-0000D93D0000}"/>
    <cellStyle name="Normal 2 3 3 3 3 2 2 2 2 2" xfId="28001" xr:uid="{00000000-0005-0000-0000-0000DA3D0000}"/>
    <cellStyle name="Normal 2 3 3 3 3 2 2 2 2 3" xfId="18465" xr:uid="{00000000-0005-0000-0000-0000DB3D0000}"/>
    <cellStyle name="Normal 2 3 3 3 3 2 2 2 3" xfId="23233" xr:uid="{00000000-0005-0000-0000-0000DC3D0000}"/>
    <cellStyle name="Normal 2 3 3 3 3 2 2 2 4" xfId="13697" xr:uid="{00000000-0005-0000-0000-0000DD3D0000}"/>
    <cellStyle name="Normal 2 3 3 3 3 2 2 3" xfId="6544" xr:uid="{00000000-0005-0000-0000-0000DE3D0000}"/>
    <cellStyle name="Normal 2 3 3 3 3 2 2 3 2" xfId="25617" xr:uid="{00000000-0005-0000-0000-0000DF3D0000}"/>
    <cellStyle name="Normal 2 3 3 3 3 2 2 3 3" xfId="16081" xr:uid="{00000000-0005-0000-0000-0000E03D0000}"/>
    <cellStyle name="Normal 2 3 3 3 3 2 2 4" xfId="20849" xr:uid="{00000000-0005-0000-0000-0000E13D0000}"/>
    <cellStyle name="Normal 2 3 3 3 3 2 2 5" xfId="11313" xr:uid="{00000000-0005-0000-0000-0000E23D0000}"/>
    <cellStyle name="Normal 2 3 3 3 3 2 3" xfId="2967" xr:uid="{00000000-0005-0000-0000-0000E33D0000}"/>
    <cellStyle name="Normal 2 3 3 3 3 2 3 2" xfId="7736" xr:uid="{00000000-0005-0000-0000-0000E43D0000}"/>
    <cellStyle name="Normal 2 3 3 3 3 2 3 2 2" xfId="26809" xr:uid="{00000000-0005-0000-0000-0000E53D0000}"/>
    <cellStyle name="Normal 2 3 3 3 3 2 3 2 3" xfId="17273" xr:uid="{00000000-0005-0000-0000-0000E63D0000}"/>
    <cellStyle name="Normal 2 3 3 3 3 2 3 3" xfId="22041" xr:uid="{00000000-0005-0000-0000-0000E73D0000}"/>
    <cellStyle name="Normal 2 3 3 3 3 2 3 4" xfId="12505" xr:uid="{00000000-0005-0000-0000-0000E83D0000}"/>
    <cellStyle name="Normal 2 3 3 3 3 2 4" xfId="5352" xr:uid="{00000000-0005-0000-0000-0000E93D0000}"/>
    <cellStyle name="Normal 2 3 3 3 3 2 4 2" xfId="24425" xr:uid="{00000000-0005-0000-0000-0000EA3D0000}"/>
    <cellStyle name="Normal 2 3 3 3 3 2 4 3" xfId="14889" xr:uid="{00000000-0005-0000-0000-0000EB3D0000}"/>
    <cellStyle name="Normal 2 3 3 3 3 2 5" xfId="19657" xr:uid="{00000000-0005-0000-0000-0000EC3D0000}"/>
    <cellStyle name="Normal 2 3 3 3 3 2 6" xfId="10121" xr:uid="{00000000-0005-0000-0000-0000ED3D0000}"/>
    <cellStyle name="Normal 2 3 3 3 3 3" xfId="924" xr:uid="{00000000-0005-0000-0000-0000EE3D0000}"/>
    <cellStyle name="Normal 2 3 3 3 3 3 2" xfId="2122" xr:uid="{00000000-0005-0000-0000-0000EF3D0000}"/>
    <cellStyle name="Normal 2 3 3 3 3 3 2 2" xfId="4507" xr:uid="{00000000-0005-0000-0000-0000F03D0000}"/>
    <cellStyle name="Normal 2 3 3 3 3 3 2 2 2" xfId="9276" xr:uid="{00000000-0005-0000-0000-0000F13D0000}"/>
    <cellStyle name="Normal 2 3 3 3 3 3 2 2 2 2" xfId="28349" xr:uid="{00000000-0005-0000-0000-0000F23D0000}"/>
    <cellStyle name="Normal 2 3 3 3 3 3 2 2 2 3" xfId="18813" xr:uid="{00000000-0005-0000-0000-0000F33D0000}"/>
    <cellStyle name="Normal 2 3 3 3 3 3 2 2 3" xfId="23581" xr:uid="{00000000-0005-0000-0000-0000F43D0000}"/>
    <cellStyle name="Normal 2 3 3 3 3 3 2 2 4" xfId="14045" xr:uid="{00000000-0005-0000-0000-0000F53D0000}"/>
    <cellStyle name="Normal 2 3 3 3 3 3 2 3" xfId="6892" xr:uid="{00000000-0005-0000-0000-0000F63D0000}"/>
    <cellStyle name="Normal 2 3 3 3 3 3 2 3 2" xfId="25965" xr:uid="{00000000-0005-0000-0000-0000F73D0000}"/>
    <cellStyle name="Normal 2 3 3 3 3 3 2 3 3" xfId="16429" xr:uid="{00000000-0005-0000-0000-0000F83D0000}"/>
    <cellStyle name="Normal 2 3 3 3 3 3 2 4" xfId="21197" xr:uid="{00000000-0005-0000-0000-0000F93D0000}"/>
    <cellStyle name="Normal 2 3 3 3 3 3 2 5" xfId="11661" xr:uid="{00000000-0005-0000-0000-0000FA3D0000}"/>
    <cellStyle name="Normal 2 3 3 3 3 3 3" xfId="3315" xr:uid="{00000000-0005-0000-0000-0000FB3D0000}"/>
    <cellStyle name="Normal 2 3 3 3 3 3 3 2" xfId="8084" xr:uid="{00000000-0005-0000-0000-0000FC3D0000}"/>
    <cellStyle name="Normal 2 3 3 3 3 3 3 2 2" xfId="27157" xr:uid="{00000000-0005-0000-0000-0000FD3D0000}"/>
    <cellStyle name="Normal 2 3 3 3 3 3 3 2 3" xfId="17621" xr:uid="{00000000-0005-0000-0000-0000FE3D0000}"/>
    <cellStyle name="Normal 2 3 3 3 3 3 3 3" xfId="22389" xr:uid="{00000000-0005-0000-0000-0000FF3D0000}"/>
    <cellStyle name="Normal 2 3 3 3 3 3 3 4" xfId="12853" xr:uid="{00000000-0005-0000-0000-0000003E0000}"/>
    <cellStyle name="Normal 2 3 3 3 3 3 4" xfId="5700" xr:uid="{00000000-0005-0000-0000-0000013E0000}"/>
    <cellStyle name="Normal 2 3 3 3 3 3 4 2" xfId="24773" xr:uid="{00000000-0005-0000-0000-0000023E0000}"/>
    <cellStyle name="Normal 2 3 3 3 3 3 4 3" xfId="15237" xr:uid="{00000000-0005-0000-0000-0000033E0000}"/>
    <cellStyle name="Normal 2 3 3 3 3 3 5" xfId="20005" xr:uid="{00000000-0005-0000-0000-0000043E0000}"/>
    <cellStyle name="Normal 2 3 3 3 3 3 6" xfId="10469" xr:uid="{00000000-0005-0000-0000-0000053E0000}"/>
    <cellStyle name="Normal 2 3 3 3 3 4" xfId="1426" xr:uid="{00000000-0005-0000-0000-0000063E0000}"/>
    <cellStyle name="Normal 2 3 3 3 3 4 2" xfId="3811" xr:uid="{00000000-0005-0000-0000-0000073E0000}"/>
    <cellStyle name="Normal 2 3 3 3 3 4 2 2" xfId="8580" xr:uid="{00000000-0005-0000-0000-0000083E0000}"/>
    <cellStyle name="Normal 2 3 3 3 3 4 2 2 2" xfId="27653" xr:uid="{00000000-0005-0000-0000-0000093E0000}"/>
    <cellStyle name="Normal 2 3 3 3 3 4 2 2 3" xfId="18117" xr:uid="{00000000-0005-0000-0000-00000A3E0000}"/>
    <cellStyle name="Normal 2 3 3 3 3 4 2 3" xfId="22885" xr:uid="{00000000-0005-0000-0000-00000B3E0000}"/>
    <cellStyle name="Normal 2 3 3 3 3 4 2 4" xfId="13349" xr:uid="{00000000-0005-0000-0000-00000C3E0000}"/>
    <cellStyle name="Normal 2 3 3 3 3 4 3" xfId="6196" xr:uid="{00000000-0005-0000-0000-00000D3E0000}"/>
    <cellStyle name="Normal 2 3 3 3 3 4 3 2" xfId="25269" xr:uid="{00000000-0005-0000-0000-00000E3E0000}"/>
    <cellStyle name="Normal 2 3 3 3 3 4 3 3" xfId="15733" xr:uid="{00000000-0005-0000-0000-00000F3E0000}"/>
    <cellStyle name="Normal 2 3 3 3 3 4 4" xfId="20501" xr:uid="{00000000-0005-0000-0000-0000103E0000}"/>
    <cellStyle name="Normal 2 3 3 3 3 4 5" xfId="10965" xr:uid="{00000000-0005-0000-0000-0000113E0000}"/>
    <cellStyle name="Normal 2 3 3 3 3 5" xfId="2619" xr:uid="{00000000-0005-0000-0000-0000123E0000}"/>
    <cellStyle name="Normal 2 3 3 3 3 5 2" xfId="7388" xr:uid="{00000000-0005-0000-0000-0000133E0000}"/>
    <cellStyle name="Normal 2 3 3 3 3 5 2 2" xfId="26461" xr:uid="{00000000-0005-0000-0000-0000143E0000}"/>
    <cellStyle name="Normal 2 3 3 3 3 5 2 3" xfId="16925" xr:uid="{00000000-0005-0000-0000-0000153E0000}"/>
    <cellStyle name="Normal 2 3 3 3 3 5 3" xfId="21693" xr:uid="{00000000-0005-0000-0000-0000163E0000}"/>
    <cellStyle name="Normal 2 3 3 3 3 5 4" xfId="12157" xr:uid="{00000000-0005-0000-0000-0000173E0000}"/>
    <cellStyle name="Normal 2 3 3 3 3 6" xfId="5004" xr:uid="{00000000-0005-0000-0000-0000183E0000}"/>
    <cellStyle name="Normal 2 3 3 3 3 6 2" xfId="24077" xr:uid="{00000000-0005-0000-0000-0000193E0000}"/>
    <cellStyle name="Normal 2 3 3 3 3 6 3" xfId="14541" xr:uid="{00000000-0005-0000-0000-00001A3E0000}"/>
    <cellStyle name="Normal 2 3 3 3 3 7" xfId="19309" xr:uid="{00000000-0005-0000-0000-00001B3E0000}"/>
    <cellStyle name="Normal 2 3 3 3 3 8" xfId="9773" xr:uid="{00000000-0005-0000-0000-00001C3E0000}"/>
    <cellStyle name="Normal 2 3 3 3 4" xfId="371" xr:uid="{00000000-0005-0000-0000-00001D3E0000}"/>
    <cellStyle name="Normal 2 3 3 3 4 2" xfId="720" xr:uid="{00000000-0005-0000-0000-00001E3E0000}"/>
    <cellStyle name="Normal 2 3 3 3 4 2 2" xfId="1918" xr:uid="{00000000-0005-0000-0000-00001F3E0000}"/>
    <cellStyle name="Normal 2 3 3 3 4 2 2 2" xfId="4303" xr:uid="{00000000-0005-0000-0000-0000203E0000}"/>
    <cellStyle name="Normal 2 3 3 3 4 2 2 2 2" xfId="9072" xr:uid="{00000000-0005-0000-0000-0000213E0000}"/>
    <cellStyle name="Normal 2 3 3 3 4 2 2 2 2 2" xfId="28145" xr:uid="{00000000-0005-0000-0000-0000223E0000}"/>
    <cellStyle name="Normal 2 3 3 3 4 2 2 2 2 3" xfId="18609" xr:uid="{00000000-0005-0000-0000-0000233E0000}"/>
    <cellStyle name="Normal 2 3 3 3 4 2 2 2 3" xfId="23377" xr:uid="{00000000-0005-0000-0000-0000243E0000}"/>
    <cellStyle name="Normal 2 3 3 3 4 2 2 2 4" xfId="13841" xr:uid="{00000000-0005-0000-0000-0000253E0000}"/>
    <cellStyle name="Normal 2 3 3 3 4 2 2 3" xfId="6688" xr:uid="{00000000-0005-0000-0000-0000263E0000}"/>
    <cellStyle name="Normal 2 3 3 3 4 2 2 3 2" xfId="25761" xr:uid="{00000000-0005-0000-0000-0000273E0000}"/>
    <cellStyle name="Normal 2 3 3 3 4 2 2 3 3" xfId="16225" xr:uid="{00000000-0005-0000-0000-0000283E0000}"/>
    <cellStyle name="Normal 2 3 3 3 4 2 2 4" xfId="20993" xr:uid="{00000000-0005-0000-0000-0000293E0000}"/>
    <cellStyle name="Normal 2 3 3 3 4 2 2 5" xfId="11457" xr:uid="{00000000-0005-0000-0000-00002A3E0000}"/>
    <cellStyle name="Normal 2 3 3 3 4 2 3" xfId="3111" xr:uid="{00000000-0005-0000-0000-00002B3E0000}"/>
    <cellStyle name="Normal 2 3 3 3 4 2 3 2" xfId="7880" xr:uid="{00000000-0005-0000-0000-00002C3E0000}"/>
    <cellStyle name="Normal 2 3 3 3 4 2 3 2 2" xfId="26953" xr:uid="{00000000-0005-0000-0000-00002D3E0000}"/>
    <cellStyle name="Normal 2 3 3 3 4 2 3 2 3" xfId="17417" xr:uid="{00000000-0005-0000-0000-00002E3E0000}"/>
    <cellStyle name="Normal 2 3 3 3 4 2 3 3" xfId="22185" xr:uid="{00000000-0005-0000-0000-00002F3E0000}"/>
    <cellStyle name="Normal 2 3 3 3 4 2 3 4" xfId="12649" xr:uid="{00000000-0005-0000-0000-0000303E0000}"/>
    <cellStyle name="Normal 2 3 3 3 4 2 4" xfId="5496" xr:uid="{00000000-0005-0000-0000-0000313E0000}"/>
    <cellStyle name="Normal 2 3 3 3 4 2 4 2" xfId="24569" xr:uid="{00000000-0005-0000-0000-0000323E0000}"/>
    <cellStyle name="Normal 2 3 3 3 4 2 4 3" xfId="15033" xr:uid="{00000000-0005-0000-0000-0000333E0000}"/>
    <cellStyle name="Normal 2 3 3 3 4 2 5" xfId="19801" xr:uid="{00000000-0005-0000-0000-0000343E0000}"/>
    <cellStyle name="Normal 2 3 3 3 4 2 6" xfId="10265" xr:uid="{00000000-0005-0000-0000-0000353E0000}"/>
    <cellStyle name="Normal 2 3 3 3 4 3" xfId="1068" xr:uid="{00000000-0005-0000-0000-0000363E0000}"/>
    <cellStyle name="Normal 2 3 3 3 4 3 2" xfId="2266" xr:uid="{00000000-0005-0000-0000-0000373E0000}"/>
    <cellStyle name="Normal 2 3 3 3 4 3 2 2" xfId="4651" xr:uid="{00000000-0005-0000-0000-0000383E0000}"/>
    <cellStyle name="Normal 2 3 3 3 4 3 2 2 2" xfId="9420" xr:uid="{00000000-0005-0000-0000-0000393E0000}"/>
    <cellStyle name="Normal 2 3 3 3 4 3 2 2 2 2" xfId="28493" xr:uid="{00000000-0005-0000-0000-00003A3E0000}"/>
    <cellStyle name="Normal 2 3 3 3 4 3 2 2 2 3" xfId="18957" xr:uid="{00000000-0005-0000-0000-00003B3E0000}"/>
    <cellStyle name="Normal 2 3 3 3 4 3 2 2 3" xfId="23725" xr:uid="{00000000-0005-0000-0000-00003C3E0000}"/>
    <cellStyle name="Normal 2 3 3 3 4 3 2 2 4" xfId="14189" xr:uid="{00000000-0005-0000-0000-00003D3E0000}"/>
    <cellStyle name="Normal 2 3 3 3 4 3 2 3" xfId="7036" xr:uid="{00000000-0005-0000-0000-00003E3E0000}"/>
    <cellStyle name="Normal 2 3 3 3 4 3 2 3 2" xfId="26109" xr:uid="{00000000-0005-0000-0000-00003F3E0000}"/>
    <cellStyle name="Normal 2 3 3 3 4 3 2 3 3" xfId="16573" xr:uid="{00000000-0005-0000-0000-0000403E0000}"/>
    <cellStyle name="Normal 2 3 3 3 4 3 2 4" xfId="21341" xr:uid="{00000000-0005-0000-0000-0000413E0000}"/>
    <cellStyle name="Normal 2 3 3 3 4 3 2 5" xfId="11805" xr:uid="{00000000-0005-0000-0000-0000423E0000}"/>
    <cellStyle name="Normal 2 3 3 3 4 3 3" xfId="3459" xr:uid="{00000000-0005-0000-0000-0000433E0000}"/>
    <cellStyle name="Normal 2 3 3 3 4 3 3 2" xfId="8228" xr:uid="{00000000-0005-0000-0000-0000443E0000}"/>
    <cellStyle name="Normal 2 3 3 3 4 3 3 2 2" xfId="27301" xr:uid="{00000000-0005-0000-0000-0000453E0000}"/>
    <cellStyle name="Normal 2 3 3 3 4 3 3 2 3" xfId="17765" xr:uid="{00000000-0005-0000-0000-0000463E0000}"/>
    <cellStyle name="Normal 2 3 3 3 4 3 3 3" xfId="22533" xr:uid="{00000000-0005-0000-0000-0000473E0000}"/>
    <cellStyle name="Normal 2 3 3 3 4 3 3 4" xfId="12997" xr:uid="{00000000-0005-0000-0000-0000483E0000}"/>
    <cellStyle name="Normal 2 3 3 3 4 3 4" xfId="5844" xr:uid="{00000000-0005-0000-0000-0000493E0000}"/>
    <cellStyle name="Normal 2 3 3 3 4 3 4 2" xfId="24917" xr:uid="{00000000-0005-0000-0000-00004A3E0000}"/>
    <cellStyle name="Normal 2 3 3 3 4 3 4 3" xfId="15381" xr:uid="{00000000-0005-0000-0000-00004B3E0000}"/>
    <cellStyle name="Normal 2 3 3 3 4 3 5" xfId="20149" xr:uid="{00000000-0005-0000-0000-00004C3E0000}"/>
    <cellStyle name="Normal 2 3 3 3 4 3 6" xfId="10613" xr:uid="{00000000-0005-0000-0000-00004D3E0000}"/>
    <cellStyle name="Normal 2 3 3 3 4 4" xfId="1570" xr:uid="{00000000-0005-0000-0000-00004E3E0000}"/>
    <cellStyle name="Normal 2 3 3 3 4 4 2" xfId="3955" xr:uid="{00000000-0005-0000-0000-00004F3E0000}"/>
    <cellStyle name="Normal 2 3 3 3 4 4 2 2" xfId="8724" xr:uid="{00000000-0005-0000-0000-0000503E0000}"/>
    <cellStyle name="Normal 2 3 3 3 4 4 2 2 2" xfId="27797" xr:uid="{00000000-0005-0000-0000-0000513E0000}"/>
    <cellStyle name="Normal 2 3 3 3 4 4 2 2 3" xfId="18261" xr:uid="{00000000-0005-0000-0000-0000523E0000}"/>
    <cellStyle name="Normal 2 3 3 3 4 4 2 3" xfId="23029" xr:uid="{00000000-0005-0000-0000-0000533E0000}"/>
    <cellStyle name="Normal 2 3 3 3 4 4 2 4" xfId="13493" xr:uid="{00000000-0005-0000-0000-0000543E0000}"/>
    <cellStyle name="Normal 2 3 3 3 4 4 3" xfId="6340" xr:uid="{00000000-0005-0000-0000-0000553E0000}"/>
    <cellStyle name="Normal 2 3 3 3 4 4 3 2" xfId="25413" xr:uid="{00000000-0005-0000-0000-0000563E0000}"/>
    <cellStyle name="Normal 2 3 3 3 4 4 3 3" xfId="15877" xr:uid="{00000000-0005-0000-0000-0000573E0000}"/>
    <cellStyle name="Normal 2 3 3 3 4 4 4" xfId="20645" xr:uid="{00000000-0005-0000-0000-0000583E0000}"/>
    <cellStyle name="Normal 2 3 3 3 4 4 5" xfId="11109" xr:uid="{00000000-0005-0000-0000-0000593E0000}"/>
    <cellStyle name="Normal 2 3 3 3 4 5" xfId="2763" xr:uid="{00000000-0005-0000-0000-00005A3E0000}"/>
    <cellStyle name="Normal 2 3 3 3 4 5 2" xfId="7532" xr:uid="{00000000-0005-0000-0000-00005B3E0000}"/>
    <cellStyle name="Normal 2 3 3 3 4 5 2 2" xfId="26605" xr:uid="{00000000-0005-0000-0000-00005C3E0000}"/>
    <cellStyle name="Normal 2 3 3 3 4 5 2 3" xfId="17069" xr:uid="{00000000-0005-0000-0000-00005D3E0000}"/>
    <cellStyle name="Normal 2 3 3 3 4 5 3" xfId="21837" xr:uid="{00000000-0005-0000-0000-00005E3E0000}"/>
    <cellStyle name="Normal 2 3 3 3 4 5 4" xfId="12301" xr:uid="{00000000-0005-0000-0000-00005F3E0000}"/>
    <cellStyle name="Normal 2 3 3 3 4 6" xfId="5148" xr:uid="{00000000-0005-0000-0000-0000603E0000}"/>
    <cellStyle name="Normal 2 3 3 3 4 6 2" xfId="24221" xr:uid="{00000000-0005-0000-0000-0000613E0000}"/>
    <cellStyle name="Normal 2 3 3 3 4 6 3" xfId="14685" xr:uid="{00000000-0005-0000-0000-0000623E0000}"/>
    <cellStyle name="Normal 2 3 3 3 4 7" xfId="19453" xr:uid="{00000000-0005-0000-0000-0000633E0000}"/>
    <cellStyle name="Normal 2 3 3 3 4 8" xfId="9917" xr:uid="{00000000-0005-0000-0000-0000643E0000}"/>
    <cellStyle name="Normal 2 3 3 3 5" xfId="504" xr:uid="{00000000-0005-0000-0000-0000653E0000}"/>
    <cellStyle name="Normal 2 3 3 3 5 2" xfId="1702" xr:uid="{00000000-0005-0000-0000-0000663E0000}"/>
    <cellStyle name="Normal 2 3 3 3 5 2 2" xfId="4087" xr:uid="{00000000-0005-0000-0000-0000673E0000}"/>
    <cellStyle name="Normal 2 3 3 3 5 2 2 2" xfId="8856" xr:uid="{00000000-0005-0000-0000-0000683E0000}"/>
    <cellStyle name="Normal 2 3 3 3 5 2 2 2 2" xfId="27929" xr:uid="{00000000-0005-0000-0000-0000693E0000}"/>
    <cellStyle name="Normal 2 3 3 3 5 2 2 2 3" xfId="18393" xr:uid="{00000000-0005-0000-0000-00006A3E0000}"/>
    <cellStyle name="Normal 2 3 3 3 5 2 2 3" xfId="23161" xr:uid="{00000000-0005-0000-0000-00006B3E0000}"/>
    <cellStyle name="Normal 2 3 3 3 5 2 2 4" xfId="13625" xr:uid="{00000000-0005-0000-0000-00006C3E0000}"/>
    <cellStyle name="Normal 2 3 3 3 5 2 3" xfId="6472" xr:uid="{00000000-0005-0000-0000-00006D3E0000}"/>
    <cellStyle name="Normal 2 3 3 3 5 2 3 2" xfId="25545" xr:uid="{00000000-0005-0000-0000-00006E3E0000}"/>
    <cellStyle name="Normal 2 3 3 3 5 2 3 3" xfId="16009" xr:uid="{00000000-0005-0000-0000-00006F3E0000}"/>
    <cellStyle name="Normal 2 3 3 3 5 2 4" xfId="20777" xr:uid="{00000000-0005-0000-0000-0000703E0000}"/>
    <cellStyle name="Normal 2 3 3 3 5 2 5" xfId="11241" xr:uid="{00000000-0005-0000-0000-0000713E0000}"/>
    <cellStyle name="Normal 2 3 3 3 5 3" xfId="2895" xr:uid="{00000000-0005-0000-0000-0000723E0000}"/>
    <cellStyle name="Normal 2 3 3 3 5 3 2" xfId="7664" xr:uid="{00000000-0005-0000-0000-0000733E0000}"/>
    <cellStyle name="Normal 2 3 3 3 5 3 2 2" xfId="26737" xr:uid="{00000000-0005-0000-0000-0000743E0000}"/>
    <cellStyle name="Normal 2 3 3 3 5 3 2 3" xfId="17201" xr:uid="{00000000-0005-0000-0000-0000753E0000}"/>
    <cellStyle name="Normal 2 3 3 3 5 3 3" xfId="21969" xr:uid="{00000000-0005-0000-0000-0000763E0000}"/>
    <cellStyle name="Normal 2 3 3 3 5 3 4" xfId="12433" xr:uid="{00000000-0005-0000-0000-0000773E0000}"/>
    <cellStyle name="Normal 2 3 3 3 5 4" xfId="5280" xr:uid="{00000000-0005-0000-0000-0000783E0000}"/>
    <cellStyle name="Normal 2 3 3 3 5 4 2" xfId="24353" xr:uid="{00000000-0005-0000-0000-0000793E0000}"/>
    <cellStyle name="Normal 2 3 3 3 5 4 3" xfId="14817" xr:uid="{00000000-0005-0000-0000-00007A3E0000}"/>
    <cellStyle name="Normal 2 3 3 3 5 5" xfId="19585" xr:uid="{00000000-0005-0000-0000-00007B3E0000}"/>
    <cellStyle name="Normal 2 3 3 3 5 6" xfId="10049" xr:uid="{00000000-0005-0000-0000-00007C3E0000}"/>
    <cellStyle name="Normal 2 3 3 3 6" xfId="852" xr:uid="{00000000-0005-0000-0000-00007D3E0000}"/>
    <cellStyle name="Normal 2 3 3 3 6 2" xfId="2050" xr:uid="{00000000-0005-0000-0000-00007E3E0000}"/>
    <cellStyle name="Normal 2 3 3 3 6 2 2" xfId="4435" xr:uid="{00000000-0005-0000-0000-00007F3E0000}"/>
    <cellStyle name="Normal 2 3 3 3 6 2 2 2" xfId="9204" xr:uid="{00000000-0005-0000-0000-0000803E0000}"/>
    <cellStyle name="Normal 2 3 3 3 6 2 2 2 2" xfId="28277" xr:uid="{00000000-0005-0000-0000-0000813E0000}"/>
    <cellStyle name="Normal 2 3 3 3 6 2 2 2 3" xfId="18741" xr:uid="{00000000-0005-0000-0000-0000823E0000}"/>
    <cellStyle name="Normal 2 3 3 3 6 2 2 3" xfId="23509" xr:uid="{00000000-0005-0000-0000-0000833E0000}"/>
    <cellStyle name="Normal 2 3 3 3 6 2 2 4" xfId="13973" xr:uid="{00000000-0005-0000-0000-0000843E0000}"/>
    <cellStyle name="Normal 2 3 3 3 6 2 3" xfId="6820" xr:uid="{00000000-0005-0000-0000-0000853E0000}"/>
    <cellStyle name="Normal 2 3 3 3 6 2 3 2" xfId="25893" xr:uid="{00000000-0005-0000-0000-0000863E0000}"/>
    <cellStyle name="Normal 2 3 3 3 6 2 3 3" xfId="16357" xr:uid="{00000000-0005-0000-0000-0000873E0000}"/>
    <cellStyle name="Normal 2 3 3 3 6 2 4" xfId="21125" xr:uid="{00000000-0005-0000-0000-0000883E0000}"/>
    <cellStyle name="Normal 2 3 3 3 6 2 5" xfId="11589" xr:uid="{00000000-0005-0000-0000-0000893E0000}"/>
    <cellStyle name="Normal 2 3 3 3 6 3" xfId="3243" xr:uid="{00000000-0005-0000-0000-00008A3E0000}"/>
    <cellStyle name="Normal 2 3 3 3 6 3 2" xfId="8012" xr:uid="{00000000-0005-0000-0000-00008B3E0000}"/>
    <cellStyle name="Normal 2 3 3 3 6 3 2 2" xfId="27085" xr:uid="{00000000-0005-0000-0000-00008C3E0000}"/>
    <cellStyle name="Normal 2 3 3 3 6 3 2 3" xfId="17549" xr:uid="{00000000-0005-0000-0000-00008D3E0000}"/>
    <cellStyle name="Normal 2 3 3 3 6 3 3" xfId="22317" xr:uid="{00000000-0005-0000-0000-00008E3E0000}"/>
    <cellStyle name="Normal 2 3 3 3 6 3 4" xfId="12781" xr:uid="{00000000-0005-0000-0000-00008F3E0000}"/>
    <cellStyle name="Normal 2 3 3 3 6 4" xfId="5628" xr:uid="{00000000-0005-0000-0000-0000903E0000}"/>
    <cellStyle name="Normal 2 3 3 3 6 4 2" xfId="24701" xr:uid="{00000000-0005-0000-0000-0000913E0000}"/>
    <cellStyle name="Normal 2 3 3 3 6 4 3" xfId="15165" xr:uid="{00000000-0005-0000-0000-0000923E0000}"/>
    <cellStyle name="Normal 2 3 3 3 6 5" xfId="19933" xr:uid="{00000000-0005-0000-0000-0000933E0000}"/>
    <cellStyle name="Normal 2 3 3 3 6 6" xfId="10397" xr:uid="{00000000-0005-0000-0000-0000943E0000}"/>
    <cellStyle name="Normal 2 3 3 3 7" xfId="155" xr:uid="{00000000-0005-0000-0000-0000953E0000}"/>
    <cellStyle name="Normal 2 3 3 3 7 2" xfId="1354" xr:uid="{00000000-0005-0000-0000-0000963E0000}"/>
    <cellStyle name="Normal 2 3 3 3 7 2 2" xfId="3739" xr:uid="{00000000-0005-0000-0000-0000973E0000}"/>
    <cellStyle name="Normal 2 3 3 3 7 2 2 2" xfId="8508" xr:uid="{00000000-0005-0000-0000-0000983E0000}"/>
    <cellStyle name="Normal 2 3 3 3 7 2 2 2 2" xfId="27581" xr:uid="{00000000-0005-0000-0000-0000993E0000}"/>
    <cellStyle name="Normal 2 3 3 3 7 2 2 2 3" xfId="18045" xr:uid="{00000000-0005-0000-0000-00009A3E0000}"/>
    <cellStyle name="Normal 2 3 3 3 7 2 2 3" xfId="22813" xr:uid="{00000000-0005-0000-0000-00009B3E0000}"/>
    <cellStyle name="Normal 2 3 3 3 7 2 2 4" xfId="13277" xr:uid="{00000000-0005-0000-0000-00009C3E0000}"/>
    <cellStyle name="Normal 2 3 3 3 7 2 3" xfId="6124" xr:uid="{00000000-0005-0000-0000-00009D3E0000}"/>
    <cellStyle name="Normal 2 3 3 3 7 2 3 2" xfId="25197" xr:uid="{00000000-0005-0000-0000-00009E3E0000}"/>
    <cellStyle name="Normal 2 3 3 3 7 2 3 3" xfId="15661" xr:uid="{00000000-0005-0000-0000-00009F3E0000}"/>
    <cellStyle name="Normal 2 3 3 3 7 2 4" xfId="20429" xr:uid="{00000000-0005-0000-0000-0000A03E0000}"/>
    <cellStyle name="Normal 2 3 3 3 7 2 5" xfId="10893" xr:uid="{00000000-0005-0000-0000-0000A13E0000}"/>
    <cellStyle name="Normal 2 3 3 3 7 3" xfId="2547" xr:uid="{00000000-0005-0000-0000-0000A23E0000}"/>
    <cellStyle name="Normal 2 3 3 3 7 3 2" xfId="7316" xr:uid="{00000000-0005-0000-0000-0000A33E0000}"/>
    <cellStyle name="Normal 2 3 3 3 7 3 2 2" xfId="26389" xr:uid="{00000000-0005-0000-0000-0000A43E0000}"/>
    <cellStyle name="Normal 2 3 3 3 7 3 2 3" xfId="16853" xr:uid="{00000000-0005-0000-0000-0000A53E0000}"/>
    <cellStyle name="Normal 2 3 3 3 7 3 3" xfId="21621" xr:uid="{00000000-0005-0000-0000-0000A63E0000}"/>
    <cellStyle name="Normal 2 3 3 3 7 3 4" xfId="12085" xr:uid="{00000000-0005-0000-0000-0000A73E0000}"/>
    <cellStyle name="Normal 2 3 3 3 7 4" xfId="4932" xr:uid="{00000000-0005-0000-0000-0000A83E0000}"/>
    <cellStyle name="Normal 2 3 3 3 7 4 2" xfId="24005" xr:uid="{00000000-0005-0000-0000-0000A93E0000}"/>
    <cellStyle name="Normal 2 3 3 3 7 4 3" xfId="14469" xr:uid="{00000000-0005-0000-0000-0000AA3E0000}"/>
    <cellStyle name="Normal 2 3 3 3 7 5" xfId="19237" xr:uid="{00000000-0005-0000-0000-0000AB3E0000}"/>
    <cellStyle name="Normal 2 3 3 3 7 6" xfId="9701" xr:uid="{00000000-0005-0000-0000-0000AC3E0000}"/>
    <cellStyle name="Normal 2 3 3 3 8" xfId="1189" xr:uid="{00000000-0005-0000-0000-0000AD3E0000}"/>
    <cellStyle name="Normal 2 3 3 3 8 2" xfId="2386" xr:uid="{00000000-0005-0000-0000-0000AE3E0000}"/>
    <cellStyle name="Normal 2 3 3 3 8 2 2" xfId="4771" xr:uid="{00000000-0005-0000-0000-0000AF3E0000}"/>
    <cellStyle name="Normal 2 3 3 3 8 2 2 2" xfId="9540" xr:uid="{00000000-0005-0000-0000-0000B03E0000}"/>
    <cellStyle name="Normal 2 3 3 3 8 2 2 2 2" xfId="28613" xr:uid="{00000000-0005-0000-0000-0000B13E0000}"/>
    <cellStyle name="Normal 2 3 3 3 8 2 2 2 3" xfId="19077" xr:uid="{00000000-0005-0000-0000-0000B23E0000}"/>
    <cellStyle name="Normal 2 3 3 3 8 2 2 3" xfId="23845" xr:uid="{00000000-0005-0000-0000-0000B33E0000}"/>
    <cellStyle name="Normal 2 3 3 3 8 2 2 4" xfId="14309" xr:uid="{00000000-0005-0000-0000-0000B43E0000}"/>
    <cellStyle name="Normal 2 3 3 3 8 2 3" xfId="7156" xr:uid="{00000000-0005-0000-0000-0000B53E0000}"/>
    <cellStyle name="Normal 2 3 3 3 8 2 3 2" xfId="26229" xr:uid="{00000000-0005-0000-0000-0000B63E0000}"/>
    <cellStyle name="Normal 2 3 3 3 8 2 3 3" xfId="16693" xr:uid="{00000000-0005-0000-0000-0000B73E0000}"/>
    <cellStyle name="Normal 2 3 3 3 8 2 4" xfId="21461" xr:uid="{00000000-0005-0000-0000-0000B83E0000}"/>
    <cellStyle name="Normal 2 3 3 3 8 2 5" xfId="11925" xr:uid="{00000000-0005-0000-0000-0000B93E0000}"/>
    <cellStyle name="Normal 2 3 3 3 8 3" xfId="3579" xr:uid="{00000000-0005-0000-0000-0000BA3E0000}"/>
    <cellStyle name="Normal 2 3 3 3 8 3 2" xfId="8348" xr:uid="{00000000-0005-0000-0000-0000BB3E0000}"/>
    <cellStyle name="Normal 2 3 3 3 8 3 2 2" xfId="27421" xr:uid="{00000000-0005-0000-0000-0000BC3E0000}"/>
    <cellStyle name="Normal 2 3 3 3 8 3 2 3" xfId="17885" xr:uid="{00000000-0005-0000-0000-0000BD3E0000}"/>
    <cellStyle name="Normal 2 3 3 3 8 3 3" xfId="22653" xr:uid="{00000000-0005-0000-0000-0000BE3E0000}"/>
    <cellStyle name="Normal 2 3 3 3 8 3 4" xfId="13117" xr:uid="{00000000-0005-0000-0000-0000BF3E0000}"/>
    <cellStyle name="Normal 2 3 3 3 8 4" xfId="5964" xr:uid="{00000000-0005-0000-0000-0000C03E0000}"/>
    <cellStyle name="Normal 2 3 3 3 8 4 2" xfId="25037" xr:uid="{00000000-0005-0000-0000-0000C13E0000}"/>
    <cellStyle name="Normal 2 3 3 3 8 4 3" xfId="15501" xr:uid="{00000000-0005-0000-0000-0000C23E0000}"/>
    <cellStyle name="Normal 2 3 3 3 8 5" xfId="20269" xr:uid="{00000000-0005-0000-0000-0000C33E0000}"/>
    <cellStyle name="Normal 2 3 3 3 8 6" xfId="10733" xr:uid="{00000000-0005-0000-0000-0000C43E0000}"/>
    <cellStyle name="Normal 2 3 3 3 9" xfId="95" xr:uid="{00000000-0005-0000-0000-0000C53E0000}"/>
    <cellStyle name="Normal 2 3 3 3 9 2" xfId="1294" xr:uid="{00000000-0005-0000-0000-0000C63E0000}"/>
    <cellStyle name="Normal 2 3 3 3 9 2 2" xfId="3679" xr:uid="{00000000-0005-0000-0000-0000C73E0000}"/>
    <cellStyle name="Normal 2 3 3 3 9 2 2 2" xfId="8448" xr:uid="{00000000-0005-0000-0000-0000C83E0000}"/>
    <cellStyle name="Normal 2 3 3 3 9 2 2 2 2" xfId="27521" xr:uid="{00000000-0005-0000-0000-0000C93E0000}"/>
    <cellStyle name="Normal 2 3 3 3 9 2 2 2 3" xfId="17985" xr:uid="{00000000-0005-0000-0000-0000CA3E0000}"/>
    <cellStyle name="Normal 2 3 3 3 9 2 2 3" xfId="22753" xr:uid="{00000000-0005-0000-0000-0000CB3E0000}"/>
    <cellStyle name="Normal 2 3 3 3 9 2 2 4" xfId="13217" xr:uid="{00000000-0005-0000-0000-0000CC3E0000}"/>
    <cellStyle name="Normal 2 3 3 3 9 2 3" xfId="6064" xr:uid="{00000000-0005-0000-0000-0000CD3E0000}"/>
    <cellStyle name="Normal 2 3 3 3 9 2 3 2" xfId="25137" xr:uid="{00000000-0005-0000-0000-0000CE3E0000}"/>
    <cellStyle name="Normal 2 3 3 3 9 2 3 3" xfId="15601" xr:uid="{00000000-0005-0000-0000-0000CF3E0000}"/>
    <cellStyle name="Normal 2 3 3 3 9 2 4" xfId="20369" xr:uid="{00000000-0005-0000-0000-0000D03E0000}"/>
    <cellStyle name="Normal 2 3 3 3 9 2 5" xfId="10833" xr:uid="{00000000-0005-0000-0000-0000D13E0000}"/>
    <cellStyle name="Normal 2 3 3 3 9 3" xfId="2487" xr:uid="{00000000-0005-0000-0000-0000D23E0000}"/>
    <cellStyle name="Normal 2 3 3 3 9 3 2" xfId="7256" xr:uid="{00000000-0005-0000-0000-0000D33E0000}"/>
    <cellStyle name="Normal 2 3 3 3 9 3 2 2" xfId="26329" xr:uid="{00000000-0005-0000-0000-0000D43E0000}"/>
    <cellStyle name="Normal 2 3 3 3 9 3 2 3" xfId="16793" xr:uid="{00000000-0005-0000-0000-0000D53E0000}"/>
    <cellStyle name="Normal 2 3 3 3 9 3 3" xfId="21561" xr:uid="{00000000-0005-0000-0000-0000D63E0000}"/>
    <cellStyle name="Normal 2 3 3 3 9 3 4" xfId="12025" xr:uid="{00000000-0005-0000-0000-0000D73E0000}"/>
    <cellStyle name="Normal 2 3 3 3 9 4" xfId="4872" xr:uid="{00000000-0005-0000-0000-0000D83E0000}"/>
    <cellStyle name="Normal 2 3 3 3 9 4 2" xfId="23945" xr:uid="{00000000-0005-0000-0000-0000D93E0000}"/>
    <cellStyle name="Normal 2 3 3 3 9 4 3" xfId="14409" xr:uid="{00000000-0005-0000-0000-0000DA3E0000}"/>
    <cellStyle name="Normal 2 3 3 3 9 5" xfId="19177" xr:uid="{00000000-0005-0000-0000-0000DB3E0000}"/>
    <cellStyle name="Normal 2 3 3 3 9 6" xfId="9641" xr:uid="{00000000-0005-0000-0000-0000DC3E0000}"/>
    <cellStyle name="Normal 2 3 3 4" xfId="131" xr:uid="{00000000-0005-0000-0000-0000DD3E0000}"/>
    <cellStyle name="Normal 2 3 3 4 10" xfId="19213" xr:uid="{00000000-0005-0000-0000-0000DE3E0000}"/>
    <cellStyle name="Normal 2 3 3 4 11" xfId="9677" xr:uid="{00000000-0005-0000-0000-0000DF3E0000}"/>
    <cellStyle name="Normal 2 3 3 4 2" xfId="275" xr:uid="{00000000-0005-0000-0000-0000E03E0000}"/>
    <cellStyle name="Normal 2 3 3 4 2 2" xfId="419" xr:uid="{00000000-0005-0000-0000-0000E13E0000}"/>
    <cellStyle name="Normal 2 3 3 4 2 2 2" xfId="768" xr:uid="{00000000-0005-0000-0000-0000E23E0000}"/>
    <cellStyle name="Normal 2 3 3 4 2 2 2 2" xfId="1966" xr:uid="{00000000-0005-0000-0000-0000E33E0000}"/>
    <cellStyle name="Normal 2 3 3 4 2 2 2 2 2" xfId="4351" xr:uid="{00000000-0005-0000-0000-0000E43E0000}"/>
    <cellStyle name="Normal 2 3 3 4 2 2 2 2 2 2" xfId="9120" xr:uid="{00000000-0005-0000-0000-0000E53E0000}"/>
    <cellStyle name="Normal 2 3 3 4 2 2 2 2 2 2 2" xfId="28193" xr:uid="{00000000-0005-0000-0000-0000E63E0000}"/>
    <cellStyle name="Normal 2 3 3 4 2 2 2 2 2 2 3" xfId="18657" xr:uid="{00000000-0005-0000-0000-0000E73E0000}"/>
    <cellStyle name="Normal 2 3 3 4 2 2 2 2 2 3" xfId="23425" xr:uid="{00000000-0005-0000-0000-0000E83E0000}"/>
    <cellStyle name="Normal 2 3 3 4 2 2 2 2 2 4" xfId="13889" xr:uid="{00000000-0005-0000-0000-0000E93E0000}"/>
    <cellStyle name="Normal 2 3 3 4 2 2 2 2 3" xfId="6736" xr:uid="{00000000-0005-0000-0000-0000EA3E0000}"/>
    <cellStyle name="Normal 2 3 3 4 2 2 2 2 3 2" xfId="25809" xr:uid="{00000000-0005-0000-0000-0000EB3E0000}"/>
    <cellStyle name="Normal 2 3 3 4 2 2 2 2 3 3" xfId="16273" xr:uid="{00000000-0005-0000-0000-0000EC3E0000}"/>
    <cellStyle name="Normal 2 3 3 4 2 2 2 2 4" xfId="21041" xr:uid="{00000000-0005-0000-0000-0000ED3E0000}"/>
    <cellStyle name="Normal 2 3 3 4 2 2 2 2 5" xfId="11505" xr:uid="{00000000-0005-0000-0000-0000EE3E0000}"/>
    <cellStyle name="Normal 2 3 3 4 2 2 2 3" xfId="3159" xr:uid="{00000000-0005-0000-0000-0000EF3E0000}"/>
    <cellStyle name="Normal 2 3 3 4 2 2 2 3 2" xfId="7928" xr:uid="{00000000-0005-0000-0000-0000F03E0000}"/>
    <cellStyle name="Normal 2 3 3 4 2 2 2 3 2 2" xfId="27001" xr:uid="{00000000-0005-0000-0000-0000F13E0000}"/>
    <cellStyle name="Normal 2 3 3 4 2 2 2 3 2 3" xfId="17465" xr:uid="{00000000-0005-0000-0000-0000F23E0000}"/>
    <cellStyle name="Normal 2 3 3 4 2 2 2 3 3" xfId="22233" xr:uid="{00000000-0005-0000-0000-0000F33E0000}"/>
    <cellStyle name="Normal 2 3 3 4 2 2 2 3 4" xfId="12697" xr:uid="{00000000-0005-0000-0000-0000F43E0000}"/>
    <cellStyle name="Normal 2 3 3 4 2 2 2 4" xfId="5544" xr:uid="{00000000-0005-0000-0000-0000F53E0000}"/>
    <cellStyle name="Normal 2 3 3 4 2 2 2 4 2" xfId="24617" xr:uid="{00000000-0005-0000-0000-0000F63E0000}"/>
    <cellStyle name="Normal 2 3 3 4 2 2 2 4 3" xfId="15081" xr:uid="{00000000-0005-0000-0000-0000F73E0000}"/>
    <cellStyle name="Normal 2 3 3 4 2 2 2 5" xfId="19849" xr:uid="{00000000-0005-0000-0000-0000F83E0000}"/>
    <cellStyle name="Normal 2 3 3 4 2 2 2 6" xfId="10313" xr:uid="{00000000-0005-0000-0000-0000F93E0000}"/>
    <cellStyle name="Normal 2 3 3 4 2 2 3" xfId="1116" xr:uid="{00000000-0005-0000-0000-0000FA3E0000}"/>
    <cellStyle name="Normal 2 3 3 4 2 2 3 2" xfId="2314" xr:uid="{00000000-0005-0000-0000-0000FB3E0000}"/>
    <cellStyle name="Normal 2 3 3 4 2 2 3 2 2" xfId="4699" xr:uid="{00000000-0005-0000-0000-0000FC3E0000}"/>
    <cellStyle name="Normal 2 3 3 4 2 2 3 2 2 2" xfId="9468" xr:uid="{00000000-0005-0000-0000-0000FD3E0000}"/>
    <cellStyle name="Normal 2 3 3 4 2 2 3 2 2 2 2" xfId="28541" xr:uid="{00000000-0005-0000-0000-0000FE3E0000}"/>
    <cellStyle name="Normal 2 3 3 4 2 2 3 2 2 2 3" xfId="19005" xr:uid="{00000000-0005-0000-0000-0000FF3E0000}"/>
    <cellStyle name="Normal 2 3 3 4 2 2 3 2 2 3" xfId="23773" xr:uid="{00000000-0005-0000-0000-0000003F0000}"/>
    <cellStyle name="Normal 2 3 3 4 2 2 3 2 2 4" xfId="14237" xr:uid="{00000000-0005-0000-0000-0000013F0000}"/>
    <cellStyle name="Normal 2 3 3 4 2 2 3 2 3" xfId="7084" xr:uid="{00000000-0005-0000-0000-0000023F0000}"/>
    <cellStyle name="Normal 2 3 3 4 2 2 3 2 3 2" xfId="26157" xr:uid="{00000000-0005-0000-0000-0000033F0000}"/>
    <cellStyle name="Normal 2 3 3 4 2 2 3 2 3 3" xfId="16621" xr:uid="{00000000-0005-0000-0000-0000043F0000}"/>
    <cellStyle name="Normal 2 3 3 4 2 2 3 2 4" xfId="21389" xr:uid="{00000000-0005-0000-0000-0000053F0000}"/>
    <cellStyle name="Normal 2 3 3 4 2 2 3 2 5" xfId="11853" xr:uid="{00000000-0005-0000-0000-0000063F0000}"/>
    <cellStyle name="Normal 2 3 3 4 2 2 3 3" xfId="3507" xr:uid="{00000000-0005-0000-0000-0000073F0000}"/>
    <cellStyle name="Normal 2 3 3 4 2 2 3 3 2" xfId="8276" xr:uid="{00000000-0005-0000-0000-0000083F0000}"/>
    <cellStyle name="Normal 2 3 3 4 2 2 3 3 2 2" xfId="27349" xr:uid="{00000000-0005-0000-0000-0000093F0000}"/>
    <cellStyle name="Normal 2 3 3 4 2 2 3 3 2 3" xfId="17813" xr:uid="{00000000-0005-0000-0000-00000A3F0000}"/>
    <cellStyle name="Normal 2 3 3 4 2 2 3 3 3" xfId="22581" xr:uid="{00000000-0005-0000-0000-00000B3F0000}"/>
    <cellStyle name="Normal 2 3 3 4 2 2 3 3 4" xfId="13045" xr:uid="{00000000-0005-0000-0000-00000C3F0000}"/>
    <cellStyle name="Normal 2 3 3 4 2 2 3 4" xfId="5892" xr:uid="{00000000-0005-0000-0000-00000D3F0000}"/>
    <cellStyle name="Normal 2 3 3 4 2 2 3 4 2" xfId="24965" xr:uid="{00000000-0005-0000-0000-00000E3F0000}"/>
    <cellStyle name="Normal 2 3 3 4 2 2 3 4 3" xfId="15429" xr:uid="{00000000-0005-0000-0000-00000F3F0000}"/>
    <cellStyle name="Normal 2 3 3 4 2 2 3 5" xfId="20197" xr:uid="{00000000-0005-0000-0000-0000103F0000}"/>
    <cellStyle name="Normal 2 3 3 4 2 2 3 6" xfId="10661" xr:uid="{00000000-0005-0000-0000-0000113F0000}"/>
    <cellStyle name="Normal 2 3 3 4 2 2 4" xfId="1618" xr:uid="{00000000-0005-0000-0000-0000123F0000}"/>
    <cellStyle name="Normal 2 3 3 4 2 2 4 2" xfId="4003" xr:uid="{00000000-0005-0000-0000-0000133F0000}"/>
    <cellStyle name="Normal 2 3 3 4 2 2 4 2 2" xfId="8772" xr:uid="{00000000-0005-0000-0000-0000143F0000}"/>
    <cellStyle name="Normal 2 3 3 4 2 2 4 2 2 2" xfId="27845" xr:uid="{00000000-0005-0000-0000-0000153F0000}"/>
    <cellStyle name="Normal 2 3 3 4 2 2 4 2 2 3" xfId="18309" xr:uid="{00000000-0005-0000-0000-0000163F0000}"/>
    <cellStyle name="Normal 2 3 3 4 2 2 4 2 3" xfId="23077" xr:uid="{00000000-0005-0000-0000-0000173F0000}"/>
    <cellStyle name="Normal 2 3 3 4 2 2 4 2 4" xfId="13541" xr:uid="{00000000-0005-0000-0000-0000183F0000}"/>
    <cellStyle name="Normal 2 3 3 4 2 2 4 3" xfId="6388" xr:uid="{00000000-0005-0000-0000-0000193F0000}"/>
    <cellStyle name="Normal 2 3 3 4 2 2 4 3 2" xfId="25461" xr:uid="{00000000-0005-0000-0000-00001A3F0000}"/>
    <cellStyle name="Normal 2 3 3 4 2 2 4 3 3" xfId="15925" xr:uid="{00000000-0005-0000-0000-00001B3F0000}"/>
    <cellStyle name="Normal 2 3 3 4 2 2 4 4" xfId="20693" xr:uid="{00000000-0005-0000-0000-00001C3F0000}"/>
    <cellStyle name="Normal 2 3 3 4 2 2 4 5" xfId="11157" xr:uid="{00000000-0005-0000-0000-00001D3F0000}"/>
    <cellStyle name="Normal 2 3 3 4 2 2 5" xfId="2811" xr:uid="{00000000-0005-0000-0000-00001E3F0000}"/>
    <cellStyle name="Normal 2 3 3 4 2 2 5 2" xfId="7580" xr:uid="{00000000-0005-0000-0000-00001F3F0000}"/>
    <cellStyle name="Normal 2 3 3 4 2 2 5 2 2" xfId="26653" xr:uid="{00000000-0005-0000-0000-0000203F0000}"/>
    <cellStyle name="Normal 2 3 3 4 2 2 5 2 3" xfId="17117" xr:uid="{00000000-0005-0000-0000-0000213F0000}"/>
    <cellStyle name="Normal 2 3 3 4 2 2 5 3" xfId="21885" xr:uid="{00000000-0005-0000-0000-0000223F0000}"/>
    <cellStyle name="Normal 2 3 3 4 2 2 5 4" xfId="12349" xr:uid="{00000000-0005-0000-0000-0000233F0000}"/>
    <cellStyle name="Normal 2 3 3 4 2 2 6" xfId="5196" xr:uid="{00000000-0005-0000-0000-0000243F0000}"/>
    <cellStyle name="Normal 2 3 3 4 2 2 6 2" xfId="24269" xr:uid="{00000000-0005-0000-0000-0000253F0000}"/>
    <cellStyle name="Normal 2 3 3 4 2 2 6 3" xfId="14733" xr:uid="{00000000-0005-0000-0000-0000263F0000}"/>
    <cellStyle name="Normal 2 3 3 4 2 2 7" xfId="19501" xr:uid="{00000000-0005-0000-0000-0000273F0000}"/>
    <cellStyle name="Normal 2 3 3 4 2 2 8" xfId="9965" xr:uid="{00000000-0005-0000-0000-0000283F0000}"/>
    <cellStyle name="Normal 2 3 3 4 2 3" xfId="624" xr:uid="{00000000-0005-0000-0000-0000293F0000}"/>
    <cellStyle name="Normal 2 3 3 4 2 3 2" xfId="1822" xr:uid="{00000000-0005-0000-0000-00002A3F0000}"/>
    <cellStyle name="Normal 2 3 3 4 2 3 2 2" xfId="4207" xr:uid="{00000000-0005-0000-0000-00002B3F0000}"/>
    <cellStyle name="Normal 2 3 3 4 2 3 2 2 2" xfId="8976" xr:uid="{00000000-0005-0000-0000-00002C3F0000}"/>
    <cellStyle name="Normal 2 3 3 4 2 3 2 2 2 2" xfId="28049" xr:uid="{00000000-0005-0000-0000-00002D3F0000}"/>
    <cellStyle name="Normal 2 3 3 4 2 3 2 2 2 3" xfId="18513" xr:uid="{00000000-0005-0000-0000-00002E3F0000}"/>
    <cellStyle name="Normal 2 3 3 4 2 3 2 2 3" xfId="23281" xr:uid="{00000000-0005-0000-0000-00002F3F0000}"/>
    <cellStyle name="Normal 2 3 3 4 2 3 2 2 4" xfId="13745" xr:uid="{00000000-0005-0000-0000-0000303F0000}"/>
    <cellStyle name="Normal 2 3 3 4 2 3 2 3" xfId="6592" xr:uid="{00000000-0005-0000-0000-0000313F0000}"/>
    <cellStyle name="Normal 2 3 3 4 2 3 2 3 2" xfId="25665" xr:uid="{00000000-0005-0000-0000-0000323F0000}"/>
    <cellStyle name="Normal 2 3 3 4 2 3 2 3 3" xfId="16129" xr:uid="{00000000-0005-0000-0000-0000333F0000}"/>
    <cellStyle name="Normal 2 3 3 4 2 3 2 4" xfId="20897" xr:uid="{00000000-0005-0000-0000-0000343F0000}"/>
    <cellStyle name="Normal 2 3 3 4 2 3 2 5" xfId="11361" xr:uid="{00000000-0005-0000-0000-0000353F0000}"/>
    <cellStyle name="Normal 2 3 3 4 2 3 3" xfId="3015" xr:uid="{00000000-0005-0000-0000-0000363F0000}"/>
    <cellStyle name="Normal 2 3 3 4 2 3 3 2" xfId="7784" xr:uid="{00000000-0005-0000-0000-0000373F0000}"/>
    <cellStyle name="Normal 2 3 3 4 2 3 3 2 2" xfId="26857" xr:uid="{00000000-0005-0000-0000-0000383F0000}"/>
    <cellStyle name="Normal 2 3 3 4 2 3 3 2 3" xfId="17321" xr:uid="{00000000-0005-0000-0000-0000393F0000}"/>
    <cellStyle name="Normal 2 3 3 4 2 3 3 3" xfId="22089" xr:uid="{00000000-0005-0000-0000-00003A3F0000}"/>
    <cellStyle name="Normal 2 3 3 4 2 3 3 4" xfId="12553" xr:uid="{00000000-0005-0000-0000-00003B3F0000}"/>
    <cellStyle name="Normal 2 3 3 4 2 3 4" xfId="5400" xr:uid="{00000000-0005-0000-0000-00003C3F0000}"/>
    <cellStyle name="Normal 2 3 3 4 2 3 4 2" xfId="24473" xr:uid="{00000000-0005-0000-0000-00003D3F0000}"/>
    <cellStyle name="Normal 2 3 3 4 2 3 4 3" xfId="14937" xr:uid="{00000000-0005-0000-0000-00003E3F0000}"/>
    <cellStyle name="Normal 2 3 3 4 2 3 5" xfId="19705" xr:uid="{00000000-0005-0000-0000-00003F3F0000}"/>
    <cellStyle name="Normal 2 3 3 4 2 3 6" xfId="10169" xr:uid="{00000000-0005-0000-0000-0000403F0000}"/>
    <cellStyle name="Normal 2 3 3 4 2 4" xfId="972" xr:uid="{00000000-0005-0000-0000-0000413F0000}"/>
    <cellStyle name="Normal 2 3 3 4 2 4 2" xfId="2170" xr:uid="{00000000-0005-0000-0000-0000423F0000}"/>
    <cellStyle name="Normal 2 3 3 4 2 4 2 2" xfId="4555" xr:uid="{00000000-0005-0000-0000-0000433F0000}"/>
    <cellStyle name="Normal 2 3 3 4 2 4 2 2 2" xfId="9324" xr:uid="{00000000-0005-0000-0000-0000443F0000}"/>
    <cellStyle name="Normal 2 3 3 4 2 4 2 2 2 2" xfId="28397" xr:uid="{00000000-0005-0000-0000-0000453F0000}"/>
    <cellStyle name="Normal 2 3 3 4 2 4 2 2 2 3" xfId="18861" xr:uid="{00000000-0005-0000-0000-0000463F0000}"/>
    <cellStyle name="Normal 2 3 3 4 2 4 2 2 3" xfId="23629" xr:uid="{00000000-0005-0000-0000-0000473F0000}"/>
    <cellStyle name="Normal 2 3 3 4 2 4 2 2 4" xfId="14093" xr:uid="{00000000-0005-0000-0000-0000483F0000}"/>
    <cellStyle name="Normal 2 3 3 4 2 4 2 3" xfId="6940" xr:uid="{00000000-0005-0000-0000-0000493F0000}"/>
    <cellStyle name="Normal 2 3 3 4 2 4 2 3 2" xfId="26013" xr:uid="{00000000-0005-0000-0000-00004A3F0000}"/>
    <cellStyle name="Normal 2 3 3 4 2 4 2 3 3" xfId="16477" xr:uid="{00000000-0005-0000-0000-00004B3F0000}"/>
    <cellStyle name="Normal 2 3 3 4 2 4 2 4" xfId="21245" xr:uid="{00000000-0005-0000-0000-00004C3F0000}"/>
    <cellStyle name="Normal 2 3 3 4 2 4 2 5" xfId="11709" xr:uid="{00000000-0005-0000-0000-00004D3F0000}"/>
    <cellStyle name="Normal 2 3 3 4 2 4 3" xfId="3363" xr:uid="{00000000-0005-0000-0000-00004E3F0000}"/>
    <cellStyle name="Normal 2 3 3 4 2 4 3 2" xfId="8132" xr:uid="{00000000-0005-0000-0000-00004F3F0000}"/>
    <cellStyle name="Normal 2 3 3 4 2 4 3 2 2" xfId="27205" xr:uid="{00000000-0005-0000-0000-0000503F0000}"/>
    <cellStyle name="Normal 2 3 3 4 2 4 3 2 3" xfId="17669" xr:uid="{00000000-0005-0000-0000-0000513F0000}"/>
    <cellStyle name="Normal 2 3 3 4 2 4 3 3" xfId="22437" xr:uid="{00000000-0005-0000-0000-0000523F0000}"/>
    <cellStyle name="Normal 2 3 3 4 2 4 3 4" xfId="12901" xr:uid="{00000000-0005-0000-0000-0000533F0000}"/>
    <cellStyle name="Normal 2 3 3 4 2 4 4" xfId="5748" xr:uid="{00000000-0005-0000-0000-0000543F0000}"/>
    <cellStyle name="Normal 2 3 3 4 2 4 4 2" xfId="24821" xr:uid="{00000000-0005-0000-0000-0000553F0000}"/>
    <cellStyle name="Normal 2 3 3 4 2 4 4 3" xfId="15285" xr:uid="{00000000-0005-0000-0000-0000563F0000}"/>
    <cellStyle name="Normal 2 3 3 4 2 4 5" xfId="20053" xr:uid="{00000000-0005-0000-0000-0000573F0000}"/>
    <cellStyle name="Normal 2 3 3 4 2 4 6" xfId="10517" xr:uid="{00000000-0005-0000-0000-0000583F0000}"/>
    <cellStyle name="Normal 2 3 3 4 2 5" xfId="1474" xr:uid="{00000000-0005-0000-0000-0000593F0000}"/>
    <cellStyle name="Normal 2 3 3 4 2 5 2" xfId="3859" xr:uid="{00000000-0005-0000-0000-00005A3F0000}"/>
    <cellStyle name="Normal 2 3 3 4 2 5 2 2" xfId="8628" xr:uid="{00000000-0005-0000-0000-00005B3F0000}"/>
    <cellStyle name="Normal 2 3 3 4 2 5 2 2 2" xfId="27701" xr:uid="{00000000-0005-0000-0000-00005C3F0000}"/>
    <cellStyle name="Normal 2 3 3 4 2 5 2 2 3" xfId="18165" xr:uid="{00000000-0005-0000-0000-00005D3F0000}"/>
    <cellStyle name="Normal 2 3 3 4 2 5 2 3" xfId="22933" xr:uid="{00000000-0005-0000-0000-00005E3F0000}"/>
    <cellStyle name="Normal 2 3 3 4 2 5 2 4" xfId="13397" xr:uid="{00000000-0005-0000-0000-00005F3F0000}"/>
    <cellStyle name="Normal 2 3 3 4 2 5 3" xfId="6244" xr:uid="{00000000-0005-0000-0000-0000603F0000}"/>
    <cellStyle name="Normal 2 3 3 4 2 5 3 2" xfId="25317" xr:uid="{00000000-0005-0000-0000-0000613F0000}"/>
    <cellStyle name="Normal 2 3 3 4 2 5 3 3" xfId="15781" xr:uid="{00000000-0005-0000-0000-0000623F0000}"/>
    <cellStyle name="Normal 2 3 3 4 2 5 4" xfId="20549" xr:uid="{00000000-0005-0000-0000-0000633F0000}"/>
    <cellStyle name="Normal 2 3 3 4 2 5 5" xfId="11013" xr:uid="{00000000-0005-0000-0000-0000643F0000}"/>
    <cellStyle name="Normal 2 3 3 4 2 6" xfId="2667" xr:uid="{00000000-0005-0000-0000-0000653F0000}"/>
    <cellStyle name="Normal 2 3 3 4 2 6 2" xfId="7436" xr:uid="{00000000-0005-0000-0000-0000663F0000}"/>
    <cellStyle name="Normal 2 3 3 4 2 6 2 2" xfId="26509" xr:uid="{00000000-0005-0000-0000-0000673F0000}"/>
    <cellStyle name="Normal 2 3 3 4 2 6 2 3" xfId="16973" xr:uid="{00000000-0005-0000-0000-0000683F0000}"/>
    <cellStyle name="Normal 2 3 3 4 2 6 3" xfId="21741" xr:uid="{00000000-0005-0000-0000-0000693F0000}"/>
    <cellStyle name="Normal 2 3 3 4 2 6 4" xfId="12205" xr:uid="{00000000-0005-0000-0000-00006A3F0000}"/>
    <cellStyle name="Normal 2 3 3 4 2 7" xfId="5052" xr:uid="{00000000-0005-0000-0000-00006B3F0000}"/>
    <cellStyle name="Normal 2 3 3 4 2 7 2" xfId="24125" xr:uid="{00000000-0005-0000-0000-00006C3F0000}"/>
    <cellStyle name="Normal 2 3 3 4 2 7 3" xfId="14589" xr:uid="{00000000-0005-0000-0000-00006D3F0000}"/>
    <cellStyle name="Normal 2 3 3 4 2 8" xfId="19357" xr:uid="{00000000-0005-0000-0000-00006E3F0000}"/>
    <cellStyle name="Normal 2 3 3 4 2 9" xfId="9821" xr:uid="{00000000-0005-0000-0000-00006F3F0000}"/>
    <cellStyle name="Normal 2 3 3 4 3" xfId="203" xr:uid="{00000000-0005-0000-0000-0000703F0000}"/>
    <cellStyle name="Normal 2 3 3 4 3 2" xfId="552" xr:uid="{00000000-0005-0000-0000-0000713F0000}"/>
    <cellStyle name="Normal 2 3 3 4 3 2 2" xfId="1750" xr:uid="{00000000-0005-0000-0000-0000723F0000}"/>
    <cellStyle name="Normal 2 3 3 4 3 2 2 2" xfId="4135" xr:uid="{00000000-0005-0000-0000-0000733F0000}"/>
    <cellStyle name="Normal 2 3 3 4 3 2 2 2 2" xfId="8904" xr:uid="{00000000-0005-0000-0000-0000743F0000}"/>
    <cellStyle name="Normal 2 3 3 4 3 2 2 2 2 2" xfId="27977" xr:uid="{00000000-0005-0000-0000-0000753F0000}"/>
    <cellStyle name="Normal 2 3 3 4 3 2 2 2 2 3" xfId="18441" xr:uid="{00000000-0005-0000-0000-0000763F0000}"/>
    <cellStyle name="Normal 2 3 3 4 3 2 2 2 3" xfId="23209" xr:uid="{00000000-0005-0000-0000-0000773F0000}"/>
    <cellStyle name="Normal 2 3 3 4 3 2 2 2 4" xfId="13673" xr:uid="{00000000-0005-0000-0000-0000783F0000}"/>
    <cellStyle name="Normal 2 3 3 4 3 2 2 3" xfId="6520" xr:uid="{00000000-0005-0000-0000-0000793F0000}"/>
    <cellStyle name="Normal 2 3 3 4 3 2 2 3 2" xfId="25593" xr:uid="{00000000-0005-0000-0000-00007A3F0000}"/>
    <cellStyle name="Normal 2 3 3 4 3 2 2 3 3" xfId="16057" xr:uid="{00000000-0005-0000-0000-00007B3F0000}"/>
    <cellStyle name="Normal 2 3 3 4 3 2 2 4" xfId="20825" xr:uid="{00000000-0005-0000-0000-00007C3F0000}"/>
    <cellStyle name="Normal 2 3 3 4 3 2 2 5" xfId="11289" xr:uid="{00000000-0005-0000-0000-00007D3F0000}"/>
    <cellStyle name="Normal 2 3 3 4 3 2 3" xfId="2943" xr:uid="{00000000-0005-0000-0000-00007E3F0000}"/>
    <cellStyle name="Normal 2 3 3 4 3 2 3 2" xfId="7712" xr:uid="{00000000-0005-0000-0000-00007F3F0000}"/>
    <cellStyle name="Normal 2 3 3 4 3 2 3 2 2" xfId="26785" xr:uid="{00000000-0005-0000-0000-0000803F0000}"/>
    <cellStyle name="Normal 2 3 3 4 3 2 3 2 3" xfId="17249" xr:uid="{00000000-0005-0000-0000-0000813F0000}"/>
    <cellStyle name="Normal 2 3 3 4 3 2 3 3" xfId="22017" xr:uid="{00000000-0005-0000-0000-0000823F0000}"/>
    <cellStyle name="Normal 2 3 3 4 3 2 3 4" xfId="12481" xr:uid="{00000000-0005-0000-0000-0000833F0000}"/>
    <cellStyle name="Normal 2 3 3 4 3 2 4" xfId="5328" xr:uid="{00000000-0005-0000-0000-0000843F0000}"/>
    <cellStyle name="Normal 2 3 3 4 3 2 4 2" xfId="24401" xr:uid="{00000000-0005-0000-0000-0000853F0000}"/>
    <cellStyle name="Normal 2 3 3 4 3 2 4 3" xfId="14865" xr:uid="{00000000-0005-0000-0000-0000863F0000}"/>
    <cellStyle name="Normal 2 3 3 4 3 2 5" xfId="19633" xr:uid="{00000000-0005-0000-0000-0000873F0000}"/>
    <cellStyle name="Normal 2 3 3 4 3 2 6" xfId="10097" xr:uid="{00000000-0005-0000-0000-0000883F0000}"/>
    <cellStyle name="Normal 2 3 3 4 3 3" xfId="900" xr:uid="{00000000-0005-0000-0000-0000893F0000}"/>
    <cellStyle name="Normal 2 3 3 4 3 3 2" xfId="2098" xr:uid="{00000000-0005-0000-0000-00008A3F0000}"/>
    <cellStyle name="Normal 2 3 3 4 3 3 2 2" xfId="4483" xr:uid="{00000000-0005-0000-0000-00008B3F0000}"/>
    <cellStyle name="Normal 2 3 3 4 3 3 2 2 2" xfId="9252" xr:uid="{00000000-0005-0000-0000-00008C3F0000}"/>
    <cellStyle name="Normal 2 3 3 4 3 3 2 2 2 2" xfId="28325" xr:uid="{00000000-0005-0000-0000-00008D3F0000}"/>
    <cellStyle name="Normal 2 3 3 4 3 3 2 2 2 3" xfId="18789" xr:uid="{00000000-0005-0000-0000-00008E3F0000}"/>
    <cellStyle name="Normal 2 3 3 4 3 3 2 2 3" xfId="23557" xr:uid="{00000000-0005-0000-0000-00008F3F0000}"/>
    <cellStyle name="Normal 2 3 3 4 3 3 2 2 4" xfId="14021" xr:uid="{00000000-0005-0000-0000-0000903F0000}"/>
    <cellStyle name="Normal 2 3 3 4 3 3 2 3" xfId="6868" xr:uid="{00000000-0005-0000-0000-0000913F0000}"/>
    <cellStyle name="Normal 2 3 3 4 3 3 2 3 2" xfId="25941" xr:uid="{00000000-0005-0000-0000-0000923F0000}"/>
    <cellStyle name="Normal 2 3 3 4 3 3 2 3 3" xfId="16405" xr:uid="{00000000-0005-0000-0000-0000933F0000}"/>
    <cellStyle name="Normal 2 3 3 4 3 3 2 4" xfId="21173" xr:uid="{00000000-0005-0000-0000-0000943F0000}"/>
    <cellStyle name="Normal 2 3 3 4 3 3 2 5" xfId="11637" xr:uid="{00000000-0005-0000-0000-0000953F0000}"/>
    <cellStyle name="Normal 2 3 3 4 3 3 3" xfId="3291" xr:uid="{00000000-0005-0000-0000-0000963F0000}"/>
    <cellStyle name="Normal 2 3 3 4 3 3 3 2" xfId="8060" xr:uid="{00000000-0005-0000-0000-0000973F0000}"/>
    <cellStyle name="Normal 2 3 3 4 3 3 3 2 2" xfId="27133" xr:uid="{00000000-0005-0000-0000-0000983F0000}"/>
    <cellStyle name="Normal 2 3 3 4 3 3 3 2 3" xfId="17597" xr:uid="{00000000-0005-0000-0000-0000993F0000}"/>
    <cellStyle name="Normal 2 3 3 4 3 3 3 3" xfId="22365" xr:uid="{00000000-0005-0000-0000-00009A3F0000}"/>
    <cellStyle name="Normal 2 3 3 4 3 3 3 4" xfId="12829" xr:uid="{00000000-0005-0000-0000-00009B3F0000}"/>
    <cellStyle name="Normal 2 3 3 4 3 3 4" xfId="5676" xr:uid="{00000000-0005-0000-0000-00009C3F0000}"/>
    <cellStyle name="Normal 2 3 3 4 3 3 4 2" xfId="24749" xr:uid="{00000000-0005-0000-0000-00009D3F0000}"/>
    <cellStyle name="Normal 2 3 3 4 3 3 4 3" xfId="15213" xr:uid="{00000000-0005-0000-0000-00009E3F0000}"/>
    <cellStyle name="Normal 2 3 3 4 3 3 5" xfId="19981" xr:uid="{00000000-0005-0000-0000-00009F3F0000}"/>
    <cellStyle name="Normal 2 3 3 4 3 3 6" xfId="10445" xr:uid="{00000000-0005-0000-0000-0000A03F0000}"/>
    <cellStyle name="Normal 2 3 3 4 3 4" xfId="1402" xr:uid="{00000000-0005-0000-0000-0000A13F0000}"/>
    <cellStyle name="Normal 2 3 3 4 3 4 2" xfId="3787" xr:uid="{00000000-0005-0000-0000-0000A23F0000}"/>
    <cellStyle name="Normal 2 3 3 4 3 4 2 2" xfId="8556" xr:uid="{00000000-0005-0000-0000-0000A33F0000}"/>
    <cellStyle name="Normal 2 3 3 4 3 4 2 2 2" xfId="27629" xr:uid="{00000000-0005-0000-0000-0000A43F0000}"/>
    <cellStyle name="Normal 2 3 3 4 3 4 2 2 3" xfId="18093" xr:uid="{00000000-0005-0000-0000-0000A53F0000}"/>
    <cellStyle name="Normal 2 3 3 4 3 4 2 3" xfId="22861" xr:uid="{00000000-0005-0000-0000-0000A63F0000}"/>
    <cellStyle name="Normal 2 3 3 4 3 4 2 4" xfId="13325" xr:uid="{00000000-0005-0000-0000-0000A73F0000}"/>
    <cellStyle name="Normal 2 3 3 4 3 4 3" xfId="6172" xr:uid="{00000000-0005-0000-0000-0000A83F0000}"/>
    <cellStyle name="Normal 2 3 3 4 3 4 3 2" xfId="25245" xr:uid="{00000000-0005-0000-0000-0000A93F0000}"/>
    <cellStyle name="Normal 2 3 3 4 3 4 3 3" xfId="15709" xr:uid="{00000000-0005-0000-0000-0000AA3F0000}"/>
    <cellStyle name="Normal 2 3 3 4 3 4 4" xfId="20477" xr:uid="{00000000-0005-0000-0000-0000AB3F0000}"/>
    <cellStyle name="Normal 2 3 3 4 3 4 5" xfId="10941" xr:uid="{00000000-0005-0000-0000-0000AC3F0000}"/>
    <cellStyle name="Normal 2 3 3 4 3 5" xfId="2595" xr:uid="{00000000-0005-0000-0000-0000AD3F0000}"/>
    <cellStyle name="Normal 2 3 3 4 3 5 2" xfId="7364" xr:uid="{00000000-0005-0000-0000-0000AE3F0000}"/>
    <cellStyle name="Normal 2 3 3 4 3 5 2 2" xfId="26437" xr:uid="{00000000-0005-0000-0000-0000AF3F0000}"/>
    <cellStyle name="Normal 2 3 3 4 3 5 2 3" xfId="16901" xr:uid="{00000000-0005-0000-0000-0000B03F0000}"/>
    <cellStyle name="Normal 2 3 3 4 3 5 3" xfId="21669" xr:uid="{00000000-0005-0000-0000-0000B13F0000}"/>
    <cellStyle name="Normal 2 3 3 4 3 5 4" xfId="12133" xr:uid="{00000000-0005-0000-0000-0000B23F0000}"/>
    <cellStyle name="Normal 2 3 3 4 3 6" xfId="4980" xr:uid="{00000000-0005-0000-0000-0000B33F0000}"/>
    <cellStyle name="Normal 2 3 3 4 3 6 2" xfId="24053" xr:uid="{00000000-0005-0000-0000-0000B43F0000}"/>
    <cellStyle name="Normal 2 3 3 4 3 6 3" xfId="14517" xr:uid="{00000000-0005-0000-0000-0000B53F0000}"/>
    <cellStyle name="Normal 2 3 3 4 3 7" xfId="19285" xr:uid="{00000000-0005-0000-0000-0000B63F0000}"/>
    <cellStyle name="Normal 2 3 3 4 3 8" xfId="9749" xr:uid="{00000000-0005-0000-0000-0000B73F0000}"/>
    <cellStyle name="Normal 2 3 3 4 4" xfId="347" xr:uid="{00000000-0005-0000-0000-0000B83F0000}"/>
    <cellStyle name="Normal 2 3 3 4 4 2" xfId="696" xr:uid="{00000000-0005-0000-0000-0000B93F0000}"/>
    <cellStyle name="Normal 2 3 3 4 4 2 2" xfId="1894" xr:uid="{00000000-0005-0000-0000-0000BA3F0000}"/>
    <cellStyle name="Normal 2 3 3 4 4 2 2 2" xfId="4279" xr:uid="{00000000-0005-0000-0000-0000BB3F0000}"/>
    <cellStyle name="Normal 2 3 3 4 4 2 2 2 2" xfId="9048" xr:uid="{00000000-0005-0000-0000-0000BC3F0000}"/>
    <cellStyle name="Normal 2 3 3 4 4 2 2 2 2 2" xfId="28121" xr:uid="{00000000-0005-0000-0000-0000BD3F0000}"/>
    <cellStyle name="Normal 2 3 3 4 4 2 2 2 2 3" xfId="18585" xr:uid="{00000000-0005-0000-0000-0000BE3F0000}"/>
    <cellStyle name="Normal 2 3 3 4 4 2 2 2 3" xfId="23353" xr:uid="{00000000-0005-0000-0000-0000BF3F0000}"/>
    <cellStyle name="Normal 2 3 3 4 4 2 2 2 4" xfId="13817" xr:uid="{00000000-0005-0000-0000-0000C03F0000}"/>
    <cellStyle name="Normal 2 3 3 4 4 2 2 3" xfId="6664" xr:uid="{00000000-0005-0000-0000-0000C13F0000}"/>
    <cellStyle name="Normal 2 3 3 4 4 2 2 3 2" xfId="25737" xr:uid="{00000000-0005-0000-0000-0000C23F0000}"/>
    <cellStyle name="Normal 2 3 3 4 4 2 2 3 3" xfId="16201" xr:uid="{00000000-0005-0000-0000-0000C33F0000}"/>
    <cellStyle name="Normal 2 3 3 4 4 2 2 4" xfId="20969" xr:uid="{00000000-0005-0000-0000-0000C43F0000}"/>
    <cellStyle name="Normal 2 3 3 4 4 2 2 5" xfId="11433" xr:uid="{00000000-0005-0000-0000-0000C53F0000}"/>
    <cellStyle name="Normal 2 3 3 4 4 2 3" xfId="3087" xr:uid="{00000000-0005-0000-0000-0000C63F0000}"/>
    <cellStyle name="Normal 2 3 3 4 4 2 3 2" xfId="7856" xr:uid="{00000000-0005-0000-0000-0000C73F0000}"/>
    <cellStyle name="Normal 2 3 3 4 4 2 3 2 2" xfId="26929" xr:uid="{00000000-0005-0000-0000-0000C83F0000}"/>
    <cellStyle name="Normal 2 3 3 4 4 2 3 2 3" xfId="17393" xr:uid="{00000000-0005-0000-0000-0000C93F0000}"/>
    <cellStyle name="Normal 2 3 3 4 4 2 3 3" xfId="22161" xr:uid="{00000000-0005-0000-0000-0000CA3F0000}"/>
    <cellStyle name="Normal 2 3 3 4 4 2 3 4" xfId="12625" xr:uid="{00000000-0005-0000-0000-0000CB3F0000}"/>
    <cellStyle name="Normal 2 3 3 4 4 2 4" xfId="5472" xr:uid="{00000000-0005-0000-0000-0000CC3F0000}"/>
    <cellStyle name="Normal 2 3 3 4 4 2 4 2" xfId="24545" xr:uid="{00000000-0005-0000-0000-0000CD3F0000}"/>
    <cellStyle name="Normal 2 3 3 4 4 2 4 3" xfId="15009" xr:uid="{00000000-0005-0000-0000-0000CE3F0000}"/>
    <cellStyle name="Normal 2 3 3 4 4 2 5" xfId="19777" xr:uid="{00000000-0005-0000-0000-0000CF3F0000}"/>
    <cellStyle name="Normal 2 3 3 4 4 2 6" xfId="10241" xr:uid="{00000000-0005-0000-0000-0000D03F0000}"/>
    <cellStyle name="Normal 2 3 3 4 4 3" xfId="1044" xr:uid="{00000000-0005-0000-0000-0000D13F0000}"/>
    <cellStyle name="Normal 2 3 3 4 4 3 2" xfId="2242" xr:uid="{00000000-0005-0000-0000-0000D23F0000}"/>
    <cellStyle name="Normal 2 3 3 4 4 3 2 2" xfId="4627" xr:uid="{00000000-0005-0000-0000-0000D33F0000}"/>
    <cellStyle name="Normal 2 3 3 4 4 3 2 2 2" xfId="9396" xr:uid="{00000000-0005-0000-0000-0000D43F0000}"/>
    <cellStyle name="Normal 2 3 3 4 4 3 2 2 2 2" xfId="28469" xr:uid="{00000000-0005-0000-0000-0000D53F0000}"/>
    <cellStyle name="Normal 2 3 3 4 4 3 2 2 2 3" xfId="18933" xr:uid="{00000000-0005-0000-0000-0000D63F0000}"/>
    <cellStyle name="Normal 2 3 3 4 4 3 2 2 3" xfId="23701" xr:uid="{00000000-0005-0000-0000-0000D73F0000}"/>
    <cellStyle name="Normal 2 3 3 4 4 3 2 2 4" xfId="14165" xr:uid="{00000000-0005-0000-0000-0000D83F0000}"/>
    <cellStyle name="Normal 2 3 3 4 4 3 2 3" xfId="7012" xr:uid="{00000000-0005-0000-0000-0000D93F0000}"/>
    <cellStyle name="Normal 2 3 3 4 4 3 2 3 2" xfId="26085" xr:uid="{00000000-0005-0000-0000-0000DA3F0000}"/>
    <cellStyle name="Normal 2 3 3 4 4 3 2 3 3" xfId="16549" xr:uid="{00000000-0005-0000-0000-0000DB3F0000}"/>
    <cellStyle name="Normal 2 3 3 4 4 3 2 4" xfId="21317" xr:uid="{00000000-0005-0000-0000-0000DC3F0000}"/>
    <cellStyle name="Normal 2 3 3 4 4 3 2 5" xfId="11781" xr:uid="{00000000-0005-0000-0000-0000DD3F0000}"/>
    <cellStyle name="Normal 2 3 3 4 4 3 3" xfId="3435" xr:uid="{00000000-0005-0000-0000-0000DE3F0000}"/>
    <cellStyle name="Normal 2 3 3 4 4 3 3 2" xfId="8204" xr:uid="{00000000-0005-0000-0000-0000DF3F0000}"/>
    <cellStyle name="Normal 2 3 3 4 4 3 3 2 2" xfId="27277" xr:uid="{00000000-0005-0000-0000-0000E03F0000}"/>
    <cellStyle name="Normal 2 3 3 4 4 3 3 2 3" xfId="17741" xr:uid="{00000000-0005-0000-0000-0000E13F0000}"/>
    <cellStyle name="Normal 2 3 3 4 4 3 3 3" xfId="22509" xr:uid="{00000000-0005-0000-0000-0000E23F0000}"/>
    <cellStyle name="Normal 2 3 3 4 4 3 3 4" xfId="12973" xr:uid="{00000000-0005-0000-0000-0000E33F0000}"/>
    <cellStyle name="Normal 2 3 3 4 4 3 4" xfId="5820" xr:uid="{00000000-0005-0000-0000-0000E43F0000}"/>
    <cellStyle name="Normal 2 3 3 4 4 3 4 2" xfId="24893" xr:uid="{00000000-0005-0000-0000-0000E53F0000}"/>
    <cellStyle name="Normal 2 3 3 4 4 3 4 3" xfId="15357" xr:uid="{00000000-0005-0000-0000-0000E63F0000}"/>
    <cellStyle name="Normal 2 3 3 4 4 3 5" xfId="20125" xr:uid="{00000000-0005-0000-0000-0000E73F0000}"/>
    <cellStyle name="Normal 2 3 3 4 4 3 6" xfId="10589" xr:uid="{00000000-0005-0000-0000-0000E83F0000}"/>
    <cellStyle name="Normal 2 3 3 4 4 4" xfId="1546" xr:uid="{00000000-0005-0000-0000-0000E93F0000}"/>
    <cellStyle name="Normal 2 3 3 4 4 4 2" xfId="3931" xr:uid="{00000000-0005-0000-0000-0000EA3F0000}"/>
    <cellStyle name="Normal 2 3 3 4 4 4 2 2" xfId="8700" xr:uid="{00000000-0005-0000-0000-0000EB3F0000}"/>
    <cellStyle name="Normal 2 3 3 4 4 4 2 2 2" xfId="27773" xr:uid="{00000000-0005-0000-0000-0000EC3F0000}"/>
    <cellStyle name="Normal 2 3 3 4 4 4 2 2 3" xfId="18237" xr:uid="{00000000-0005-0000-0000-0000ED3F0000}"/>
    <cellStyle name="Normal 2 3 3 4 4 4 2 3" xfId="23005" xr:uid="{00000000-0005-0000-0000-0000EE3F0000}"/>
    <cellStyle name="Normal 2 3 3 4 4 4 2 4" xfId="13469" xr:uid="{00000000-0005-0000-0000-0000EF3F0000}"/>
    <cellStyle name="Normal 2 3 3 4 4 4 3" xfId="6316" xr:uid="{00000000-0005-0000-0000-0000F03F0000}"/>
    <cellStyle name="Normal 2 3 3 4 4 4 3 2" xfId="25389" xr:uid="{00000000-0005-0000-0000-0000F13F0000}"/>
    <cellStyle name="Normal 2 3 3 4 4 4 3 3" xfId="15853" xr:uid="{00000000-0005-0000-0000-0000F23F0000}"/>
    <cellStyle name="Normal 2 3 3 4 4 4 4" xfId="20621" xr:uid="{00000000-0005-0000-0000-0000F33F0000}"/>
    <cellStyle name="Normal 2 3 3 4 4 4 5" xfId="11085" xr:uid="{00000000-0005-0000-0000-0000F43F0000}"/>
    <cellStyle name="Normal 2 3 3 4 4 5" xfId="2739" xr:uid="{00000000-0005-0000-0000-0000F53F0000}"/>
    <cellStyle name="Normal 2 3 3 4 4 5 2" xfId="7508" xr:uid="{00000000-0005-0000-0000-0000F63F0000}"/>
    <cellStyle name="Normal 2 3 3 4 4 5 2 2" xfId="26581" xr:uid="{00000000-0005-0000-0000-0000F73F0000}"/>
    <cellStyle name="Normal 2 3 3 4 4 5 2 3" xfId="17045" xr:uid="{00000000-0005-0000-0000-0000F83F0000}"/>
    <cellStyle name="Normal 2 3 3 4 4 5 3" xfId="21813" xr:uid="{00000000-0005-0000-0000-0000F93F0000}"/>
    <cellStyle name="Normal 2 3 3 4 4 5 4" xfId="12277" xr:uid="{00000000-0005-0000-0000-0000FA3F0000}"/>
    <cellStyle name="Normal 2 3 3 4 4 6" xfId="5124" xr:uid="{00000000-0005-0000-0000-0000FB3F0000}"/>
    <cellStyle name="Normal 2 3 3 4 4 6 2" xfId="24197" xr:uid="{00000000-0005-0000-0000-0000FC3F0000}"/>
    <cellStyle name="Normal 2 3 3 4 4 6 3" xfId="14661" xr:uid="{00000000-0005-0000-0000-0000FD3F0000}"/>
    <cellStyle name="Normal 2 3 3 4 4 7" xfId="19429" xr:uid="{00000000-0005-0000-0000-0000FE3F0000}"/>
    <cellStyle name="Normal 2 3 3 4 4 8" xfId="9893" xr:uid="{00000000-0005-0000-0000-0000FF3F0000}"/>
    <cellStyle name="Normal 2 3 3 4 5" xfId="480" xr:uid="{00000000-0005-0000-0000-000000400000}"/>
    <cellStyle name="Normal 2 3 3 4 5 2" xfId="1678" xr:uid="{00000000-0005-0000-0000-000001400000}"/>
    <cellStyle name="Normal 2 3 3 4 5 2 2" xfId="4063" xr:uid="{00000000-0005-0000-0000-000002400000}"/>
    <cellStyle name="Normal 2 3 3 4 5 2 2 2" xfId="8832" xr:uid="{00000000-0005-0000-0000-000003400000}"/>
    <cellStyle name="Normal 2 3 3 4 5 2 2 2 2" xfId="27905" xr:uid="{00000000-0005-0000-0000-000004400000}"/>
    <cellStyle name="Normal 2 3 3 4 5 2 2 2 3" xfId="18369" xr:uid="{00000000-0005-0000-0000-000005400000}"/>
    <cellStyle name="Normal 2 3 3 4 5 2 2 3" xfId="23137" xr:uid="{00000000-0005-0000-0000-000006400000}"/>
    <cellStyle name="Normal 2 3 3 4 5 2 2 4" xfId="13601" xr:uid="{00000000-0005-0000-0000-000007400000}"/>
    <cellStyle name="Normal 2 3 3 4 5 2 3" xfId="6448" xr:uid="{00000000-0005-0000-0000-000008400000}"/>
    <cellStyle name="Normal 2 3 3 4 5 2 3 2" xfId="25521" xr:uid="{00000000-0005-0000-0000-000009400000}"/>
    <cellStyle name="Normal 2 3 3 4 5 2 3 3" xfId="15985" xr:uid="{00000000-0005-0000-0000-00000A400000}"/>
    <cellStyle name="Normal 2 3 3 4 5 2 4" xfId="20753" xr:uid="{00000000-0005-0000-0000-00000B400000}"/>
    <cellStyle name="Normal 2 3 3 4 5 2 5" xfId="11217" xr:uid="{00000000-0005-0000-0000-00000C400000}"/>
    <cellStyle name="Normal 2 3 3 4 5 3" xfId="2871" xr:uid="{00000000-0005-0000-0000-00000D400000}"/>
    <cellStyle name="Normal 2 3 3 4 5 3 2" xfId="7640" xr:uid="{00000000-0005-0000-0000-00000E400000}"/>
    <cellStyle name="Normal 2 3 3 4 5 3 2 2" xfId="26713" xr:uid="{00000000-0005-0000-0000-00000F400000}"/>
    <cellStyle name="Normal 2 3 3 4 5 3 2 3" xfId="17177" xr:uid="{00000000-0005-0000-0000-000010400000}"/>
    <cellStyle name="Normal 2 3 3 4 5 3 3" xfId="21945" xr:uid="{00000000-0005-0000-0000-000011400000}"/>
    <cellStyle name="Normal 2 3 3 4 5 3 4" xfId="12409" xr:uid="{00000000-0005-0000-0000-000012400000}"/>
    <cellStyle name="Normal 2 3 3 4 5 4" xfId="5256" xr:uid="{00000000-0005-0000-0000-000013400000}"/>
    <cellStyle name="Normal 2 3 3 4 5 4 2" xfId="24329" xr:uid="{00000000-0005-0000-0000-000014400000}"/>
    <cellStyle name="Normal 2 3 3 4 5 4 3" xfId="14793" xr:uid="{00000000-0005-0000-0000-000015400000}"/>
    <cellStyle name="Normal 2 3 3 4 5 5" xfId="19561" xr:uid="{00000000-0005-0000-0000-000016400000}"/>
    <cellStyle name="Normal 2 3 3 4 5 6" xfId="10025" xr:uid="{00000000-0005-0000-0000-000017400000}"/>
    <cellStyle name="Normal 2 3 3 4 6" xfId="828" xr:uid="{00000000-0005-0000-0000-000018400000}"/>
    <cellStyle name="Normal 2 3 3 4 6 2" xfId="2026" xr:uid="{00000000-0005-0000-0000-000019400000}"/>
    <cellStyle name="Normal 2 3 3 4 6 2 2" xfId="4411" xr:uid="{00000000-0005-0000-0000-00001A400000}"/>
    <cellStyle name="Normal 2 3 3 4 6 2 2 2" xfId="9180" xr:uid="{00000000-0005-0000-0000-00001B400000}"/>
    <cellStyle name="Normal 2 3 3 4 6 2 2 2 2" xfId="28253" xr:uid="{00000000-0005-0000-0000-00001C400000}"/>
    <cellStyle name="Normal 2 3 3 4 6 2 2 2 3" xfId="18717" xr:uid="{00000000-0005-0000-0000-00001D400000}"/>
    <cellStyle name="Normal 2 3 3 4 6 2 2 3" xfId="23485" xr:uid="{00000000-0005-0000-0000-00001E400000}"/>
    <cellStyle name="Normal 2 3 3 4 6 2 2 4" xfId="13949" xr:uid="{00000000-0005-0000-0000-00001F400000}"/>
    <cellStyle name="Normal 2 3 3 4 6 2 3" xfId="6796" xr:uid="{00000000-0005-0000-0000-000020400000}"/>
    <cellStyle name="Normal 2 3 3 4 6 2 3 2" xfId="25869" xr:uid="{00000000-0005-0000-0000-000021400000}"/>
    <cellStyle name="Normal 2 3 3 4 6 2 3 3" xfId="16333" xr:uid="{00000000-0005-0000-0000-000022400000}"/>
    <cellStyle name="Normal 2 3 3 4 6 2 4" xfId="21101" xr:uid="{00000000-0005-0000-0000-000023400000}"/>
    <cellStyle name="Normal 2 3 3 4 6 2 5" xfId="11565" xr:uid="{00000000-0005-0000-0000-000024400000}"/>
    <cellStyle name="Normal 2 3 3 4 6 3" xfId="3219" xr:uid="{00000000-0005-0000-0000-000025400000}"/>
    <cellStyle name="Normal 2 3 3 4 6 3 2" xfId="7988" xr:uid="{00000000-0005-0000-0000-000026400000}"/>
    <cellStyle name="Normal 2 3 3 4 6 3 2 2" xfId="27061" xr:uid="{00000000-0005-0000-0000-000027400000}"/>
    <cellStyle name="Normal 2 3 3 4 6 3 2 3" xfId="17525" xr:uid="{00000000-0005-0000-0000-000028400000}"/>
    <cellStyle name="Normal 2 3 3 4 6 3 3" xfId="22293" xr:uid="{00000000-0005-0000-0000-000029400000}"/>
    <cellStyle name="Normal 2 3 3 4 6 3 4" xfId="12757" xr:uid="{00000000-0005-0000-0000-00002A400000}"/>
    <cellStyle name="Normal 2 3 3 4 6 4" xfId="5604" xr:uid="{00000000-0005-0000-0000-00002B400000}"/>
    <cellStyle name="Normal 2 3 3 4 6 4 2" xfId="24677" xr:uid="{00000000-0005-0000-0000-00002C400000}"/>
    <cellStyle name="Normal 2 3 3 4 6 4 3" xfId="15141" xr:uid="{00000000-0005-0000-0000-00002D400000}"/>
    <cellStyle name="Normal 2 3 3 4 6 5" xfId="19909" xr:uid="{00000000-0005-0000-0000-00002E400000}"/>
    <cellStyle name="Normal 2 3 3 4 6 6" xfId="10373" xr:uid="{00000000-0005-0000-0000-00002F400000}"/>
    <cellStyle name="Normal 2 3 3 4 7" xfId="1330" xr:uid="{00000000-0005-0000-0000-000030400000}"/>
    <cellStyle name="Normal 2 3 3 4 7 2" xfId="3715" xr:uid="{00000000-0005-0000-0000-000031400000}"/>
    <cellStyle name="Normal 2 3 3 4 7 2 2" xfId="8484" xr:uid="{00000000-0005-0000-0000-000032400000}"/>
    <cellStyle name="Normal 2 3 3 4 7 2 2 2" xfId="27557" xr:uid="{00000000-0005-0000-0000-000033400000}"/>
    <cellStyle name="Normal 2 3 3 4 7 2 2 3" xfId="18021" xr:uid="{00000000-0005-0000-0000-000034400000}"/>
    <cellStyle name="Normal 2 3 3 4 7 2 3" xfId="22789" xr:uid="{00000000-0005-0000-0000-000035400000}"/>
    <cellStyle name="Normal 2 3 3 4 7 2 4" xfId="13253" xr:uid="{00000000-0005-0000-0000-000036400000}"/>
    <cellStyle name="Normal 2 3 3 4 7 3" xfId="6100" xr:uid="{00000000-0005-0000-0000-000037400000}"/>
    <cellStyle name="Normal 2 3 3 4 7 3 2" xfId="25173" xr:uid="{00000000-0005-0000-0000-000038400000}"/>
    <cellStyle name="Normal 2 3 3 4 7 3 3" xfId="15637" xr:uid="{00000000-0005-0000-0000-000039400000}"/>
    <cellStyle name="Normal 2 3 3 4 7 4" xfId="20405" xr:uid="{00000000-0005-0000-0000-00003A400000}"/>
    <cellStyle name="Normal 2 3 3 4 7 5" xfId="10869" xr:uid="{00000000-0005-0000-0000-00003B400000}"/>
    <cellStyle name="Normal 2 3 3 4 8" xfId="2523" xr:uid="{00000000-0005-0000-0000-00003C400000}"/>
    <cellStyle name="Normal 2 3 3 4 8 2" xfId="7292" xr:uid="{00000000-0005-0000-0000-00003D400000}"/>
    <cellStyle name="Normal 2 3 3 4 8 2 2" xfId="26365" xr:uid="{00000000-0005-0000-0000-00003E400000}"/>
    <cellStyle name="Normal 2 3 3 4 8 2 3" xfId="16829" xr:uid="{00000000-0005-0000-0000-00003F400000}"/>
    <cellStyle name="Normal 2 3 3 4 8 3" xfId="21597" xr:uid="{00000000-0005-0000-0000-000040400000}"/>
    <cellStyle name="Normal 2 3 3 4 8 4" xfId="12061" xr:uid="{00000000-0005-0000-0000-000041400000}"/>
    <cellStyle name="Normal 2 3 3 4 9" xfId="4908" xr:uid="{00000000-0005-0000-0000-000042400000}"/>
    <cellStyle name="Normal 2 3 3 4 9 2" xfId="23981" xr:uid="{00000000-0005-0000-0000-000043400000}"/>
    <cellStyle name="Normal 2 3 3 4 9 3" xfId="14445" xr:uid="{00000000-0005-0000-0000-000044400000}"/>
    <cellStyle name="Normal 2 3 3 5" xfId="251" xr:uid="{00000000-0005-0000-0000-000045400000}"/>
    <cellStyle name="Normal 2 3 3 5 2" xfId="395" xr:uid="{00000000-0005-0000-0000-000046400000}"/>
    <cellStyle name="Normal 2 3 3 5 2 2" xfId="744" xr:uid="{00000000-0005-0000-0000-000047400000}"/>
    <cellStyle name="Normal 2 3 3 5 2 2 2" xfId="1942" xr:uid="{00000000-0005-0000-0000-000048400000}"/>
    <cellStyle name="Normal 2 3 3 5 2 2 2 2" xfId="4327" xr:uid="{00000000-0005-0000-0000-000049400000}"/>
    <cellStyle name="Normal 2 3 3 5 2 2 2 2 2" xfId="9096" xr:uid="{00000000-0005-0000-0000-00004A400000}"/>
    <cellStyle name="Normal 2 3 3 5 2 2 2 2 2 2" xfId="28169" xr:uid="{00000000-0005-0000-0000-00004B400000}"/>
    <cellStyle name="Normal 2 3 3 5 2 2 2 2 2 3" xfId="18633" xr:uid="{00000000-0005-0000-0000-00004C400000}"/>
    <cellStyle name="Normal 2 3 3 5 2 2 2 2 3" xfId="23401" xr:uid="{00000000-0005-0000-0000-00004D400000}"/>
    <cellStyle name="Normal 2 3 3 5 2 2 2 2 4" xfId="13865" xr:uid="{00000000-0005-0000-0000-00004E400000}"/>
    <cellStyle name="Normal 2 3 3 5 2 2 2 3" xfId="6712" xr:uid="{00000000-0005-0000-0000-00004F400000}"/>
    <cellStyle name="Normal 2 3 3 5 2 2 2 3 2" xfId="25785" xr:uid="{00000000-0005-0000-0000-000050400000}"/>
    <cellStyle name="Normal 2 3 3 5 2 2 2 3 3" xfId="16249" xr:uid="{00000000-0005-0000-0000-000051400000}"/>
    <cellStyle name="Normal 2 3 3 5 2 2 2 4" xfId="21017" xr:uid="{00000000-0005-0000-0000-000052400000}"/>
    <cellStyle name="Normal 2 3 3 5 2 2 2 5" xfId="11481" xr:uid="{00000000-0005-0000-0000-000053400000}"/>
    <cellStyle name="Normal 2 3 3 5 2 2 3" xfId="3135" xr:uid="{00000000-0005-0000-0000-000054400000}"/>
    <cellStyle name="Normal 2 3 3 5 2 2 3 2" xfId="7904" xr:uid="{00000000-0005-0000-0000-000055400000}"/>
    <cellStyle name="Normal 2 3 3 5 2 2 3 2 2" xfId="26977" xr:uid="{00000000-0005-0000-0000-000056400000}"/>
    <cellStyle name="Normal 2 3 3 5 2 2 3 2 3" xfId="17441" xr:uid="{00000000-0005-0000-0000-000057400000}"/>
    <cellStyle name="Normal 2 3 3 5 2 2 3 3" xfId="22209" xr:uid="{00000000-0005-0000-0000-000058400000}"/>
    <cellStyle name="Normal 2 3 3 5 2 2 3 4" xfId="12673" xr:uid="{00000000-0005-0000-0000-000059400000}"/>
    <cellStyle name="Normal 2 3 3 5 2 2 4" xfId="5520" xr:uid="{00000000-0005-0000-0000-00005A400000}"/>
    <cellStyle name="Normal 2 3 3 5 2 2 4 2" xfId="24593" xr:uid="{00000000-0005-0000-0000-00005B400000}"/>
    <cellStyle name="Normal 2 3 3 5 2 2 4 3" xfId="15057" xr:uid="{00000000-0005-0000-0000-00005C400000}"/>
    <cellStyle name="Normal 2 3 3 5 2 2 5" xfId="19825" xr:uid="{00000000-0005-0000-0000-00005D400000}"/>
    <cellStyle name="Normal 2 3 3 5 2 2 6" xfId="10289" xr:uid="{00000000-0005-0000-0000-00005E400000}"/>
    <cellStyle name="Normal 2 3 3 5 2 3" xfId="1092" xr:uid="{00000000-0005-0000-0000-00005F400000}"/>
    <cellStyle name="Normal 2 3 3 5 2 3 2" xfId="2290" xr:uid="{00000000-0005-0000-0000-000060400000}"/>
    <cellStyle name="Normal 2 3 3 5 2 3 2 2" xfId="4675" xr:uid="{00000000-0005-0000-0000-000061400000}"/>
    <cellStyle name="Normal 2 3 3 5 2 3 2 2 2" xfId="9444" xr:uid="{00000000-0005-0000-0000-000062400000}"/>
    <cellStyle name="Normal 2 3 3 5 2 3 2 2 2 2" xfId="28517" xr:uid="{00000000-0005-0000-0000-000063400000}"/>
    <cellStyle name="Normal 2 3 3 5 2 3 2 2 2 3" xfId="18981" xr:uid="{00000000-0005-0000-0000-000064400000}"/>
    <cellStyle name="Normal 2 3 3 5 2 3 2 2 3" xfId="23749" xr:uid="{00000000-0005-0000-0000-000065400000}"/>
    <cellStyle name="Normal 2 3 3 5 2 3 2 2 4" xfId="14213" xr:uid="{00000000-0005-0000-0000-000066400000}"/>
    <cellStyle name="Normal 2 3 3 5 2 3 2 3" xfId="7060" xr:uid="{00000000-0005-0000-0000-000067400000}"/>
    <cellStyle name="Normal 2 3 3 5 2 3 2 3 2" xfId="26133" xr:uid="{00000000-0005-0000-0000-000068400000}"/>
    <cellStyle name="Normal 2 3 3 5 2 3 2 3 3" xfId="16597" xr:uid="{00000000-0005-0000-0000-000069400000}"/>
    <cellStyle name="Normal 2 3 3 5 2 3 2 4" xfId="21365" xr:uid="{00000000-0005-0000-0000-00006A400000}"/>
    <cellStyle name="Normal 2 3 3 5 2 3 2 5" xfId="11829" xr:uid="{00000000-0005-0000-0000-00006B400000}"/>
    <cellStyle name="Normal 2 3 3 5 2 3 3" xfId="3483" xr:uid="{00000000-0005-0000-0000-00006C400000}"/>
    <cellStyle name="Normal 2 3 3 5 2 3 3 2" xfId="8252" xr:uid="{00000000-0005-0000-0000-00006D400000}"/>
    <cellStyle name="Normal 2 3 3 5 2 3 3 2 2" xfId="27325" xr:uid="{00000000-0005-0000-0000-00006E400000}"/>
    <cellStyle name="Normal 2 3 3 5 2 3 3 2 3" xfId="17789" xr:uid="{00000000-0005-0000-0000-00006F400000}"/>
    <cellStyle name="Normal 2 3 3 5 2 3 3 3" xfId="22557" xr:uid="{00000000-0005-0000-0000-000070400000}"/>
    <cellStyle name="Normal 2 3 3 5 2 3 3 4" xfId="13021" xr:uid="{00000000-0005-0000-0000-000071400000}"/>
    <cellStyle name="Normal 2 3 3 5 2 3 4" xfId="5868" xr:uid="{00000000-0005-0000-0000-000072400000}"/>
    <cellStyle name="Normal 2 3 3 5 2 3 4 2" xfId="24941" xr:uid="{00000000-0005-0000-0000-000073400000}"/>
    <cellStyle name="Normal 2 3 3 5 2 3 4 3" xfId="15405" xr:uid="{00000000-0005-0000-0000-000074400000}"/>
    <cellStyle name="Normal 2 3 3 5 2 3 5" xfId="20173" xr:uid="{00000000-0005-0000-0000-000075400000}"/>
    <cellStyle name="Normal 2 3 3 5 2 3 6" xfId="10637" xr:uid="{00000000-0005-0000-0000-000076400000}"/>
    <cellStyle name="Normal 2 3 3 5 2 4" xfId="1594" xr:uid="{00000000-0005-0000-0000-000077400000}"/>
    <cellStyle name="Normal 2 3 3 5 2 4 2" xfId="3979" xr:uid="{00000000-0005-0000-0000-000078400000}"/>
    <cellStyle name="Normal 2 3 3 5 2 4 2 2" xfId="8748" xr:uid="{00000000-0005-0000-0000-000079400000}"/>
    <cellStyle name="Normal 2 3 3 5 2 4 2 2 2" xfId="27821" xr:uid="{00000000-0005-0000-0000-00007A400000}"/>
    <cellStyle name="Normal 2 3 3 5 2 4 2 2 3" xfId="18285" xr:uid="{00000000-0005-0000-0000-00007B400000}"/>
    <cellStyle name="Normal 2 3 3 5 2 4 2 3" xfId="23053" xr:uid="{00000000-0005-0000-0000-00007C400000}"/>
    <cellStyle name="Normal 2 3 3 5 2 4 2 4" xfId="13517" xr:uid="{00000000-0005-0000-0000-00007D400000}"/>
    <cellStyle name="Normal 2 3 3 5 2 4 3" xfId="6364" xr:uid="{00000000-0005-0000-0000-00007E400000}"/>
    <cellStyle name="Normal 2 3 3 5 2 4 3 2" xfId="25437" xr:uid="{00000000-0005-0000-0000-00007F400000}"/>
    <cellStyle name="Normal 2 3 3 5 2 4 3 3" xfId="15901" xr:uid="{00000000-0005-0000-0000-000080400000}"/>
    <cellStyle name="Normal 2 3 3 5 2 4 4" xfId="20669" xr:uid="{00000000-0005-0000-0000-000081400000}"/>
    <cellStyle name="Normal 2 3 3 5 2 4 5" xfId="11133" xr:uid="{00000000-0005-0000-0000-000082400000}"/>
    <cellStyle name="Normal 2 3 3 5 2 5" xfId="2787" xr:uid="{00000000-0005-0000-0000-000083400000}"/>
    <cellStyle name="Normal 2 3 3 5 2 5 2" xfId="7556" xr:uid="{00000000-0005-0000-0000-000084400000}"/>
    <cellStyle name="Normal 2 3 3 5 2 5 2 2" xfId="26629" xr:uid="{00000000-0005-0000-0000-000085400000}"/>
    <cellStyle name="Normal 2 3 3 5 2 5 2 3" xfId="17093" xr:uid="{00000000-0005-0000-0000-000086400000}"/>
    <cellStyle name="Normal 2 3 3 5 2 5 3" xfId="21861" xr:uid="{00000000-0005-0000-0000-000087400000}"/>
    <cellStyle name="Normal 2 3 3 5 2 5 4" xfId="12325" xr:uid="{00000000-0005-0000-0000-000088400000}"/>
    <cellStyle name="Normal 2 3 3 5 2 6" xfId="5172" xr:uid="{00000000-0005-0000-0000-000089400000}"/>
    <cellStyle name="Normal 2 3 3 5 2 6 2" xfId="24245" xr:uid="{00000000-0005-0000-0000-00008A400000}"/>
    <cellStyle name="Normal 2 3 3 5 2 6 3" xfId="14709" xr:uid="{00000000-0005-0000-0000-00008B400000}"/>
    <cellStyle name="Normal 2 3 3 5 2 7" xfId="19477" xr:uid="{00000000-0005-0000-0000-00008C400000}"/>
    <cellStyle name="Normal 2 3 3 5 2 8" xfId="9941" xr:uid="{00000000-0005-0000-0000-00008D400000}"/>
    <cellStyle name="Normal 2 3 3 5 3" xfId="600" xr:uid="{00000000-0005-0000-0000-00008E400000}"/>
    <cellStyle name="Normal 2 3 3 5 3 2" xfId="1798" xr:uid="{00000000-0005-0000-0000-00008F400000}"/>
    <cellStyle name="Normal 2 3 3 5 3 2 2" xfId="4183" xr:uid="{00000000-0005-0000-0000-000090400000}"/>
    <cellStyle name="Normal 2 3 3 5 3 2 2 2" xfId="8952" xr:uid="{00000000-0005-0000-0000-000091400000}"/>
    <cellStyle name="Normal 2 3 3 5 3 2 2 2 2" xfId="28025" xr:uid="{00000000-0005-0000-0000-000092400000}"/>
    <cellStyle name="Normal 2 3 3 5 3 2 2 2 3" xfId="18489" xr:uid="{00000000-0005-0000-0000-000093400000}"/>
    <cellStyle name="Normal 2 3 3 5 3 2 2 3" xfId="23257" xr:uid="{00000000-0005-0000-0000-000094400000}"/>
    <cellStyle name="Normal 2 3 3 5 3 2 2 4" xfId="13721" xr:uid="{00000000-0005-0000-0000-000095400000}"/>
    <cellStyle name="Normal 2 3 3 5 3 2 3" xfId="6568" xr:uid="{00000000-0005-0000-0000-000096400000}"/>
    <cellStyle name="Normal 2 3 3 5 3 2 3 2" xfId="25641" xr:uid="{00000000-0005-0000-0000-000097400000}"/>
    <cellStyle name="Normal 2 3 3 5 3 2 3 3" xfId="16105" xr:uid="{00000000-0005-0000-0000-000098400000}"/>
    <cellStyle name="Normal 2 3 3 5 3 2 4" xfId="20873" xr:uid="{00000000-0005-0000-0000-000099400000}"/>
    <cellStyle name="Normal 2 3 3 5 3 2 5" xfId="11337" xr:uid="{00000000-0005-0000-0000-00009A400000}"/>
    <cellStyle name="Normal 2 3 3 5 3 3" xfId="2991" xr:uid="{00000000-0005-0000-0000-00009B400000}"/>
    <cellStyle name="Normal 2 3 3 5 3 3 2" xfId="7760" xr:uid="{00000000-0005-0000-0000-00009C400000}"/>
    <cellStyle name="Normal 2 3 3 5 3 3 2 2" xfId="26833" xr:uid="{00000000-0005-0000-0000-00009D400000}"/>
    <cellStyle name="Normal 2 3 3 5 3 3 2 3" xfId="17297" xr:uid="{00000000-0005-0000-0000-00009E400000}"/>
    <cellStyle name="Normal 2 3 3 5 3 3 3" xfId="22065" xr:uid="{00000000-0005-0000-0000-00009F400000}"/>
    <cellStyle name="Normal 2 3 3 5 3 3 4" xfId="12529" xr:uid="{00000000-0005-0000-0000-0000A0400000}"/>
    <cellStyle name="Normal 2 3 3 5 3 4" xfId="5376" xr:uid="{00000000-0005-0000-0000-0000A1400000}"/>
    <cellStyle name="Normal 2 3 3 5 3 4 2" xfId="24449" xr:uid="{00000000-0005-0000-0000-0000A2400000}"/>
    <cellStyle name="Normal 2 3 3 5 3 4 3" xfId="14913" xr:uid="{00000000-0005-0000-0000-0000A3400000}"/>
    <cellStyle name="Normal 2 3 3 5 3 5" xfId="19681" xr:uid="{00000000-0005-0000-0000-0000A4400000}"/>
    <cellStyle name="Normal 2 3 3 5 3 6" xfId="10145" xr:uid="{00000000-0005-0000-0000-0000A5400000}"/>
    <cellStyle name="Normal 2 3 3 5 4" xfId="948" xr:uid="{00000000-0005-0000-0000-0000A6400000}"/>
    <cellStyle name="Normal 2 3 3 5 4 2" xfId="2146" xr:uid="{00000000-0005-0000-0000-0000A7400000}"/>
    <cellStyle name="Normal 2 3 3 5 4 2 2" xfId="4531" xr:uid="{00000000-0005-0000-0000-0000A8400000}"/>
    <cellStyle name="Normal 2 3 3 5 4 2 2 2" xfId="9300" xr:uid="{00000000-0005-0000-0000-0000A9400000}"/>
    <cellStyle name="Normal 2 3 3 5 4 2 2 2 2" xfId="28373" xr:uid="{00000000-0005-0000-0000-0000AA400000}"/>
    <cellStyle name="Normal 2 3 3 5 4 2 2 2 3" xfId="18837" xr:uid="{00000000-0005-0000-0000-0000AB400000}"/>
    <cellStyle name="Normal 2 3 3 5 4 2 2 3" xfId="23605" xr:uid="{00000000-0005-0000-0000-0000AC400000}"/>
    <cellStyle name="Normal 2 3 3 5 4 2 2 4" xfId="14069" xr:uid="{00000000-0005-0000-0000-0000AD400000}"/>
    <cellStyle name="Normal 2 3 3 5 4 2 3" xfId="6916" xr:uid="{00000000-0005-0000-0000-0000AE400000}"/>
    <cellStyle name="Normal 2 3 3 5 4 2 3 2" xfId="25989" xr:uid="{00000000-0005-0000-0000-0000AF400000}"/>
    <cellStyle name="Normal 2 3 3 5 4 2 3 3" xfId="16453" xr:uid="{00000000-0005-0000-0000-0000B0400000}"/>
    <cellStyle name="Normal 2 3 3 5 4 2 4" xfId="21221" xr:uid="{00000000-0005-0000-0000-0000B1400000}"/>
    <cellStyle name="Normal 2 3 3 5 4 2 5" xfId="11685" xr:uid="{00000000-0005-0000-0000-0000B2400000}"/>
    <cellStyle name="Normal 2 3 3 5 4 3" xfId="3339" xr:uid="{00000000-0005-0000-0000-0000B3400000}"/>
    <cellStyle name="Normal 2 3 3 5 4 3 2" xfId="8108" xr:uid="{00000000-0005-0000-0000-0000B4400000}"/>
    <cellStyle name="Normal 2 3 3 5 4 3 2 2" xfId="27181" xr:uid="{00000000-0005-0000-0000-0000B5400000}"/>
    <cellStyle name="Normal 2 3 3 5 4 3 2 3" xfId="17645" xr:uid="{00000000-0005-0000-0000-0000B6400000}"/>
    <cellStyle name="Normal 2 3 3 5 4 3 3" xfId="22413" xr:uid="{00000000-0005-0000-0000-0000B7400000}"/>
    <cellStyle name="Normal 2 3 3 5 4 3 4" xfId="12877" xr:uid="{00000000-0005-0000-0000-0000B8400000}"/>
    <cellStyle name="Normal 2 3 3 5 4 4" xfId="5724" xr:uid="{00000000-0005-0000-0000-0000B9400000}"/>
    <cellStyle name="Normal 2 3 3 5 4 4 2" xfId="24797" xr:uid="{00000000-0005-0000-0000-0000BA400000}"/>
    <cellStyle name="Normal 2 3 3 5 4 4 3" xfId="15261" xr:uid="{00000000-0005-0000-0000-0000BB400000}"/>
    <cellStyle name="Normal 2 3 3 5 4 5" xfId="20029" xr:uid="{00000000-0005-0000-0000-0000BC400000}"/>
    <cellStyle name="Normal 2 3 3 5 4 6" xfId="10493" xr:uid="{00000000-0005-0000-0000-0000BD400000}"/>
    <cellStyle name="Normal 2 3 3 5 5" xfId="1450" xr:uid="{00000000-0005-0000-0000-0000BE400000}"/>
    <cellStyle name="Normal 2 3 3 5 5 2" xfId="3835" xr:uid="{00000000-0005-0000-0000-0000BF400000}"/>
    <cellStyle name="Normal 2 3 3 5 5 2 2" xfId="8604" xr:uid="{00000000-0005-0000-0000-0000C0400000}"/>
    <cellStyle name="Normal 2 3 3 5 5 2 2 2" xfId="27677" xr:uid="{00000000-0005-0000-0000-0000C1400000}"/>
    <cellStyle name="Normal 2 3 3 5 5 2 2 3" xfId="18141" xr:uid="{00000000-0005-0000-0000-0000C2400000}"/>
    <cellStyle name="Normal 2 3 3 5 5 2 3" xfId="22909" xr:uid="{00000000-0005-0000-0000-0000C3400000}"/>
    <cellStyle name="Normal 2 3 3 5 5 2 4" xfId="13373" xr:uid="{00000000-0005-0000-0000-0000C4400000}"/>
    <cellStyle name="Normal 2 3 3 5 5 3" xfId="6220" xr:uid="{00000000-0005-0000-0000-0000C5400000}"/>
    <cellStyle name="Normal 2 3 3 5 5 3 2" xfId="25293" xr:uid="{00000000-0005-0000-0000-0000C6400000}"/>
    <cellStyle name="Normal 2 3 3 5 5 3 3" xfId="15757" xr:uid="{00000000-0005-0000-0000-0000C7400000}"/>
    <cellStyle name="Normal 2 3 3 5 5 4" xfId="20525" xr:uid="{00000000-0005-0000-0000-0000C8400000}"/>
    <cellStyle name="Normal 2 3 3 5 5 5" xfId="10989" xr:uid="{00000000-0005-0000-0000-0000C9400000}"/>
    <cellStyle name="Normal 2 3 3 5 6" xfId="2643" xr:uid="{00000000-0005-0000-0000-0000CA400000}"/>
    <cellStyle name="Normal 2 3 3 5 6 2" xfId="7412" xr:uid="{00000000-0005-0000-0000-0000CB400000}"/>
    <cellStyle name="Normal 2 3 3 5 6 2 2" xfId="26485" xr:uid="{00000000-0005-0000-0000-0000CC400000}"/>
    <cellStyle name="Normal 2 3 3 5 6 2 3" xfId="16949" xr:uid="{00000000-0005-0000-0000-0000CD400000}"/>
    <cellStyle name="Normal 2 3 3 5 6 3" xfId="21717" xr:uid="{00000000-0005-0000-0000-0000CE400000}"/>
    <cellStyle name="Normal 2 3 3 5 6 4" xfId="12181" xr:uid="{00000000-0005-0000-0000-0000CF400000}"/>
    <cellStyle name="Normal 2 3 3 5 7" xfId="5028" xr:uid="{00000000-0005-0000-0000-0000D0400000}"/>
    <cellStyle name="Normal 2 3 3 5 7 2" xfId="24101" xr:uid="{00000000-0005-0000-0000-0000D1400000}"/>
    <cellStyle name="Normal 2 3 3 5 7 3" xfId="14565" xr:uid="{00000000-0005-0000-0000-0000D2400000}"/>
    <cellStyle name="Normal 2 3 3 5 8" xfId="19333" xr:uid="{00000000-0005-0000-0000-0000D3400000}"/>
    <cellStyle name="Normal 2 3 3 5 9" xfId="9797" xr:uid="{00000000-0005-0000-0000-0000D4400000}"/>
    <cellStyle name="Normal 2 3 3 6" xfId="179" xr:uid="{00000000-0005-0000-0000-0000D5400000}"/>
    <cellStyle name="Normal 2 3 3 6 2" xfId="528" xr:uid="{00000000-0005-0000-0000-0000D6400000}"/>
    <cellStyle name="Normal 2 3 3 6 2 2" xfId="1726" xr:uid="{00000000-0005-0000-0000-0000D7400000}"/>
    <cellStyle name="Normal 2 3 3 6 2 2 2" xfId="4111" xr:uid="{00000000-0005-0000-0000-0000D8400000}"/>
    <cellStyle name="Normal 2 3 3 6 2 2 2 2" xfId="8880" xr:uid="{00000000-0005-0000-0000-0000D9400000}"/>
    <cellStyle name="Normal 2 3 3 6 2 2 2 2 2" xfId="27953" xr:uid="{00000000-0005-0000-0000-0000DA400000}"/>
    <cellStyle name="Normal 2 3 3 6 2 2 2 2 3" xfId="18417" xr:uid="{00000000-0005-0000-0000-0000DB400000}"/>
    <cellStyle name="Normal 2 3 3 6 2 2 2 3" xfId="23185" xr:uid="{00000000-0005-0000-0000-0000DC400000}"/>
    <cellStyle name="Normal 2 3 3 6 2 2 2 4" xfId="13649" xr:uid="{00000000-0005-0000-0000-0000DD400000}"/>
    <cellStyle name="Normal 2 3 3 6 2 2 3" xfId="6496" xr:uid="{00000000-0005-0000-0000-0000DE400000}"/>
    <cellStyle name="Normal 2 3 3 6 2 2 3 2" xfId="25569" xr:uid="{00000000-0005-0000-0000-0000DF400000}"/>
    <cellStyle name="Normal 2 3 3 6 2 2 3 3" xfId="16033" xr:uid="{00000000-0005-0000-0000-0000E0400000}"/>
    <cellStyle name="Normal 2 3 3 6 2 2 4" xfId="20801" xr:uid="{00000000-0005-0000-0000-0000E1400000}"/>
    <cellStyle name="Normal 2 3 3 6 2 2 5" xfId="11265" xr:uid="{00000000-0005-0000-0000-0000E2400000}"/>
    <cellStyle name="Normal 2 3 3 6 2 3" xfId="2919" xr:uid="{00000000-0005-0000-0000-0000E3400000}"/>
    <cellStyle name="Normal 2 3 3 6 2 3 2" xfId="7688" xr:uid="{00000000-0005-0000-0000-0000E4400000}"/>
    <cellStyle name="Normal 2 3 3 6 2 3 2 2" xfId="26761" xr:uid="{00000000-0005-0000-0000-0000E5400000}"/>
    <cellStyle name="Normal 2 3 3 6 2 3 2 3" xfId="17225" xr:uid="{00000000-0005-0000-0000-0000E6400000}"/>
    <cellStyle name="Normal 2 3 3 6 2 3 3" xfId="21993" xr:uid="{00000000-0005-0000-0000-0000E7400000}"/>
    <cellStyle name="Normal 2 3 3 6 2 3 4" xfId="12457" xr:uid="{00000000-0005-0000-0000-0000E8400000}"/>
    <cellStyle name="Normal 2 3 3 6 2 4" xfId="5304" xr:uid="{00000000-0005-0000-0000-0000E9400000}"/>
    <cellStyle name="Normal 2 3 3 6 2 4 2" xfId="24377" xr:uid="{00000000-0005-0000-0000-0000EA400000}"/>
    <cellStyle name="Normal 2 3 3 6 2 4 3" xfId="14841" xr:uid="{00000000-0005-0000-0000-0000EB400000}"/>
    <cellStyle name="Normal 2 3 3 6 2 5" xfId="19609" xr:uid="{00000000-0005-0000-0000-0000EC400000}"/>
    <cellStyle name="Normal 2 3 3 6 2 6" xfId="10073" xr:uid="{00000000-0005-0000-0000-0000ED400000}"/>
    <cellStyle name="Normal 2 3 3 6 3" xfId="876" xr:uid="{00000000-0005-0000-0000-0000EE400000}"/>
    <cellStyle name="Normal 2 3 3 6 3 2" xfId="2074" xr:uid="{00000000-0005-0000-0000-0000EF400000}"/>
    <cellStyle name="Normal 2 3 3 6 3 2 2" xfId="4459" xr:uid="{00000000-0005-0000-0000-0000F0400000}"/>
    <cellStyle name="Normal 2 3 3 6 3 2 2 2" xfId="9228" xr:uid="{00000000-0005-0000-0000-0000F1400000}"/>
    <cellStyle name="Normal 2 3 3 6 3 2 2 2 2" xfId="28301" xr:uid="{00000000-0005-0000-0000-0000F2400000}"/>
    <cellStyle name="Normal 2 3 3 6 3 2 2 2 3" xfId="18765" xr:uid="{00000000-0005-0000-0000-0000F3400000}"/>
    <cellStyle name="Normal 2 3 3 6 3 2 2 3" xfId="23533" xr:uid="{00000000-0005-0000-0000-0000F4400000}"/>
    <cellStyle name="Normal 2 3 3 6 3 2 2 4" xfId="13997" xr:uid="{00000000-0005-0000-0000-0000F5400000}"/>
    <cellStyle name="Normal 2 3 3 6 3 2 3" xfId="6844" xr:uid="{00000000-0005-0000-0000-0000F6400000}"/>
    <cellStyle name="Normal 2 3 3 6 3 2 3 2" xfId="25917" xr:uid="{00000000-0005-0000-0000-0000F7400000}"/>
    <cellStyle name="Normal 2 3 3 6 3 2 3 3" xfId="16381" xr:uid="{00000000-0005-0000-0000-0000F8400000}"/>
    <cellStyle name="Normal 2 3 3 6 3 2 4" xfId="21149" xr:uid="{00000000-0005-0000-0000-0000F9400000}"/>
    <cellStyle name="Normal 2 3 3 6 3 2 5" xfId="11613" xr:uid="{00000000-0005-0000-0000-0000FA400000}"/>
    <cellStyle name="Normal 2 3 3 6 3 3" xfId="3267" xr:uid="{00000000-0005-0000-0000-0000FB400000}"/>
    <cellStyle name="Normal 2 3 3 6 3 3 2" xfId="8036" xr:uid="{00000000-0005-0000-0000-0000FC400000}"/>
    <cellStyle name="Normal 2 3 3 6 3 3 2 2" xfId="27109" xr:uid="{00000000-0005-0000-0000-0000FD400000}"/>
    <cellStyle name="Normal 2 3 3 6 3 3 2 3" xfId="17573" xr:uid="{00000000-0005-0000-0000-0000FE400000}"/>
    <cellStyle name="Normal 2 3 3 6 3 3 3" xfId="22341" xr:uid="{00000000-0005-0000-0000-0000FF400000}"/>
    <cellStyle name="Normal 2 3 3 6 3 3 4" xfId="12805" xr:uid="{00000000-0005-0000-0000-000000410000}"/>
    <cellStyle name="Normal 2 3 3 6 3 4" xfId="5652" xr:uid="{00000000-0005-0000-0000-000001410000}"/>
    <cellStyle name="Normal 2 3 3 6 3 4 2" xfId="24725" xr:uid="{00000000-0005-0000-0000-000002410000}"/>
    <cellStyle name="Normal 2 3 3 6 3 4 3" xfId="15189" xr:uid="{00000000-0005-0000-0000-000003410000}"/>
    <cellStyle name="Normal 2 3 3 6 3 5" xfId="19957" xr:uid="{00000000-0005-0000-0000-000004410000}"/>
    <cellStyle name="Normal 2 3 3 6 3 6" xfId="10421" xr:uid="{00000000-0005-0000-0000-000005410000}"/>
    <cellStyle name="Normal 2 3 3 6 4" xfId="1378" xr:uid="{00000000-0005-0000-0000-000006410000}"/>
    <cellStyle name="Normal 2 3 3 6 4 2" xfId="3763" xr:uid="{00000000-0005-0000-0000-000007410000}"/>
    <cellStyle name="Normal 2 3 3 6 4 2 2" xfId="8532" xr:uid="{00000000-0005-0000-0000-000008410000}"/>
    <cellStyle name="Normal 2 3 3 6 4 2 2 2" xfId="27605" xr:uid="{00000000-0005-0000-0000-000009410000}"/>
    <cellStyle name="Normal 2 3 3 6 4 2 2 3" xfId="18069" xr:uid="{00000000-0005-0000-0000-00000A410000}"/>
    <cellStyle name="Normal 2 3 3 6 4 2 3" xfId="22837" xr:uid="{00000000-0005-0000-0000-00000B410000}"/>
    <cellStyle name="Normal 2 3 3 6 4 2 4" xfId="13301" xr:uid="{00000000-0005-0000-0000-00000C410000}"/>
    <cellStyle name="Normal 2 3 3 6 4 3" xfId="6148" xr:uid="{00000000-0005-0000-0000-00000D410000}"/>
    <cellStyle name="Normal 2 3 3 6 4 3 2" xfId="25221" xr:uid="{00000000-0005-0000-0000-00000E410000}"/>
    <cellStyle name="Normal 2 3 3 6 4 3 3" xfId="15685" xr:uid="{00000000-0005-0000-0000-00000F410000}"/>
    <cellStyle name="Normal 2 3 3 6 4 4" xfId="20453" xr:uid="{00000000-0005-0000-0000-000010410000}"/>
    <cellStyle name="Normal 2 3 3 6 4 5" xfId="10917" xr:uid="{00000000-0005-0000-0000-000011410000}"/>
    <cellStyle name="Normal 2 3 3 6 5" xfId="2571" xr:uid="{00000000-0005-0000-0000-000012410000}"/>
    <cellStyle name="Normal 2 3 3 6 5 2" xfId="7340" xr:uid="{00000000-0005-0000-0000-000013410000}"/>
    <cellStyle name="Normal 2 3 3 6 5 2 2" xfId="26413" xr:uid="{00000000-0005-0000-0000-000014410000}"/>
    <cellStyle name="Normal 2 3 3 6 5 2 3" xfId="16877" xr:uid="{00000000-0005-0000-0000-000015410000}"/>
    <cellStyle name="Normal 2 3 3 6 5 3" xfId="21645" xr:uid="{00000000-0005-0000-0000-000016410000}"/>
    <cellStyle name="Normal 2 3 3 6 5 4" xfId="12109" xr:uid="{00000000-0005-0000-0000-000017410000}"/>
    <cellStyle name="Normal 2 3 3 6 6" xfId="4956" xr:uid="{00000000-0005-0000-0000-000018410000}"/>
    <cellStyle name="Normal 2 3 3 6 6 2" xfId="24029" xr:uid="{00000000-0005-0000-0000-000019410000}"/>
    <cellStyle name="Normal 2 3 3 6 6 3" xfId="14493" xr:uid="{00000000-0005-0000-0000-00001A410000}"/>
    <cellStyle name="Normal 2 3 3 6 7" xfId="19261" xr:uid="{00000000-0005-0000-0000-00001B410000}"/>
    <cellStyle name="Normal 2 3 3 6 8" xfId="9725" xr:uid="{00000000-0005-0000-0000-00001C410000}"/>
    <cellStyle name="Normal 2 3 3 7" xfId="323" xr:uid="{00000000-0005-0000-0000-00001D410000}"/>
    <cellStyle name="Normal 2 3 3 7 2" xfId="672" xr:uid="{00000000-0005-0000-0000-00001E410000}"/>
    <cellStyle name="Normal 2 3 3 7 2 2" xfId="1870" xr:uid="{00000000-0005-0000-0000-00001F410000}"/>
    <cellStyle name="Normal 2 3 3 7 2 2 2" xfId="4255" xr:uid="{00000000-0005-0000-0000-000020410000}"/>
    <cellStyle name="Normal 2 3 3 7 2 2 2 2" xfId="9024" xr:uid="{00000000-0005-0000-0000-000021410000}"/>
    <cellStyle name="Normal 2 3 3 7 2 2 2 2 2" xfId="28097" xr:uid="{00000000-0005-0000-0000-000022410000}"/>
    <cellStyle name="Normal 2 3 3 7 2 2 2 2 3" xfId="18561" xr:uid="{00000000-0005-0000-0000-000023410000}"/>
    <cellStyle name="Normal 2 3 3 7 2 2 2 3" xfId="23329" xr:uid="{00000000-0005-0000-0000-000024410000}"/>
    <cellStyle name="Normal 2 3 3 7 2 2 2 4" xfId="13793" xr:uid="{00000000-0005-0000-0000-000025410000}"/>
    <cellStyle name="Normal 2 3 3 7 2 2 3" xfId="6640" xr:uid="{00000000-0005-0000-0000-000026410000}"/>
    <cellStyle name="Normal 2 3 3 7 2 2 3 2" xfId="25713" xr:uid="{00000000-0005-0000-0000-000027410000}"/>
    <cellStyle name="Normal 2 3 3 7 2 2 3 3" xfId="16177" xr:uid="{00000000-0005-0000-0000-000028410000}"/>
    <cellStyle name="Normal 2 3 3 7 2 2 4" xfId="20945" xr:uid="{00000000-0005-0000-0000-000029410000}"/>
    <cellStyle name="Normal 2 3 3 7 2 2 5" xfId="11409" xr:uid="{00000000-0005-0000-0000-00002A410000}"/>
    <cellStyle name="Normal 2 3 3 7 2 3" xfId="3063" xr:uid="{00000000-0005-0000-0000-00002B410000}"/>
    <cellStyle name="Normal 2 3 3 7 2 3 2" xfId="7832" xr:uid="{00000000-0005-0000-0000-00002C410000}"/>
    <cellStyle name="Normal 2 3 3 7 2 3 2 2" xfId="26905" xr:uid="{00000000-0005-0000-0000-00002D410000}"/>
    <cellStyle name="Normal 2 3 3 7 2 3 2 3" xfId="17369" xr:uid="{00000000-0005-0000-0000-00002E410000}"/>
    <cellStyle name="Normal 2 3 3 7 2 3 3" xfId="22137" xr:uid="{00000000-0005-0000-0000-00002F410000}"/>
    <cellStyle name="Normal 2 3 3 7 2 3 4" xfId="12601" xr:uid="{00000000-0005-0000-0000-000030410000}"/>
    <cellStyle name="Normal 2 3 3 7 2 4" xfId="5448" xr:uid="{00000000-0005-0000-0000-000031410000}"/>
    <cellStyle name="Normal 2 3 3 7 2 4 2" xfId="24521" xr:uid="{00000000-0005-0000-0000-000032410000}"/>
    <cellStyle name="Normal 2 3 3 7 2 4 3" xfId="14985" xr:uid="{00000000-0005-0000-0000-000033410000}"/>
    <cellStyle name="Normal 2 3 3 7 2 5" xfId="19753" xr:uid="{00000000-0005-0000-0000-000034410000}"/>
    <cellStyle name="Normal 2 3 3 7 2 6" xfId="10217" xr:uid="{00000000-0005-0000-0000-000035410000}"/>
    <cellStyle name="Normal 2 3 3 7 3" xfId="1020" xr:uid="{00000000-0005-0000-0000-000036410000}"/>
    <cellStyle name="Normal 2 3 3 7 3 2" xfId="2218" xr:uid="{00000000-0005-0000-0000-000037410000}"/>
    <cellStyle name="Normal 2 3 3 7 3 2 2" xfId="4603" xr:uid="{00000000-0005-0000-0000-000038410000}"/>
    <cellStyle name="Normal 2 3 3 7 3 2 2 2" xfId="9372" xr:uid="{00000000-0005-0000-0000-000039410000}"/>
    <cellStyle name="Normal 2 3 3 7 3 2 2 2 2" xfId="28445" xr:uid="{00000000-0005-0000-0000-00003A410000}"/>
    <cellStyle name="Normal 2 3 3 7 3 2 2 2 3" xfId="18909" xr:uid="{00000000-0005-0000-0000-00003B410000}"/>
    <cellStyle name="Normal 2 3 3 7 3 2 2 3" xfId="23677" xr:uid="{00000000-0005-0000-0000-00003C410000}"/>
    <cellStyle name="Normal 2 3 3 7 3 2 2 4" xfId="14141" xr:uid="{00000000-0005-0000-0000-00003D410000}"/>
    <cellStyle name="Normal 2 3 3 7 3 2 3" xfId="6988" xr:uid="{00000000-0005-0000-0000-00003E410000}"/>
    <cellStyle name="Normal 2 3 3 7 3 2 3 2" xfId="26061" xr:uid="{00000000-0005-0000-0000-00003F410000}"/>
    <cellStyle name="Normal 2 3 3 7 3 2 3 3" xfId="16525" xr:uid="{00000000-0005-0000-0000-000040410000}"/>
    <cellStyle name="Normal 2 3 3 7 3 2 4" xfId="21293" xr:uid="{00000000-0005-0000-0000-000041410000}"/>
    <cellStyle name="Normal 2 3 3 7 3 2 5" xfId="11757" xr:uid="{00000000-0005-0000-0000-000042410000}"/>
    <cellStyle name="Normal 2 3 3 7 3 3" xfId="3411" xr:uid="{00000000-0005-0000-0000-000043410000}"/>
    <cellStyle name="Normal 2 3 3 7 3 3 2" xfId="8180" xr:uid="{00000000-0005-0000-0000-000044410000}"/>
    <cellStyle name="Normal 2 3 3 7 3 3 2 2" xfId="27253" xr:uid="{00000000-0005-0000-0000-000045410000}"/>
    <cellStyle name="Normal 2 3 3 7 3 3 2 3" xfId="17717" xr:uid="{00000000-0005-0000-0000-000046410000}"/>
    <cellStyle name="Normal 2 3 3 7 3 3 3" xfId="22485" xr:uid="{00000000-0005-0000-0000-000047410000}"/>
    <cellStyle name="Normal 2 3 3 7 3 3 4" xfId="12949" xr:uid="{00000000-0005-0000-0000-000048410000}"/>
    <cellStyle name="Normal 2 3 3 7 3 4" xfId="5796" xr:uid="{00000000-0005-0000-0000-000049410000}"/>
    <cellStyle name="Normal 2 3 3 7 3 4 2" xfId="24869" xr:uid="{00000000-0005-0000-0000-00004A410000}"/>
    <cellStyle name="Normal 2 3 3 7 3 4 3" xfId="15333" xr:uid="{00000000-0005-0000-0000-00004B410000}"/>
    <cellStyle name="Normal 2 3 3 7 3 5" xfId="20101" xr:uid="{00000000-0005-0000-0000-00004C410000}"/>
    <cellStyle name="Normal 2 3 3 7 3 6" xfId="10565" xr:uid="{00000000-0005-0000-0000-00004D410000}"/>
    <cellStyle name="Normal 2 3 3 7 4" xfId="1522" xr:uid="{00000000-0005-0000-0000-00004E410000}"/>
    <cellStyle name="Normal 2 3 3 7 4 2" xfId="3907" xr:uid="{00000000-0005-0000-0000-00004F410000}"/>
    <cellStyle name="Normal 2 3 3 7 4 2 2" xfId="8676" xr:uid="{00000000-0005-0000-0000-000050410000}"/>
    <cellStyle name="Normal 2 3 3 7 4 2 2 2" xfId="27749" xr:uid="{00000000-0005-0000-0000-000051410000}"/>
    <cellStyle name="Normal 2 3 3 7 4 2 2 3" xfId="18213" xr:uid="{00000000-0005-0000-0000-000052410000}"/>
    <cellStyle name="Normal 2 3 3 7 4 2 3" xfId="22981" xr:uid="{00000000-0005-0000-0000-000053410000}"/>
    <cellStyle name="Normal 2 3 3 7 4 2 4" xfId="13445" xr:uid="{00000000-0005-0000-0000-000054410000}"/>
    <cellStyle name="Normal 2 3 3 7 4 3" xfId="6292" xr:uid="{00000000-0005-0000-0000-000055410000}"/>
    <cellStyle name="Normal 2 3 3 7 4 3 2" xfId="25365" xr:uid="{00000000-0005-0000-0000-000056410000}"/>
    <cellStyle name="Normal 2 3 3 7 4 3 3" xfId="15829" xr:uid="{00000000-0005-0000-0000-000057410000}"/>
    <cellStyle name="Normal 2 3 3 7 4 4" xfId="20597" xr:uid="{00000000-0005-0000-0000-000058410000}"/>
    <cellStyle name="Normal 2 3 3 7 4 5" xfId="11061" xr:uid="{00000000-0005-0000-0000-000059410000}"/>
    <cellStyle name="Normal 2 3 3 7 5" xfId="2715" xr:uid="{00000000-0005-0000-0000-00005A410000}"/>
    <cellStyle name="Normal 2 3 3 7 5 2" xfId="7484" xr:uid="{00000000-0005-0000-0000-00005B410000}"/>
    <cellStyle name="Normal 2 3 3 7 5 2 2" xfId="26557" xr:uid="{00000000-0005-0000-0000-00005C410000}"/>
    <cellStyle name="Normal 2 3 3 7 5 2 3" xfId="17021" xr:uid="{00000000-0005-0000-0000-00005D410000}"/>
    <cellStyle name="Normal 2 3 3 7 5 3" xfId="21789" xr:uid="{00000000-0005-0000-0000-00005E410000}"/>
    <cellStyle name="Normal 2 3 3 7 5 4" xfId="12253" xr:uid="{00000000-0005-0000-0000-00005F410000}"/>
    <cellStyle name="Normal 2 3 3 7 6" xfId="5100" xr:uid="{00000000-0005-0000-0000-000060410000}"/>
    <cellStyle name="Normal 2 3 3 7 6 2" xfId="24173" xr:uid="{00000000-0005-0000-0000-000061410000}"/>
    <cellStyle name="Normal 2 3 3 7 6 3" xfId="14637" xr:uid="{00000000-0005-0000-0000-000062410000}"/>
    <cellStyle name="Normal 2 3 3 7 7" xfId="19405" xr:uid="{00000000-0005-0000-0000-000063410000}"/>
    <cellStyle name="Normal 2 3 3 7 8" xfId="9869" xr:uid="{00000000-0005-0000-0000-000064410000}"/>
    <cellStyle name="Normal 2 3 3 8" xfId="468" xr:uid="{00000000-0005-0000-0000-000065410000}"/>
    <cellStyle name="Normal 2 3 3 8 2" xfId="1666" xr:uid="{00000000-0005-0000-0000-000066410000}"/>
    <cellStyle name="Normal 2 3 3 8 2 2" xfId="4051" xr:uid="{00000000-0005-0000-0000-000067410000}"/>
    <cellStyle name="Normal 2 3 3 8 2 2 2" xfId="8820" xr:uid="{00000000-0005-0000-0000-000068410000}"/>
    <cellStyle name="Normal 2 3 3 8 2 2 2 2" xfId="27893" xr:uid="{00000000-0005-0000-0000-000069410000}"/>
    <cellStyle name="Normal 2 3 3 8 2 2 2 3" xfId="18357" xr:uid="{00000000-0005-0000-0000-00006A410000}"/>
    <cellStyle name="Normal 2 3 3 8 2 2 3" xfId="23125" xr:uid="{00000000-0005-0000-0000-00006B410000}"/>
    <cellStyle name="Normal 2 3 3 8 2 2 4" xfId="13589" xr:uid="{00000000-0005-0000-0000-00006C410000}"/>
    <cellStyle name="Normal 2 3 3 8 2 3" xfId="6436" xr:uid="{00000000-0005-0000-0000-00006D410000}"/>
    <cellStyle name="Normal 2 3 3 8 2 3 2" xfId="25509" xr:uid="{00000000-0005-0000-0000-00006E410000}"/>
    <cellStyle name="Normal 2 3 3 8 2 3 3" xfId="15973" xr:uid="{00000000-0005-0000-0000-00006F410000}"/>
    <cellStyle name="Normal 2 3 3 8 2 4" xfId="20741" xr:uid="{00000000-0005-0000-0000-000070410000}"/>
    <cellStyle name="Normal 2 3 3 8 2 5" xfId="11205" xr:uid="{00000000-0005-0000-0000-000071410000}"/>
    <cellStyle name="Normal 2 3 3 8 3" xfId="2859" xr:uid="{00000000-0005-0000-0000-000072410000}"/>
    <cellStyle name="Normal 2 3 3 8 3 2" xfId="7628" xr:uid="{00000000-0005-0000-0000-000073410000}"/>
    <cellStyle name="Normal 2 3 3 8 3 2 2" xfId="26701" xr:uid="{00000000-0005-0000-0000-000074410000}"/>
    <cellStyle name="Normal 2 3 3 8 3 2 3" xfId="17165" xr:uid="{00000000-0005-0000-0000-000075410000}"/>
    <cellStyle name="Normal 2 3 3 8 3 3" xfId="21933" xr:uid="{00000000-0005-0000-0000-000076410000}"/>
    <cellStyle name="Normal 2 3 3 8 3 4" xfId="12397" xr:uid="{00000000-0005-0000-0000-000077410000}"/>
    <cellStyle name="Normal 2 3 3 8 4" xfId="5244" xr:uid="{00000000-0005-0000-0000-000078410000}"/>
    <cellStyle name="Normal 2 3 3 8 4 2" xfId="24317" xr:uid="{00000000-0005-0000-0000-000079410000}"/>
    <cellStyle name="Normal 2 3 3 8 4 3" xfId="14781" xr:uid="{00000000-0005-0000-0000-00007A410000}"/>
    <cellStyle name="Normal 2 3 3 8 5" xfId="19549" xr:uid="{00000000-0005-0000-0000-00007B410000}"/>
    <cellStyle name="Normal 2 3 3 8 6" xfId="10013" xr:uid="{00000000-0005-0000-0000-00007C410000}"/>
    <cellStyle name="Normal 2 3 3 9" xfId="816" xr:uid="{00000000-0005-0000-0000-00007D410000}"/>
    <cellStyle name="Normal 2 3 3 9 2" xfId="2014" xr:uid="{00000000-0005-0000-0000-00007E410000}"/>
    <cellStyle name="Normal 2 3 3 9 2 2" xfId="4399" xr:uid="{00000000-0005-0000-0000-00007F410000}"/>
    <cellStyle name="Normal 2 3 3 9 2 2 2" xfId="9168" xr:uid="{00000000-0005-0000-0000-000080410000}"/>
    <cellStyle name="Normal 2 3 3 9 2 2 2 2" xfId="28241" xr:uid="{00000000-0005-0000-0000-000081410000}"/>
    <cellStyle name="Normal 2 3 3 9 2 2 2 3" xfId="18705" xr:uid="{00000000-0005-0000-0000-000082410000}"/>
    <cellStyle name="Normal 2 3 3 9 2 2 3" xfId="23473" xr:uid="{00000000-0005-0000-0000-000083410000}"/>
    <cellStyle name="Normal 2 3 3 9 2 2 4" xfId="13937" xr:uid="{00000000-0005-0000-0000-000084410000}"/>
    <cellStyle name="Normal 2 3 3 9 2 3" xfId="6784" xr:uid="{00000000-0005-0000-0000-000085410000}"/>
    <cellStyle name="Normal 2 3 3 9 2 3 2" xfId="25857" xr:uid="{00000000-0005-0000-0000-000086410000}"/>
    <cellStyle name="Normal 2 3 3 9 2 3 3" xfId="16321" xr:uid="{00000000-0005-0000-0000-000087410000}"/>
    <cellStyle name="Normal 2 3 3 9 2 4" xfId="21089" xr:uid="{00000000-0005-0000-0000-000088410000}"/>
    <cellStyle name="Normal 2 3 3 9 2 5" xfId="11553" xr:uid="{00000000-0005-0000-0000-000089410000}"/>
    <cellStyle name="Normal 2 3 3 9 3" xfId="3207" xr:uid="{00000000-0005-0000-0000-00008A410000}"/>
    <cellStyle name="Normal 2 3 3 9 3 2" xfId="7976" xr:uid="{00000000-0005-0000-0000-00008B410000}"/>
    <cellStyle name="Normal 2 3 3 9 3 2 2" xfId="27049" xr:uid="{00000000-0005-0000-0000-00008C410000}"/>
    <cellStyle name="Normal 2 3 3 9 3 2 3" xfId="17513" xr:uid="{00000000-0005-0000-0000-00008D410000}"/>
    <cellStyle name="Normal 2 3 3 9 3 3" xfId="22281" xr:uid="{00000000-0005-0000-0000-00008E410000}"/>
    <cellStyle name="Normal 2 3 3 9 3 4" xfId="12745" xr:uid="{00000000-0005-0000-0000-00008F410000}"/>
    <cellStyle name="Normal 2 3 3 9 4" xfId="5592" xr:uid="{00000000-0005-0000-0000-000090410000}"/>
    <cellStyle name="Normal 2 3 3 9 4 2" xfId="24665" xr:uid="{00000000-0005-0000-0000-000091410000}"/>
    <cellStyle name="Normal 2 3 3 9 4 3" xfId="15129" xr:uid="{00000000-0005-0000-0000-000092410000}"/>
    <cellStyle name="Normal 2 3 3 9 5" xfId="19897" xr:uid="{00000000-0005-0000-0000-000093410000}"/>
    <cellStyle name="Normal 2 3 3 9 6" xfId="10361" xr:uid="{00000000-0005-0000-0000-000094410000}"/>
    <cellStyle name="Normal 2 3 4" xfId="29" xr:uid="{00000000-0005-0000-0000-000095410000}"/>
    <cellStyle name="Normal 2 3 4 10" xfId="1171" xr:uid="{00000000-0005-0000-0000-000096410000}"/>
    <cellStyle name="Normal 2 3 4 10 2" xfId="2368" xr:uid="{00000000-0005-0000-0000-000097410000}"/>
    <cellStyle name="Normal 2 3 4 10 2 2" xfId="4753" xr:uid="{00000000-0005-0000-0000-000098410000}"/>
    <cellStyle name="Normal 2 3 4 10 2 2 2" xfId="9522" xr:uid="{00000000-0005-0000-0000-000099410000}"/>
    <cellStyle name="Normal 2 3 4 10 2 2 2 2" xfId="28595" xr:uid="{00000000-0005-0000-0000-00009A410000}"/>
    <cellStyle name="Normal 2 3 4 10 2 2 2 3" xfId="19059" xr:uid="{00000000-0005-0000-0000-00009B410000}"/>
    <cellStyle name="Normal 2 3 4 10 2 2 3" xfId="23827" xr:uid="{00000000-0005-0000-0000-00009C410000}"/>
    <cellStyle name="Normal 2 3 4 10 2 2 4" xfId="14291" xr:uid="{00000000-0005-0000-0000-00009D410000}"/>
    <cellStyle name="Normal 2 3 4 10 2 3" xfId="7138" xr:uid="{00000000-0005-0000-0000-00009E410000}"/>
    <cellStyle name="Normal 2 3 4 10 2 3 2" xfId="26211" xr:uid="{00000000-0005-0000-0000-00009F410000}"/>
    <cellStyle name="Normal 2 3 4 10 2 3 3" xfId="16675" xr:uid="{00000000-0005-0000-0000-0000A0410000}"/>
    <cellStyle name="Normal 2 3 4 10 2 4" xfId="21443" xr:uid="{00000000-0005-0000-0000-0000A1410000}"/>
    <cellStyle name="Normal 2 3 4 10 2 5" xfId="11907" xr:uid="{00000000-0005-0000-0000-0000A2410000}"/>
    <cellStyle name="Normal 2 3 4 10 3" xfId="3561" xr:uid="{00000000-0005-0000-0000-0000A3410000}"/>
    <cellStyle name="Normal 2 3 4 10 3 2" xfId="8330" xr:uid="{00000000-0005-0000-0000-0000A4410000}"/>
    <cellStyle name="Normal 2 3 4 10 3 2 2" xfId="27403" xr:uid="{00000000-0005-0000-0000-0000A5410000}"/>
    <cellStyle name="Normal 2 3 4 10 3 2 3" xfId="17867" xr:uid="{00000000-0005-0000-0000-0000A6410000}"/>
    <cellStyle name="Normal 2 3 4 10 3 3" xfId="22635" xr:uid="{00000000-0005-0000-0000-0000A7410000}"/>
    <cellStyle name="Normal 2 3 4 10 3 4" xfId="13099" xr:uid="{00000000-0005-0000-0000-0000A8410000}"/>
    <cellStyle name="Normal 2 3 4 10 4" xfId="5946" xr:uid="{00000000-0005-0000-0000-0000A9410000}"/>
    <cellStyle name="Normal 2 3 4 10 4 2" xfId="25019" xr:uid="{00000000-0005-0000-0000-0000AA410000}"/>
    <cellStyle name="Normal 2 3 4 10 4 3" xfId="15483" xr:uid="{00000000-0005-0000-0000-0000AB410000}"/>
    <cellStyle name="Normal 2 3 4 10 5" xfId="20251" xr:uid="{00000000-0005-0000-0000-0000AC410000}"/>
    <cellStyle name="Normal 2 3 4 10 6" xfId="10715" xr:uid="{00000000-0005-0000-0000-0000AD410000}"/>
    <cellStyle name="Normal 2 3 4 11" xfId="77" xr:uid="{00000000-0005-0000-0000-0000AE410000}"/>
    <cellStyle name="Normal 2 3 4 11 2" xfId="1276" xr:uid="{00000000-0005-0000-0000-0000AF410000}"/>
    <cellStyle name="Normal 2 3 4 11 2 2" xfId="3661" xr:uid="{00000000-0005-0000-0000-0000B0410000}"/>
    <cellStyle name="Normal 2 3 4 11 2 2 2" xfId="8430" xr:uid="{00000000-0005-0000-0000-0000B1410000}"/>
    <cellStyle name="Normal 2 3 4 11 2 2 2 2" xfId="27503" xr:uid="{00000000-0005-0000-0000-0000B2410000}"/>
    <cellStyle name="Normal 2 3 4 11 2 2 2 3" xfId="17967" xr:uid="{00000000-0005-0000-0000-0000B3410000}"/>
    <cellStyle name="Normal 2 3 4 11 2 2 3" xfId="22735" xr:uid="{00000000-0005-0000-0000-0000B4410000}"/>
    <cellStyle name="Normal 2 3 4 11 2 2 4" xfId="13199" xr:uid="{00000000-0005-0000-0000-0000B5410000}"/>
    <cellStyle name="Normal 2 3 4 11 2 3" xfId="6046" xr:uid="{00000000-0005-0000-0000-0000B6410000}"/>
    <cellStyle name="Normal 2 3 4 11 2 3 2" xfId="25119" xr:uid="{00000000-0005-0000-0000-0000B7410000}"/>
    <cellStyle name="Normal 2 3 4 11 2 3 3" xfId="15583" xr:uid="{00000000-0005-0000-0000-0000B8410000}"/>
    <cellStyle name="Normal 2 3 4 11 2 4" xfId="20351" xr:uid="{00000000-0005-0000-0000-0000B9410000}"/>
    <cellStyle name="Normal 2 3 4 11 2 5" xfId="10815" xr:uid="{00000000-0005-0000-0000-0000BA410000}"/>
    <cellStyle name="Normal 2 3 4 11 3" xfId="2469" xr:uid="{00000000-0005-0000-0000-0000BB410000}"/>
    <cellStyle name="Normal 2 3 4 11 3 2" xfId="7238" xr:uid="{00000000-0005-0000-0000-0000BC410000}"/>
    <cellStyle name="Normal 2 3 4 11 3 2 2" xfId="26311" xr:uid="{00000000-0005-0000-0000-0000BD410000}"/>
    <cellStyle name="Normal 2 3 4 11 3 2 3" xfId="16775" xr:uid="{00000000-0005-0000-0000-0000BE410000}"/>
    <cellStyle name="Normal 2 3 4 11 3 3" xfId="21543" xr:uid="{00000000-0005-0000-0000-0000BF410000}"/>
    <cellStyle name="Normal 2 3 4 11 3 4" xfId="12007" xr:uid="{00000000-0005-0000-0000-0000C0410000}"/>
    <cellStyle name="Normal 2 3 4 11 4" xfId="4854" xr:uid="{00000000-0005-0000-0000-0000C1410000}"/>
    <cellStyle name="Normal 2 3 4 11 4 2" xfId="23927" xr:uid="{00000000-0005-0000-0000-0000C2410000}"/>
    <cellStyle name="Normal 2 3 4 11 4 3" xfId="14391" xr:uid="{00000000-0005-0000-0000-0000C3410000}"/>
    <cellStyle name="Normal 2 3 4 11 5" xfId="19159" xr:uid="{00000000-0005-0000-0000-0000C4410000}"/>
    <cellStyle name="Normal 2 3 4 11 6" xfId="9623" xr:uid="{00000000-0005-0000-0000-0000C5410000}"/>
    <cellStyle name="Normal 2 3 4 12" xfId="1228" xr:uid="{00000000-0005-0000-0000-0000C6410000}"/>
    <cellStyle name="Normal 2 3 4 12 2" xfId="3613" xr:uid="{00000000-0005-0000-0000-0000C7410000}"/>
    <cellStyle name="Normal 2 3 4 12 2 2" xfId="8382" xr:uid="{00000000-0005-0000-0000-0000C8410000}"/>
    <cellStyle name="Normal 2 3 4 12 2 2 2" xfId="27455" xr:uid="{00000000-0005-0000-0000-0000C9410000}"/>
    <cellStyle name="Normal 2 3 4 12 2 2 3" xfId="17919" xr:uid="{00000000-0005-0000-0000-0000CA410000}"/>
    <cellStyle name="Normal 2 3 4 12 2 3" xfId="22687" xr:uid="{00000000-0005-0000-0000-0000CB410000}"/>
    <cellStyle name="Normal 2 3 4 12 2 4" xfId="13151" xr:uid="{00000000-0005-0000-0000-0000CC410000}"/>
    <cellStyle name="Normal 2 3 4 12 3" xfId="5998" xr:uid="{00000000-0005-0000-0000-0000CD410000}"/>
    <cellStyle name="Normal 2 3 4 12 3 2" xfId="25071" xr:uid="{00000000-0005-0000-0000-0000CE410000}"/>
    <cellStyle name="Normal 2 3 4 12 3 3" xfId="15535" xr:uid="{00000000-0005-0000-0000-0000CF410000}"/>
    <cellStyle name="Normal 2 3 4 12 4" xfId="20303" xr:uid="{00000000-0005-0000-0000-0000D0410000}"/>
    <cellStyle name="Normal 2 3 4 12 5" xfId="10767" xr:uid="{00000000-0005-0000-0000-0000D1410000}"/>
    <cellStyle name="Normal 2 3 4 13" xfId="2421" xr:uid="{00000000-0005-0000-0000-0000D2410000}"/>
    <cellStyle name="Normal 2 3 4 13 2" xfId="7190" xr:uid="{00000000-0005-0000-0000-0000D3410000}"/>
    <cellStyle name="Normal 2 3 4 13 2 2" xfId="26263" xr:uid="{00000000-0005-0000-0000-0000D4410000}"/>
    <cellStyle name="Normal 2 3 4 13 2 3" xfId="16727" xr:uid="{00000000-0005-0000-0000-0000D5410000}"/>
    <cellStyle name="Normal 2 3 4 13 3" xfId="21495" xr:uid="{00000000-0005-0000-0000-0000D6410000}"/>
    <cellStyle name="Normal 2 3 4 13 4" xfId="11959" xr:uid="{00000000-0005-0000-0000-0000D7410000}"/>
    <cellStyle name="Normal 2 3 4 14" xfId="4806" xr:uid="{00000000-0005-0000-0000-0000D8410000}"/>
    <cellStyle name="Normal 2 3 4 14 2" xfId="23879" xr:uid="{00000000-0005-0000-0000-0000D9410000}"/>
    <cellStyle name="Normal 2 3 4 14 3" xfId="14343" xr:uid="{00000000-0005-0000-0000-0000DA410000}"/>
    <cellStyle name="Normal 2 3 4 15" xfId="19111" xr:uid="{00000000-0005-0000-0000-0000DB410000}"/>
    <cellStyle name="Normal 2 3 4 16" xfId="9575" xr:uid="{00000000-0005-0000-0000-0000DC410000}"/>
    <cellStyle name="Normal 2 3 4 2" xfId="53" xr:uid="{00000000-0005-0000-0000-0000DD410000}"/>
    <cellStyle name="Normal 2 3 4 2 10" xfId="1252" xr:uid="{00000000-0005-0000-0000-0000DE410000}"/>
    <cellStyle name="Normal 2 3 4 2 10 2" xfId="3637" xr:uid="{00000000-0005-0000-0000-0000DF410000}"/>
    <cellStyle name="Normal 2 3 4 2 10 2 2" xfId="8406" xr:uid="{00000000-0005-0000-0000-0000E0410000}"/>
    <cellStyle name="Normal 2 3 4 2 10 2 2 2" xfId="27479" xr:uid="{00000000-0005-0000-0000-0000E1410000}"/>
    <cellStyle name="Normal 2 3 4 2 10 2 2 3" xfId="17943" xr:uid="{00000000-0005-0000-0000-0000E2410000}"/>
    <cellStyle name="Normal 2 3 4 2 10 2 3" xfId="22711" xr:uid="{00000000-0005-0000-0000-0000E3410000}"/>
    <cellStyle name="Normal 2 3 4 2 10 2 4" xfId="13175" xr:uid="{00000000-0005-0000-0000-0000E4410000}"/>
    <cellStyle name="Normal 2 3 4 2 10 3" xfId="6022" xr:uid="{00000000-0005-0000-0000-0000E5410000}"/>
    <cellStyle name="Normal 2 3 4 2 10 3 2" xfId="25095" xr:uid="{00000000-0005-0000-0000-0000E6410000}"/>
    <cellStyle name="Normal 2 3 4 2 10 3 3" xfId="15559" xr:uid="{00000000-0005-0000-0000-0000E7410000}"/>
    <cellStyle name="Normal 2 3 4 2 10 4" xfId="20327" xr:uid="{00000000-0005-0000-0000-0000E8410000}"/>
    <cellStyle name="Normal 2 3 4 2 10 5" xfId="10791" xr:uid="{00000000-0005-0000-0000-0000E9410000}"/>
    <cellStyle name="Normal 2 3 4 2 11" xfId="2445" xr:uid="{00000000-0005-0000-0000-0000EA410000}"/>
    <cellStyle name="Normal 2 3 4 2 11 2" xfId="7214" xr:uid="{00000000-0005-0000-0000-0000EB410000}"/>
    <cellStyle name="Normal 2 3 4 2 11 2 2" xfId="26287" xr:uid="{00000000-0005-0000-0000-0000EC410000}"/>
    <cellStyle name="Normal 2 3 4 2 11 2 3" xfId="16751" xr:uid="{00000000-0005-0000-0000-0000ED410000}"/>
    <cellStyle name="Normal 2 3 4 2 11 3" xfId="21519" xr:uid="{00000000-0005-0000-0000-0000EE410000}"/>
    <cellStyle name="Normal 2 3 4 2 11 4" xfId="11983" xr:uid="{00000000-0005-0000-0000-0000EF410000}"/>
    <cellStyle name="Normal 2 3 4 2 12" xfId="4830" xr:uid="{00000000-0005-0000-0000-0000F0410000}"/>
    <cellStyle name="Normal 2 3 4 2 12 2" xfId="23903" xr:uid="{00000000-0005-0000-0000-0000F1410000}"/>
    <cellStyle name="Normal 2 3 4 2 12 3" xfId="14367" xr:uid="{00000000-0005-0000-0000-0000F2410000}"/>
    <cellStyle name="Normal 2 3 4 2 13" xfId="19135" xr:uid="{00000000-0005-0000-0000-0000F3410000}"/>
    <cellStyle name="Normal 2 3 4 2 14" xfId="9599" xr:uid="{00000000-0005-0000-0000-0000F4410000}"/>
    <cellStyle name="Normal 2 3 4 2 2" xfId="305" xr:uid="{00000000-0005-0000-0000-0000F5410000}"/>
    <cellStyle name="Normal 2 3 4 2 2 2" xfId="449" xr:uid="{00000000-0005-0000-0000-0000F6410000}"/>
    <cellStyle name="Normal 2 3 4 2 2 2 2" xfId="798" xr:uid="{00000000-0005-0000-0000-0000F7410000}"/>
    <cellStyle name="Normal 2 3 4 2 2 2 2 2" xfId="1996" xr:uid="{00000000-0005-0000-0000-0000F8410000}"/>
    <cellStyle name="Normal 2 3 4 2 2 2 2 2 2" xfId="4381" xr:uid="{00000000-0005-0000-0000-0000F9410000}"/>
    <cellStyle name="Normal 2 3 4 2 2 2 2 2 2 2" xfId="9150" xr:uid="{00000000-0005-0000-0000-0000FA410000}"/>
    <cellStyle name="Normal 2 3 4 2 2 2 2 2 2 2 2" xfId="28223" xr:uid="{00000000-0005-0000-0000-0000FB410000}"/>
    <cellStyle name="Normal 2 3 4 2 2 2 2 2 2 2 3" xfId="18687" xr:uid="{00000000-0005-0000-0000-0000FC410000}"/>
    <cellStyle name="Normal 2 3 4 2 2 2 2 2 2 3" xfId="23455" xr:uid="{00000000-0005-0000-0000-0000FD410000}"/>
    <cellStyle name="Normal 2 3 4 2 2 2 2 2 2 4" xfId="13919" xr:uid="{00000000-0005-0000-0000-0000FE410000}"/>
    <cellStyle name="Normal 2 3 4 2 2 2 2 2 3" xfId="6766" xr:uid="{00000000-0005-0000-0000-0000FF410000}"/>
    <cellStyle name="Normal 2 3 4 2 2 2 2 2 3 2" xfId="25839" xr:uid="{00000000-0005-0000-0000-000000420000}"/>
    <cellStyle name="Normal 2 3 4 2 2 2 2 2 3 3" xfId="16303" xr:uid="{00000000-0005-0000-0000-000001420000}"/>
    <cellStyle name="Normal 2 3 4 2 2 2 2 2 4" xfId="21071" xr:uid="{00000000-0005-0000-0000-000002420000}"/>
    <cellStyle name="Normal 2 3 4 2 2 2 2 2 5" xfId="11535" xr:uid="{00000000-0005-0000-0000-000003420000}"/>
    <cellStyle name="Normal 2 3 4 2 2 2 2 3" xfId="3189" xr:uid="{00000000-0005-0000-0000-000004420000}"/>
    <cellStyle name="Normal 2 3 4 2 2 2 2 3 2" xfId="7958" xr:uid="{00000000-0005-0000-0000-000005420000}"/>
    <cellStyle name="Normal 2 3 4 2 2 2 2 3 2 2" xfId="27031" xr:uid="{00000000-0005-0000-0000-000006420000}"/>
    <cellStyle name="Normal 2 3 4 2 2 2 2 3 2 3" xfId="17495" xr:uid="{00000000-0005-0000-0000-000007420000}"/>
    <cellStyle name="Normal 2 3 4 2 2 2 2 3 3" xfId="22263" xr:uid="{00000000-0005-0000-0000-000008420000}"/>
    <cellStyle name="Normal 2 3 4 2 2 2 2 3 4" xfId="12727" xr:uid="{00000000-0005-0000-0000-000009420000}"/>
    <cellStyle name="Normal 2 3 4 2 2 2 2 4" xfId="5574" xr:uid="{00000000-0005-0000-0000-00000A420000}"/>
    <cellStyle name="Normal 2 3 4 2 2 2 2 4 2" xfId="24647" xr:uid="{00000000-0005-0000-0000-00000B420000}"/>
    <cellStyle name="Normal 2 3 4 2 2 2 2 4 3" xfId="15111" xr:uid="{00000000-0005-0000-0000-00000C420000}"/>
    <cellStyle name="Normal 2 3 4 2 2 2 2 5" xfId="19879" xr:uid="{00000000-0005-0000-0000-00000D420000}"/>
    <cellStyle name="Normal 2 3 4 2 2 2 2 6" xfId="10343" xr:uid="{00000000-0005-0000-0000-00000E420000}"/>
    <cellStyle name="Normal 2 3 4 2 2 2 3" xfId="1146" xr:uid="{00000000-0005-0000-0000-00000F420000}"/>
    <cellStyle name="Normal 2 3 4 2 2 2 3 2" xfId="2344" xr:uid="{00000000-0005-0000-0000-000010420000}"/>
    <cellStyle name="Normal 2 3 4 2 2 2 3 2 2" xfId="4729" xr:uid="{00000000-0005-0000-0000-000011420000}"/>
    <cellStyle name="Normal 2 3 4 2 2 2 3 2 2 2" xfId="9498" xr:uid="{00000000-0005-0000-0000-000012420000}"/>
    <cellStyle name="Normal 2 3 4 2 2 2 3 2 2 2 2" xfId="28571" xr:uid="{00000000-0005-0000-0000-000013420000}"/>
    <cellStyle name="Normal 2 3 4 2 2 2 3 2 2 2 3" xfId="19035" xr:uid="{00000000-0005-0000-0000-000014420000}"/>
    <cellStyle name="Normal 2 3 4 2 2 2 3 2 2 3" xfId="23803" xr:uid="{00000000-0005-0000-0000-000015420000}"/>
    <cellStyle name="Normal 2 3 4 2 2 2 3 2 2 4" xfId="14267" xr:uid="{00000000-0005-0000-0000-000016420000}"/>
    <cellStyle name="Normal 2 3 4 2 2 2 3 2 3" xfId="7114" xr:uid="{00000000-0005-0000-0000-000017420000}"/>
    <cellStyle name="Normal 2 3 4 2 2 2 3 2 3 2" xfId="26187" xr:uid="{00000000-0005-0000-0000-000018420000}"/>
    <cellStyle name="Normal 2 3 4 2 2 2 3 2 3 3" xfId="16651" xr:uid="{00000000-0005-0000-0000-000019420000}"/>
    <cellStyle name="Normal 2 3 4 2 2 2 3 2 4" xfId="21419" xr:uid="{00000000-0005-0000-0000-00001A420000}"/>
    <cellStyle name="Normal 2 3 4 2 2 2 3 2 5" xfId="11883" xr:uid="{00000000-0005-0000-0000-00001B420000}"/>
    <cellStyle name="Normal 2 3 4 2 2 2 3 3" xfId="3537" xr:uid="{00000000-0005-0000-0000-00001C420000}"/>
    <cellStyle name="Normal 2 3 4 2 2 2 3 3 2" xfId="8306" xr:uid="{00000000-0005-0000-0000-00001D420000}"/>
    <cellStyle name="Normal 2 3 4 2 2 2 3 3 2 2" xfId="27379" xr:uid="{00000000-0005-0000-0000-00001E420000}"/>
    <cellStyle name="Normal 2 3 4 2 2 2 3 3 2 3" xfId="17843" xr:uid="{00000000-0005-0000-0000-00001F420000}"/>
    <cellStyle name="Normal 2 3 4 2 2 2 3 3 3" xfId="22611" xr:uid="{00000000-0005-0000-0000-000020420000}"/>
    <cellStyle name="Normal 2 3 4 2 2 2 3 3 4" xfId="13075" xr:uid="{00000000-0005-0000-0000-000021420000}"/>
    <cellStyle name="Normal 2 3 4 2 2 2 3 4" xfId="5922" xr:uid="{00000000-0005-0000-0000-000022420000}"/>
    <cellStyle name="Normal 2 3 4 2 2 2 3 4 2" xfId="24995" xr:uid="{00000000-0005-0000-0000-000023420000}"/>
    <cellStyle name="Normal 2 3 4 2 2 2 3 4 3" xfId="15459" xr:uid="{00000000-0005-0000-0000-000024420000}"/>
    <cellStyle name="Normal 2 3 4 2 2 2 3 5" xfId="20227" xr:uid="{00000000-0005-0000-0000-000025420000}"/>
    <cellStyle name="Normal 2 3 4 2 2 2 3 6" xfId="10691" xr:uid="{00000000-0005-0000-0000-000026420000}"/>
    <cellStyle name="Normal 2 3 4 2 2 2 4" xfId="1648" xr:uid="{00000000-0005-0000-0000-000027420000}"/>
    <cellStyle name="Normal 2 3 4 2 2 2 4 2" xfId="4033" xr:uid="{00000000-0005-0000-0000-000028420000}"/>
    <cellStyle name="Normal 2 3 4 2 2 2 4 2 2" xfId="8802" xr:uid="{00000000-0005-0000-0000-000029420000}"/>
    <cellStyle name="Normal 2 3 4 2 2 2 4 2 2 2" xfId="27875" xr:uid="{00000000-0005-0000-0000-00002A420000}"/>
    <cellStyle name="Normal 2 3 4 2 2 2 4 2 2 3" xfId="18339" xr:uid="{00000000-0005-0000-0000-00002B420000}"/>
    <cellStyle name="Normal 2 3 4 2 2 2 4 2 3" xfId="23107" xr:uid="{00000000-0005-0000-0000-00002C420000}"/>
    <cellStyle name="Normal 2 3 4 2 2 2 4 2 4" xfId="13571" xr:uid="{00000000-0005-0000-0000-00002D420000}"/>
    <cellStyle name="Normal 2 3 4 2 2 2 4 3" xfId="6418" xr:uid="{00000000-0005-0000-0000-00002E420000}"/>
    <cellStyle name="Normal 2 3 4 2 2 2 4 3 2" xfId="25491" xr:uid="{00000000-0005-0000-0000-00002F420000}"/>
    <cellStyle name="Normal 2 3 4 2 2 2 4 3 3" xfId="15955" xr:uid="{00000000-0005-0000-0000-000030420000}"/>
    <cellStyle name="Normal 2 3 4 2 2 2 4 4" xfId="20723" xr:uid="{00000000-0005-0000-0000-000031420000}"/>
    <cellStyle name="Normal 2 3 4 2 2 2 4 5" xfId="11187" xr:uid="{00000000-0005-0000-0000-000032420000}"/>
    <cellStyle name="Normal 2 3 4 2 2 2 5" xfId="2841" xr:uid="{00000000-0005-0000-0000-000033420000}"/>
    <cellStyle name="Normal 2 3 4 2 2 2 5 2" xfId="7610" xr:uid="{00000000-0005-0000-0000-000034420000}"/>
    <cellStyle name="Normal 2 3 4 2 2 2 5 2 2" xfId="26683" xr:uid="{00000000-0005-0000-0000-000035420000}"/>
    <cellStyle name="Normal 2 3 4 2 2 2 5 2 3" xfId="17147" xr:uid="{00000000-0005-0000-0000-000036420000}"/>
    <cellStyle name="Normal 2 3 4 2 2 2 5 3" xfId="21915" xr:uid="{00000000-0005-0000-0000-000037420000}"/>
    <cellStyle name="Normal 2 3 4 2 2 2 5 4" xfId="12379" xr:uid="{00000000-0005-0000-0000-000038420000}"/>
    <cellStyle name="Normal 2 3 4 2 2 2 6" xfId="5226" xr:uid="{00000000-0005-0000-0000-000039420000}"/>
    <cellStyle name="Normal 2 3 4 2 2 2 6 2" xfId="24299" xr:uid="{00000000-0005-0000-0000-00003A420000}"/>
    <cellStyle name="Normal 2 3 4 2 2 2 6 3" xfId="14763" xr:uid="{00000000-0005-0000-0000-00003B420000}"/>
    <cellStyle name="Normal 2 3 4 2 2 2 7" xfId="19531" xr:uid="{00000000-0005-0000-0000-00003C420000}"/>
    <cellStyle name="Normal 2 3 4 2 2 2 8" xfId="9995" xr:uid="{00000000-0005-0000-0000-00003D420000}"/>
    <cellStyle name="Normal 2 3 4 2 2 3" xfId="654" xr:uid="{00000000-0005-0000-0000-00003E420000}"/>
    <cellStyle name="Normal 2 3 4 2 2 3 2" xfId="1852" xr:uid="{00000000-0005-0000-0000-00003F420000}"/>
    <cellStyle name="Normal 2 3 4 2 2 3 2 2" xfId="4237" xr:uid="{00000000-0005-0000-0000-000040420000}"/>
    <cellStyle name="Normal 2 3 4 2 2 3 2 2 2" xfId="9006" xr:uid="{00000000-0005-0000-0000-000041420000}"/>
    <cellStyle name="Normal 2 3 4 2 2 3 2 2 2 2" xfId="28079" xr:uid="{00000000-0005-0000-0000-000042420000}"/>
    <cellStyle name="Normal 2 3 4 2 2 3 2 2 2 3" xfId="18543" xr:uid="{00000000-0005-0000-0000-000043420000}"/>
    <cellStyle name="Normal 2 3 4 2 2 3 2 2 3" xfId="23311" xr:uid="{00000000-0005-0000-0000-000044420000}"/>
    <cellStyle name="Normal 2 3 4 2 2 3 2 2 4" xfId="13775" xr:uid="{00000000-0005-0000-0000-000045420000}"/>
    <cellStyle name="Normal 2 3 4 2 2 3 2 3" xfId="6622" xr:uid="{00000000-0005-0000-0000-000046420000}"/>
    <cellStyle name="Normal 2 3 4 2 2 3 2 3 2" xfId="25695" xr:uid="{00000000-0005-0000-0000-000047420000}"/>
    <cellStyle name="Normal 2 3 4 2 2 3 2 3 3" xfId="16159" xr:uid="{00000000-0005-0000-0000-000048420000}"/>
    <cellStyle name="Normal 2 3 4 2 2 3 2 4" xfId="20927" xr:uid="{00000000-0005-0000-0000-000049420000}"/>
    <cellStyle name="Normal 2 3 4 2 2 3 2 5" xfId="11391" xr:uid="{00000000-0005-0000-0000-00004A420000}"/>
    <cellStyle name="Normal 2 3 4 2 2 3 3" xfId="3045" xr:uid="{00000000-0005-0000-0000-00004B420000}"/>
    <cellStyle name="Normal 2 3 4 2 2 3 3 2" xfId="7814" xr:uid="{00000000-0005-0000-0000-00004C420000}"/>
    <cellStyle name="Normal 2 3 4 2 2 3 3 2 2" xfId="26887" xr:uid="{00000000-0005-0000-0000-00004D420000}"/>
    <cellStyle name="Normal 2 3 4 2 2 3 3 2 3" xfId="17351" xr:uid="{00000000-0005-0000-0000-00004E420000}"/>
    <cellStyle name="Normal 2 3 4 2 2 3 3 3" xfId="22119" xr:uid="{00000000-0005-0000-0000-00004F420000}"/>
    <cellStyle name="Normal 2 3 4 2 2 3 3 4" xfId="12583" xr:uid="{00000000-0005-0000-0000-000050420000}"/>
    <cellStyle name="Normal 2 3 4 2 2 3 4" xfId="5430" xr:uid="{00000000-0005-0000-0000-000051420000}"/>
    <cellStyle name="Normal 2 3 4 2 2 3 4 2" xfId="24503" xr:uid="{00000000-0005-0000-0000-000052420000}"/>
    <cellStyle name="Normal 2 3 4 2 2 3 4 3" xfId="14967" xr:uid="{00000000-0005-0000-0000-000053420000}"/>
    <cellStyle name="Normal 2 3 4 2 2 3 5" xfId="19735" xr:uid="{00000000-0005-0000-0000-000054420000}"/>
    <cellStyle name="Normal 2 3 4 2 2 3 6" xfId="10199" xr:uid="{00000000-0005-0000-0000-000055420000}"/>
    <cellStyle name="Normal 2 3 4 2 2 4" xfId="1002" xr:uid="{00000000-0005-0000-0000-000056420000}"/>
    <cellStyle name="Normal 2 3 4 2 2 4 2" xfId="2200" xr:uid="{00000000-0005-0000-0000-000057420000}"/>
    <cellStyle name="Normal 2 3 4 2 2 4 2 2" xfId="4585" xr:uid="{00000000-0005-0000-0000-000058420000}"/>
    <cellStyle name="Normal 2 3 4 2 2 4 2 2 2" xfId="9354" xr:uid="{00000000-0005-0000-0000-000059420000}"/>
    <cellStyle name="Normal 2 3 4 2 2 4 2 2 2 2" xfId="28427" xr:uid="{00000000-0005-0000-0000-00005A420000}"/>
    <cellStyle name="Normal 2 3 4 2 2 4 2 2 2 3" xfId="18891" xr:uid="{00000000-0005-0000-0000-00005B420000}"/>
    <cellStyle name="Normal 2 3 4 2 2 4 2 2 3" xfId="23659" xr:uid="{00000000-0005-0000-0000-00005C420000}"/>
    <cellStyle name="Normal 2 3 4 2 2 4 2 2 4" xfId="14123" xr:uid="{00000000-0005-0000-0000-00005D420000}"/>
    <cellStyle name="Normal 2 3 4 2 2 4 2 3" xfId="6970" xr:uid="{00000000-0005-0000-0000-00005E420000}"/>
    <cellStyle name="Normal 2 3 4 2 2 4 2 3 2" xfId="26043" xr:uid="{00000000-0005-0000-0000-00005F420000}"/>
    <cellStyle name="Normal 2 3 4 2 2 4 2 3 3" xfId="16507" xr:uid="{00000000-0005-0000-0000-000060420000}"/>
    <cellStyle name="Normal 2 3 4 2 2 4 2 4" xfId="21275" xr:uid="{00000000-0005-0000-0000-000061420000}"/>
    <cellStyle name="Normal 2 3 4 2 2 4 2 5" xfId="11739" xr:uid="{00000000-0005-0000-0000-000062420000}"/>
    <cellStyle name="Normal 2 3 4 2 2 4 3" xfId="3393" xr:uid="{00000000-0005-0000-0000-000063420000}"/>
    <cellStyle name="Normal 2 3 4 2 2 4 3 2" xfId="8162" xr:uid="{00000000-0005-0000-0000-000064420000}"/>
    <cellStyle name="Normal 2 3 4 2 2 4 3 2 2" xfId="27235" xr:uid="{00000000-0005-0000-0000-000065420000}"/>
    <cellStyle name="Normal 2 3 4 2 2 4 3 2 3" xfId="17699" xr:uid="{00000000-0005-0000-0000-000066420000}"/>
    <cellStyle name="Normal 2 3 4 2 2 4 3 3" xfId="22467" xr:uid="{00000000-0005-0000-0000-000067420000}"/>
    <cellStyle name="Normal 2 3 4 2 2 4 3 4" xfId="12931" xr:uid="{00000000-0005-0000-0000-000068420000}"/>
    <cellStyle name="Normal 2 3 4 2 2 4 4" xfId="5778" xr:uid="{00000000-0005-0000-0000-000069420000}"/>
    <cellStyle name="Normal 2 3 4 2 2 4 4 2" xfId="24851" xr:uid="{00000000-0005-0000-0000-00006A420000}"/>
    <cellStyle name="Normal 2 3 4 2 2 4 4 3" xfId="15315" xr:uid="{00000000-0005-0000-0000-00006B420000}"/>
    <cellStyle name="Normal 2 3 4 2 2 4 5" xfId="20083" xr:uid="{00000000-0005-0000-0000-00006C420000}"/>
    <cellStyle name="Normal 2 3 4 2 2 4 6" xfId="10547" xr:uid="{00000000-0005-0000-0000-00006D420000}"/>
    <cellStyle name="Normal 2 3 4 2 2 5" xfId="1504" xr:uid="{00000000-0005-0000-0000-00006E420000}"/>
    <cellStyle name="Normal 2 3 4 2 2 5 2" xfId="3889" xr:uid="{00000000-0005-0000-0000-00006F420000}"/>
    <cellStyle name="Normal 2 3 4 2 2 5 2 2" xfId="8658" xr:uid="{00000000-0005-0000-0000-000070420000}"/>
    <cellStyle name="Normal 2 3 4 2 2 5 2 2 2" xfId="27731" xr:uid="{00000000-0005-0000-0000-000071420000}"/>
    <cellStyle name="Normal 2 3 4 2 2 5 2 2 3" xfId="18195" xr:uid="{00000000-0005-0000-0000-000072420000}"/>
    <cellStyle name="Normal 2 3 4 2 2 5 2 3" xfId="22963" xr:uid="{00000000-0005-0000-0000-000073420000}"/>
    <cellStyle name="Normal 2 3 4 2 2 5 2 4" xfId="13427" xr:uid="{00000000-0005-0000-0000-000074420000}"/>
    <cellStyle name="Normal 2 3 4 2 2 5 3" xfId="6274" xr:uid="{00000000-0005-0000-0000-000075420000}"/>
    <cellStyle name="Normal 2 3 4 2 2 5 3 2" xfId="25347" xr:uid="{00000000-0005-0000-0000-000076420000}"/>
    <cellStyle name="Normal 2 3 4 2 2 5 3 3" xfId="15811" xr:uid="{00000000-0005-0000-0000-000077420000}"/>
    <cellStyle name="Normal 2 3 4 2 2 5 4" xfId="20579" xr:uid="{00000000-0005-0000-0000-000078420000}"/>
    <cellStyle name="Normal 2 3 4 2 2 5 5" xfId="11043" xr:uid="{00000000-0005-0000-0000-000079420000}"/>
    <cellStyle name="Normal 2 3 4 2 2 6" xfId="2697" xr:uid="{00000000-0005-0000-0000-00007A420000}"/>
    <cellStyle name="Normal 2 3 4 2 2 6 2" xfId="7466" xr:uid="{00000000-0005-0000-0000-00007B420000}"/>
    <cellStyle name="Normal 2 3 4 2 2 6 2 2" xfId="26539" xr:uid="{00000000-0005-0000-0000-00007C420000}"/>
    <cellStyle name="Normal 2 3 4 2 2 6 2 3" xfId="17003" xr:uid="{00000000-0005-0000-0000-00007D420000}"/>
    <cellStyle name="Normal 2 3 4 2 2 6 3" xfId="21771" xr:uid="{00000000-0005-0000-0000-00007E420000}"/>
    <cellStyle name="Normal 2 3 4 2 2 6 4" xfId="12235" xr:uid="{00000000-0005-0000-0000-00007F420000}"/>
    <cellStyle name="Normal 2 3 4 2 2 7" xfId="5082" xr:uid="{00000000-0005-0000-0000-000080420000}"/>
    <cellStyle name="Normal 2 3 4 2 2 7 2" xfId="24155" xr:uid="{00000000-0005-0000-0000-000081420000}"/>
    <cellStyle name="Normal 2 3 4 2 2 7 3" xfId="14619" xr:uid="{00000000-0005-0000-0000-000082420000}"/>
    <cellStyle name="Normal 2 3 4 2 2 8" xfId="19387" xr:uid="{00000000-0005-0000-0000-000083420000}"/>
    <cellStyle name="Normal 2 3 4 2 2 9" xfId="9851" xr:uid="{00000000-0005-0000-0000-000084420000}"/>
    <cellStyle name="Normal 2 3 4 2 3" xfId="233" xr:uid="{00000000-0005-0000-0000-000085420000}"/>
    <cellStyle name="Normal 2 3 4 2 3 2" xfId="582" xr:uid="{00000000-0005-0000-0000-000086420000}"/>
    <cellStyle name="Normal 2 3 4 2 3 2 2" xfId="1780" xr:uid="{00000000-0005-0000-0000-000087420000}"/>
    <cellStyle name="Normal 2 3 4 2 3 2 2 2" xfId="4165" xr:uid="{00000000-0005-0000-0000-000088420000}"/>
    <cellStyle name="Normal 2 3 4 2 3 2 2 2 2" xfId="8934" xr:uid="{00000000-0005-0000-0000-000089420000}"/>
    <cellStyle name="Normal 2 3 4 2 3 2 2 2 2 2" xfId="28007" xr:uid="{00000000-0005-0000-0000-00008A420000}"/>
    <cellStyle name="Normal 2 3 4 2 3 2 2 2 2 3" xfId="18471" xr:uid="{00000000-0005-0000-0000-00008B420000}"/>
    <cellStyle name="Normal 2 3 4 2 3 2 2 2 3" xfId="23239" xr:uid="{00000000-0005-0000-0000-00008C420000}"/>
    <cellStyle name="Normal 2 3 4 2 3 2 2 2 4" xfId="13703" xr:uid="{00000000-0005-0000-0000-00008D420000}"/>
    <cellStyle name="Normal 2 3 4 2 3 2 2 3" xfId="6550" xr:uid="{00000000-0005-0000-0000-00008E420000}"/>
    <cellStyle name="Normal 2 3 4 2 3 2 2 3 2" xfId="25623" xr:uid="{00000000-0005-0000-0000-00008F420000}"/>
    <cellStyle name="Normal 2 3 4 2 3 2 2 3 3" xfId="16087" xr:uid="{00000000-0005-0000-0000-000090420000}"/>
    <cellStyle name="Normal 2 3 4 2 3 2 2 4" xfId="20855" xr:uid="{00000000-0005-0000-0000-000091420000}"/>
    <cellStyle name="Normal 2 3 4 2 3 2 2 5" xfId="11319" xr:uid="{00000000-0005-0000-0000-000092420000}"/>
    <cellStyle name="Normal 2 3 4 2 3 2 3" xfId="2973" xr:uid="{00000000-0005-0000-0000-000093420000}"/>
    <cellStyle name="Normal 2 3 4 2 3 2 3 2" xfId="7742" xr:uid="{00000000-0005-0000-0000-000094420000}"/>
    <cellStyle name="Normal 2 3 4 2 3 2 3 2 2" xfId="26815" xr:uid="{00000000-0005-0000-0000-000095420000}"/>
    <cellStyle name="Normal 2 3 4 2 3 2 3 2 3" xfId="17279" xr:uid="{00000000-0005-0000-0000-000096420000}"/>
    <cellStyle name="Normal 2 3 4 2 3 2 3 3" xfId="22047" xr:uid="{00000000-0005-0000-0000-000097420000}"/>
    <cellStyle name="Normal 2 3 4 2 3 2 3 4" xfId="12511" xr:uid="{00000000-0005-0000-0000-000098420000}"/>
    <cellStyle name="Normal 2 3 4 2 3 2 4" xfId="5358" xr:uid="{00000000-0005-0000-0000-000099420000}"/>
    <cellStyle name="Normal 2 3 4 2 3 2 4 2" xfId="24431" xr:uid="{00000000-0005-0000-0000-00009A420000}"/>
    <cellStyle name="Normal 2 3 4 2 3 2 4 3" xfId="14895" xr:uid="{00000000-0005-0000-0000-00009B420000}"/>
    <cellStyle name="Normal 2 3 4 2 3 2 5" xfId="19663" xr:uid="{00000000-0005-0000-0000-00009C420000}"/>
    <cellStyle name="Normal 2 3 4 2 3 2 6" xfId="10127" xr:uid="{00000000-0005-0000-0000-00009D420000}"/>
    <cellStyle name="Normal 2 3 4 2 3 3" xfId="930" xr:uid="{00000000-0005-0000-0000-00009E420000}"/>
    <cellStyle name="Normal 2 3 4 2 3 3 2" xfId="2128" xr:uid="{00000000-0005-0000-0000-00009F420000}"/>
    <cellStyle name="Normal 2 3 4 2 3 3 2 2" xfId="4513" xr:uid="{00000000-0005-0000-0000-0000A0420000}"/>
    <cellStyle name="Normal 2 3 4 2 3 3 2 2 2" xfId="9282" xr:uid="{00000000-0005-0000-0000-0000A1420000}"/>
    <cellStyle name="Normal 2 3 4 2 3 3 2 2 2 2" xfId="28355" xr:uid="{00000000-0005-0000-0000-0000A2420000}"/>
    <cellStyle name="Normal 2 3 4 2 3 3 2 2 2 3" xfId="18819" xr:uid="{00000000-0005-0000-0000-0000A3420000}"/>
    <cellStyle name="Normal 2 3 4 2 3 3 2 2 3" xfId="23587" xr:uid="{00000000-0005-0000-0000-0000A4420000}"/>
    <cellStyle name="Normal 2 3 4 2 3 3 2 2 4" xfId="14051" xr:uid="{00000000-0005-0000-0000-0000A5420000}"/>
    <cellStyle name="Normal 2 3 4 2 3 3 2 3" xfId="6898" xr:uid="{00000000-0005-0000-0000-0000A6420000}"/>
    <cellStyle name="Normal 2 3 4 2 3 3 2 3 2" xfId="25971" xr:uid="{00000000-0005-0000-0000-0000A7420000}"/>
    <cellStyle name="Normal 2 3 4 2 3 3 2 3 3" xfId="16435" xr:uid="{00000000-0005-0000-0000-0000A8420000}"/>
    <cellStyle name="Normal 2 3 4 2 3 3 2 4" xfId="21203" xr:uid="{00000000-0005-0000-0000-0000A9420000}"/>
    <cellStyle name="Normal 2 3 4 2 3 3 2 5" xfId="11667" xr:uid="{00000000-0005-0000-0000-0000AA420000}"/>
    <cellStyle name="Normal 2 3 4 2 3 3 3" xfId="3321" xr:uid="{00000000-0005-0000-0000-0000AB420000}"/>
    <cellStyle name="Normal 2 3 4 2 3 3 3 2" xfId="8090" xr:uid="{00000000-0005-0000-0000-0000AC420000}"/>
    <cellStyle name="Normal 2 3 4 2 3 3 3 2 2" xfId="27163" xr:uid="{00000000-0005-0000-0000-0000AD420000}"/>
    <cellStyle name="Normal 2 3 4 2 3 3 3 2 3" xfId="17627" xr:uid="{00000000-0005-0000-0000-0000AE420000}"/>
    <cellStyle name="Normal 2 3 4 2 3 3 3 3" xfId="22395" xr:uid="{00000000-0005-0000-0000-0000AF420000}"/>
    <cellStyle name="Normal 2 3 4 2 3 3 3 4" xfId="12859" xr:uid="{00000000-0005-0000-0000-0000B0420000}"/>
    <cellStyle name="Normal 2 3 4 2 3 3 4" xfId="5706" xr:uid="{00000000-0005-0000-0000-0000B1420000}"/>
    <cellStyle name="Normal 2 3 4 2 3 3 4 2" xfId="24779" xr:uid="{00000000-0005-0000-0000-0000B2420000}"/>
    <cellStyle name="Normal 2 3 4 2 3 3 4 3" xfId="15243" xr:uid="{00000000-0005-0000-0000-0000B3420000}"/>
    <cellStyle name="Normal 2 3 4 2 3 3 5" xfId="20011" xr:uid="{00000000-0005-0000-0000-0000B4420000}"/>
    <cellStyle name="Normal 2 3 4 2 3 3 6" xfId="10475" xr:uid="{00000000-0005-0000-0000-0000B5420000}"/>
    <cellStyle name="Normal 2 3 4 2 3 4" xfId="1432" xr:uid="{00000000-0005-0000-0000-0000B6420000}"/>
    <cellStyle name="Normal 2 3 4 2 3 4 2" xfId="3817" xr:uid="{00000000-0005-0000-0000-0000B7420000}"/>
    <cellStyle name="Normal 2 3 4 2 3 4 2 2" xfId="8586" xr:uid="{00000000-0005-0000-0000-0000B8420000}"/>
    <cellStyle name="Normal 2 3 4 2 3 4 2 2 2" xfId="27659" xr:uid="{00000000-0005-0000-0000-0000B9420000}"/>
    <cellStyle name="Normal 2 3 4 2 3 4 2 2 3" xfId="18123" xr:uid="{00000000-0005-0000-0000-0000BA420000}"/>
    <cellStyle name="Normal 2 3 4 2 3 4 2 3" xfId="22891" xr:uid="{00000000-0005-0000-0000-0000BB420000}"/>
    <cellStyle name="Normal 2 3 4 2 3 4 2 4" xfId="13355" xr:uid="{00000000-0005-0000-0000-0000BC420000}"/>
    <cellStyle name="Normal 2 3 4 2 3 4 3" xfId="6202" xr:uid="{00000000-0005-0000-0000-0000BD420000}"/>
    <cellStyle name="Normal 2 3 4 2 3 4 3 2" xfId="25275" xr:uid="{00000000-0005-0000-0000-0000BE420000}"/>
    <cellStyle name="Normal 2 3 4 2 3 4 3 3" xfId="15739" xr:uid="{00000000-0005-0000-0000-0000BF420000}"/>
    <cellStyle name="Normal 2 3 4 2 3 4 4" xfId="20507" xr:uid="{00000000-0005-0000-0000-0000C0420000}"/>
    <cellStyle name="Normal 2 3 4 2 3 4 5" xfId="10971" xr:uid="{00000000-0005-0000-0000-0000C1420000}"/>
    <cellStyle name="Normal 2 3 4 2 3 5" xfId="2625" xr:uid="{00000000-0005-0000-0000-0000C2420000}"/>
    <cellStyle name="Normal 2 3 4 2 3 5 2" xfId="7394" xr:uid="{00000000-0005-0000-0000-0000C3420000}"/>
    <cellStyle name="Normal 2 3 4 2 3 5 2 2" xfId="26467" xr:uid="{00000000-0005-0000-0000-0000C4420000}"/>
    <cellStyle name="Normal 2 3 4 2 3 5 2 3" xfId="16931" xr:uid="{00000000-0005-0000-0000-0000C5420000}"/>
    <cellStyle name="Normal 2 3 4 2 3 5 3" xfId="21699" xr:uid="{00000000-0005-0000-0000-0000C6420000}"/>
    <cellStyle name="Normal 2 3 4 2 3 5 4" xfId="12163" xr:uid="{00000000-0005-0000-0000-0000C7420000}"/>
    <cellStyle name="Normal 2 3 4 2 3 6" xfId="5010" xr:uid="{00000000-0005-0000-0000-0000C8420000}"/>
    <cellStyle name="Normal 2 3 4 2 3 6 2" xfId="24083" xr:uid="{00000000-0005-0000-0000-0000C9420000}"/>
    <cellStyle name="Normal 2 3 4 2 3 6 3" xfId="14547" xr:uid="{00000000-0005-0000-0000-0000CA420000}"/>
    <cellStyle name="Normal 2 3 4 2 3 7" xfId="19315" xr:uid="{00000000-0005-0000-0000-0000CB420000}"/>
    <cellStyle name="Normal 2 3 4 2 3 8" xfId="9779" xr:uid="{00000000-0005-0000-0000-0000CC420000}"/>
    <cellStyle name="Normal 2 3 4 2 4" xfId="377" xr:uid="{00000000-0005-0000-0000-0000CD420000}"/>
    <cellStyle name="Normal 2 3 4 2 4 2" xfId="726" xr:uid="{00000000-0005-0000-0000-0000CE420000}"/>
    <cellStyle name="Normal 2 3 4 2 4 2 2" xfId="1924" xr:uid="{00000000-0005-0000-0000-0000CF420000}"/>
    <cellStyle name="Normal 2 3 4 2 4 2 2 2" xfId="4309" xr:uid="{00000000-0005-0000-0000-0000D0420000}"/>
    <cellStyle name="Normal 2 3 4 2 4 2 2 2 2" xfId="9078" xr:uid="{00000000-0005-0000-0000-0000D1420000}"/>
    <cellStyle name="Normal 2 3 4 2 4 2 2 2 2 2" xfId="28151" xr:uid="{00000000-0005-0000-0000-0000D2420000}"/>
    <cellStyle name="Normal 2 3 4 2 4 2 2 2 2 3" xfId="18615" xr:uid="{00000000-0005-0000-0000-0000D3420000}"/>
    <cellStyle name="Normal 2 3 4 2 4 2 2 2 3" xfId="23383" xr:uid="{00000000-0005-0000-0000-0000D4420000}"/>
    <cellStyle name="Normal 2 3 4 2 4 2 2 2 4" xfId="13847" xr:uid="{00000000-0005-0000-0000-0000D5420000}"/>
    <cellStyle name="Normal 2 3 4 2 4 2 2 3" xfId="6694" xr:uid="{00000000-0005-0000-0000-0000D6420000}"/>
    <cellStyle name="Normal 2 3 4 2 4 2 2 3 2" xfId="25767" xr:uid="{00000000-0005-0000-0000-0000D7420000}"/>
    <cellStyle name="Normal 2 3 4 2 4 2 2 3 3" xfId="16231" xr:uid="{00000000-0005-0000-0000-0000D8420000}"/>
    <cellStyle name="Normal 2 3 4 2 4 2 2 4" xfId="20999" xr:uid="{00000000-0005-0000-0000-0000D9420000}"/>
    <cellStyle name="Normal 2 3 4 2 4 2 2 5" xfId="11463" xr:uid="{00000000-0005-0000-0000-0000DA420000}"/>
    <cellStyle name="Normal 2 3 4 2 4 2 3" xfId="3117" xr:uid="{00000000-0005-0000-0000-0000DB420000}"/>
    <cellStyle name="Normal 2 3 4 2 4 2 3 2" xfId="7886" xr:uid="{00000000-0005-0000-0000-0000DC420000}"/>
    <cellStyle name="Normal 2 3 4 2 4 2 3 2 2" xfId="26959" xr:uid="{00000000-0005-0000-0000-0000DD420000}"/>
    <cellStyle name="Normal 2 3 4 2 4 2 3 2 3" xfId="17423" xr:uid="{00000000-0005-0000-0000-0000DE420000}"/>
    <cellStyle name="Normal 2 3 4 2 4 2 3 3" xfId="22191" xr:uid="{00000000-0005-0000-0000-0000DF420000}"/>
    <cellStyle name="Normal 2 3 4 2 4 2 3 4" xfId="12655" xr:uid="{00000000-0005-0000-0000-0000E0420000}"/>
    <cellStyle name="Normal 2 3 4 2 4 2 4" xfId="5502" xr:uid="{00000000-0005-0000-0000-0000E1420000}"/>
    <cellStyle name="Normal 2 3 4 2 4 2 4 2" xfId="24575" xr:uid="{00000000-0005-0000-0000-0000E2420000}"/>
    <cellStyle name="Normal 2 3 4 2 4 2 4 3" xfId="15039" xr:uid="{00000000-0005-0000-0000-0000E3420000}"/>
    <cellStyle name="Normal 2 3 4 2 4 2 5" xfId="19807" xr:uid="{00000000-0005-0000-0000-0000E4420000}"/>
    <cellStyle name="Normal 2 3 4 2 4 2 6" xfId="10271" xr:uid="{00000000-0005-0000-0000-0000E5420000}"/>
    <cellStyle name="Normal 2 3 4 2 4 3" xfId="1074" xr:uid="{00000000-0005-0000-0000-0000E6420000}"/>
    <cellStyle name="Normal 2 3 4 2 4 3 2" xfId="2272" xr:uid="{00000000-0005-0000-0000-0000E7420000}"/>
    <cellStyle name="Normal 2 3 4 2 4 3 2 2" xfId="4657" xr:uid="{00000000-0005-0000-0000-0000E8420000}"/>
    <cellStyle name="Normal 2 3 4 2 4 3 2 2 2" xfId="9426" xr:uid="{00000000-0005-0000-0000-0000E9420000}"/>
    <cellStyle name="Normal 2 3 4 2 4 3 2 2 2 2" xfId="28499" xr:uid="{00000000-0005-0000-0000-0000EA420000}"/>
    <cellStyle name="Normal 2 3 4 2 4 3 2 2 2 3" xfId="18963" xr:uid="{00000000-0005-0000-0000-0000EB420000}"/>
    <cellStyle name="Normal 2 3 4 2 4 3 2 2 3" xfId="23731" xr:uid="{00000000-0005-0000-0000-0000EC420000}"/>
    <cellStyle name="Normal 2 3 4 2 4 3 2 2 4" xfId="14195" xr:uid="{00000000-0005-0000-0000-0000ED420000}"/>
    <cellStyle name="Normal 2 3 4 2 4 3 2 3" xfId="7042" xr:uid="{00000000-0005-0000-0000-0000EE420000}"/>
    <cellStyle name="Normal 2 3 4 2 4 3 2 3 2" xfId="26115" xr:uid="{00000000-0005-0000-0000-0000EF420000}"/>
    <cellStyle name="Normal 2 3 4 2 4 3 2 3 3" xfId="16579" xr:uid="{00000000-0005-0000-0000-0000F0420000}"/>
    <cellStyle name="Normal 2 3 4 2 4 3 2 4" xfId="21347" xr:uid="{00000000-0005-0000-0000-0000F1420000}"/>
    <cellStyle name="Normal 2 3 4 2 4 3 2 5" xfId="11811" xr:uid="{00000000-0005-0000-0000-0000F2420000}"/>
    <cellStyle name="Normal 2 3 4 2 4 3 3" xfId="3465" xr:uid="{00000000-0005-0000-0000-0000F3420000}"/>
    <cellStyle name="Normal 2 3 4 2 4 3 3 2" xfId="8234" xr:uid="{00000000-0005-0000-0000-0000F4420000}"/>
    <cellStyle name="Normal 2 3 4 2 4 3 3 2 2" xfId="27307" xr:uid="{00000000-0005-0000-0000-0000F5420000}"/>
    <cellStyle name="Normal 2 3 4 2 4 3 3 2 3" xfId="17771" xr:uid="{00000000-0005-0000-0000-0000F6420000}"/>
    <cellStyle name="Normal 2 3 4 2 4 3 3 3" xfId="22539" xr:uid="{00000000-0005-0000-0000-0000F7420000}"/>
    <cellStyle name="Normal 2 3 4 2 4 3 3 4" xfId="13003" xr:uid="{00000000-0005-0000-0000-0000F8420000}"/>
    <cellStyle name="Normal 2 3 4 2 4 3 4" xfId="5850" xr:uid="{00000000-0005-0000-0000-0000F9420000}"/>
    <cellStyle name="Normal 2 3 4 2 4 3 4 2" xfId="24923" xr:uid="{00000000-0005-0000-0000-0000FA420000}"/>
    <cellStyle name="Normal 2 3 4 2 4 3 4 3" xfId="15387" xr:uid="{00000000-0005-0000-0000-0000FB420000}"/>
    <cellStyle name="Normal 2 3 4 2 4 3 5" xfId="20155" xr:uid="{00000000-0005-0000-0000-0000FC420000}"/>
    <cellStyle name="Normal 2 3 4 2 4 3 6" xfId="10619" xr:uid="{00000000-0005-0000-0000-0000FD420000}"/>
    <cellStyle name="Normal 2 3 4 2 4 4" xfId="1576" xr:uid="{00000000-0005-0000-0000-0000FE420000}"/>
    <cellStyle name="Normal 2 3 4 2 4 4 2" xfId="3961" xr:uid="{00000000-0005-0000-0000-0000FF420000}"/>
    <cellStyle name="Normal 2 3 4 2 4 4 2 2" xfId="8730" xr:uid="{00000000-0005-0000-0000-000000430000}"/>
    <cellStyle name="Normal 2 3 4 2 4 4 2 2 2" xfId="27803" xr:uid="{00000000-0005-0000-0000-000001430000}"/>
    <cellStyle name="Normal 2 3 4 2 4 4 2 2 3" xfId="18267" xr:uid="{00000000-0005-0000-0000-000002430000}"/>
    <cellStyle name="Normal 2 3 4 2 4 4 2 3" xfId="23035" xr:uid="{00000000-0005-0000-0000-000003430000}"/>
    <cellStyle name="Normal 2 3 4 2 4 4 2 4" xfId="13499" xr:uid="{00000000-0005-0000-0000-000004430000}"/>
    <cellStyle name="Normal 2 3 4 2 4 4 3" xfId="6346" xr:uid="{00000000-0005-0000-0000-000005430000}"/>
    <cellStyle name="Normal 2 3 4 2 4 4 3 2" xfId="25419" xr:uid="{00000000-0005-0000-0000-000006430000}"/>
    <cellStyle name="Normal 2 3 4 2 4 4 3 3" xfId="15883" xr:uid="{00000000-0005-0000-0000-000007430000}"/>
    <cellStyle name="Normal 2 3 4 2 4 4 4" xfId="20651" xr:uid="{00000000-0005-0000-0000-000008430000}"/>
    <cellStyle name="Normal 2 3 4 2 4 4 5" xfId="11115" xr:uid="{00000000-0005-0000-0000-000009430000}"/>
    <cellStyle name="Normal 2 3 4 2 4 5" xfId="2769" xr:uid="{00000000-0005-0000-0000-00000A430000}"/>
    <cellStyle name="Normal 2 3 4 2 4 5 2" xfId="7538" xr:uid="{00000000-0005-0000-0000-00000B430000}"/>
    <cellStyle name="Normal 2 3 4 2 4 5 2 2" xfId="26611" xr:uid="{00000000-0005-0000-0000-00000C430000}"/>
    <cellStyle name="Normal 2 3 4 2 4 5 2 3" xfId="17075" xr:uid="{00000000-0005-0000-0000-00000D430000}"/>
    <cellStyle name="Normal 2 3 4 2 4 5 3" xfId="21843" xr:uid="{00000000-0005-0000-0000-00000E430000}"/>
    <cellStyle name="Normal 2 3 4 2 4 5 4" xfId="12307" xr:uid="{00000000-0005-0000-0000-00000F430000}"/>
    <cellStyle name="Normal 2 3 4 2 4 6" xfId="5154" xr:uid="{00000000-0005-0000-0000-000010430000}"/>
    <cellStyle name="Normal 2 3 4 2 4 6 2" xfId="24227" xr:uid="{00000000-0005-0000-0000-000011430000}"/>
    <cellStyle name="Normal 2 3 4 2 4 6 3" xfId="14691" xr:uid="{00000000-0005-0000-0000-000012430000}"/>
    <cellStyle name="Normal 2 3 4 2 4 7" xfId="19459" xr:uid="{00000000-0005-0000-0000-000013430000}"/>
    <cellStyle name="Normal 2 3 4 2 4 8" xfId="9923" xr:uid="{00000000-0005-0000-0000-000014430000}"/>
    <cellStyle name="Normal 2 3 4 2 5" xfId="510" xr:uid="{00000000-0005-0000-0000-000015430000}"/>
    <cellStyle name="Normal 2 3 4 2 5 2" xfId="1708" xr:uid="{00000000-0005-0000-0000-000016430000}"/>
    <cellStyle name="Normal 2 3 4 2 5 2 2" xfId="4093" xr:uid="{00000000-0005-0000-0000-000017430000}"/>
    <cellStyle name="Normal 2 3 4 2 5 2 2 2" xfId="8862" xr:uid="{00000000-0005-0000-0000-000018430000}"/>
    <cellStyle name="Normal 2 3 4 2 5 2 2 2 2" xfId="27935" xr:uid="{00000000-0005-0000-0000-000019430000}"/>
    <cellStyle name="Normal 2 3 4 2 5 2 2 2 3" xfId="18399" xr:uid="{00000000-0005-0000-0000-00001A430000}"/>
    <cellStyle name="Normal 2 3 4 2 5 2 2 3" xfId="23167" xr:uid="{00000000-0005-0000-0000-00001B430000}"/>
    <cellStyle name="Normal 2 3 4 2 5 2 2 4" xfId="13631" xr:uid="{00000000-0005-0000-0000-00001C430000}"/>
    <cellStyle name="Normal 2 3 4 2 5 2 3" xfId="6478" xr:uid="{00000000-0005-0000-0000-00001D430000}"/>
    <cellStyle name="Normal 2 3 4 2 5 2 3 2" xfId="25551" xr:uid="{00000000-0005-0000-0000-00001E430000}"/>
    <cellStyle name="Normal 2 3 4 2 5 2 3 3" xfId="16015" xr:uid="{00000000-0005-0000-0000-00001F430000}"/>
    <cellStyle name="Normal 2 3 4 2 5 2 4" xfId="20783" xr:uid="{00000000-0005-0000-0000-000020430000}"/>
    <cellStyle name="Normal 2 3 4 2 5 2 5" xfId="11247" xr:uid="{00000000-0005-0000-0000-000021430000}"/>
    <cellStyle name="Normal 2 3 4 2 5 3" xfId="2901" xr:uid="{00000000-0005-0000-0000-000022430000}"/>
    <cellStyle name="Normal 2 3 4 2 5 3 2" xfId="7670" xr:uid="{00000000-0005-0000-0000-000023430000}"/>
    <cellStyle name="Normal 2 3 4 2 5 3 2 2" xfId="26743" xr:uid="{00000000-0005-0000-0000-000024430000}"/>
    <cellStyle name="Normal 2 3 4 2 5 3 2 3" xfId="17207" xr:uid="{00000000-0005-0000-0000-000025430000}"/>
    <cellStyle name="Normal 2 3 4 2 5 3 3" xfId="21975" xr:uid="{00000000-0005-0000-0000-000026430000}"/>
    <cellStyle name="Normal 2 3 4 2 5 3 4" xfId="12439" xr:uid="{00000000-0005-0000-0000-000027430000}"/>
    <cellStyle name="Normal 2 3 4 2 5 4" xfId="5286" xr:uid="{00000000-0005-0000-0000-000028430000}"/>
    <cellStyle name="Normal 2 3 4 2 5 4 2" xfId="24359" xr:uid="{00000000-0005-0000-0000-000029430000}"/>
    <cellStyle name="Normal 2 3 4 2 5 4 3" xfId="14823" xr:uid="{00000000-0005-0000-0000-00002A430000}"/>
    <cellStyle name="Normal 2 3 4 2 5 5" xfId="19591" xr:uid="{00000000-0005-0000-0000-00002B430000}"/>
    <cellStyle name="Normal 2 3 4 2 5 6" xfId="10055" xr:uid="{00000000-0005-0000-0000-00002C430000}"/>
    <cellStyle name="Normal 2 3 4 2 6" xfId="858" xr:uid="{00000000-0005-0000-0000-00002D430000}"/>
    <cellStyle name="Normal 2 3 4 2 6 2" xfId="2056" xr:uid="{00000000-0005-0000-0000-00002E430000}"/>
    <cellStyle name="Normal 2 3 4 2 6 2 2" xfId="4441" xr:uid="{00000000-0005-0000-0000-00002F430000}"/>
    <cellStyle name="Normal 2 3 4 2 6 2 2 2" xfId="9210" xr:uid="{00000000-0005-0000-0000-000030430000}"/>
    <cellStyle name="Normal 2 3 4 2 6 2 2 2 2" xfId="28283" xr:uid="{00000000-0005-0000-0000-000031430000}"/>
    <cellStyle name="Normal 2 3 4 2 6 2 2 2 3" xfId="18747" xr:uid="{00000000-0005-0000-0000-000032430000}"/>
    <cellStyle name="Normal 2 3 4 2 6 2 2 3" xfId="23515" xr:uid="{00000000-0005-0000-0000-000033430000}"/>
    <cellStyle name="Normal 2 3 4 2 6 2 2 4" xfId="13979" xr:uid="{00000000-0005-0000-0000-000034430000}"/>
    <cellStyle name="Normal 2 3 4 2 6 2 3" xfId="6826" xr:uid="{00000000-0005-0000-0000-000035430000}"/>
    <cellStyle name="Normal 2 3 4 2 6 2 3 2" xfId="25899" xr:uid="{00000000-0005-0000-0000-000036430000}"/>
    <cellStyle name="Normal 2 3 4 2 6 2 3 3" xfId="16363" xr:uid="{00000000-0005-0000-0000-000037430000}"/>
    <cellStyle name="Normal 2 3 4 2 6 2 4" xfId="21131" xr:uid="{00000000-0005-0000-0000-000038430000}"/>
    <cellStyle name="Normal 2 3 4 2 6 2 5" xfId="11595" xr:uid="{00000000-0005-0000-0000-000039430000}"/>
    <cellStyle name="Normal 2 3 4 2 6 3" xfId="3249" xr:uid="{00000000-0005-0000-0000-00003A430000}"/>
    <cellStyle name="Normal 2 3 4 2 6 3 2" xfId="8018" xr:uid="{00000000-0005-0000-0000-00003B430000}"/>
    <cellStyle name="Normal 2 3 4 2 6 3 2 2" xfId="27091" xr:uid="{00000000-0005-0000-0000-00003C430000}"/>
    <cellStyle name="Normal 2 3 4 2 6 3 2 3" xfId="17555" xr:uid="{00000000-0005-0000-0000-00003D430000}"/>
    <cellStyle name="Normal 2 3 4 2 6 3 3" xfId="22323" xr:uid="{00000000-0005-0000-0000-00003E430000}"/>
    <cellStyle name="Normal 2 3 4 2 6 3 4" xfId="12787" xr:uid="{00000000-0005-0000-0000-00003F430000}"/>
    <cellStyle name="Normal 2 3 4 2 6 4" xfId="5634" xr:uid="{00000000-0005-0000-0000-000040430000}"/>
    <cellStyle name="Normal 2 3 4 2 6 4 2" xfId="24707" xr:uid="{00000000-0005-0000-0000-000041430000}"/>
    <cellStyle name="Normal 2 3 4 2 6 4 3" xfId="15171" xr:uid="{00000000-0005-0000-0000-000042430000}"/>
    <cellStyle name="Normal 2 3 4 2 6 5" xfId="19939" xr:uid="{00000000-0005-0000-0000-000043430000}"/>
    <cellStyle name="Normal 2 3 4 2 6 6" xfId="10403" xr:uid="{00000000-0005-0000-0000-000044430000}"/>
    <cellStyle name="Normal 2 3 4 2 7" xfId="161" xr:uid="{00000000-0005-0000-0000-000045430000}"/>
    <cellStyle name="Normal 2 3 4 2 7 2" xfId="1360" xr:uid="{00000000-0005-0000-0000-000046430000}"/>
    <cellStyle name="Normal 2 3 4 2 7 2 2" xfId="3745" xr:uid="{00000000-0005-0000-0000-000047430000}"/>
    <cellStyle name="Normal 2 3 4 2 7 2 2 2" xfId="8514" xr:uid="{00000000-0005-0000-0000-000048430000}"/>
    <cellStyle name="Normal 2 3 4 2 7 2 2 2 2" xfId="27587" xr:uid="{00000000-0005-0000-0000-000049430000}"/>
    <cellStyle name="Normal 2 3 4 2 7 2 2 2 3" xfId="18051" xr:uid="{00000000-0005-0000-0000-00004A430000}"/>
    <cellStyle name="Normal 2 3 4 2 7 2 2 3" xfId="22819" xr:uid="{00000000-0005-0000-0000-00004B430000}"/>
    <cellStyle name="Normal 2 3 4 2 7 2 2 4" xfId="13283" xr:uid="{00000000-0005-0000-0000-00004C430000}"/>
    <cellStyle name="Normal 2 3 4 2 7 2 3" xfId="6130" xr:uid="{00000000-0005-0000-0000-00004D430000}"/>
    <cellStyle name="Normal 2 3 4 2 7 2 3 2" xfId="25203" xr:uid="{00000000-0005-0000-0000-00004E430000}"/>
    <cellStyle name="Normal 2 3 4 2 7 2 3 3" xfId="15667" xr:uid="{00000000-0005-0000-0000-00004F430000}"/>
    <cellStyle name="Normal 2 3 4 2 7 2 4" xfId="20435" xr:uid="{00000000-0005-0000-0000-000050430000}"/>
    <cellStyle name="Normal 2 3 4 2 7 2 5" xfId="10899" xr:uid="{00000000-0005-0000-0000-000051430000}"/>
    <cellStyle name="Normal 2 3 4 2 7 3" xfId="2553" xr:uid="{00000000-0005-0000-0000-000052430000}"/>
    <cellStyle name="Normal 2 3 4 2 7 3 2" xfId="7322" xr:uid="{00000000-0005-0000-0000-000053430000}"/>
    <cellStyle name="Normal 2 3 4 2 7 3 2 2" xfId="26395" xr:uid="{00000000-0005-0000-0000-000054430000}"/>
    <cellStyle name="Normal 2 3 4 2 7 3 2 3" xfId="16859" xr:uid="{00000000-0005-0000-0000-000055430000}"/>
    <cellStyle name="Normal 2 3 4 2 7 3 3" xfId="21627" xr:uid="{00000000-0005-0000-0000-000056430000}"/>
    <cellStyle name="Normal 2 3 4 2 7 3 4" xfId="12091" xr:uid="{00000000-0005-0000-0000-000057430000}"/>
    <cellStyle name="Normal 2 3 4 2 7 4" xfId="4938" xr:uid="{00000000-0005-0000-0000-000058430000}"/>
    <cellStyle name="Normal 2 3 4 2 7 4 2" xfId="24011" xr:uid="{00000000-0005-0000-0000-000059430000}"/>
    <cellStyle name="Normal 2 3 4 2 7 4 3" xfId="14475" xr:uid="{00000000-0005-0000-0000-00005A430000}"/>
    <cellStyle name="Normal 2 3 4 2 7 5" xfId="19243" xr:uid="{00000000-0005-0000-0000-00005B430000}"/>
    <cellStyle name="Normal 2 3 4 2 7 6" xfId="9707" xr:uid="{00000000-0005-0000-0000-00005C430000}"/>
    <cellStyle name="Normal 2 3 4 2 8" xfId="1195" xr:uid="{00000000-0005-0000-0000-00005D430000}"/>
    <cellStyle name="Normal 2 3 4 2 8 2" xfId="2392" xr:uid="{00000000-0005-0000-0000-00005E430000}"/>
    <cellStyle name="Normal 2 3 4 2 8 2 2" xfId="4777" xr:uid="{00000000-0005-0000-0000-00005F430000}"/>
    <cellStyle name="Normal 2 3 4 2 8 2 2 2" xfId="9546" xr:uid="{00000000-0005-0000-0000-000060430000}"/>
    <cellStyle name="Normal 2 3 4 2 8 2 2 2 2" xfId="28619" xr:uid="{00000000-0005-0000-0000-000061430000}"/>
    <cellStyle name="Normal 2 3 4 2 8 2 2 2 3" xfId="19083" xr:uid="{00000000-0005-0000-0000-000062430000}"/>
    <cellStyle name="Normal 2 3 4 2 8 2 2 3" xfId="23851" xr:uid="{00000000-0005-0000-0000-000063430000}"/>
    <cellStyle name="Normal 2 3 4 2 8 2 2 4" xfId="14315" xr:uid="{00000000-0005-0000-0000-000064430000}"/>
    <cellStyle name="Normal 2 3 4 2 8 2 3" xfId="7162" xr:uid="{00000000-0005-0000-0000-000065430000}"/>
    <cellStyle name="Normal 2 3 4 2 8 2 3 2" xfId="26235" xr:uid="{00000000-0005-0000-0000-000066430000}"/>
    <cellStyle name="Normal 2 3 4 2 8 2 3 3" xfId="16699" xr:uid="{00000000-0005-0000-0000-000067430000}"/>
    <cellStyle name="Normal 2 3 4 2 8 2 4" xfId="21467" xr:uid="{00000000-0005-0000-0000-000068430000}"/>
    <cellStyle name="Normal 2 3 4 2 8 2 5" xfId="11931" xr:uid="{00000000-0005-0000-0000-000069430000}"/>
    <cellStyle name="Normal 2 3 4 2 8 3" xfId="3585" xr:uid="{00000000-0005-0000-0000-00006A430000}"/>
    <cellStyle name="Normal 2 3 4 2 8 3 2" xfId="8354" xr:uid="{00000000-0005-0000-0000-00006B430000}"/>
    <cellStyle name="Normal 2 3 4 2 8 3 2 2" xfId="27427" xr:uid="{00000000-0005-0000-0000-00006C430000}"/>
    <cellStyle name="Normal 2 3 4 2 8 3 2 3" xfId="17891" xr:uid="{00000000-0005-0000-0000-00006D430000}"/>
    <cellStyle name="Normal 2 3 4 2 8 3 3" xfId="22659" xr:uid="{00000000-0005-0000-0000-00006E430000}"/>
    <cellStyle name="Normal 2 3 4 2 8 3 4" xfId="13123" xr:uid="{00000000-0005-0000-0000-00006F430000}"/>
    <cellStyle name="Normal 2 3 4 2 8 4" xfId="5970" xr:uid="{00000000-0005-0000-0000-000070430000}"/>
    <cellStyle name="Normal 2 3 4 2 8 4 2" xfId="25043" xr:uid="{00000000-0005-0000-0000-000071430000}"/>
    <cellStyle name="Normal 2 3 4 2 8 4 3" xfId="15507" xr:uid="{00000000-0005-0000-0000-000072430000}"/>
    <cellStyle name="Normal 2 3 4 2 8 5" xfId="20275" xr:uid="{00000000-0005-0000-0000-000073430000}"/>
    <cellStyle name="Normal 2 3 4 2 8 6" xfId="10739" xr:uid="{00000000-0005-0000-0000-000074430000}"/>
    <cellStyle name="Normal 2 3 4 2 9" xfId="101" xr:uid="{00000000-0005-0000-0000-000075430000}"/>
    <cellStyle name="Normal 2 3 4 2 9 2" xfId="1300" xr:uid="{00000000-0005-0000-0000-000076430000}"/>
    <cellStyle name="Normal 2 3 4 2 9 2 2" xfId="3685" xr:uid="{00000000-0005-0000-0000-000077430000}"/>
    <cellStyle name="Normal 2 3 4 2 9 2 2 2" xfId="8454" xr:uid="{00000000-0005-0000-0000-000078430000}"/>
    <cellStyle name="Normal 2 3 4 2 9 2 2 2 2" xfId="27527" xr:uid="{00000000-0005-0000-0000-000079430000}"/>
    <cellStyle name="Normal 2 3 4 2 9 2 2 2 3" xfId="17991" xr:uid="{00000000-0005-0000-0000-00007A430000}"/>
    <cellStyle name="Normal 2 3 4 2 9 2 2 3" xfId="22759" xr:uid="{00000000-0005-0000-0000-00007B430000}"/>
    <cellStyle name="Normal 2 3 4 2 9 2 2 4" xfId="13223" xr:uid="{00000000-0005-0000-0000-00007C430000}"/>
    <cellStyle name="Normal 2 3 4 2 9 2 3" xfId="6070" xr:uid="{00000000-0005-0000-0000-00007D430000}"/>
    <cellStyle name="Normal 2 3 4 2 9 2 3 2" xfId="25143" xr:uid="{00000000-0005-0000-0000-00007E430000}"/>
    <cellStyle name="Normal 2 3 4 2 9 2 3 3" xfId="15607" xr:uid="{00000000-0005-0000-0000-00007F430000}"/>
    <cellStyle name="Normal 2 3 4 2 9 2 4" xfId="20375" xr:uid="{00000000-0005-0000-0000-000080430000}"/>
    <cellStyle name="Normal 2 3 4 2 9 2 5" xfId="10839" xr:uid="{00000000-0005-0000-0000-000081430000}"/>
    <cellStyle name="Normal 2 3 4 2 9 3" xfId="2493" xr:uid="{00000000-0005-0000-0000-000082430000}"/>
    <cellStyle name="Normal 2 3 4 2 9 3 2" xfId="7262" xr:uid="{00000000-0005-0000-0000-000083430000}"/>
    <cellStyle name="Normal 2 3 4 2 9 3 2 2" xfId="26335" xr:uid="{00000000-0005-0000-0000-000084430000}"/>
    <cellStyle name="Normal 2 3 4 2 9 3 2 3" xfId="16799" xr:uid="{00000000-0005-0000-0000-000085430000}"/>
    <cellStyle name="Normal 2 3 4 2 9 3 3" xfId="21567" xr:uid="{00000000-0005-0000-0000-000086430000}"/>
    <cellStyle name="Normal 2 3 4 2 9 3 4" xfId="12031" xr:uid="{00000000-0005-0000-0000-000087430000}"/>
    <cellStyle name="Normal 2 3 4 2 9 4" xfId="4878" xr:uid="{00000000-0005-0000-0000-000088430000}"/>
    <cellStyle name="Normal 2 3 4 2 9 4 2" xfId="23951" xr:uid="{00000000-0005-0000-0000-000089430000}"/>
    <cellStyle name="Normal 2 3 4 2 9 4 3" xfId="14415" xr:uid="{00000000-0005-0000-0000-00008A430000}"/>
    <cellStyle name="Normal 2 3 4 2 9 5" xfId="19183" xr:uid="{00000000-0005-0000-0000-00008B430000}"/>
    <cellStyle name="Normal 2 3 4 2 9 6" xfId="9647" xr:uid="{00000000-0005-0000-0000-00008C430000}"/>
    <cellStyle name="Normal 2 3 4 3" xfId="209" xr:uid="{00000000-0005-0000-0000-00008D430000}"/>
    <cellStyle name="Normal 2 3 4 3 10" xfId="9755" xr:uid="{00000000-0005-0000-0000-00008E430000}"/>
    <cellStyle name="Normal 2 3 4 3 2" xfId="281" xr:uid="{00000000-0005-0000-0000-00008F430000}"/>
    <cellStyle name="Normal 2 3 4 3 2 2" xfId="425" xr:uid="{00000000-0005-0000-0000-000090430000}"/>
    <cellStyle name="Normal 2 3 4 3 2 2 2" xfId="774" xr:uid="{00000000-0005-0000-0000-000091430000}"/>
    <cellStyle name="Normal 2 3 4 3 2 2 2 2" xfId="1972" xr:uid="{00000000-0005-0000-0000-000092430000}"/>
    <cellStyle name="Normal 2 3 4 3 2 2 2 2 2" xfId="4357" xr:uid="{00000000-0005-0000-0000-000093430000}"/>
    <cellStyle name="Normal 2 3 4 3 2 2 2 2 2 2" xfId="9126" xr:uid="{00000000-0005-0000-0000-000094430000}"/>
    <cellStyle name="Normal 2 3 4 3 2 2 2 2 2 2 2" xfId="28199" xr:uid="{00000000-0005-0000-0000-000095430000}"/>
    <cellStyle name="Normal 2 3 4 3 2 2 2 2 2 2 3" xfId="18663" xr:uid="{00000000-0005-0000-0000-000096430000}"/>
    <cellStyle name="Normal 2 3 4 3 2 2 2 2 2 3" xfId="23431" xr:uid="{00000000-0005-0000-0000-000097430000}"/>
    <cellStyle name="Normal 2 3 4 3 2 2 2 2 2 4" xfId="13895" xr:uid="{00000000-0005-0000-0000-000098430000}"/>
    <cellStyle name="Normal 2 3 4 3 2 2 2 2 3" xfId="6742" xr:uid="{00000000-0005-0000-0000-000099430000}"/>
    <cellStyle name="Normal 2 3 4 3 2 2 2 2 3 2" xfId="25815" xr:uid="{00000000-0005-0000-0000-00009A430000}"/>
    <cellStyle name="Normal 2 3 4 3 2 2 2 2 3 3" xfId="16279" xr:uid="{00000000-0005-0000-0000-00009B430000}"/>
    <cellStyle name="Normal 2 3 4 3 2 2 2 2 4" xfId="21047" xr:uid="{00000000-0005-0000-0000-00009C430000}"/>
    <cellStyle name="Normal 2 3 4 3 2 2 2 2 5" xfId="11511" xr:uid="{00000000-0005-0000-0000-00009D430000}"/>
    <cellStyle name="Normal 2 3 4 3 2 2 2 3" xfId="3165" xr:uid="{00000000-0005-0000-0000-00009E430000}"/>
    <cellStyle name="Normal 2 3 4 3 2 2 2 3 2" xfId="7934" xr:uid="{00000000-0005-0000-0000-00009F430000}"/>
    <cellStyle name="Normal 2 3 4 3 2 2 2 3 2 2" xfId="27007" xr:uid="{00000000-0005-0000-0000-0000A0430000}"/>
    <cellStyle name="Normal 2 3 4 3 2 2 2 3 2 3" xfId="17471" xr:uid="{00000000-0005-0000-0000-0000A1430000}"/>
    <cellStyle name="Normal 2 3 4 3 2 2 2 3 3" xfId="22239" xr:uid="{00000000-0005-0000-0000-0000A2430000}"/>
    <cellStyle name="Normal 2 3 4 3 2 2 2 3 4" xfId="12703" xr:uid="{00000000-0005-0000-0000-0000A3430000}"/>
    <cellStyle name="Normal 2 3 4 3 2 2 2 4" xfId="5550" xr:uid="{00000000-0005-0000-0000-0000A4430000}"/>
    <cellStyle name="Normal 2 3 4 3 2 2 2 4 2" xfId="24623" xr:uid="{00000000-0005-0000-0000-0000A5430000}"/>
    <cellStyle name="Normal 2 3 4 3 2 2 2 4 3" xfId="15087" xr:uid="{00000000-0005-0000-0000-0000A6430000}"/>
    <cellStyle name="Normal 2 3 4 3 2 2 2 5" xfId="19855" xr:uid="{00000000-0005-0000-0000-0000A7430000}"/>
    <cellStyle name="Normal 2 3 4 3 2 2 2 6" xfId="10319" xr:uid="{00000000-0005-0000-0000-0000A8430000}"/>
    <cellStyle name="Normal 2 3 4 3 2 2 3" xfId="1122" xr:uid="{00000000-0005-0000-0000-0000A9430000}"/>
    <cellStyle name="Normal 2 3 4 3 2 2 3 2" xfId="2320" xr:uid="{00000000-0005-0000-0000-0000AA430000}"/>
    <cellStyle name="Normal 2 3 4 3 2 2 3 2 2" xfId="4705" xr:uid="{00000000-0005-0000-0000-0000AB430000}"/>
    <cellStyle name="Normal 2 3 4 3 2 2 3 2 2 2" xfId="9474" xr:uid="{00000000-0005-0000-0000-0000AC430000}"/>
    <cellStyle name="Normal 2 3 4 3 2 2 3 2 2 2 2" xfId="28547" xr:uid="{00000000-0005-0000-0000-0000AD430000}"/>
    <cellStyle name="Normal 2 3 4 3 2 2 3 2 2 2 3" xfId="19011" xr:uid="{00000000-0005-0000-0000-0000AE430000}"/>
    <cellStyle name="Normal 2 3 4 3 2 2 3 2 2 3" xfId="23779" xr:uid="{00000000-0005-0000-0000-0000AF430000}"/>
    <cellStyle name="Normal 2 3 4 3 2 2 3 2 2 4" xfId="14243" xr:uid="{00000000-0005-0000-0000-0000B0430000}"/>
    <cellStyle name="Normal 2 3 4 3 2 2 3 2 3" xfId="7090" xr:uid="{00000000-0005-0000-0000-0000B1430000}"/>
    <cellStyle name="Normal 2 3 4 3 2 2 3 2 3 2" xfId="26163" xr:uid="{00000000-0005-0000-0000-0000B2430000}"/>
    <cellStyle name="Normal 2 3 4 3 2 2 3 2 3 3" xfId="16627" xr:uid="{00000000-0005-0000-0000-0000B3430000}"/>
    <cellStyle name="Normal 2 3 4 3 2 2 3 2 4" xfId="21395" xr:uid="{00000000-0005-0000-0000-0000B4430000}"/>
    <cellStyle name="Normal 2 3 4 3 2 2 3 2 5" xfId="11859" xr:uid="{00000000-0005-0000-0000-0000B5430000}"/>
    <cellStyle name="Normal 2 3 4 3 2 2 3 3" xfId="3513" xr:uid="{00000000-0005-0000-0000-0000B6430000}"/>
    <cellStyle name="Normal 2 3 4 3 2 2 3 3 2" xfId="8282" xr:uid="{00000000-0005-0000-0000-0000B7430000}"/>
    <cellStyle name="Normal 2 3 4 3 2 2 3 3 2 2" xfId="27355" xr:uid="{00000000-0005-0000-0000-0000B8430000}"/>
    <cellStyle name="Normal 2 3 4 3 2 2 3 3 2 3" xfId="17819" xr:uid="{00000000-0005-0000-0000-0000B9430000}"/>
    <cellStyle name="Normal 2 3 4 3 2 2 3 3 3" xfId="22587" xr:uid="{00000000-0005-0000-0000-0000BA430000}"/>
    <cellStyle name="Normal 2 3 4 3 2 2 3 3 4" xfId="13051" xr:uid="{00000000-0005-0000-0000-0000BB430000}"/>
    <cellStyle name="Normal 2 3 4 3 2 2 3 4" xfId="5898" xr:uid="{00000000-0005-0000-0000-0000BC430000}"/>
    <cellStyle name="Normal 2 3 4 3 2 2 3 4 2" xfId="24971" xr:uid="{00000000-0005-0000-0000-0000BD430000}"/>
    <cellStyle name="Normal 2 3 4 3 2 2 3 4 3" xfId="15435" xr:uid="{00000000-0005-0000-0000-0000BE430000}"/>
    <cellStyle name="Normal 2 3 4 3 2 2 3 5" xfId="20203" xr:uid="{00000000-0005-0000-0000-0000BF430000}"/>
    <cellStyle name="Normal 2 3 4 3 2 2 3 6" xfId="10667" xr:uid="{00000000-0005-0000-0000-0000C0430000}"/>
    <cellStyle name="Normal 2 3 4 3 2 2 4" xfId="1624" xr:uid="{00000000-0005-0000-0000-0000C1430000}"/>
    <cellStyle name="Normal 2 3 4 3 2 2 4 2" xfId="4009" xr:uid="{00000000-0005-0000-0000-0000C2430000}"/>
    <cellStyle name="Normal 2 3 4 3 2 2 4 2 2" xfId="8778" xr:uid="{00000000-0005-0000-0000-0000C3430000}"/>
    <cellStyle name="Normal 2 3 4 3 2 2 4 2 2 2" xfId="27851" xr:uid="{00000000-0005-0000-0000-0000C4430000}"/>
    <cellStyle name="Normal 2 3 4 3 2 2 4 2 2 3" xfId="18315" xr:uid="{00000000-0005-0000-0000-0000C5430000}"/>
    <cellStyle name="Normal 2 3 4 3 2 2 4 2 3" xfId="23083" xr:uid="{00000000-0005-0000-0000-0000C6430000}"/>
    <cellStyle name="Normal 2 3 4 3 2 2 4 2 4" xfId="13547" xr:uid="{00000000-0005-0000-0000-0000C7430000}"/>
    <cellStyle name="Normal 2 3 4 3 2 2 4 3" xfId="6394" xr:uid="{00000000-0005-0000-0000-0000C8430000}"/>
    <cellStyle name="Normal 2 3 4 3 2 2 4 3 2" xfId="25467" xr:uid="{00000000-0005-0000-0000-0000C9430000}"/>
    <cellStyle name="Normal 2 3 4 3 2 2 4 3 3" xfId="15931" xr:uid="{00000000-0005-0000-0000-0000CA430000}"/>
    <cellStyle name="Normal 2 3 4 3 2 2 4 4" xfId="20699" xr:uid="{00000000-0005-0000-0000-0000CB430000}"/>
    <cellStyle name="Normal 2 3 4 3 2 2 4 5" xfId="11163" xr:uid="{00000000-0005-0000-0000-0000CC430000}"/>
    <cellStyle name="Normal 2 3 4 3 2 2 5" xfId="2817" xr:uid="{00000000-0005-0000-0000-0000CD430000}"/>
    <cellStyle name="Normal 2 3 4 3 2 2 5 2" xfId="7586" xr:uid="{00000000-0005-0000-0000-0000CE430000}"/>
    <cellStyle name="Normal 2 3 4 3 2 2 5 2 2" xfId="26659" xr:uid="{00000000-0005-0000-0000-0000CF430000}"/>
    <cellStyle name="Normal 2 3 4 3 2 2 5 2 3" xfId="17123" xr:uid="{00000000-0005-0000-0000-0000D0430000}"/>
    <cellStyle name="Normal 2 3 4 3 2 2 5 3" xfId="21891" xr:uid="{00000000-0005-0000-0000-0000D1430000}"/>
    <cellStyle name="Normal 2 3 4 3 2 2 5 4" xfId="12355" xr:uid="{00000000-0005-0000-0000-0000D2430000}"/>
    <cellStyle name="Normal 2 3 4 3 2 2 6" xfId="5202" xr:uid="{00000000-0005-0000-0000-0000D3430000}"/>
    <cellStyle name="Normal 2 3 4 3 2 2 6 2" xfId="24275" xr:uid="{00000000-0005-0000-0000-0000D4430000}"/>
    <cellStyle name="Normal 2 3 4 3 2 2 6 3" xfId="14739" xr:uid="{00000000-0005-0000-0000-0000D5430000}"/>
    <cellStyle name="Normal 2 3 4 3 2 2 7" xfId="19507" xr:uid="{00000000-0005-0000-0000-0000D6430000}"/>
    <cellStyle name="Normal 2 3 4 3 2 2 8" xfId="9971" xr:uid="{00000000-0005-0000-0000-0000D7430000}"/>
    <cellStyle name="Normal 2 3 4 3 2 3" xfId="630" xr:uid="{00000000-0005-0000-0000-0000D8430000}"/>
    <cellStyle name="Normal 2 3 4 3 2 3 2" xfId="1828" xr:uid="{00000000-0005-0000-0000-0000D9430000}"/>
    <cellStyle name="Normal 2 3 4 3 2 3 2 2" xfId="4213" xr:uid="{00000000-0005-0000-0000-0000DA430000}"/>
    <cellStyle name="Normal 2 3 4 3 2 3 2 2 2" xfId="8982" xr:uid="{00000000-0005-0000-0000-0000DB430000}"/>
    <cellStyle name="Normal 2 3 4 3 2 3 2 2 2 2" xfId="28055" xr:uid="{00000000-0005-0000-0000-0000DC430000}"/>
    <cellStyle name="Normal 2 3 4 3 2 3 2 2 2 3" xfId="18519" xr:uid="{00000000-0005-0000-0000-0000DD430000}"/>
    <cellStyle name="Normal 2 3 4 3 2 3 2 2 3" xfId="23287" xr:uid="{00000000-0005-0000-0000-0000DE430000}"/>
    <cellStyle name="Normal 2 3 4 3 2 3 2 2 4" xfId="13751" xr:uid="{00000000-0005-0000-0000-0000DF430000}"/>
    <cellStyle name="Normal 2 3 4 3 2 3 2 3" xfId="6598" xr:uid="{00000000-0005-0000-0000-0000E0430000}"/>
    <cellStyle name="Normal 2 3 4 3 2 3 2 3 2" xfId="25671" xr:uid="{00000000-0005-0000-0000-0000E1430000}"/>
    <cellStyle name="Normal 2 3 4 3 2 3 2 3 3" xfId="16135" xr:uid="{00000000-0005-0000-0000-0000E2430000}"/>
    <cellStyle name="Normal 2 3 4 3 2 3 2 4" xfId="20903" xr:uid="{00000000-0005-0000-0000-0000E3430000}"/>
    <cellStyle name="Normal 2 3 4 3 2 3 2 5" xfId="11367" xr:uid="{00000000-0005-0000-0000-0000E4430000}"/>
    <cellStyle name="Normal 2 3 4 3 2 3 3" xfId="3021" xr:uid="{00000000-0005-0000-0000-0000E5430000}"/>
    <cellStyle name="Normal 2 3 4 3 2 3 3 2" xfId="7790" xr:uid="{00000000-0005-0000-0000-0000E6430000}"/>
    <cellStyle name="Normal 2 3 4 3 2 3 3 2 2" xfId="26863" xr:uid="{00000000-0005-0000-0000-0000E7430000}"/>
    <cellStyle name="Normal 2 3 4 3 2 3 3 2 3" xfId="17327" xr:uid="{00000000-0005-0000-0000-0000E8430000}"/>
    <cellStyle name="Normal 2 3 4 3 2 3 3 3" xfId="22095" xr:uid="{00000000-0005-0000-0000-0000E9430000}"/>
    <cellStyle name="Normal 2 3 4 3 2 3 3 4" xfId="12559" xr:uid="{00000000-0005-0000-0000-0000EA430000}"/>
    <cellStyle name="Normal 2 3 4 3 2 3 4" xfId="5406" xr:uid="{00000000-0005-0000-0000-0000EB430000}"/>
    <cellStyle name="Normal 2 3 4 3 2 3 4 2" xfId="24479" xr:uid="{00000000-0005-0000-0000-0000EC430000}"/>
    <cellStyle name="Normal 2 3 4 3 2 3 4 3" xfId="14943" xr:uid="{00000000-0005-0000-0000-0000ED430000}"/>
    <cellStyle name="Normal 2 3 4 3 2 3 5" xfId="19711" xr:uid="{00000000-0005-0000-0000-0000EE430000}"/>
    <cellStyle name="Normal 2 3 4 3 2 3 6" xfId="10175" xr:uid="{00000000-0005-0000-0000-0000EF430000}"/>
    <cellStyle name="Normal 2 3 4 3 2 4" xfId="978" xr:uid="{00000000-0005-0000-0000-0000F0430000}"/>
    <cellStyle name="Normal 2 3 4 3 2 4 2" xfId="2176" xr:uid="{00000000-0005-0000-0000-0000F1430000}"/>
    <cellStyle name="Normal 2 3 4 3 2 4 2 2" xfId="4561" xr:uid="{00000000-0005-0000-0000-0000F2430000}"/>
    <cellStyle name="Normal 2 3 4 3 2 4 2 2 2" xfId="9330" xr:uid="{00000000-0005-0000-0000-0000F3430000}"/>
    <cellStyle name="Normal 2 3 4 3 2 4 2 2 2 2" xfId="28403" xr:uid="{00000000-0005-0000-0000-0000F4430000}"/>
    <cellStyle name="Normal 2 3 4 3 2 4 2 2 2 3" xfId="18867" xr:uid="{00000000-0005-0000-0000-0000F5430000}"/>
    <cellStyle name="Normal 2 3 4 3 2 4 2 2 3" xfId="23635" xr:uid="{00000000-0005-0000-0000-0000F6430000}"/>
    <cellStyle name="Normal 2 3 4 3 2 4 2 2 4" xfId="14099" xr:uid="{00000000-0005-0000-0000-0000F7430000}"/>
    <cellStyle name="Normal 2 3 4 3 2 4 2 3" xfId="6946" xr:uid="{00000000-0005-0000-0000-0000F8430000}"/>
    <cellStyle name="Normal 2 3 4 3 2 4 2 3 2" xfId="26019" xr:uid="{00000000-0005-0000-0000-0000F9430000}"/>
    <cellStyle name="Normal 2 3 4 3 2 4 2 3 3" xfId="16483" xr:uid="{00000000-0005-0000-0000-0000FA430000}"/>
    <cellStyle name="Normal 2 3 4 3 2 4 2 4" xfId="21251" xr:uid="{00000000-0005-0000-0000-0000FB430000}"/>
    <cellStyle name="Normal 2 3 4 3 2 4 2 5" xfId="11715" xr:uid="{00000000-0005-0000-0000-0000FC430000}"/>
    <cellStyle name="Normal 2 3 4 3 2 4 3" xfId="3369" xr:uid="{00000000-0005-0000-0000-0000FD430000}"/>
    <cellStyle name="Normal 2 3 4 3 2 4 3 2" xfId="8138" xr:uid="{00000000-0005-0000-0000-0000FE430000}"/>
    <cellStyle name="Normal 2 3 4 3 2 4 3 2 2" xfId="27211" xr:uid="{00000000-0005-0000-0000-0000FF430000}"/>
    <cellStyle name="Normal 2 3 4 3 2 4 3 2 3" xfId="17675" xr:uid="{00000000-0005-0000-0000-000000440000}"/>
    <cellStyle name="Normal 2 3 4 3 2 4 3 3" xfId="22443" xr:uid="{00000000-0005-0000-0000-000001440000}"/>
    <cellStyle name="Normal 2 3 4 3 2 4 3 4" xfId="12907" xr:uid="{00000000-0005-0000-0000-000002440000}"/>
    <cellStyle name="Normal 2 3 4 3 2 4 4" xfId="5754" xr:uid="{00000000-0005-0000-0000-000003440000}"/>
    <cellStyle name="Normal 2 3 4 3 2 4 4 2" xfId="24827" xr:uid="{00000000-0005-0000-0000-000004440000}"/>
    <cellStyle name="Normal 2 3 4 3 2 4 4 3" xfId="15291" xr:uid="{00000000-0005-0000-0000-000005440000}"/>
    <cellStyle name="Normal 2 3 4 3 2 4 5" xfId="20059" xr:uid="{00000000-0005-0000-0000-000006440000}"/>
    <cellStyle name="Normal 2 3 4 3 2 4 6" xfId="10523" xr:uid="{00000000-0005-0000-0000-000007440000}"/>
    <cellStyle name="Normal 2 3 4 3 2 5" xfId="1480" xr:uid="{00000000-0005-0000-0000-000008440000}"/>
    <cellStyle name="Normal 2 3 4 3 2 5 2" xfId="3865" xr:uid="{00000000-0005-0000-0000-000009440000}"/>
    <cellStyle name="Normal 2 3 4 3 2 5 2 2" xfId="8634" xr:uid="{00000000-0005-0000-0000-00000A440000}"/>
    <cellStyle name="Normal 2 3 4 3 2 5 2 2 2" xfId="27707" xr:uid="{00000000-0005-0000-0000-00000B440000}"/>
    <cellStyle name="Normal 2 3 4 3 2 5 2 2 3" xfId="18171" xr:uid="{00000000-0005-0000-0000-00000C440000}"/>
    <cellStyle name="Normal 2 3 4 3 2 5 2 3" xfId="22939" xr:uid="{00000000-0005-0000-0000-00000D440000}"/>
    <cellStyle name="Normal 2 3 4 3 2 5 2 4" xfId="13403" xr:uid="{00000000-0005-0000-0000-00000E440000}"/>
    <cellStyle name="Normal 2 3 4 3 2 5 3" xfId="6250" xr:uid="{00000000-0005-0000-0000-00000F440000}"/>
    <cellStyle name="Normal 2 3 4 3 2 5 3 2" xfId="25323" xr:uid="{00000000-0005-0000-0000-000010440000}"/>
    <cellStyle name="Normal 2 3 4 3 2 5 3 3" xfId="15787" xr:uid="{00000000-0005-0000-0000-000011440000}"/>
    <cellStyle name="Normal 2 3 4 3 2 5 4" xfId="20555" xr:uid="{00000000-0005-0000-0000-000012440000}"/>
    <cellStyle name="Normal 2 3 4 3 2 5 5" xfId="11019" xr:uid="{00000000-0005-0000-0000-000013440000}"/>
    <cellStyle name="Normal 2 3 4 3 2 6" xfId="2673" xr:uid="{00000000-0005-0000-0000-000014440000}"/>
    <cellStyle name="Normal 2 3 4 3 2 6 2" xfId="7442" xr:uid="{00000000-0005-0000-0000-000015440000}"/>
    <cellStyle name="Normal 2 3 4 3 2 6 2 2" xfId="26515" xr:uid="{00000000-0005-0000-0000-000016440000}"/>
    <cellStyle name="Normal 2 3 4 3 2 6 2 3" xfId="16979" xr:uid="{00000000-0005-0000-0000-000017440000}"/>
    <cellStyle name="Normal 2 3 4 3 2 6 3" xfId="21747" xr:uid="{00000000-0005-0000-0000-000018440000}"/>
    <cellStyle name="Normal 2 3 4 3 2 6 4" xfId="12211" xr:uid="{00000000-0005-0000-0000-000019440000}"/>
    <cellStyle name="Normal 2 3 4 3 2 7" xfId="5058" xr:uid="{00000000-0005-0000-0000-00001A440000}"/>
    <cellStyle name="Normal 2 3 4 3 2 7 2" xfId="24131" xr:uid="{00000000-0005-0000-0000-00001B440000}"/>
    <cellStyle name="Normal 2 3 4 3 2 7 3" xfId="14595" xr:uid="{00000000-0005-0000-0000-00001C440000}"/>
    <cellStyle name="Normal 2 3 4 3 2 8" xfId="19363" xr:uid="{00000000-0005-0000-0000-00001D440000}"/>
    <cellStyle name="Normal 2 3 4 3 2 9" xfId="9827" xr:uid="{00000000-0005-0000-0000-00001E440000}"/>
    <cellStyle name="Normal 2 3 4 3 3" xfId="353" xr:uid="{00000000-0005-0000-0000-00001F440000}"/>
    <cellStyle name="Normal 2 3 4 3 3 2" xfId="702" xr:uid="{00000000-0005-0000-0000-000020440000}"/>
    <cellStyle name="Normal 2 3 4 3 3 2 2" xfId="1900" xr:uid="{00000000-0005-0000-0000-000021440000}"/>
    <cellStyle name="Normal 2 3 4 3 3 2 2 2" xfId="4285" xr:uid="{00000000-0005-0000-0000-000022440000}"/>
    <cellStyle name="Normal 2 3 4 3 3 2 2 2 2" xfId="9054" xr:uid="{00000000-0005-0000-0000-000023440000}"/>
    <cellStyle name="Normal 2 3 4 3 3 2 2 2 2 2" xfId="28127" xr:uid="{00000000-0005-0000-0000-000024440000}"/>
    <cellStyle name="Normal 2 3 4 3 3 2 2 2 2 3" xfId="18591" xr:uid="{00000000-0005-0000-0000-000025440000}"/>
    <cellStyle name="Normal 2 3 4 3 3 2 2 2 3" xfId="23359" xr:uid="{00000000-0005-0000-0000-000026440000}"/>
    <cellStyle name="Normal 2 3 4 3 3 2 2 2 4" xfId="13823" xr:uid="{00000000-0005-0000-0000-000027440000}"/>
    <cellStyle name="Normal 2 3 4 3 3 2 2 3" xfId="6670" xr:uid="{00000000-0005-0000-0000-000028440000}"/>
    <cellStyle name="Normal 2 3 4 3 3 2 2 3 2" xfId="25743" xr:uid="{00000000-0005-0000-0000-000029440000}"/>
    <cellStyle name="Normal 2 3 4 3 3 2 2 3 3" xfId="16207" xr:uid="{00000000-0005-0000-0000-00002A440000}"/>
    <cellStyle name="Normal 2 3 4 3 3 2 2 4" xfId="20975" xr:uid="{00000000-0005-0000-0000-00002B440000}"/>
    <cellStyle name="Normal 2 3 4 3 3 2 2 5" xfId="11439" xr:uid="{00000000-0005-0000-0000-00002C440000}"/>
    <cellStyle name="Normal 2 3 4 3 3 2 3" xfId="3093" xr:uid="{00000000-0005-0000-0000-00002D440000}"/>
    <cellStyle name="Normal 2 3 4 3 3 2 3 2" xfId="7862" xr:uid="{00000000-0005-0000-0000-00002E440000}"/>
    <cellStyle name="Normal 2 3 4 3 3 2 3 2 2" xfId="26935" xr:uid="{00000000-0005-0000-0000-00002F440000}"/>
    <cellStyle name="Normal 2 3 4 3 3 2 3 2 3" xfId="17399" xr:uid="{00000000-0005-0000-0000-000030440000}"/>
    <cellStyle name="Normal 2 3 4 3 3 2 3 3" xfId="22167" xr:uid="{00000000-0005-0000-0000-000031440000}"/>
    <cellStyle name="Normal 2 3 4 3 3 2 3 4" xfId="12631" xr:uid="{00000000-0005-0000-0000-000032440000}"/>
    <cellStyle name="Normal 2 3 4 3 3 2 4" xfId="5478" xr:uid="{00000000-0005-0000-0000-000033440000}"/>
    <cellStyle name="Normal 2 3 4 3 3 2 4 2" xfId="24551" xr:uid="{00000000-0005-0000-0000-000034440000}"/>
    <cellStyle name="Normal 2 3 4 3 3 2 4 3" xfId="15015" xr:uid="{00000000-0005-0000-0000-000035440000}"/>
    <cellStyle name="Normal 2 3 4 3 3 2 5" xfId="19783" xr:uid="{00000000-0005-0000-0000-000036440000}"/>
    <cellStyle name="Normal 2 3 4 3 3 2 6" xfId="10247" xr:uid="{00000000-0005-0000-0000-000037440000}"/>
    <cellStyle name="Normal 2 3 4 3 3 3" xfId="1050" xr:uid="{00000000-0005-0000-0000-000038440000}"/>
    <cellStyle name="Normal 2 3 4 3 3 3 2" xfId="2248" xr:uid="{00000000-0005-0000-0000-000039440000}"/>
    <cellStyle name="Normal 2 3 4 3 3 3 2 2" xfId="4633" xr:uid="{00000000-0005-0000-0000-00003A440000}"/>
    <cellStyle name="Normal 2 3 4 3 3 3 2 2 2" xfId="9402" xr:uid="{00000000-0005-0000-0000-00003B440000}"/>
    <cellStyle name="Normal 2 3 4 3 3 3 2 2 2 2" xfId="28475" xr:uid="{00000000-0005-0000-0000-00003C440000}"/>
    <cellStyle name="Normal 2 3 4 3 3 3 2 2 2 3" xfId="18939" xr:uid="{00000000-0005-0000-0000-00003D440000}"/>
    <cellStyle name="Normal 2 3 4 3 3 3 2 2 3" xfId="23707" xr:uid="{00000000-0005-0000-0000-00003E440000}"/>
    <cellStyle name="Normal 2 3 4 3 3 3 2 2 4" xfId="14171" xr:uid="{00000000-0005-0000-0000-00003F440000}"/>
    <cellStyle name="Normal 2 3 4 3 3 3 2 3" xfId="7018" xr:uid="{00000000-0005-0000-0000-000040440000}"/>
    <cellStyle name="Normal 2 3 4 3 3 3 2 3 2" xfId="26091" xr:uid="{00000000-0005-0000-0000-000041440000}"/>
    <cellStyle name="Normal 2 3 4 3 3 3 2 3 3" xfId="16555" xr:uid="{00000000-0005-0000-0000-000042440000}"/>
    <cellStyle name="Normal 2 3 4 3 3 3 2 4" xfId="21323" xr:uid="{00000000-0005-0000-0000-000043440000}"/>
    <cellStyle name="Normal 2 3 4 3 3 3 2 5" xfId="11787" xr:uid="{00000000-0005-0000-0000-000044440000}"/>
    <cellStyle name="Normal 2 3 4 3 3 3 3" xfId="3441" xr:uid="{00000000-0005-0000-0000-000045440000}"/>
    <cellStyle name="Normal 2 3 4 3 3 3 3 2" xfId="8210" xr:uid="{00000000-0005-0000-0000-000046440000}"/>
    <cellStyle name="Normal 2 3 4 3 3 3 3 2 2" xfId="27283" xr:uid="{00000000-0005-0000-0000-000047440000}"/>
    <cellStyle name="Normal 2 3 4 3 3 3 3 2 3" xfId="17747" xr:uid="{00000000-0005-0000-0000-000048440000}"/>
    <cellStyle name="Normal 2 3 4 3 3 3 3 3" xfId="22515" xr:uid="{00000000-0005-0000-0000-000049440000}"/>
    <cellStyle name="Normal 2 3 4 3 3 3 3 4" xfId="12979" xr:uid="{00000000-0005-0000-0000-00004A440000}"/>
    <cellStyle name="Normal 2 3 4 3 3 3 4" xfId="5826" xr:uid="{00000000-0005-0000-0000-00004B440000}"/>
    <cellStyle name="Normal 2 3 4 3 3 3 4 2" xfId="24899" xr:uid="{00000000-0005-0000-0000-00004C440000}"/>
    <cellStyle name="Normal 2 3 4 3 3 3 4 3" xfId="15363" xr:uid="{00000000-0005-0000-0000-00004D440000}"/>
    <cellStyle name="Normal 2 3 4 3 3 3 5" xfId="20131" xr:uid="{00000000-0005-0000-0000-00004E440000}"/>
    <cellStyle name="Normal 2 3 4 3 3 3 6" xfId="10595" xr:uid="{00000000-0005-0000-0000-00004F440000}"/>
    <cellStyle name="Normal 2 3 4 3 3 4" xfId="1552" xr:uid="{00000000-0005-0000-0000-000050440000}"/>
    <cellStyle name="Normal 2 3 4 3 3 4 2" xfId="3937" xr:uid="{00000000-0005-0000-0000-000051440000}"/>
    <cellStyle name="Normal 2 3 4 3 3 4 2 2" xfId="8706" xr:uid="{00000000-0005-0000-0000-000052440000}"/>
    <cellStyle name="Normal 2 3 4 3 3 4 2 2 2" xfId="27779" xr:uid="{00000000-0005-0000-0000-000053440000}"/>
    <cellStyle name="Normal 2 3 4 3 3 4 2 2 3" xfId="18243" xr:uid="{00000000-0005-0000-0000-000054440000}"/>
    <cellStyle name="Normal 2 3 4 3 3 4 2 3" xfId="23011" xr:uid="{00000000-0005-0000-0000-000055440000}"/>
    <cellStyle name="Normal 2 3 4 3 3 4 2 4" xfId="13475" xr:uid="{00000000-0005-0000-0000-000056440000}"/>
    <cellStyle name="Normal 2 3 4 3 3 4 3" xfId="6322" xr:uid="{00000000-0005-0000-0000-000057440000}"/>
    <cellStyle name="Normal 2 3 4 3 3 4 3 2" xfId="25395" xr:uid="{00000000-0005-0000-0000-000058440000}"/>
    <cellStyle name="Normal 2 3 4 3 3 4 3 3" xfId="15859" xr:uid="{00000000-0005-0000-0000-000059440000}"/>
    <cellStyle name="Normal 2 3 4 3 3 4 4" xfId="20627" xr:uid="{00000000-0005-0000-0000-00005A440000}"/>
    <cellStyle name="Normal 2 3 4 3 3 4 5" xfId="11091" xr:uid="{00000000-0005-0000-0000-00005B440000}"/>
    <cellStyle name="Normal 2 3 4 3 3 5" xfId="2745" xr:uid="{00000000-0005-0000-0000-00005C440000}"/>
    <cellStyle name="Normal 2 3 4 3 3 5 2" xfId="7514" xr:uid="{00000000-0005-0000-0000-00005D440000}"/>
    <cellStyle name="Normal 2 3 4 3 3 5 2 2" xfId="26587" xr:uid="{00000000-0005-0000-0000-00005E440000}"/>
    <cellStyle name="Normal 2 3 4 3 3 5 2 3" xfId="17051" xr:uid="{00000000-0005-0000-0000-00005F440000}"/>
    <cellStyle name="Normal 2 3 4 3 3 5 3" xfId="21819" xr:uid="{00000000-0005-0000-0000-000060440000}"/>
    <cellStyle name="Normal 2 3 4 3 3 5 4" xfId="12283" xr:uid="{00000000-0005-0000-0000-000061440000}"/>
    <cellStyle name="Normal 2 3 4 3 3 6" xfId="5130" xr:uid="{00000000-0005-0000-0000-000062440000}"/>
    <cellStyle name="Normal 2 3 4 3 3 6 2" xfId="24203" xr:uid="{00000000-0005-0000-0000-000063440000}"/>
    <cellStyle name="Normal 2 3 4 3 3 6 3" xfId="14667" xr:uid="{00000000-0005-0000-0000-000064440000}"/>
    <cellStyle name="Normal 2 3 4 3 3 7" xfId="19435" xr:uid="{00000000-0005-0000-0000-000065440000}"/>
    <cellStyle name="Normal 2 3 4 3 3 8" xfId="9899" xr:uid="{00000000-0005-0000-0000-000066440000}"/>
    <cellStyle name="Normal 2 3 4 3 4" xfId="558" xr:uid="{00000000-0005-0000-0000-000067440000}"/>
    <cellStyle name="Normal 2 3 4 3 4 2" xfId="1756" xr:uid="{00000000-0005-0000-0000-000068440000}"/>
    <cellStyle name="Normal 2 3 4 3 4 2 2" xfId="4141" xr:uid="{00000000-0005-0000-0000-000069440000}"/>
    <cellStyle name="Normal 2 3 4 3 4 2 2 2" xfId="8910" xr:uid="{00000000-0005-0000-0000-00006A440000}"/>
    <cellStyle name="Normal 2 3 4 3 4 2 2 2 2" xfId="27983" xr:uid="{00000000-0005-0000-0000-00006B440000}"/>
    <cellStyle name="Normal 2 3 4 3 4 2 2 2 3" xfId="18447" xr:uid="{00000000-0005-0000-0000-00006C440000}"/>
    <cellStyle name="Normal 2 3 4 3 4 2 2 3" xfId="23215" xr:uid="{00000000-0005-0000-0000-00006D440000}"/>
    <cellStyle name="Normal 2 3 4 3 4 2 2 4" xfId="13679" xr:uid="{00000000-0005-0000-0000-00006E440000}"/>
    <cellStyle name="Normal 2 3 4 3 4 2 3" xfId="6526" xr:uid="{00000000-0005-0000-0000-00006F440000}"/>
    <cellStyle name="Normal 2 3 4 3 4 2 3 2" xfId="25599" xr:uid="{00000000-0005-0000-0000-000070440000}"/>
    <cellStyle name="Normal 2 3 4 3 4 2 3 3" xfId="16063" xr:uid="{00000000-0005-0000-0000-000071440000}"/>
    <cellStyle name="Normal 2 3 4 3 4 2 4" xfId="20831" xr:uid="{00000000-0005-0000-0000-000072440000}"/>
    <cellStyle name="Normal 2 3 4 3 4 2 5" xfId="11295" xr:uid="{00000000-0005-0000-0000-000073440000}"/>
    <cellStyle name="Normal 2 3 4 3 4 3" xfId="2949" xr:uid="{00000000-0005-0000-0000-000074440000}"/>
    <cellStyle name="Normal 2 3 4 3 4 3 2" xfId="7718" xr:uid="{00000000-0005-0000-0000-000075440000}"/>
    <cellStyle name="Normal 2 3 4 3 4 3 2 2" xfId="26791" xr:uid="{00000000-0005-0000-0000-000076440000}"/>
    <cellStyle name="Normal 2 3 4 3 4 3 2 3" xfId="17255" xr:uid="{00000000-0005-0000-0000-000077440000}"/>
    <cellStyle name="Normal 2 3 4 3 4 3 3" xfId="22023" xr:uid="{00000000-0005-0000-0000-000078440000}"/>
    <cellStyle name="Normal 2 3 4 3 4 3 4" xfId="12487" xr:uid="{00000000-0005-0000-0000-000079440000}"/>
    <cellStyle name="Normal 2 3 4 3 4 4" xfId="5334" xr:uid="{00000000-0005-0000-0000-00007A440000}"/>
    <cellStyle name="Normal 2 3 4 3 4 4 2" xfId="24407" xr:uid="{00000000-0005-0000-0000-00007B440000}"/>
    <cellStyle name="Normal 2 3 4 3 4 4 3" xfId="14871" xr:uid="{00000000-0005-0000-0000-00007C440000}"/>
    <cellStyle name="Normal 2 3 4 3 4 5" xfId="19639" xr:uid="{00000000-0005-0000-0000-00007D440000}"/>
    <cellStyle name="Normal 2 3 4 3 4 6" xfId="10103" xr:uid="{00000000-0005-0000-0000-00007E440000}"/>
    <cellStyle name="Normal 2 3 4 3 5" xfId="906" xr:uid="{00000000-0005-0000-0000-00007F440000}"/>
    <cellStyle name="Normal 2 3 4 3 5 2" xfId="2104" xr:uid="{00000000-0005-0000-0000-000080440000}"/>
    <cellStyle name="Normal 2 3 4 3 5 2 2" xfId="4489" xr:uid="{00000000-0005-0000-0000-000081440000}"/>
    <cellStyle name="Normal 2 3 4 3 5 2 2 2" xfId="9258" xr:uid="{00000000-0005-0000-0000-000082440000}"/>
    <cellStyle name="Normal 2 3 4 3 5 2 2 2 2" xfId="28331" xr:uid="{00000000-0005-0000-0000-000083440000}"/>
    <cellStyle name="Normal 2 3 4 3 5 2 2 2 3" xfId="18795" xr:uid="{00000000-0005-0000-0000-000084440000}"/>
    <cellStyle name="Normal 2 3 4 3 5 2 2 3" xfId="23563" xr:uid="{00000000-0005-0000-0000-000085440000}"/>
    <cellStyle name="Normal 2 3 4 3 5 2 2 4" xfId="14027" xr:uid="{00000000-0005-0000-0000-000086440000}"/>
    <cellStyle name="Normal 2 3 4 3 5 2 3" xfId="6874" xr:uid="{00000000-0005-0000-0000-000087440000}"/>
    <cellStyle name="Normal 2 3 4 3 5 2 3 2" xfId="25947" xr:uid="{00000000-0005-0000-0000-000088440000}"/>
    <cellStyle name="Normal 2 3 4 3 5 2 3 3" xfId="16411" xr:uid="{00000000-0005-0000-0000-000089440000}"/>
    <cellStyle name="Normal 2 3 4 3 5 2 4" xfId="21179" xr:uid="{00000000-0005-0000-0000-00008A440000}"/>
    <cellStyle name="Normal 2 3 4 3 5 2 5" xfId="11643" xr:uid="{00000000-0005-0000-0000-00008B440000}"/>
    <cellStyle name="Normal 2 3 4 3 5 3" xfId="3297" xr:uid="{00000000-0005-0000-0000-00008C440000}"/>
    <cellStyle name="Normal 2 3 4 3 5 3 2" xfId="8066" xr:uid="{00000000-0005-0000-0000-00008D440000}"/>
    <cellStyle name="Normal 2 3 4 3 5 3 2 2" xfId="27139" xr:uid="{00000000-0005-0000-0000-00008E440000}"/>
    <cellStyle name="Normal 2 3 4 3 5 3 2 3" xfId="17603" xr:uid="{00000000-0005-0000-0000-00008F440000}"/>
    <cellStyle name="Normal 2 3 4 3 5 3 3" xfId="22371" xr:uid="{00000000-0005-0000-0000-000090440000}"/>
    <cellStyle name="Normal 2 3 4 3 5 3 4" xfId="12835" xr:uid="{00000000-0005-0000-0000-000091440000}"/>
    <cellStyle name="Normal 2 3 4 3 5 4" xfId="5682" xr:uid="{00000000-0005-0000-0000-000092440000}"/>
    <cellStyle name="Normal 2 3 4 3 5 4 2" xfId="24755" xr:uid="{00000000-0005-0000-0000-000093440000}"/>
    <cellStyle name="Normal 2 3 4 3 5 4 3" xfId="15219" xr:uid="{00000000-0005-0000-0000-000094440000}"/>
    <cellStyle name="Normal 2 3 4 3 5 5" xfId="19987" xr:uid="{00000000-0005-0000-0000-000095440000}"/>
    <cellStyle name="Normal 2 3 4 3 5 6" xfId="10451" xr:uid="{00000000-0005-0000-0000-000096440000}"/>
    <cellStyle name="Normal 2 3 4 3 6" xfId="1408" xr:uid="{00000000-0005-0000-0000-000097440000}"/>
    <cellStyle name="Normal 2 3 4 3 6 2" xfId="3793" xr:uid="{00000000-0005-0000-0000-000098440000}"/>
    <cellStyle name="Normal 2 3 4 3 6 2 2" xfId="8562" xr:uid="{00000000-0005-0000-0000-000099440000}"/>
    <cellStyle name="Normal 2 3 4 3 6 2 2 2" xfId="27635" xr:uid="{00000000-0005-0000-0000-00009A440000}"/>
    <cellStyle name="Normal 2 3 4 3 6 2 2 3" xfId="18099" xr:uid="{00000000-0005-0000-0000-00009B440000}"/>
    <cellStyle name="Normal 2 3 4 3 6 2 3" xfId="22867" xr:uid="{00000000-0005-0000-0000-00009C440000}"/>
    <cellStyle name="Normal 2 3 4 3 6 2 4" xfId="13331" xr:uid="{00000000-0005-0000-0000-00009D440000}"/>
    <cellStyle name="Normal 2 3 4 3 6 3" xfId="6178" xr:uid="{00000000-0005-0000-0000-00009E440000}"/>
    <cellStyle name="Normal 2 3 4 3 6 3 2" xfId="25251" xr:uid="{00000000-0005-0000-0000-00009F440000}"/>
    <cellStyle name="Normal 2 3 4 3 6 3 3" xfId="15715" xr:uid="{00000000-0005-0000-0000-0000A0440000}"/>
    <cellStyle name="Normal 2 3 4 3 6 4" xfId="20483" xr:uid="{00000000-0005-0000-0000-0000A1440000}"/>
    <cellStyle name="Normal 2 3 4 3 6 5" xfId="10947" xr:uid="{00000000-0005-0000-0000-0000A2440000}"/>
    <cellStyle name="Normal 2 3 4 3 7" xfId="2601" xr:uid="{00000000-0005-0000-0000-0000A3440000}"/>
    <cellStyle name="Normal 2 3 4 3 7 2" xfId="7370" xr:uid="{00000000-0005-0000-0000-0000A4440000}"/>
    <cellStyle name="Normal 2 3 4 3 7 2 2" xfId="26443" xr:uid="{00000000-0005-0000-0000-0000A5440000}"/>
    <cellStyle name="Normal 2 3 4 3 7 2 3" xfId="16907" xr:uid="{00000000-0005-0000-0000-0000A6440000}"/>
    <cellStyle name="Normal 2 3 4 3 7 3" xfId="21675" xr:uid="{00000000-0005-0000-0000-0000A7440000}"/>
    <cellStyle name="Normal 2 3 4 3 7 4" xfId="12139" xr:uid="{00000000-0005-0000-0000-0000A8440000}"/>
    <cellStyle name="Normal 2 3 4 3 8" xfId="4986" xr:uid="{00000000-0005-0000-0000-0000A9440000}"/>
    <cellStyle name="Normal 2 3 4 3 8 2" xfId="24059" xr:uid="{00000000-0005-0000-0000-0000AA440000}"/>
    <cellStyle name="Normal 2 3 4 3 8 3" xfId="14523" xr:uid="{00000000-0005-0000-0000-0000AB440000}"/>
    <cellStyle name="Normal 2 3 4 3 9" xfId="19291" xr:uid="{00000000-0005-0000-0000-0000AC440000}"/>
    <cellStyle name="Normal 2 3 4 4" xfId="257" xr:uid="{00000000-0005-0000-0000-0000AD440000}"/>
    <cellStyle name="Normal 2 3 4 4 2" xfId="401" xr:uid="{00000000-0005-0000-0000-0000AE440000}"/>
    <cellStyle name="Normal 2 3 4 4 2 2" xfId="750" xr:uid="{00000000-0005-0000-0000-0000AF440000}"/>
    <cellStyle name="Normal 2 3 4 4 2 2 2" xfId="1948" xr:uid="{00000000-0005-0000-0000-0000B0440000}"/>
    <cellStyle name="Normal 2 3 4 4 2 2 2 2" xfId="4333" xr:uid="{00000000-0005-0000-0000-0000B1440000}"/>
    <cellStyle name="Normal 2 3 4 4 2 2 2 2 2" xfId="9102" xr:uid="{00000000-0005-0000-0000-0000B2440000}"/>
    <cellStyle name="Normal 2 3 4 4 2 2 2 2 2 2" xfId="28175" xr:uid="{00000000-0005-0000-0000-0000B3440000}"/>
    <cellStyle name="Normal 2 3 4 4 2 2 2 2 2 3" xfId="18639" xr:uid="{00000000-0005-0000-0000-0000B4440000}"/>
    <cellStyle name="Normal 2 3 4 4 2 2 2 2 3" xfId="23407" xr:uid="{00000000-0005-0000-0000-0000B5440000}"/>
    <cellStyle name="Normal 2 3 4 4 2 2 2 2 4" xfId="13871" xr:uid="{00000000-0005-0000-0000-0000B6440000}"/>
    <cellStyle name="Normal 2 3 4 4 2 2 2 3" xfId="6718" xr:uid="{00000000-0005-0000-0000-0000B7440000}"/>
    <cellStyle name="Normal 2 3 4 4 2 2 2 3 2" xfId="25791" xr:uid="{00000000-0005-0000-0000-0000B8440000}"/>
    <cellStyle name="Normal 2 3 4 4 2 2 2 3 3" xfId="16255" xr:uid="{00000000-0005-0000-0000-0000B9440000}"/>
    <cellStyle name="Normal 2 3 4 4 2 2 2 4" xfId="21023" xr:uid="{00000000-0005-0000-0000-0000BA440000}"/>
    <cellStyle name="Normal 2 3 4 4 2 2 2 5" xfId="11487" xr:uid="{00000000-0005-0000-0000-0000BB440000}"/>
    <cellStyle name="Normal 2 3 4 4 2 2 3" xfId="3141" xr:uid="{00000000-0005-0000-0000-0000BC440000}"/>
    <cellStyle name="Normal 2 3 4 4 2 2 3 2" xfId="7910" xr:uid="{00000000-0005-0000-0000-0000BD440000}"/>
    <cellStyle name="Normal 2 3 4 4 2 2 3 2 2" xfId="26983" xr:uid="{00000000-0005-0000-0000-0000BE440000}"/>
    <cellStyle name="Normal 2 3 4 4 2 2 3 2 3" xfId="17447" xr:uid="{00000000-0005-0000-0000-0000BF440000}"/>
    <cellStyle name="Normal 2 3 4 4 2 2 3 3" xfId="22215" xr:uid="{00000000-0005-0000-0000-0000C0440000}"/>
    <cellStyle name="Normal 2 3 4 4 2 2 3 4" xfId="12679" xr:uid="{00000000-0005-0000-0000-0000C1440000}"/>
    <cellStyle name="Normal 2 3 4 4 2 2 4" xfId="5526" xr:uid="{00000000-0005-0000-0000-0000C2440000}"/>
    <cellStyle name="Normal 2 3 4 4 2 2 4 2" xfId="24599" xr:uid="{00000000-0005-0000-0000-0000C3440000}"/>
    <cellStyle name="Normal 2 3 4 4 2 2 4 3" xfId="15063" xr:uid="{00000000-0005-0000-0000-0000C4440000}"/>
    <cellStyle name="Normal 2 3 4 4 2 2 5" xfId="19831" xr:uid="{00000000-0005-0000-0000-0000C5440000}"/>
    <cellStyle name="Normal 2 3 4 4 2 2 6" xfId="10295" xr:uid="{00000000-0005-0000-0000-0000C6440000}"/>
    <cellStyle name="Normal 2 3 4 4 2 3" xfId="1098" xr:uid="{00000000-0005-0000-0000-0000C7440000}"/>
    <cellStyle name="Normal 2 3 4 4 2 3 2" xfId="2296" xr:uid="{00000000-0005-0000-0000-0000C8440000}"/>
    <cellStyle name="Normal 2 3 4 4 2 3 2 2" xfId="4681" xr:uid="{00000000-0005-0000-0000-0000C9440000}"/>
    <cellStyle name="Normal 2 3 4 4 2 3 2 2 2" xfId="9450" xr:uid="{00000000-0005-0000-0000-0000CA440000}"/>
    <cellStyle name="Normal 2 3 4 4 2 3 2 2 2 2" xfId="28523" xr:uid="{00000000-0005-0000-0000-0000CB440000}"/>
    <cellStyle name="Normal 2 3 4 4 2 3 2 2 2 3" xfId="18987" xr:uid="{00000000-0005-0000-0000-0000CC440000}"/>
    <cellStyle name="Normal 2 3 4 4 2 3 2 2 3" xfId="23755" xr:uid="{00000000-0005-0000-0000-0000CD440000}"/>
    <cellStyle name="Normal 2 3 4 4 2 3 2 2 4" xfId="14219" xr:uid="{00000000-0005-0000-0000-0000CE440000}"/>
    <cellStyle name="Normal 2 3 4 4 2 3 2 3" xfId="7066" xr:uid="{00000000-0005-0000-0000-0000CF440000}"/>
    <cellStyle name="Normal 2 3 4 4 2 3 2 3 2" xfId="26139" xr:uid="{00000000-0005-0000-0000-0000D0440000}"/>
    <cellStyle name="Normal 2 3 4 4 2 3 2 3 3" xfId="16603" xr:uid="{00000000-0005-0000-0000-0000D1440000}"/>
    <cellStyle name="Normal 2 3 4 4 2 3 2 4" xfId="21371" xr:uid="{00000000-0005-0000-0000-0000D2440000}"/>
    <cellStyle name="Normal 2 3 4 4 2 3 2 5" xfId="11835" xr:uid="{00000000-0005-0000-0000-0000D3440000}"/>
    <cellStyle name="Normal 2 3 4 4 2 3 3" xfId="3489" xr:uid="{00000000-0005-0000-0000-0000D4440000}"/>
    <cellStyle name="Normal 2 3 4 4 2 3 3 2" xfId="8258" xr:uid="{00000000-0005-0000-0000-0000D5440000}"/>
    <cellStyle name="Normal 2 3 4 4 2 3 3 2 2" xfId="27331" xr:uid="{00000000-0005-0000-0000-0000D6440000}"/>
    <cellStyle name="Normal 2 3 4 4 2 3 3 2 3" xfId="17795" xr:uid="{00000000-0005-0000-0000-0000D7440000}"/>
    <cellStyle name="Normal 2 3 4 4 2 3 3 3" xfId="22563" xr:uid="{00000000-0005-0000-0000-0000D8440000}"/>
    <cellStyle name="Normal 2 3 4 4 2 3 3 4" xfId="13027" xr:uid="{00000000-0005-0000-0000-0000D9440000}"/>
    <cellStyle name="Normal 2 3 4 4 2 3 4" xfId="5874" xr:uid="{00000000-0005-0000-0000-0000DA440000}"/>
    <cellStyle name="Normal 2 3 4 4 2 3 4 2" xfId="24947" xr:uid="{00000000-0005-0000-0000-0000DB440000}"/>
    <cellStyle name="Normal 2 3 4 4 2 3 4 3" xfId="15411" xr:uid="{00000000-0005-0000-0000-0000DC440000}"/>
    <cellStyle name="Normal 2 3 4 4 2 3 5" xfId="20179" xr:uid="{00000000-0005-0000-0000-0000DD440000}"/>
    <cellStyle name="Normal 2 3 4 4 2 3 6" xfId="10643" xr:uid="{00000000-0005-0000-0000-0000DE440000}"/>
    <cellStyle name="Normal 2 3 4 4 2 4" xfId="1600" xr:uid="{00000000-0005-0000-0000-0000DF440000}"/>
    <cellStyle name="Normal 2 3 4 4 2 4 2" xfId="3985" xr:uid="{00000000-0005-0000-0000-0000E0440000}"/>
    <cellStyle name="Normal 2 3 4 4 2 4 2 2" xfId="8754" xr:uid="{00000000-0005-0000-0000-0000E1440000}"/>
    <cellStyle name="Normal 2 3 4 4 2 4 2 2 2" xfId="27827" xr:uid="{00000000-0005-0000-0000-0000E2440000}"/>
    <cellStyle name="Normal 2 3 4 4 2 4 2 2 3" xfId="18291" xr:uid="{00000000-0005-0000-0000-0000E3440000}"/>
    <cellStyle name="Normal 2 3 4 4 2 4 2 3" xfId="23059" xr:uid="{00000000-0005-0000-0000-0000E4440000}"/>
    <cellStyle name="Normal 2 3 4 4 2 4 2 4" xfId="13523" xr:uid="{00000000-0005-0000-0000-0000E5440000}"/>
    <cellStyle name="Normal 2 3 4 4 2 4 3" xfId="6370" xr:uid="{00000000-0005-0000-0000-0000E6440000}"/>
    <cellStyle name="Normal 2 3 4 4 2 4 3 2" xfId="25443" xr:uid="{00000000-0005-0000-0000-0000E7440000}"/>
    <cellStyle name="Normal 2 3 4 4 2 4 3 3" xfId="15907" xr:uid="{00000000-0005-0000-0000-0000E8440000}"/>
    <cellStyle name="Normal 2 3 4 4 2 4 4" xfId="20675" xr:uid="{00000000-0005-0000-0000-0000E9440000}"/>
    <cellStyle name="Normal 2 3 4 4 2 4 5" xfId="11139" xr:uid="{00000000-0005-0000-0000-0000EA440000}"/>
    <cellStyle name="Normal 2 3 4 4 2 5" xfId="2793" xr:uid="{00000000-0005-0000-0000-0000EB440000}"/>
    <cellStyle name="Normal 2 3 4 4 2 5 2" xfId="7562" xr:uid="{00000000-0005-0000-0000-0000EC440000}"/>
    <cellStyle name="Normal 2 3 4 4 2 5 2 2" xfId="26635" xr:uid="{00000000-0005-0000-0000-0000ED440000}"/>
    <cellStyle name="Normal 2 3 4 4 2 5 2 3" xfId="17099" xr:uid="{00000000-0005-0000-0000-0000EE440000}"/>
    <cellStyle name="Normal 2 3 4 4 2 5 3" xfId="21867" xr:uid="{00000000-0005-0000-0000-0000EF440000}"/>
    <cellStyle name="Normal 2 3 4 4 2 5 4" xfId="12331" xr:uid="{00000000-0005-0000-0000-0000F0440000}"/>
    <cellStyle name="Normal 2 3 4 4 2 6" xfId="5178" xr:uid="{00000000-0005-0000-0000-0000F1440000}"/>
    <cellStyle name="Normal 2 3 4 4 2 6 2" xfId="24251" xr:uid="{00000000-0005-0000-0000-0000F2440000}"/>
    <cellStyle name="Normal 2 3 4 4 2 6 3" xfId="14715" xr:uid="{00000000-0005-0000-0000-0000F3440000}"/>
    <cellStyle name="Normal 2 3 4 4 2 7" xfId="19483" xr:uid="{00000000-0005-0000-0000-0000F4440000}"/>
    <cellStyle name="Normal 2 3 4 4 2 8" xfId="9947" xr:uid="{00000000-0005-0000-0000-0000F5440000}"/>
    <cellStyle name="Normal 2 3 4 4 3" xfId="606" xr:uid="{00000000-0005-0000-0000-0000F6440000}"/>
    <cellStyle name="Normal 2 3 4 4 3 2" xfId="1804" xr:uid="{00000000-0005-0000-0000-0000F7440000}"/>
    <cellStyle name="Normal 2 3 4 4 3 2 2" xfId="4189" xr:uid="{00000000-0005-0000-0000-0000F8440000}"/>
    <cellStyle name="Normal 2 3 4 4 3 2 2 2" xfId="8958" xr:uid="{00000000-0005-0000-0000-0000F9440000}"/>
    <cellStyle name="Normal 2 3 4 4 3 2 2 2 2" xfId="28031" xr:uid="{00000000-0005-0000-0000-0000FA440000}"/>
    <cellStyle name="Normal 2 3 4 4 3 2 2 2 3" xfId="18495" xr:uid="{00000000-0005-0000-0000-0000FB440000}"/>
    <cellStyle name="Normal 2 3 4 4 3 2 2 3" xfId="23263" xr:uid="{00000000-0005-0000-0000-0000FC440000}"/>
    <cellStyle name="Normal 2 3 4 4 3 2 2 4" xfId="13727" xr:uid="{00000000-0005-0000-0000-0000FD440000}"/>
    <cellStyle name="Normal 2 3 4 4 3 2 3" xfId="6574" xr:uid="{00000000-0005-0000-0000-0000FE440000}"/>
    <cellStyle name="Normal 2 3 4 4 3 2 3 2" xfId="25647" xr:uid="{00000000-0005-0000-0000-0000FF440000}"/>
    <cellStyle name="Normal 2 3 4 4 3 2 3 3" xfId="16111" xr:uid="{00000000-0005-0000-0000-000000450000}"/>
    <cellStyle name="Normal 2 3 4 4 3 2 4" xfId="20879" xr:uid="{00000000-0005-0000-0000-000001450000}"/>
    <cellStyle name="Normal 2 3 4 4 3 2 5" xfId="11343" xr:uid="{00000000-0005-0000-0000-000002450000}"/>
    <cellStyle name="Normal 2 3 4 4 3 3" xfId="2997" xr:uid="{00000000-0005-0000-0000-000003450000}"/>
    <cellStyle name="Normal 2 3 4 4 3 3 2" xfId="7766" xr:uid="{00000000-0005-0000-0000-000004450000}"/>
    <cellStyle name="Normal 2 3 4 4 3 3 2 2" xfId="26839" xr:uid="{00000000-0005-0000-0000-000005450000}"/>
    <cellStyle name="Normal 2 3 4 4 3 3 2 3" xfId="17303" xr:uid="{00000000-0005-0000-0000-000006450000}"/>
    <cellStyle name="Normal 2 3 4 4 3 3 3" xfId="22071" xr:uid="{00000000-0005-0000-0000-000007450000}"/>
    <cellStyle name="Normal 2 3 4 4 3 3 4" xfId="12535" xr:uid="{00000000-0005-0000-0000-000008450000}"/>
    <cellStyle name="Normal 2 3 4 4 3 4" xfId="5382" xr:uid="{00000000-0005-0000-0000-000009450000}"/>
    <cellStyle name="Normal 2 3 4 4 3 4 2" xfId="24455" xr:uid="{00000000-0005-0000-0000-00000A450000}"/>
    <cellStyle name="Normal 2 3 4 4 3 4 3" xfId="14919" xr:uid="{00000000-0005-0000-0000-00000B450000}"/>
    <cellStyle name="Normal 2 3 4 4 3 5" xfId="19687" xr:uid="{00000000-0005-0000-0000-00000C450000}"/>
    <cellStyle name="Normal 2 3 4 4 3 6" xfId="10151" xr:uid="{00000000-0005-0000-0000-00000D450000}"/>
    <cellStyle name="Normal 2 3 4 4 4" xfId="954" xr:uid="{00000000-0005-0000-0000-00000E450000}"/>
    <cellStyle name="Normal 2 3 4 4 4 2" xfId="2152" xr:uid="{00000000-0005-0000-0000-00000F450000}"/>
    <cellStyle name="Normal 2 3 4 4 4 2 2" xfId="4537" xr:uid="{00000000-0005-0000-0000-000010450000}"/>
    <cellStyle name="Normal 2 3 4 4 4 2 2 2" xfId="9306" xr:uid="{00000000-0005-0000-0000-000011450000}"/>
    <cellStyle name="Normal 2 3 4 4 4 2 2 2 2" xfId="28379" xr:uid="{00000000-0005-0000-0000-000012450000}"/>
    <cellStyle name="Normal 2 3 4 4 4 2 2 2 3" xfId="18843" xr:uid="{00000000-0005-0000-0000-000013450000}"/>
    <cellStyle name="Normal 2 3 4 4 4 2 2 3" xfId="23611" xr:uid="{00000000-0005-0000-0000-000014450000}"/>
    <cellStyle name="Normal 2 3 4 4 4 2 2 4" xfId="14075" xr:uid="{00000000-0005-0000-0000-000015450000}"/>
    <cellStyle name="Normal 2 3 4 4 4 2 3" xfId="6922" xr:uid="{00000000-0005-0000-0000-000016450000}"/>
    <cellStyle name="Normal 2 3 4 4 4 2 3 2" xfId="25995" xr:uid="{00000000-0005-0000-0000-000017450000}"/>
    <cellStyle name="Normal 2 3 4 4 4 2 3 3" xfId="16459" xr:uid="{00000000-0005-0000-0000-000018450000}"/>
    <cellStyle name="Normal 2 3 4 4 4 2 4" xfId="21227" xr:uid="{00000000-0005-0000-0000-000019450000}"/>
    <cellStyle name="Normal 2 3 4 4 4 2 5" xfId="11691" xr:uid="{00000000-0005-0000-0000-00001A450000}"/>
    <cellStyle name="Normal 2 3 4 4 4 3" xfId="3345" xr:uid="{00000000-0005-0000-0000-00001B450000}"/>
    <cellStyle name="Normal 2 3 4 4 4 3 2" xfId="8114" xr:uid="{00000000-0005-0000-0000-00001C450000}"/>
    <cellStyle name="Normal 2 3 4 4 4 3 2 2" xfId="27187" xr:uid="{00000000-0005-0000-0000-00001D450000}"/>
    <cellStyle name="Normal 2 3 4 4 4 3 2 3" xfId="17651" xr:uid="{00000000-0005-0000-0000-00001E450000}"/>
    <cellStyle name="Normal 2 3 4 4 4 3 3" xfId="22419" xr:uid="{00000000-0005-0000-0000-00001F450000}"/>
    <cellStyle name="Normal 2 3 4 4 4 3 4" xfId="12883" xr:uid="{00000000-0005-0000-0000-000020450000}"/>
    <cellStyle name="Normal 2 3 4 4 4 4" xfId="5730" xr:uid="{00000000-0005-0000-0000-000021450000}"/>
    <cellStyle name="Normal 2 3 4 4 4 4 2" xfId="24803" xr:uid="{00000000-0005-0000-0000-000022450000}"/>
    <cellStyle name="Normal 2 3 4 4 4 4 3" xfId="15267" xr:uid="{00000000-0005-0000-0000-000023450000}"/>
    <cellStyle name="Normal 2 3 4 4 4 5" xfId="20035" xr:uid="{00000000-0005-0000-0000-000024450000}"/>
    <cellStyle name="Normal 2 3 4 4 4 6" xfId="10499" xr:uid="{00000000-0005-0000-0000-000025450000}"/>
    <cellStyle name="Normal 2 3 4 4 5" xfId="1456" xr:uid="{00000000-0005-0000-0000-000026450000}"/>
    <cellStyle name="Normal 2 3 4 4 5 2" xfId="3841" xr:uid="{00000000-0005-0000-0000-000027450000}"/>
    <cellStyle name="Normal 2 3 4 4 5 2 2" xfId="8610" xr:uid="{00000000-0005-0000-0000-000028450000}"/>
    <cellStyle name="Normal 2 3 4 4 5 2 2 2" xfId="27683" xr:uid="{00000000-0005-0000-0000-000029450000}"/>
    <cellStyle name="Normal 2 3 4 4 5 2 2 3" xfId="18147" xr:uid="{00000000-0005-0000-0000-00002A450000}"/>
    <cellStyle name="Normal 2 3 4 4 5 2 3" xfId="22915" xr:uid="{00000000-0005-0000-0000-00002B450000}"/>
    <cellStyle name="Normal 2 3 4 4 5 2 4" xfId="13379" xr:uid="{00000000-0005-0000-0000-00002C450000}"/>
    <cellStyle name="Normal 2 3 4 4 5 3" xfId="6226" xr:uid="{00000000-0005-0000-0000-00002D450000}"/>
    <cellStyle name="Normal 2 3 4 4 5 3 2" xfId="25299" xr:uid="{00000000-0005-0000-0000-00002E450000}"/>
    <cellStyle name="Normal 2 3 4 4 5 3 3" xfId="15763" xr:uid="{00000000-0005-0000-0000-00002F450000}"/>
    <cellStyle name="Normal 2 3 4 4 5 4" xfId="20531" xr:uid="{00000000-0005-0000-0000-000030450000}"/>
    <cellStyle name="Normal 2 3 4 4 5 5" xfId="10995" xr:uid="{00000000-0005-0000-0000-000031450000}"/>
    <cellStyle name="Normal 2 3 4 4 6" xfId="2649" xr:uid="{00000000-0005-0000-0000-000032450000}"/>
    <cellStyle name="Normal 2 3 4 4 6 2" xfId="7418" xr:uid="{00000000-0005-0000-0000-000033450000}"/>
    <cellStyle name="Normal 2 3 4 4 6 2 2" xfId="26491" xr:uid="{00000000-0005-0000-0000-000034450000}"/>
    <cellStyle name="Normal 2 3 4 4 6 2 3" xfId="16955" xr:uid="{00000000-0005-0000-0000-000035450000}"/>
    <cellStyle name="Normal 2 3 4 4 6 3" xfId="21723" xr:uid="{00000000-0005-0000-0000-000036450000}"/>
    <cellStyle name="Normal 2 3 4 4 6 4" xfId="12187" xr:uid="{00000000-0005-0000-0000-000037450000}"/>
    <cellStyle name="Normal 2 3 4 4 7" xfId="5034" xr:uid="{00000000-0005-0000-0000-000038450000}"/>
    <cellStyle name="Normal 2 3 4 4 7 2" xfId="24107" xr:uid="{00000000-0005-0000-0000-000039450000}"/>
    <cellStyle name="Normal 2 3 4 4 7 3" xfId="14571" xr:uid="{00000000-0005-0000-0000-00003A450000}"/>
    <cellStyle name="Normal 2 3 4 4 8" xfId="19339" xr:uid="{00000000-0005-0000-0000-00003B450000}"/>
    <cellStyle name="Normal 2 3 4 4 9" xfId="9803" xr:uid="{00000000-0005-0000-0000-00003C450000}"/>
    <cellStyle name="Normal 2 3 4 5" xfId="185" xr:uid="{00000000-0005-0000-0000-00003D450000}"/>
    <cellStyle name="Normal 2 3 4 5 2" xfId="534" xr:uid="{00000000-0005-0000-0000-00003E450000}"/>
    <cellStyle name="Normal 2 3 4 5 2 2" xfId="1732" xr:uid="{00000000-0005-0000-0000-00003F450000}"/>
    <cellStyle name="Normal 2 3 4 5 2 2 2" xfId="4117" xr:uid="{00000000-0005-0000-0000-000040450000}"/>
    <cellStyle name="Normal 2 3 4 5 2 2 2 2" xfId="8886" xr:uid="{00000000-0005-0000-0000-000041450000}"/>
    <cellStyle name="Normal 2 3 4 5 2 2 2 2 2" xfId="27959" xr:uid="{00000000-0005-0000-0000-000042450000}"/>
    <cellStyle name="Normal 2 3 4 5 2 2 2 2 3" xfId="18423" xr:uid="{00000000-0005-0000-0000-000043450000}"/>
    <cellStyle name="Normal 2 3 4 5 2 2 2 3" xfId="23191" xr:uid="{00000000-0005-0000-0000-000044450000}"/>
    <cellStyle name="Normal 2 3 4 5 2 2 2 4" xfId="13655" xr:uid="{00000000-0005-0000-0000-000045450000}"/>
    <cellStyle name="Normal 2 3 4 5 2 2 3" xfId="6502" xr:uid="{00000000-0005-0000-0000-000046450000}"/>
    <cellStyle name="Normal 2 3 4 5 2 2 3 2" xfId="25575" xr:uid="{00000000-0005-0000-0000-000047450000}"/>
    <cellStyle name="Normal 2 3 4 5 2 2 3 3" xfId="16039" xr:uid="{00000000-0005-0000-0000-000048450000}"/>
    <cellStyle name="Normal 2 3 4 5 2 2 4" xfId="20807" xr:uid="{00000000-0005-0000-0000-000049450000}"/>
    <cellStyle name="Normal 2 3 4 5 2 2 5" xfId="11271" xr:uid="{00000000-0005-0000-0000-00004A450000}"/>
    <cellStyle name="Normal 2 3 4 5 2 3" xfId="2925" xr:uid="{00000000-0005-0000-0000-00004B450000}"/>
    <cellStyle name="Normal 2 3 4 5 2 3 2" xfId="7694" xr:uid="{00000000-0005-0000-0000-00004C450000}"/>
    <cellStyle name="Normal 2 3 4 5 2 3 2 2" xfId="26767" xr:uid="{00000000-0005-0000-0000-00004D450000}"/>
    <cellStyle name="Normal 2 3 4 5 2 3 2 3" xfId="17231" xr:uid="{00000000-0005-0000-0000-00004E450000}"/>
    <cellStyle name="Normal 2 3 4 5 2 3 3" xfId="21999" xr:uid="{00000000-0005-0000-0000-00004F450000}"/>
    <cellStyle name="Normal 2 3 4 5 2 3 4" xfId="12463" xr:uid="{00000000-0005-0000-0000-000050450000}"/>
    <cellStyle name="Normal 2 3 4 5 2 4" xfId="5310" xr:uid="{00000000-0005-0000-0000-000051450000}"/>
    <cellStyle name="Normal 2 3 4 5 2 4 2" xfId="24383" xr:uid="{00000000-0005-0000-0000-000052450000}"/>
    <cellStyle name="Normal 2 3 4 5 2 4 3" xfId="14847" xr:uid="{00000000-0005-0000-0000-000053450000}"/>
    <cellStyle name="Normal 2 3 4 5 2 5" xfId="19615" xr:uid="{00000000-0005-0000-0000-000054450000}"/>
    <cellStyle name="Normal 2 3 4 5 2 6" xfId="10079" xr:uid="{00000000-0005-0000-0000-000055450000}"/>
    <cellStyle name="Normal 2 3 4 5 3" xfId="882" xr:uid="{00000000-0005-0000-0000-000056450000}"/>
    <cellStyle name="Normal 2 3 4 5 3 2" xfId="2080" xr:uid="{00000000-0005-0000-0000-000057450000}"/>
    <cellStyle name="Normal 2 3 4 5 3 2 2" xfId="4465" xr:uid="{00000000-0005-0000-0000-000058450000}"/>
    <cellStyle name="Normal 2 3 4 5 3 2 2 2" xfId="9234" xr:uid="{00000000-0005-0000-0000-000059450000}"/>
    <cellStyle name="Normal 2 3 4 5 3 2 2 2 2" xfId="28307" xr:uid="{00000000-0005-0000-0000-00005A450000}"/>
    <cellStyle name="Normal 2 3 4 5 3 2 2 2 3" xfId="18771" xr:uid="{00000000-0005-0000-0000-00005B450000}"/>
    <cellStyle name="Normal 2 3 4 5 3 2 2 3" xfId="23539" xr:uid="{00000000-0005-0000-0000-00005C450000}"/>
    <cellStyle name="Normal 2 3 4 5 3 2 2 4" xfId="14003" xr:uid="{00000000-0005-0000-0000-00005D450000}"/>
    <cellStyle name="Normal 2 3 4 5 3 2 3" xfId="6850" xr:uid="{00000000-0005-0000-0000-00005E450000}"/>
    <cellStyle name="Normal 2 3 4 5 3 2 3 2" xfId="25923" xr:uid="{00000000-0005-0000-0000-00005F450000}"/>
    <cellStyle name="Normal 2 3 4 5 3 2 3 3" xfId="16387" xr:uid="{00000000-0005-0000-0000-000060450000}"/>
    <cellStyle name="Normal 2 3 4 5 3 2 4" xfId="21155" xr:uid="{00000000-0005-0000-0000-000061450000}"/>
    <cellStyle name="Normal 2 3 4 5 3 2 5" xfId="11619" xr:uid="{00000000-0005-0000-0000-000062450000}"/>
    <cellStyle name="Normal 2 3 4 5 3 3" xfId="3273" xr:uid="{00000000-0005-0000-0000-000063450000}"/>
    <cellStyle name="Normal 2 3 4 5 3 3 2" xfId="8042" xr:uid="{00000000-0005-0000-0000-000064450000}"/>
    <cellStyle name="Normal 2 3 4 5 3 3 2 2" xfId="27115" xr:uid="{00000000-0005-0000-0000-000065450000}"/>
    <cellStyle name="Normal 2 3 4 5 3 3 2 3" xfId="17579" xr:uid="{00000000-0005-0000-0000-000066450000}"/>
    <cellStyle name="Normal 2 3 4 5 3 3 3" xfId="22347" xr:uid="{00000000-0005-0000-0000-000067450000}"/>
    <cellStyle name="Normal 2 3 4 5 3 3 4" xfId="12811" xr:uid="{00000000-0005-0000-0000-000068450000}"/>
    <cellStyle name="Normal 2 3 4 5 3 4" xfId="5658" xr:uid="{00000000-0005-0000-0000-000069450000}"/>
    <cellStyle name="Normal 2 3 4 5 3 4 2" xfId="24731" xr:uid="{00000000-0005-0000-0000-00006A450000}"/>
    <cellStyle name="Normal 2 3 4 5 3 4 3" xfId="15195" xr:uid="{00000000-0005-0000-0000-00006B450000}"/>
    <cellStyle name="Normal 2 3 4 5 3 5" xfId="19963" xr:uid="{00000000-0005-0000-0000-00006C450000}"/>
    <cellStyle name="Normal 2 3 4 5 3 6" xfId="10427" xr:uid="{00000000-0005-0000-0000-00006D450000}"/>
    <cellStyle name="Normal 2 3 4 5 4" xfId="1384" xr:uid="{00000000-0005-0000-0000-00006E450000}"/>
    <cellStyle name="Normal 2 3 4 5 4 2" xfId="3769" xr:uid="{00000000-0005-0000-0000-00006F450000}"/>
    <cellStyle name="Normal 2 3 4 5 4 2 2" xfId="8538" xr:uid="{00000000-0005-0000-0000-000070450000}"/>
    <cellStyle name="Normal 2 3 4 5 4 2 2 2" xfId="27611" xr:uid="{00000000-0005-0000-0000-000071450000}"/>
    <cellStyle name="Normal 2 3 4 5 4 2 2 3" xfId="18075" xr:uid="{00000000-0005-0000-0000-000072450000}"/>
    <cellStyle name="Normal 2 3 4 5 4 2 3" xfId="22843" xr:uid="{00000000-0005-0000-0000-000073450000}"/>
    <cellStyle name="Normal 2 3 4 5 4 2 4" xfId="13307" xr:uid="{00000000-0005-0000-0000-000074450000}"/>
    <cellStyle name="Normal 2 3 4 5 4 3" xfId="6154" xr:uid="{00000000-0005-0000-0000-000075450000}"/>
    <cellStyle name="Normal 2 3 4 5 4 3 2" xfId="25227" xr:uid="{00000000-0005-0000-0000-000076450000}"/>
    <cellStyle name="Normal 2 3 4 5 4 3 3" xfId="15691" xr:uid="{00000000-0005-0000-0000-000077450000}"/>
    <cellStyle name="Normal 2 3 4 5 4 4" xfId="20459" xr:uid="{00000000-0005-0000-0000-000078450000}"/>
    <cellStyle name="Normal 2 3 4 5 4 5" xfId="10923" xr:uid="{00000000-0005-0000-0000-000079450000}"/>
    <cellStyle name="Normal 2 3 4 5 5" xfId="2577" xr:uid="{00000000-0005-0000-0000-00007A450000}"/>
    <cellStyle name="Normal 2 3 4 5 5 2" xfId="7346" xr:uid="{00000000-0005-0000-0000-00007B450000}"/>
    <cellStyle name="Normal 2 3 4 5 5 2 2" xfId="26419" xr:uid="{00000000-0005-0000-0000-00007C450000}"/>
    <cellStyle name="Normal 2 3 4 5 5 2 3" xfId="16883" xr:uid="{00000000-0005-0000-0000-00007D450000}"/>
    <cellStyle name="Normal 2 3 4 5 5 3" xfId="21651" xr:uid="{00000000-0005-0000-0000-00007E450000}"/>
    <cellStyle name="Normal 2 3 4 5 5 4" xfId="12115" xr:uid="{00000000-0005-0000-0000-00007F450000}"/>
    <cellStyle name="Normal 2 3 4 5 6" xfId="4962" xr:uid="{00000000-0005-0000-0000-000080450000}"/>
    <cellStyle name="Normal 2 3 4 5 6 2" xfId="24035" xr:uid="{00000000-0005-0000-0000-000081450000}"/>
    <cellStyle name="Normal 2 3 4 5 6 3" xfId="14499" xr:uid="{00000000-0005-0000-0000-000082450000}"/>
    <cellStyle name="Normal 2 3 4 5 7" xfId="19267" xr:uid="{00000000-0005-0000-0000-000083450000}"/>
    <cellStyle name="Normal 2 3 4 5 8" xfId="9731" xr:uid="{00000000-0005-0000-0000-000084450000}"/>
    <cellStyle name="Normal 2 3 4 6" xfId="329" xr:uid="{00000000-0005-0000-0000-000085450000}"/>
    <cellStyle name="Normal 2 3 4 6 2" xfId="678" xr:uid="{00000000-0005-0000-0000-000086450000}"/>
    <cellStyle name="Normal 2 3 4 6 2 2" xfId="1876" xr:uid="{00000000-0005-0000-0000-000087450000}"/>
    <cellStyle name="Normal 2 3 4 6 2 2 2" xfId="4261" xr:uid="{00000000-0005-0000-0000-000088450000}"/>
    <cellStyle name="Normal 2 3 4 6 2 2 2 2" xfId="9030" xr:uid="{00000000-0005-0000-0000-000089450000}"/>
    <cellStyle name="Normal 2 3 4 6 2 2 2 2 2" xfId="28103" xr:uid="{00000000-0005-0000-0000-00008A450000}"/>
    <cellStyle name="Normal 2 3 4 6 2 2 2 2 3" xfId="18567" xr:uid="{00000000-0005-0000-0000-00008B450000}"/>
    <cellStyle name="Normal 2 3 4 6 2 2 2 3" xfId="23335" xr:uid="{00000000-0005-0000-0000-00008C450000}"/>
    <cellStyle name="Normal 2 3 4 6 2 2 2 4" xfId="13799" xr:uid="{00000000-0005-0000-0000-00008D450000}"/>
    <cellStyle name="Normal 2 3 4 6 2 2 3" xfId="6646" xr:uid="{00000000-0005-0000-0000-00008E450000}"/>
    <cellStyle name="Normal 2 3 4 6 2 2 3 2" xfId="25719" xr:uid="{00000000-0005-0000-0000-00008F450000}"/>
    <cellStyle name="Normal 2 3 4 6 2 2 3 3" xfId="16183" xr:uid="{00000000-0005-0000-0000-000090450000}"/>
    <cellStyle name="Normal 2 3 4 6 2 2 4" xfId="20951" xr:uid="{00000000-0005-0000-0000-000091450000}"/>
    <cellStyle name="Normal 2 3 4 6 2 2 5" xfId="11415" xr:uid="{00000000-0005-0000-0000-000092450000}"/>
    <cellStyle name="Normal 2 3 4 6 2 3" xfId="3069" xr:uid="{00000000-0005-0000-0000-000093450000}"/>
    <cellStyle name="Normal 2 3 4 6 2 3 2" xfId="7838" xr:uid="{00000000-0005-0000-0000-000094450000}"/>
    <cellStyle name="Normal 2 3 4 6 2 3 2 2" xfId="26911" xr:uid="{00000000-0005-0000-0000-000095450000}"/>
    <cellStyle name="Normal 2 3 4 6 2 3 2 3" xfId="17375" xr:uid="{00000000-0005-0000-0000-000096450000}"/>
    <cellStyle name="Normal 2 3 4 6 2 3 3" xfId="22143" xr:uid="{00000000-0005-0000-0000-000097450000}"/>
    <cellStyle name="Normal 2 3 4 6 2 3 4" xfId="12607" xr:uid="{00000000-0005-0000-0000-000098450000}"/>
    <cellStyle name="Normal 2 3 4 6 2 4" xfId="5454" xr:uid="{00000000-0005-0000-0000-000099450000}"/>
    <cellStyle name="Normal 2 3 4 6 2 4 2" xfId="24527" xr:uid="{00000000-0005-0000-0000-00009A450000}"/>
    <cellStyle name="Normal 2 3 4 6 2 4 3" xfId="14991" xr:uid="{00000000-0005-0000-0000-00009B450000}"/>
    <cellStyle name="Normal 2 3 4 6 2 5" xfId="19759" xr:uid="{00000000-0005-0000-0000-00009C450000}"/>
    <cellStyle name="Normal 2 3 4 6 2 6" xfId="10223" xr:uid="{00000000-0005-0000-0000-00009D450000}"/>
    <cellStyle name="Normal 2 3 4 6 3" xfId="1026" xr:uid="{00000000-0005-0000-0000-00009E450000}"/>
    <cellStyle name="Normal 2 3 4 6 3 2" xfId="2224" xr:uid="{00000000-0005-0000-0000-00009F450000}"/>
    <cellStyle name="Normal 2 3 4 6 3 2 2" xfId="4609" xr:uid="{00000000-0005-0000-0000-0000A0450000}"/>
    <cellStyle name="Normal 2 3 4 6 3 2 2 2" xfId="9378" xr:uid="{00000000-0005-0000-0000-0000A1450000}"/>
    <cellStyle name="Normal 2 3 4 6 3 2 2 2 2" xfId="28451" xr:uid="{00000000-0005-0000-0000-0000A2450000}"/>
    <cellStyle name="Normal 2 3 4 6 3 2 2 2 3" xfId="18915" xr:uid="{00000000-0005-0000-0000-0000A3450000}"/>
    <cellStyle name="Normal 2 3 4 6 3 2 2 3" xfId="23683" xr:uid="{00000000-0005-0000-0000-0000A4450000}"/>
    <cellStyle name="Normal 2 3 4 6 3 2 2 4" xfId="14147" xr:uid="{00000000-0005-0000-0000-0000A5450000}"/>
    <cellStyle name="Normal 2 3 4 6 3 2 3" xfId="6994" xr:uid="{00000000-0005-0000-0000-0000A6450000}"/>
    <cellStyle name="Normal 2 3 4 6 3 2 3 2" xfId="26067" xr:uid="{00000000-0005-0000-0000-0000A7450000}"/>
    <cellStyle name="Normal 2 3 4 6 3 2 3 3" xfId="16531" xr:uid="{00000000-0005-0000-0000-0000A8450000}"/>
    <cellStyle name="Normal 2 3 4 6 3 2 4" xfId="21299" xr:uid="{00000000-0005-0000-0000-0000A9450000}"/>
    <cellStyle name="Normal 2 3 4 6 3 2 5" xfId="11763" xr:uid="{00000000-0005-0000-0000-0000AA450000}"/>
    <cellStyle name="Normal 2 3 4 6 3 3" xfId="3417" xr:uid="{00000000-0005-0000-0000-0000AB450000}"/>
    <cellStyle name="Normal 2 3 4 6 3 3 2" xfId="8186" xr:uid="{00000000-0005-0000-0000-0000AC450000}"/>
    <cellStyle name="Normal 2 3 4 6 3 3 2 2" xfId="27259" xr:uid="{00000000-0005-0000-0000-0000AD450000}"/>
    <cellStyle name="Normal 2 3 4 6 3 3 2 3" xfId="17723" xr:uid="{00000000-0005-0000-0000-0000AE450000}"/>
    <cellStyle name="Normal 2 3 4 6 3 3 3" xfId="22491" xr:uid="{00000000-0005-0000-0000-0000AF450000}"/>
    <cellStyle name="Normal 2 3 4 6 3 3 4" xfId="12955" xr:uid="{00000000-0005-0000-0000-0000B0450000}"/>
    <cellStyle name="Normal 2 3 4 6 3 4" xfId="5802" xr:uid="{00000000-0005-0000-0000-0000B1450000}"/>
    <cellStyle name="Normal 2 3 4 6 3 4 2" xfId="24875" xr:uid="{00000000-0005-0000-0000-0000B2450000}"/>
    <cellStyle name="Normal 2 3 4 6 3 4 3" xfId="15339" xr:uid="{00000000-0005-0000-0000-0000B3450000}"/>
    <cellStyle name="Normal 2 3 4 6 3 5" xfId="20107" xr:uid="{00000000-0005-0000-0000-0000B4450000}"/>
    <cellStyle name="Normal 2 3 4 6 3 6" xfId="10571" xr:uid="{00000000-0005-0000-0000-0000B5450000}"/>
    <cellStyle name="Normal 2 3 4 6 4" xfId="1528" xr:uid="{00000000-0005-0000-0000-0000B6450000}"/>
    <cellStyle name="Normal 2 3 4 6 4 2" xfId="3913" xr:uid="{00000000-0005-0000-0000-0000B7450000}"/>
    <cellStyle name="Normal 2 3 4 6 4 2 2" xfId="8682" xr:uid="{00000000-0005-0000-0000-0000B8450000}"/>
    <cellStyle name="Normal 2 3 4 6 4 2 2 2" xfId="27755" xr:uid="{00000000-0005-0000-0000-0000B9450000}"/>
    <cellStyle name="Normal 2 3 4 6 4 2 2 3" xfId="18219" xr:uid="{00000000-0005-0000-0000-0000BA450000}"/>
    <cellStyle name="Normal 2 3 4 6 4 2 3" xfId="22987" xr:uid="{00000000-0005-0000-0000-0000BB450000}"/>
    <cellStyle name="Normal 2 3 4 6 4 2 4" xfId="13451" xr:uid="{00000000-0005-0000-0000-0000BC450000}"/>
    <cellStyle name="Normal 2 3 4 6 4 3" xfId="6298" xr:uid="{00000000-0005-0000-0000-0000BD450000}"/>
    <cellStyle name="Normal 2 3 4 6 4 3 2" xfId="25371" xr:uid="{00000000-0005-0000-0000-0000BE450000}"/>
    <cellStyle name="Normal 2 3 4 6 4 3 3" xfId="15835" xr:uid="{00000000-0005-0000-0000-0000BF450000}"/>
    <cellStyle name="Normal 2 3 4 6 4 4" xfId="20603" xr:uid="{00000000-0005-0000-0000-0000C0450000}"/>
    <cellStyle name="Normal 2 3 4 6 4 5" xfId="11067" xr:uid="{00000000-0005-0000-0000-0000C1450000}"/>
    <cellStyle name="Normal 2 3 4 6 5" xfId="2721" xr:uid="{00000000-0005-0000-0000-0000C2450000}"/>
    <cellStyle name="Normal 2 3 4 6 5 2" xfId="7490" xr:uid="{00000000-0005-0000-0000-0000C3450000}"/>
    <cellStyle name="Normal 2 3 4 6 5 2 2" xfId="26563" xr:uid="{00000000-0005-0000-0000-0000C4450000}"/>
    <cellStyle name="Normal 2 3 4 6 5 2 3" xfId="17027" xr:uid="{00000000-0005-0000-0000-0000C5450000}"/>
    <cellStyle name="Normal 2 3 4 6 5 3" xfId="21795" xr:uid="{00000000-0005-0000-0000-0000C6450000}"/>
    <cellStyle name="Normal 2 3 4 6 5 4" xfId="12259" xr:uid="{00000000-0005-0000-0000-0000C7450000}"/>
    <cellStyle name="Normal 2 3 4 6 6" xfId="5106" xr:uid="{00000000-0005-0000-0000-0000C8450000}"/>
    <cellStyle name="Normal 2 3 4 6 6 2" xfId="24179" xr:uid="{00000000-0005-0000-0000-0000C9450000}"/>
    <cellStyle name="Normal 2 3 4 6 6 3" xfId="14643" xr:uid="{00000000-0005-0000-0000-0000CA450000}"/>
    <cellStyle name="Normal 2 3 4 6 7" xfId="19411" xr:uid="{00000000-0005-0000-0000-0000CB450000}"/>
    <cellStyle name="Normal 2 3 4 6 8" xfId="9875" xr:uid="{00000000-0005-0000-0000-0000CC450000}"/>
    <cellStyle name="Normal 2 3 4 7" xfId="486" xr:uid="{00000000-0005-0000-0000-0000CD450000}"/>
    <cellStyle name="Normal 2 3 4 7 2" xfId="1684" xr:uid="{00000000-0005-0000-0000-0000CE450000}"/>
    <cellStyle name="Normal 2 3 4 7 2 2" xfId="4069" xr:uid="{00000000-0005-0000-0000-0000CF450000}"/>
    <cellStyle name="Normal 2 3 4 7 2 2 2" xfId="8838" xr:uid="{00000000-0005-0000-0000-0000D0450000}"/>
    <cellStyle name="Normal 2 3 4 7 2 2 2 2" xfId="27911" xr:uid="{00000000-0005-0000-0000-0000D1450000}"/>
    <cellStyle name="Normal 2 3 4 7 2 2 2 3" xfId="18375" xr:uid="{00000000-0005-0000-0000-0000D2450000}"/>
    <cellStyle name="Normal 2 3 4 7 2 2 3" xfId="23143" xr:uid="{00000000-0005-0000-0000-0000D3450000}"/>
    <cellStyle name="Normal 2 3 4 7 2 2 4" xfId="13607" xr:uid="{00000000-0005-0000-0000-0000D4450000}"/>
    <cellStyle name="Normal 2 3 4 7 2 3" xfId="6454" xr:uid="{00000000-0005-0000-0000-0000D5450000}"/>
    <cellStyle name="Normal 2 3 4 7 2 3 2" xfId="25527" xr:uid="{00000000-0005-0000-0000-0000D6450000}"/>
    <cellStyle name="Normal 2 3 4 7 2 3 3" xfId="15991" xr:uid="{00000000-0005-0000-0000-0000D7450000}"/>
    <cellStyle name="Normal 2 3 4 7 2 4" xfId="20759" xr:uid="{00000000-0005-0000-0000-0000D8450000}"/>
    <cellStyle name="Normal 2 3 4 7 2 5" xfId="11223" xr:uid="{00000000-0005-0000-0000-0000D9450000}"/>
    <cellStyle name="Normal 2 3 4 7 3" xfId="2877" xr:uid="{00000000-0005-0000-0000-0000DA450000}"/>
    <cellStyle name="Normal 2 3 4 7 3 2" xfId="7646" xr:uid="{00000000-0005-0000-0000-0000DB450000}"/>
    <cellStyle name="Normal 2 3 4 7 3 2 2" xfId="26719" xr:uid="{00000000-0005-0000-0000-0000DC450000}"/>
    <cellStyle name="Normal 2 3 4 7 3 2 3" xfId="17183" xr:uid="{00000000-0005-0000-0000-0000DD450000}"/>
    <cellStyle name="Normal 2 3 4 7 3 3" xfId="21951" xr:uid="{00000000-0005-0000-0000-0000DE450000}"/>
    <cellStyle name="Normal 2 3 4 7 3 4" xfId="12415" xr:uid="{00000000-0005-0000-0000-0000DF450000}"/>
    <cellStyle name="Normal 2 3 4 7 4" xfId="5262" xr:uid="{00000000-0005-0000-0000-0000E0450000}"/>
    <cellStyle name="Normal 2 3 4 7 4 2" xfId="24335" xr:uid="{00000000-0005-0000-0000-0000E1450000}"/>
    <cellStyle name="Normal 2 3 4 7 4 3" xfId="14799" xr:uid="{00000000-0005-0000-0000-0000E2450000}"/>
    <cellStyle name="Normal 2 3 4 7 5" xfId="19567" xr:uid="{00000000-0005-0000-0000-0000E3450000}"/>
    <cellStyle name="Normal 2 3 4 7 6" xfId="10031" xr:uid="{00000000-0005-0000-0000-0000E4450000}"/>
    <cellStyle name="Normal 2 3 4 8" xfId="834" xr:uid="{00000000-0005-0000-0000-0000E5450000}"/>
    <cellStyle name="Normal 2 3 4 8 2" xfId="2032" xr:uid="{00000000-0005-0000-0000-0000E6450000}"/>
    <cellStyle name="Normal 2 3 4 8 2 2" xfId="4417" xr:uid="{00000000-0005-0000-0000-0000E7450000}"/>
    <cellStyle name="Normal 2 3 4 8 2 2 2" xfId="9186" xr:uid="{00000000-0005-0000-0000-0000E8450000}"/>
    <cellStyle name="Normal 2 3 4 8 2 2 2 2" xfId="28259" xr:uid="{00000000-0005-0000-0000-0000E9450000}"/>
    <cellStyle name="Normal 2 3 4 8 2 2 2 3" xfId="18723" xr:uid="{00000000-0005-0000-0000-0000EA450000}"/>
    <cellStyle name="Normal 2 3 4 8 2 2 3" xfId="23491" xr:uid="{00000000-0005-0000-0000-0000EB450000}"/>
    <cellStyle name="Normal 2 3 4 8 2 2 4" xfId="13955" xr:uid="{00000000-0005-0000-0000-0000EC450000}"/>
    <cellStyle name="Normal 2 3 4 8 2 3" xfId="6802" xr:uid="{00000000-0005-0000-0000-0000ED450000}"/>
    <cellStyle name="Normal 2 3 4 8 2 3 2" xfId="25875" xr:uid="{00000000-0005-0000-0000-0000EE450000}"/>
    <cellStyle name="Normal 2 3 4 8 2 3 3" xfId="16339" xr:uid="{00000000-0005-0000-0000-0000EF450000}"/>
    <cellStyle name="Normal 2 3 4 8 2 4" xfId="21107" xr:uid="{00000000-0005-0000-0000-0000F0450000}"/>
    <cellStyle name="Normal 2 3 4 8 2 5" xfId="11571" xr:uid="{00000000-0005-0000-0000-0000F1450000}"/>
    <cellStyle name="Normal 2 3 4 8 3" xfId="3225" xr:uid="{00000000-0005-0000-0000-0000F2450000}"/>
    <cellStyle name="Normal 2 3 4 8 3 2" xfId="7994" xr:uid="{00000000-0005-0000-0000-0000F3450000}"/>
    <cellStyle name="Normal 2 3 4 8 3 2 2" xfId="27067" xr:uid="{00000000-0005-0000-0000-0000F4450000}"/>
    <cellStyle name="Normal 2 3 4 8 3 2 3" xfId="17531" xr:uid="{00000000-0005-0000-0000-0000F5450000}"/>
    <cellStyle name="Normal 2 3 4 8 3 3" xfId="22299" xr:uid="{00000000-0005-0000-0000-0000F6450000}"/>
    <cellStyle name="Normal 2 3 4 8 3 4" xfId="12763" xr:uid="{00000000-0005-0000-0000-0000F7450000}"/>
    <cellStyle name="Normal 2 3 4 8 4" xfId="5610" xr:uid="{00000000-0005-0000-0000-0000F8450000}"/>
    <cellStyle name="Normal 2 3 4 8 4 2" xfId="24683" xr:uid="{00000000-0005-0000-0000-0000F9450000}"/>
    <cellStyle name="Normal 2 3 4 8 4 3" xfId="15147" xr:uid="{00000000-0005-0000-0000-0000FA450000}"/>
    <cellStyle name="Normal 2 3 4 8 5" xfId="19915" xr:uid="{00000000-0005-0000-0000-0000FB450000}"/>
    <cellStyle name="Normal 2 3 4 8 6" xfId="10379" xr:uid="{00000000-0005-0000-0000-0000FC450000}"/>
    <cellStyle name="Normal 2 3 4 9" xfId="137" xr:uid="{00000000-0005-0000-0000-0000FD450000}"/>
    <cellStyle name="Normal 2 3 4 9 2" xfId="1336" xr:uid="{00000000-0005-0000-0000-0000FE450000}"/>
    <cellStyle name="Normal 2 3 4 9 2 2" xfId="3721" xr:uid="{00000000-0005-0000-0000-0000FF450000}"/>
    <cellStyle name="Normal 2 3 4 9 2 2 2" xfId="8490" xr:uid="{00000000-0005-0000-0000-000000460000}"/>
    <cellStyle name="Normal 2 3 4 9 2 2 2 2" xfId="27563" xr:uid="{00000000-0005-0000-0000-000001460000}"/>
    <cellStyle name="Normal 2 3 4 9 2 2 2 3" xfId="18027" xr:uid="{00000000-0005-0000-0000-000002460000}"/>
    <cellStyle name="Normal 2 3 4 9 2 2 3" xfId="22795" xr:uid="{00000000-0005-0000-0000-000003460000}"/>
    <cellStyle name="Normal 2 3 4 9 2 2 4" xfId="13259" xr:uid="{00000000-0005-0000-0000-000004460000}"/>
    <cellStyle name="Normal 2 3 4 9 2 3" xfId="6106" xr:uid="{00000000-0005-0000-0000-000005460000}"/>
    <cellStyle name="Normal 2 3 4 9 2 3 2" xfId="25179" xr:uid="{00000000-0005-0000-0000-000006460000}"/>
    <cellStyle name="Normal 2 3 4 9 2 3 3" xfId="15643" xr:uid="{00000000-0005-0000-0000-000007460000}"/>
    <cellStyle name="Normal 2 3 4 9 2 4" xfId="20411" xr:uid="{00000000-0005-0000-0000-000008460000}"/>
    <cellStyle name="Normal 2 3 4 9 2 5" xfId="10875" xr:uid="{00000000-0005-0000-0000-000009460000}"/>
    <cellStyle name="Normal 2 3 4 9 3" xfId="2529" xr:uid="{00000000-0005-0000-0000-00000A460000}"/>
    <cellStyle name="Normal 2 3 4 9 3 2" xfId="7298" xr:uid="{00000000-0005-0000-0000-00000B460000}"/>
    <cellStyle name="Normal 2 3 4 9 3 2 2" xfId="26371" xr:uid="{00000000-0005-0000-0000-00000C460000}"/>
    <cellStyle name="Normal 2 3 4 9 3 2 3" xfId="16835" xr:uid="{00000000-0005-0000-0000-00000D460000}"/>
    <cellStyle name="Normal 2 3 4 9 3 3" xfId="21603" xr:uid="{00000000-0005-0000-0000-00000E460000}"/>
    <cellStyle name="Normal 2 3 4 9 3 4" xfId="12067" xr:uid="{00000000-0005-0000-0000-00000F460000}"/>
    <cellStyle name="Normal 2 3 4 9 4" xfId="4914" xr:uid="{00000000-0005-0000-0000-000010460000}"/>
    <cellStyle name="Normal 2 3 4 9 4 2" xfId="23987" xr:uid="{00000000-0005-0000-0000-000011460000}"/>
    <cellStyle name="Normal 2 3 4 9 4 3" xfId="14451" xr:uid="{00000000-0005-0000-0000-000012460000}"/>
    <cellStyle name="Normal 2 3 4 9 5" xfId="19219" xr:uid="{00000000-0005-0000-0000-000013460000}"/>
    <cellStyle name="Normal 2 3 4 9 6" xfId="9683" xr:uid="{00000000-0005-0000-0000-000014460000}"/>
    <cellStyle name="Normal 2 3 5" xfId="41" xr:uid="{00000000-0005-0000-0000-000015460000}"/>
    <cellStyle name="Normal 2 3 5 10" xfId="1240" xr:uid="{00000000-0005-0000-0000-000016460000}"/>
    <cellStyle name="Normal 2 3 5 10 2" xfId="3625" xr:uid="{00000000-0005-0000-0000-000017460000}"/>
    <cellStyle name="Normal 2 3 5 10 2 2" xfId="8394" xr:uid="{00000000-0005-0000-0000-000018460000}"/>
    <cellStyle name="Normal 2 3 5 10 2 2 2" xfId="27467" xr:uid="{00000000-0005-0000-0000-000019460000}"/>
    <cellStyle name="Normal 2 3 5 10 2 2 3" xfId="17931" xr:uid="{00000000-0005-0000-0000-00001A460000}"/>
    <cellStyle name="Normal 2 3 5 10 2 3" xfId="22699" xr:uid="{00000000-0005-0000-0000-00001B460000}"/>
    <cellStyle name="Normal 2 3 5 10 2 4" xfId="13163" xr:uid="{00000000-0005-0000-0000-00001C460000}"/>
    <cellStyle name="Normal 2 3 5 10 3" xfId="6010" xr:uid="{00000000-0005-0000-0000-00001D460000}"/>
    <cellStyle name="Normal 2 3 5 10 3 2" xfId="25083" xr:uid="{00000000-0005-0000-0000-00001E460000}"/>
    <cellStyle name="Normal 2 3 5 10 3 3" xfId="15547" xr:uid="{00000000-0005-0000-0000-00001F460000}"/>
    <cellStyle name="Normal 2 3 5 10 4" xfId="20315" xr:uid="{00000000-0005-0000-0000-000020460000}"/>
    <cellStyle name="Normal 2 3 5 10 5" xfId="10779" xr:uid="{00000000-0005-0000-0000-000021460000}"/>
    <cellStyle name="Normal 2 3 5 11" xfId="2433" xr:uid="{00000000-0005-0000-0000-000022460000}"/>
    <cellStyle name="Normal 2 3 5 11 2" xfId="7202" xr:uid="{00000000-0005-0000-0000-000023460000}"/>
    <cellStyle name="Normal 2 3 5 11 2 2" xfId="26275" xr:uid="{00000000-0005-0000-0000-000024460000}"/>
    <cellStyle name="Normal 2 3 5 11 2 3" xfId="16739" xr:uid="{00000000-0005-0000-0000-000025460000}"/>
    <cellStyle name="Normal 2 3 5 11 3" xfId="21507" xr:uid="{00000000-0005-0000-0000-000026460000}"/>
    <cellStyle name="Normal 2 3 5 11 4" xfId="11971" xr:uid="{00000000-0005-0000-0000-000027460000}"/>
    <cellStyle name="Normal 2 3 5 12" xfId="4818" xr:uid="{00000000-0005-0000-0000-000028460000}"/>
    <cellStyle name="Normal 2 3 5 12 2" xfId="23891" xr:uid="{00000000-0005-0000-0000-000029460000}"/>
    <cellStyle name="Normal 2 3 5 12 3" xfId="14355" xr:uid="{00000000-0005-0000-0000-00002A460000}"/>
    <cellStyle name="Normal 2 3 5 13" xfId="19123" xr:uid="{00000000-0005-0000-0000-00002B460000}"/>
    <cellStyle name="Normal 2 3 5 14" xfId="9587" xr:uid="{00000000-0005-0000-0000-00002C460000}"/>
    <cellStyle name="Normal 2 3 5 2" xfId="293" xr:uid="{00000000-0005-0000-0000-00002D460000}"/>
    <cellStyle name="Normal 2 3 5 2 2" xfId="437" xr:uid="{00000000-0005-0000-0000-00002E460000}"/>
    <cellStyle name="Normal 2 3 5 2 2 2" xfId="786" xr:uid="{00000000-0005-0000-0000-00002F460000}"/>
    <cellStyle name="Normal 2 3 5 2 2 2 2" xfId="1984" xr:uid="{00000000-0005-0000-0000-000030460000}"/>
    <cellStyle name="Normal 2 3 5 2 2 2 2 2" xfId="4369" xr:uid="{00000000-0005-0000-0000-000031460000}"/>
    <cellStyle name="Normal 2 3 5 2 2 2 2 2 2" xfId="9138" xr:uid="{00000000-0005-0000-0000-000032460000}"/>
    <cellStyle name="Normal 2 3 5 2 2 2 2 2 2 2" xfId="28211" xr:uid="{00000000-0005-0000-0000-000033460000}"/>
    <cellStyle name="Normal 2 3 5 2 2 2 2 2 2 3" xfId="18675" xr:uid="{00000000-0005-0000-0000-000034460000}"/>
    <cellStyle name="Normal 2 3 5 2 2 2 2 2 3" xfId="23443" xr:uid="{00000000-0005-0000-0000-000035460000}"/>
    <cellStyle name="Normal 2 3 5 2 2 2 2 2 4" xfId="13907" xr:uid="{00000000-0005-0000-0000-000036460000}"/>
    <cellStyle name="Normal 2 3 5 2 2 2 2 3" xfId="6754" xr:uid="{00000000-0005-0000-0000-000037460000}"/>
    <cellStyle name="Normal 2 3 5 2 2 2 2 3 2" xfId="25827" xr:uid="{00000000-0005-0000-0000-000038460000}"/>
    <cellStyle name="Normal 2 3 5 2 2 2 2 3 3" xfId="16291" xr:uid="{00000000-0005-0000-0000-000039460000}"/>
    <cellStyle name="Normal 2 3 5 2 2 2 2 4" xfId="21059" xr:uid="{00000000-0005-0000-0000-00003A460000}"/>
    <cellStyle name="Normal 2 3 5 2 2 2 2 5" xfId="11523" xr:uid="{00000000-0005-0000-0000-00003B460000}"/>
    <cellStyle name="Normal 2 3 5 2 2 2 3" xfId="3177" xr:uid="{00000000-0005-0000-0000-00003C460000}"/>
    <cellStyle name="Normal 2 3 5 2 2 2 3 2" xfId="7946" xr:uid="{00000000-0005-0000-0000-00003D460000}"/>
    <cellStyle name="Normal 2 3 5 2 2 2 3 2 2" xfId="27019" xr:uid="{00000000-0005-0000-0000-00003E460000}"/>
    <cellStyle name="Normal 2 3 5 2 2 2 3 2 3" xfId="17483" xr:uid="{00000000-0005-0000-0000-00003F460000}"/>
    <cellStyle name="Normal 2 3 5 2 2 2 3 3" xfId="22251" xr:uid="{00000000-0005-0000-0000-000040460000}"/>
    <cellStyle name="Normal 2 3 5 2 2 2 3 4" xfId="12715" xr:uid="{00000000-0005-0000-0000-000041460000}"/>
    <cellStyle name="Normal 2 3 5 2 2 2 4" xfId="5562" xr:uid="{00000000-0005-0000-0000-000042460000}"/>
    <cellStyle name="Normal 2 3 5 2 2 2 4 2" xfId="24635" xr:uid="{00000000-0005-0000-0000-000043460000}"/>
    <cellStyle name="Normal 2 3 5 2 2 2 4 3" xfId="15099" xr:uid="{00000000-0005-0000-0000-000044460000}"/>
    <cellStyle name="Normal 2 3 5 2 2 2 5" xfId="19867" xr:uid="{00000000-0005-0000-0000-000045460000}"/>
    <cellStyle name="Normal 2 3 5 2 2 2 6" xfId="10331" xr:uid="{00000000-0005-0000-0000-000046460000}"/>
    <cellStyle name="Normal 2 3 5 2 2 3" xfId="1134" xr:uid="{00000000-0005-0000-0000-000047460000}"/>
    <cellStyle name="Normal 2 3 5 2 2 3 2" xfId="2332" xr:uid="{00000000-0005-0000-0000-000048460000}"/>
    <cellStyle name="Normal 2 3 5 2 2 3 2 2" xfId="4717" xr:uid="{00000000-0005-0000-0000-000049460000}"/>
    <cellStyle name="Normal 2 3 5 2 2 3 2 2 2" xfId="9486" xr:uid="{00000000-0005-0000-0000-00004A460000}"/>
    <cellStyle name="Normal 2 3 5 2 2 3 2 2 2 2" xfId="28559" xr:uid="{00000000-0005-0000-0000-00004B460000}"/>
    <cellStyle name="Normal 2 3 5 2 2 3 2 2 2 3" xfId="19023" xr:uid="{00000000-0005-0000-0000-00004C460000}"/>
    <cellStyle name="Normal 2 3 5 2 2 3 2 2 3" xfId="23791" xr:uid="{00000000-0005-0000-0000-00004D460000}"/>
    <cellStyle name="Normal 2 3 5 2 2 3 2 2 4" xfId="14255" xr:uid="{00000000-0005-0000-0000-00004E460000}"/>
    <cellStyle name="Normal 2 3 5 2 2 3 2 3" xfId="7102" xr:uid="{00000000-0005-0000-0000-00004F460000}"/>
    <cellStyle name="Normal 2 3 5 2 2 3 2 3 2" xfId="26175" xr:uid="{00000000-0005-0000-0000-000050460000}"/>
    <cellStyle name="Normal 2 3 5 2 2 3 2 3 3" xfId="16639" xr:uid="{00000000-0005-0000-0000-000051460000}"/>
    <cellStyle name="Normal 2 3 5 2 2 3 2 4" xfId="21407" xr:uid="{00000000-0005-0000-0000-000052460000}"/>
    <cellStyle name="Normal 2 3 5 2 2 3 2 5" xfId="11871" xr:uid="{00000000-0005-0000-0000-000053460000}"/>
    <cellStyle name="Normal 2 3 5 2 2 3 3" xfId="3525" xr:uid="{00000000-0005-0000-0000-000054460000}"/>
    <cellStyle name="Normal 2 3 5 2 2 3 3 2" xfId="8294" xr:uid="{00000000-0005-0000-0000-000055460000}"/>
    <cellStyle name="Normal 2 3 5 2 2 3 3 2 2" xfId="27367" xr:uid="{00000000-0005-0000-0000-000056460000}"/>
    <cellStyle name="Normal 2 3 5 2 2 3 3 2 3" xfId="17831" xr:uid="{00000000-0005-0000-0000-000057460000}"/>
    <cellStyle name="Normal 2 3 5 2 2 3 3 3" xfId="22599" xr:uid="{00000000-0005-0000-0000-000058460000}"/>
    <cellStyle name="Normal 2 3 5 2 2 3 3 4" xfId="13063" xr:uid="{00000000-0005-0000-0000-000059460000}"/>
    <cellStyle name="Normal 2 3 5 2 2 3 4" xfId="5910" xr:uid="{00000000-0005-0000-0000-00005A460000}"/>
    <cellStyle name="Normal 2 3 5 2 2 3 4 2" xfId="24983" xr:uid="{00000000-0005-0000-0000-00005B460000}"/>
    <cellStyle name="Normal 2 3 5 2 2 3 4 3" xfId="15447" xr:uid="{00000000-0005-0000-0000-00005C460000}"/>
    <cellStyle name="Normal 2 3 5 2 2 3 5" xfId="20215" xr:uid="{00000000-0005-0000-0000-00005D460000}"/>
    <cellStyle name="Normal 2 3 5 2 2 3 6" xfId="10679" xr:uid="{00000000-0005-0000-0000-00005E460000}"/>
    <cellStyle name="Normal 2 3 5 2 2 4" xfId="1636" xr:uid="{00000000-0005-0000-0000-00005F460000}"/>
    <cellStyle name="Normal 2 3 5 2 2 4 2" xfId="4021" xr:uid="{00000000-0005-0000-0000-000060460000}"/>
    <cellStyle name="Normal 2 3 5 2 2 4 2 2" xfId="8790" xr:uid="{00000000-0005-0000-0000-000061460000}"/>
    <cellStyle name="Normal 2 3 5 2 2 4 2 2 2" xfId="27863" xr:uid="{00000000-0005-0000-0000-000062460000}"/>
    <cellStyle name="Normal 2 3 5 2 2 4 2 2 3" xfId="18327" xr:uid="{00000000-0005-0000-0000-000063460000}"/>
    <cellStyle name="Normal 2 3 5 2 2 4 2 3" xfId="23095" xr:uid="{00000000-0005-0000-0000-000064460000}"/>
    <cellStyle name="Normal 2 3 5 2 2 4 2 4" xfId="13559" xr:uid="{00000000-0005-0000-0000-000065460000}"/>
    <cellStyle name="Normal 2 3 5 2 2 4 3" xfId="6406" xr:uid="{00000000-0005-0000-0000-000066460000}"/>
    <cellStyle name="Normal 2 3 5 2 2 4 3 2" xfId="25479" xr:uid="{00000000-0005-0000-0000-000067460000}"/>
    <cellStyle name="Normal 2 3 5 2 2 4 3 3" xfId="15943" xr:uid="{00000000-0005-0000-0000-000068460000}"/>
    <cellStyle name="Normal 2 3 5 2 2 4 4" xfId="20711" xr:uid="{00000000-0005-0000-0000-000069460000}"/>
    <cellStyle name="Normal 2 3 5 2 2 4 5" xfId="11175" xr:uid="{00000000-0005-0000-0000-00006A460000}"/>
    <cellStyle name="Normal 2 3 5 2 2 5" xfId="2829" xr:uid="{00000000-0005-0000-0000-00006B460000}"/>
    <cellStyle name="Normal 2 3 5 2 2 5 2" xfId="7598" xr:uid="{00000000-0005-0000-0000-00006C460000}"/>
    <cellStyle name="Normal 2 3 5 2 2 5 2 2" xfId="26671" xr:uid="{00000000-0005-0000-0000-00006D460000}"/>
    <cellStyle name="Normal 2 3 5 2 2 5 2 3" xfId="17135" xr:uid="{00000000-0005-0000-0000-00006E460000}"/>
    <cellStyle name="Normal 2 3 5 2 2 5 3" xfId="21903" xr:uid="{00000000-0005-0000-0000-00006F460000}"/>
    <cellStyle name="Normal 2 3 5 2 2 5 4" xfId="12367" xr:uid="{00000000-0005-0000-0000-000070460000}"/>
    <cellStyle name="Normal 2 3 5 2 2 6" xfId="5214" xr:uid="{00000000-0005-0000-0000-000071460000}"/>
    <cellStyle name="Normal 2 3 5 2 2 6 2" xfId="24287" xr:uid="{00000000-0005-0000-0000-000072460000}"/>
    <cellStyle name="Normal 2 3 5 2 2 6 3" xfId="14751" xr:uid="{00000000-0005-0000-0000-000073460000}"/>
    <cellStyle name="Normal 2 3 5 2 2 7" xfId="19519" xr:uid="{00000000-0005-0000-0000-000074460000}"/>
    <cellStyle name="Normal 2 3 5 2 2 8" xfId="9983" xr:uid="{00000000-0005-0000-0000-000075460000}"/>
    <cellStyle name="Normal 2 3 5 2 3" xfId="642" xr:uid="{00000000-0005-0000-0000-000076460000}"/>
    <cellStyle name="Normal 2 3 5 2 3 2" xfId="1840" xr:uid="{00000000-0005-0000-0000-000077460000}"/>
    <cellStyle name="Normal 2 3 5 2 3 2 2" xfId="4225" xr:uid="{00000000-0005-0000-0000-000078460000}"/>
    <cellStyle name="Normal 2 3 5 2 3 2 2 2" xfId="8994" xr:uid="{00000000-0005-0000-0000-000079460000}"/>
    <cellStyle name="Normal 2 3 5 2 3 2 2 2 2" xfId="28067" xr:uid="{00000000-0005-0000-0000-00007A460000}"/>
    <cellStyle name="Normal 2 3 5 2 3 2 2 2 3" xfId="18531" xr:uid="{00000000-0005-0000-0000-00007B460000}"/>
    <cellStyle name="Normal 2 3 5 2 3 2 2 3" xfId="23299" xr:uid="{00000000-0005-0000-0000-00007C460000}"/>
    <cellStyle name="Normal 2 3 5 2 3 2 2 4" xfId="13763" xr:uid="{00000000-0005-0000-0000-00007D460000}"/>
    <cellStyle name="Normal 2 3 5 2 3 2 3" xfId="6610" xr:uid="{00000000-0005-0000-0000-00007E460000}"/>
    <cellStyle name="Normal 2 3 5 2 3 2 3 2" xfId="25683" xr:uid="{00000000-0005-0000-0000-00007F460000}"/>
    <cellStyle name="Normal 2 3 5 2 3 2 3 3" xfId="16147" xr:uid="{00000000-0005-0000-0000-000080460000}"/>
    <cellStyle name="Normal 2 3 5 2 3 2 4" xfId="20915" xr:uid="{00000000-0005-0000-0000-000081460000}"/>
    <cellStyle name="Normal 2 3 5 2 3 2 5" xfId="11379" xr:uid="{00000000-0005-0000-0000-000082460000}"/>
    <cellStyle name="Normal 2 3 5 2 3 3" xfId="3033" xr:uid="{00000000-0005-0000-0000-000083460000}"/>
    <cellStyle name="Normal 2 3 5 2 3 3 2" xfId="7802" xr:uid="{00000000-0005-0000-0000-000084460000}"/>
    <cellStyle name="Normal 2 3 5 2 3 3 2 2" xfId="26875" xr:uid="{00000000-0005-0000-0000-000085460000}"/>
    <cellStyle name="Normal 2 3 5 2 3 3 2 3" xfId="17339" xr:uid="{00000000-0005-0000-0000-000086460000}"/>
    <cellStyle name="Normal 2 3 5 2 3 3 3" xfId="22107" xr:uid="{00000000-0005-0000-0000-000087460000}"/>
    <cellStyle name="Normal 2 3 5 2 3 3 4" xfId="12571" xr:uid="{00000000-0005-0000-0000-000088460000}"/>
    <cellStyle name="Normal 2 3 5 2 3 4" xfId="5418" xr:uid="{00000000-0005-0000-0000-000089460000}"/>
    <cellStyle name="Normal 2 3 5 2 3 4 2" xfId="24491" xr:uid="{00000000-0005-0000-0000-00008A460000}"/>
    <cellStyle name="Normal 2 3 5 2 3 4 3" xfId="14955" xr:uid="{00000000-0005-0000-0000-00008B460000}"/>
    <cellStyle name="Normal 2 3 5 2 3 5" xfId="19723" xr:uid="{00000000-0005-0000-0000-00008C460000}"/>
    <cellStyle name="Normal 2 3 5 2 3 6" xfId="10187" xr:uid="{00000000-0005-0000-0000-00008D460000}"/>
    <cellStyle name="Normal 2 3 5 2 4" xfId="990" xr:uid="{00000000-0005-0000-0000-00008E460000}"/>
    <cellStyle name="Normal 2 3 5 2 4 2" xfId="2188" xr:uid="{00000000-0005-0000-0000-00008F460000}"/>
    <cellStyle name="Normal 2 3 5 2 4 2 2" xfId="4573" xr:uid="{00000000-0005-0000-0000-000090460000}"/>
    <cellStyle name="Normal 2 3 5 2 4 2 2 2" xfId="9342" xr:uid="{00000000-0005-0000-0000-000091460000}"/>
    <cellStyle name="Normal 2 3 5 2 4 2 2 2 2" xfId="28415" xr:uid="{00000000-0005-0000-0000-000092460000}"/>
    <cellStyle name="Normal 2 3 5 2 4 2 2 2 3" xfId="18879" xr:uid="{00000000-0005-0000-0000-000093460000}"/>
    <cellStyle name="Normal 2 3 5 2 4 2 2 3" xfId="23647" xr:uid="{00000000-0005-0000-0000-000094460000}"/>
    <cellStyle name="Normal 2 3 5 2 4 2 2 4" xfId="14111" xr:uid="{00000000-0005-0000-0000-000095460000}"/>
    <cellStyle name="Normal 2 3 5 2 4 2 3" xfId="6958" xr:uid="{00000000-0005-0000-0000-000096460000}"/>
    <cellStyle name="Normal 2 3 5 2 4 2 3 2" xfId="26031" xr:uid="{00000000-0005-0000-0000-000097460000}"/>
    <cellStyle name="Normal 2 3 5 2 4 2 3 3" xfId="16495" xr:uid="{00000000-0005-0000-0000-000098460000}"/>
    <cellStyle name="Normal 2 3 5 2 4 2 4" xfId="21263" xr:uid="{00000000-0005-0000-0000-000099460000}"/>
    <cellStyle name="Normal 2 3 5 2 4 2 5" xfId="11727" xr:uid="{00000000-0005-0000-0000-00009A460000}"/>
    <cellStyle name="Normal 2 3 5 2 4 3" xfId="3381" xr:uid="{00000000-0005-0000-0000-00009B460000}"/>
    <cellStyle name="Normal 2 3 5 2 4 3 2" xfId="8150" xr:uid="{00000000-0005-0000-0000-00009C460000}"/>
    <cellStyle name="Normal 2 3 5 2 4 3 2 2" xfId="27223" xr:uid="{00000000-0005-0000-0000-00009D460000}"/>
    <cellStyle name="Normal 2 3 5 2 4 3 2 3" xfId="17687" xr:uid="{00000000-0005-0000-0000-00009E460000}"/>
    <cellStyle name="Normal 2 3 5 2 4 3 3" xfId="22455" xr:uid="{00000000-0005-0000-0000-00009F460000}"/>
    <cellStyle name="Normal 2 3 5 2 4 3 4" xfId="12919" xr:uid="{00000000-0005-0000-0000-0000A0460000}"/>
    <cellStyle name="Normal 2 3 5 2 4 4" xfId="5766" xr:uid="{00000000-0005-0000-0000-0000A1460000}"/>
    <cellStyle name="Normal 2 3 5 2 4 4 2" xfId="24839" xr:uid="{00000000-0005-0000-0000-0000A2460000}"/>
    <cellStyle name="Normal 2 3 5 2 4 4 3" xfId="15303" xr:uid="{00000000-0005-0000-0000-0000A3460000}"/>
    <cellStyle name="Normal 2 3 5 2 4 5" xfId="20071" xr:uid="{00000000-0005-0000-0000-0000A4460000}"/>
    <cellStyle name="Normal 2 3 5 2 4 6" xfId="10535" xr:uid="{00000000-0005-0000-0000-0000A5460000}"/>
    <cellStyle name="Normal 2 3 5 2 5" xfId="1492" xr:uid="{00000000-0005-0000-0000-0000A6460000}"/>
    <cellStyle name="Normal 2 3 5 2 5 2" xfId="3877" xr:uid="{00000000-0005-0000-0000-0000A7460000}"/>
    <cellStyle name="Normal 2 3 5 2 5 2 2" xfId="8646" xr:uid="{00000000-0005-0000-0000-0000A8460000}"/>
    <cellStyle name="Normal 2 3 5 2 5 2 2 2" xfId="27719" xr:uid="{00000000-0005-0000-0000-0000A9460000}"/>
    <cellStyle name="Normal 2 3 5 2 5 2 2 3" xfId="18183" xr:uid="{00000000-0005-0000-0000-0000AA460000}"/>
    <cellStyle name="Normal 2 3 5 2 5 2 3" xfId="22951" xr:uid="{00000000-0005-0000-0000-0000AB460000}"/>
    <cellStyle name="Normal 2 3 5 2 5 2 4" xfId="13415" xr:uid="{00000000-0005-0000-0000-0000AC460000}"/>
    <cellStyle name="Normal 2 3 5 2 5 3" xfId="6262" xr:uid="{00000000-0005-0000-0000-0000AD460000}"/>
    <cellStyle name="Normal 2 3 5 2 5 3 2" xfId="25335" xr:uid="{00000000-0005-0000-0000-0000AE460000}"/>
    <cellStyle name="Normal 2 3 5 2 5 3 3" xfId="15799" xr:uid="{00000000-0005-0000-0000-0000AF460000}"/>
    <cellStyle name="Normal 2 3 5 2 5 4" xfId="20567" xr:uid="{00000000-0005-0000-0000-0000B0460000}"/>
    <cellStyle name="Normal 2 3 5 2 5 5" xfId="11031" xr:uid="{00000000-0005-0000-0000-0000B1460000}"/>
    <cellStyle name="Normal 2 3 5 2 6" xfId="2685" xr:uid="{00000000-0005-0000-0000-0000B2460000}"/>
    <cellStyle name="Normal 2 3 5 2 6 2" xfId="7454" xr:uid="{00000000-0005-0000-0000-0000B3460000}"/>
    <cellStyle name="Normal 2 3 5 2 6 2 2" xfId="26527" xr:uid="{00000000-0005-0000-0000-0000B4460000}"/>
    <cellStyle name="Normal 2 3 5 2 6 2 3" xfId="16991" xr:uid="{00000000-0005-0000-0000-0000B5460000}"/>
    <cellStyle name="Normal 2 3 5 2 6 3" xfId="21759" xr:uid="{00000000-0005-0000-0000-0000B6460000}"/>
    <cellStyle name="Normal 2 3 5 2 6 4" xfId="12223" xr:uid="{00000000-0005-0000-0000-0000B7460000}"/>
    <cellStyle name="Normal 2 3 5 2 7" xfId="5070" xr:uid="{00000000-0005-0000-0000-0000B8460000}"/>
    <cellStyle name="Normal 2 3 5 2 7 2" xfId="24143" xr:uid="{00000000-0005-0000-0000-0000B9460000}"/>
    <cellStyle name="Normal 2 3 5 2 7 3" xfId="14607" xr:uid="{00000000-0005-0000-0000-0000BA460000}"/>
    <cellStyle name="Normal 2 3 5 2 8" xfId="19375" xr:uid="{00000000-0005-0000-0000-0000BB460000}"/>
    <cellStyle name="Normal 2 3 5 2 9" xfId="9839" xr:uid="{00000000-0005-0000-0000-0000BC460000}"/>
    <cellStyle name="Normal 2 3 5 3" xfId="221" xr:uid="{00000000-0005-0000-0000-0000BD460000}"/>
    <cellStyle name="Normal 2 3 5 3 2" xfId="570" xr:uid="{00000000-0005-0000-0000-0000BE460000}"/>
    <cellStyle name="Normal 2 3 5 3 2 2" xfId="1768" xr:uid="{00000000-0005-0000-0000-0000BF460000}"/>
    <cellStyle name="Normal 2 3 5 3 2 2 2" xfId="4153" xr:uid="{00000000-0005-0000-0000-0000C0460000}"/>
    <cellStyle name="Normal 2 3 5 3 2 2 2 2" xfId="8922" xr:uid="{00000000-0005-0000-0000-0000C1460000}"/>
    <cellStyle name="Normal 2 3 5 3 2 2 2 2 2" xfId="27995" xr:uid="{00000000-0005-0000-0000-0000C2460000}"/>
    <cellStyle name="Normal 2 3 5 3 2 2 2 2 3" xfId="18459" xr:uid="{00000000-0005-0000-0000-0000C3460000}"/>
    <cellStyle name="Normal 2 3 5 3 2 2 2 3" xfId="23227" xr:uid="{00000000-0005-0000-0000-0000C4460000}"/>
    <cellStyle name="Normal 2 3 5 3 2 2 2 4" xfId="13691" xr:uid="{00000000-0005-0000-0000-0000C5460000}"/>
    <cellStyle name="Normal 2 3 5 3 2 2 3" xfId="6538" xr:uid="{00000000-0005-0000-0000-0000C6460000}"/>
    <cellStyle name="Normal 2 3 5 3 2 2 3 2" xfId="25611" xr:uid="{00000000-0005-0000-0000-0000C7460000}"/>
    <cellStyle name="Normal 2 3 5 3 2 2 3 3" xfId="16075" xr:uid="{00000000-0005-0000-0000-0000C8460000}"/>
    <cellStyle name="Normal 2 3 5 3 2 2 4" xfId="20843" xr:uid="{00000000-0005-0000-0000-0000C9460000}"/>
    <cellStyle name="Normal 2 3 5 3 2 2 5" xfId="11307" xr:uid="{00000000-0005-0000-0000-0000CA460000}"/>
    <cellStyle name="Normal 2 3 5 3 2 3" xfId="2961" xr:uid="{00000000-0005-0000-0000-0000CB460000}"/>
    <cellStyle name="Normal 2 3 5 3 2 3 2" xfId="7730" xr:uid="{00000000-0005-0000-0000-0000CC460000}"/>
    <cellStyle name="Normal 2 3 5 3 2 3 2 2" xfId="26803" xr:uid="{00000000-0005-0000-0000-0000CD460000}"/>
    <cellStyle name="Normal 2 3 5 3 2 3 2 3" xfId="17267" xr:uid="{00000000-0005-0000-0000-0000CE460000}"/>
    <cellStyle name="Normal 2 3 5 3 2 3 3" xfId="22035" xr:uid="{00000000-0005-0000-0000-0000CF460000}"/>
    <cellStyle name="Normal 2 3 5 3 2 3 4" xfId="12499" xr:uid="{00000000-0005-0000-0000-0000D0460000}"/>
    <cellStyle name="Normal 2 3 5 3 2 4" xfId="5346" xr:uid="{00000000-0005-0000-0000-0000D1460000}"/>
    <cellStyle name="Normal 2 3 5 3 2 4 2" xfId="24419" xr:uid="{00000000-0005-0000-0000-0000D2460000}"/>
    <cellStyle name="Normal 2 3 5 3 2 4 3" xfId="14883" xr:uid="{00000000-0005-0000-0000-0000D3460000}"/>
    <cellStyle name="Normal 2 3 5 3 2 5" xfId="19651" xr:uid="{00000000-0005-0000-0000-0000D4460000}"/>
    <cellStyle name="Normal 2 3 5 3 2 6" xfId="10115" xr:uid="{00000000-0005-0000-0000-0000D5460000}"/>
    <cellStyle name="Normal 2 3 5 3 3" xfId="918" xr:uid="{00000000-0005-0000-0000-0000D6460000}"/>
    <cellStyle name="Normal 2 3 5 3 3 2" xfId="2116" xr:uid="{00000000-0005-0000-0000-0000D7460000}"/>
    <cellStyle name="Normal 2 3 5 3 3 2 2" xfId="4501" xr:uid="{00000000-0005-0000-0000-0000D8460000}"/>
    <cellStyle name="Normal 2 3 5 3 3 2 2 2" xfId="9270" xr:uid="{00000000-0005-0000-0000-0000D9460000}"/>
    <cellStyle name="Normal 2 3 5 3 3 2 2 2 2" xfId="28343" xr:uid="{00000000-0005-0000-0000-0000DA460000}"/>
    <cellStyle name="Normal 2 3 5 3 3 2 2 2 3" xfId="18807" xr:uid="{00000000-0005-0000-0000-0000DB460000}"/>
    <cellStyle name="Normal 2 3 5 3 3 2 2 3" xfId="23575" xr:uid="{00000000-0005-0000-0000-0000DC460000}"/>
    <cellStyle name="Normal 2 3 5 3 3 2 2 4" xfId="14039" xr:uid="{00000000-0005-0000-0000-0000DD460000}"/>
    <cellStyle name="Normal 2 3 5 3 3 2 3" xfId="6886" xr:uid="{00000000-0005-0000-0000-0000DE460000}"/>
    <cellStyle name="Normal 2 3 5 3 3 2 3 2" xfId="25959" xr:uid="{00000000-0005-0000-0000-0000DF460000}"/>
    <cellStyle name="Normal 2 3 5 3 3 2 3 3" xfId="16423" xr:uid="{00000000-0005-0000-0000-0000E0460000}"/>
    <cellStyle name="Normal 2 3 5 3 3 2 4" xfId="21191" xr:uid="{00000000-0005-0000-0000-0000E1460000}"/>
    <cellStyle name="Normal 2 3 5 3 3 2 5" xfId="11655" xr:uid="{00000000-0005-0000-0000-0000E2460000}"/>
    <cellStyle name="Normal 2 3 5 3 3 3" xfId="3309" xr:uid="{00000000-0005-0000-0000-0000E3460000}"/>
    <cellStyle name="Normal 2 3 5 3 3 3 2" xfId="8078" xr:uid="{00000000-0005-0000-0000-0000E4460000}"/>
    <cellStyle name="Normal 2 3 5 3 3 3 2 2" xfId="27151" xr:uid="{00000000-0005-0000-0000-0000E5460000}"/>
    <cellStyle name="Normal 2 3 5 3 3 3 2 3" xfId="17615" xr:uid="{00000000-0005-0000-0000-0000E6460000}"/>
    <cellStyle name="Normal 2 3 5 3 3 3 3" xfId="22383" xr:uid="{00000000-0005-0000-0000-0000E7460000}"/>
    <cellStyle name="Normal 2 3 5 3 3 3 4" xfId="12847" xr:uid="{00000000-0005-0000-0000-0000E8460000}"/>
    <cellStyle name="Normal 2 3 5 3 3 4" xfId="5694" xr:uid="{00000000-0005-0000-0000-0000E9460000}"/>
    <cellStyle name="Normal 2 3 5 3 3 4 2" xfId="24767" xr:uid="{00000000-0005-0000-0000-0000EA460000}"/>
    <cellStyle name="Normal 2 3 5 3 3 4 3" xfId="15231" xr:uid="{00000000-0005-0000-0000-0000EB460000}"/>
    <cellStyle name="Normal 2 3 5 3 3 5" xfId="19999" xr:uid="{00000000-0005-0000-0000-0000EC460000}"/>
    <cellStyle name="Normal 2 3 5 3 3 6" xfId="10463" xr:uid="{00000000-0005-0000-0000-0000ED460000}"/>
    <cellStyle name="Normal 2 3 5 3 4" xfId="1420" xr:uid="{00000000-0005-0000-0000-0000EE460000}"/>
    <cellStyle name="Normal 2 3 5 3 4 2" xfId="3805" xr:uid="{00000000-0005-0000-0000-0000EF460000}"/>
    <cellStyle name="Normal 2 3 5 3 4 2 2" xfId="8574" xr:uid="{00000000-0005-0000-0000-0000F0460000}"/>
    <cellStyle name="Normal 2 3 5 3 4 2 2 2" xfId="27647" xr:uid="{00000000-0005-0000-0000-0000F1460000}"/>
    <cellStyle name="Normal 2 3 5 3 4 2 2 3" xfId="18111" xr:uid="{00000000-0005-0000-0000-0000F2460000}"/>
    <cellStyle name="Normal 2 3 5 3 4 2 3" xfId="22879" xr:uid="{00000000-0005-0000-0000-0000F3460000}"/>
    <cellStyle name="Normal 2 3 5 3 4 2 4" xfId="13343" xr:uid="{00000000-0005-0000-0000-0000F4460000}"/>
    <cellStyle name="Normal 2 3 5 3 4 3" xfId="6190" xr:uid="{00000000-0005-0000-0000-0000F5460000}"/>
    <cellStyle name="Normal 2 3 5 3 4 3 2" xfId="25263" xr:uid="{00000000-0005-0000-0000-0000F6460000}"/>
    <cellStyle name="Normal 2 3 5 3 4 3 3" xfId="15727" xr:uid="{00000000-0005-0000-0000-0000F7460000}"/>
    <cellStyle name="Normal 2 3 5 3 4 4" xfId="20495" xr:uid="{00000000-0005-0000-0000-0000F8460000}"/>
    <cellStyle name="Normal 2 3 5 3 4 5" xfId="10959" xr:uid="{00000000-0005-0000-0000-0000F9460000}"/>
    <cellStyle name="Normal 2 3 5 3 5" xfId="2613" xr:uid="{00000000-0005-0000-0000-0000FA460000}"/>
    <cellStyle name="Normal 2 3 5 3 5 2" xfId="7382" xr:uid="{00000000-0005-0000-0000-0000FB460000}"/>
    <cellStyle name="Normal 2 3 5 3 5 2 2" xfId="26455" xr:uid="{00000000-0005-0000-0000-0000FC460000}"/>
    <cellStyle name="Normal 2 3 5 3 5 2 3" xfId="16919" xr:uid="{00000000-0005-0000-0000-0000FD460000}"/>
    <cellStyle name="Normal 2 3 5 3 5 3" xfId="21687" xr:uid="{00000000-0005-0000-0000-0000FE460000}"/>
    <cellStyle name="Normal 2 3 5 3 5 4" xfId="12151" xr:uid="{00000000-0005-0000-0000-0000FF460000}"/>
    <cellStyle name="Normal 2 3 5 3 6" xfId="4998" xr:uid="{00000000-0005-0000-0000-000000470000}"/>
    <cellStyle name="Normal 2 3 5 3 6 2" xfId="24071" xr:uid="{00000000-0005-0000-0000-000001470000}"/>
    <cellStyle name="Normal 2 3 5 3 6 3" xfId="14535" xr:uid="{00000000-0005-0000-0000-000002470000}"/>
    <cellStyle name="Normal 2 3 5 3 7" xfId="19303" xr:uid="{00000000-0005-0000-0000-000003470000}"/>
    <cellStyle name="Normal 2 3 5 3 8" xfId="9767" xr:uid="{00000000-0005-0000-0000-000004470000}"/>
    <cellStyle name="Normal 2 3 5 4" xfId="365" xr:uid="{00000000-0005-0000-0000-000005470000}"/>
    <cellStyle name="Normal 2 3 5 4 2" xfId="714" xr:uid="{00000000-0005-0000-0000-000006470000}"/>
    <cellStyle name="Normal 2 3 5 4 2 2" xfId="1912" xr:uid="{00000000-0005-0000-0000-000007470000}"/>
    <cellStyle name="Normal 2 3 5 4 2 2 2" xfId="4297" xr:uid="{00000000-0005-0000-0000-000008470000}"/>
    <cellStyle name="Normal 2 3 5 4 2 2 2 2" xfId="9066" xr:uid="{00000000-0005-0000-0000-000009470000}"/>
    <cellStyle name="Normal 2 3 5 4 2 2 2 2 2" xfId="28139" xr:uid="{00000000-0005-0000-0000-00000A470000}"/>
    <cellStyle name="Normal 2 3 5 4 2 2 2 2 3" xfId="18603" xr:uid="{00000000-0005-0000-0000-00000B470000}"/>
    <cellStyle name="Normal 2 3 5 4 2 2 2 3" xfId="23371" xr:uid="{00000000-0005-0000-0000-00000C470000}"/>
    <cellStyle name="Normal 2 3 5 4 2 2 2 4" xfId="13835" xr:uid="{00000000-0005-0000-0000-00000D470000}"/>
    <cellStyle name="Normal 2 3 5 4 2 2 3" xfId="6682" xr:uid="{00000000-0005-0000-0000-00000E470000}"/>
    <cellStyle name="Normal 2 3 5 4 2 2 3 2" xfId="25755" xr:uid="{00000000-0005-0000-0000-00000F470000}"/>
    <cellStyle name="Normal 2 3 5 4 2 2 3 3" xfId="16219" xr:uid="{00000000-0005-0000-0000-000010470000}"/>
    <cellStyle name="Normal 2 3 5 4 2 2 4" xfId="20987" xr:uid="{00000000-0005-0000-0000-000011470000}"/>
    <cellStyle name="Normal 2 3 5 4 2 2 5" xfId="11451" xr:uid="{00000000-0005-0000-0000-000012470000}"/>
    <cellStyle name="Normal 2 3 5 4 2 3" xfId="3105" xr:uid="{00000000-0005-0000-0000-000013470000}"/>
    <cellStyle name="Normal 2 3 5 4 2 3 2" xfId="7874" xr:uid="{00000000-0005-0000-0000-000014470000}"/>
    <cellStyle name="Normal 2 3 5 4 2 3 2 2" xfId="26947" xr:uid="{00000000-0005-0000-0000-000015470000}"/>
    <cellStyle name="Normal 2 3 5 4 2 3 2 3" xfId="17411" xr:uid="{00000000-0005-0000-0000-000016470000}"/>
    <cellStyle name="Normal 2 3 5 4 2 3 3" xfId="22179" xr:uid="{00000000-0005-0000-0000-000017470000}"/>
    <cellStyle name="Normal 2 3 5 4 2 3 4" xfId="12643" xr:uid="{00000000-0005-0000-0000-000018470000}"/>
    <cellStyle name="Normal 2 3 5 4 2 4" xfId="5490" xr:uid="{00000000-0005-0000-0000-000019470000}"/>
    <cellStyle name="Normal 2 3 5 4 2 4 2" xfId="24563" xr:uid="{00000000-0005-0000-0000-00001A470000}"/>
    <cellStyle name="Normal 2 3 5 4 2 4 3" xfId="15027" xr:uid="{00000000-0005-0000-0000-00001B470000}"/>
    <cellStyle name="Normal 2 3 5 4 2 5" xfId="19795" xr:uid="{00000000-0005-0000-0000-00001C470000}"/>
    <cellStyle name="Normal 2 3 5 4 2 6" xfId="10259" xr:uid="{00000000-0005-0000-0000-00001D470000}"/>
    <cellStyle name="Normal 2 3 5 4 3" xfId="1062" xr:uid="{00000000-0005-0000-0000-00001E470000}"/>
    <cellStyle name="Normal 2 3 5 4 3 2" xfId="2260" xr:uid="{00000000-0005-0000-0000-00001F470000}"/>
    <cellStyle name="Normal 2 3 5 4 3 2 2" xfId="4645" xr:uid="{00000000-0005-0000-0000-000020470000}"/>
    <cellStyle name="Normal 2 3 5 4 3 2 2 2" xfId="9414" xr:uid="{00000000-0005-0000-0000-000021470000}"/>
    <cellStyle name="Normal 2 3 5 4 3 2 2 2 2" xfId="28487" xr:uid="{00000000-0005-0000-0000-000022470000}"/>
    <cellStyle name="Normal 2 3 5 4 3 2 2 2 3" xfId="18951" xr:uid="{00000000-0005-0000-0000-000023470000}"/>
    <cellStyle name="Normal 2 3 5 4 3 2 2 3" xfId="23719" xr:uid="{00000000-0005-0000-0000-000024470000}"/>
    <cellStyle name="Normal 2 3 5 4 3 2 2 4" xfId="14183" xr:uid="{00000000-0005-0000-0000-000025470000}"/>
    <cellStyle name="Normal 2 3 5 4 3 2 3" xfId="7030" xr:uid="{00000000-0005-0000-0000-000026470000}"/>
    <cellStyle name="Normal 2 3 5 4 3 2 3 2" xfId="26103" xr:uid="{00000000-0005-0000-0000-000027470000}"/>
    <cellStyle name="Normal 2 3 5 4 3 2 3 3" xfId="16567" xr:uid="{00000000-0005-0000-0000-000028470000}"/>
    <cellStyle name="Normal 2 3 5 4 3 2 4" xfId="21335" xr:uid="{00000000-0005-0000-0000-000029470000}"/>
    <cellStyle name="Normal 2 3 5 4 3 2 5" xfId="11799" xr:uid="{00000000-0005-0000-0000-00002A470000}"/>
    <cellStyle name="Normal 2 3 5 4 3 3" xfId="3453" xr:uid="{00000000-0005-0000-0000-00002B470000}"/>
    <cellStyle name="Normal 2 3 5 4 3 3 2" xfId="8222" xr:uid="{00000000-0005-0000-0000-00002C470000}"/>
    <cellStyle name="Normal 2 3 5 4 3 3 2 2" xfId="27295" xr:uid="{00000000-0005-0000-0000-00002D470000}"/>
    <cellStyle name="Normal 2 3 5 4 3 3 2 3" xfId="17759" xr:uid="{00000000-0005-0000-0000-00002E470000}"/>
    <cellStyle name="Normal 2 3 5 4 3 3 3" xfId="22527" xr:uid="{00000000-0005-0000-0000-00002F470000}"/>
    <cellStyle name="Normal 2 3 5 4 3 3 4" xfId="12991" xr:uid="{00000000-0005-0000-0000-000030470000}"/>
    <cellStyle name="Normal 2 3 5 4 3 4" xfId="5838" xr:uid="{00000000-0005-0000-0000-000031470000}"/>
    <cellStyle name="Normal 2 3 5 4 3 4 2" xfId="24911" xr:uid="{00000000-0005-0000-0000-000032470000}"/>
    <cellStyle name="Normal 2 3 5 4 3 4 3" xfId="15375" xr:uid="{00000000-0005-0000-0000-000033470000}"/>
    <cellStyle name="Normal 2 3 5 4 3 5" xfId="20143" xr:uid="{00000000-0005-0000-0000-000034470000}"/>
    <cellStyle name="Normal 2 3 5 4 3 6" xfId="10607" xr:uid="{00000000-0005-0000-0000-000035470000}"/>
    <cellStyle name="Normal 2 3 5 4 4" xfId="1564" xr:uid="{00000000-0005-0000-0000-000036470000}"/>
    <cellStyle name="Normal 2 3 5 4 4 2" xfId="3949" xr:uid="{00000000-0005-0000-0000-000037470000}"/>
    <cellStyle name="Normal 2 3 5 4 4 2 2" xfId="8718" xr:uid="{00000000-0005-0000-0000-000038470000}"/>
    <cellStyle name="Normal 2 3 5 4 4 2 2 2" xfId="27791" xr:uid="{00000000-0005-0000-0000-000039470000}"/>
    <cellStyle name="Normal 2 3 5 4 4 2 2 3" xfId="18255" xr:uid="{00000000-0005-0000-0000-00003A470000}"/>
    <cellStyle name="Normal 2 3 5 4 4 2 3" xfId="23023" xr:uid="{00000000-0005-0000-0000-00003B470000}"/>
    <cellStyle name="Normal 2 3 5 4 4 2 4" xfId="13487" xr:uid="{00000000-0005-0000-0000-00003C470000}"/>
    <cellStyle name="Normal 2 3 5 4 4 3" xfId="6334" xr:uid="{00000000-0005-0000-0000-00003D470000}"/>
    <cellStyle name="Normal 2 3 5 4 4 3 2" xfId="25407" xr:uid="{00000000-0005-0000-0000-00003E470000}"/>
    <cellStyle name="Normal 2 3 5 4 4 3 3" xfId="15871" xr:uid="{00000000-0005-0000-0000-00003F470000}"/>
    <cellStyle name="Normal 2 3 5 4 4 4" xfId="20639" xr:uid="{00000000-0005-0000-0000-000040470000}"/>
    <cellStyle name="Normal 2 3 5 4 4 5" xfId="11103" xr:uid="{00000000-0005-0000-0000-000041470000}"/>
    <cellStyle name="Normal 2 3 5 4 5" xfId="2757" xr:uid="{00000000-0005-0000-0000-000042470000}"/>
    <cellStyle name="Normal 2 3 5 4 5 2" xfId="7526" xr:uid="{00000000-0005-0000-0000-000043470000}"/>
    <cellStyle name="Normal 2 3 5 4 5 2 2" xfId="26599" xr:uid="{00000000-0005-0000-0000-000044470000}"/>
    <cellStyle name="Normal 2 3 5 4 5 2 3" xfId="17063" xr:uid="{00000000-0005-0000-0000-000045470000}"/>
    <cellStyle name="Normal 2 3 5 4 5 3" xfId="21831" xr:uid="{00000000-0005-0000-0000-000046470000}"/>
    <cellStyle name="Normal 2 3 5 4 5 4" xfId="12295" xr:uid="{00000000-0005-0000-0000-000047470000}"/>
    <cellStyle name="Normal 2 3 5 4 6" xfId="5142" xr:uid="{00000000-0005-0000-0000-000048470000}"/>
    <cellStyle name="Normal 2 3 5 4 6 2" xfId="24215" xr:uid="{00000000-0005-0000-0000-000049470000}"/>
    <cellStyle name="Normal 2 3 5 4 6 3" xfId="14679" xr:uid="{00000000-0005-0000-0000-00004A470000}"/>
    <cellStyle name="Normal 2 3 5 4 7" xfId="19447" xr:uid="{00000000-0005-0000-0000-00004B470000}"/>
    <cellStyle name="Normal 2 3 5 4 8" xfId="9911" xr:uid="{00000000-0005-0000-0000-00004C470000}"/>
    <cellStyle name="Normal 2 3 5 5" xfId="498" xr:uid="{00000000-0005-0000-0000-00004D470000}"/>
    <cellStyle name="Normal 2 3 5 5 2" xfId="1696" xr:uid="{00000000-0005-0000-0000-00004E470000}"/>
    <cellStyle name="Normal 2 3 5 5 2 2" xfId="4081" xr:uid="{00000000-0005-0000-0000-00004F470000}"/>
    <cellStyle name="Normal 2 3 5 5 2 2 2" xfId="8850" xr:uid="{00000000-0005-0000-0000-000050470000}"/>
    <cellStyle name="Normal 2 3 5 5 2 2 2 2" xfId="27923" xr:uid="{00000000-0005-0000-0000-000051470000}"/>
    <cellStyle name="Normal 2 3 5 5 2 2 2 3" xfId="18387" xr:uid="{00000000-0005-0000-0000-000052470000}"/>
    <cellStyle name="Normal 2 3 5 5 2 2 3" xfId="23155" xr:uid="{00000000-0005-0000-0000-000053470000}"/>
    <cellStyle name="Normal 2 3 5 5 2 2 4" xfId="13619" xr:uid="{00000000-0005-0000-0000-000054470000}"/>
    <cellStyle name="Normal 2 3 5 5 2 3" xfId="6466" xr:uid="{00000000-0005-0000-0000-000055470000}"/>
    <cellStyle name="Normal 2 3 5 5 2 3 2" xfId="25539" xr:uid="{00000000-0005-0000-0000-000056470000}"/>
    <cellStyle name="Normal 2 3 5 5 2 3 3" xfId="16003" xr:uid="{00000000-0005-0000-0000-000057470000}"/>
    <cellStyle name="Normal 2 3 5 5 2 4" xfId="20771" xr:uid="{00000000-0005-0000-0000-000058470000}"/>
    <cellStyle name="Normal 2 3 5 5 2 5" xfId="11235" xr:uid="{00000000-0005-0000-0000-000059470000}"/>
    <cellStyle name="Normal 2 3 5 5 3" xfId="2889" xr:uid="{00000000-0005-0000-0000-00005A470000}"/>
    <cellStyle name="Normal 2 3 5 5 3 2" xfId="7658" xr:uid="{00000000-0005-0000-0000-00005B470000}"/>
    <cellStyle name="Normal 2 3 5 5 3 2 2" xfId="26731" xr:uid="{00000000-0005-0000-0000-00005C470000}"/>
    <cellStyle name="Normal 2 3 5 5 3 2 3" xfId="17195" xr:uid="{00000000-0005-0000-0000-00005D470000}"/>
    <cellStyle name="Normal 2 3 5 5 3 3" xfId="21963" xr:uid="{00000000-0005-0000-0000-00005E470000}"/>
    <cellStyle name="Normal 2 3 5 5 3 4" xfId="12427" xr:uid="{00000000-0005-0000-0000-00005F470000}"/>
    <cellStyle name="Normal 2 3 5 5 4" xfId="5274" xr:uid="{00000000-0005-0000-0000-000060470000}"/>
    <cellStyle name="Normal 2 3 5 5 4 2" xfId="24347" xr:uid="{00000000-0005-0000-0000-000061470000}"/>
    <cellStyle name="Normal 2 3 5 5 4 3" xfId="14811" xr:uid="{00000000-0005-0000-0000-000062470000}"/>
    <cellStyle name="Normal 2 3 5 5 5" xfId="19579" xr:uid="{00000000-0005-0000-0000-000063470000}"/>
    <cellStyle name="Normal 2 3 5 5 6" xfId="10043" xr:uid="{00000000-0005-0000-0000-000064470000}"/>
    <cellStyle name="Normal 2 3 5 6" xfId="846" xr:uid="{00000000-0005-0000-0000-000065470000}"/>
    <cellStyle name="Normal 2 3 5 6 2" xfId="2044" xr:uid="{00000000-0005-0000-0000-000066470000}"/>
    <cellStyle name="Normal 2 3 5 6 2 2" xfId="4429" xr:uid="{00000000-0005-0000-0000-000067470000}"/>
    <cellStyle name="Normal 2 3 5 6 2 2 2" xfId="9198" xr:uid="{00000000-0005-0000-0000-000068470000}"/>
    <cellStyle name="Normal 2 3 5 6 2 2 2 2" xfId="28271" xr:uid="{00000000-0005-0000-0000-000069470000}"/>
    <cellStyle name="Normal 2 3 5 6 2 2 2 3" xfId="18735" xr:uid="{00000000-0005-0000-0000-00006A470000}"/>
    <cellStyle name="Normal 2 3 5 6 2 2 3" xfId="23503" xr:uid="{00000000-0005-0000-0000-00006B470000}"/>
    <cellStyle name="Normal 2 3 5 6 2 2 4" xfId="13967" xr:uid="{00000000-0005-0000-0000-00006C470000}"/>
    <cellStyle name="Normal 2 3 5 6 2 3" xfId="6814" xr:uid="{00000000-0005-0000-0000-00006D470000}"/>
    <cellStyle name="Normal 2 3 5 6 2 3 2" xfId="25887" xr:uid="{00000000-0005-0000-0000-00006E470000}"/>
    <cellStyle name="Normal 2 3 5 6 2 3 3" xfId="16351" xr:uid="{00000000-0005-0000-0000-00006F470000}"/>
    <cellStyle name="Normal 2 3 5 6 2 4" xfId="21119" xr:uid="{00000000-0005-0000-0000-000070470000}"/>
    <cellStyle name="Normal 2 3 5 6 2 5" xfId="11583" xr:uid="{00000000-0005-0000-0000-000071470000}"/>
    <cellStyle name="Normal 2 3 5 6 3" xfId="3237" xr:uid="{00000000-0005-0000-0000-000072470000}"/>
    <cellStyle name="Normal 2 3 5 6 3 2" xfId="8006" xr:uid="{00000000-0005-0000-0000-000073470000}"/>
    <cellStyle name="Normal 2 3 5 6 3 2 2" xfId="27079" xr:uid="{00000000-0005-0000-0000-000074470000}"/>
    <cellStyle name="Normal 2 3 5 6 3 2 3" xfId="17543" xr:uid="{00000000-0005-0000-0000-000075470000}"/>
    <cellStyle name="Normal 2 3 5 6 3 3" xfId="22311" xr:uid="{00000000-0005-0000-0000-000076470000}"/>
    <cellStyle name="Normal 2 3 5 6 3 4" xfId="12775" xr:uid="{00000000-0005-0000-0000-000077470000}"/>
    <cellStyle name="Normal 2 3 5 6 4" xfId="5622" xr:uid="{00000000-0005-0000-0000-000078470000}"/>
    <cellStyle name="Normal 2 3 5 6 4 2" xfId="24695" xr:uid="{00000000-0005-0000-0000-000079470000}"/>
    <cellStyle name="Normal 2 3 5 6 4 3" xfId="15159" xr:uid="{00000000-0005-0000-0000-00007A470000}"/>
    <cellStyle name="Normal 2 3 5 6 5" xfId="19927" xr:uid="{00000000-0005-0000-0000-00007B470000}"/>
    <cellStyle name="Normal 2 3 5 6 6" xfId="10391" xr:uid="{00000000-0005-0000-0000-00007C470000}"/>
    <cellStyle name="Normal 2 3 5 7" xfId="149" xr:uid="{00000000-0005-0000-0000-00007D470000}"/>
    <cellStyle name="Normal 2 3 5 7 2" xfId="1348" xr:uid="{00000000-0005-0000-0000-00007E470000}"/>
    <cellStyle name="Normal 2 3 5 7 2 2" xfId="3733" xr:uid="{00000000-0005-0000-0000-00007F470000}"/>
    <cellStyle name="Normal 2 3 5 7 2 2 2" xfId="8502" xr:uid="{00000000-0005-0000-0000-000080470000}"/>
    <cellStyle name="Normal 2 3 5 7 2 2 2 2" xfId="27575" xr:uid="{00000000-0005-0000-0000-000081470000}"/>
    <cellStyle name="Normal 2 3 5 7 2 2 2 3" xfId="18039" xr:uid="{00000000-0005-0000-0000-000082470000}"/>
    <cellStyle name="Normal 2 3 5 7 2 2 3" xfId="22807" xr:uid="{00000000-0005-0000-0000-000083470000}"/>
    <cellStyle name="Normal 2 3 5 7 2 2 4" xfId="13271" xr:uid="{00000000-0005-0000-0000-000084470000}"/>
    <cellStyle name="Normal 2 3 5 7 2 3" xfId="6118" xr:uid="{00000000-0005-0000-0000-000085470000}"/>
    <cellStyle name="Normal 2 3 5 7 2 3 2" xfId="25191" xr:uid="{00000000-0005-0000-0000-000086470000}"/>
    <cellStyle name="Normal 2 3 5 7 2 3 3" xfId="15655" xr:uid="{00000000-0005-0000-0000-000087470000}"/>
    <cellStyle name="Normal 2 3 5 7 2 4" xfId="20423" xr:uid="{00000000-0005-0000-0000-000088470000}"/>
    <cellStyle name="Normal 2 3 5 7 2 5" xfId="10887" xr:uid="{00000000-0005-0000-0000-000089470000}"/>
    <cellStyle name="Normal 2 3 5 7 3" xfId="2541" xr:uid="{00000000-0005-0000-0000-00008A470000}"/>
    <cellStyle name="Normal 2 3 5 7 3 2" xfId="7310" xr:uid="{00000000-0005-0000-0000-00008B470000}"/>
    <cellStyle name="Normal 2 3 5 7 3 2 2" xfId="26383" xr:uid="{00000000-0005-0000-0000-00008C470000}"/>
    <cellStyle name="Normal 2 3 5 7 3 2 3" xfId="16847" xr:uid="{00000000-0005-0000-0000-00008D470000}"/>
    <cellStyle name="Normal 2 3 5 7 3 3" xfId="21615" xr:uid="{00000000-0005-0000-0000-00008E470000}"/>
    <cellStyle name="Normal 2 3 5 7 3 4" xfId="12079" xr:uid="{00000000-0005-0000-0000-00008F470000}"/>
    <cellStyle name="Normal 2 3 5 7 4" xfId="4926" xr:uid="{00000000-0005-0000-0000-000090470000}"/>
    <cellStyle name="Normal 2 3 5 7 4 2" xfId="23999" xr:uid="{00000000-0005-0000-0000-000091470000}"/>
    <cellStyle name="Normal 2 3 5 7 4 3" xfId="14463" xr:uid="{00000000-0005-0000-0000-000092470000}"/>
    <cellStyle name="Normal 2 3 5 7 5" xfId="19231" xr:uid="{00000000-0005-0000-0000-000093470000}"/>
    <cellStyle name="Normal 2 3 5 7 6" xfId="9695" xr:uid="{00000000-0005-0000-0000-000094470000}"/>
    <cellStyle name="Normal 2 3 5 8" xfId="1183" xr:uid="{00000000-0005-0000-0000-000095470000}"/>
    <cellStyle name="Normal 2 3 5 8 2" xfId="2380" xr:uid="{00000000-0005-0000-0000-000096470000}"/>
    <cellStyle name="Normal 2 3 5 8 2 2" xfId="4765" xr:uid="{00000000-0005-0000-0000-000097470000}"/>
    <cellStyle name="Normal 2 3 5 8 2 2 2" xfId="9534" xr:uid="{00000000-0005-0000-0000-000098470000}"/>
    <cellStyle name="Normal 2 3 5 8 2 2 2 2" xfId="28607" xr:uid="{00000000-0005-0000-0000-000099470000}"/>
    <cellStyle name="Normal 2 3 5 8 2 2 2 3" xfId="19071" xr:uid="{00000000-0005-0000-0000-00009A470000}"/>
    <cellStyle name="Normal 2 3 5 8 2 2 3" xfId="23839" xr:uid="{00000000-0005-0000-0000-00009B470000}"/>
    <cellStyle name="Normal 2 3 5 8 2 2 4" xfId="14303" xr:uid="{00000000-0005-0000-0000-00009C470000}"/>
    <cellStyle name="Normal 2 3 5 8 2 3" xfId="7150" xr:uid="{00000000-0005-0000-0000-00009D470000}"/>
    <cellStyle name="Normal 2 3 5 8 2 3 2" xfId="26223" xr:uid="{00000000-0005-0000-0000-00009E470000}"/>
    <cellStyle name="Normal 2 3 5 8 2 3 3" xfId="16687" xr:uid="{00000000-0005-0000-0000-00009F470000}"/>
    <cellStyle name="Normal 2 3 5 8 2 4" xfId="21455" xr:uid="{00000000-0005-0000-0000-0000A0470000}"/>
    <cellStyle name="Normal 2 3 5 8 2 5" xfId="11919" xr:uid="{00000000-0005-0000-0000-0000A1470000}"/>
    <cellStyle name="Normal 2 3 5 8 3" xfId="3573" xr:uid="{00000000-0005-0000-0000-0000A2470000}"/>
    <cellStyle name="Normal 2 3 5 8 3 2" xfId="8342" xr:uid="{00000000-0005-0000-0000-0000A3470000}"/>
    <cellStyle name="Normal 2 3 5 8 3 2 2" xfId="27415" xr:uid="{00000000-0005-0000-0000-0000A4470000}"/>
    <cellStyle name="Normal 2 3 5 8 3 2 3" xfId="17879" xr:uid="{00000000-0005-0000-0000-0000A5470000}"/>
    <cellStyle name="Normal 2 3 5 8 3 3" xfId="22647" xr:uid="{00000000-0005-0000-0000-0000A6470000}"/>
    <cellStyle name="Normal 2 3 5 8 3 4" xfId="13111" xr:uid="{00000000-0005-0000-0000-0000A7470000}"/>
    <cellStyle name="Normal 2 3 5 8 4" xfId="5958" xr:uid="{00000000-0005-0000-0000-0000A8470000}"/>
    <cellStyle name="Normal 2 3 5 8 4 2" xfId="25031" xr:uid="{00000000-0005-0000-0000-0000A9470000}"/>
    <cellStyle name="Normal 2 3 5 8 4 3" xfId="15495" xr:uid="{00000000-0005-0000-0000-0000AA470000}"/>
    <cellStyle name="Normal 2 3 5 8 5" xfId="20263" xr:uid="{00000000-0005-0000-0000-0000AB470000}"/>
    <cellStyle name="Normal 2 3 5 8 6" xfId="10727" xr:uid="{00000000-0005-0000-0000-0000AC470000}"/>
    <cellStyle name="Normal 2 3 5 9" xfId="89" xr:uid="{00000000-0005-0000-0000-0000AD470000}"/>
    <cellStyle name="Normal 2 3 5 9 2" xfId="1288" xr:uid="{00000000-0005-0000-0000-0000AE470000}"/>
    <cellStyle name="Normal 2 3 5 9 2 2" xfId="3673" xr:uid="{00000000-0005-0000-0000-0000AF470000}"/>
    <cellStyle name="Normal 2 3 5 9 2 2 2" xfId="8442" xr:uid="{00000000-0005-0000-0000-0000B0470000}"/>
    <cellStyle name="Normal 2 3 5 9 2 2 2 2" xfId="27515" xr:uid="{00000000-0005-0000-0000-0000B1470000}"/>
    <cellStyle name="Normal 2 3 5 9 2 2 2 3" xfId="17979" xr:uid="{00000000-0005-0000-0000-0000B2470000}"/>
    <cellStyle name="Normal 2 3 5 9 2 2 3" xfId="22747" xr:uid="{00000000-0005-0000-0000-0000B3470000}"/>
    <cellStyle name="Normal 2 3 5 9 2 2 4" xfId="13211" xr:uid="{00000000-0005-0000-0000-0000B4470000}"/>
    <cellStyle name="Normal 2 3 5 9 2 3" xfId="6058" xr:uid="{00000000-0005-0000-0000-0000B5470000}"/>
    <cellStyle name="Normal 2 3 5 9 2 3 2" xfId="25131" xr:uid="{00000000-0005-0000-0000-0000B6470000}"/>
    <cellStyle name="Normal 2 3 5 9 2 3 3" xfId="15595" xr:uid="{00000000-0005-0000-0000-0000B7470000}"/>
    <cellStyle name="Normal 2 3 5 9 2 4" xfId="20363" xr:uid="{00000000-0005-0000-0000-0000B8470000}"/>
    <cellStyle name="Normal 2 3 5 9 2 5" xfId="10827" xr:uid="{00000000-0005-0000-0000-0000B9470000}"/>
    <cellStyle name="Normal 2 3 5 9 3" xfId="2481" xr:uid="{00000000-0005-0000-0000-0000BA470000}"/>
    <cellStyle name="Normal 2 3 5 9 3 2" xfId="7250" xr:uid="{00000000-0005-0000-0000-0000BB470000}"/>
    <cellStyle name="Normal 2 3 5 9 3 2 2" xfId="26323" xr:uid="{00000000-0005-0000-0000-0000BC470000}"/>
    <cellStyle name="Normal 2 3 5 9 3 2 3" xfId="16787" xr:uid="{00000000-0005-0000-0000-0000BD470000}"/>
    <cellStyle name="Normal 2 3 5 9 3 3" xfId="21555" xr:uid="{00000000-0005-0000-0000-0000BE470000}"/>
    <cellStyle name="Normal 2 3 5 9 3 4" xfId="12019" xr:uid="{00000000-0005-0000-0000-0000BF470000}"/>
    <cellStyle name="Normal 2 3 5 9 4" xfId="4866" xr:uid="{00000000-0005-0000-0000-0000C0470000}"/>
    <cellStyle name="Normal 2 3 5 9 4 2" xfId="23939" xr:uid="{00000000-0005-0000-0000-0000C1470000}"/>
    <cellStyle name="Normal 2 3 5 9 4 3" xfId="14403" xr:uid="{00000000-0005-0000-0000-0000C2470000}"/>
    <cellStyle name="Normal 2 3 5 9 5" xfId="19171" xr:uid="{00000000-0005-0000-0000-0000C3470000}"/>
    <cellStyle name="Normal 2 3 5 9 6" xfId="9635" xr:uid="{00000000-0005-0000-0000-0000C4470000}"/>
    <cellStyle name="Normal 2 3 6" xfId="125" xr:uid="{00000000-0005-0000-0000-0000C5470000}"/>
    <cellStyle name="Normal 2 3 6 10" xfId="19207" xr:uid="{00000000-0005-0000-0000-0000C6470000}"/>
    <cellStyle name="Normal 2 3 6 11" xfId="9671" xr:uid="{00000000-0005-0000-0000-0000C7470000}"/>
    <cellStyle name="Normal 2 3 6 2" xfId="269" xr:uid="{00000000-0005-0000-0000-0000C8470000}"/>
    <cellStyle name="Normal 2 3 6 2 2" xfId="413" xr:uid="{00000000-0005-0000-0000-0000C9470000}"/>
    <cellStyle name="Normal 2 3 6 2 2 2" xfId="762" xr:uid="{00000000-0005-0000-0000-0000CA470000}"/>
    <cellStyle name="Normal 2 3 6 2 2 2 2" xfId="1960" xr:uid="{00000000-0005-0000-0000-0000CB470000}"/>
    <cellStyle name="Normal 2 3 6 2 2 2 2 2" xfId="4345" xr:uid="{00000000-0005-0000-0000-0000CC470000}"/>
    <cellStyle name="Normal 2 3 6 2 2 2 2 2 2" xfId="9114" xr:uid="{00000000-0005-0000-0000-0000CD470000}"/>
    <cellStyle name="Normal 2 3 6 2 2 2 2 2 2 2" xfId="28187" xr:uid="{00000000-0005-0000-0000-0000CE470000}"/>
    <cellStyle name="Normal 2 3 6 2 2 2 2 2 2 3" xfId="18651" xr:uid="{00000000-0005-0000-0000-0000CF470000}"/>
    <cellStyle name="Normal 2 3 6 2 2 2 2 2 3" xfId="23419" xr:uid="{00000000-0005-0000-0000-0000D0470000}"/>
    <cellStyle name="Normal 2 3 6 2 2 2 2 2 4" xfId="13883" xr:uid="{00000000-0005-0000-0000-0000D1470000}"/>
    <cellStyle name="Normal 2 3 6 2 2 2 2 3" xfId="6730" xr:uid="{00000000-0005-0000-0000-0000D2470000}"/>
    <cellStyle name="Normal 2 3 6 2 2 2 2 3 2" xfId="25803" xr:uid="{00000000-0005-0000-0000-0000D3470000}"/>
    <cellStyle name="Normal 2 3 6 2 2 2 2 3 3" xfId="16267" xr:uid="{00000000-0005-0000-0000-0000D4470000}"/>
    <cellStyle name="Normal 2 3 6 2 2 2 2 4" xfId="21035" xr:uid="{00000000-0005-0000-0000-0000D5470000}"/>
    <cellStyle name="Normal 2 3 6 2 2 2 2 5" xfId="11499" xr:uid="{00000000-0005-0000-0000-0000D6470000}"/>
    <cellStyle name="Normal 2 3 6 2 2 2 3" xfId="3153" xr:uid="{00000000-0005-0000-0000-0000D7470000}"/>
    <cellStyle name="Normal 2 3 6 2 2 2 3 2" xfId="7922" xr:uid="{00000000-0005-0000-0000-0000D8470000}"/>
    <cellStyle name="Normal 2 3 6 2 2 2 3 2 2" xfId="26995" xr:uid="{00000000-0005-0000-0000-0000D9470000}"/>
    <cellStyle name="Normal 2 3 6 2 2 2 3 2 3" xfId="17459" xr:uid="{00000000-0005-0000-0000-0000DA470000}"/>
    <cellStyle name="Normal 2 3 6 2 2 2 3 3" xfId="22227" xr:uid="{00000000-0005-0000-0000-0000DB470000}"/>
    <cellStyle name="Normal 2 3 6 2 2 2 3 4" xfId="12691" xr:uid="{00000000-0005-0000-0000-0000DC470000}"/>
    <cellStyle name="Normal 2 3 6 2 2 2 4" xfId="5538" xr:uid="{00000000-0005-0000-0000-0000DD470000}"/>
    <cellStyle name="Normal 2 3 6 2 2 2 4 2" xfId="24611" xr:uid="{00000000-0005-0000-0000-0000DE470000}"/>
    <cellStyle name="Normal 2 3 6 2 2 2 4 3" xfId="15075" xr:uid="{00000000-0005-0000-0000-0000DF470000}"/>
    <cellStyle name="Normal 2 3 6 2 2 2 5" xfId="19843" xr:uid="{00000000-0005-0000-0000-0000E0470000}"/>
    <cellStyle name="Normal 2 3 6 2 2 2 6" xfId="10307" xr:uid="{00000000-0005-0000-0000-0000E1470000}"/>
    <cellStyle name="Normal 2 3 6 2 2 3" xfId="1110" xr:uid="{00000000-0005-0000-0000-0000E2470000}"/>
    <cellStyle name="Normal 2 3 6 2 2 3 2" xfId="2308" xr:uid="{00000000-0005-0000-0000-0000E3470000}"/>
    <cellStyle name="Normal 2 3 6 2 2 3 2 2" xfId="4693" xr:uid="{00000000-0005-0000-0000-0000E4470000}"/>
    <cellStyle name="Normal 2 3 6 2 2 3 2 2 2" xfId="9462" xr:uid="{00000000-0005-0000-0000-0000E5470000}"/>
    <cellStyle name="Normal 2 3 6 2 2 3 2 2 2 2" xfId="28535" xr:uid="{00000000-0005-0000-0000-0000E6470000}"/>
    <cellStyle name="Normal 2 3 6 2 2 3 2 2 2 3" xfId="18999" xr:uid="{00000000-0005-0000-0000-0000E7470000}"/>
    <cellStyle name="Normal 2 3 6 2 2 3 2 2 3" xfId="23767" xr:uid="{00000000-0005-0000-0000-0000E8470000}"/>
    <cellStyle name="Normal 2 3 6 2 2 3 2 2 4" xfId="14231" xr:uid="{00000000-0005-0000-0000-0000E9470000}"/>
    <cellStyle name="Normal 2 3 6 2 2 3 2 3" xfId="7078" xr:uid="{00000000-0005-0000-0000-0000EA470000}"/>
    <cellStyle name="Normal 2 3 6 2 2 3 2 3 2" xfId="26151" xr:uid="{00000000-0005-0000-0000-0000EB470000}"/>
    <cellStyle name="Normal 2 3 6 2 2 3 2 3 3" xfId="16615" xr:uid="{00000000-0005-0000-0000-0000EC470000}"/>
    <cellStyle name="Normal 2 3 6 2 2 3 2 4" xfId="21383" xr:uid="{00000000-0005-0000-0000-0000ED470000}"/>
    <cellStyle name="Normal 2 3 6 2 2 3 2 5" xfId="11847" xr:uid="{00000000-0005-0000-0000-0000EE470000}"/>
    <cellStyle name="Normal 2 3 6 2 2 3 3" xfId="3501" xr:uid="{00000000-0005-0000-0000-0000EF470000}"/>
    <cellStyle name="Normal 2 3 6 2 2 3 3 2" xfId="8270" xr:uid="{00000000-0005-0000-0000-0000F0470000}"/>
    <cellStyle name="Normal 2 3 6 2 2 3 3 2 2" xfId="27343" xr:uid="{00000000-0005-0000-0000-0000F1470000}"/>
    <cellStyle name="Normal 2 3 6 2 2 3 3 2 3" xfId="17807" xr:uid="{00000000-0005-0000-0000-0000F2470000}"/>
    <cellStyle name="Normal 2 3 6 2 2 3 3 3" xfId="22575" xr:uid="{00000000-0005-0000-0000-0000F3470000}"/>
    <cellStyle name="Normal 2 3 6 2 2 3 3 4" xfId="13039" xr:uid="{00000000-0005-0000-0000-0000F4470000}"/>
    <cellStyle name="Normal 2 3 6 2 2 3 4" xfId="5886" xr:uid="{00000000-0005-0000-0000-0000F5470000}"/>
    <cellStyle name="Normal 2 3 6 2 2 3 4 2" xfId="24959" xr:uid="{00000000-0005-0000-0000-0000F6470000}"/>
    <cellStyle name="Normal 2 3 6 2 2 3 4 3" xfId="15423" xr:uid="{00000000-0005-0000-0000-0000F7470000}"/>
    <cellStyle name="Normal 2 3 6 2 2 3 5" xfId="20191" xr:uid="{00000000-0005-0000-0000-0000F8470000}"/>
    <cellStyle name="Normal 2 3 6 2 2 3 6" xfId="10655" xr:uid="{00000000-0005-0000-0000-0000F9470000}"/>
    <cellStyle name="Normal 2 3 6 2 2 4" xfId="1612" xr:uid="{00000000-0005-0000-0000-0000FA470000}"/>
    <cellStyle name="Normal 2 3 6 2 2 4 2" xfId="3997" xr:uid="{00000000-0005-0000-0000-0000FB470000}"/>
    <cellStyle name="Normal 2 3 6 2 2 4 2 2" xfId="8766" xr:uid="{00000000-0005-0000-0000-0000FC470000}"/>
    <cellStyle name="Normal 2 3 6 2 2 4 2 2 2" xfId="27839" xr:uid="{00000000-0005-0000-0000-0000FD470000}"/>
    <cellStyle name="Normal 2 3 6 2 2 4 2 2 3" xfId="18303" xr:uid="{00000000-0005-0000-0000-0000FE470000}"/>
    <cellStyle name="Normal 2 3 6 2 2 4 2 3" xfId="23071" xr:uid="{00000000-0005-0000-0000-0000FF470000}"/>
    <cellStyle name="Normal 2 3 6 2 2 4 2 4" xfId="13535" xr:uid="{00000000-0005-0000-0000-000000480000}"/>
    <cellStyle name="Normal 2 3 6 2 2 4 3" xfId="6382" xr:uid="{00000000-0005-0000-0000-000001480000}"/>
    <cellStyle name="Normal 2 3 6 2 2 4 3 2" xfId="25455" xr:uid="{00000000-0005-0000-0000-000002480000}"/>
    <cellStyle name="Normal 2 3 6 2 2 4 3 3" xfId="15919" xr:uid="{00000000-0005-0000-0000-000003480000}"/>
    <cellStyle name="Normal 2 3 6 2 2 4 4" xfId="20687" xr:uid="{00000000-0005-0000-0000-000004480000}"/>
    <cellStyle name="Normal 2 3 6 2 2 4 5" xfId="11151" xr:uid="{00000000-0005-0000-0000-000005480000}"/>
    <cellStyle name="Normal 2 3 6 2 2 5" xfId="2805" xr:uid="{00000000-0005-0000-0000-000006480000}"/>
    <cellStyle name="Normal 2 3 6 2 2 5 2" xfId="7574" xr:uid="{00000000-0005-0000-0000-000007480000}"/>
    <cellStyle name="Normal 2 3 6 2 2 5 2 2" xfId="26647" xr:uid="{00000000-0005-0000-0000-000008480000}"/>
    <cellStyle name="Normal 2 3 6 2 2 5 2 3" xfId="17111" xr:uid="{00000000-0005-0000-0000-000009480000}"/>
    <cellStyle name="Normal 2 3 6 2 2 5 3" xfId="21879" xr:uid="{00000000-0005-0000-0000-00000A480000}"/>
    <cellStyle name="Normal 2 3 6 2 2 5 4" xfId="12343" xr:uid="{00000000-0005-0000-0000-00000B480000}"/>
    <cellStyle name="Normal 2 3 6 2 2 6" xfId="5190" xr:uid="{00000000-0005-0000-0000-00000C480000}"/>
    <cellStyle name="Normal 2 3 6 2 2 6 2" xfId="24263" xr:uid="{00000000-0005-0000-0000-00000D480000}"/>
    <cellStyle name="Normal 2 3 6 2 2 6 3" xfId="14727" xr:uid="{00000000-0005-0000-0000-00000E480000}"/>
    <cellStyle name="Normal 2 3 6 2 2 7" xfId="19495" xr:uid="{00000000-0005-0000-0000-00000F480000}"/>
    <cellStyle name="Normal 2 3 6 2 2 8" xfId="9959" xr:uid="{00000000-0005-0000-0000-000010480000}"/>
    <cellStyle name="Normal 2 3 6 2 3" xfId="618" xr:uid="{00000000-0005-0000-0000-000011480000}"/>
    <cellStyle name="Normal 2 3 6 2 3 2" xfId="1816" xr:uid="{00000000-0005-0000-0000-000012480000}"/>
    <cellStyle name="Normal 2 3 6 2 3 2 2" xfId="4201" xr:uid="{00000000-0005-0000-0000-000013480000}"/>
    <cellStyle name="Normal 2 3 6 2 3 2 2 2" xfId="8970" xr:uid="{00000000-0005-0000-0000-000014480000}"/>
    <cellStyle name="Normal 2 3 6 2 3 2 2 2 2" xfId="28043" xr:uid="{00000000-0005-0000-0000-000015480000}"/>
    <cellStyle name="Normal 2 3 6 2 3 2 2 2 3" xfId="18507" xr:uid="{00000000-0005-0000-0000-000016480000}"/>
    <cellStyle name="Normal 2 3 6 2 3 2 2 3" xfId="23275" xr:uid="{00000000-0005-0000-0000-000017480000}"/>
    <cellStyle name="Normal 2 3 6 2 3 2 2 4" xfId="13739" xr:uid="{00000000-0005-0000-0000-000018480000}"/>
    <cellStyle name="Normal 2 3 6 2 3 2 3" xfId="6586" xr:uid="{00000000-0005-0000-0000-000019480000}"/>
    <cellStyle name="Normal 2 3 6 2 3 2 3 2" xfId="25659" xr:uid="{00000000-0005-0000-0000-00001A480000}"/>
    <cellStyle name="Normal 2 3 6 2 3 2 3 3" xfId="16123" xr:uid="{00000000-0005-0000-0000-00001B480000}"/>
    <cellStyle name="Normal 2 3 6 2 3 2 4" xfId="20891" xr:uid="{00000000-0005-0000-0000-00001C480000}"/>
    <cellStyle name="Normal 2 3 6 2 3 2 5" xfId="11355" xr:uid="{00000000-0005-0000-0000-00001D480000}"/>
    <cellStyle name="Normal 2 3 6 2 3 3" xfId="3009" xr:uid="{00000000-0005-0000-0000-00001E480000}"/>
    <cellStyle name="Normal 2 3 6 2 3 3 2" xfId="7778" xr:uid="{00000000-0005-0000-0000-00001F480000}"/>
    <cellStyle name="Normal 2 3 6 2 3 3 2 2" xfId="26851" xr:uid="{00000000-0005-0000-0000-000020480000}"/>
    <cellStyle name="Normal 2 3 6 2 3 3 2 3" xfId="17315" xr:uid="{00000000-0005-0000-0000-000021480000}"/>
    <cellStyle name="Normal 2 3 6 2 3 3 3" xfId="22083" xr:uid="{00000000-0005-0000-0000-000022480000}"/>
    <cellStyle name="Normal 2 3 6 2 3 3 4" xfId="12547" xr:uid="{00000000-0005-0000-0000-000023480000}"/>
    <cellStyle name="Normal 2 3 6 2 3 4" xfId="5394" xr:uid="{00000000-0005-0000-0000-000024480000}"/>
    <cellStyle name="Normal 2 3 6 2 3 4 2" xfId="24467" xr:uid="{00000000-0005-0000-0000-000025480000}"/>
    <cellStyle name="Normal 2 3 6 2 3 4 3" xfId="14931" xr:uid="{00000000-0005-0000-0000-000026480000}"/>
    <cellStyle name="Normal 2 3 6 2 3 5" xfId="19699" xr:uid="{00000000-0005-0000-0000-000027480000}"/>
    <cellStyle name="Normal 2 3 6 2 3 6" xfId="10163" xr:uid="{00000000-0005-0000-0000-000028480000}"/>
    <cellStyle name="Normal 2 3 6 2 4" xfId="966" xr:uid="{00000000-0005-0000-0000-000029480000}"/>
    <cellStyle name="Normal 2 3 6 2 4 2" xfId="2164" xr:uid="{00000000-0005-0000-0000-00002A480000}"/>
    <cellStyle name="Normal 2 3 6 2 4 2 2" xfId="4549" xr:uid="{00000000-0005-0000-0000-00002B480000}"/>
    <cellStyle name="Normal 2 3 6 2 4 2 2 2" xfId="9318" xr:uid="{00000000-0005-0000-0000-00002C480000}"/>
    <cellStyle name="Normal 2 3 6 2 4 2 2 2 2" xfId="28391" xr:uid="{00000000-0005-0000-0000-00002D480000}"/>
    <cellStyle name="Normal 2 3 6 2 4 2 2 2 3" xfId="18855" xr:uid="{00000000-0005-0000-0000-00002E480000}"/>
    <cellStyle name="Normal 2 3 6 2 4 2 2 3" xfId="23623" xr:uid="{00000000-0005-0000-0000-00002F480000}"/>
    <cellStyle name="Normal 2 3 6 2 4 2 2 4" xfId="14087" xr:uid="{00000000-0005-0000-0000-000030480000}"/>
    <cellStyle name="Normal 2 3 6 2 4 2 3" xfId="6934" xr:uid="{00000000-0005-0000-0000-000031480000}"/>
    <cellStyle name="Normal 2 3 6 2 4 2 3 2" xfId="26007" xr:uid="{00000000-0005-0000-0000-000032480000}"/>
    <cellStyle name="Normal 2 3 6 2 4 2 3 3" xfId="16471" xr:uid="{00000000-0005-0000-0000-000033480000}"/>
    <cellStyle name="Normal 2 3 6 2 4 2 4" xfId="21239" xr:uid="{00000000-0005-0000-0000-000034480000}"/>
    <cellStyle name="Normal 2 3 6 2 4 2 5" xfId="11703" xr:uid="{00000000-0005-0000-0000-000035480000}"/>
    <cellStyle name="Normal 2 3 6 2 4 3" xfId="3357" xr:uid="{00000000-0005-0000-0000-000036480000}"/>
    <cellStyle name="Normal 2 3 6 2 4 3 2" xfId="8126" xr:uid="{00000000-0005-0000-0000-000037480000}"/>
    <cellStyle name="Normal 2 3 6 2 4 3 2 2" xfId="27199" xr:uid="{00000000-0005-0000-0000-000038480000}"/>
    <cellStyle name="Normal 2 3 6 2 4 3 2 3" xfId="17663" xr:uid="{00000000-0005-0000-0000-000039480000}"/>
    <cellStyle name="Normal 2 3 6 2 4 3 3" xfId="22431" xr:uid="{00000000-0005-0000-0000-00003A480000}"/>
    <cellStyle name="Normal 2 3 6 2 4 3 4" xfId="12895" xr:uid="{00000000-0005-0000-0000-00003B480000}"/>
    <cellStyle name="Normal 2 3 6 2 4 4" xfId="5742" xr:uid="{00000000-0005-0000-0000-00003C480000}"/>
    <cellStyle name="Normal 2 3 6 2 4 4 2" xfId="24815" xr:uid="{00000000-0005-0000-0000-00003D480000}"/>
    <cellStyle name="Normal 2 3 6 2 4 4 3" xfId="15279" xr:uid="{00000000-0005-0000-0000-00003E480000}"/>
    <cellStyle name="Normal 2 3 6 2 4 5" xfId="20047" xr:uid="{00000000-0005-0000-0000-00003F480000}"/>
    <cellStyle name="Normal 2 3 6 2 4 6" xfId="10511" xr:uid="{00000000-0005-0000-0000-000040480000}"/>
    <cellStyle name="Normal 2 3 6 2 5" xfId="1468" xr:uid="{00000000-0005-0000-0000-000041480000}"/>
    <cellStyle name="Normal 2 3 6 2 5 2" xfId="3853" xr:uid="{00000000-0005-0000-0000-000042480000}"/>
    <cellStyle name="Normal 2 3 6 2 5 2 2" xfId="8622" xr:uid="{00000000-0005-0000-0000-000043480000}"/>
    <cellStyle name="Normal 2 3 6 2 5 2 2 2" xfId="27695" xr:uid="{00000000-0005-0000-0000-000044480000}"/>
    <cellStyle name="Normal 2 3 6 2 5 2 2 3" xfId="18159" xr:uid="{00000000-0005-0000-0000-000045480000}"/>
    <cellStyle name="Normal 2 3 6 2 5 2 3" xfId="22927" xr:uid="{00000000-0005-0000-0000-000046480000}"/>
    <cellStyle name="Normal 2 3 6 2 5 2 4" xfId="13391" xr:uid="{00000000-0005-0000-0000-000047480000}"/>
    <cellStyle name="Normal 2 3 6 2 5 3" xfId="6238" xr:uid="{00000000-0005-0000-0000-000048480000}"/>
    <cellStyle name="Normal 2 3 6 2 5 3 2" xfId="25311" xr:uid="{00000000-0005-0000-0000-000049480000}"/>
    <cellStyle name="Normal 2 3 6 2 5 3 3" xfId="15775" xr:uid="{00000000-0005-0000-0000-00004A480000}"/>
    <cellStyle name="Normal 2 3 6 2 5 4" xfId="20543" xr:uid="{00000000-0005-0000-0000-00004B480000}"/>
    <cellStyle name="Normal 2 3 6 2 5 5" xfId="11007" xr:uid="{00000000-0005-0000-0000-00004C480000}"/>
    <cellStyle name="Normal 2 3 6 2 6" xfId="2661" xr:uid="{00000000-0005-0000-0000-00004D480000}"/>
    <cellStyle name="Normal 2 3 6 2 6 2" xfId="7430" xr:uid="{00000000-0005-0000-0000-00004E480000}"/>
    <cellStyle name="Normal 2 3 6 2 6 2 2" xfId="26503" xr:uid="{00000000-0005-0000-0000-00004F480000}"/>
    <cellStyle name="Normal 2 3 6 2 6 2 3" xfId="16967" xr:uid="{00000000-0005-0000-0000-000050480000}"/>
    <cellStyle name="Normal 2 3 6 2 6 3" xfId="21735" xr:uid="{00000000-0005-0000-0000-000051480000}"/>
    <cellStyle name="Normal 2 3 6 2 6 4" xfId="12199" xr:uid="{00000000-0005-0000-0000-000052480000}"/>
    <cellStyle name="Normal 2 3 6 2 7" xfId="5046" xr:uid="{00000000-0005-0000-0000-000053480000}"/>
    <cellStyle name="Normal 2 3 6 2 7 2" xfId="24119" xr:uid="{00000000-0005-0000-0000-000054480000}"/>
    <cellStyle name="Normal 2 3 6 2 7 3" xfId="14583" xr:uid="{00000000-0005-0000-0000-000055480000}"/>
    <cellStyle name="Normal 2 3 6 2 8" xfId="19351" xr:uid="{00000000-0005-0000-0000-000056480000}"/>
    <cellStyle name="Normal 2 3 6 2 9" xfId="9815" xr:uid="{00000000-0005-0000-0000-000057480000}"/>
    <cellStyle name="Normal 2 3 6 3" xfId="197" xr:uid="{00000000-0005-0000-0000-000058480000}"/>
    <cellStyle name="Normal 2 3 6 3 2" xfId="546" xr:uid="{00000000-0005-0000-0000-000059480000}"/>
    <cellStyle name="Normal 2 3 6 3 2 2" xfId="1744" xr:uid="{00000000-0005-0000-0000-00005A480000}"/>
    <cellStyle name="Normal 2 3 6 3 2 2 2" xfId="4129" xr:uid="{00000000-0005-0000-0000-00005B480000}"/>
    <cellStyle name="Normal 2 3 6 3 2 2 2 2" xfId="8898" xr:uid="{00000000-0005-0000-0000-00005C480000}"/>
    <cellStyle name="Normal 2 3 6 3 2 2 2 2 2" xfId="27971" xr:uid="{00000000-0005-0000-0000-00005D480000}"/>
    <cellStyle name="Normal 2 3 6 3 2 2 2 2 3" xfId="18435" xr:uid="{00000000-0005-0000-0000-00005E480000}"/>
    <cellStyle name="Normal 2 3 6 3 2 2 2 3" xfId="23203" xr:uid="{00000000-0005-0000-0000-00005F480000}"/>
    <cellStyle name="Normal 2 3 6 3 2 2 2 4" xfId="13667" xr:uid="{00000000-0005-0000-0000-000060480000}"/>
    <cellStyle name="Normal 2 3 6 3 2 2 3" xfId="6514" xr:uid="{00000000-0005-0000-0000-000061480000}"/>
    <cellStyle name="Normal 2 3 6 3 2 2 3 2" xfId="25587" xr:uid="{00000000-0005-0000-0000-000062480000}"/>
    <cellStyle name="Normal 2 3 6 3 2 2 3 3" xfId="16051" xr:uid="{00000000-0005-0000-0000-000063480000}"/>
    <cellStyle name="Normal 2 3 6 3 2 2 4" xfId="20819" xr:uid="{00000000-0005-0000-0000-000064480000}"/>
    <cellStyle name="Normal 2 3 6 3 2 2 5" xfId="11283" xr:uid="{00000000-0005-0000-0000-000065480000}"/>
    <cellStyle name="Normal 2 3 6 3 2 3" xfId="2937" xr:uid="{00000000-0005-0000-0000-000066480000}"/>
    <cellStyle name="Normal 2 3 6 3 2 3 2" xfId="7706" xr:uid="{00000000-0005-0000-0000-000067480000}"/>
    <cellStyle name="Normal 2 3 6 3 2 3 2 2" xfId="26779" xr:uid="{00000000-0005-0000-0000-000068480000}"/>
    <cellStyle name="Normal 2 3 6 3 2 3 2 3" xfId="17243" xr:uid="{00000000-0005-0000-0000-000069480000}"/>
    <cellStyle name="Normal 2 3 6 3 2 3 3" xfId="22011" xr:uid="{00000000-0005-0000-0000-00006A480000}"/>
    <cellStyle name="Normal 2 3 6 3 2 3 4" xfId="12475" xr:uid="{00000000-0005-0000-0000-00006B480000}"/>
    <cellStyle name="Normal 2 3 6 3 2 4" xfId="5322" xr:uid="{00000000-0005-0000-0000-00006C480000}"/>
    <cellStyle name="Normal 2 3 6 3 2 4 2" xfId="24395" xr:uid="{00000000-0005-0000-0000-00006D480000}"/>
    <cellStyle name="Normal 2 3 6 3 2 4 3" xfId="14859" xr:uid="{00000000-0005-0000-0000-00006E480000}"/>
    <cellStyle name="Normal 2 3 6 3 2 5" xfId="19627" xr:uid="{00000000-0005-0000-0000-00006F480000}"/>
    <cellStyle name="Normal 2 3 6 3 2 6" xfId="10091" xr:uid="{00000000-0005-0000-0000-000070480000}"/>
    <cellStyle name="Normal 2 3 6 3 3" xfId="894" xr:uid="{00000000-0005-0000-0000-000071480000}"/>
    <cellStyle name="Normal 2 3 6 3 3 2" xfId="2092" xr:uid="{00000000-0005-0000-0000-000072480000}"/>
    <cellStyle name="Normal 2 3 6 3 3 2 2" xfId="4477" xr:uid="{00000000-0005-0000-0000-000073480000}"/>
    <cellStyle name="Normal 2 3 6 3 3 2 2 2" xfId="9246" xr:uid="{00000000-0005-0000-0000-000074480000}"/>
    <cellStyle name="Normal 2 3 6 3 3 2 2 2 2" xfId="28319" xr:uid="{00000000-0005-0000-0000-000075480000}"/>
    <cellStyle name="Normal 2 3 6 3 3 2 2 2 3" xfId="18783" xr:uid="{00000000-0005-0000-0000-000076480000}"/>
    <cellStyle name="Normal 2 3 6 3 3 2 2 3" xfId="23551" xr:uid="{00000000-0005-0000-0000-000077480000}"/>
    <cellStyle name="Normal 2 3 6 3 3 2 2 4" xfId="14015" xr:uid="{00000000-0005-0000-0000-000078480000}"/>
    <cellStyle name="Normal 2 3 6 3 3 2 3" xfId="6862" xr:uid="{00000000-0005-0000-0000-000079480000}"/>
    <cellStyle name="Normal 2 3 6 3 3 2 3 2" xfId="25935" xr:uid="{00000000-0005-0000-0000-00007A480000}"/>
    <cellStyle name="Normal 2 3 6 3 3 2 3 3" xfId="16399" xr:uid="{00000000-0005-0000-0000-00007B480000}"/>
    <cellStyle name="Normal 2 3 6 3 3 2 4" xfId="21167" xr:uid="{00000000-0005-0000-0000-00007C480000}"/>
    <cellStyle name="Normal 2 3 6 3 3 2 5" xfId="11631" xr:uid="{00000000-0005-0000-0000-00007D480000}"/>
    <cellStyle name="Normal 2 3 6 3 3 3" xfId="3285" xr:uid="{00000000-0005-0000-0000-00007E480000}"/>
    <cellStyle name="Normal 2 3 6 3 3 3 2" xfId="8054" xr:uid="{00000000-0005-0000-0000-00007F480000}"/>
    <cellStyle name="Normal 2 3 6 3 3 3 2 2" xfId="27127" xr:uid="{00000000-0005-0000-0000-000080480000}"/>
    <cellStyle name="Normal 2 3 6 3 3 3 2 3" xfId="17591" xr:uid="{00000000-0005-0000-0000-000081480000}"/>
    <cellStyle name="Normal 2 3 6 3 3 3 3" xfId="22359" xr:uid="{00000000-0005-0000-0000-000082480000}"/>
    <cellStyle name="Normal 2 3 6 3 3 3 4" xfId="12823" xr:uid="{00000000-0005-0000-0000-000083480000}"/>
    <cellStyle name="Normal 2 3 6 3 3 4" xfId="5670" xr:uid="{00000000-0005-0000-0000-000084480000}"/>
    <cellStyle name="Normal 2 3 6 3 3 4 2" xfId="24743" xr:uid="{00000000-0005-0000-0000-000085480000}"/>
    <cellStyle name="Normal 2 3 6 3 3 4 3" xfId="15207" xr:uid="{00000000-0005-0000-0000-000086480000}"/>
    <cellStyle name="Normal 2 3 6 3 3 5" xfId="19975" xr:uid="{00000000-0005-0000-0000-000087480000}"/>
    <cellStyle name="Normal 2 3 6 3 3 6" xfId="10439" xr:uid="{00000000-0005-0000-0000-000088480000}"/>
    <cellStyle name="Normal 2 3 6 3 4" xfId="1396" xr:uid="{00000000-0005-0000-0000-000089480000}"/>
    <cellStyle name="Normal 2 3 6 3 4 2" xfId="3781" xr:uid="{00000000-0005-0000-0000-00008A480000}"/>
    <cellStyle name="Normal 2 3 6 3 4 2 2" xfId="8550" xr:uid="{00000000-0005-0000-0000-00008B480000}"/>
    <cellStyle name="Normal 2 3 6 3 4 2 2 2" xfId="27623" xr:uid="{00000000-0005-0000-0000-00008C480000}"/>
    <cellStyle name="Normal 2 3 6 3 4 2 2 3" xfId="18087" xr:uid="{00000000-0005-0000-0000-00008D480000}"/>
    <cellStyle name="Normal 2 3 6 3 4 2 3" xfId="22855" xr:uid="{00000000-0005-0000-0000-00008E480000}"/>
    <cellStyle name="Normal 2 3 6 3 4 2 4" xfId="13319" xr:uid="{00000000-0005-0000-0000-00008F480000}"/>
    <cellStyle name="Normal 2 3 6 3 4 3" xfId="6166" xr:uid="{00000000-0005-0000-0000-000090480000}"/>
    <cellStyle name="Normal 2 3 6 3 4 3 2" xfId="25239" xr:uid="{00000000-0005-0000-0000-000091480000}"/>
    <cellStyle name="Normal 2 3 6 3 4 3 3" xfId="15703" xr:uid="{00000000-0005-0000-0000-000092480000}"/>
    <cellStyle name="Normal 2 3 6 3 4 4" xfId="20471" xr:uid="{00000000-0005-0000-0000-000093480000}"/>
    <cellStyle name="Normal 2 3 6 3 4 5" xfId="10935" xr:uid="{00000000-0005-0000-0000-000094480000}"/>
    <cellStyle name="Normal 2 3 6 3 5" xfId="2589" xr:uid="{00000000-0005-0000-0000-000095480000}"/>
    <cellStyle name="Normal 2 3 6 3 5 2" xfId="7358" xr:uid="{00000000-0005-0000-0000-000096480000}"/>
    <cellStyle name="Normal 2 3 6 3 5 2 2" xfId="26431" xr:uid="{00000000-0005-0000-0000-000097480000}"/>
    <cellStyle name="Normal 2 3 6 3 5 2 3" xfId="16895" xr:uid="{00000000-0005-0000-0000-000098480000}"/>
    <cellStyle name="Normal 2 3 6 3 5 3" xfId="21663" xr:uid="{00000000-0005-0000-0000-000099480000}"/>
    <cellStyle name="Normal 2 3 6 3 5 4" xfId="12127" xr:uid="{00000000-0005-0000-0000-00009A480000}"/>
    <cellStyle name="Normal 2 3 6 3 6" xfId="4974" xr:uid="{00000000-0005-0000-0000-00009B480000}"/>
    <cellStyle name="Normal 2 3 6 3 6 2" xfId="24047" xr:uid="{00000000-0005-0000-0000-00009C480000}"/>
    <cellStyle name="Normal 2 3 6 3 6 3" xfId="14511" xr:uid="{00000000-0005-0000-0000-00009D480000}"/>
    <cellStyle name="Normal 2 3 6 3 7" xfId="19279" xr:uid="{00000000-0005-0000-0000-00009E480000}"/>
    <cellStyle name="Normal 2 3 6 3 8" xfId="9743" xr:uid="{00000000-0005-0000-0000-00009F480000}"/>
    <cellStyle name="Normal 2 3 6 4" xfId="341" xr:uid="{00000000-0005-0000-0000-0000A0480000}"/>
    <cellStyle name="Normal 2 3 6 4 2" xfId="690" xr:uid="{00000000-0005-0000-0000-0000A1480000}"/>
    <cellStyle name="Normal 2 3 6 4 2 2" xfId="1888" xr:uid="{00000000-0005-0000-0000-0000A2480000}"/>
    <cellStyle name="Normal 2 3 6 4 2 2 2" xfId="4273" xr:uid="{00000000-0005-0000-0000-0000A3480000}"/>
    <cellStyle name="Normal 2 3 6 4 2 2 2 2" xfId="9042" xr:uid="{00000000-0005-0000-0000-0000A4480000}"/>
    <cellStyle name="Normal 2 3 6 4 2 2 2 2 2" xfId="28115" xr:uid="{00000000-0005-0000-0000-0000A5480000}"/>
    <cellStyle name="Normal 2 3 6 4 2 2 2 2 3" xfId="18579" xr:uid="{00000000-0005-0000-0000-0000A6480000}"/>
    <cellStyle name="Normal 2 3 6 4 2 2 2 3" xfId="23347" xr:uid="{00000000-0005-0000-0000-0000A7480000}"/>
    <cellStyle name="Normal 2 3 6 4 2 2 2 4" xfId="13811" xr:uid="{00000000-0005-0000-0000-0000A8480000}"/>
    <cellStyle name="Normal 2 3 6 4 2 2 3" xfId="6658" xr:uid="{00000000-0005-0000-0000-0000A9480000}"/>
    <cellStyle name="Normal 2 3 6 4 2 2 3 2" xfId="25731" xr:uid="{00000000-0005-0000-0000-0000AA480000}"/>
    <cellStyle name="Normal 2 3 6 4 2 2 3 3" xfId="16195" xr:uid="{00000000-0005-0000-0000-0000AB480000}"/>
    <cellStyle name="Normal 2 3 6 4 2 2 4" xfId="20963" xr:uid="{00000000-0005-0000-0000-0000AC480000}"/>
    <cellStyle name="Normal 2 3 6 4 2 2 5" xfId="11427" xr:uid="{00000000-0005-0000-0000-0000AD480000}"/>
    <cellStyle name="Normal 2 3 6 4 2 3" xfId="3081" xr:uid="{00000000-0005-0000-0000-0000AE480000}"/>
    <cellStyle name="Normal 2 3 6 4 2 3 2" xfId="7850" xr:uid="{00000000-0005-0000-0000-0000AF480000}"/>
    <cellStyle name="Normal 2 3 6 4 2 3 2 2" xfId="26923" xr:uid="{00000000-0005-0000-0000-0000B0480000}"/>
    <cellStyle name="Normal 2 3 6 4 2 3 2 3" xfId="17387" xr:uid="{00000000-0005-0000-0000-0000B1480000}"/>
    <cellStyle name="Normal 2 3 6 4 2 3 3" xfId="22155" xr:uid="{00000000-0005-0000-0000-0000B2480000}"/>
    <cellStyle name="Normal 2 3 6 4 2 3 4" xfId="12619" xr:uid="{00000000-0005-0000-0000-0000B3480000}"/>
    <cellStyle name="Normal 2 3 6 4 2 4" xfId="5466" xr:uid="{00000000-0005-0000-0000-0000B4480000}"/>
    <cellStyle name="Normal 2 3 6 4 2 4 2" xfId="24539" xr:uid="{00000000-0005-0000-0000-0000B5480000}"/>
    <cellStyle name="Normal 2 3 6 4 2 4 3" xfId="15003" xr:uid="{00000000-0005-0000-0000-0000B6480000}"/>
    <cellStyle name="Normal 2 3 6 4 2 5" xfId="19771" xr:uid="{00000000-0005-0000-0000-0000B7480000}"/>
    <cellStyle name="Normal 2 3 6 4 2 6" xfId="10235" xr:uid="{00000000-0005-0000-0000-0000B8480000}"/>
    <cellStyle name="Normal 2 3 6 4 3" xfId="1038" xr:uid="{00000000-0005-0000-0000-0000B9480000}"/>
    <cellStyle name="Normal 2 3 6 4 3 2" xfId="2236" xr:uid="{00000000-0005-0000-0000-0000BA480000}"/>
    <cellStyle name="Normal 2 3 6 4 3 2 2" xfId="4621" xr:uid="{00000000-0005-0000-0000-0000BB480000}"/>
    <cellStyle name="Normal 2 3 6 4 3 2 2 2" xfId="9390" xr:uid="{00000000-0005-0000-0000-0000BC480000}"/>
    <cellStyle name="Normal 2 3 6 4 3 2 2 2 2" xfId="28463" xr:uid="{00000000-0005-0000-0000-0000BD480000}"/>
    <cellStyle name="Normal 2 3 6 4 3 2 2 2 3" xfId="18927" xr:uid="{00000000-0005-0000-0000-0000BE480000}"/>
    <cellStyle name="Normal 2 3 6 4 3 2 2 3" xfId="23695" xr:uid="{00000000-0005-0000-0000-0000BF480000}"/>
    <cellStyle name="Normal 2 3 6 4 3 2 2 4" xfId="14159" xr:uid="{00000000-0005-0000-0000-0000C0480000}"/>
    <cellStyle name="Normal 2 3 6 4 3 2 3" xfId="7006" xr:uid="{00000000-0005-0000-0000-0000C1480000}"/>
    <cellStyle name="Normal 2 3 6 4 3 2 3 2" xfId="26079" xr:uid="{00000000-0005-0000-0000-0000C2480000}"/>
    <cellStyle name="Normal 2 3 6 4 3 2 3 3" xfId="16543" xr:uid="{00000000-0005-0000-0000-0000C3480000}"/>
    <cellStyle name="Normal 2 3 6 4 3 2 4" xfId="21311" xr:uid="{00000000-0005-0000-0000-0000C4480000}"/>
    <cellStyle name="Normal 2 3 6 4 3 2 5" xfId="11775" xr:uid="{00000000-0005-0000-0000-0000C5480000}"/>
    <cellStyle name="Normal 2 3 6 4 3 3" xfId="3429" xr:uid="{00000000-0005-0000-0000-0000C6480000}"/>
    <cellStyle name="Normal 2 3 6 4 3 3 2" xfId="8198" xr:uid="{00000000-0005-0000-0000-0000C7480000}"/>
    <cellStyle name="Normal 2 3 6 4 3 3 2 2" xfId="27271" xr:uid="{00000000-0005-0000-0000-0000C8480000}"/>
    <cellStyle name="Normal 2 3 6 4 3 3 2 3" xfId="17735" xr:uid="{00000000-0005-0000-0000-0000C9480000}"/>
    <cellStyle name="Normal 2 3 6 4 3 3 3" xfId="22503" xr:uid="{00000000-0005-0000-0000-0000CA480000}"/>
    <cellStyle name="Normal 2 3 6 4 3 3 4" xfId="12967" xr:uid="{00000000-0005-0000-0000-0000CB480000}"/>
    <cellStyle name="Normal 2 3 6 4 3 4" xfId="5814" xr:uid="{00000000-0005-0000-0000-0000CC480000}"/>
    <cellStyle name="Normal 2 3 6 4 3 4 2" xfId="24887" xr:uid="{00000000-0005-0000-0000-0000CD480000}"/>
    <cellStyle name="Normal 2 3 6 4 3 4 3" xfId="15351" xr:uid="{00000000-0005-0000-0000-0000CE480000}"/>
    <cellStyle name="Normal 2 3 6 4 3 5" xfId="20119" xr:uid="{00000000-0005-0000-0000-0000CF480000}"/>
    <cellStyle name="Normal 2 3 6 4 3 6" xfId="10583" xr:uid="{00000000-0005-0000-0000-0000D0480000}"/>
    <cellStyle name="Normal 2 3 6 4 4" xfId="1540" xr:uid="{00000000-0005-0000-0000-0000D1480000}"/>
    <cellStyle name="Normal 2 3 6 4 4 2" xfId="3925" xr:uid="{00000000-0005-0000-0000-0000D2480000}"/>
    <cellStyle name="Normal 2 3 6 4 4 2 2" xfId="8694" xr:uid="{00000000-0005-0000-0000-0000D3480000}"/>
    <cellStyle name="Normal 2 3 6 4 4 2 2 2" xfId="27767" xr:uid="{00000000-0005-0000-0000-0000D4480000}"/>
    <cellStyle name="Normal 2 3 6 4 4 2 2 3" xfId="18231" xr:uid="{00000000-0005-0000-0000-0000D5480000}"/>
    <cellStyle name="Normal 2 3 6 4 4 2 3" xfId="22999" xr:uid="{00000000-0005-0000-0000-0000D6480000}"/>
    <cellStyle name="Normal 2 3 6 4 4 2 4" xfId="13463" xr:uid="{00000000-0005-0000-0000-0000D7480000}"/>
    <cellStyle name="Normal 2 3 6 4 4 3" xfId="6310" xr:uid="{00000000-0005-0000-0000-0000D8480000}"/>
    <cellStyle name="Normal 2 3 6 4 4 3 2" xfId="25383" xr:uid="{00000000-0005-0000-0000-0000D9480000}"/>
    <cellStyle name="Normal 2 3 6 4 4 3 3" xfId="15847" xr:uid="{00000000-0005-0000-0000-0000DA480000}"/>
    <cellStyle name="Normal 2 3 6 4 4 4" xfId="20615" xr:uid="{00000000-0005-0000-0000-0000DB480000}"/>
    <cellStyle name="Normal 2 3 6 4 4 5" xfId="11079" xr:uid="{00000000-0005-0000-0000-0000DC480000}"/>
    <cellStyle name="Normal 2 3 6 4 5" xfId="2733" xr:uid="{00000000-0005-0000-0000-0000DD480000}"/>
    <cellStyle name="Normal 2 3 6 4 5 2" xfId="7502" xr:uid="{00000000-0005-0000-0000-0000DE480000}"/>
    <cellStyle name="Normal 2 3 6 4 5 2 2" xfId="26575" xr:uid="{00000000-0005-0000-0000-0000DF480000}"/>
    <cellStyle name="Normal 2 3 6 4 5 2 3" xfId="17039" xr:uid="{00000000-0005-0000-0000-0000E0480000}"/>
    <cellStyle name="Normal 2 3 6 4 5 3" xfId="21807" xr:uid="{00000000-0005-0000-0000-0000E1480000}"/>
    <cellStyle name="Normal 2 3 6 4 5 4" xfId="12271" xr:uid="{00000000-0005-0000-0000-0000E2480000}"/>
    <cellStyle name="Normal 2 3 6 4 6" xfId="5118" xr:uid="{00000000-0005-0000-0000-0000E3480000}"/>
    <cellStyle name="Normal 2 3 6 4 6 2" xfId="24191" xr:uid="{00000000-0005-0000-0000-0000E4480000}"/>
    <cellStyle name="Normal 2 3 6 4 6 3" xfId="14655" xr:uid="{00000000-0005-0000-0000-0000E5480000}"/>
    <cellStyle name="Normal 2 3 6 4 7" xfId="19423" xr:uid="{00000000-0005-0000-0000-0000E6480000}"/>
    <cellStyle name="Normal 2 3 6 4 8" xfId="9887" xr:uid="{00000000-0005-0000-0000-0000E7480000}"/>
    <cellStyle name="Normal 2 3 6 5" xfId="474" xr:uid="{00000000-0005-0000-0000-0000E8480000}"/>
    <cellStyle name="Normal 2 3 6 5 2" xfId="1672" xr:uid="{00000000-0005-0000-0000-0000E9480000}"/>
    <cellStyle name="Normal 2 3 6 5 2 2" xfId="4057" xr:uid="{00000000-0005-0000-0000-0000EA480000}"/>
    <cellStyle name="Normal 2 3 6 5 2 2 2" xfId="8826" xr:uid="{00000000-0005-0000-0000-0000EB480000}"/>
    <cellStyle name="Normal 2 3 6 5 2 2 2 2" xfId="27899" xr:uid="{00000000-0005-0000-0000-0000EC480000}"/>
    <cellStyle name="Normal 2 3 6 5 2 2 2 3" xfId="18363" xr:uid="{00000000-0005-0000-0000-0000ED480000}"/>
    <cellStyle name="Normal 2 3 6 5 2 2 3" xfId="23131" xr:uid="{00000000-0005-0000-0000-0000EE480000}"/>
    <cellStyle name="Normal 2 3 6 5 2 2 4" xfId="13595" xr:uid="{00000000-0005-0000-0000-0000EF480000}"/>
    <cellStyle name="Normal 2 3 6 5 2 3" xfId="6442" xr:uid="{00000000-0005-0000-0000-0000F0480000}"/>
    <cellStyle name="Normal 2 3 6 5 2 3 2" xfId="25515" xr:uid="{00000000-0005-0000-0000-0000F1480000}"/>
    <cellStyle name="Normal 2 3 6 5 2 3 3" xfId="15979" xr:uid="{00000000-0005-0000-0000-0000F2480000}"/>
    <cellStyle name="Normal 2 3 6 5 2 4" xfId="20747" xr:uid="{00000000-0005-0000-0000-0000F3480000}"/>
    <cellStyle name="Normal 2 3 6 5 2 5" xfId="11211" xr:uid="{00000000-0005-0000-0000-0000F4480000}"/>
    <cellStyle name="Normal 2 3 6 5 3" xfId="2865" xr:uid="{00000000-0005-0000-0000-0000F5480000}"/>
    <cellStyle name="Normal 2 3 6 5 3 2" xfId="7634" xr:uid="{00000000-0005-0000-0000-0000F6480000}"/>
    <cellStyle name="Normal 2 3 6 5 3 2 2" xfId="26707" xr:uid="{00000000-0005-0000-0000-0000F7480000}"/>
    <cellStyle name="Normal 2 3 6 5 3 2 3" xfId="17171" xr:uid="{00000000-0005-0000-0000-0000F8480000}"/>
    <cellStyle name="Normal 2 3 6 5 3 3" xfId="21939" xr:uid="{00000000-0005-0000-0000-0000F9480000}"/>
    <cellStyle name="Normal 2 3 6 5 3 4" xfId="12403" xr:uid="{00000000-0005-0000-0000-0000FA480000}"/>
    <cellStyle name="Normal 2 3 6 5 4" xfId="5250" xr:uid="{00000000-0005-0000-0000-0000FB480000}"/>
    <cellStyle name="Normal 2 3 6 5 4 2" xfId="24323" xr:uid="{00000000-0005-0000-0000-0000FC480000}"/>
    <cellStyle name="Normal 2 3 6 5 4 3" xfId="14787" xr:uid="{00000000-0005-0000-0000-0000FD480000}"/>
    <cellStyle name="Normal 2 3 6 5 5" xfId="19555" xr:uid="{00000000-0005-0000-0000-0000FE480000}"/>
    <cellStyle name="Normal 2 3 6 5 6" xfId="10019" xr:uid="{00000000-0005-0000-0000-0000FF480000}"/>
    <cellStyle name="Normal 2 3 6 6" xfId="822" xr:uid="{00000000-0005-0000-0000-000000490000}"/>
    <cellStyle name="Normal 2 3 6 6 2" xfId="2020" xr:uid="{00000000-0005-0000-0000-000001490000}"/>
    <cellStyle name="Normal 2 3 6 6 2 2" xfId="4405" xr:uid="{00000000-0005-0000-0000-000002490000}"/>
    <cellStyle name="Normal 2 3 6 6 2 2 2" xfId="9174" xr:uid="{00000000-0005-0000-0000-000003490000}"/>
    <cellStyle name="Normal 2 3 6 6 2 2 2 2" xfId="28247" xr:uid="{00000000-0005-0000-0000-000004490000}"/>
    <cellStyle name="Normal 2 3 6 6 2 2 2 3" xfId="18711" xr:uid="{00000000-0005-0000-0000-000005490000}"/>
    <cellStyle name="Normal 2 3 6 6 2 2 3" xfId="23479" xr:uid="{00000000-0005-0000-0000-000006490000}"/>
    <cellStyle name="Normal 2 3 6 6 2 2 4" xfId="13943" xr:uid="{00000000-0005-0000-0000-000007490000}"/>
    <cellStyle name="Normal 2 3 6 6 2 3" xfId="6790" xr:uid="{00000000-0005-0000-0000-000008490000}"/>
    <cellStyle name="Normal 2 3 6 6 2 3 2" xfId="25863" xr:uid="{00000000-0005-0000-0000-000009490000}"/>
    <cellStyle name="Normal 2 3 6 6 2 3 3" xfId="16327" xr:uid="{00000000-0005-0000-0000-00000A490000}"/>
    <cellStyle name="Normal 2 3 6 6 2 4" xfId="21095" xr:uid="{00000000-0005-0000-0000-00000B490000}"/>
    <cellStyle name="Normal 2 3 6 6 2 5" xfId="11559" xr:uid="{00000000-0005-0000-0000-00000C490000}"/>
    <cellStyle name="Normal 2 3 6 6 3" xfId="3213" xr:uid="{00000000-0005-0000-0000-00000D490000}"/>
    <cellStyle name="Normal 2 3 6 6 3 2" xfId="7982" xr:uid="{00000000-0005-0000-0000-00000E490000}"/>
    <cellStyle name="Normal 2 3 6 6 3 2 2" xfId="27055" xr:uid="{00000000-0005-0000-0000-00000F490000}"/>
    <cellStyle name="Normal 2 3 6 6 3 2 3" xfId="17519" xr:uid="{00000000-0005-0000-0000-000010490000}"/>
    <cellStyle name="Normal 2 3 6 6 3 3" xfId="22287" xr:uid="{00000000-0005-0000-0000-000011490000}"/>
    <cellStyle name="Normal 2 3 6 6 3 4" xfId="12751" xr:uid="{00000000-0005-0000-0000-000012490000}"/>
    <cellStyle name="Normal 2 3 6 6 4" xfId="5598" xr:uid="{00000000-0005-0000-0000-000013490000}"/>
    <cellStyle name="Normal 2 3 6 6 4 2" xfId="24671" xr:uid="{00000000-0005-0000-0000-000014490000}"/>
    <cellStyle name="Normal 2 3 6 6 4 3" xfId="15135" xr:uid="{00000000-0005-0000-0000-000015490000}"/>
    <cellStyle name="Normal 2 3 6 6 5" xfId="19903" xr:uid="{00000000-0005-0000-0000-000016490000}"/>
    <cellStyle name="Normal 2 3 6 6 6" xfId="10367" xr:uid="{00000000-0005-0000-0000-000017490000}"/>
    <cellStyle name="Normal 2 3 6 7" xfId="1324" xr:uid="{00000000-0005-0000-0000-000018490000}"/>
    <cellStyle name="Normal 2 3 6 7 2" xfId="3709" xr:uid="{00000000-0005-0000-0000-000019490000}"/>
    <cellStyle name="Normal 2 3 6 7 2 2" xfId="8478" xr:uid="{00000000-0005-0000-0000-00001A490000}"/>
    <cellStyle name="Normal 2 3 6 7 2 2 2" xfId="27551" xr:uid="{00000000-0005-0000-0000-00001B490000}"/>
    <cellStyle name="Normal 2 3 6 7 2 2 3" xfId="18015" xr:uid="{00000000-0005-0000-0000-00001C490000}"/>
    <cellStyle name="Normal 2 3 6 7 2 3" xfId="22783" xr:uid="{00000000-0005-0000-0000-00001D490000}"/>
    <cellStyle name="Normal 2 3 6 7 2 4" xfId="13247" xr:uid="{00000000-0005-0000-0000-00001E490000}"/>
    <cellStyle name="Normal 2 3 6 7 3" xfId="6094" xr:uid="{00000000-0005-0000-0000-00001F490000}"/>
    <cellStyle name="Normal 2 3 6 7 3 2" xfId="25167" xr:uid="{00000000-0005-0000-0000-000020490000}"/>
    <cellStyle name="Normal 2 3 6 7 3 3" xfId="15631" xr:uid="{00000000-0005-0000-0000-000021490000}"/>
    <cellStyle name="Normal 2 3 6 7 4" xfId="20399" xr:uid="{00000000-0005-0000-0000-000022490000}"/>
    <cellStyle name="Normal 2 3 6 7 5" xfId="10863" xr:uid="{00000000-0005-0000-0000-000023490000}"/>
    <cellStyle name="Normal 2 3 6 8" xfId="2517" xr:uid="{00000000-0005-0000-0000-000024490000}"/>
    <cellStyle name="Normal 2 3 6 8 2" xfId="7286" xr:uid="{00000000-0005-0000-0000-000025490000}"/>
    <cellStyle name="Normal 2 3 6 8 2 2" xfId="26359" xr:uid="{00000000-0005-0000-0000-000026490000}"/>
    <cellStyle name="Normal 2 3 6 8 2 3" xfId="16823" xr:uid="{00000000-0005-0000-0000-000027490000}"/>
    <cellStyle name="Normal 2 3 6 8 3" xfId="21591" xr:uid="{00000000-0005-0000-0000-000028490000}"/>
    <cellStyle name="Normal 2 3 6 8 4" xfId="12055" xr:uid="{00000000-0005-0000-0000-000029490000}"/>
    <cellStyle name="Normal 2 3 6 9" xfId="4902" xr:uid="{00000000-0005-0000-0000-00002A490000}"/>
    <cellStyle name="Normal 2 3 6 9 2" xfId="23975" xr:uid="{00000000-0005-0000-0000-00002B490000}"/>
    <cellStyle name="Normal 2 3 6 9 3" xfId="14439" xr:uid="{00000000-0005-0000-0000-00002C490000}"/>
    <cellStyle name="Normal 2 3 7" xfId="245" xr:uid="{00000000-0005-0000-0000-00002D490000}"/>
    <cellStyle name="Normal 2 3 7 2" xfId="389" xr:uid="{00000000-0005-0000-0000-00002E490000}"/>
    <cellStyle name="Normal 2 3 7 2 2" xfId="738" xr:uid="{00000000-0005-0000-0000-00002F490000}"/>
    <cellStyle name="Normal 2 3 7 2 2 2" xfId="1936" xr:uid="{00000000-0005-0000-0000-000030490000}"/>
    <cellStyle name="Normal 2 3 7 2 2 2 2" xfId="4321" xr:uid="{00000000-0005-0000-0000-000031490000}"/>
    <cellStyle name="Normal 2 3 7 2 2 2 2 2" xfId="9090" xr:uid="{00000000-0005-0000-0000-000032490000}"/>
    <cellStyle name="Normal 2 3 7 2 2 2 2 2 2" xfId="28163" xr:uid="{00000000-0005-0000-0000-000033490000}"/>
    <cellStyle name="Normal 2 3 7 2 2 2 2 2 3" xfId="18627" xr:uid="{00000000-0005-0000-0000-000034490000}"/>
    <cellStyle name="Normal 2 3 7 2 2 2 2 3" xfId="23395" xr:uid="{00000000-0005-0000-0000-000035490000}"/>
    <cellStyle name="Normal 2 3 7 2 2 2 2 4" xfId="13859" xr:uid="{00000000-0005-0000-0000-000036490000}"/>
    <cellStyle name="Normal 2 3 7 2 2 2 3" xfId="6706" xr:uid="{00000000-0005-0000-0000-000037490000}"/>
    <cellStyle name="Normal 2 3 7 2 2 2 3 2" xfId="25779" xr:uid="{00000000-0005-0000-0000-000038490000}"/>
    <cellStyle name="Normal 2 3 7 2 2 2 3 3" xfId="16243" xr:uid="{00000000-0005-0000-0000-000039490000}"/>
    <cellStyle name="Normal 2 3 7 2 2 2 4" xfId="21011" xr:uid="{00000000-0005-0000-0000-00003A490000}"/>
    <cellStyle name="Normal 2 3 7 2 2 2 5" xfId="11475" xr:uid="{00000000-0005-0000-0000-00003B490000}"/>
    <cellStyle name="Normal 2 3 7 2 2 3" xfId="3129" xr:uid="{00000000-0005-0000-0000-00003C490000}"/>
    <cellStyle name="Normal 2 3 7 2 2 3 2" xfId="7898" xr:uid="{00000000-0005-0000-0000-00003D490000}"/>
    <cellStyle name="Normal 2 3 7 2 2 3 2 2" xfId="26971" xr:uid="{00000000-0005-0000-0000-00003E490000}"/>
    <cellStyle name="Normal 2 3 7 2 2 3 2 3" xfId="17435" xr:uid="{00000000-0005-0000-0000-00003F490000}"/>
    <cellStyle name="Normal 2 3 7 2 2 3 3" xfId="22203" xr:uid="{00000000-0005-0000-0000-000040490000}"/>
    <cellStyle name="Normal 2 3 7 2 2 3 4" xfId="12667" xr:uid="{00000000-0005-0000-0000-000041490000}"/>
    <cellStyle name="Normal 2 3 7 2 2 4" xfId="5514" xr:uid="{00000000-0005-0000-0000-000042490000}"/>
    <cellStyle name="Normal 2 3 7 2 2 4 2" xfId="24587" xr:uid="{00000000-0005-0000-0000-000043490000}"/>
    <cellStyle name="Normal 2 3 7 2 2 4 3" xfId="15051" xr:uid="{00000000-0005-0000-0000-000044490000}"/>
    <cellStyle name="Normal 2 3 7 2 2 5" xfId="19819" xr:uid="{00000000-0005-0000-0000-000045490000}"/>
    <cellStyle name="Normal 2 3 7 2 2 6" xfId="10283" xr:uid="{00000000-0005-0000-0000-000046490000}"/>
    <cellStyle name="Normal 2 3 7 2 3" xfId="1086" xr:uid="{00000000-0005-0000-0000-000047490000}"/>
    <cellStyle name="Normal 2 3 7 2 3 2" xfId="2284" xr:uid="{00000000-0005-0000-0000-000048490000}"/>
    <cellStyle name="Normal 2 3 7 2 3 2 2" xfId="4669" xr:uid="{00000000-0005-0000-0000-000049490000}"/>
    <cellStyle name="Normal 2 3 7 2 3 2 2 2" xfId="9438" xr:uid="{00000000-0005-0000-0000-00004A490000}"/>
    <cellStyle name="Normal 2 3 7 2 3 2 2 2 2" xfId="28511" xr:uid="{00000000-0005-0000-0000-00004B490000}"/>
    <cellStyle name="Normal 2 3 7 2 3 2 2 2 3" xfId="18975" xr:uid="{00000000-0005-0000-0000-00004C490000}"/>
    <cellStyle name="Normal 2 3 7 2 3 2 2 3" xfId="23743" xr:uid="{00000000-0005-0000-0000-00004D490000}"/>
    <cellStyle name="Normal 2 3 7 2 3 2 2 4" xfId="14207" xr:uid="{00000000-0005-0000-0000-00004E490000}"/>
    <cellStyle name="Normal 2 3 7 2 3 2 3" xfId="7054" xr:uid="{00000000-0005-0000-0000-00004F490000}"/>
    <cellStyle name="Normal 2 3 7 2 3 2 3 2" xfId="26127" xr:uid="{00000000-0005-0000-0000-000050490000}"/>
    <cellStyle name="Normal 2 3 7 2 3 2 3 3" xfId="16591" xr:uid="{00000000-0005-0000-0000-000051490000}"/>
    <cellStyle name="Normal 2 3 7 2 3 2 4" xfId="21359" xr:uid="{00000000-0005-0000-0000-000052490000}"/>
    <cellStyle name="Normal 2 3 7 2 3 2 5" xfId="11823" xr:uid="{00000000-0005-0000-0000-000053490000}"/>
    <cellStyle name="Normal 2 3 7 2 3 3" xfId="3477" xr:uid="{00000000-0005-0000-0000-000054490000}"/>
    <cellStyle name="Normal 2 3 7 2 3 3 2" xfId="8246" xr:uid="{00000000-0005-0000-0000-000055490000}"/>
    <cellStyle name="Normal 2 3 7 2 3 3 2 2" xfId="27319" xr:uid="{00000000-0005-0000-0000-000056490000}"/>
    <cellStyle name="Normal 2 3 7 2 3 3 2 3" xfId="17783" xr:uid="{00000000-0005-0000-0000-000057490000}"/>
    <cellStyle name="Normal 2 3 7 2 3 3 3" xfId="22551" xr:uid="{00000000-0005-0000-0000-000058490000}"/>
    <cellStyle name="Normal 2 3 7 2 3 3 4" xfId="13015" xr:uid="{00000000-0005-0000-0000-000059490000}"/>
    <cellStyle name="Normal 2 3 7 2 3 4" xfId="5862" xr:uid="{00000000-0005-0000-0000-00005A490000}"/>
    <cellStyle name="Normal 2 3 7 2 3 4 2" xfId="24935" xr:uid="{00000000-0005-0000-0000-00005B490000}"/>
    <cellStyle name="Normal 2 3 7 2 3 4 3" xfId="15399" xr:uid="{00000000-0005-0000-0000-00005C490000}"/>
    <cellStyle name="Normal 2 3 7 2 3 5" xfId="20167" xr:uid="{00000000-0005-0000-0000-00005D490000}"/>
    <cellStyle name="Normal 2 3 7 2 3 6" xfId="10631" xr:uid="{00000000-0005-0000-0000-00005E490000}"/>
    <cellStyle name="Normal 2 3 7 2 4" xfId="1588" xr:uid="{00000000-0005-0000-0000-00005F490000}"/>
    <cellStyle name="Normal 2 3 7 2 4 2" xfId="3973" xr:uid="{00000000-0005-0000-0000-000060490000}"/>
    <cellStyle name="Normal 2 3 7 2 4 2 2" xfId="8742" xr:uid="{00000000-0005-0000-0000-000061490000}"/>
    <cellStyle name="Normal 2 3 7 2 4 2 2 2" xfId="27815" xr:uid="{00000000-0005-0000-0000-000062490000}"/>
    <cellStyle name="Normal 2 3 7 2 4 2 2 3" xfId="18279" xr:uid="{00000000-0005-0000-0000-000063490000}"/>
    <cellStyle name="Normal 2 3 7 2 4 2 3" xfId="23047" xr:uid="{00000000-0005-0000-0000-000064490000}"/>
    <cellStyle name="Normal 2 3 7 2 4 2 4" xfId="13511" xr:uid="{00000000-0005-0000-0000-000065490000}"/>
    <cellStyle name="Normal 2 3 7 2 4 3" xfId="6358" xr:uid="{00000000-0005-0000-0000-000066490000}"/>
    <cellStyle name="Normal 2 3 7 2 4 3 2" xfId="25431" xr:uid="{00000000-0005-0000-0000-000067490000}"/>
    <cellStyle name="Normal 2 3 7 2 4 3 3" xfId="15895" xr:uid="{00000000-0005-0000-0000-000068490000}"/>
    <cellStyle name="Normal 2 3 7 2 4 4" xfId="20663" xr:uid="{00000000-0005-0000-0000-000069490000}"/>
    <cellStyle name="Normal 2 3 7 2 4 5" xfId="11127" xr:uid="{00000000-0005-0000-0000-00006A490000}"/>
    <cellStyle name="Normal 2 3 7 2 5" xfId="2781" xr:uid="{00000000-0005-0000-0000-00006B490000}"/>
    <cellStyle name="Normal 2 3 7 2 5 2" xfId="7550" xr:uid="{00000000-0005-0000-0000-00006C490000}"/>
    <cellStyle name="Normal 2 3 7 2 5 2 2" xfId="26623" xr:uid="{00000000-0005-0000-0000-00006D490000}"/>
    <cellStyle name="Normal 2 3 7 2 5 2 3" xfId="17087" xr:uid="{00000000-0005-0000-0000-00006E490000}"/>
    <cellStyle name="Normal 2 3 7 2 5 3" xfId="21855" xr:uid="{00000000-0005-0000-0000-00006F490000}"/>
    <cellStyle name="Normal 2 3 7 2 5 4" xfId="12319" xr:uid="{00000000-0005-0000-0000-000070490000}"/>
    <cellStyle name="Normal 2 3 7 2 6" xfId="5166" xr:uid="{00000000-0005-0000-0000-000071490000}"/>
    <cellStyle name="Normal 2 3 7 2 6 2" xfId="24239" xr:uid="{00000000-0005-0000-0000-000072490000}"/>
    <cellStyle name="Normal 2 3 7 2 6 3" xfId="14703" xr:uid="{00000000-0005-0000-0000-000073490000}"/>
    <cellStyle name="Normal 2 3 7 2 7" xfId="19471" xr:uid="{00000000-0005-0000-0000-000074490000}"/>
    <cellStyle name="Normal 2 3 7 2 8" xfId="9935" xr:uid="{00000000-0005-0000-0000-000075490000}"/>
    <cellStyle name="Normal 2 3 7 3" xfId="594" xr:uid="{00000000-0005-0000-0000-000076490000}"/>
    <cellStyle name="Normal 2 3 7 3 2" xfId="1792" xr:uid="{00000000-0005-0000-0000-000077490000}"/>
    <cellStyle name="Normal 2 3 7 3 2 2" xfId="4177" xr:uid="{00000000-0005-0000-0000-000078490000}"/>
    <cellStyle name="Normal 2 3 7 3 2 2 2" xfId="8946" xr:uid="{00000000-0005-0000-0000-000079490000}"/>
    <cellStyle name="Normal 2 3 7 3 2 2 2 2" xfId="28019" xr:uid="{00000000-0005-0000-0000-00007A490000}"/>
    <cellStyle name="Normal 2 3 7 3 2 2 2 3" xfId="18483" xr:uid="{00000000-0005-0000-0000-00007B490000}"/>
    <cellStyle name="Normal 2 3 7 3 2 2 3" xfId="23251" xr:uid="{00000000-0005-0000-0000-00007C490000}"/>
    <cellStyle name="Normal 2 3 7 3 2 2 4" xfId="13715" xr:uid="{00000000-0005-0000-0000-00007D490000}"/>
    <cellStyle name="Normal 2 3 7 3 2 3" xfId="6562" xr:uid="{00000000-0005-0000-0000-00007E490000}"/>
    <cellStyle name="Normal 2 3 7 3 2 3 2" xfId="25635" xr:uid="{00000000-0005-0000-0000-00007F490000}"/>
    <cellStyle name="Normal 2 3 7 3 2 3 3" xfId="16099" xr:uid="{00000000-0005-0000-0000-000080490000}"/>
    <cellStyle name="Normal 2 3 7 3 2 4" xfId="20867" xr:uid="{00000000-0005-0000-0000-000081490000}"/>
    <cellStyle name="Normal 2 3 7 3 2 5" xfId="11331" xr:uid="{00000000-0005-0000-0000-000082490000}"/>
    <cellStyle name="Normal 2 3 7 3 3" xfId="2985" xr:uid="{00000000-0005-0000-0000-000083490000}"/>
    <cellStyle name="Normal 2 3 7 3 3 2" xfId="7754" xr:uid="{00000000-0005-0000-0000-000084490000}"/>
    <cellStyle name="Normal 2 3 7 3 3 2 2" xfId="26827" xr:uid="{00000000-0005-0000-0000-000085490000}"/>
    <cellStyle name="Normal 2 3 7 3 3 2 3" xfId="17291" xr:uid="{00000000-0005-0000-0000-000086490000}"/>
    <cellStyle name="Normal 2 3 7 3 3 3" xfId="22059" xr:uid="{00000000-0005-0000-0000-000087490000}"/>
    <cellStyle name="Normal 2 3 7 3 3 4" xfId="12523" xr:uid="{00000000-0005-0000-0000-000088490000}"/>
    <cellStyle name="Normal 2 3 7 3 4" xfId="5370" xr:uid="{00000000-0005-0000-0000-000089490000}"/>
    <cellStyle name="Normal 2 3 7 3 4 2" xfId="24443" xr:uid="{00000000-0005-0000-0000-00008A490000}"/>
    <cellStyle name="Normal 2 3 7 3 4 3" xfId="14907" xr:uid="{00000000-0005-0000-0000-00008B490000}"/>
    <cellStyle name="Normal 2 3 7 3 5" xfId="19675" xr:uid="{00000000-0005-0000-0000-00008C490000}"/>
    <cellStyle name="Normal 2 3 7 3 6" xfId="10139" xr:uid="{00000000-0005-0000-0000-00008D490000}"/>
    <cellStyle name="Normal 2 3 7 4" xfId="942" xr:uid="{00000000-0005-0000-0000-00008E490000}"/>
    <cellStyle name="Normal 2 3 7 4 2" xfId="2140" xr:uid="{00000000-0005-0000-0000-00008F490000}"/>
    <cellStyle name="Normal 2 3 7 4 2 2" xfId="4525" xr:uid="{00000000-0005-0000-0000-000090490000}"/>
    <cellStyle name="Normal 2 3 7 4 2 2 2" xfId="9294" xr:uid="{00000000-0005-0000-0000-000091490000}"/>
    <cellStyle name="Normal 2 3 7 4 2 2 2 2" xfId="28367" xr:uid="{00000000-0005-0000-0000-000092490000}"/>
    <cellStyle name="Normal 2 3 7 4 2 2 2 3" xfId="18831" xr:uid="{00000000-0005-0000-0000-000093490000}"/>
    <cellStyle name="Normal 2 3 7 4 2 2 3" xfId="23599" xr:uid="{00000000-0005-0000-0000-000094490000}"/>
    <cellStyle name="Normal 2 3 7 4 2 2 4" xfId="14063" xr:uid="{00000000-0005-0000-0000-000095490000}"/>
    <cellStyle name="Normal 2 3 7 4 2 3" xfId="6910" xr:uid="{00000000-0005-0000-0000-000096490000}"/>
    <cellStyle name="Normal 2 3 7 4 2 3 2" xfId="25983" xr:uid="{00000000-0005-0000-0000-000097490000}"/>
    <cellStyle name="Normal 2 3 7 4 2 3 3" xfId="16447" xr:uid="{00000000-0005-0000-0000-000098490000}"/>
    <cellStyle name="Normal 2 3 7 4 2 4" xfId="21215" xr:uid="{00000000-0005-0000-0000-000099490000}"/>
    <cellStyle name="Normal 2 3 7 4 2 5" xfId="11679" xr:uid="{00000000-0005-0000-0000-00009A490000}"/>
    <cellStyle name="Normal 2 3 7 4 3" xfId="3333" xr:uid="{00000000-0005-0000-0000-00009B490000}"/>
    <cellStyle name="Normal 2 3 7 4 3 2" xfId="8102" xr:uid="{00000000-0005-0000-0000-00009C490000}"/>
    <cellStyle name="Normal 2 3 7 4 3 2 2" xfId="27175" xr:uid="{00000000-0005-0000-0000-00009D490000}"/>
    <cellStyle name="Normal 2 3 7 4 3 2 3" xfId="17639" xr:uid="{00000000-0005-0000-0000-00009E490000}"/>
    <cellStyle name="Normal 2 3 7 4 3 3" xfId="22407" xr:uid="{00000000-0005-0000-0000-00009F490000}"/>
    <cellStyle name="Normal 2 3 7 4 3 4" xfId="12871" xr:uid="{00000000-0005-0000-0000-0000A0490000}"/>
    <cellStyle name="Normal 2 3 7 4 4" xfId="5718" xr:uid="{00000000-0005-0000-0000-0000A1490000}"/>
    <cellStyle name="Normal 2 3 7 4 4 2" xfId="24791" xr:uid="{00000000-0005-0000-0000-0000A2490000}"/>
    <cellStyle name="Normal 2 3 7 4 4 3" xfId="15255" xr:uid="{00000000-0005-0000-0000-0000A3490000}"/>
    <cellStyle name="Normal 2 3 7 4 5" xfId="20023" xr:uid="{00000000-0005-0000-0000-0000A4490000}"/>
    <cellStyle name="Normal 2 3 7 4 6" xfId="10487" xr:uid="{00000000-0005-0000-0000-0000A5490000}"/>
    <cellStyle name="Normal 2 3 7 5" xfId="1444" xr:uid="{00000000-0005-0000-0000-0000A6490000}"/>
    <cellStyle name="Normal 2 3 7 5 2" xfId="3829" xr:uid="{00000000-0005-0000-0000-0000A7490000}"/>
    <cellStyle name="Normal 2 3 7 5 2 2" xfId="8598" xr:uid="{00000000-0005-0000-0000-0000A8490000}"/>
    <cellStyle name="Normal 2 3 7 5 2 2 2" xfId="27671" xr:uid="{00000000-0005-0000-0000-0000A9490000}"/>
    <cellStyle name="Normal 2 3 7 5 2 2 3" xfId="18135" xr:uid="{00000000-0005-0000-0000-0000AA490000}"/>
    <cellStyle name="Normal 2 3 7 5 2 3" xfId="22903" xr:uid="{00000000-0005-0000-0000-0000AB490000}"/>
    <cellStyle name="Normal 2 3 7 5 2 4" xfId="13367" xr:uid="{00000000-0005-0000-0000-0000AC490000}"/>
    <cellStyle name="Normal 2 3 7 5 3" xfId="6214" xr:uid="{00000000-0005-0000-0000-0000AD490000}"/>
    <cellStyle name="Normal 2 3 7 5 3 2" xfId="25287" xr:uid="{00000000-0005-0000-0000-0000AE490000}"/>
    <cellStyle name="Normal 2 3 7 5 3 3" xfId="15751" xr:uid="{00000000-0005-0000-0000-0000AF490000}"/>
    <cellStyle name="Normal 2 3 7 5 4" xfId="20519" xr:uid="{00000000-0005-0000-0000-0000B0490000}"/>
    <cellStyle name="Normal 2 3 7 5 5" xfId="10983" xr:uid="{00000000-0005-0000-0000-0000B1490000}"/>
    <cellStyle name="Normal 2 3 7 6" xfId="2637" xr:uid="{00000000-0005-0000-0000-0000B2490000}"/>
    <cellStyle name="Normal 2 3 7 6 2" xfId="7406" xr:uid="{00000000-0005-0000-0000-0000B3490000}"/>
    <cellStyle name="Normal 2 3 7 6 2 2" xfId="26479" xr:uid="{00000000-0005-0000-0000-0000B4490000}"/>
    <cellStyle name="Normal 2 3 7 6 2 3" xfId="16943" xr:uid="{00000000-0005-0000-0000-0000B5490000}"/>
    <cellStyle name="Normal 2 3 7 6 3" xfId="21711" xr:uid="{00000000-0005-0000-0000-0000B6490000}"/>
    <cellStyle name="Normal 2 3 7 6 4" xfId="12175" xr:uid="{00000000-0005-0000-0000-0000B7490000}"/>
    <cellStyle name="Normal 2 3 7 7" xfId="5022" xr:uid="{00000000-0005-0000-0000-0000B8490000}"/>
    <cellStyle name="Normal 2 3 7 7 2" xfId="24095" xr:uid="{00000000-0005-0000-0000-0000B9490000}"/>
    <cellStyle name="Normal 2 3 7 7 3" xfId="14559" xr:uid="{00000000-0005-0000-0000-0000BA490000}"/>
    <cellStyle name="Normal 2 3 7 8" xfId="19327" xr:uid="{00000000-0005-0000-0000-0000BB490000}"/>
    <cellStyle name="Normal 2 3 7 9" xfId="9791" xr:uid="{00000000-0005-0000-0000-0000BC490000}"/>
    <cellStyle name="Normal 2 3 8" xfId="173" xr:uid="{00000000-0005-0000-0000-0000BD490000}"/>
    <cellStyle name="Normal 2 3 8 2" xfId="522" xr:uid="{00000000-0005-0000-0000-0000BE490000}"/>
    <cellStyle name="Normal 2 3 8 2 2" xfId="1720" xr:uid="{00000000-0005-0000-0000-0000BF490000}"/>
    <cellStyle name="Normal 2 3 8 2 2 2" xfId="4105" xr:uid="{00000000-0005-0000-0000-0000C0490000}"/>
    <cellStyle name="Normal 2 3 8 2 2 2 2" xfId="8874" xr:uid="{00000000-0005-0000-0000-0000C1490000}"/>
    <cellStyle name="Normal 2 3 8 2 2 2 2 2" xfId="27947" xr:uid="{00000000-0005-0000-0000-0000C2490000}"/>
    <cellStyle name="Normal 2 3 8 2 2 2 2 3" xfId="18411" xr:uid="{00000000-0005-0000-0000-0000C3490000}"/>
    <cellStyle name="Normal 2 3 8 2 2 2 3" xfId="23179" xr:uid="{00000000-0005-0000-0000-0000C4490000}"/>
    <cellStyle name="Normal 2 3 8 2 2 2 4" xfId="13643" xr:uid="{00000000-0005-0000-0000-0000C5490000}"/>
    <cellStyle name="Normal 2 3 8 2 2 3" xfId="6490" xr:uid="{00000000-0005-0000-0000-0000C6490000}"/>
    <cellStyle name="Normal 2 3 8 2 2 3 2" xfId="25563" xr:uid="{00000000-0005-0000-0000-0000C7490000}"/>
    <cellStyle name="Normal 2 3 8 2 2 3 3" xfId="16027" xr:uid="{00000000-0005-0000-0000-0000C8490000}"/>
    <cellStyle name="Normal 2 3 8 2 2 4" xfId="20795" xr:uid="{00000000-0005-0000-0000-0000C9490000}"/>
    <cellStyle name="Normal 2 3 8 2 2 5" xfId="11259" xr:uid="{00000000-0005-0000-0000-0000CA490000}"/>
    <cellStyle name="Normal 2 3 8 2 3" xfId="2913" xr:uid="{00000000-0005-0000-0000-0000CB490000}"/>
    <cellStyle name="Normal 2 3 8 2 3 2" xfId="7682" xr:uid="{00000000-0005-0000-0000-0000CC490000}"/>
    <cellStyle name="Normal 2 3 8 2 3 2 2" xfId="26755" xr:uid="{00000000-0005-0000-0000-0000CD490000}"/>
    <cellStyle name="Normal 2 3 8 2 3 2 3" xfId="17219" xr:uid="{00000000-0005-0000-0000-0000CE490000}"/>
    <cellStyle name="Normal 2 3 8 2 3 3" xfId="21987" xr:uid="{00000000-0005-0000-0000-0000CF490000}"/>
    <cellStyle name="Normal 2 3 8 2 3 4" xfId="12451" xr:uid="{00000000-0005-0000-0000-0000D0490000}"/>
    <cellStyle name="Normal 2 3 8 2 4" xfId="5298" xr:uid="{00000000-0005-0000-0000-0000D1490000}"/>
    <cellStyle name="Normal 2 3 8 2 4 2" xfId="24371" xr:uid="{00000000-0005-0000-0000-0000D2490000}"/>
    <cellStyle name="Normal 2 3 8 2 4 3" xfId="14835" xr:uid="{00000000-0005-0000-0000-0000D3490000}"/>
    <cellStyle name="Normal 2 3 8 2 5" xfId="19603" xr:uid="{00000000-0005-0000-0000-0000D4490000}"/>
    <cellStyle name="Normal 2 3 8 2 6" xfId="10067" xr:uid="{00000000-0005-0000-0000-0000D5490000}"/>
    <cellStyle name="Normal 2 3 8 3" xfId="870" xr:uid="{00000000-0005-0000-0000-0000D6490000}"/>
    <cellStyle name="Normal 2 3 8 3 2" xfId="2068" xr:uid="{00000000-0005-0000-0000-0000D7490000}"/>
    <cellStyle name="Normal 2 3 8 3 2 2" xfId="4453" xr:uid="{00000000-0005-0000-0000-0000D8490000}"/>
    <cellStyle name="Normal 2 3 8 3 2 2 2" xfId="9222" xr:uid="{00000000-0005-0000-0000-0000D9490000}"/>
    <cellStyle name="Normal 2 3 8 3 2 2 2 2" xfId="28295" xr:uid="{00000000-0005-0000-0000-0000DA490000}"/>
    <cellStyle name="Normal 2 3 8 3 2 2 2 3" xfId="18759" xr:uid="{00000000-0005-0000-0000-0000DB490000}"/>
    <cellStyle name="Normal 2 3 8 3 2 2 3" xfId="23527" xr:uid="{00000000-0005-0000-0000-0000DC490000}"/>
    <cellStyle name="Normal 2 3 8 3 2 2 4" xfId="13991" xr:uid="{00000000-0005-0000-0000-0000DD490000}"/>
    <cellStyle name="Normal 2 3 8 3 2 3" xfId="6838" xr:uid="{00000000-0005-0000-0000-0000DE490000}"/>
    <cellStyle name="Normal 2 3 8 3 2 3 2" xfId="25911" xr:uid="{00000000-0005-0000-0000-0000DF490000}"/>
    <cellStyle name="Normal 2 3 8 3 2 3 3" xfId="16375" xr:uid="{00000000-0005-0000-0000-0000E0490000}"/>
    <cellStyle name="Normal 2 3 8 3 2 4" xfId="21143" xr:uid="{00000000-0005-0000-0000-0000E1490000}"/>
    <cellStyle name="Normal 2 3 8 3 2 5" xfId="11607" xr:uid="{00000000-0005-0000-0000-0000E2490000}"/>
    <cellStyle name="Normal 2 3 8 3 3" xfId="3261" xr:uid="{00000000-0005-0000-0000-0000E3490000}"/>
    <cellStyle name="Normal 2 3 8 3 3 2" xfId="8030" xr:uid="{00000000-0005-0000-0000-0000E4490000}"/>
    <cellStyle name="Normal 2 3 8 3 3 2 2" xfId="27103" xr:uid="{00000000-0005-0000-0000-0000E5490000}"/>
    <cellStyle name="Normal 2 3 8 3 3 2 3" xfId="17567" xr:uid="{00000000-0005-0000-0000-0000E6490000}"/>
    <cellStyle name="Normal 2 3 8 3 3 3" xfId="22335" xr:uid="{00000000-0005-0000-0000-0000E7490000}"/>
    <cellStyle name="Normal 2 3 8 3 3 4" xfId="12799" xr:uid="{00000000-0005-0000-0000-0000E8490000}"/>
    <cellStyle name="Normal 2 3 8 3 4" xfId="5646" xr:uid="{00000000-0005-0000-0000-0000E9490000}"/>
    <cellStyle name="Normal 2 3 8 3 4 2" xfId="24719" xr:uid="{00000000-0005-0000-0000-0000EA490000}"/>
    <cellStyle name="Normal 2 3 8 3 4 3" xfId="15183" xr:uid="{00000000-0005-0000-0000-0000EB490000}"/>
    <cellStyle name="Normal 2 3 8 3 5" xfId="19951" xr:uid="{00000000-0005-0000-0000-0000EC490000}"/>
    <cellStyle name="Normal 2 3 8 3 6" xfId="10415" xr:uid="{00000000-0005-0000-0000-0000ED490000}"/>
    <cellStyle name="Normal 2 3 8 4" xfId="1372" xr:uid="{00000000-0005-0000-0000-0000EE490000}"/>
    <cellStyle name="Normal 2 3 8 4 2" xfId="3757" xr:uid="{00000000-0005-0000-0000-0000EF490000}"/>
    <cellStyle name="Normal 2 3 8 4 2 2" xfId="8526" xr:uid="{00000000-0005-0000-0000-0000F0490000}"/>
    <cellStyle name="Normal 2 3 8 4 2 2 2" xfId="27599" xr:uid="{00000000-0005-0000-0000-0000F1490000}"/>
    <cellStyle name="Normal 2 3 8 4 2 2 3" xfId="18063" xr:uid="{00000000-0005-0000-0000-0000F2490000}"/>
    <cellStyle name="Normal 2 3 8 4 2 3" xfId="22831" xr:uid="{00000000-0005-0000-0000-0000F3490000}"/>
    <cellStyle name="Normal 2 3 8 4 2 4" xfId="13295" xr:uid="{00000000-0005-0000-0000-0000F4490000}"/>
    <cellStyle name="Normal 2 3 8 4 3" xfId="6142" xr:uid="{00000000-0005-0000-0000-0000F5490000}"/>
    <cellStyle name="Normal 2 3 8 4 3 2" xfId="25215" xr:uid="{00000000-0005-0000-0000-0000F6490000}"/>
    <cellStyle name="Normal 2 3 8 4 3 3" xfId="15679" xr:uid="{00000000-0005-0000-0000-0000F7490000}"/>
    <cellStyle name="Normal 2 3 8 4 4" xfId="20447" xr:uid="{00000000-0005-0000-0000-0000F8490000}"/>
    <cellStyle name="Normal 2 3 8 4 5" xfId="10911" xr:uid="{00000000-0005-0000-0000-0000F9490000}"/>
    <cellStyle name="Normal 2 3 8 5" xfId="2565" xr:uid="{00000000-0005-0000-0000-0000FA490000}"/>
    <cellStyle name="Normal 2 3 8 5 2" xfId="7334" xr:uid="{00000000-0005-0000-0000-0000FB490000}"/>
    <cellStyle name="Normal 2 3 8 5 2 2" xfId="26407" xr:uid="{00000000-0005-0000-0000-0000FC490000}"/>
    <cellStyle name="Normal 2 3 8 5 2 3" xfId="16871" xr:uid="{00000000-0005-0000-0000-0000FD490000}"/>
    <cellStyle name="Normal 2 3 8 5 3" xfId="21639" xr:uid="{00000000-0005-0000-0000-0000FE490000}"/>
    <cellStyle name="Normal 2 3 8 5 4" xfId="12103" xr:uid="{00000000-0005-0000-0000-0000FF490000}"/>
    <cellStyle name="Normal 2 3 8 6" xfId="4950" xr:uid="{00000000-0005-0000-0000-0000004A0000}"/>
    <cellStyle name="Normal 2 3 8 6 2" xfId="24023" xr:uid="{00000000-0005-0000-0000-0000014A0000}"/>
    <cellStyle name="Normal 2 3 8 6 3" xfId="14487" xr:uid="{00000000-0005-0000-0000-0000024A0000}"/>
    <cellStyle name="Normal 2 3 8 7" xfId="19255" xr:uid="{00000000-0005-0000-0000-0000034A0000}"/>
    <cellStyle name="Normal 2 3 8 8" xfId="9719" xr:uid="{00000000-0005-0000-0000-0000044A0000}"/>
    <cellStyle name="Normal 2 3 9" xfId="317" xr:uid="{00000000-0005-0000-0000-0000054A0000}"/>
    <cellStyle name="Normal 2 3 9 2" xfId="666" xr:uid="{00000000-0005-0000-0000-0000064A0000}"/>
    <cellStyle name="Normal 2 3 9 2 2" xfId="1864" xr:uid="{00000000-0005-0000-0000-0000074A0000}"/>
    <cellStyle name="Normal 2 3 9 2 2 2" xfId="4249" xr:uid="{00000000-0005-0000-0000-0000084A0000}"/>
    <cellStyle name="Normal 2 3 9 2 2 2 2" xfId="9018" xr:uid="{00000000-0005-0000-0000-0000094A0000}"/>
    <cellStyle name="Normal 2 3 9 2 2 2 2 2" xfId="28091" xr:uid="{00000000-0005-0000-0000-00000A4A0000}"/>
    <cellStyle name="Normal 2 3 9 2 2 2 2 3" xfId="18555" xr:uid="{00000000-0005-0000-0000-00000B4A0000}"/>
    <cellStyle name="Normal 2 3 9 2 2 2 3" xfId="23323" xr:uid="{00000000-0005-0000-0000-00000C4A0000}"/>
    <cellStyle name="Normal 2 3 9 2 2 2 4" xfId="13787" xr:uid="{00000000-0005-0000-0000-00000D4A0000}"/>
    <cellStyle name="Normal 2 3 9 2 2 3" xfId="6634" xr:uid="{00000000-0005-0000-0000-00000E4A0000}"/>
    <cellStyle name="Normal 2 3 9 2 2 3 2" xfId="25707" xr:uid="{00000000-0005-0000-0000-00000F4A0000}"/>
    <cellStyle name="Normal 2 3 9 2 2 3 3" xfId="16171" xr:uid="{00000000-0005-0000-0000-0000104A0000}"/>
    <cellStyle name="Normal 2 3 9 2 2 4" xfId="20939" xr:uid="{00000000-0005-0000-0000-0000114A0000}"/>
    <cellStyle name="Normal 2 3 9 2 2 5" xfId="11403" xr:uid="{00000000-0005-0000-0000-0000124A0000}"/>
    <cellStyle name="Normal 2 3 9 2 3" xfId="3057" xr:uid="{00000000-0005-0000-0000-0000134A0000}"/>
    <cellStyle name="Normal 2 3 9 2 3 2" xfId="7826" xr:uid="{00000000-0005-0000-0000-0000144A0000}"/>
    <cellStyle name="Normal 2 3 9 2 3 2 2" xfId="26899" xr:uid="{00000000-0005-0000-0000-0000154A0000}"/>
    <cellStyle name="Normal 2 3 9 2 3 2 3" xfId="17363" xr:uid="{00000000-0005-0000-0000-0000164A0000}"/>
    <cellStyle name="Normal 2 3 9 2 3 3" xfId="22131" xr:uid="{00000000-0005-0000-0000-0000174A0000}"/>
    <cellStyle name="Normal 2 3 9 2 3 4" xfId="12595" xr:uid="{00000000-0005-0000-0000-0000184A0000}"/>
    <cellStyle name="Normal 2 3 9 2 4" xfId="5442" xr:uid="{00000000-0005-0000-0000-0000194A0000}"/>
    <cellStyle name="Normal 2 3 9 2 4 2" xfId="24515" xr:uid="{00000000-0005-0000-0000-00001A4A0000}"/>
    <cellStyle name="Normal 2 3 9 2 4 3" xfId="14979" xr:uid="{00000000-0005-0000-0000-00001B4A0000}"/>
    <cellStyle name="Normal 2 3 9 2 5" xfId="19747" xr:uid="{00000000-0005-0000-0000-00001C4A0000}"/>
    <cellStyle name="Normal 2 3 9 2 6" xfId="10211" xr:uid="{00000000-0005-0000-0000-00001D4A0000}"/>
    <cellStyle name="Normal 2 3 9 3" xfId="1014" xr:uid="{00000000-0005-0000-0000-00001E4A0000}"/>
    <cellStyle name="Normal 2 3 9 3 2" xfId="2212" xr:uid="{00000000-0005-0000-0000-00001F4A0000}"/>
    <cellStyle name="Normal 2 3 9 3 2 2" xfId="4597" xr:uid="{00000000-0005-0000-0000-0000204A0000}"/>
    <cellStyle name="Normal 2 3 9 3 2 2 2" xfId="9366" xr:uid="{00000000-0005-0000-0000-0000214A0000}"/>
    <cellStyle name="Normal 2 3 9 3 2 2 2 2" xfId="28439" xr:uid="{00000000-0005-0000-0000-0000224A0000}"/>
    <cellStyle name="Normal 2 3 9 3 2 2 2 3" xfId="18903" xr:uid="{00000000-0005-0000-0000-0000234A0000}"/>
    <cellStyle name="Normal 2 3 9 3 2 2 3" xfId="23671" xr:uid="{00000000-0005-0000-0000-0000244A0000}"/>
    <cellStyle name="Normal 2 3 9 3 2 2 4" xfId="14135" xr:uid="{00000000-0005-0000-0000-0000254A0000}"/>
    <cellStyle name="Normal 2 3 9 3 2 3" xfId="6982" xr:uid="{00000000-0005-0000-0000-0000264A0000}"/>
    <cellStyle name="Normal 2 3 9 3 2 3 2" xfId="26055" xr:uid="{00000000-0005-0000-0000-0000274A0000}"/>
    <cellStyle name="Normal 2 3 9 3 2 3 3" xfId="16519" xr:uid="{00000000-0005-0000-0000-0000284A0000}"/>
    <cellStyle name="Normal 2 3 9 3 2 4" xfId="21287" xr:uid="{00000000-0005-0000-0000-0000294A0000}"/>
    <cellStyle name="Normal 2 3 9 3 2 5" xfId="11751" xr:uid="{00000000-0005-0000-0000-00002A4A0000}"/>
    <cellStyle name="Normal 2 3 9 3 3" xfId="3405" xr:uid="{00000000-0005-0000-0000-00002B4A0000}"/>
    <cellStyle name="Normal 2 3 9 3 3 2" xfId="8174" xr:uid="{00000000-0005-0000-0000-00002C4A0000}"/>
    <cellStyle name="Normal 2 3 9 3 3 2 2" xfId="27247" xr:uid="{00000000-0005-0000-0000-00002D4A0000}"/>
    <cellStyle name="Normal 2 3 9 3 3 2 3" xfId="17711" xr:uid="{00000000-0005-0000-0000-00002E4A0000}"/>
    <cellStyle name="Normal 2 3 9 3 3 3" xfId="22479" xr:uid="{00000000-0005-0000-0000-00002F4A0000}"/>
    <cellStyle name="Normal 2 3 9 3 3 4" xfId="12943" xr:uid="{00000000-0005-0000-0000-0000304A0000}"/>
    <cellStyle name="Normal 2 3 9 3 4" xfId="5790" xr:uid="{00000000-0005-0000-0000-0000314A0000}"/>
    <cellStyle name="Normal 2 3 9 3 4 2" xfId="24863" xr:uid="{00000000-0005-0000-0000-0000324A0000}"/>
    <cellStyle name="Normal 2 3 9 3 4 3" xfId="15327" xr:uid="{00000000-0005-0000-0000-0000334A0000}"/>
    <cellStyle name="Normal 2 3 9 3 5" xfId="20095" xr:uid="{00000000-0005-0000-0000-0000344A0000}"/>
    <cellStyle name="Normal 2 3 9 3 6" xfId="10559" xr:uid="{00000000-0005-0000-0000-0000354A0000}"/>
    <cellStyle name="Normal 2 3 9 4" xfId="1516" xr:uid="{00000000-0005-0000-0000-0000364A0000}"/>
    <cellStyle name="Normal 2 3 9 4 2" xfId="3901" xr:uid="{00000000-0005-0000-0000-0000374A0000}"/>
    <cellStyle name="Normal 2 3 9 4 2 2" xfId="8670" xr:uid="{00000000-0005-0000-0000-0000384A0000}"/>
    <cellStyle name="Normal 2 3 9 4 2 2 2" xfId="27743" xr:uid="{00000000-0005-0000-0000-0000394A0000}"/>
    <cellStyle name="Normal 2 3 9 4 2 2 3" xfId="18207" xr:uid="{00000000-0005-0000-0000-00003A4A0000}"/>
    <cellStyle name="Normal 2 3 9 4 2 3" xfId="22975" xr:uid="{00000000-0005-0000-0000-00003B4A0000}"/>
    <cellStyle name="Normal 2 3 9 4 2 4" xfId="13439" xr:uid="{00000000-0005-0000-0000-00003C4A0000}"/>
    <cellStyle name="Normal 2 3 9 4 3" xfId="6286" xr:uid="{00000000-0005-0000-0000-00003D4A0000}"/>
    <cellStyle name="Normal 2 3 9 4 3 2" xfId="25359" xr:uid="{00000000-0005-0000-0000-00003E4A0000}"/>
    <cellStyle name="Normal 2 3 9 4 3 3" xfId="15823" xr:uid="{00000000-0005-0000-0000-00003F4A0000}"/>
    <cellStyle name="Normal 2 3 9 4 4" xfId="20591" xr:uid="{00000000-0005-0000-0000-0000404A0000}"/>
    <cellStyle name="Normal 2 3 9 4 5" xfId="11055" xr:uid="{00000000-0005-0000-0000-0000414A0000}"/>
    <cellStyle name="Normal 2 3 9 5" xfId="2709" xr:uid="{00000000-0005-0000-0000-0000424A0000}"/>
    <cellStyle name="Normal 2 3 9 5 2" xfId="7478" xr:uid="{00000000-0005-0000-0000-0000434A0000}"/>
    <cellStyle name="Normal 2 3 9 5 2 2" xfId="26551" xr:uid="{00000000-0005-0000-0000-0000444A0000}"/>
    <cellStyle name="Normal 2 3 9 5 2 3" xfId="17015" xr:uid="{00000000-0005-0000-0000-0000454A0000}"/>
    <cellStyle name="Normal 2 3 9 5 3" xfId="21783" xr:uid="{00000000-0005-0000-0000-0000464A0000}"/>
    <cellStyle name="Normal 2 3 9 5 4" xfId="12247" xr:uid="{00000000-0005-0000-0000-0000474A0000}"/>
    <cellStyle name="Normal 2 3 9 6" xfId="5094" xr:uid="{00000000-0005-0000-0000-0000484A0000}"/>
    <cellStyle name="Normal 2 3 9 6 2" xfId="24167" xr:uid="{00000000-0005-0000-0000-0000494A0000}"/>
    <cellStyle name="Normal 2 3 9 6 3" xfId="14631" xr:uid="{00000000-0005-0000-0000-00004A4A0000}"/>
    <cellStyle name="Normal 2 3 9 7" xfId="19399" xr:uid="{00000000-0005-0000-0000-00004B4A0000}"/>
    <cellStyle name="Normal 2 3 9 8" xfId="9863" xr:uid="{00000000-0005-0000-0000-00004C4A0000}"/>
    <cellStyle name="Normal 2 4" xfId="11" xr:uid="{00000000-0005-0000-0000-00004D4A0000}"/>
    <cellStyle name="Normal 2 4 10" xfId="808" xr:uid="{00000000-0005-0000-0000-00004E4A0000}"/>
    <cellStyle name="Normal 2 4 10 2" xfId="2006" xr:uid="{00000000-0005-0000-0000-00004F4A0000}"/>
    <cellStyle name="Normal 2 4 10 2 2" xfId="4391" xr:uid="{00000000-0005-0000-0000-0000504A0000}"/>
    <cellStyle name="Normal 2 4 10 2 2 2" xfId="9160" xr:uid="{00000000-0005-0000-0000-0000514A0000}"/>
    <cellStyle name="Normal 2 4 10 2 2 2 2" xfId="28233" xr:uid="{00000000-0005-0000-0000-0000524A0000}"/>
    <cellStyle name="Normal 2 4 10 2 2 2 3" xfId="18697" xr:uid="{00000000-0005-0000-0000-0000534A0000}"/>
    <cellStyle name="Normal 2 4 10 2 2 3" xfId="23465" xr:uid="{00000000-0005-0000-0000-0000544A0000}"/>
    <cellStyle name="Normal 2 4 10 2 2 4" xfId="13929" xr:uid="{00000000-0005-0000-0000-0000554A0000}"/>
    <cellStyle name="Normal 2 4 10 2 3" xfId="6776" xr:uid="{00000000-0005-0000-0000-0000564A0000}"/>
    <cellStyle name="Normal 2 4 10 2 3 2" xfId="25849" xr:uid="{00000000-0005-0000-0000-0000574A0000}"/>
    <cellStyle name="Normal 2 4 10 2 3 3" xfId="16313" xr:uid="{00000000-0005-0000-0000-0000584A0000}"/>
    <cellStyle name="Normal 2 4 10 2 4" xfId="21081" xr:uid="{00000000-0005-0000-0000-0000594A0000}"/>
    <cellStyle name="Normal 2 4 10 2 5" xfId="11545" xr:uid="{00000000-0005-0000-0000-00005A4A0000}"/>
    <cellStyle name="Normal 2 4 10 3" xfId="3199" xr:uid="{00000000-0005-0000-0000-00005B4A0000}"/>
    <cellStyle name="Normal 2 4 10 3 2" xfId="7968" xr:uid="{00000000-0005-0000-0000-00005C4A0000}"/>
    <cellStyle name="Normal 2 4 10 3 2 2" xfId="27041" xr:uid="{00000000-0005-0000-0000-00005D4A0000}"/>
    <cellStyle name="Normal 2 4 10 3 2 3" xfId="17505" xr:uid="{00000000-0005-0000-0000-00005E4A0000}"/>
    <cellStyle name="Normal 2 4 10 3 3" xfId="22273" xr:uid="{00000000-0005-0000-0000-00005F4A0000}"/>
    <cellStyle name="Normal 2 4 10 3 4" xfId="12737" xr:uid="{00000000-0005-0000-0000-0000604A0000}"/>
    <cellStyle name="Normal 2 4 10 4" xfId="5584" xr:uid="{00000000-0005-0000-0000-0000614A0000}"/>
    <cellStyle name="Normal 2 4 10 4 2" xfId="24657" xr:uid="{00000000-0005-0000-0000-0000624A0000}"/>
    <cellStyle name="Normal 2 4 10 4 3" xfId="15121" xr:uid="{00000000-0005-0000-0000-0000634A0000}"/>
    <cellStyle name="Normal 2 4 10 5" xfId="19889" xr:uid="{00000000-0005-0000-0000-0000644A0000}"/>
    <cellStyle name="Normal 2 4 10 6" xfId="10353" xr:uid="{00000000-0005-0000-0000-0000654A0000}"/>
    <cellStyle name="Normal 2 4 11" xfId="111" xr:uid="{00000000-0005-0000-0000-0000664A0000}"/>
    <cellStyle name="Normal 2 4 11 2" xfId="1310" xr:uid="{00000000-0005-0000-0000-0000674A0000}"/>
    <cellStyle name="Normal 2 4 11 2 2" xfId="3695" xr:uid="{00000000-0005-0000-0000-0000684A0000}"/>
    <cellStyle name="Normal 2 4 11 2 2 2" xfId="8464" xr:uid="{00000000-0005-0000-0000-0000694A0000}"/>
    <cellStyle name="Normal 2 4 11 2 2 2 2" xfId="27537" xr:uid="{00000000-0005-0000-0000-00006A4A0000}"/>
    <cellStyle name="Normal 2 4 11 2 2 2 3" xfId="18001" xr:uid="{00000000-0005-0000-0000-00006B4A0000}"/>
    <cellStyle name="Normal 2 4 11 2 2 3" xfId="22769" xr:uid="{00000000-0005-0000-0000-00006C4A0000}"/>
    <cellStyle name="Normal 2 4 11 2 2 4" xfId="13233" xr:uid="{00000000-0005-0000-0000-00006D4A0000}"/>
    <cellStyle name="Normal 2 4 11 2 3" xfId="6080" xr:uid="{00000000-0005-0000-0000-00006E4A0000}"/>
    <cellStyle name="Normal 2 4 11 2 3 2" xfId="25153" xr:uid="{00000000-0005-0000-0000-00006F4A0000}"/>
    <cellStyle name="Normal 2 4 11 2 3 3" xfId="15617" xr:uid="{00000000-0005-0000-0000-0000704A0000}"/>
    <cellStyle name="Normal 2 4 11 2 4" xfId="20385" xr:uid="{00000000-0005-0000-0000-0000714A0000}"/>
    <cellStyle name="Normal 2 4 11 2 5" xfId="10849" xr:uid="{00000000-0005-0000-0000-0000724A0000}"/>
    <cellStyle name="Normal 2 4 11 3" xfId="2503" xr:uid="{00000000-0005-0000-0000-0000734A0000}"/>
    <cellStyle name="Normal 2 4 11 3 2" xfId="7272" xr:uid="{00000000-0005-0000-0000-0000744A0000}"/>
    <cellStyle name="Normal 2 4 11 3 2 2" xfId="26345" xr:uid="{00000000-0005-0000-0000-0000754A0000}"/>
    <cellStyle name="Normal 2 4 11 3 2 3" xfId="16809" xr:uid="{00000000-0005-0000-0000-0000764A0000}"/>
    <cellStyle name="Normal 2 4 11 3 3" xfId="21577" xr:uid="{00000000-0005-0000-0000-0000774A0000}"/>
    <cellStyle name="Normal 2 4 11 3 4" xfId="12041" xr:uid="{00000000-0005-0000-0000-0000784A0000}"/>
    <cellStyle name="Normal 2 4 11 4" xfId="4888" xr:uid="{00000000-0005-0000-0000-0000794A0000}"/>
    <cellStyle name="Normal 2 4 11 4 2" xfId="23961" xr:uid="{00000000-0005-0000-0000-00007A4A0000}"/>
    <cellStyle name="Normal 2 4 11 4 3" xfId="14425" xr:uid="{00000000-0005-0000-0000-00007B4A0000}"/>
    <cellStyle name="Normal 2 4 11 5" xfId="19193" xr:uid="{00000000-0005-0000-0000-00007C4A0000}"/>
    <cellStyle name="Normal 2 4 11 6" xfId="9657" xr:uid="{00000000-0005-0000-0000-00007D4A0000}"/>
    <cellStyle name="Normal 2 4 12" xfId="1157" xr:uid="{00000000-0005-0000-0000-00007E4A0000}"/>
    <cellStyle name="Normal 2 4 12 2" xfId="2354" xr:uid="{00000000-0005-0000-0000-00007F4A0000}"/>
    <cellStyle name="Normal 2 4 12 2 2" xfId="4739" xr:uid="{00000000-0005-0000-0000-0000804A0000}"/>
    <cellStyle name="Normal 2 4 12 2 2 2" xfId="9508" xr:uid="{00000000-0005-0000-0000-0000814A0000}"/>
    <cellStyle name="Normal 2 4 12 2 2 2 2" xfId="28581" xr:uid="{00000000-0005-0000-0000-0000824A0000}"/>
    <cellStyle name="Normal 2 4 12 2 2 2 3" xfId="19045" xr:uid="{00000000-0005-0000-0000-0000834A0000}"/>
    <cellStyle name="Normal 2 4 12 2 2 3" xfId="23813" xr:uid="{00000000-0005-0000-0000-0000844A0000}"/>
    <cellStyle name="Normal 2 4 12 2 2 4" xfId="14277" xr:uid="{00000000-0005-0000-0000-0000854A0000}"/>
    <cellStyle name="Normal 2 4 12 2 3" xfId="7124" xr:uid="{00000000-0005-0000-0000-0000864A0000}"/>
    <cellStyle name="Normal 2 4 12 2 3 2" xfId="26197" xr:uid="{00000000-0005-0000-0000-0000874A0000}"/>
    <cellStyle name="Normal 2 4 12 2 3 3" xfId="16661" xr:uid="{00000000-0005-0000-0000-0000884A0000}"/>
    <cellStyle name="Normal 2 4 12 2 4" xfId="21429" xr:uid="{00000000-0005-0000-0000-0000894A0000}"/>
    <cellStyle name="Normal 2 4 12 2 5" xfId="11893" xr:uid="{00000000-0005-0000-0000-00008A4A0000}"/>
    <cellStyle name="Normal 2 4 12 3" xfId="3547" xr:uid="{00000000-0005-0000-0000-00008B4A0000}"/>
    <cellStyle name="Normal 2 4 12 3 2" xfId="8316" xr:uid="{00000000-0005-0000-0000-00008C4A0000}"/>
    <cellStyle name="Normal 2 4 12 3 2 2" xfId="27389" xr:uid="{00000000-0005-0000-0000-00008D4A0000}"/>
    <cellStyle name="Normal 2 4 12 3 2 3" xfId="17853" xr:uid="{00000000-0005-0000-0000-00008E4A0000}"/>
    <cellStyle name="Normal 2 4 12 3 3" xfId="22621" xr:uid="{00000000-0005-0000-0000-00008F4A0000}"/>
    <cellStyle name="Normal 2 4 12 3 4" xfId="13085" xr:uid="{00000000-0005-0000-0000-0000904A0000}"/>
    <cellStyle name="Normal 2 4 12 4" xfId="5932" xr:uid="{00000000-0005-0000-0000-0000914A0000}"/>
    <cellStyle name="Normal 2 4 12 4 2" xfId="25005" xr:uid="{00000000-0005-0000-0000-0000924A0000}"/>
    <cellStyle name="Normal 2 4 12 4 3" xfId="15469" xr:uid="{00000000-0005-0000-0000-0000934A0000}"/>
    <cellStyle name="Normal 2 4 12 5" xfId="20237" xr:uid="{00000000-0005-0000-0000-0000944A0000}"/>
    <cellStyle name="Normal 2 4 12 6" xfId="10701" xr:uid="{00000000-0005-0000-0000-0000954A0000}"/>
    <cellStyle name="Normal 2 4 13" xfId="63" xr:uid="{00000000-0005-0000-0000-0000964A0000}"/>
    <cellStyle name="Normal 2 4 13 2" xfId="1262" xr:uid="{00000000-0005-0000-0000-0000974A0000}"/>
    <cellStyle name="Normal 2 4 13 2 2" xfId="3647" xr:uid="{00000000-0005-0000-0000-0000984A0000}"/>
    <cellStyle name="Normal 2 4 13 2 2 2" xfId="8416" xr:uid="{00000000-0005-0000-0000-0000994A0000}"/>
    <cellStyle name="Normal 2 4 13 2 2 2 2" xfId="27489" xr:uid="{00000000-0005-0000-0000-00009A4A0000}"/>
    <cellStyle name="Normal 2 4 13 2 2 2 3" xfId="17953" xr:uid="{00000000-0005-0000-0000-00009B4A0000}"/>
    <cellStyle name="Normal 2 4 13 2 2 3" xfId="22721" xr:uid="{00000000-0005-0000-0000-00009C4A0000}"/>
    <cellStyle name="Normal 2 4 13 2 2 4" xfId="13185" xr:uid="{00000000-0005-0000-0000-00009D4A0000}"/>
    <cellStyle name="Normal 2 4 13 2 3" xfId="6032" xr:uid="{00000000-0005-0000-0000-00009E4A0000}"/>
    <cellStyle name="Normal 2 4 13 2 3 2" xfId="25105" xr:uid="{00000000-0005-0000-0000-00009F4A0000}"/>
    <cellStyle name="Normal 2 4 13 2 3 3" xfId="15569" xr:uid="{00000000-0005-0000-0000-0000A04A0000}"/>
    <cellStyle name="Normal 2 4 13 2 4" xfId="20337" xr:uid="{00000000-0005-0000-0000-0000A14A0000}"/>
    <cellStyle name="Normal 2 4 13 2 5" xfId="10801" xr:uid="{00000000-0005-0000-0000-0000A24A0000}"/>
    <cellStyle name="Normal 2 4 13 3" xfId="2455" xr:uid="{00000000-0005-0000-0000-0000A34A0000}"/>
    <cellStyle name="Normal 2 4 13 3 2" xfId="7224" xr:uid="{00000000-0005-0000-0000-0000A44A0000}"/>
    <cellStyle name="Normal 2 4 13 3 2 2" xfId="26297" xr:uid="{00000000-0005-0000-0000-0000A54A0000}"/>
    <cellStyle name="Normal 2 4 13 3 2 3" xfId="16761" xr:uid="{00000000-0005-0000-0000-0000A64A0000}"/>
    <cellStyle name="Normal 2 4 13 3 3" xfId="21529" xr:uid="{00000000-0005-0000-0000-0000A74A0000}"/>
    <cellStyle name="Normal 2 4 13 3 4" xfId="11993" xr:uid="{00000000-0005-0000-0000-0000A84A0000}"/>
    <cellStyle name="Normal 2 4 13 4" xfId="4840" xr:uid="{00000000-0005-0000-0000-0000A94A0000}"/>
    <cellStyle name="Normal 2 4 13 4 2" xfId="23913" xr:uid="{00000000-0005-0000-0000-0000AA4A0000}"/>
    <cellStyle name="Normal 2 4 13 4 3" xfId="14377" xr:uid="{00000000-0005-0000-0000-0000AB4A0000}"/>
    <cellStyle name="Normal 2 4 13 5" xfId="19145" xr:uid="{00000000-0005-0000-0000-0000AC4A0000}"/>
    <cellStyle name="Normal 2 4 13 6" xfId="9609" xr:uid="{00000000-0005-0000-0000-0000AD4A0000}"/>
    <cellStyle name="Normal 2 4 14" xfId="1214" xr:uid="{00000000-0005-0000-0000-0000AE4A0000}"/>
    <cellStyle name="Normal 2 4 14 2" xfId="3599" xr:uid="{00000000-0005-0000-0000-0000AF4A0000}"/>
    <cellStyle name="Normal 2 4 14 2 2" xfId="8368" xr:uid="{00000000-0005-0000-0000-0000B04A0000}"/>
    <cellStyle name="Normal 2 4 14 2 2 2" xfId="27441" xr:uid="{00000000-0005-0000-0000-0000B14A0000}"/>
    <cellStyle name="Normal 2 4 14 2 2 3" xfId="17905" xr:uid="{00000000-0005-0000-0000-0000B24A0000}"/>
    <cellStyle name="Normal 2 4 14 2 3" xfId="22673" xr:uid="{00000000-0005-0000-0000-0000B34A0000}"/>
    <cellStyle name="Normal 2 4 14 2 4" xfId="13137" xr:uid="{00000000-0005-0000-0000-0000B44A0000}"/>
    <cellStyle name="Normal 2 4 14 3" xfId="5984" xr:uid="{00000000-0005-0000-0000-0000B54A0000}"/>
    <cellStyle name="Normal 2 4 14 3 2" xfId="25057" xr:uid="{00000000-0005-0000-0000-0000B64A0000}"/>
    <cellStyle name="Normal 2 4 14 3 3" xfId="15521" xr:uid="{00000000-0005-0000-0000-0000B74A0000}"/>
    <cellStyle name="Normal 2 4 14 4" xfId="20289" xr:uid="{00000000-0005-0000-0000-0000B84A0000}"/>
    <cellStyle name="Normal 2 4 14 5" xfId="10753" xr:uid="{00000000-0005-0000-0000-0000B94A0000}"/>
    <cellStyle name="Normal 2 4 15" xfId="2407" xr:uid="{00000000-0005-0000-0000-0000BA4A0000}"/>
    <cellStyle name="Normal 2 4 15 2" xfId="7176" xr:uid="{00000000-0005-0000-0000-0000BB4A0000}"/>
    <cellStyle name="Normal 2 4 15 2 2" xfId="26249" xr:uid="{00000000-0005-0000-0000-0000BC4A0000}"/>
    <cellStyle name="Normal 2 4 15 2 3" xfId="16713" xr:uid="{00000000-0005-0000-0000-0000BD4A0000}"/>
    <cellStyle name="Normal 2 4 15 3" xfId="21481" xr:uid="{00000000-0005-0000-0000-0000BE4A0000}"/>
    <cellStyle name="Normal 2 4 15 4" xfId="11945" xr:uid="{00000000-0005-0000-0000-0000BF4A0000}"/>
    <cellStyle name="Normal 2 4 16" xfId="4792" xr:uid="{00000000-0005-0000-0000-0000C04A0000}"/>
    <cellStyle name="Normal 2 4 16 2" xfId="23865" xr:uid="{00000000-0005-0000-0000-0000C14A0000}"/>
    <cellStyle name="Normal 2 4 16 3" xfId="14329" xr:uid="{00000000-0005-0000-0000-0000C24A0000}"/>
    <cellStyle name="Normal 2 4 17" xfId="19097" xr:uid="{00000000-0005-0000-0000-0000C34A0000}"/>
    <cellStyle name="Normal 2 4 18" xfId="9561" xr:uid="{00000000-0005-0000-0000-0000C44A0000}"/>
    <cellStyle name="Normal 2 4 2" xfId="21" xr:uid="{00000000-0005-0000-0000-0000C54A0000}"/>
    <cellStyle name="Normal 2 4 2 10" xfId="117" xr:uid="{00000000-0005-0000-0000-0000C64A0000}"/>
    <cellStyle name="Normal 2 4 2 10 2" xfId="1316" xr:uid="{00000000-0005-0000-0000-0000C74A0000}"/>
    <cellStyle name="Normal 2 4 2 10 2 2" xfId="3701" xr:uid="{00000000-0005-0000-0000-0000C84A0000}"/>
    <cellStyle name="Normal 2 4 2 10 2 2 2" xfId="8470" xr:uid="{00000000-0005-0000-0000-0000C94A0000}"/>
    <cellStyle name="Normal 2 4 2 10 2 2 2 2" xfId="27543" xr:uid="{00000000-0005-0000-0000-0000CA4A0000}"/>
    <cellStyle name="Normal 2 4 2 10 2 2 2 3" xfId="18007" xr:uid="{00000000-0005-0000-0000-0000CB4A0000}"/>
    <cellStyle name="Normal 2 4 2 10 2 2 3" xfId="22775" xr:uid="{00000000-0005-0000-0000-0000CC4A0000}"/>
    <cellStyle name="Normal 2 4 2 10 2 2 4" xfId="13239" xr:uid="{00000000-0005-0000-0000-0000CD4A0000}"/>
    <cellStyle name="Normal 2 4 2 10 2 3" xfId="6086" xr:uid="{00000000-0005-0000-0000-0000CE4A0000}"/>
    <cellStyle name="Normal 2 4 2 10 2 3 2" xfId="25159" xr:uid="{00000000-0005-0000-0000-0000CF4A0000}"/>
    <cellStyle name="Normal 2 4 2 10 2 3 3" xfId="15623" xr:uid="{00000000-0005-0000-0000-0000D04A0000}"/>
    <cellStyle name="Normal 2 4 2 10 2 4" xfId="20391" xr:uid="{00000000-0005-0000-0000-0000D14A0000}"/>
    <cellStyle name="Normal 2 4 2 10 2 5" xfId="10855" xr:uid="{00000000-0005-0000-0000-0000D24A0000}"/>
    <cellStyle name="Normal 2 4 2 10 3" xfId="2509" xr:uid="{00000000-0005-0000-0000-0000D34A0000}"/>
    <cellStyle name="Normal 2 4 2 10 3 2" xfId="7278" xr:uid="{00000000-0005-0000-0000-0000D44A0000}"/>
    <cellStyle name="Normal 2 4 2 10 3 2 2" xfId="26351" xr:uid="{00000000-0005-0000-0000-0000D54A0000}"/>
    <cellStyle name="Normal 2 4 2 10 3 2 3" xfId="16815" xr:uid="{00000000-0005-0000-0000-0000D64A0000}"/>
    <cellStyle name="Normal 2 4 2 10 3 3" xfId="21583" xr:uid="{00000000-0005-0000-0000-0000D74A0000}"/>
    <cellStyle name="Normal 2 4 2 10 3 4" xfId="12047" xr:uid="{00000000-0005-0000-0000-0000D84A0000}"/>
    <cellStyle name="Normal 2 4 2 10 4" xfId="4894" xr:uid="{00000000-0005-0000-0000-0000D94A0000}"/>
    <cellStyle name="Normal 2 4 2 10 4 2" xfId="23967" xr:uid="{00000000-0005-0000-0000-0000DA4A0000}"/>
    <cellStyle name="Normal 2 4 2 10 4 3" xfId="14431" xr:uid="{00000000-0005-0000-0000-0000DB4A0000}"/>
    <cellStyle name="Normal 2 4 2 10 5" xfId="19199" xr:uid="{00000000-0005-0000-0000-0000DC4A0000}"/>
    <cellStyle name="Normal 2 4 2 10 6" xfId="9663" xr:uid="{00000000-0005-0000-0000-0000DD4A0000}"/>
    <cellStyle name="Normal 2 4 2 11" xfId="1163" xr:uid="{00000000-0005-0000-0000-0000DE4A0000}"/>
    <cellStyle name="Normal 2 4 2 11 2" xfId="2360" xr:uid="{00000000-0005-0000-0000-0000DF4A0000}"/>
    <cellStyle name="Normal 2 4 2 11 2 2" xfId="4745" xr:uid="{00000000-0005-0000-0000-0000E04A0000}"/>
    <cellStyle name="Normal 2 4 2 11 2 2 2" xfId="9514" xr:uid="{00000000-0005-0000-0000-0000E14A0000}"/>
    <cellStyle name="Normal 2 4 2 11 2 2 2 2" xfId="28587" xr:uid="{00000000-0005-0000-0000-0000E24A0000}"/>
    <cellStyle name="Normal 2 4 2 11 2 2 2 3" xfId="19051" xr:uid="{00000000-0005-0000-0000-0000E34A0000}"/>
    <cellStyle name="Normal 2 4 2 11 2 2 3" xfId="23819" xr:uid="{00000000-0005-0000-0000-0000E44A0000}"/>
    <cellStyle name="Normal 2 4 2 11 2 2 4" xfId="14283" xr:uid="{00000000-0005-0000-0000-0000E54A0000}"/>
    <cellStyle name="Normal 2 4 2 11 2 3" xfId="7130" xr:uid="{00000000-0005-0000-0000-0000E64A0000}"/>
    <cellStyle name="Normal 2 4 2 11 2 3 2" xfId="26203" xr:uid="{00000000-0005-0000-0000-0000E74A0000}"/>
    <cellStyle name="Normal 2 4 2 11 2 3 3" xfId="16667" xr:uid="{00000000-0005-0000-0000-0000E84A0000}"/>
    <cellStyle name="Normal 2 4 2 11 2 4" xfId="21435" xr:uid="{00000000-0005-0000-0000-0000E94A0000}"/>
    <cellStyle name="Normal 2 4 2 11 2 5" xfId="11899" xr:uid="{00000000-0005-0000-0000-0000EA4A0000}"/>
    <cellStyle name="Normal 2 4 2 11 3" xfId="3553" xr:uid="{00000000-0005-0000-0000-0000EB4A0000}"/>
    <cellStyle name="Normal 2 4 2 11 3 2" xfId="8322" xr:uid="{00000000-0005-0000-0000-0000EC4A0000}"/>
    <cellStyle name="Normal 2 4 2 11 3 2 2" xfId="27395" xr:uid="{00000000-0005-0000-0000-0000ED4A0000}"/>
    <cellStyle name="Normal 2 4 2 11 3 2 3" xfId="17859" xr:uid="{00000000-0005-0000-0000-0000EE4A0000}"/>
    <cellStyle name="Normal 2 4 2 11 3 3" xfId="22627" xr:uid="{00000000-0005-0000-0000-0000EF4A0000}"/>
    <cellStyle name="Normal 2 4 2 11 3 4" xfId="13091" xr:uid="{00000000-0005-0000-0000-0000F04A0000}"/>
    <cellStyle name="Normal 2 4 2 11 4" xfId="5938" xr:uid="{00000000-0005-0000-0000-0000F14A0000}"/>
    <cellStyle name="Normal 2 4 2 11 4 2" xfId="25011" xr:uid="{00000000-0005-0000-0000-0000F24A0000}"/>
    <cellStyle name="Normal 2 4 2 11 4 3" xfId="15475" xr:uid="{00000000-0005-0000-0000-0000F34A0000}"/>
    <cellStyle name="Normal 2 4 2 11 5" xfId="20243" xr:uid="{00000000-0005-0000-0000-0000F44A0000}"/>
    <cellStyle name="Normal 2 4 2 11 6" xfId="10707" xr:uid="{00000000-0005-0000-0000-0000F54A0000}"/>
    <cellStyle name="Normal 2 4 2 12" xfId="69" xr:uid="{00000000-0005-0000-0000-0000F64A0000}"/>
    <cellStyle name="Normal 2 4 2 12 2" xfId="1268" xr:uid="{00000000-0005-0000-0000-0000F74A0000}"/>
    <cellStyle name="Normal 2 4 2 12 2 2" xfId="3653" xr:uid="{00000000-0005-0000-0000-0000F84A0000}"/>
    <cellStyle name="Normal 2 4 2 12 2 2 2" xfId="8422" xr:uid="{00000000-0005-0000-0000-0000F94A0000}"/>
    <cellStyle name="Normal 2 4 2 12 2 2 2 2" xfId="27495" xr:uid="{00000000-0005-0000-0000-0000FA4A0000}"/>
    <cellStyle name="Normal 2 4 2 12 2 2 2 3" xfId="17959" xr:uid="{00000000-0005-0000-0000-0000FB4A0000}"/>
    <cellStyle name="Normal 2 4 2 12 2 2 3" xfId="22727" xr:uid="{00000000-0005-0000-0000-0000FC4A0000}"/>
    <cellStyle name="Normal 2 4 2 12 2 2 4" xfId="13191" xr:uid="{00000000-0005-0000-0000-0000FD4A0000}"/>
    <cellStyle name="Normal 2 4 2 12 2 3" xfId="6038" xr:uid="{00000000-0005-0000-0000-0000FE4A0000}"/>
    <cellStyle name="Normal 2 4 2 12 2 3 2" xfId="25111" xr:uid="{00000000-0005-0000-0000-0000FF4A0000}"/>
    <cellStyle name="Normal 2 4 2 12 2 3 3" xfId="15575" xr:uid="{00000000-0005-0000-0000-0000004B0000}"/>
    <cellStyle name="Normal 2 4 2 12 2 4" xfId="20343" xr:uid="{00000000-0005-0000-0000-0000014B0000}"/>
    <cellStyle name="Normal 2 4 2 12 2 5" xfId="10807" xr:uid="{00000000-0005-0000-0000-0000024B0000}"/>
    <cellStyle name="Normal 2 4 2 12 3" xfId="2461" xr:uid="{00000000-0005-0000-0000-0000034B0000}"/>
    <cellStyle name="Normal 2 4 2 12 3 2" xfId="7230" xr:uid="{00000000-0005-0000-0000-0000044B0000}"/>
    <cellStyle name="Normal 2 4 2 12 3 2 2" xfId="26303" xr:uid="{00000000-0005-0000-0000-0000054B0000}"/>
    <cellStyle name="Normal 2 4 2 12 3 2 3" xfId="16767" xr:uid="{00000000-0005-0000-0000-0000064B0000}"/>
    <cellStyle name="Normal 2 4 2 12 3 3" xfId="21535" xr:uid="{00000000-0005-0000-0000-0000074B0000}"/>
    <cellStyle name="Normal 2 4 2 12 3 4" xfId="11999" xr:uid="{00000000-0005-0000-0000-0000084B0000}"/>
    <cellStyle name="Normal 2 4 2 12 4" xfId="4846" xr:uid="{00000000-0005-0000-0000-0000094B0000}"/>
    <cellStyle name="Normal 2 4 2 12 4 2" xfId="23919" xr:uid="{00000000-0005-0000-0000-00000A4B0000}"/>
    <cellStyle name="Normal 2 4 2 12 4 3" xfId="14383" xr:uid="{00000000-0005-0000-0000-00000B4B0000}"/>
    <cellStyle name="Normal 2 4 2 12 5" xfId="19151" xr:uid="{00000000-0005-0000-0000-00000C4B0000}"/>
    <cellStyle name="Normal 2 4 2 12 6" xfId="9615" xr:uid="{00000000-0005-0000-0000-00000D4B0000}"/>
    <cellStyle name="Normal 2 4 2 13" xfId="1220" xr:uid="{00000000-0005-0000-0000-00000E4B0000}"/>
    <cellStyle name="Normal 2 4 2 13 2" xfId="3605" xr:uid="{00000000-0005-0000-0000-00000F4B0000}"/>
    <cellStyle name="Normal 2 4 2 13 2 2" xfId="8374" xr:uid="{00000000-0005-0000-0000-0000104B0000}"/>
    <cellStyle name="Normal 2 4 2 13 2 2 2" xfId="27447" xr:uid="{00000000-0005-0000-0000-0000114B0000}"/>
    <cellStyle name="Normal 2 4 2 13 2 2 3" xfId="17911" xr:uid="{00000000-0005-0000-0000-0000124B0000}"/>
    <cellStyle name="Normal 2 4 2 13 2 3" xfId="22679" xr:uid="{00000000-0005-0000-0000-0000134B0000}"/>
    <cellStyle name="Normal 2 4 2 13 2 4" xfId="13143" xr:uid="{00000000-0005-0000-0000-0000144B0000}"/>
    <cellStyle name="Normal 2 4 2 13 3" xfId="5990" xr:uid="{00000000-0005-0000-0000-0000154B0000}"/>
    <cellStyle name="Normal 2 4 2 13 3 2" xfId="25063" xr:uid="{00000000-0005-0000-0000-0000164B0000}"/>
    <cellStyle name="Normal 2 4 2 13 3 3" xfId="15527" xr:uid="{00000000-0005-0000-0000-0000174B0000}"/>
    <cellStyle name="Normal 2 4 2 13 4" xfId="20295" xr:uid="{00000000-0005-0000-0000-0000184B0000}"/>
    <cellStyle name="Normal 2 4 2 13 5" xfId="10759" xr:uid="{00000000-0005-0000-0000-0000194B0000}"/>
    <cellStyle name="Normal 2 4 2 14" xfId="2413" xr:uid="{00000000-0005-0000-0000-00001A4B0000}"/>
    <cellStyle name="Normal 2 4 2 14 2" xfId="7182" xr:uid="{00000000-0005-0000-0000-00001B4B0000}"/>
    <cellStyle name="Normal 2 4 2 14 2 2" xfId="26255" xr:uid="{00000000-0005-0000-0000-00001C4B0000}"/>
    <cellStyle name="Normal 2 4 2 14 2 3" xfId="16719" xr:uid="{00000000-0005-0000-0000-00001D4B0000}"/>
    <cellStyle name="Normal 2 4 2 14 3" xfId="21487" xr:uid="{00000000-0005-0000-0000-00001E4B0000}"/>
    <cellStyle name="Normal 2 4 2 14 4" xfId="11951" xr:uid="{00000000-0005-0000-0000-00001F4B0000}"/>
    <cellStyle name="Normal 2 4 2 15" xfId="4798" xr:uid="{00000000-0005-0000-0000-0000204B0000}"/>
    <cellStyle name="Normal 2 4 2 15 2" xfId="23871" xr:uid="{00000000-0005-0000-0000-0000214B0000}"/>
    <cellStyle name="Normal 2 4 2 15 3" xfId="14335" xr:uid="{00000000-0005-0000-0000-0000224B0000}"/>
    <cellStyle name="Normal 2 4 2 16" xfId="19103" xr:uid="{00000000-0005-0000-0000-0000234B0000}"/>
    <cellStyle name="Normal 2 4 2 17" xfId="9567" xr:uid="{00000000-0005-0000-0000-0000244B0000}"/>
    <cellStyle name="Normal 2 4 2 2" xfId="33" xr:uid="{00000000-0005-0000-0000-0000254B0000}"/>
    <cellStyle name="Normal 2 4 2 2 10" xfId="1175" xr:uid="{00000000-0005-0000-0000-0000264B0000}"/>
    <cellStyle name="Normal 2 4 2 2 10 2" xfId="2372" xr:uid="{00000000-0005-0000-0000-0000274B0000}"/>
    <cellStyle name="Normal 2 4 2 2 10 2 2" xfId="4757" xr:uid="{00000000-0005-0000-0000-0000284B0000}"/>
    <cellStyle name="Normal 2 4 2 2 10 2 2 2" xfId="9526" xr:uid="{00000000-0005-0000-0000-0000294B0000}"/>
    <cellStyle name="Normal 2 4 2 2 10 2 2 2 2" xfId="28599" xr:uid="{00000000-0005-0000-0000-00002A4B0000}"/>
    <cellStyle name="Normal 2 4 2 2 10 2 2 2 3" xfId="19063" xr:uid="{00000000-0005-0000-0000-00002B4B0000}"/>
    <cellStyle name="Normal 2 4 2 2 10 2 2 3" xfId="23831" xr:uid="{00000000-0005-0000-0000-00002C4B0000}"/>
    <cellStyle name="Normal 2 4 2 2 10 2 2 4" xfId="14295" xr:uid="{00000000-0005-0000-0000-00002D4B0000}"/>
    <cellStyle name="Normal 2 4 2 2 10 2 3" xfId="7142" xr:uid="{00000000-0005-0000-0000-00002E4B0000}"/>
    <cellStyle name="Normal 2 4 2 2 10 2 3 2" xfId="26215" xr:uid="{00000000-0005-0000-0000-00002F4B0000}"/>
    <cellStyle name="Normal 2 4 2 2 10 2 3 3" xfId="16679" xr:uid="{00000000-0005-0000-0000-0000304B0000}"/>
    <cellStyle name="Normal 2 4 2 2 10 2 4" xfId="21447" xr:uid="{00000000-0005-0000-0000-0000314B0000}"/>
    <cellStyle name="Normal 2 4 2 2 10 2 5" xfId="11911" xr:uid="{00000000-0005-0000-0000-0000324B0000}"/>
    <cellStyle name="Normal 2 4 2 2 10 3" xfId="3565" xr:uid="{00000000-0005-0000-0000-0000334B0000}"/>
    <cellStyle name="Normal 2 4 2 2 10 3 2" xfId="8334" xr:uid="{00000000-0005-0000-0000-0000344B0000}"/>
    <cellStyle name="Normal 2 4 2 2 10 3 2 2" xfId="27407" xr:uid="{00000000-0005-0000-0000-0000354B0000}"/>
    <cellStyle name="Normal 2 4 2 2 10 3 2 3" xfId="17871" xr:uid="{00000000-0005-0000-0000-0000364B0000}"/>
    <cellStyle name="Normal 2 4 2 2 10 3 3" xfId="22639" xr:uid="{00000000-0005-0000-0000-0000374B0000}"/>
    <cellStyle name="Normal 2 4 2 2 10 3 4" xfId="13103" xr:uid="{00000000-0005-0000-0000-0000384B0000}"/>
    <cellStyle name="Normal 2 4 2 2 10 4" xfId="5950" xr:uid="{00000000-0005-0000-0000-0000394B0000}"/>
    <cellStyle name="Normal 2 4 2 2 10 4 2" xfId="25023" xr:uid="{00000000-0005-0000-0000-00003A4B0000}"/>
    <cellStyle name="Normal 2 4 2 2 10 4 3" xfId="15487" xr:uid="{00000000-0005-0000-0000-00003B4B0000}"/>
    <cellStyle name="Normal 2 4 2 2 10 5" xfId="20255" xr:uid="{00000000-0005-0000-0000-00003C4B0000}"/>
    <cellStyle name="Normal 2 4 2 2 10 6" xfId="10719" xr:uid="{00000000-0005-0000-0000-00003D4B0000}"/>
    <cellStyle name="Normal 2 4 2 2 11" xfId="81" xr:uid="{00000000-0005-0000-0000-00003E4B0000}"/>
    <cellStyle name="Normal 2 4 2 2 11 2" xfId="1280" xr:uid="{00000000-0005-0000-0000-00003F4B0000}"/>
    <cellStyle name="Normal 2 4 2 2 11 2 2" xfId="3665" xr:uid="{00000000-0005-0000-0000-0000404B0000}"/>
    <cellStyle name="Normal 2 4 2 2 11 2 2 2" xfId="8434" xr:uid="{00000000-0005-0000-0000-0000414B0000}"/>
    <cellStyle name="Normal 2 4 2 2 11 2 2 2 2" xfId="27507" xr:uid="{00000000-0005-0000-0000-0000424B0000}"/>
    <cellStyle name="Normal 2 4 2 2 11 2 2 2 3" xfId="17971" xr:uid="{00000000-0005-0000-0000-0000434B0000}"/>
    <cellStyle name="Normal 2 4 2 2 11 2 2 3" xfId="22739" xr:uid="{00000000-0005-0000-0000-0000444B0000}"/>
    <cellStyle name="Normal 2 4 2 2 11 2 2 4" xfId="13203" xr:uid="{00000000-0005-0000-0000-0000454B0000}"/>
    <cellStyle name="Normal 2 4 2 2 11 2 3" xfId="6050" xr:uid="{00000000-0005-0000-0000-0000464B0000}"/>
    <cellStyle name="Normal 2 4 2 2 11 2 3 2" xfId="25123" xr:uid="{00000000-0005-0000-0000-0000474B0000}"/>
    <cellStyle name="Normal 2 4 2 2 11 2 3 3" xfId="15587" xr:uid="{00000000-0005-0000-0000-0000484B0000}"/>
    <cellStyle name="Normal 2 4 2 2 11 2 4" xfId="20355" xr:uid="{00000000-0005-0000-0000-0000494B0000}"/>
    <cellStyle name="Normal 2 4 2 2 11 2 5" xfId="10819" xr:uid="{00000000-0005-0000-0000-00004A4B0000}"/>
    <cellStyle name="Normal 2 4 2 2 11 3" xfId="2473" xr:uid="{00000000-0005-0000-0000-00004B4B0000}"/>
    <cellStyle name="Normal 2 4 2 2 11 3 2" xfId="7242" xr:uid="{00000000-0005-0000-0000-00004C4B0000}"/>
    <cellStyle name="Normal 2 4 2 2 11 3 2 2" xfId="26315" xr:uid="{00000000-0005-0000-0000-00004D4B0000}"/>
    <cellStyle name="Normal 2 4 2 2 11 3 2 3" xfId="16779" xr:uid="{00000000-0005-0000-0000-00004E4B0000}"/>
    <cellStyle name="Normal 2 4 2 2 11 3 3" xfId="21547" xr:uid="{00000000-0005-0000-0000-00004F4B0000}"/>
    <cellStyle name="Normal 2 4 2 2 11 3 4" xfId="12011" xr:uid="{00000000-0005-0000-0000-0000504B0000}"/>
    <cellStyle name="Normal 2 4 2 2 11 4" xfId="4858" xr:uid="{00000000-0005-0000-0000-0000514B0000}"/>
    <cellStyle name="Normal 2 4 2 2 11 4 2" xfId="23931" xr:uid="{00000000-0005-0000-0000-0000524B0000}"/>
    <cellStyle name="Normal 2 4 2 2 11 4 3" xfId="14395" xr:uid="{00000000-0005-0000-0000-0000534B0000}"/>
    <cellStyle name="Normal 2 4 2 2 11 5" xfId="19163" xr:uid="{00000000-0005-0000-0000-0000544B0000}"/>
    <cellStyle name="Normal 2 4 2 2 11 6" xfId="9627" xr:uid="{00000000-0005-0000-0000-0000554B0000}"/>
    <cellStyle name="Normal 2 4 2 2 12" xfId="1232" xr:uid="{00000000-0005-0000-0000-0000564B0000}"/>
    <cellStyle name="Normal 2 4 2 2 12 2" xfId="3617" xr:uid="{00000000-0005-0000-0000-0000574B0000}"/>
    <cellStyle name="Normal 2 4 2 2 12 2 2" xfId="8386" xr:uid="{00000000-0005-0000-0000-0000584B0000}"/>
    <cellStyle name="Normal 2 4 2 2 12 2 2 2" xfId="27459" xr:uid="{00000000-0005-0000-0000-0000594B0000}"/>
    <cellStyle name="Normal 2 4 2 2 12 2 2 3" xfId="17923" xr:uid="{00000000-0005-0000-0000-00005A4B0000}"/>
    <cellStyle name="Normal 2 4 2 2 12 2 3" xfId="22691" xr:uid="{00000000-0005-0000-0000-00005B4B0000}"/>
    <cellStyle name="Normal 2 4 2 2 12 2 4" xfId="13155" xr:uid="{00000000-0005-0000-0000-00005C4B0000}"/>
    <cellStyle name="Normal 2 4 2 2 12 3" xfId="6002" xr:uid="{00000000-0005-0000-0000-00005D4B0000}"/>
    <cellStyle name="Normal 2 4 2 2 12 3 2" xfId="25075" xr:uid="{00000000-0005-0000-0000-00005E4B0000}"/>
    <cellStyle name="Normal 2 4 2 2 12 3 3" xfId="15539" xr:uid="{00000000-0005-0000-0000-00005F4B0000}"/>
    <cellStyle name="Normal 2 4 2 2 12 4" xfId="20307" xr:uid="{00000000-0005-0000-0000-0000604B0000}"/>
    <cellStyle name="Normal 2 4 2 2 12 5" xfId="10771" xr:uid="{00000000-0005-0000-0000-0000614B0000}"/>
    <cellStyle name="Normal 2 4 2 2 13" xfId="2425" xr:uid="{00000000-0005-0000-0000-0000624B0000}"/>
    <cellStyle name="Normal 2 4 2 2 13 2" xfId="7194" xr:uid="{00000000-0005-0000-0000-0000634B0000}"/>
    <cellStyle name="Normal 2 4 2 2 13 2 2" xfId="26267" xr:uid="{00000000-0005-0000-0000-0000644B0000}"/>
    <cellStyle name="Normal 2 4 2 2 13 2 3" xfId="16731" xr:uid="{00000000-0005-0000-0000-0000654B0000}"/>
    <cellStyle name="Normal 2 4 2 2 13 3" xfId="21499" xr:uid="{00000000-0005-0000-0000-0000664B0000}"/>
    <cellStyle name="Normal 2 4 2 2 13 4" xfId="11963" xr:uid="{00000000-0005-0000-0000-0000674B0000}"/>
    <cellStyle name="Normal 2 4 2 2 14" xfId="4810" xr:uid="{00000000-0005-0000-0000-0000684B0000}"/>
    <cellStyle name="Normal 2 4 2 2 14 2" xfId="23883" xr:uid="{00000000-0005-0000-0000-0000694B0000}"/>
    <cellStyle name="Normal 2 4 2 2 14 3" xfId="14347" xr:uid="{00000000-0005-0000-0000-00006A4B0000}"/>
    <cellStyle name="Normal 2 4 2 2 15" xfId="19115" xr:uid="{00000000-0005-0000-0000-00006B4B0000}"/>
    <cellStyle name="Normal 2 4 2 2 16" xfId="9579" xr:uid="{00000000-0005-0000-0000-00006C4B0000}"/>
    <cellStyle name="Normal 2 4 2 2 2" xfId="57" xr:uid="{00000000-0005-0000-0000-00006D4B0000}"/>
    <cellStyle name="Normal 2 4 2 2 2 10" xfId="1256" xr:uid="{00000000-0005-0000-0000-00006E4B0000}"/>
    <cellStyle name="Normal 2 4 2 2 2 10 2" xfId="3641" xr:uid="{00000000-0005-0000-0000-00006F4B0000}"/>
    <cellStyle name="Normal 2 4 2 2 2 10 2 2" xfId="8410" xr:uid="{00000000-0005-0000-0000-0000704B0000}"/>
    <cellStyle name="Normal 2 4 2 2 2 10 2 2 2" xfId="27483" xr:uid="{00000000-0005-0000-0000-0000714B0000}"/>
    <cellStyle name="Normal 2 4 2 2 2 10 2 2 3" xfId="17947" xr:uid="{00000000-0005-0000-0000-0000724B0000}"/>
    <cellStyle name="Normal 2 4 2 2 2 10 2 3" xfId="22715" xr:uid="{00000000-0005-0000-0000-0000734B0000}"/>
    <cellStyle name="Normal 2 4 2 2 2 10 2 4" xfId="13179" xr:uid="{00000000-0005-0000-0000-0000744B0000}"/>
    <cellStyle name="Normal 2 4 2 2 2 10 3" xfId="6026" xr:uid="{00000000-0005-0000-0000-0000754B0000}"/>
    <cellStyle name="Normal 2 4 2 2 2 10 3 2" xfId="25099" xr:uid="{00000000-0005-0000-0000-0000764B0000}"/>
    <cellStyle name="Normal 2 4 2 2 2 10 3 3" xfId="15563" xr:uid="{00000000-0005-0000-0000-0000774B0000}"/>
    <cellStyle name="Normal 2 4 2 2 2 10 4" xfId="20331" xr:uid="{00000000-0005-0000-0000-0000784B0000}"/>
    <cellStyle name="Normal 2 4 2 2 2 10 5" xfId="10795" xr:uid="{00000000-0005-0000-0000-0000794B0000}"/>
    <cellStyle name="Normal 2 4 2 2 2 11" xfId="2449" xr:uid="{00000000-0005-0000-0000-00007A4B0000}"/>
    <cellStyle name="Normal 2 4 2 2 2 11 2" xfId="7218" xr:uid="{00000000-0005-0000-0000-00007B4B0000}"/>
    <cellStyle name="Normal 2 4 2 2 2 11 2 2" xfId="26291" xr:uid="{00000000-0005-0000-0000-00007C4B0000}"/>
    <cellStyle name="Normal 2 4 2 2 2 11 2 3" xfId="16755" xr:uid="{00000000-0005-0000-0000-00007D4B0000}"/>
    <cellStyle name="Normal 2 4 2 2 2 11 3" xfId="21523" xr:uid="{00000000-0005-0000-0000-00007E4B0000}"/>
    <cellStyle name="Normal 2 4 2 2 2 11 4" xfId="11987" xr:uid="{00000000-0005-0000-0000-00007F4B0000}"/>
    <cellStyle name="Normal 2 4 2 2 2 12" xfId="4834" xr:uid="{00000000-0005-0000-0000-0000804B0000}"/>
    <cellStyle name="Normal 2 4 2 2 2 12 2" xfId="23907" xr:uid="{00000000-0005-0000-0000-0000814B0000}"/>
    <cellStyle name="Normal 2 4 2 2 2 12 3" xfId="14371" xr:uid="{00000000-0005-0000-0000-0000824B0000}"/>
    <cellStyle name="Normal 2 4 2 2 2 13" xfId="19139" xr:uid="{00000000-0005-0000-0000-0000834B0000}"/>
    <cellStyle name="Normal 2 4 2 2 2 14" xfId="9603" xr:uid="{00000000-0005-0000-0000-0000844B0000}"/>
    <cellStyle name="Normal 2 4 2 2 2 2" xfId="309" xr:uid="{00000000-0005-0000-0000-0000854B0000}"/>
    <cellStyle name="Normal 2 4 2 2 2 2 2" xfId="453" xr:uid="{00000000-0005-0000-0000-0000864B0000}"/>
    <cellStyle name="Normal 2 4 2 2 2 2 2 2" xfId="802" xr:uid="{00000000-0005-0000-0000-0000874B0000}"/>
    <cellStyle name="Normal 2 4 2 2 2 2 2 2 2" xfId="2000" xr:uid="{00000000-0005-0000-0000-0000884B0000}"/>
    <cellStyle name="Normal 2 4 2 2 2 2 2 2 2 2" xfId="4385" xr:uid="{00000000-0005-0000-0000-0000894B0000}"/>
    <cellStyle name="Normal 2 4 2 2 2 2 2 2 2 2 2" xfId="9154" xr:uid="{00000000-0005-0000-0000-00008A4B0000}"/>
    <cellStyle name="Normal 2 4 2 2 2 2 2 2 2 2 2 2" xfId="28227" xr:uid="{00000000-0005-0000-0000-00008B4B0000}"/>
    <cellStyle name="Normal 2 4 2 2 2 2 2 2 2 2 2 3" xfId="18691" xr:uid="{00000000-0005-0000-0000-00008C4B0000}"/>
    <cellStyle name="Normal 2 4 2 2 2 2 2 2 2 2 3" xfId="23459" xr:uid="{00000000-0005-0000-0000-00008D4B0000}"/>
    <cellStyle name="Normal 2 4 2 2 2 2 2 2 2 2 4" xfId="13923" xr:uid="{00000000-0005-0000-0000-00008E4B0000}"/>
    <cellStyle name="Normal 2 4 2 2 2 2 2 2 2 3" xfId="6770" xr:uid="{00000000-0005-0000-0000-00008F4B0000}"/>
    <cellStyle name="Normal 2 4 2 2 2 2 2 2 2 3 2" xfId="25843" xr:uid="{00000000-0005-0000-0000-0000904B0000}"/>
    <cellStyle name="Normal 2 4 2 2 2 2 2 2 2 3 3" xfId="16307" xr:uid="{00000000-0005-0000-0000-0000914B0000}"/>
    <cellStyle name="Normal 2 4 2 2 2 2 2 2 2 4" xfId="21075" xr:uid="{00000000-0005-0000-0000-0000924B0000}"/>
    <cellStyle name="Normal 2 4 2 2 2 2 2 2 2 5" xfId="11539" xr:uid="{00000000-0005-0000-0000-0000934B0000}"/>
    <cellStyle name="Normal 2 4 2 2 2 2 2 2 3" xfId="3193" xr:uid="{00000000-0005-0000-0000-0000944B0000}"/>
    <cellStyle name="Normal 2 4 2 2 2 2 2 2 3 2" xfId="7962" xr:uid="{00000000-0005-0000-0000-0000954B0000}"/>
    <cellStyle name="Normal 2 4 2 2 2 2 2 2 3 2 2" xfId="27035" xr:uid="{00000000-0005-0000-0000-0000964B0000}"/>
    <cellStyle name="Normal 2 4 2 2 2 2 2 2 3 2 3" xfId="17499" xr:uid="{00000000-0005-0000-0000-0000974B0000}"/>
    <cellStyle name="Normal 2 4 2 2 2 2 2 2 3 3" xfId="22267" xr:uid="{00000000-0005-0000-0000-0000984B0000}"/>
    <cellStyle name="Normal 2 4 2 2 2 2 2 2 3 4" xfId="12731" xr:uid="{00000000-0005-0000-0000-0000994B0000}"/>
    <cellStyle name="Normal 2 4 2 2 2 2 2 2 4" xfId="5578" xr:uid="{00000000-0005-0000-0000-00009A4B0000}"/>
    <cellStyle name="Normal 2 4 2 2 2 2 2 2 4 2" xfId="24651" xr:uid="{00000000-0005-0000-0000-00009B4B0000}"/>
    <cellStyle name="Normal 2 4 2 2 2 2 2 2 4 3" xfId="15115" xr:uid="{00000000-0005-0000-0000-00009C4B0000}"/>
    <cellStyle name="Normal 2 4 2 2 2 2 2 2 5" xfId="19883" xr:uid="{00000000-0005-0000-0000-00009D4B0000}"/>
    <cellStyle name="Normal 2 4 2 2 2 2 2 2 6" xfId="10347" xr:uid="{00000000-0005-0000-0000-00009E4B0000}"/>
    <cellStyle name="Normal 2 4 2 2 2 2 2 3" xfId="1150" xr:uid="{00000000-0005-0000-0000-00009F4B0000}"/>
    <cellStyle name="Normal 2 4 2 2 2 2 2 3 2" xfId="2348" xr:uid="{00000000-0005-0000-0000-0000A04B0000}"/>
    <cellStyle name="Normal 2 4 2 2 2 2 2 3 2 2" xfId="4733" xr:uid="{00000000-0005-0000-0000-0000A14B0000}"/>
    <cellStyle name="Normal 2 4 2 2 2 2 2 3 2 2 2" xfId="9502" xr:uid="{00000000-0005-0000-0000-0000A24B0000}"/>
    <cellStyle name="Normal 2 4 2 2 2 2 2 3 2 2 2 2" xfId="28575" xr:uid="{00000000-0005-0000-0000-0000A34B0000}"/>
    <cellStyle name="Normal 2 4 2 2 2 2 2 3 2 2 2 3" xfId="19039" xr:uid="{00000000-0005-0000-0000-0000A44B0000}"/>
    <cellStyle name="Normal 2 4 2 2 2 2 2 3 2 2 3" xfId="23807" xr:uid="{00000000-0005-0000-0000-0000A54B0000}"/>
    <cellStyle name="Normal 2 4 2 2 2 2 2 3 2 2 4" xfId="14271" xr:uid="{00000000-0005-0000-0000-0000A64B0000}"/>
    <cellStyle name="Normal 2 4 2 2 2 2 2 3 2 3" xfId="7118" xr:uid="{00000000-0005-0000-0000-0000A74B0000}"/>
    <cellStyle name="Normal 2 4 2 2 2 2 2 3 2 3 2" xfId="26191" xr:uid="{00000000-0005-0000-0000-0000A84B0000}"/>
    <cellStyle name="Normal 2 4 2 2 2 2 2 3 2 3 3" xfId="16655" xr:uid="{00000000-0005-0000-0000-0000A94B0000}"/>
    <cellStyle name="Normal 2 4 2 2 2 2 2 3 2 4" xfId="21423" xr:uid="{00000000-0005-0000-0000-0000AA4B0000}"/>
    <cellStyle name="Normal 2 4 2 2 2 2 2 3 2 5" xfId="11887" xr:uid="{00000000-0005-0000-0000-0000AB4B0000}"/>
    <cellStyle name="Normal 2 4 2 2 2 2 2 3 3" xfId="3541" xr:uid="{00000000-0005-0000-0000-0000AC4B0000}"/>
    <cellStyle name="Normal 2 4 2 2 2 2 2 3 3 2" xfId="8310" xr:uid="{00000000-0005-0000-0000-0000AD4B0000}"/>
    <cellStyle name="Normal 2 4 2 2 2 2 2 3 3 2 2" xfId="27383" xr:uid="{00000000-0005-0000-0000-0000AE4B0000}"/>
    <cellStyle name="Normal 2 4 2 2 2 2 2 3 3 2 3" xfId="17847" xr:uid="{00000000-0005-0000-0000-0000AF4B0000}"/>
    <cellStyle name="Normal 2 4 2 2 2 2 2 3 3 3" xfId="22615" xr:uid="{00000000-0005-0000-0000-0000B04B0000}"/>
    <cellStyle name="Normal 2 4 2 2 2 2 2 3 3 4" xfId="13079" xr:uid="{00000000-0005-0000-0000-0000B14B0000}"/>
    <cellStyle name="Normal 2 4 2 2 2 2 2 3 4" xfId="5926" xr:uid="{00000000-0005-0000-0000-0000B24B0000}"/>
    <cellStyle name="Normal 2 4 2 2 2 2 2 3 4 2" xfId="24999" xr:uid="{00000000-0005-0000-0000-0000B34B0000}"/>
    <cellStyle name="Normal 2 4 2 2 2 2 2 3 4 3" xfId="15463" xr:uid="{00000000-0005-0000-0000-0000B44B0000}"/>
    <cellStyle name="Normal 2 4 2 2 2 2 2 3 5" xfId="20231" xr:uid="{00000000-0005-0000-0000-0000B54B0000}"/>
    <cellStyle name="Normal 2 4 2 2 2 2 2 3 6" xfId="10695" xr:uid="{00000000-0005-0000-0000-0000B64B0000}"/>
    <cellStyle name="Normal 2 4 2 2 2 2 2 4" xfId="1652" xr:uid="{00000000-0005-0000-0000-0000B74B0000}"/>
    <cellStyle name="Normal 2 4 2 2 2 2 2 4 2" xfId="4037" xr:uid="{00000000-0005-0000-0000-0000B84B0000}"/>
    <cellStyle name="Normal 2 4 2 2 2 2 2 4 2 2" xfId="8806" xr:uid="{00000000-0005-0000-0000-0000B94B0000}"/>
    <cellStyle name="Normal 2 4 2 2 2 2 2 4 2 2 2" xfId="27879" xr:uid="{00000000-0005-0000-0000-0000BA4B0000}"/>
    <cellStyle name="Normal 2 4 2 2 2 2 2 4 2 2 3" xfId="18343" xr:uid="{00000000-0005-0000-0000-0000BB4B0000}"/>
    <cellStyle name="Normal 2 4 2 2 2 2 2 4 2 3" xfId="23111" xr:uid="{00000000-0005-0000-0000-0000BC4B0000}"/>
    <cellStyle name="Normal 2 4 2 2 2 2 2 4 2 4" xfId="13575" xr:uid="{00000000-0005-0000-0000-0000BD4B0000}"/>
    <cellStyle name="Normal 2 4 2 2 2 2 2 4 3" xfId="6422" xr:uid="{00000000-0005-0000-0000-0000BE4B0000}"/>
    <cellStyle name="Normal 2 4 2 2 2 2 2 4 3 2" xfId="25495" xr:uid="{00000000-0005-0000-0000-0000BF4B0000}"/>
    <cellStyle name="Normal 2 4 2 2 2 2 2 4 3 3" xfId="15959" xr:uid="{00000000-0005-0000-0000-0000C04B0000}"/>
    <cellStyle name="Normal 2 4 2 2 2 2 2 4 4" xfId="20727" xr:uid="{00000000-0005-0000-0000-0000C14B0000}"/>
    <cellStyle name="Normal 2 4 2 2 2 2 2 4 5" xfId="11191" xr:uid="{00000000-0005-0000-0000-0000C24B0000}"/>
    <cellStyle name="Normal 2 4 2 2 2 2 2 5" xfId="2845" xr:uid="{00000000-0005-0000-0000-0000C34B0000}"/>
    <cellStyle name="Normal 2 4 2 2 2 2 2 5 2" xfId="7614" xr:uid="{00000000-0005-0000-0000-0000C44B0000}"/>
    <cellStyle name="Normal 2 4 2 2 2 2 2 5 2 2" xfId="26687" xr:uid="{00000000-0005-0000-0000-0000C54B0000}"/>
    <cellStyle name="Normal 2 4 2 2 2 2 2 5 2 3" xfId="17151" xr:uid="{00000000-0005-0000-0000-0000C64B0000}"/>
    <cellStyle name="Normal 2 4 2 2 2 2 2 5 3" xfId="21919" xr:uid="{00000000-0005-0000-0000-0000C74B0000}"/>
    <cellStyle name="Normal 2 4 2 2 2 2 2 5 4" xfId="12383" xr:uid="{00000000-0005-0000-0000-0000C84B0000}"/>
    <cellStyle name="Normal 2 4 2 2 2 2 2 6" xfId="5230" xr:uid="{00000000-0005-0000-0000-0000C94B0000}"/>
    <cellStyle name="Normal 2 4 2 2 2 2 2 6 2" xfId="24303" xr:uid="{00000000-0005-0000-0000-0000CA4B0000}"/>
    <cellStyle name="Normal 2 4 2 2 2 2 2 6 3" xfId="14767" xr:uid="{00000000-0005-0000-0000-0000CB4B0000}"/>
    <cellStyle name="Normal 2 4 2 2 2 2 2 7" xfId="19535" xr:uid="{00000000-0005-0000-0000-0000CC4B0000}"/>
    <cellStyle name="Normal 2 4 2 2 2 2 2 8" xfId="9999" xr:uid="{00000000-0005-0000-0000-0000CD4B0000}"/>
    <cellStyle name="Normal 2 4 2 2 2 2 3" xfId="658" xr:uid="{00000000-0005-0000-0000-0000CE4B0000}"/>
    <cellStyle name="Normal 2 4 2 2 2 2 3 2" xfId="1856" xr:uid="{00000000-0005-0000-0000-0000CF4B0000}"/>
    <cellStyle name="Normal 2 4 2 2 2 2 3 2 2" xfId="4241" xr:uid="{00000000-0005-0000-0000-0000D04B0000}"/>
    <cellStyle name="Normal 2 4 2 2 2 2 3 2 2 2" xfId="9010" xr:uid="{00000000-0005-0000-0000-0000D14B0000}"/>
    <cellStyle name="Normal 2 4 2 2 2 2 3 2 2 2 2" xfId="28083" xr:uid="{00000000-0005-0000-0000-0000D24B0000}"/>
    <cellStyle name="Normal 2 4 2 2 2 2 3 2 2 2 3" xfId="18547" xr:uid="{00000000-0005-0000-0000-0000D34B0000}"/>
    <cellStyle name="Normal 2 4 2 2 2 2 3 2 2 3" xfId="23315" xr:uid="{00000000-0005-0000-0000-0000D44B0000}"/>
    <cellStyle name="Normal 2 4 2 2 2 2 3 2 2 4" xfId="13779" xr:uid="{00000000-0005-0000-0000-0000D54B0000}"/>
    <cellStyle name="Normal 2 4 2 2 2 2 3 2 3" xfId="6626" xr:uid="{00000000-0005-0000-0000-0000D64B0000}"/>
    <cellStyle name="Normal 2 4 2 2 2 2 3 2 3 2" xfId="25699" xr:uid="{00000000-0005-0000-0000-0000D74B0000}"/>
    <cellStyle name="Normal 2 4 2 2 2 2 3 2 3 3" xfId="16163" xr:uid="{00000000-0005-0000-0000-0000D84B0000}"/>
    <cellStyle name="Normal 2 4 2 2 2 2 3 2 4" xfId="20931" xr:uid="{00000000-0005-0000-0000-0000D94B0000}"/>
    <cellStyle name="Normal 2 4 2 2 2 2 3 2 5" xfId="11395" xr:uid="{00000000-0005-0000-0000-0000DA4B0000}"/>
    <cellStyle name="Normal 2 4 2 2 2 2 3 3" xfId="3049" xr:uid="{00000000-0005-0000-0000-0000DB4B0000}"/>
    <cellStyle name="Normal 2 4 2 2 2 2 3 3 2" xfId="7818" xr:uid="{00000000-0005-0000-0000-0000DC4B0000}"/>
    <cellStyle name="Normal 2 4 2 2 2 2 3 3 2 2" xfId="26891" xr:uid="{00000000-0005-0000-0000-0000DD4B0000}"/>
    <cellStyle name="Normal 2 4 2 2 2 2 3 3 2 3" xfId="17355" xr:uid="{00000000-0005-0000-0000-0000DE4B0000}"/>
    <cellStyle name="Normal 2 4 2 2 2 2 3 3 3" xfId="22123" xr:uid="{00000000-0005-0000-0000-0000DF4B0000}"/>
    <cellStyle name="Normal 2 4 2 2 2 2 3 3 4" xfId="12587" xr:uid="{00000000-0005-0000-0000-0000E04B0000}"/>
    <cellStyle name="Normal 2 4 2 2 2 2 3 4" xfId="5434" xr:uid="{00000000-0005-0000-0000-0000E14B0000}"/>
    <cellStyle name="Normal 2 4 2 2 2 2 3 4 2" xfId="24507" xr:uid="{00000000-0005-0000-0000-0000E24B0000}"/>
    <cellStyle name="Normal 2 4 2 2 2 2 3 4 3" xfId="14971" xr:uid="{00000000-0005-0000-0000-0000E34B0000}"/>
    <cellStyle name="Normal 2 4 2 2 2 2 3 5" xfId="19739" xr:uid="{00000000-0005-0000-0000-0000E44B0000}"/>
    <cellStyle name="Normal 2 4 2 2 2 2 3 6" xfId="10203" xr:uid="{00000000-0005-0000-0000-0000E54B0000}"/>
    <cellStyle name="Normal 2 4 2 2 2 2 4" xfId="1006" xr:uid="{00000000-0005-0000-0000-0000E64B0000}"/>
    <cellStyle name="Normal 2 4 2 2 2 2 4 2" xfId="2204" xr:uid="{00000000-0005-0000-0000-0000E74B0000}"/>
    <cellStyle name="Normal 2 4 2 2 2 2 4 2 2" xfId="4589" xr:uid="{00000000-0005-0000-0000-0000E84B0000}"/>
    <cellStyle name="Normal 2 4 2 2 2 2 4 2 2 2" xfId="9358" xr:uid="{00000000-0005-0000-0000-0000E94B0000}"/>
    <cellStyle name="Normal 2 4 2 2 2 2 4 2 2 2 2" xfId="28431" xr:uid="{00000000-0005-0000-0000-0000EA4B0000}"/>
    <cellStyle name="Normal 2 4 2 2 2 2 4 2 2 2 3" xfId="18895" xr:uid="{00000000-0005-0000-0000-0000EB4B0000}"/>
    <cellStyle name="Normal 2 4 2 2 2 2 4 2 2 3" xfId="23663" xr:uid="{00000000-0005-0000-0000-0000EC4B0000}"/>
    <cellStyle name="Normal 2 4 2 2 2 2 4 2 2 4" xfId="14127" xr:uid="{00000000-0005-0000-0000-0000ED4B0000}"/>
    <cellStyle name="Normal 2 4 2 2 2 2 4 2 3" xfId="6974" xr:uid="{00000000-0005-0000-0000-0000EE4B0000}"/>
    <cellStyle name="Normal 2 4 2 2 2 2 4 2 3 2" xfId="26047" xr:uid="{00000000-0005-0000-0000-0000EF4B0000}"/>
    <cellStyle name="Normal 2 4 2 2 2 2 4 2 3 3" xfId="16511" xr:uid="{00000000-0005-0000-0000-0000F04B0000}"/>
    <cellStyle name="Normal 2 4 2 2 2 2 4 2 4" xfId="21279" xr:uid="{00000000-0005-0000-0000-0000F14B0000}"/>
    <cellStyle name="Normal 2 4 2 2 2 2 4 2 5" xfId="11743" xr:uid="{00000000-0005-0000-0000-0000F24B0000}"/>
    <cellStyle name="Normal 2 4 2 2 2 2 4 3" xfId="3397" xr:uid="{00000000-0005-0000-0000-0000F34B0000}"/>
    <cellStyle name="Normal 2 4 2 2 2 2 4 3 2" xfId="8166" xr:uid="{00000000-0005-0000-0000-0000F44B0000}"/>
    <cellStyle name="Normal 2 4 2 2 2 2 4 3 2 2" xfId="27239" xr:uid="{00000000-0005-0000-0000-0000F54B0000}"/>
    <cellStyle name="Normal 2 4 2 2 2 2 4 3 2 3" xfId="17703" xr:uid="{00000000-0005-0000-0000-0000F64B0000}"/>
    <cellStyle name="Normal 2 4 2 2 2 2 4 3 3" xfId="22471" xr:uid="{00000000-0005-0000-0000-0000F74B0000}"/>
    <cellStyle name="Normal 2 4 2 2 2 2 4 3 4" xfId="12935" xr:uid="{00000000-0005-0000-0000-0000F84B0000}"/>
    <cellStyle name="Normal 2 4 2 2 2 2 4 4" xfId="5782" xr:uid="{00000000-0005-0000-0000-0000F94B0000}"/>
    <cellStyle name="Normal 2 4 2 2 2 2 4 4 2" xfId="24855" xr:uid="{00000000-0005-0000-0000-0000FA4B0000}"/>
    <cellStyle name="Normal 2 4 2 2 2 2 4 4 3" xfId="15319" xr:uid="{00000000-0005-0000-0000-0000FB4B0000}"/>
    <cellStyle name="Normal 2 4 2 2 2 2 4 5" xfId="20087" xr:uid="{00000000-0005-0000-0000-0000FC4B0000}"/>
    <cellStyle name="Normal 2 4 2 2 2 2 4 6" xfId="10551" xr:uid="{00000000-0005-0000-0000-0000FD4B0000}"/>
    <cellStyle name="Normal 2 4 2 2 2 2 5" xfId="1508" xr:uid="{00000000-0005-0000-0000-0000FE4B0000}"/>
    <cellStyle name="Normal 2 4 2 2 2 2 5 2" xfId="3893" xr:uid="{00000000-0005-0000-0000-0000FF4B0000}"/>
    <cellStyle name="Normal 2 4 2 2 2 2 5 2 2" xfId="8662" xr:uid="{00000000-0005-0000-0000-0000004C0000}"/>
    <cellStyle name="Normal 2 4 2 2 2 2 5 2 2 2" xfId="27735" xr:uid="{00000000-0005-0000-0000-0000014C0000}"/>
    <cellStyle name="Normal 2 4 2 2 2 2 5 2 2 3" xfId="18199" xr:uid="{00000000-0005-0000-0000-0000024C0000}"/>
    <cellStyle name="Normal 2 4 2 2 2 2 5 2 3" xfId="22967" xr:uid="{00000000-0005-0000-0000-0000034C0000}"/>
    <cellStyle name="Normal 2 4 2 2 2 2 5 2 4" xfId="13431" xr:uid="{00000000-0005-0000-0000-0000044C0000}"/>
    <cellStyle name="Normal 2 4 2 2 2 2 5 3" xfId="6278" xr:uid="{00000000-0005-0000-0000-0000054C0000}"/>
    <cellStyle name="Normal 2 4 2 2 2 2 5 3 2" xfId="25351" xr:uid="{00000000-0005-0000-0000-0000064C0000}"/>
    <cellStyle name="Normal 2 4 2 2 2 2 5 3 3" xfId="15815" xr:uid="{00000000-0005-0000-0000-0000074C0000}"/>
    <cellStyle name="Normal 2 4 2 2 2 2 5 4" xfId="20583" xr:uid="{00000000-0005-0000-0000-0000084C0000}"/>
    <cellStyle name="Normal 2 4 2 2 2 2 5 5" xfId="11047" xr:uid="{00000000-0005-0000-0000-0000094C0000}"/>
    <cellStyle name="Normal 2 4 2 2 2 2 6" xfId="2701" xr:uid="{00000000-0005-0000-0000-00000A4C0000}"/>
    <cellStyle name="Normal 2 4 2 2 2 2 6 2" xfId="7470" xr:uid="{00000000-0005-0000-0000-00000B4C0000}"/>
    <cellStyle name="Normal 2 4 2 2 2 2 6 2 2" xfId="26543" xr:uid="{00000000-0005-0000-0000-00000C4C0000}"/>
    <cellStyle name="Normal 2 4 2 2 2 2 6 2 3" xfId="17007" xr:uid="{00000000-0005-0000-0000-00000D4C0000}"/>
    <cellStyle name="Normal 2 4 2 2 2 2 6 3" xfId="21775" xr:uid="{00000000-0005-0000-0000-00000E4C0000}"/>
    <cellStyle name="Normal 2 4 2 2 2 2 6 4" xfId="12239" xr:uid="{00000000-0005-0000-0000-00000F4C0000}"/>
    <cellStyle name="Normal 2 4 2 2 2 2 7" xfId="5086" xr:uid="{00000000-0005-0000-0000-0000104C0000}"/>
    <cellStyle name="Normal 2 4 2 2 2 2 7 2" xfId="24159" xr:uid="{00000000-0005-0000-0000-0000114C0000}"/>
    <cellStyle name="Normal 2 4 2 2 2 2 7 3" xfId="14623" xr:uid="{00000000-0005-0000-0000-0000124C0000}"/>
    <cellStyle name="Normal 2 4 2 2 2 2 8" xfId="19391" xr:uid="{00000000-0005-0000-0000-0000134C0000}"/>
    <cellStyle name="Normal 2 4 2 2 2 2 9" xfId="9855" xr:uid="{00000000-0005-0000-0000-0000144C0000}"/>
    <cellStyle name="Normal 2 4 2 2 2 3" xfId="237" xr:uid="{00000000-0005-0000-0000-0000154C0000}"/>
    <cellStyle name="Normal 2 4 2 2 2 3 2" xfId="586" xr:uid="{00000000-0005-0000-0000-0000164C0000}"/>
    <cellStyle name="Normal 2 4 2 2 2 3 2 2" xfId="1784" xr:uid="{00000000-0005-0000-0000-0000174C0000}"/>
    <cellStyle name="Normal 2 4 2 2 2 3 2 2 2" xfId="4169" xr:uid="{00000000-0005-0000-0000-0000184C0000}"/>
    <cellStyle name="Normal 2 4 2 2 2 3 2 2 2 2" xfId="8938" xr:uid="{00000000-0005-0000-0000-0000194C0000}"/>
    <cellStyle name="Normal 2 4 2 2 2 3 2 2 2 2 2" xfId="28011" xr:uid="{00000000-0005-0000-0000-00001A4C0000}"/>
    <cellStyle name="Normal 2 4 2 2 2 3 2 2 2 2 3" xfId="18475" xr:uid="{00000000-0005-0000-0000-00001B4C0000}"/>
    <cellStyle name="Normal 2 4 2 2 2 3 2 2 2 3" xfId="23243" xr:uid="{00000000-0005-0000-0000-00001C4C0000}"/>
    <cellStyle name="Normal 2 4 2 2 2 3 2 2 2 4" xfId="13707" xr:uid="{00000000-0005-0000-0000-00001D4C0000}"/>
    <cellStyle name="Normal 2 4 2 2 2 3 2 2 3" xfId="6554" xr:uid="{00000000-0005-0000-0000-00001E4C0000}"/>
    <cellStyle name="Normal 2 4 2 2 2 3 2 2 3 2" xfId="25627" xr:uid="{00000000-0005-0000-0000-00001F4C0000}"/>
    <cellStyle name="Normal 2 4 2 2 2 3 2 2 3 3" xfId="16091" xr:uid="{00000000-0005-0000-0000-0000204C0000}"/>
    <cellStyle name="Normal 2 4 2 2 2 3 2 2 4" xfId="20859" xr:uid="{00000000-0005-0000-0000-0000214C0000}"/>
    <cellStyle name="Normal 2 4 2 2 2 3 2 2 5" xfId="11323" xr:uid="{00000000-0005-0000-0000-0000224C0000}"/>
    <cellStyle name="Normal 2 4 2 2 2 3 2 3" xfId="2977" xr:uid="{00000000-0005-0000-0000-0000234C0000}"/>
    <cellStyle name="Normal 2 4 2 2 2 3 2 3 2" xfId="7746" xr:uid="{00000000-0005-0000-0000-0000244C0000}"/>
    <cellStyle name="Normal 2 4 2 2 2 3 2 3 2 2" xfId="26819" xr:uid="{00000000-0005-0000-0000-0000254C0000}"/>
    <cellStyle name="Normal 2 4 2 2 2 3 2 3 2 3" xfId="17283" xr:uid="{00000000-0005-0000-0000-0000264C0000}"/>
    <cellStyle name="Normal 2 4 2 2 2 3 2 3 3" xfId="22051" xr:uid="{00000000-0005-0000-0000-0000274C0000}"/>
    <cellStyle name="Normal 2 4 2 2 2 3 2 3 4" xfId="12515" xr:uid="{00000000-0005-0000-0000-0000284C0000}"/>
    <cellStyle name="Normal 2 4 2 2 2 3 2 4" xfId="5362" xr:uid="{00000000-0005-0000-0000-0000294C0000}"/>
    <cellStyle name="Normal 2 4 2 2 2 3 2 4 2" xfId="24435" xr:uid="{00000000-0005-0000-0000-00002A4C0000}"/>
    <cellStyle name="Normal 2 4 2 2 2 3 2 4 3" xfId="14899" xr:uid="{00000000-0005-0000-0000-00002B4C0000}"/>
    <cellStyle name="Normal 2 4 2 2 2 3 2 5" xfId="19667" xr:uid="{00000000-0005-0000-0000-00002C4C0000}"/>
    <cellStyle name="Normal 2 4 2 2 2 3 2 6" xfId="10131" xr:uid="{00000000-0005-0000-0000-00002D4C0000}"/>
    <cellStyle name="Normal 2 4 2 2 2 3 3" xfId="934" xr:uid="{00000000-0005-0000-0000-00002E4C0000}"/>
    <cellStyle name="Normal 2 4 2 2 2 3 3 2" xfId="2132" xr:uid="{00000000-0005-0000-0000-00002F4C0000}"/>
    <cellStyle name="Normal 2 4 2 2 2 3 3 2 2" xfId="4517" xr:uid="{00000000-0005-0000-0000-0000304C0000}"/>
    <cellStyle name="Normal 2 4 2 2 2 3 3 2 2 2" xfId="9286" xr:uid="{00000000-0005-0000-0000-0000314C0000}"/>
    <cellStyle name="Normal 2 4 2 2 2 3 3 2 2 2 2" xfId="28359" xr:uid="{00000000-0005-0000-0000-0000324C0000}"/>
    <cellStyle name="Normal 2 4 2 2 2 3 3 2 2 2 3" xfId="18823" xr:uid="{00000000-0005-0000-0000-0000334C0000}"/>
    <cellStyle name="Normal 2 4 2 2 2 3 3 2 2 3" xfId="23591" xr:uid="{00000000-0005-0000-0000-0000344C0000}"/>
    <cellStyle name="Normal 2 4 2 2 2 3 3 2 2 4" xfId="14055" xr:uid="{00000000-0005-0000-0000-0000354C0000}"/>
    <cellStyle name="Normal 2 4 2 2 2 3 3 2 3" xfId="6902" xr:uid="{00000000-0005-0000-0000-0000364C0000}"/>
    <cellStyle name="Normal 2 4 2 2 2 3 3 2 3 2" xfId="25975" xr:uid="{00000000-0005-0000-0000-0000374C0000}"/>
    <cellStyle name="Normal 2 4 2 2 2 3 3 2 3 3" xfId="16439" xr:uid="{00000000-0005-0000-0000-0000384C0000}"/>
    <cellStyle name="Normal 2 4 2 2 2 3 3 2 4" xfId="21207" xr:uid="{00000000-0005-0000-0000-0000394C0000}"/>
    <cellStyle name="Normal 2 4 2 2 2 3 3 2 5" xfId="11671" xr:uid="{00000000-0005-0000-0000-00003A4C0000}"/>
    <cellStyle name="Normal 2 4 2 2 2 3 3 3" xfId="3325" xr:uid="{00000000-0005-0000-0000-00003B4C0000}"/>
    <cellStyle name="Normal 2 4 2 2 2 3 3 3 2" xfId="8094" xr:uid="{00000000-0005-0000-0000-00003C4C0000}"/>
    <cellStyle name="Normal 2 4 2 2 2 3 3 3 2 2" xfId="27167" xr:uid="{00000000-0005-0000-0000-00003D4C0000}"/>
    <cellStyle name="Normal 2 4 2 2 2 3 3 3 2 3" xfId="17631" xr:uid="{00000000-0005-0000-0000-00003E4C0000}"/>
    <cellStyle name="Normal 2 4 2 2 2 3 3 3 3" xfId="22399" xr:uid="{00000000-0005-0000-0000-00003F4C0000}"/>
    <cellStyle name="Normal 2 4 2 2 2 3 3 3 4" xfId="12863" xr:uid="{00000000-0005-0000-0000-0000404C0000}"/>
    <cellStyle name="Normal 2 4 2 2 2 3 3 4" xfId="5710" xr:uid="{00000000-0005-0000-0000-0000414C0000}"/>
    <cellStyle name="Normal 2 4 2 2 2 3 3 4 2" xfId="24783" xr:uid="{00000000-0005-0000-0000-0000424C0000}"/>
    <cellStyle name="Normal 2 4 2 2 2 3 3 4 3" xfId="15247" xr:uid="{00000000-0005-0000-0000-0000434C0000}"/>
    <cellStyle name="Normal 2 4 2 2 2 3 3 5" xfId="20015" xr:uid="{00000000-0005-0000-0000-0000444C0000}"/>
    <cellStyle name="Normal 2 4 2 2 2 3 3 6" xfId="10479" xr:uid="{00000000-0005-0000-0000-0000454C0000}"/>
    <cellStyle name="Normal 2 4 2 2 2 3 4" xfId="1436" xr:uid="{00000000-0005-0000-0000-0000464C0000}"/>
    <cellStyle name="Normal 2 4 2 2 2 3 4 2" xfId="3821" xr:uid="{00000000-0005-0000-0000-0000474C0000}"/>
    <cellStyle name="Normal 2 4 2 2 2 3 4 2 2" xfId="8590" xr:uid="{00000000-0005-0000-0000-0000484C0000}"/>
    <cellStyle name="Normal 2 4 2 2 2 3 4 2 2 2" xfId="27663" xr:uid="{00000000-0005-0000-0000-0000494C0000}"/>
    <cellStyle name="Normal 2 4 2 2 2 3 4 2 2 3" xfId="18127" xr:uid="{00000000-0005-0000-0000-00004A4C0000}"/>
    <cellStyle name="Normal 2 4 2 2 2 3 4 2 3" xfId="22895" xr:uid="{00000000-0005-0000-0000-00004B4C0000}"/>
    <cellStyle name="Normal 2 4 2 2 2 3 4 2 4" xfId="13359" xr:uid="{00000000-0005-0000-0000-00004C4C0000}"/>
    <cellStyle name="Normal 2 4 2 2 2 3 4 3" xfId="6206" xr:uid="{00000000-0005-0000-0000-00004D4C0000}"/>
    <cellStyle name="Normal 2 4 2 2 2 3 4 3 2" xfId="25279" xr:uid="{00000000-0005-0000-0000-00004E4C0000}"/>
    <cellStyle name="Normal 2 4 2 2 2 3 4 3 3" xfId="15743" xr:uid="{00000000-0005-0000-0000-00004F4C0000}"/>
    <cellStyle name="Normal 2 4 2 2 2 3 4 4" xfId="20511" xr:uid="{00000000-0005-0000-0000-0000504C0000}"/>
    <cellStyle name="Normal 2 4 2 2 2 3 4 5" xfId="10975" xr:uid="{00000000-0005-0000-0000-0000514C0000}"/>
    <cellStyle name="Normal 2 4 2 2 2 3 5" xfId="2629" xr:uid="{00000000-0005-0000-0000-0000524C0000}"/>
    <cellStyle name="Normal 2 4 2 2 2 3 5 2" xfId="7398" xr:uid="{00000000-0005-0000-0000-0000534C0000}"/>
    <cellStyle name="Normal 2 4 2 2 2 3 5 2 2" xfId="26471" xr:uid="{00000000-0005-0000-0000-0000544C0000}"/>
    <cellStyle name="Normal 2 4 2 2 2 3 5 2 3" xfId="16935" xr:uid="{00000000-0005-0000-0000-0000554C0000}"/>
    <cellStyle name="Normal 2 4 2 2 2 3 5 3" xfId="21703" xr:uid="{00000000-0005-0000-0000-0000564C0000}"/>
    <cellStyle name="Normal 2 4 2 2 2 3 5 4" xfId="12167" xr:uid="{00000000-0005-0000-0000-0000574C0000}"/>
    <cellStyle name="Normal 2 4 2 2 2 3 6" xfId="5014" xr:uid="{00000000-0005-0000-0000-0000584C0000}"/>
    <cellStyle name="Normal 2 4 2 2 2 3 6 2" xfId="24087" xr:uid="{00000000-0005-0000-0000-0000594C0000}"/>
    <cellStyle name="Normal 2 4 2 2 2 3 6 3" xfId="14551" xr:uid="{00000000-0005-0000-0000-00005A4C0000}"/>
    <cellStyle name="Normal 2 4 2 2 2 3 7" xfId="19319" xr:uid="{00000000-0005-0000-0000-00005B4C0000}"/>
    <cellStyle name="Normal 2 4 2 2 2 3 8" xfId="9783" xr:uid="{00000000-0005-0000-0000-00005C4C0000}"/>
    <cellStyle name="Normal 2 4 2 2 2 4" xfId="381" xr:uid="{00000000-0005-0000-0000-00005D4C0000}"/>
    <cellStyle name="Normal 2 4 2 2 2 4 2" xfId="730" xr:uid="{00000000-0005-0000-0000-00005E4C0000}"/>
    <cellStyle name="Normal 2 4 2 2 2 4 2 2" xfId="1928" xr:uid="{00000000-0005-0000-0000-00005F4C0000}"/>
    <cellStyle name="Normal 2 4 2 2 2 4 2 2 2" xfId="4313" xr:uid="{00000000-0005-0000-0000-0000604C0000}"/>
    <cellStyle name="Normal 2 4 2 2 2 4 2 2 2 2" xfId="9082" xr:uid="{00000000-0005-0000-0000-0000614C0000}"/>
    <cellStyle name="Normal 2 4 2 2 2 4 2 2 2 2 2" xfId="28155" xr:uid="{00000000-0005-0000-0000-0000624C0000}"/>
    <cellStyle name="Normal 2 4 2 2 2 4 2 2 2 2 3" xfId="18619" xr:uid="{00000000-0005-0000-0000-0000634C0000}"/>
    <cellStyle name="Normal 2 4 2 2 2 4 2 2 2 3" xfId="23387" xr:uid="{00000000-0005-0000-0000-0000644C0000}"/>
    <cellStyle name="Normal 2 4 2 2 2 4 2 2 2 4" xfId="13851" xr:uid="{00000000-0005-0000-0000-0000654C0000}"/>
    <cellStyle name="Normal 2 4 2 2 2 4 2 2 3" xfId="6698" xr:uid="{00000000-0005-0000-0000-0000664C0000}"/>
    <cellStyle name="Normal 2 4 2 2 2 4 2 2 3 2" xfId="25771" xr:uid="{00000000-0005-0000-0000-0000674C0000}"/>
    <cellStyle name="Normal 2 4 2 2 2 4 2 2 3 3" xfId="16235" xr:uid="{00000000-0005-0000-0000-0000684C0000}"/>
    <cellStyle name="Normal 2 4 2 2 2 4 2 2 4" xfId="21003" xr:uid="{00000000-0005-0000-0000-0000694C0000}"/>
    <cellStyle name="Normal 2 4 2 2 2 4 2 2 5" xfId="11467" xr:uid="{00000000-0005-0000-0000-00006A4C0000}"/>
    <cellStyle name="Normal 2 4 2 2 2 4 2 3" xfId="3121" xr:uid="{00000000-0005-0000-0000-00006B4C0000}"/>
    <cellStyle name="Normal 2 4 2 2 2 4 2 3 2" xfId="7890" xr:uid="{00000000-0005-0000-0000-00006C4C0000}"/>
    <cellStyle name="Normal 2 4 2 2 2 4 2 3 2 2" xfId="26963" xr:uid="{00000000-0005-0000-0000-00006D4C0000}"/>
    <cellStyle name="Normal 2 4 2 2 2 4 2 3 2 3" xfId="17427" xr:uid="{00000000-0005-0000-0000-00006E4C0000}"/>
    <cellStyle name="Normal 2 4 2 2 2 4 2 3 3" xfId="22195" xr:uid="{00000000-0005-0000-0000-00006F4C0000}"/>
    <cellStyle name="Normal 2 4 2 2 2 4 2 3 4" xfId="12659" xr:uid="{00000000-0005-0000-0000-0000704C0000}"/>
    <cellStyle name="Normal 2 4 2 2 2 4 2 4" xfId="5506" xr:uid="{00000000-0005-0000-0000-0000714C0000}"/>
    <cellStyle name="Normal 2 4 2 2 2 4 2 4 2" xfId="24579" xr:uid="{00000000-0005-0000-0000-0000724C0000}"/>
    <cellStyle name="Normal 2 4 2 2 2 4 2 4 3" xfId="15043" xr:uid="{00000000-0005-0000-0000-0000734C0000}"/>
    <cellStyle name="Normal 2 4 2 2 2 4 2 5" xfId="19811" xr:uid="{00000000-0005-0000-0000-0000744C0000}"/>
    <cellStyle name="Normal 2 4 2 2 2 4 2 6" xfId="10275" xr:uid="{00000000-0005-0000-0000-0000754C0000}"/>
    <cellStyle name="Normal 2 4 2 2 2 4 3" xfId="1078" xr:uid="{00000000-0005-0000-0000-0000764C0000}"/>
    <cellStyle name="Normal 2 4 2 2 2 4 3 2" xfId="2276" xr:uid="{00000000-0005-0000-0000-0000774C0000}"/>
    <cellStyle name="Normal 2 4 2 2 2 4 3 2 2" xfId="4661" xr:uid="{00000000-0005-0000-0000-0000784C0000}"/>
    <cellStyle name="Normal 2 4 2 2 2 4 3 2 2 2" xfId="9430" xr:uid="{00000000-0005-0000-0000-0000794C0000}"/>
    <cellStyle name="Normal 2 4 2 2 2 4 3 2 2 2 2" xfId="28503" xr:uid="{00000000-0005-0000-0000-00007A4C0000}"/>
    <cellStyle name="Normal 2 4 2 2 2 4 3 2 2 2 3" xfId="18967" xr:uid="{00000000-0005-0000-0000-00007B4C0000}"/>
    <cellStyle name="Normal 2 4 2 2 2 4 3 2 2 3" xfId="23735" xr:uid="{00000000-0005-0000-0000-00007C4C0000}"/>
    <cellStyle name="Normal 2 4 2 2 2 4 3 2 2 4" xfId="14199" xr:uid="{00000000-0005-0000-0000-00007D4C0000}"/>
    <cellStyle name="Normal 2 4 2 2 2 4 3 2 3" xfId="7046" xr:uid="{00000000-0005-0000-0000-00007E4C0000}"/>
    <cellStyle name="Normal 2 4 2 2 2 4 3 2 3 2" xfId="26119" xr:uid="{00000000-0005-0000-0000-00007F4C0000}"/>
    <cellStyle name="Normal 2 4 2 2 2 4 3 2 3 3" xfId="16583" xr:uid="{00000000-0005-0000-0000-0000804C0000}"/>
    <cellStyle name="Normal 2 4 2 2 2 4 3 2 4" xfId="21351" xr:uid="{00000000-0005-0000-0000-0000814C0000}"/>
    <cellStyle name="Normal 2 4 2 2 2 4 3 2 5" xfId="11815" xr:uid="{00000000-0005-0000-0000-0000824C0000}"/>
    <cellStyle name="Normal 2 4 2 2 2 4 3 3" xfId="3469" xr:uid="{00000000-0005-0000-0000-0000834C0000}"/>
    <cellStyle name="Normal 2 4 2 2 2 4 3 3 2" xfId="8238" xr:uid="{00000000-0005-0000-0000-0000844C0000}"/>
    <cellStyle name="Normal 2 4 2 2 2 4 3 3 2 2" xfId="27311" xr:uid="{00000000-0005-0000-0000-0000854C0000}"/>
    <cellStyle name="Normal 2 4 2 2 2 4 3 3 2 3" xfId="17775" xr:uid="{00000000-0005-0000-0000-0000864C0000}"/>
    <cellStyle name="Normal 2 4 2 2 2 4 3 3 3" xfId="22543" xr:uid="{00000000-0005-0000-0000-0000874C0000}"/>
    <cellStyle name="Normal 2 4 2 2 2 4 3 3 4" xfId="13007" xr:uid="{00000000-0005-0000-0000-0000884C0000}"/>
    <cellStyle name="Normal 2 4 2 2 2 4 3 4" xfId="5854" xr:uid="{00000000-0005-0000-0000-0000894C0000}"/>
    <cellStyle name="Normal 2 4 2 2 2 4 3 4 2" xfId="24927" xr:uid="{00000000-0005-0000-0000-00008A4C0000}"/>
    <cellStyle name="Normal 2 4 2 2 2 4 3 4 3" xfId="15391" xr:uid="{00000000-0005-0000-0000-00008B4C0000}"/>
    <cellStyle name="Normal 2 4 2 2 2 4 3 5" xfId="20159" xr:uid="{00000000-0005-0000-0000-00008C4C0000}"/>
    <cellStyle name="Normal 2 4 2 2 2 4 3 6" xfId="10623" xr:uid="{00000000-0005-0000-0000-00008D4C0000}"/>
    <cellStyle name="Normal 2 4 2 2 2 4 4" xfId="1580" xr:uid="{00000000-0005-0000-0000-00008E4C0000}"/>
    <cellStyle name="Normal 2 4 2 2 2 4 4 2" xfId="3965" xr:uid="{00000000-0005-0000-0000-00008F4C0000}"/>
    <cellStyle name="Normal 2 4 2 2 2 4 4 2 2" xfId="8734" xr:uid="{00000000-0005-0000-0000-0000904C0000}"/>
    <cellStyle name="Normal 2 4 2 2 2 4 4 2 2 2" xfId="27807" xr:uid="{00000000-0005-0000-0000-0000914C0000}"/>
    <cellStyle name="Normal 2 4 2 2 2 4 4 2 2 3" xfId="18271" xr:uid="{00000000-0005-0000-0000-0000924C0000}"/>
    <cellStyle name="Normal 2 4 2 2 2 4 4 2 3" xfId="23039" xr:uid="{00000000-0005-0000-0000-0000934C0000}"/>
    <cellStyle name="Normal 2 4 2 2 2 4 4 2 4" xfId="13503" xr:uid="{00000000-0005-0000-0000-0000944C0000}"/>
    <cellStyle name="Normal 2 4 2 2 2 4 4 3" xfId="6350" xr:uid="{00000000-0005-0000-0000-0000954C0000}"/>
    <cellStyle name="Normal 2 4 2 2 2 4 4 3 2" xfId="25423" xr:uid="{00000000-0005-0000-0000-0000964C0000}"/>
    <cellStyle name="Normal 2 4 2 2 2 4 4 3 3" xfId="15887" xr:uid="{00000000-0005-0000-0000-0000974C0000}"/>
    <cellStyle name="Normal 2 4 2 2 2 4 4 4" xfId="20655" xr:uid="{00000000-0005-0000-0000-0000984C0000}"/>
    <cellStyle name="Normal 2 4 2 2 2 4 4 5" xfId="11119" xr:uid="{00000000-0005-0000-0000-0000994C0000}"/>
    <cellStyle name="Normal 2 4 2 2 2 4 5" xfId="2773" xr:uid="{00000000-0005-0000-0000-00009A4C0000}"/>
    <cellStyle name="Normal 2 4 2 2 2 4 5 2" xfId="7542" xr:uid="{00000000-0005-0000-0000-00009B4C0000}"/>
    <cellStyle name="Normal 2 4 2 2 2 4 5 2 2" xfId="26615" xr:uid="{00000000-0005-0000-0000-00009C4C0000}"/>
    <cellStyle name="Normal 2 4 2 2 2 4 5 2 3" xfId="17079" xr:uid="{00000000-0005-0000-0000-00009D4C0000}"/>
    <cellStyle name="Normal 2 4 2 2 2 4 5 3" xfId="21847" xr:uid="{00000000-0005-0000-0000-00009E4C0000}"/>
    <cellStyle name="Normal 2 4 2 2 2 4 5 4" xfId="12311" xr:uid="{00000000-0005-0000-0000-00009F4C0000}"/>
    <cellStyle name="Normal 2 4 2 2 2 4 6" xfId="5158" xr:uid="{00000000-0005-0000-0000-0000A04C0000}"/>
    <cellStyle name="Normal 2 4 2 2 2 4 6 2" xfId="24231" xr:uid="{00000000-0005-0000-0000-0000A14C0000}"/>
    <cellStyle name="Normal 2 4 2 2 2 4 6 3" xfId="14695" xr:uid="{00000000-0005-0000-0000-0000A24C0000}"/>
    <cellStyle name="Normal 2 4 2 2 2 4 7" xfId="19463" xr:uid="{00000000-0005-0000-0000-0000A34C0000}"/>
    <cellStyle name="Normal 2 4 2 2 2 4 8" xfId="9927" xr:uid="{00000000-0005-0000-0000-0000A44C0000}"/>
    <cellStyle name="Normal 2 4 2 2 2 5" xfId="514" xr:uid="{00000000-0005-0000-0000-0000A54C0000}"/>
    <cellStyle name="Normal 2 4 2 2 2 5 2" xfId="1712" xr:uid="{00000000-0005-0000-0000-0000A64C0000}"/>
    <cellStyle name="Normal 2 4 2 2 2 5 2 2" xfId="4097" xr:uid="{00000000-0005-0000-0000-0000A74C0000}"/>
    <cellStyle name="Normal 2 4 2 2 2 5 2 2 2" xfId="8866" xr:uid="{00000000-0005-0000-0000-0000A84C0000}"/>
    <cellStyle name="Normal 2 4 2 2 2 5 2 2 2 2" xfId="27939" xr:uid="{00000000-0005-0000-0000-0000A94C0000}"/>
    <cellStyle name="Normal 2 4 2 2 2 5 2 2 2 3" xfId="18403" xr:uid="{00000000-0005-0000-0000-0000AA4C0000}"/>
    <cellStyle name="Normal 2 4 2 2 2 5 2 2 3" xfId="23171" xr:uid="{00000000-0005-0000-0000-0000AB4C0000}"/>
    <cellStyle name="Normal 2 4 2 2 2 5 2 2 4" xfId="13635" xr:uid="{00000000-0005-0000-0000-0000AC4C0000}"/>
    <cellStyle name="Normal 2 4 2 2 2 5 2 3" xfId="6482" xr:uid="{00000000-0005-0000-0000-0000AD4C0000}"/>
    <cellStyle name="Normal 2 4 2 2 2 5 2 3 2" xfId="25555" xr:uid="{00000000-0005-0000-0000-0000AE4C0000}"/>
    <cellStyle name="Normal 2 4 2 2 2 5 2 3 3" xfId="16019" xr:uid="{00000000-0005-0000-0000-0000AF4C0000}"/>
    <cellStyle name="Normal 2 4 2 2 2 5 2 4" xfId="20787" xr:uid="{00000000-0005-0000-0000-0000B04C0000}"/>
    <cellStyle name="Normal 2 4 2 2 2 5 2 5" xfId="11251" xr:uid="{00000000-0005-0000-0000-0000B14C0000}"/>
    <cellStyle name="Normal 2 4 2 2 2 5 3" xfId="2905" xr:uid="{00000000-0005-0000-0000-0000B24C0000}"/>
    <cellStyle name="Normal 2 4 2 2 2 5 3 2" xfId="7674" xr:uid="{00000000-0005-0000-0000-0000B34C0000}"/>
    <cellStyle name="Normal 2 4 2 2 2 5 3 2 2" xfId="26747" xr:uid="{00000000-0005-0000-0000-0000B44C0000}"/>
    <cellStyle name="Normal 2 4 2 2 2 5 3 2 3" xfId="17211" xr:uid="{00000000-0005-0000-0000-0000B54C0000}"/>
    <cellStyle name="Normal 2 4 2 2 2 5 3 3" xfId="21979" xr:uid="{00000000-0005-0000-0000-0000B64C0000}"/>
    <cellStyle name="Normal 2 4 2 2 2 5 3 4" xfId="12443" xr:uid="{00000000-0005-0000-0000-0000B74C0000}"/>
    <cellStyle name="Normal 2 4 2 2 2 5 4" xfId="5290" xr:uid="{00000000-0005-0000-0000-0000B84C0000}"/>
    <cellStyle name="Normal 2 4 2 2 2 5 4 2" xfId="24363" xr:uid="{00000000-0005-0000-0000-0000B94C0000}"/>
    <cellStyle name="Normal 2 4 2 2 2 5 4 3" xfId="14827" xr:uid="{00000000-0005-0000-0000-0000BA4C0000}"/>
    <cellStyle name="Normal 2 4 2 2 2 5 5" xfId="19595" xr:uid="{00000000-0005-0000-0000-0000BB4C0000}"/>
    <cellStyle name="Normal 2 4 2 2 2 5 6" xfId="10059" xr:uid="{00000000-0005-0000-0000-0000BC4C0000}"/>
    <cellStyle name="Normal 2 4 2 2 2 6" xfId="862" xr:uid="{00000000-0005-0000-0000-0000BD4C0000}"/>
    <cellStyle name="Normal 2 4 2 2 2 6 2" xfId="2060" xr:uid="{00000000-0005-0000-0000-0000BE4C0000}"/>
    <cellStyle name="Normal 2 4 2 2 2 6 2 2" xfId="4445" xr:uid="{00000000-0005-0000-0000-0000BF4C0000}"/>
    <cellStyle name="Normal 2 4 2 2 2 6 2 2 2" xfId="9214" xr:uid="{00000000-0005-0000-0000-0000C04C0000}"/>
    <cellStyle name="Normal 2 4 2 2 2 6 2 2 2 2" xfId="28287" xr:uid="{00000000-0005-0000-0000-0000C14C0000}"/>
    <cellStyle name="Normal 2 4 2 2 2 6 2 2 2 3" xfId="18751" xr:uid="{00000000-0005-0000-0000-0000C24C0000}"/>
    <cellStyle name="Normal 2 4 2 2 2 6 2 2 3" xfId="23519" xr:uid="{00000000-0005-0000-0000-0000C34C0000}"/>
    <cellStyle name="Normal 2 4 2 2 2 6 2 2 4" xfId="13983" xr:uid="{00000000-0005-0000-0000-0000C44C0000}"/>
    <cellStyle name="Normal 2 4 2 2 2 6 2 3" xfId="6830" xr:uid="{00000000-0005-0000-0000-0000C54C0000}"/>
    <cellStyle name="Normal 2 4 2 2 2 6 2 3 2" xfId="25903" xr:uid="{00000000-0005-0000-0000-0000C64C0000}"/>
    <cellStyle name="Normal 2 4 2 2 2 6 2 3 3" xfId="16367" xr:uid="{00000000-0005-0000-0000-0000C74C0000}"/>
    <cellStyle name="Normal 2 4 2 2 2 6 2 4" xfId="21135" xr:uid="{00000000-0005-0000-0000-0000C84C0000}"/>
    <cellStyle name="Normal 2 4 2 2 2 6 2 5" xfId="11599" xr:uid="{00000000-0005-0000-0000-0000C94C0000}"/>
    <cellStyle name="Normal 2 4 2 2 2 6 3" xfId="3253" xr:uid="{00000000-0005-0000-0000-0000CA4C0000}"/>
    <cellStyle name="Normal 2 4 2 2 2 6 3 2" xfId="8022" xr:uid="{00000000-0005-0000-0000-0000CB4C0000}"/>
    <cellStyle name="Normal 2 4 2 2 2 6 3 2 2" xfId="27095" xr:uid="{00000000-0005-0000-0000-0000CC4C0000}"/>
    <cellStyle name="Normal 2 4 2 2 2 6 3 2 3" xfId="17559" xr:uid="{00000000-0005-0000-0000-0000CD4C0000}"/>
    <cellStyle name="Normal 2 4 2 2 2 6 3 3" xfId="22327" xr:uid="{00000000-0005-0000-0000-0000CE4C0000}"/>
    <cellStyle name="Normal 2 4 2 2 2 6 3 4" xfId="12791" xr:uid="{00000000-0005-0000-0000-0000CF4C0000}"/>
    <cellStyle name="Normal 2 4 2 2 2 6 4" xfId="5638" xr:uid="{00000000-0005-0000-0000-0000D04C0000}"/>
    <cellStyle name="Normal 2 4 2 2 2 6 4 2" xfId="24711" xr:uid="{00000000-0005-0000-0000-0000D14C0000}"/>
    <cellStyle name="Normal 2 4 2 2 2 6 4 3" xfId="15175" xr:uid="{00000000-0005-0000-0000-0000D24C0000}"/>
    <cellStyle name="Normal 2 4 2 2 2 6 5" xfId="19943" xr:uid="{00000000-0005-0000-0000-0000D34C0000}"/>
    <cellStyle name="Normal 2 4 2 2 2 6 6" xfId="10407" xr:uid="{00000000-0005-0000-0000-0000D44C0000}"/>
    <cellStyle name="Normal 2 4 2 2 2 7" xfId="165" xr:uid="{00000000-0005-0000-0000-0000D54C0000}"/>
    <cellStyle name="Normal 2 4 2 2 2 7 2" xfId="1364" xr:uid="{00000000-0005-0000-0000-0000D64C0000}"/>
    <cellStyle name="Normal 2 4 2 2 2 7 2 2" xfId="3749" xr:uid="{00000000-0005-0000-0000-0000D74C0000}"/>
    <cellStyle name="Normal 2 4 2 2 2 7 2 2 2" xfId="8518" xr:uid="{00000000-0005-0000-0000-0000D84C0000}"/>
    <cellStyle name="Normal 2 4 2 2 2 7 2 2 2 2" xfId="27591" xr:uid="{00000000-0005-0000-0000-0000D94C0000}"/>
    <cellStyle name="Normal 2 4 2 2 2 7 2 2 2 3" xfId="18055" xr:uid="{00000000-0005-0000-0000-0000DA4C0000}"/>
    <cellStyle name="Normal 2 4 2 2 2 7 2 2 3" xfId="22823" xr:uid="{00000000-0005-0000-0000-0000DB4C0000}"/>
    <cellStyle name="Normal 2 4 2 2 2 7 2 2 4" xfId="13287" xr:uid="{00000000-0005-0000-0000-0000DC4C0000}"/>
    <cellStyle name="Normal 2 4 2 2 2 7 2 3" xfId="6134" xr:uid="{00000000-0005-0000-0000-0000DD4C0000}"/>
    <cellStyle name="Normal 2 4 2 2 2 7 2 3 2" xfId="25207" xr:uid="{00000000-0005-0000-0000-0000DE4C0000}"/>
    <cellStyle name="Normal 2 4 2 2 2 7 2 3 3" xfId="15671" xr:uid="{00000000-0005-0000-0000-0000DF4C0000}"/>
    <cellStyle name="Normal 2 4 2 2 2 7 2 4" xfId="20439" xr:uid="{00000000-0005-0000-0000-0000E04C0000}"/>
    <cellStyle name="Normal 2 4 2 2 2 7 2 5" xfId="10903" xr:uid="{00000000-0005-0000-0000-0000E14C0000}"/>
    <cellStyle name="Normal 2 4 2 2 2 7 3" xfId="2557" xr:uid="{00000000-0005-0000-0000-0000E24C0000}"/>
    <cellStyle name="Normal 2 4 2 2 2 7 3 2" xfId="7326" xr:uid="{00000000-0005-0000-0000-0000E34C0000}"/>
    <cellStyle name="Normal 2 4 2 2 2 7 3 2 2" xfId="26399" xr:uid="{00000000-0005-0000-0000-0000E44C0000}"/>
    <cellStyle name="Normal 2 4 2 2 2 7 3 2 3" xfId="16863" xr:uid="{00000000-0005-0000-0000-0000E54C0000}"/>
    <cellStyle name="Normal 2 4 2 2 2 7 3 3" xfId="21631" xr:uid="{00000000-0005-0000-0000-0000E64C0000}"/>
    <cellStyle name="Normal 2 4 2 2 2 7 3 4" xfId="12095" xr:uid="{00000000-0005-0000-0000-0000E74C0000}"/>
    <cellStyle name="Normal 2 4 2 2 2 7 4" xfId="4942" xr:uid="{00000000-0005-0000-0000-0000E84C0000}"/>
    <cellStyle name="Normal 2 4 2 2 2 7 4 2" xfId="24015" xr:uid="{00000000-0005-0000-0000-0000E94C0000}"/>
    <cellStyle name="Normal 2 4 2 2 2 7 4 3" xfId="14479" xr:uid="{00000000-0005-0000-0000-0000EA4C0000}"/>
    <cellStyle name="Normal 2 4 2 2 2 7 5" xfId="19247" xr:uid="{00000000-0005-0000-0000-0000EB4C0000}"/>
    <cellStyle name="Normal 2 4 2 2 2 7 6" xfId="9711" xr:uid="{00000000-0005-0000-0000-0000EC4C0000}"/>
    <cellStyle name="Normal 2 4 2 2 2 8" xfId="1199" xr:uid="{00000000-0005-0000-0000-0000ED4C0000}"/>
    <cellStyle name="Normal 2 4 2 2 2 8 2" xfId="2396" xr:uid="{00000000-0005-0000-0000-0000EE4C0000}"/>
    <cellStyle name="Normal 2 4 2 2 2 8 2 2" xfId="4781" xr:uid="{00000000-0005-0000-0000-0000EF4C0000}"/>
    <cellStyle name="Normal 2 4 2 2 2 8 2 2 2" xfId="9550" xr:uid="{00000000-0005-0000-0000-0000F04C0000}"/>
    <cellStyle name="Normal 2 4 2 2 2 8 2 2 2 2" xfId="28623" xr:uid="{00000000-0005-0000-0000-0000F14C0000}"/>
    <cellStyle name="Normal 2 4 2 2 2 8 2 2 2 3" xfId="19087" xr:uid="{00000000-0005-0000-0000-0000F24C0000}"/>
    <cellStyle name="Normal 2 4 2 2 2 8 2 2 3" xfId="23855" xr:uid="{00000000-0005-0000-0000-0000F34C0000}"/>
    <cellStyle name="Normal 2 4 2 2 2 8 2 2 4" xfId="14319" xr:uid="{00000000-0005-0000-0000-0000F44C0000}"/>
    <cellStyle name="Normal 2 4 2 2 2 8 2 3" xfId="7166" xr:uid="{00000000-0005-0000-0000-0000F54C0000}"/>
    <cellStyle name="Normal 2 4 2 2 2 8 2 3 2" xfId="26239" xr:uid="{00000000-0005-0000-0000-0000F64C0000}"/>
    <cellStyle name="Normal 2 4 2 2 2 8 2 3 3" xfId="16703" xr:uid="{00000000-0005-0000-0000-0000F74C0000}"/>
    <cellStyle name="Normal 2 4 2 2 2 8 2 4" xfId="21471" xr:uid="{00000000-0005-0000-0000-0000F84C0000}"/>
    <cellStyle name="Normal 2 4 2 2 2 8 2 5" xfId="11935" xr:uid="{00000000-0005-0000-0000-0000F94C0000}"/>
    <cellStyle name="Normal 2 4 2 2 2 8 3" xfId="3589" xr:uid="{00000000-0005-0000-0000-0000FA4C0000}"/>
    <cellStyle name="Normal 2 4 2 2 2 8 3 2" xfId="8358" xr:uid="{00000000-0005-0000-0000-0000FB4C0000}"/>
    <cellStyle name="Normal 2 4 2 2 2 8 3 2 2" xfId="27431" xr:uid="{00000000-0005-0000-0000-0000FC4C0000}"/>
    <cellStyle name="Normal 2 4 2 2 2 8 3 2 3" xfId="17895" xr:uid="{00000000-0005-0000-0000-0000FD4C0000}"/>
    <cellStyle name="Normal 2 4 2 2 2 8 3 3" xfId="22663" xr:uid="{00000000-0005-0000-0000-0000FE4C0000}"/>
    <cellStyle name="Normal 2 4 2 2 2 8 3 4" xfId="13127" xr:uid="{00000000-0005-0000-0000-0000FF4C0000}"/>
    <cellStyle name="Normal 2 4 2 2 2 8 4" xfId="5974" xr:uid="{00000000-0005-0000-0000-0000004D0000}"/>
    <cellStyle name="Normal 2 4 2 2 2 8 4 2" xfId="25047" xr:uid="{00000000-0005-0000-0000-0000014D0000}"/>
    <cellStyle name="Normal 2 4 2 2 2 8 4 3" xfId="15511" xr:uid="{00000000-0005-0000-0000-0000024D0000}"/>
    <cellStyle name="Normal 2 4 2 2 2 8 5" xfId="20279" xr:uid="{00000000-0005-0000-0000-0000034D0000}"/>
    <cellStyle name="Normal 2 4 2 2 2 8 6" xfId="10743" xr:uid="{00000000-0005-0000-0000-0000044D0000}"/>
    <cellStyle name="Normal 2 4 2 2 2 9" xfId="105" xr:uid="{00000000-0005-0000-0000-0000054D0000}"/>
    <cellStyle name="Normal 2 4 2 2 2 9 2" xfId="1304" xr:uid="{00000000-0005-0000-0000-0000064D0000}"/>
    <cellStyle name="Normal 2 4 2 2 2 9 2 2" xfId="3689" xr:uid="{00000000-0005-0000-0000-0000074D0000}"/>
    <cellStyle name="Normal 2 4 2 2 2 9 2 2 2" xfId="8458" xr:uid="{00000000-0005-0000-0000-0000084D0000}"/>
    <cellStyle name="Normal 2 4 2 2 2 9 2 2 2 2" xfId="27531" xr:uid="{00000000-0005-0000-0000-0000094D0000}"/>
    <cellStyle name="Normal 2 4 2 2 2 9 2 2 2 3" xfId="17995" xr:uid="{00000000-0005-0000-0000-00000A4D0000}"/>
    <cellStyle name="Normal 2 4 2 2 2 9 2 2 3" xfId="22763" xr:uid="{00000000-0005-0000-0000-00000B4D0000}"/>
    <cellStyle name="Normal 2 4 2 2 2 9 2 2 4" xfId="13227" xr:uid="{00000000-0005-0000-0000-00000C4D0000}"/>
    <cellStyle name="Normal 2 4 2 2 2 9 2 3" xfId="6074" xr:uid="{00000000-0005-0000-0000-00000D4D0000}"/>
    <cellStyle name="Normal 2 4 2 2 2 9 2 3 2" xfId="25147" xr:uid="{00000000-0005-0000-0000-00000E4D0000}"/>
    <cellStyle name="Normal 2 4 2 2 2 9 2 3 3" xfId="15611" xr:uid="{00000000-0005-0000-0000-00000F4D0000}"/>
    <cellStyle name="Normal 2 4 2 2 2 9 2 4" xfId="20379" xr:uid="{00000000-0005-0000-0000-0000104D0000}"/>
    <cellStyle name="Normal 2 4 2 2 2 9 2 5" xfId="10843" xr:uid="{00000000-0005-0000-0000-0000114D0000}"/>
    <cellStyle name="Normal 2 4 2 2 2 9 3" xfId="2497" xr:uid="{00000000-0005-0000-0000-0000124D0000}"/>
    <cellStyle name="Normal 2 4 2 2 2 9 3 2" xfId="7266" xr:uid="{00000000-0005-0000-0000-0000134D0000}"/>
    <cellStyle name="Normal 2 4 2 2 2 9 3 2 2" xfId="26339" xr:uid="{00000000-0005-0000-0000-0000144D0000}"/>
    <cellStyle name="Normal 2 4 2 2 2 9 3 2 3" xfId="16803" xr:uid="{00000000-0005-0000-0000-0000154D0000}"/>
    <cellStyle name="Normal 2 4 2 2 2 9 3 3" xfId="21571" xr:uid="{00000000-0005-0000-0000-0000164D0000}"/>
    <cellStyle name="Normal 2 4 2 2 2 9 3 4" xfId="12035" xr:uid="{00000000-0005-0000-0000-0000174D0000}"/>
    <cellStyle name="Normal 2 4 2 2 2 9 4" xfId="4882" xr:uid="{00000000-0005-0000-0000-0000184D0000}"/>
    <cellStyle name="Normal 2 4 2 2 2 9 4 2" xfId="23955" xr:uid="{00000000-0005-0000-0000-0000194D0000}"/>
    <cellStyle name="Normal 2 4 2 2 2 9 4 3" xfId="14419" xr:uid="{00000000-0005-0000-0000-00001A4D0000}"/>
    <cellStyle name="Normal 2 4 2 2 2 9 5" xfId="19187" xr:uid="{00000000-0005-0000-0000-00001B4D0000}"/>
    <cellStyle name="Normal 2 4 2 2 2 9 6" xfId="9651" xr:uid="{00000000-0005-0000-0000-00001C4D0000}"/>
    <cellStyle name="Normal 2 4 2 2 3" xfId="213" xr:uid="{00000000-0005-0000-0000-00001D4D0000}"/>
    <cellStyle name="Normal 2 4 2 2 3 10" xfId="9759" xr:uid="{00000000-0005-0000-0000-00001E4D0000}"/>
    <cellStyle name="Normal 2 4 2 2 3 2" xfId="285" xr:uid="{00000000-0005-0000-0000-00001F4D0000}"/>
    <cellStyle name="Normal 2 4 2 2 3 2 2" xfId="429" xr:uid="{00000000-0005-0000-0000-0000204D0000}"/>
    <cellStyle name="Normal 2 4 2 2 3 2 2 2" xfId="778" xr:uid="{00000000-0005-0000-0000-0000214D0000}"/>
    <cellStyle name="Normal 2 4 2 2 3 2 2 2 2" xfId="1976" xr:uid="{00000000-0005-0000-0000-0000224D0000}"/>
    <cellStyle name="Normal 2 4 2 2 3 2 2 2 2 2" xfId="4361" xr:uid="{00000000-0005-0000-0000-0000234D0000}"/>
    <cellStyle name="Normal 2 4 2 2 3 2 2 2 2 2 2" xfId="9130" xr:uid="{00000000-0005-0000-0000-0000244D0000}"/>
    <cellStyle name="Normal 2 4 2 2 3 2 2 2 2 2 2 2" xfId="28203" xr:uid="{00000000-0005-0000-0000-0000254D0000}"/>
    <cellStyle name="Normal 2 4 2 2 3 2 2 2 2 2 2 3" xfId="18667" xr:uid="{00000000-0005-0000-0000-0000264D0000}"/>
    <cellStyle name="Normal 2 4 2 2 3 2 2 2 2 2 3" xfId="23435" xr:uid="{00000000-0005-0000-0000-0000274D0000}"/>
    <cellStyle name="Normal 2 4 2 2 3 2 2 2 2 2 4" xfId="13899" xr:uid="{00000000-0005-0000-0000-0000284D0000}"/>
    <cellStyle name="Normal 2 4 2 2 3 2 2 2 2 3" xfId="6746" xr:uid="{00000000-0005-0000-0000-0000294D0000}"/>
    <cellStyle name="Normal 2 4 2 2 3 2 2 2 2 3 2" xfId="25819" xr:uid="{00000000-0005-0000-0000-00002A4D0000}"/>
    <cellStyle name="Normal 2 4 2 2 3 2 2 2 2 3 3" xfId="16283" xr:uid="{00000000-0005-0000-0000-00002B4D0000}"/>
    <cellStyle name="Normal 2 4 2 2 3 2 2 2 2 4" xfId="21051" xr:uid="{00000000-0005-0000-0000-00002C4D0000}"/>
    <cellStyle name="Normal 2 4 2 2 3 2 2 2 2 5" xfId="11515" xr:uid="{00000000-0005-0000-0000-00002D4D0000}"/>
    <cellStyle name="Normal 2 4 2 2 3 2 2 2 3" xfId="3169" xr:uid="{00000000-0005-0000-0000-00002E4D0000}"/>
    <cellStyle name="Normal 2 4 2 2 3 2 2 2 3 2" xfId="7938" xr:uid="{00000000-0005-0000-0000-00002F4D0000}"/>
    <cellStyle name="Normal 2 4 2 2 3 2 2 2 3 2 2" xfId="27011" xr:uid="{00000000-0005-0000-0000-0000304D0000}"/>
    <cellStyle name="Normal 2 4 2 2 3 2 2 2 3 2 3" xfId="17475" xr:uid="{00000000-0005-0000-0000-0000314D0000}"/>
    <cellStyle name="Normal 2 4 2 2 3 2 2 2 3 3" xfId="22243" xr:uid="{00000000-0005-0000-0000-0000324D0000}"/>
    <cellStyle name="Normal 2 4 2 2 3 2 2 2 3 4" xfId="12707" xr:uid="{00000000-0005-0000-0000-0000334D0000}"/>
    <cellStyle name="Normal 2 4 2 2 3 2 2 2 4" xfId="5554" xr:uid="{00000000-0005-0000-0000-0000344D0000}"/>
    <cellStyle name="Normal 2 4 2 2 3 2 2 2 4 2" xfId="24627" xr:uid="{00000000-0005-0000-0000-0000354D0000}"/>
    <cellStyle name="Normal 2 4 2 2 3 2 2 2 4 3" xfId="15091" xr:uid="{00000000-0005-0000-0000-0000364D0000}"/>
    <cellStyle name="Normal 2 4 2 2 3 2 2 2 5" xfId="19859" xr:uid="{00000000-0005-0000-0000-0000374D0000}"/>
    <cellStyle name="Normal 2 4 2 2 3 2 2 2 6" xfId="10323" xr:uid="{00000000-0005-0000-0000-0000384D0000}"/>
    <cellStyle name="Normal 2 4 2 2 3 2 2 3" xfId="1126" xr:uid="{00000000-0005-0000-0000-0000394D0000}"/>
    <cellStyle name="Normal 2 4 2 2 3 2 2 3 2" xfId="2324" xr:uid="{00000000-0005-0000-0000-00003A4D0000}"/>
    <cellStyle name="Normal 2 4 2 2 3 2 2 3 2 2" xfId="4709" xr:uid="{00000000-0005-0000-0000-00003B4D0000}"/>
    <cellStyle name="Normal 2 4 2 2 3 2 2 3 2 2 2" xfId="9478" xr:uid="{00000000-0005-0000-0000-00003C4D0000}"/>
    <cellStyle name="Normal 2 4 2 2 3 2 2 3 2 2 2 2" xfId="28551" xr:uid="{00000000-0005-0000-0000-00003D4D0000}"/>
    <cellStyle name="Normal 2 4 2 2 3 2 2 3 2 2 2 3" xfId="19015" xr:uid="{00000000-0005-0000-0000-00003E4D0000}"/>
    <cellStyle name="Normal 2 4 2 2 3 2 2 3 2 2 3" xfId="23783" xr:uid="{00000000-0005-0000-0000-00003F4D0000}"/>
    <cellStyle name="Normal 2 4 2 2 3 2 2 3 2 2 4" xfId="14247" xr:uid="{00000000-0005-0000-0000-0000404D0000}"/>
    <cellStyle name="Normal 2 4 2 2 3 2 2 3 2 3" xfId="7094" xr:uid="{00000000-0005-0000-0000-0000414D0000}"/>
    <cellStyle name="Normal 2 4 2 2 3 2 2 3 2 3 2" xfId="26167" xr:uid="{00000000-0005-0000-0000-0000424D0000}"/>
    <cellStyle name="Normal 2 4 2 2 3 2 2 3 2 3 3" xfId="16631" xr:uid="{00000000-0005-0000-0000-0000434D0000}"/>
    <cellStyle name="Normal 2 4 2 2 3 2 2 3 2 4" xfId="21399" xr:uid="{00000000-0005-0000-0000-0000444D0000}"/>
    <cellStyle name="Normal 2 4 2 2 3 2 2 3 2 5" xfId="11863" xr:uid="{00000000-0005-0000-0000-0000454D0000}"/>
    <cellStyle name="Normal 2 4 2 2 3 2 2 3 3" xfId="3517" xr:uid="{00000000-0005-0000-0000-0000464D0000}"/>
    <cellStyle name="Normal 2 4 2 2 3 2 2 3 3 2" xfId="8286" xr:uid="{00000000-0005-0000-0000-0000474D0000}"/>
    <cellStyle name="Normal 2 4 2 2 3 2 2 3 3 2 2" xfId="27359" xr:uid="{00000000-0005-0000-0000-0000484D0000}"/>
    <cellStyle name="Normal 2 4 2 2 3 2 2 3 3 2 3" xfId="17823" xr:uid="{00000000-0005-0000-0000-0000494D0000}"/>
    <cellStyle name="Normal 2 4 2 2 3 2 2 3 3 3" xfId="22591" xr:uid="{00000000-0005-0000-0000-00004A4D0000}"/>
    <cellStyle name="Normal 2 4 2 2 3 2 2 3 3 4" xfId="13055" xr:uid="{00000000-0005-0000-0000-00004B4D0000}"/>
    <cellStyle name="Normal 2 4 2 2 3 2 2 3 4" xfId="5902" xr:uid="{00000000-0005-0000-0000-00004C4D0000}"/>
    <cellStyle name="Normal 2 4 2 2 3 2 2 3 4 2" xfId="24975" xr:uid="{00000000-0005-0000-0000-00004D4D0000}"/>
    <cellStyle name="Normal 2 4 2 2 3 2 2 3 4 3" xfId="15439" xr:uid="{00000000-0005-0000-0000-00004E4D0000}"/>
    <cellStyle name="Normal 2 4 2 2 3 2 2 3 5" xfId="20207" xr:uid="{00000000-0005-0000-0000-00004F4D0000}"/>
    <cellStyle name="Normal 2 4 2 2 3 2 2 3 6" xfId="10671" xr:uid="{00000000-0005-0000-0000-0000504D0000}"/>
    <cellStyle name="Normal 2 4 2 2 3 2 2 4" xfId="1628" xr:uid="{00000000-0005-0000-0000-0000514D0000}"/>
    <cellStyle name="Normal 2 4 2 2 3 2 2 4 2" xfId="4013" xr:uid="{00000000-0005-0000-0000-0000524D0000}"/>
    <cellStyle name="Normal 2 4 2 2 3 2 2 4 2 2" xfId="8782" xr:uid="{00000000-0005-0000-0000-0000534D0000}"/>
    <cellStyle name="Normal 2 4 2 2 3 2 2 4 2 2 2" xfId="27855" xr:uid="{00000000-0005-0000-0000-0000544D0000}"/>
    <cellStyle name="Normal 2 4 2 2 3 2 2 4 2 2 3" xfId="18319" xr:uid="{00000000-0005-0000-0000-0000554D0000}"/>
    <cellStyle name="Normal 2 4 2 2 3 2 2 4 2 3" xfId="23087" xr:uid="{00000000-0005-0000-0000-0000564D0000}"/>
    <cellStyle name="Normal 2 4 2 2 3 2 2 4 2 4" xfId="13551" xr:uid="{00000000-0005-0000-0000-0000574D0000}"/>
    <cellStyle name="Normal 2 4 2 2 3 2 2 4 3" xfId="6398" xr:uid="{00000000-0005-0000-0000-0000584D0000}"/>
    <cellStyle name="Normal 2 4 2 2 3 2 2 4 3 2" xfId="25471" xr:uid="{00000000-0005-0000-0000-0000594D0000}"/>
    <cellStyle name="Normal 2 4 2 2 3 2 2 4 3 3" xfId="15935" xr:uid="{00000000-0005-0000-0000-00005A4D0000}"/>
    <cellStyle name="Normal 2 4 2 2 3 2 2 4 4" xfId="20703" xr:uid="{00000000-0005-0000-0000-00005B4D0000}"/>
    <cellStyle name="Normal 2 4 2 2 3 2 2 4 5" xfId="11167" xr:uid="{00000000-0005-0000-0000-00005C4D0000}"/>
    <cellStyle name="Normal 2 4 2 2 3 2 2 5" xfId="2821" xr:uid="{00000000-0005-0000-0000-00005D4D0000}"/>
    <cellStyle name="Normal 2 4 2 2 3 2 2 5 2" xfId="7590" xr:uid="{00000000-0005-0000-0000-00005E4D0000}"/>
    <cellStyle name="Normal 2 4 2 2 3 2 2 5 2 2" xfId="26663" xr:uid="{00000000-0005-0000-0000-00005F4D0000}"/>
    <cellStyle name="Normal 2 4 2 2 3 2 2 5 2 3" xfId="17127" xr:uid="{00000000-0005-0000-0000-0000604D0000}"/>
    <cellStyle name="Normal 2 4 2 2 3 2 2 5 3" xfId="21895" xr:uid="{00000000-0005-0000-0000-0000614D0000}"/>
    <cellStyle name="Normal 2 4 2 2 3 2 2 5 4" xfId="12359" xr:uid="{00000000-0005-0000-0000-0000624D0000}"/>
    <cellStyle name="Normal 2 4 2 2 3 2 2 6" xfId="5206" xr:uid="{00000000-0005-0000-0000-0000634D0000}"/>
    <cellStyle name="Normal 2 4 2 2 3 2 2 6 2" xfId="24279" xr:uid="{00000000-0005-0000-0000-0000644D0000}"/>
    <cellStyle name="Normal 2 4 2 2 3 2 2 6 3" xfId="14743" xr:uid="{00000000-0005-0000-0000-0000654D0000}"/>
    <cellStyle name="Normal 2 4 2 2 3 2 2 7" xfId="19511" xr:uid="{00000000-0005-0000-0000-0000664D0000}"/>
    <cellStyle name="Normal 2 4 2 2 3 2 2 8" xfId="9975" xr:uid="{00000000-0005-0000-0000-0000674D0000}"/>
    <cellStyle name="Normal 2 4 2 2 3 2 3" xfId="634" xr:uid="{00000000-0005-0000-0000-0000684D0000}"/>
    <cellStyle name="Normal 2 4 2 2 3 2 3 2" xfId="1832" xr:uid="{00000000-0005-0000-0000-0000694D0000}"/>
    <cellStyle name="Normal 2 4 2 2 3 2 3 2 2" xfId="4217" xr:uid="{00000000-0005-0000-0000-00006A4D0000}"/>
    <cellStyle name="Normal 2 4 2 2 3 2 3 2 2 2" xfId="8986" xr:uid="{00000000-0005-0000-0000-00006B4D0000}"/>
    <cellStyle name="Normal 2 4 2 2 3 2 3 2 2 2 2" xfId="28059" xr:uid="{00000000-0005-0000-0000-00006C4D0000}"/>
    <cellStyle name="Normal 2 4 2 2 3 2 3 2 2 2 3" xfId="18523" xr:uid="{00000000-0005-0000-0000-00006D4D0000}"/>
    <cellStyle name="Normal 2 4 2 2 3 2 3 2 2 3" xfId="23291" xr:uid="{00000000-0005-0000-0000-00006E4D0000}"/>
    <cellStyle name="Normal 2 4 2 2 3 2 3 2 2 4" xfId="13755" xr:uid="{00000000-0005-0000-0000-00006F4D0000}"/>
    <cellStyle name="Normal 2 4 2 2 3 2 3 2 3" xfId="6602" xr:uid="{00000000-0005-0000-0000-0000704D0000}"/>
    <cellStyle name="Normal 2 4 2 2 3 2 3 2 3 2" xfId="25675" xr:uid="{00000000-0005-0000-0000-0000714D0000}"/>
    <cellStyle name="Normal 2 4 2 2 3 2 3 2 3 3" xfId="16139" xr:uid="{00000000-0005-0000-0000-0000724D0000}"/>
    <cellStyle name="Normal 2 4 2 2 3 2 3 2 4" xfId="20907" xr:uid="{00000000-0005-0000-0000-0000734D0000}"/>
    <cellStyle name="Normal 2 4 2 2 3 2 3 2 5" xfId="11371" xr:uid="{00000000-0005-0000-0000-0000744D0000}"/>
    <cellStyle name="Normal 2 4 2 2 3 2 3 3" xfId="3025" xr:uid="{00000000-0005-0000-0000-0000754D0000}"/>
    <cellStyle name="Normal 2 4 2 2 3 2 3 3 2" xfId="7794" xr:uid="{00000000-0005-0000-0000-0000764D0000}"/>
    <cellStyle name="Normal 2 4 2 2 3 2 3 3 2 2" xfId="26867" xr:uid="{00000000-0005-0000-0000-0000774D0000}"/>
    <cellStyle name="Normal 2 4 2 2 3 2 3 3 2 3" xfId="17331" xr:uid="{00000000-0005-0000-0000-0000784D0000}"/>
    <cellStyle name="Normal 2 4 2 2 3 2 3 3 3" xfId="22099" xr:uid="{00000000-0005-0000-0000-0000794D0000}"/>
    <cellStyle name="Normal 2 4 2 2 3 2 3 3 4" xfId="12563" xr:uid="{00000000-0005-0000-0000-00007A4D0000}"/>
    <cellStyle name="Normal 2 4 2 2 3 2 3 4" xfId="5410" xr:uid="{00000000-0005-0000-0000-00007B4D0000}"/>
    <cellStyle name="Normal 2 4 2 2 3 2 3 4 2" xfId="24483" xr:uid="{00000000-0005-0000-0000-00007C4D0000}"/>
    <cellStyle name="Normal 2 4 2 2 3 2 3 4 3" xfId="14947" xr:uid="{00000000-0005-0000-0000-00007D4D0000}"/>
    <cellStyle name="Normal 2 4 2 2 3 2 3 5" xfId="19715" xr:uid="{00000000-0005-0000-0000-00007E4D0000}"/>
    <cellStyle name="Normal 2 4 2 2 3 2 3 6" xfId="10179" xr:uid="{00000000-0005-0000-0000-00007F4D0000}"/>
    <cellStyle name="Normal 2 4 2 2 3 2 4" xfId="982" xr:uid="{00000000-0005-0000-0000-0000804D0000}"/>
    <cellStyle name="Normal 2 4 2 2 3 2 4 2" xfId="2180" xr:uid="{00000000-0005-0000-0000-0000814D0000}"/>
    <cellStyle name="Normal 2 4 2 2 3 2 4 2 2" xfId="4565" xr:uid="{00000000-0005-0000-0000-0000824D0000}"/>
    <cellStyle name="Normal 2 4 2 2 3 2 4 2 2 2" xfId="9334" xr:uid="{00000000-0005-0000-0000-0000834D0000}"/>
    <cellStyle name="Normal 2 4 2 2 3 2 4 2 2 2 2" xfId="28407" xr:uid="{00000000-0005-0000-0000-0000844D0000}"/>
    <cellStyle name="Normal 2 4 2 2 3 2 4 2 2 2 3" xfId="18871" xr:uid="{00000000-0005-0000-0000-0000854D0000}"/>
    <cellStyle name="Normal 2 4 2 2 3 2 4 2 2 3" xfId="23639" xr:uid="{00000000-0005-0000-0000-0000864D0000}"/>
    <cellStyle name="Normal 2 4 2 2 3 2 4 2 2 4" xfId="14103" xr:uid="{00000000-0005-0000-0000-0000874D0000}"/>
    <cellStyle name="Normal 2 4 2 2 3 2 4 2 3" xfId="6950" xr:uid="{00000000-0005-0000-0000-0000884D0000}"/>
    <cellStyle name="Normal 2 4 2 2 3 2 4 2 3 2" xfId="26023" xr:uid="{00000000-0005-0000-0000-0000894D0000}"/>
    <cellStyle name="Normal 2 4 2 2 3 2 4 2 3 3" xfId="16487" xr:uid="{00000000-0005-0000-0000-00008A4D0000}"/>
    <cellStyle name="Normal 2 4 2 2 3 2 4 2 4" xfId="21255" xr:uid="{00000000-0005-0000-0000-00008B4D0000}"/>
    <cellStyle name="Normal 2 4 2 2 3 2 4 2 5" xfId="11719" xr:uid="{00000000-0005-0000-0000-00008C4D0000}"/>
    <cellStyle name="Normal 2 4 2 2 3 2 4 3" xfId="3373" xr:uid="{00000000-0005-0000-0000-00008D4D0000}"/>
    <cellStyle name="Normal 2 4 2 2 3 2 4 3 2" xfId="8142" xr:uid="{00000000-0005-0000-0000-00008E4D0000}"/>
    <cellStyle name="Normal 2 4 2 2 3 2 4 3 2 2" xfId="27215" xr:uid="{00000000-0005-0000-0000-00008F4D0000}"/>
    <cellStyle name="Normal 2 4 2 2 3 2 4 3 2 3" xfId="17679" xr:uid="{00000000-0005-0000-0000-0000904D0000}"/>
    <cellStyle name="Normal 2 4 2 2 3 2 4 3 3" xfId="22447" xr:uid="{00000000-0005-0000-0000-0000914D0000}"/>
    <cellStyle name="Normal 2 4 2 2 3 2 4 3 4" xfId="12911" xr:uid="{00000000-0005-0000-0000-0000924D0000}"/>
    <cellStyle name="Normal 2 4 2 2 3 2 4 4" xfId="5758" xr:uid="{00000000-0005-0000-0000-0000934D0000}"/>
    <cellStyle name="Normal 2 4 2 2 3 2 4 4 2" xfId="24831" xr:uid="{00000000-0005-0000-0000-0000944D0000}"/>
    <cellStyle name="Normal 2 4 2 2 3 2 4 4 3" xfId="15295" xr:uid="{00000000-0005-0000-0000-0000954D0000}"/>
    <cellStyle name="Normal 2 4 2 2 3 2 4 5" xfId="20063" xr:uid="{00000000-0005-0000-0000-0000964D0000}"/>
    <cellStyle name="Normal 2 4 2 2 3 2 4 6" xfId="10527" xr:uid="{00000000-0005-0000-0000-0000974D0000}"/>
    <cellStyle name="Normal 2 4 2 2 3 2 5" xfId="1484" xr:uid="{00000000-0005-0000-0000-0000984D0000}"/>
    <cellStyle name="Normal 2 4 2 2 3 2 5 2" xfId="3869" xr:uid="{00000000-0005-0000-0000-0000994D0000}"/>
    <cellStyle name="Normal 2 4 2 2 3 2 5 2 2" xfId="8638" xr:uid="{00000000-0005-0000-0000-00009A4D0000}"/>
    <cellStyle name="Normal 2 4 2 2 3 2 5 2 2 2" xfId="27711" xr:uid="{00000000-0005-0000-0000-00009B4D0000}"/>
    <cellStyle name="Normal 2 4 2 2 3 2 5 2 2 3" xfId="18175" xr:uid="{00000000-0005-0000-0000-00009C4D0000}"/>
    <cellStyle name="Normal 2 4 2 2 3 2 5 2 3" xfId="22943" xr:uid="{00000000-0005-0000-0000-00009D4D0000}"/>
    <cellStyle name="Normal 2 4 2 2 3 2 5 2 4" xfId="13407" xr:uid="{00000000-0005-0000-0000-00009E4D0000}"/>
    <cellStyle name="Normal 2 4 2 2 3 2 5 3" xfId="6254" xr:uid="{00000000-0005-0000-0000-00009F4D0000}"/>
    <cellStyle name="Normal 2 4 2 2 3 2 5 3 2" xfId="25327" xr:uid="{00000000-0005-0000-0000-0000A04D0000}"/>
    <cellStyle name="Normal 2 4 2 2 3 2 5 3 3" xfId="15791" xr:uid="{00000000-0005-0000-0000-0000A14D0000}"/>
    <cellStyle name="Normal 2 4 2 2 3 2 5 4" xfId="20559" xr:uid="{00000000-0005-0000-0000-0000A24D0000}"/>
    <cellStyle name="Normal 2 4 2 2 3 2 5 5" xfId="11023" xr:uid="{00000000-0005-0000-0000-0000A34D0000}"/>
    <cellStyle name="Normal 2 4 2 2 3 2 6" xfId="2677" xr:uid="{00000000-0005-0000-0000-0000A44D0000}"/>
    <cellStyle name="Normal 2 4 2 2 3 2 6 2" xfId="7446" xr:uid="{00000000-0005-0000-0000-0000A54D0000}"/>
    <cellStyle name="Normal 2 4 2 2 3 2 6 2 2" xfId="26519" xr:uid="{00000000-0005-0000-0000-0000A64D0000}"/>
    <cellStyle name="Normal 2 4 2 2 3 2 6 2 3" xfId="16983" xr:uid="{00000000-0005-0000-0000-0000A74D0000}"/>
    <cellStyle name="Normal 2 4 2 2 3 2 6 3" xfId="21751" xr:uid="{00000000-0005-0000-0000-0000A84D0000}"/>
    <cellStyle name="Normal 2 4 2 2 3 2 6 4" xfId="12215" xr:uid="{00000000-0005-0000-0000-0000A94D0000}"/>
    <cellStyle name="Normal 2 4 2 2 3 2 7" xfId="5062" xr:uid="{00000000-0005-0000-0000-0000AA4D0000}"/>
    <cellStyle name="Normal 2 4 2 2 3 2 7 2" xfId="24135" xr:uid="{00000000-0005-0000-0000-0000AB4D0000}"/>
    <cellStyle name="Normal 2 4 2 2 3 2 7 3" xfId="14599" xr:uid="{00000000-0005-0000-0000-0000AC4D0000}"/>
    <cellStyle name="Normal 2 4 2 2 3 2 8" xfId="19367" xr:uid="{00000000-0005-0000-0000-0000AD4D0000}"/>
    <cellStyle name="Normal 2 4 2 2 3 2 9" xfId="9831" xr:uid="{00000000-0005-0000-0000-0000AE4D0000}"/>
    <cellStyle name="Normal 2 4 2 2 3 3" xfId="357" xr:uid="{00000000-0005-0000-0000-0000AF4D0000}"/>
    <cellStyle name="Normal 2 4 2 2 3 3 2" xfId="706" xr:uid="{00000000-0005-0000-0000-0000B04D0000}"/>
    <cellStyle name="Normal 2 4 2 2 3 3 2 2" xfId="1904" xr:uid="{00000000-0005-0000-0000-0000B14D0000}"/>
    <cellStyle name="Normal 2 4 2 2 3 3 2 2 2" xfId="4289" xr:uid="{00000000-0005-0000-0000-0000B24D0000}"/>
    <cellStyle name="Normal 2 4 2 2 3 3 2 2 2 2" xfId="9058" xr:uid="{00000000-0005-0000-0000-0000B34D0000}"/>
    <cellStyle name="Normal 2 4 2 2 3 3 2 2 2 2 2" xfId="28131" xr:uid="{00000000-0005-0000-0000-0000B44D0000}"/>
    <cellStyle name="Normal 2 4 2 2 3 3 2 2 2 2 3" xfId="18595" xr:uid="{00000000-0005-0000-0000-0000B54D0000}"/>
    <cellStyle name="Normal 2 4 2 2 3 3 2 2 2 3" xfId="23363" xr:uid="{00000000-0005-0000-0000-0000B64D0000}"/>
    <cellStyle name="Normal 2 4 2 2 3 3 2 2 2 4" xfId="13827" xr:uid="{00000000-0005-0000-0000-0000B74D0000}"/>
    <cellStyle name="Normal 2 4 2 2 3 3 2 2 3" xfId="6674" xr:uid="{00000000-0005-0000-0000-0000B84D0000}"/>
    <cellStyle name="Normal 2 4 2 2 3 3 2 2 3 2" xfId="25747" xr:uid="{00000000-0005-0000-0000-0000B94D0000}"/>
    <cellStyle name="Normal 2 4 2 2 3 3 2 2 3 3" xfId="16211" xr:uid="{00000000-0005-0000-0000-0000BA4D0000}"/>
    <cellStyle name="Normal 2 4 2 2 3 3 2 2 4" xfId="20979" xr:uid="{00000000-0005-0000-0000-0000BB4D0000}"/>
    <cellStyle name="Normal 2 4 2 2 3 3 2 2 5" xfId="11443" xr:uid="{00000000-0005-0000-0000-0000BC4D0000}"/>
    <cellStyle name="Normal 2 4 2 2 3 3 2 3" xfId="3097" xr:uid="{00000000-0005-0000-0000-0000BD4D0000}"/>
    <cellStyle name="Normal 2 4 2 2 3 3 2 3 2" xfId="7866" xr:uid="{00000000-0005-0000-0000-0000BE4D0000}"/>
    <cellStyle name="Normal 2 4 2 2 3 3 2 3 2 2" xfId="26939" xr:uid="{00000000-0005-0000-0000-0000BF4D0000}"/>
    <cellStyle name="Normal 2 4 2 2 3 3 2 3 2 3" xfId="17403" xr:uid="{00000000-0005-0000-0000-0000C04D0000}"/>
    <cellStyle name="Normal 2 4 2 2 3 3 2 3 3" xfId="22171" xr:uid="{00000000-0005-0000-0000-0000C14D0000}"/>
    <cellStyle name="Normal 2 4 2 2 3 3 2 3 4" xfId="12635" xr:uid="{00000000-0005-0000-0000-0000C24D0000}"/>
    <cellStyle name="Normal 2 4 2 2 3 3 2 4" xfId="5482" xr:uid="{00000000-0005-0000-0000-0000C34D0000}"/>
    <cellStyle name="Normal 2 4 2 2 3 3 2 4 2" xfId="24555" xr:uid="{00000000-0005-0000-0000-0000C44D0000}"/>
    <cellStyle name="Normal 2 4 2 2 3 3 2 4 3" xfId="15019" xr:uid="{00000000-0005-0000-0000-0000C54D0000}"/>
    <cellStyle name="Normal 2 4 2 2 3 3 2 5" xfId="19787" xr:uid="{00000000-0005-0000-0000-0000C64D0000}"/>
    <cellStyle name="Normal 2 4 2 2 3 3 2 6" xfId="10251" xr:uid="{00000000-0005-0000-0000-0000C74D0000}"/>
    <cellStyle name="Normal 2 4 2 2 3 3 3" xfId="1054" xr:uid="{00000000-0005-0000-0000-0000C84D0000}"/>
    <cellStyle name="Normal 2 4 2 2 3 3 3 2" xfId="2252" xr:uid="{00000000-0005-0000-0000-0000C94D0000}"/>
    <cellStyle name="Normal 2 4 2 2 3 3 3 2 2" xfId="4637" xr:uid="{00000000-0005-0000-0000-0000CA4D0000}"/>
    <cellStyle name="Normal 2 4 2 2 3 3 3 2 2 2" xfId="9406" xr:uid="{00000000-0005-0000-0000-0000CB4D0000}"/>
    <cellStyle name="Normal 2 4 2 2 3 3 3 2 2 2 2" xfId="28479" xr:uid="{00000000-0005-0000-0000-0000CC4D0000}"/>
    <cellStyle name="Normal 2 4 2 2 3 3 3 2 2 2 3" xfId="18943" xr:uid="{00000000-0005-0000-0000-0000CD4D0000}"/>
    <cellStyle name="Normal 2 4 2 2 3 3 3 2 2 3" xfId="23711" xr:uid="{00000000-0005-0000-0000-0000CE4D0000}"/>
    <cellStyle name="Normal 2 4 2 2 3 3 3 2 2 4" xfId="14175" xr:uid="{00000000-0005-0000-0000-0000CF4D0000}"/>
    <cellStyle name="Normal 2 4 2 2 3 3 3 2 3" xfId="7022" xr:uid="{00000000-0005-0000-0000-0000D04D0000}"/>
    <cellStyle name="Normal 2 4 2 2 3 3 3 2 3 2" xfId="26095" xr:uid="{00000000-0005-0000-0000-0000D14D0000}"/>
    <cellStyle name="Normal 2 4 2 2 3 3 3 2 3 3" xfId="16559" xr:uid="{00000000-0005-0000-0000-0000D24D0000}"/>
    <cellStyle name="Normal 2 4 2 2 3 3 3 2 4" xfId="21327" xr:uid="{00000000-0005-0000-0000-0000D34D0000}"/>
    <cellStyle name="Normal 2 4 2 2 3 3 3 2 5" xfId="11791" xr:uid="{00000000-0005-0000-0000-0000D44D0000}"/>
    <cellStyle name="Normal 2 4 2 2 3 3 3 3" xfId="3445" xr:uid="{00000000-0005-0000-0000-0000D54D0000}"/>
    <cellStyle name="Normal 2 4 2 2 3 3 3 3 2" xfId="8214" xr:uid="{00000000-0005-0000-0000-0000D64D0000}"/>
    <cellStyle name="Normal 2 4 2 2 3 3 3 3 2 2" xfId="27287" xr:uid="{00000000-0005-0000-0000-0000D74D0000}"/>
    <cellStyle name="Normal 2 4 2 2 3 3 3 3 2 3" xfId="17751" xr:uid="{00000000-0005-0000-0000-0000D84D0000}"/>
    <cellStyle name="Normal 2 4 2 2 3 3 3 3 3" xfId="22519" xr:uid="{00000000-0005-0000-0000-0000D94D0000}"/>
    <cellStyle name="Normal 2 4 2 2 3 3 3 3 4" xfId="12983" xr:uid="{00000000-0005-0000-0000-0000DA4D0000}"/>
    <cellStyle name="Normal 2 4 2 2 3 3 3 4" xfId="5830" xr:uid="{00000000-0005-0000-0000-0000DB4D0000}"/>
    <cellStyle name="Normal 2 4 2 2 3 3 3 4 2" xfId="24903" xr:uid="{00000000-0005-0000-0000-0000DC4D0000}"/>
    <cellStyle name="Normal 2 4 2 2 3 3 3 4 3" xfId="15367" xr:uid="{00000000-0005-0000-0000-0000DD4D0000}"/>
    <cellStyle name="Normal 2 4 2 2 3 3 3 5" xfId="20135" xr:uid="{00000000-0005-0000-0000-0000DE4D0000}"/>
    <cellStyle name="Normal 2 4 2 2 3 3 3 6" xfId="10599" xr:uid="{00000000-0005-0000-0000-0000DF4D0000}"/>
    <cellStyle name="Normal 2 4 2 2 3 3 4" xfId="1556" xr:uid="{00000000-0005-0000-0000-0000E04D0000}"/>
    <cellStyle name="Normal 2 4 2 2 3 3 4 2" xfId="3941" xr:uid="{00000000-0005-0000-0000-0000E14D0000}"/>
    <cellStyle name="Normal 2 4 2 2 3 3 4 2 2" xfId="8710" xr:uid="{00000000-0005-0000-0000-0000E24D0000}"/>
    <cellStyle name="Normal 2 4 2 2 3 3 4 2 2 2" xfId="27783" xr:uid="{00000000-0005-0000-0000-0000E34D0000}"/>
    <cellStyle name="Normal 2 4 2 2 3 3 4 2 2 3" xfId="18247" xr:uid="{00000000-0005-0000-0000-0000E44D0000}"/>
    <cellStyle name="Normal 2 4 2 2 3 3 4 2 3" xfId="23015" xr:uid="{00000000-0005-0000-0000-0000E54D0000}"/>
    <cellStyle name="Normal 2 4 2 2 3 3 4 2 4" xfId="13479" xr:uid="{00000000-0005-0000-0000-0000E64D0000}"/>
    <cellStyle name="Normal 2 4 2 2 3 3 4 3" xfId="6326" xr:uid="{00000000-0005-0000-0000-0000E74D0000}"/>
    <cellStyle name="Normal 2 4 2 2 3 3 4 3 2" xfId="25399" xr:uid="{00000000-0005-0000-0000-0000E84D0000}"/>
    <cellStyle name="Normal 2 4 2 2 3 3 4 3 3" xfId="15863" xr:uid="{00000000-0005-0000-0000-0000E94D0000}"/>
    <cellStyle name="Normal 2 4 2 2 3 3 4 4" xfId="20631" xr:uid="{00000000-0005-0000-0000-0000EA4D0000}"/>
    <cellStyle name="Normal 2 4 2 2 3 3 4 5" xfId="11095" xr:uid="{00000000-0005-0000-0000-0000EB4D0000}"/>
    <cellStyle name="Normal 2 4 2 2 3 3 5" xfId="2749" xr:uid="{00000000-0005-0000-0000-0000EC4D0000}"/>
    <cellStyle name="Normal 2 4 2 2 3 3 5 2" xfId="7518" xr:uid="{00000000-0005-0000-0000-0000ED4D0000}"/>
    <cellStyle name="Normal 2 4 2 2 3 3 5 2 2" xfId="26591" xr:uid="{00000000-0005-0000-0000-0000EE4D0000}"/>
    <cellStyle name="Normal 2 4 2 2 3 3 5 2 3" xfId="17055" xr:uid="{00000000-0005-0000-0000-0000EF4D0000}"/>
    <cellStyle name="Normal 2 4 2 2 3 3 5 3" xfId="21823" xr:uid="{00000000-0005-0000-0000-0000F04D0000}"/>
    <cellStyle name="Normal 2 4 2 2 3 3 5 4" xfId="12287" xr:uid="{00000000-0005-0000-0000-0000F14D0000}"/>
    <cellStyle name="Normal 2 4 2 2 3 3 6" xfId="5134" xr:uid="{00000000-0005-0000-0000-0000F24D0000}"/>
    <cellStyle name="Normal 2 4 2 2 3 3 6 2" xfId="24207" xr:uid="{00000000-0005-0000-0000-0000F34D0000}"/>
    <cellStyle name="Normal 2 4 2 2 3 3 6 3" xfId="14671" xr:uid="{00000000-0005-0000-0000-0000F44D0000}"/>
    <cellStyle name="Normal 2 4 2 2 3 3 7" xfId="19439" xr:uid="{00000000-0005-0000-0000-0000F54D0000}"/>
    <cellStyle name="Normal 2 4 2 2 3 3 8" xfId="9903" xr:uid="{00000000-0005-0000-0000-0000F64D0000}"/>
    <cellStyle name="Normal 2 4 2 2 3 4" xfId="562" xr:uid="{00000000-0005-0000-0000-0000F74D0000}"/>
    <cellStyle name="Normal 2 4 2 2 3 4 2" xfId="1760" xr:uid="{00000000-0005-0000-0000-0000F84D0000}"/>
    <cellStyle name="Normal 2 4 2 2 3 4 2 2" xfId="4145" xr:uid="{00000000-0005-0000-0000-0000F94D0000}"/>
    <cellStyle name="Normal 2 4 2 2 3 4 2 2 2" xfId="8914" xr:uid="{00000000-0005-0000-0000-0000FA4D0000}"/>
    <cellStyle name="Normal 2 4 2 2 3 4 2 2 2 2" xfId="27987" xr:uid="{00000000-0005-0000-0000-0000FB4D0000}"/>
    <cellStyle name="Normal 2 4 2 2 3 4 2 2 2 3" xfId="18451" xr:uid="{00000000-0005-0000-0000-0000FC4D0000}"/>
    <cellStyle name="Normal 2 4 2 2 3 4 2 2 3" xfId="23219" xr:uid="{00000000-0005-0000-0000-0000FD4D0000}"/>
    <cellStyle name="Normal 2 4 2 2 3 4 2 2 4" xfId="13683" xr:uid="{00000000-0005-0000-0000-0000FE4D0000}"/>
    <cellStyle name="Normal 2 4 2 2 3 4 2 3" xfId="6530" xr:uid="{00000000-0005-0000-0000-0000FF4D0000}"/>
    <cellStyle name="Normal 2 4 2 2 3 4 2 3 2" xfId="25603" xr:uid="{00000000-0005-0000-0000-0000004E0000}"/>
    <cellStyle name="Normal 2 4 2 2 3 4 2 3 3" xfId="16067" xr:uid="{00000000-0005-0000-0000-0000014E0000}"/>
    <cellStyle name="Normal 2 4 2 2 3 4 2 4" xfId="20835" xr:uid="{00000000-0005-0000-0000-0000024E0000}"/>
    <cellStyle name="Normal 2 4 2 2 3 4 2 5" xfId="11299" xr:uid="{00000000-0005-0000-0000-0000034E0000}"/>
    <cellStyle name="Normal 2 4 2 2 3 4 3" xfId="2953" xr:uid="{00000000-0005-0000-0000-0000044E0000}"/>
    <cellStyle name="Normal 2 4 2 2 3 4 3 2" xfId="7722" xr:uid="{00000000-0005-0000-0000-0000054E0000}"/>
    <cellStyle name="Normal 2 4 2 2 3 4 3 2 2" xfId="26795" xr:uid="{00000000-0005-0000-0000-0000064E0000}"/>
    <cellStyle name="Normal 2 4 2 2 3 4 3 2 3" xfId="17259" xr:uid="{00000000-0005-0000-0000-0000074E0000}"/>
    <cellStyle name="Normal 2 4 2 2 3 4 3 3" xfId="22027" xr:uid="{00000000-0005-0000-0000-0000084E0000}"/>
    <cellStyle name="Normal 2 4 2 2 3 4 3 4" xfId="12491" xr:uid="{00000000-0005-0000-0000-0000094E0000}"/>
    <cellStyle name="Normal 2 4 2 2 3 4 4" xfId="5338" xr:uid="{00000000-0005-0000-0000-00000A4E0000}"/>
    <cellStyle name="Normal 2 4 2 2 3 4 4 2" xfId="24411" xr:uid="{00000000-0005-0000-0000-00000B4E0000}"/>
    <cellStyle name="Normal 2 4 2 2 3 4 4 3" xfId="14875" xr:uid="{00000000-0005-0000-0000-00000C4E0000}"/>
    <cellStyle name="Normal 2 4 2 2 3 4 5" xfId="19643" xr:uid="{00000000-0005-0000-0000-00000D4E0000}"/>
    <cellStyle name="Normal 2 4 2 2 3 4 6" xfId="10107" xr:uid="{00000000-0005-0000-0000-00000E4E0000}"/>
    <cellStyle name="Normal 2 4 2 2 3 5" xfId="910" xr:uid="{00000000-0005-0000-0000-00000F4E0000}"/>
    <cellStyle name="Normal 2 4 2 2 3 5 2" xfId="2108" xr:uid="{00000000-0005-0000-0000-0000104E0000}"/>
    <cellStyle name="Normal 2 4 2 2 3 5 2 2" xfId="4493" xr:uid="{00000000-0005-0000-0000-0000114E0000}"/>
    <cellStyle name="Normal 2 4 2 2 3 5 2 2 2" xfId="9262" xr:uid="{00000000-0005-0000-0000-0000124E0000}"/>
    <cellStyle name="Normal 2 4 2 2 3 5 2 2 2 2" xfId="28335" xr:uid="{00000000-0005-0000-0000-0000134E0000}"/>
    <cellStyle name="Normal 2 4 2 2 3 5 2 2 2 3" xfId="18799" xr:uid="{00000000-0005-0000-0000-0000144E0000}"/>
    <cellStyle name="Normal 2 4 2 2 3 5 2 2 3" xfId="23567" xr:uid="{00000000-0005-0000-0000-0000154E0000}"/>
    <cellStyle name="Normal 2 4 2 2 3 5 2 2 4" xfId="14031" xr:uid="{00000000-0005-0000-0000-0000164E0000}"/>
    <cellStyle name="Normal 2 4 2 2 3 5 2 3" xfId="6878" xr:uid="{00000000-0005-0000-0000-0000174E0000}"/>
    <cellStyle name="Normal 2 4 2 2 3 5 2 3 2" xfId="25951" xr:uid="{00000000-0005-0000-0000-0000184E0000}"/>
    <cellStyle name="Normal 2 4 2 2 3 5 2 3 3" xfId="16415" xr:uid="{00000000-0005-0000-0000-0000194E0000}"/>
    <cellStyle name="Normal 2 4 2 2 3 5 2 4" xfId="21183" xr:uid="{00000000-0005-0000-0000-00001A4E0000}"/>
    <cellStyle name="Normal 2 4 2 2 3 5 2 5" xfId="11647" xr:uid="{00000000-0005-0000-0000-00001B4E0000}"/>
    <cellStyle name="Normal 2 4 2 2 3 5 3" xfId="3301" xr:uid="{00000000-0005-0000-0000-00001C4E0000}"/>
    <cellStyle name="Normal 2 4 2 2 3 5 3 2" xfId="8070" xr:uid="{00000000-0005-0000-0000-00001D4E0000}"/>
    <cellStyle name="Normal 2 4 2 2 3 5 3 2 2" xfId="27143" xr:uid="{00000000-0005-0000-0000-00001E4E0000}"/>
    <cellStyle name="Normal 2 4 2 2 3 5 3 2 3" xfId="17607" xr:uid="{00000000-0005-0000-0000-00001F4E0000}"/>
    <cellStyle name="Normal 2 4 2 2 3 5 3 3" xfId="22375" xr:uid="{00000000-0005-0000-0000-0000204E0000}"/>
    <cellStyle name="Normal 2 4 2 2 3 5 3 4" xfId="12839" xr:uid="{00000000-0005-0000-0000-0000214E0000}"/>
    <cellStyle name="Normal 2 4 2 2 3 5 4" xfId="5686" xr:uid="{00000000-0005-0000-0000-0000224E0000}"/>
    <cellStyle name="Normal 2 4 2 2 3 5 4 2" xfId="24759" xr:uid="{00000000-0005-0000-0000-0000234E0000}"/>
    <cellStyle name="Normal 2 4 2 2 3 5 4 3" xfId="15223" xr:uid="{00000000-0005-0000-0000-0000244E0000}"/>
    <cellStyle name="Normal 2 4 2 2 3 5 5" xfId="19991" xr:uid="{00000000-0005-0000-0000-0000254E0000}"/>
    <cellStyle name="Normal 2 4 2 2 3 5 6" xfId="10455" xr:uid="{00000000-0005-0000-0000-0000264E0000}"/>
    <cellStyle name="Normal 2 4 2 2 3 6" xfId="1412" xr:uid="{00000000-0005-0000-0000-0000274E0000}"/>
    <cellStyle name="Normal 2 4 2 2 3 6 2" xfId="3797" xr:uid="{00000000-0005-0000-0000-0000284E0000}"/>
    <cellStyle name="Normal 2 4 2 2 3 6 2 2" xfId="8566" xr:uid="{00000000-0005-0000-0000-0000294E0000}"/>
    <cellStyle name="Normal 2 4 2 2 3 6 2 2 2" xfId="27639" xr:uid="{00000000-0005-0000-0000-00002A4E0000}"/>
    <cellStyle name="Normal 2 4 2 2 3 6 2 2 3" xfId="18103" xr:uid="{00000000-0005-0000-0000-00002B4E0000}"/>
    <cellStyle name="Normal 2 4 2 2 3 6 2 3" xfId="22871" xr:uid="{00000000-0005-0000-0000-00002C4E0000}"/>
    <cellStyle name="Normal 2 4 2 2 3 6 2 4" xfId="13335" xr:uid="{00000000-0005-0000-0000-00002D4E0000}"/>
    <cellStyle name="Normal 2 4 2 2 3 6 3" xfId="6182" xr:uid="{00000000-0005-0000-0000-00002E4E0000}"/>
    <cellStyle name="Normal 2 4 2 2 3 6 3 2" xfId="25255" xr:uid="{00000000-0005-0000-0000-00002F4E0000}"/>
    <cellStyle name="Normal 2 4 2 2 3 6 3 3" xfId="15719" xr:uid="{00000000-0005-0000-0000-0000304E0000}"/>
    <cellStyle name="Normal 2 4 2 2 3 6 4" xfId="20487" xr:uid="{00000000-0005-0000-0000-0000314E0000}"/>
    <cellStyle name="Normal 2 4 2 2 3 6 5" xfId="10951" xr:uid="{00000000-0005-0000-0000-0000324E0000}"/>
    <cellStyle name="Normal 2 4 2 2 3 7" xfId="2605" xr:uid="{00000000-0005-0000-0000-0000334E0000}"/>
    <cellStyle name="Normal 2 4 2 2 3 7 2" xfId="7374" xr:uid="{00000000-0005-0000-0000-0000344E0000}"/>
    <cellStyle name="Normal 2 4 2 2 3 7 2 2" xfId="26447" xr:uid="{00000000-0005-0000-0000-0000354E0000}"/>
    <cellStyle name="Normal 2 4 2 2 3 7 2 3" xfId="16911" xr:uid="{00000000-0005-0000-0000-0000364E0000}"/>
    <cellStyle name="Normal 2 4 2 2 3 7 3" xfId="21679" xr:uid="{00000000-0005-0000-0000-0000374E0000}"/>
    <cellStyle name="Normal 2 4 2 2 3 7 4" xfId="12143" xr:uid="{00000000-0005-0000-0000-0000384E0000}"/>
    <cellStyle name="Normal 2 4 2 2 3 8" xfId="4990" xr:uid="{00000000-0005-0000-0000-0000394E0000}"/>
    <cellStyle name="Normal 2 4 2 2 3 8 2" xfId="24063" xr:uid="{00000000-0005-0000-0000-00003A4E0000}"/>
    <cellStyle name="Normal 2 4 2 2 3 8 3" xfId="14527" xr:uid="{00000000-0005-0000-0000-00003B4E0000}"/>
    <cellStyle name="Normal 2 4 2 2 3 9" xfId="19295" xr:uid="{00000000-0005-0000-0000-00003C4E0000}"/>
    <cellStyle name="Normal 2 4 2 2 4" xfId="261" xr:uid="{00000000-0005-0000-0000-00003D4E0000}"/>
    <cellStyle name="Normal 2 4 2 2 4 2" xfId="405" xr:uid="{00000000-0005-0000-0000-00003E4E0000}"/>
    <cellStyle name="Normal 2 4 2 2 4 2 2" xfId="754" xr:uid="{00000000-0005-0000-0000-00003F4E0000}"/>
    <cellStyle name="Normal 2 4 2 2 4 2 2 2" xfId="1952" xr:uid="{00000000-0005-0000-0000-0000404E0000}"/>
    <cellStyle name="Normal 2 4 2 2 4 2 2 2 2" xfId="4337" xr:uid="{00000000-0005-0000-0000-0000414E0000}"/>
    <cellStyle name="Normal 2 4 2 2 4 2 2 2 2 2" xfId="9106" xr:uid="{00000000-0005-0000-0000-0000424E0000}"/>
    <cellStyle name="Normal 2 4 2 2 4 2 2 2 2 2 2" xfId="28179" xr:uid="{00000000-0005-0000-0000-0000434E0000}"/>
    <cellStyle name="Normal 2 4 2 2 4 2 2 2 2 2 3" xfId="18643" xr:uid="{00000000-0005-0000-0000-0000444E0000}"/>
    <cellStyle name="Normal 2 4 2 2 4 2 2 2 2 3" xfId="23411" xr:uid="{00000000-0005-0000-0000-0000454E0000}"/>
    <cellStyle name="Normal 2 4 2 2 4 2 2 2 2 4" xfId="13875" xr:uid="{00000000-0005-0000-0000-0000464E0000}"/>
    <cellStyle name="Normal 2 4 2 2 4 2 2 2 3" xfId="6722" xr:uid="{00000000-0005-0000-0000-0000474E0000}"/>
    <cellStyle name="Normal 2 4 2 2 4 2 2 2 3 2" xfId="25795" xr:uid="{00000000-0005-0000-0000-0000484E0000}"/>
    <cellStyle name="Normal 2 4 2 2 4 2 2 2 3 3" xfId="16259" xr:uid="{00000000-0005-0000-0000-0000494E0000}"/>
    <cellStyle name="Normal 2 4 2 2 4 2 2 2 4" xfId="21027" xr:uid="{00000000-0005-0000-0000-00004A4E0000}"/>
    <cellStyle name="Normal 2 4 2 2 4 2 2 2 5" xfId="11491" xr:uid="{00000000-0005-0000-0000-00004B4E0000}"/>
    <cellStyle name="Normal 2 4 2 2 4 2 2 3" xfId="3145" xr:uid="{00000000-0005-0000-0000-00004C4E0000}"/>
    <cellStyle name="Normal 2 4 2 2 4 2 2 3 2" xfId="7914" xr:uid="{00000000-0005-0000-0000-00004D4E0000}"/>
    <cellStyle name="Normal 2 4 2 2 4 2 2 3 2 2" xfId="26987" xr:uid="{00000000-0005-0000-0000-00004E4E0000}"/>
    <cellStyle name="Normal 2 4 2 2 4 2 2 3 2 3" xfId="17451" xr:uid="{00000000-0005-0000-0000-00004F4E0000}"/>
    <cellStyle name="Normal 2 4 2 2 4 2 2 3 3" xfId="22219" xr:uid="{00000000-0005-0000-0000-0000504E0000}"/>
    <cellStyle name="Normal 2 4 2 2 4 2 2 3 4" xfId="12683" xr:uid="{00000000-0005-0000-0000-0000514E0000}"/>
    <cellStyle name="Normal 2 4 2 2 4 2 2 4" xfId="5530" xr:uid="{00000000-0005-0000-0000-0000524E0000}"/>
    <cellStyle name="Normal 2 4 2 2 4 2 2 4 2" xfId="24603" xr:uid="{00000000-0005-0000-0000-0000534E0000}"/>
    <cellStyle name="Normal 2 4 2 2 4 2 2 4 3" xfId="15067" xr:uid="{00000000-0005-0000-0000-0000544E0000}"/>
    <cellStyle name="Normal 2 4 2 2 4 2 2 5" xfId="19835" xr:uid="{00000000-0005-0000-0000-0000554E0000}"/>
    <cellStyle name="Normal 2 4 2 2 4 2 2 6" xfId="10299" xr:uid="{00000000-0005-0000-0000-0000564E0000}"/>
    <cellStyle name="Normal 2 4 2 2 4 2 3" xfId="1102" xr:uid="{00000000-0005-0000-0000-0000574E0000}"/>
    <cellStyle name="Normal 2 4 2 2 4 2 3 2" xfId="2300" xr:uid="{00000000-0005-0000-0000-0000584E0000}"/>
    <cellStyle name="Normal 2 4 2 2 4 2 3 2 2" xfId="4685" xr:uid="{00000000-0005-0000-0000-0000594E0000}"/>
    <cellStyle name="Normal 2 4 2 2 4 2 3 2 2 2" xfId="9454" xr:uid="{00000000-0005-0000-0000-00005A4E0000}"/>
    <cellStyle name="Normal 2 4 2 2 4 2 3 2 2 2 2" xfId="28527" xr:uid="{00000000-0005-0000-0000-00005B4E0000}"/>
    <cellStyle name="Normal 2 4 2 2 4 2 3 2 2 2 3" xfId="18991" xr:uid="{00000000-0005-0000-0000-00005C4E0000}"/>
    <cellStyle name="Normal 2 4 2 2 4 2 3 2 2 3" xfId="23759" xr:uid="{00000000-0005-0000-0000-00005D4E0000}"/>
    <cellStyle name="Normal 2 4 2 2 4 2 3 2 2 4" xfId="14223" xr:uid="{00000000-0005-0000-0000-00005E4E0000}"/>
    <cellStyle name="Normal 2 4 2 2 4 2 3 2 3" xfId="7070" xr:uid="{00000000-0005-0000-0000-00005F4E0000}"/>
    <cellStyle name="Normal 2 4 2 2 4 2 3 2 3 2" xfId="26143" xr:uid="{00000000-0005-0000-0000-0000604E0000}"/>
    <cellStyle name="Normal 2 4 2 2 4 2 3 2 3 3" xfId="16607" xr:uid="{00000000-0005-0000-0000-0000614E0000}"/>
    <cellStyle name="Normal 2 4 2 2 4 2 3 2 4" xfId="21375" xr:uid="{00000000-0005-0000-0000-0000624E0000}"/>
    <cellStyle name="Normal 2 4 2 2 4 2 3 2 5" xfId="11839" xr:uid="{00000000-0005-0000-0000-0000634E0000}"/>
    <cellStyle name="Normal 2 4 2 2 4 2 3 3" xfId="3493" xr:uid="{00000000-0005-0000-0000-0000644E0000}"/>
    <cellStyle name="Normal 2 4 2 2 4 2 3 3 2" xfId="8262" xr:uid="{00000000-0005-0000-0000-0000654E0000}"/>
    <cellStyle name="Normal 2 4 2 2 4 2 3 3 2 2" xfId="27335" xr:uid="{00000000-0005-0000-0000-0000664E0000}"/>
    <cellStyle name="Normal 2 4 2 2 4 2 3 3 2 3" xfId="17799" xr:uid="{00000000-0005-0000-0000-0000674E0000}"/>
    <cellStyle name="Normal 2 4 2 2 4 2 3 3 3" xfId="22567" xr:uid="{00000000-0005-0000-0000-0000684E0000}"/>
    <cellStyle name="Normal 2 4 2 2 4 2 3 3 4" xfId="13031" xr:uid="{00000000-0005-0000-0000-0000694E0000}"/>
    <cellStyle name="Normal 2 4 2 2 4 2 3 4" xfId="5878" xr:uid="{00000000-0005-0000-0000-00006A4E0000}"/>
    <cellStyle name="Normal 2 4 2 2 4 2 3 4 2" xfId="24951" xr:uid="{00000000-0005-0000-0000-00006B4E0000}"/>
    <cellStyle name="Normal 2 4 2 2 4 2 3 4 3" xfId="15415" xr:uid="{00000000-0005-0000-0000-00006C4E0000}"/>
    <cellStyle name="Normal 2 4 2 2 4 2 3 5" xfId="20183" xr:uid="{00000000-0005-0000-0000-00006D4E0000}"/>
    <cellStyle name="Normal 2 4 2 2 4 2 3 6" xfId="10647" xr:uid="{00000000-0005-0000-0000-00006E4E0000}"/>
    <cellStyle name="Normal 2 4 2 2 4 2 4" xfId="1604" xr:uid="{00000000-0005-0000-0000-00006F4E0000}"/>
    <cellStyle name="Normal 2 4 2 2 4 2 4 2" xfId="3989" xr:uid="{00000000-0005-0000-0000-0000704E0000}"/>
    <cellStyle name="Normal 2 4 2 2 4 2 4 2 2" xfId="8758" xr:uid="{00000000-0005-0000-0000-0000714E0000}"/>
    <cellStyle name="Normal 2 4 2 2 4 2 4 2 2 2" xfId="27831" xr:uid="{00000000-0005-0000-0000-0000724E0000}"/>
    <cellStyle name="Normal 2 4 2 2 4 2 4 2 2 3" xfId="18295" xr:uid="{00000000-0005-0000-0000-0000734E0000}"/>
    <cellStyle name="Normal 2 4 2 2 4 2 4 2 3" xfId="23063" xr:uid="{00000000-0005-0000-0000-0000744E0000}"/>
    <cellStyle name="Normal 2 4 2 2 4 2 4 2 4" xfId="13527" xr:uid="{00000000-0005-0000-0000-0000754E0000}"/>
    <cellStyle name="Normal 2 4 2 2 4 2 4 3" xfId="6374" xr:uid="{00000000-0005-0000-0000-0000764E0000}"/>
    <cellStyle name="Normal 2 4 2 2 4 2 4 3 2" xfId="25447" xr:uid="{00000000-0005-0000-0000-0000774E0000}"/>
    <cellStyle name="Normal 2 4 2 2 4 2 4 3 3" xfId="15911" xr:uid="{00000000-0005-0000-0000-0000784E0000}"/>
    <cellStyle name="Normal 2 4 2 2 4 2 4 4" xfId="20679" xr:uid="{00000000-0005-0000-0000-0000794E0000}"/>
    <cellStyle name="Normal 2 4 2 2 4 2 4 5" xfId="11143" xr:uid="{00000000-0005-0000-0000-00007A4E0000}"/>
    <cellStyle name="Normal 2 4 2 2 4 2 5" xfId="2797" xr:uid="{00000000-0005-0000-0000-00007B4E0000}"/>
    <cellStyle name="Normal 2 4 2 2 4 2 5 2" xfId="7566" xr:uid="{00000000-0005-0000-0000-00007C4E0000}"/>
    <cellStyle name="Normal 2 4 2 2 4 2 5 2 2" xfId="26639" xr:uid="{00000000-0005-0000-0000-00007D4E0000}"/>
    <cellStyle name="Normal 2 4 2 2 4 2 5 2 3" xfId="17103" xr:uid="{00000000-0005-0000-0000-00007E4E0000}"/>
    <cellStyle name="Normal 2 4 2 2 4 2 5 3" xfId="21871" xr:uid="{00000000-0005-0000-0000-00007F4E0000}"/>
    <cellStyle name="Normal 2 4 2 2 4 2 5 4" xfId="12335" xr:uid="{00000000-0005-0000-0000-0000804E0000}"/>
    <cellStyle name="Normal 2 4 2 2 4 2 6" xfId="5182" xr:uid="{00000000-0005-0000-0000-0000814E0000}"/>
    <cellStyle name="Normal 2 4 2 2 4 2 6 2" xfId="24255" xr:uid="{00000000-0005-0000-0000-0000824E0000}"/>
    <cellStyle name="Normal 2 4 2 2 4 2 6 3" xfId="14719" xr:uid="{00000000-0005-0000-0000-0000834E0000}"/>
    <cellStyle name="Normal 2 4 2 2 4 2 7" xfId="19487" xr:uid="{00000000-0005-0000-0000-0000844E0000}"/>
    <cellStyle name="Normal 2 4 2 2 4 2 8" xfId="9951" xr:uid="{00000000-0005-0000-0000-0000854E0000}"/>
    <cellStyle name="Normal 2 4 2 2 4 3" xfId="610" xr:uid="{00000000-0005-0000-0000-0000864E0000}"/>
    <cellStyle name="Normal 2 4 2 2 4 3 2" xfId="1808" xr:uid="{00000000-0005-0000-0000-0000874E0000}"/>
    <cellStyle name="Normal 2 4 2 2 4 3 2 2" xfId="4193" xr:uid="{00000000-0005-0000-0000-0000884E0000}"/>
    <cellStyle name="Normal 2 4 2 2 4 3 2 2 2" xfId="8962" xr:uid="{00000000-0005-0000-0000-0000894E0000}"/>
    <cellStyle name="Normal 2 4 2 2 4 3 2 2 2 2" xfId="28035" xr:uid="{00000000-0005-0000-0000-00008A4E0000}"/>
    <cellStyle name="Normal 2 4 2 2 4 3 2 2 2 3" xfId="18499" xr:uid="{00000000-0005-0000-0000-00008B4E0000}"/>
    <cellStyle name="Normal 2 4 2 2 4 3 2 2 3" xfId="23267" xr:uid="{00000000-0005-0000-0000-00008C4E0000}"/>
    <cellStyle name="Normal 2 4 2 2 4 3 2 2 4" xfId="13731" xr:uid="{00000000-0005-0000-0000-00008D4E0000}"/>
    <cellStyle name="Normal 2 4 2 2 4 3 2 3" xfId="6578" xr:uid="{00000000-0005-0000-0000-00008E4E0000}"/>
    <cellStyle name="Normal 2 4 2 2 4 3 2 3 2" xfId="25651" xr:uid="{00000000-0005-0000-0000-00008F4E0000}"/>
    <cellStyle name="Normal 2 4 2 2 4 3 2 3 3" xfId="16115" xr:uid="{00000000-0005-0000-0000-0000904E0000}"/>
    <cellStyle name="Normal 2 4 2 2 4 3 2 4" xfId="20883" xr:uid="{00000000-0005-0000-0000-0000914E0000}"/>
    <cellStyle name="Normal 2 4 2 2 4 3 2 5" xfId="11347" xr:uid="{00000000-0005-0000-0000-0000924E0000}"/>
    <cellStyle name="Normal 2 4 2 2 4 3 3" xfId="3001" xr:uid="{00000000-0005-0000-0000-0000934E0000}"/>
    <cellStyle name="Normal 2 4 2 2 4 3 3 2" xfId="7770" xr:uid="{00000000-0005-0000-0000-0000944E0000}"/>
    <cellStyle name="Normal 2 4 2 2 4 3 3 2 2" xfId="26843" xr:uid="{00000000-0005-0000-0000-0000954E0000}"/>
    <cellStyle name="Normal 2 4 2 2 4 3 3 2 3" xfId="17307" xr:uid="{00000000-0005-0000-0000-0000964E0000}"/>
    <cellStyle name="Normal 2 4 2 2 4 3 3 3" xfId="22075" xr:uid="{00000000-0005-0000-0000-0000974E0000}"/>
    <cellStyle name="Normal 2 4 2 2 4 3 3 4" xfId="12539" xr:uid="{00000000-0005-0000-0000-0000984E0000}"/>
    <cellStyle name="Normal 2 4 2 2 4 3 4" xfId="5386" xr:uid="{00000000-0005-0000-0000-0000994E0000}"/>
    <cellStyle name="Normal 2 4 2 2 4 3 4 2" xfId="24459" xr:uid="{00000000-0005-0000-0000-00009A4E0000}"/>
    <cellStyle name="Normal 2 4 2 2 4 3 4 3" xfId="14923" xr:uid="{00000000-0005-0000-0000-00009B4E0000}"/>
    <cellStyle name="Normal 2 4 2 2 4 3 5" xfId="19691" xr:uid="{00000000-0005-0000-0000-00009C4E0000}"/>
    <cellStyle name="Normal 2 4 2 2 4 3 6" xfId="10155" xr:uid="{00000000-0005-0000-0000-00009D4E0000}"/>
    <cellStyle name="Normal 2 4 2 2 4 4" xfId="958" xr:uid="{00000000-0005-0000-0000-00009E4E0000}"/>
    <cellStyle name="Normal 2 4 2 2 4 4 2" xfId="2156" xr:uid="{00000000-0005-0000-0000-00009F4E0000}"/>
    <cellStyle name="Normal 2 4 2 2 4 4 2 2" xfId="4541" xr:uid="{00000000-0005-0000-0000-0000A04E0000}"/>
    <cellStyle name="Normal 2 4 2 2 4 4 2 2 2" xfId="9310" xr:uid="{00000000-0005-0000-0000-0000A14E0000}"/>
    <cellStyle name="Normal 2 4 2 2 4 4 2 2 2 2" xfId="28383" xr:uid="{00000000-0005-0000-0000-0000A24E0000}"/>
    <cellStyle name="Normal 2 4 2 2 4 4 2 2 2 3" xfId="18847" xr:uid="{00000000-0005-0000-0000-0000A34E0000}"/>
    <cellStyle name="Normal 2 4 2 2 4 4 2 2 3" xfId="23615" xr:uid="{00000000-0005-0000-0000-0000A44E0000}"/>
    <cellStyle name="Normal 2 4 2 2 4 4 2 2 4" xfId="14079" xr:uid="{00000000-0005-0000-0000-0000A54E0000}"/>
    <cellStyle name="Normal 2 4 2 2 4 4 2 3" xfId="6926" xr:uid="{00000000-0005-0000-0000-0000A64E0000}"/>
    <cellStyle name="Normal 2 4 2 2 4 4 2 3 2" xfId="25999" xr:uid="{00000000-0005-0000-0000-0000A74E0000}"/>
    <cellStyle name="Normal 2 4 2 2 4 4 2 3 3" xfId="16463" xr:uid="{00000000-0005-0000-0000-0000A84E0000}"/>
    <cellStyle name="Normal 2 4 2 2 4 4 2 4" xfId="21231" xr:uid="{00000000-0005-0000-0000-0000A94E0000}"/>
    <cellStyle name="Normal 2 4 2 2 4 4 2 5" xfId="11695" xr:uid="{00000000-0005-0000-0000-0000AA4E0000}"/>
    <cellStyle name="Normal 2 4 2 2 4 4 3" xfId="3349" xr:uid="{00000000-0005-0000-0000-0000AB4E0000}"/>
    <cellStyle name="Normal 2 4 2 2 4 4 3 2" xfId="8118" xr:uid="{00000000-0005-0000-0000-0000AC4E0000}"/>
    <cellStyle name="Normal 2 4 2 2 4 4 3 2 2" xfId="27191" xr:uid="{00000000-0005-0000-0000-0000AD4E0000}"/>
    <cellStyle name="Normal 2 4 2 2 4 4 3 2 3" xfId="17655" xr:uid="{00000000-0005-0000-0000-0000AE4E0000}"/>
    <cellStyle name="Normal 2 4 2 2 4 4 3 3" xfId="22423" xr:uid="{00000000-0005-0000-0000-0000AF4E0000}"/>
    <cellStyle name="Normal 2 4 2 2 4 4 3 4" xfId="12887" xr:uid="{00000000-0005-0000-0000-0000B04E0000}"/>
    <cellStyle name="Normal 2 4 2 2 4 4 4" xfId="5734" xr:uid="{00000000-0005-0000-0000-0000B14E0000}"/>
    <cellStyle name="Normal 2 4 2 2 4 4 4 2" xfId="24807" xr:uid="{00000000-0005-0000-0000-0000B24E0000}"/>
    <cellStyle name="Normal 2 4 2 2 4 4 4 3" xfId="15271" xr:uid="{00000000-0005-0000-0000-0000B34E0000}"/>
    <cellStyle name="Normal 2 4 2 2 4 4 5" xfId="20039" xr:uid="{00000000-0005-0000-0000-0000B44E0000}"/>
    <cellStyle name="Normal 2 4 2 2 4 4 6" xfId="10503" xr:uid="{00000000-0005-0000-0000-0000B54E0000}"/>
    <cellStyle name="Normal 2 4 2 2 4 5" xfId="1460" xr:uid="{00000000-0005-0000-0000-0000B64E0000}"/>
    <cellStyle name="Normal 2 4 2 2 4 5 2" xfId="3845" xr:uid="{00000000-0005-0000-0000-0000B74E0000}"/>
    <cellStyle name="Normal 2 4 2 2 4 5 2 2" xfId="8614" xr:uid="{00000000-0005-0000-0000-0000B84E0000}"/>
    <cellStyle name="Normal 2 4 2 2 4 5 2 2 2" xfId="27687" xr:uid="{00000000-0005-0000-0000-0000B94E0000}"/>
    <cellStyle name="Normal 2 4 2 2 4 5 2 2 3" xfId="18151" xr:uid="{00000000-0005-0000-0000-0000BA4E0000}"/>
    <cellStyle name="Normal 2 4 2 2 4 5 2 3" xfId="22919" xr:uid="{00000000-0005-0000-0000-0000BB4E0000}"/>
    <cellStyle name="Normal 2 4 2 2 4 5 2 4" xfId="13383" xr:uid="{00000000-0005-0000-0000-0000BC4E0000}"/>
    <cellStyle name="Normal 2 4 2 2 4 5 3" xfId="6230" xr:uid="{00000000-0005-0000-0000-0000BD4E0000}"/>
    <cellStyle name="Normal 2 4 2 2 4 5 3 2" xfId="25303" xr:uid="{00000000-0005-0000-0000-0000BE4E0000}"/>
    <cellStyle name="Normal 2 4 2 2 4 5 3 3" xfId="15767" xr:uid="{00000000-0005-0000-0000-0000BF4E0000}"/>
    <cellStyle name="Normal 2 4 2 2 4 5 4" xfId="20535" xr:uid="{00000000-0005-0000-0000-0000C04E0000}"/>
    <cellStyle name="Normal 2 4 2 2 4 5 5" xfId="10999" xr:uid="{00000000-0005-0000-0000-0000C14E0000}"/>
    <cellStyle name="Normal 2 4 2 2 4 6" xfId="2653" xr:uid="{00000000-0005-0000-0000-0000C24E0000}"/>
    <cellStyle name="Normal 2 4 2 2 4 6 2" xfId="7422" xr:uid="{00000000-0005-0000-0000-0000C34E0000}"/>
    <cellStyle name="Normal 2 4 2 2 4 6 2 2" xfId="26495" xr:uid="{00000000-0005-0000-0000-0000C44E0000}"/>
    <cellStyle name="Normal 2 4 2 2 4 6 2 3" xfId="16959" xr:uid="{00000000-0005-0000-0000-0000C54E0000}"/>
    <cellStyle name="Normal 2 4 2 2 4 6 3" xfId="21727" xr:uid="{00000000-0005-0000-0000-0000C64E0000}"/>
    <cellStyle name="Normal 2 4 2 2 4 6 4" xfId="12191" xr:uid="{00000000-0005-0000-0000-0000C74E0000}"/>
    <cellStyle name="Normal 2 4 2 2 4 7" xfId="5038" xr:uid="{00000000-0005-0000-0000-0000C84E0000}"/>
    <cellStyle name="Normal 2 4 2 2 4 7 2" xfId="24111" xr:uid="{00000000-0005-0000-0000-0000C94E0000}"/>
    <cellStyle name="Normal 2 4 2 2 4 7 3" xfId="14575" xr:uid="{00000000-0005-0000-0000-0000CA4E0000}"/>
    <cellStyle name="Normal 2 4 2 2 4 8" xfId="19343" xr:uid="{00000000-0005-0000-0000-0000CB4E0000}"/>
    <cellStyle name="Normal 2 4 2 2 4 9" xfId="9807" xr:uid="{00000000-0005-0000-0000-0000CC4E0000}"/>
    <cellStyle name="Normal 2 4 2 2 5" xfId="189" xr:uid="{00000000-0005-0000-0000-0000CD4E0000}"/>
    <cellStyle name="Normal 2 4 2 2 5 2" xfId="538" xr:uid="{00000000-0005-0000-0000-0000CE4E0000}"/>
    <cellStyle name="Normal 2 4 2 2 5 2 2" xfId="1736" xr:uid="{00000000-0005-0000-0000-0000CF4E0000}"/>
    <cellStyle name="Normal 2 4 2 2 5 2 2 2" xfId="4121" xr:uid="{00000000-0005-0000-0000-0000D04E0000}"/>
    <cellStyle name="Normal 2 4 2 2 5 2 2 2 2" xfId="8890" xr:uid="{00000000-0005-0000-0000-0000D14E0000}"/>
    <cellStyle name="Normal 2 4 2 2 5 2 2 2 2 2" xfId="27963" xr:uid="{00000000-0005-0000-0000-0000D24E0000}"/>
    <cellStyle name="Normal 2 4 2 2 5 2 2 2 2 3" xfId="18427" xr:uid="{00000000-0005-0000-0000-0000D34E0000}"/>
    <cellStyle name="Normal 2 4 2 2 5 2 2 2 3" xfId="23195" xr:uid="{00000000-0005-0000-0000-0000D44E0000}"/>
    <cellStyle name="Normal 2 4 2 2 5 2 2 2 4" xfId="13659" xr:uid="{00000000-0005-0000-0000-0000D54E0000}"/>
    <cellStyle name="Normal 2 4 2 2 5 2 2 3" xfId="6506" xr:uid="{00000000-0005-0000-0000-0000D64E0000}"/>
    <cellStyle name="Normal 2 4 2 2 5 2 2 3 2" xfId="25579" xr:uid="{00000000-0005-0000-0000-0000D74E0000}"/>
    <cellStyle name="Normal 2 4 2 2 5 2 2 3 3" xfId="16043" xr:uid="{00000000-0005-0000-0000-0000D84E0000}"/>
    <cellStyle name="Normal 2 4 2 2 5 2 2 4" xfId="20811" xr:uid="{00000000-0005-0000-0000-0000D94E0000}"/>
    <cellStyle name="Normal 2 4 2 2 5 2 2 5" xfId="11275" xr:uid="{00000000-0005-0000-0000-0000DA4E0000}"/>
    <cellStyle name="Normal 2 4 2 2 5 2 3" xfId="2929" xr:uid="{00000000-0005-0000-0000-0000DB4E0000}"/>
    <cellStyle name="Normal 2 4 2 2 5 2 3 2" xfId="7698" xr:uid="{00000000-0005-0000-0000-0000DC4E0000}"/>
    <cellStyle name="Normal 2 4 2 2 5 2 3 2 2" xfId="26771" xr:uid="{00000000-0005-0000-0000-0000DD4E0000}"/>
    <cellStyle name="Normal 2 4 2 2 5 2 3 2 3" xfId="17235" xr:uid="{00000000-0005-0000-0000-0000DE4E0000}"/>
    <cellStyle name="Normal 2 4 2 2 5 2 3 3" xfId="22003" xr:uid="{00000000-0005-0000-0000-0000DF4E0000}"/>
    <cellStyle name="Normal 2 4 2 2 5 2 3 4" xfId="12467" xr:uid="{00000000-0005-0000-0000-0000E04E0000}"/>
    <cellStyle name="Normal 2 4 2 2 5 2 4" xfId="5314" xr:uid="{00000000-0005-0000-0000-0000E14E0000}"/>
    <cellStyle name="Normal 2 4 2 2 5 2 4 2" xfId="24387" xr:uid="{00000000-0005-0000-0000-0000E24E0000}"/>
    <cellStyle name="Normal 2 4 2 2 5 2 4 3" xfId="14851" xr:uid="{00000000-0005-0000-0000-0000E34E0000}"/>
    <cellStyle name="Normal 2 4 2 2 5 2 5" xfId="19619" xr:uid="{00000000-0005-0000-0000-0000E44E0000}"/>
    <cellStyle name="Normal 2 4 2 2 5 2 6" xfId="10083" xr:uid="{00000000-0005-0000-0000-0000E54E0000}"/>
    <cellStyle name="Normal 2 4 2 2 5 3" xfId="886" xr:uid="{00000000-0005-0000-0000-0000E64E0000}"/>
    <cellStyle name="Normal 2 4 2 2 5 3 2" xfId="2084" xr:uid="{00000000-0005-0000-0000-0000E74E0000}"/>
    <cellStyle name="Normal 2 4 2 2 5 3 2 2" xfId="4469" xr:uid="{00000000-0005-0000-0000-0000E84E0000}"/>
    <cellStyle name="Normal 2 4 2 2 5 3 2 2 2" xfId="9238" xr:uid="{00000000-0005-0000-0000-0000E94E0000}"/>
    <cellStyle name="Normal 2 4 2 2 5 3 2 2 2 2" xfId="28311" xr:uid="{00000000-0005-0000-0000-0000EA4E0000}"/>
    <cellStyle name="Normal 2 4 2 2 5 3 2 2 2 3" xfId="18775" xr:uid="{00000000-0005-0000-0000-0000EB4E0000}"/>
    <cellStyle name="Normal 2 4 2 2 5 3 2 2 3" xfId="23543" xr:uid="{00000000-0005-0000-0000-0000EC4E0000}"/>
    <cellStyle name="Normal 2 4 2 2 5 3 2 2 4" xfId="14007" xr:uid="{00000000-0005-0000-0000-0000ED4E0000}"/>
    <cellStyle name="Normal 2 4 2 2 5 3 2 3" xfId="6854" xr:uid="{00000000-0005-0000-0000-0000EE4E0000}"/>
    <cellStyle name="Normal 2 4 2 2 5 3 2 3 2" xfId="25927" xr:uid="{00000000-0005-0000-0000-0000EF4E0000}"/>
    <cellStyle name="Normal 2 4 2 2 5 3 2 3 3" xfId="16391" xr:uid="{00000000-0005-0000-0000-0000F04E0000}"/>
    <cellStyle name="Normal 2 4 2 2 5 3 2 4" xfId="21159" xr:uid="{00000000-0005-0000-0000-0000F14E0000}"/>
    <cellStyle name="Normal 2 4 2 2 5 3 2 5" xfId="11623" xr:uid="{00000000-0005-0000-0000-0000F24E0000}"/>
    <cellStyle name="Normal 2 4 2 2 5 3 3" xfId="3277" xr:uid="{00000000-0005-0000-0000-0000F34E0000}"/>
    <cellStyle name="Normal 2 4 2 2 5 3 3 2" xfId="8046" xr:uid="{00000000-0005-0000-0000-0000F44E0000}"/>
    <cellStyle name="Normal 2 4 2 2 5 3 3 2 2" xfId="27119" xr:uid="{00000000-0005-0000-0000-0000F54E0000}"/>
    <cellStyle name="Normal 2 4 2 2 5 3 3 2 3" xfId="17583" xr:uid="{00000000-0005-0000-0000-0000F64E0000}"/>
    <cellStyle name="Normal 2 4 2 2 5 3 3 3" xfId="22351" xr:uid="{00000000-0005-0000-0000-0000F74E0000}"/>
    <cellStyle name="Normal 2 4 2 2 5 3 3 4" xfId="12815" xr:uid="{00000000-0005-0000-0000-0000F84E0000}"/>
    <cellStyle name="Normal 2 4 2 2 5 3 4" xfId="5662" xr:uid="{00000000-0005-0000-0000-0000F94E0000}"/>
    <cellStyle name="Normal 2 4 2 2 5 3 4 2" xfId="24735" xr:uid="{00000000-0005-0000-0000-0000FA4E0000}"/>
    <cellStyle name="Normal 2 4 2 2 5 3 4 3" xfId="15199" xr:uid="{00000000-0005-0000-0000-0000FB4E0000}"/>
    <cellStyle name="Normal 2 4 2 2 5 3 5" xfId="19967" xr:uid="{00000000-0005-0000-0000-0000FC4E0000}"/>
    <cellStyle name="Normal 2 4 2 2 5 3 6" xfId="10431" xr:uid="{00000000-0005-0000-0000-0000FD4E0000}"/>
    <cellStyle name="Normal 2 4 2 2 5 4" xfId="1388" xr:uid="{00000000-0005-0000-0000-0000FE4E0000}"/>
    <cellStyle name="Normal 2 4 2 2 5 4 2" xfId="3773" xr:uid="{00000000-0005-0000-0000-0000FF4E0000}"/>
    <cellStyle name="Normal 2 4 2 2 5 4 2 2" xfId="8542" xr:uid="{00000000-0005-0000-0000-0000004F0000}"/>
    <cellStyle name="Normal 2 4 2 2 5 4 2 2 2" xfId="27615" xr:uid="{00000000-0005-0000-0000-0000014F0000}"/>
    <cellStyle name="Normal 2 4 2 2 5 4 2 2 3" xfId="18079" xr:uid="{00000000-0005-0000-0000-0000024F0000}"/>
    <cellStyle name="Normal 2 4 2 2 5 4 2 3" xfId="22847" xr:uid="{00000000-0005-0000-0000-0000034F0000}"/>
    <cellStyle name="Normal 2 4 2 2 5 4 2 4" xfId="13311" xr:uid="{00000000-0005-0000-0000-0000044F0000}"/>
    <cellStyle name="Normal 2 4 2 2 5 4 3" xfId="6158" xr:uid="{00000000-0005-0000-0000-0000054F0000}"/>
    <cellStyle name="Normal 2 4 2 2 5 4 3 2" xfId="25231" xr:uid="{00000000-0005-0000-0000-0000064F0000}"/>
    <cellStyle name="Normal 2 4 2 2 5 4 3 3" xfId="15695" xr:uid="{00000000-0005-0000-0000-0000074F0000}"/>
    <cellStyle name="Normal 2 4 2 2 5 4 4" xfId="20463" xr:uid="{00000000-0005-0000-0000-0000084F0000}"/>
    <cellStyle name="Normal 2 4 2 2 5 4 5" xfId="10927" xr:uid="{00000000-0005-0000-0000-0000094F0000}"/>
    <cellStyle name="Normal 2 4 2 2 5 5" xfId="2581" xr:uid="{00000000-0005-0000-0000-00000A4F0000}"/>
    <cellStyle name="Normal 2 4 2 2 5 5 2" xfId="7350" xr:uid="{00000000-0005-0000-0000-00000B4F0000}"/>
    <cellStyle name="Normal 2 4 2 2 5 5 2 2" xfId="26423" xr:uid="{00000000-0005-0000-0000-00000C4F0000}"/>
    <cellStyle name="Normal 2 4 2 2 5 5 2 3" xfId="16887" xr:uid="{00000000-0005-0000-0000-00000D4F0000}"/>
    <cellStyle name="Normal 2 4 2 2 5 5 3" xfId="21655" xr:uid="{00000000-0005-0000-0000-00000E4F0000}"/>
    <cellStyle name="Normal 2 4 2 2 5 5 4" xfId="12119" xr:uid="{00000000-0005-0000-0000-00000F4F0000}"/>
    <cellStyle name="Normal 2 4 2 2 5 6" xfId="4966" xr:uid="{00000000-0005-0000-0000-0000104F0000}"/>
    <cellStyle name="Normal 2 4 2 2 5 6 2" xfId="24039" xr:uid="{00000000-0005-0000-0000-0000114F0000}"/>
    <cellStyle name="Normal 2 4 2 2 5 6 3" xfId="14503" xr:uid="{00000000-0005-0000-0000-0000124F0000}"/>
    <cellStyle name="Normal 2 4 2 2 5 7" xfId="19271" xr:uid="{00000000-0005-0000-0000-0000134F0000}"/>
    <cellStyle name="Normal 2 4 2 2 5 8" xfId="9735" xr:uid="{00000000-0005-0000-0000-0000144F0000}"/>
    <cellStyle name="Normal 2 4 2 2 6" xfId="333" xr:uid="{00000000-0005-0000-0000-0000154F0000}"/>
    <cellStyle name="Normal 2 4 2 2 6 2" xfId="682" xr:uid="{00000000-0005-0000-0000-0000164F0000}"/>
    <cellStyle name="Normal 2 4 2 2 6 2 2" xfId="1880" xr:uid="{00000000-0005-0000-0000-0000174F0000}"/>
    <cellStyle name="Normal 2 4 2 2 6 2 2 2" xfId="4265" xr:uid="{00000000-0005-0000-0000-0000184F0000}"/>
    <cellStyle name="Normal 2 4 2 2 6 2 2 2 2" xfId="9034" xr:uid="{00000000-0005-0000-0000-0000194F0000}"/>
    <cellStyle name="Normal 2 4 2 2 6 2 2 2 2 2" xfId="28107" xr:uid="{00000000-0005-0000-0000-00001A4F0000}"/>
    <cellStyle name="Normal 2 4 2 2 6 2 2 2 2 3" xfId="18571" xr:uid="{00000000-0005-0000-0000-00001B4F0000}"/>
    <cellStyle name="Normal 2 4 2 2 6 2 2 2 3" xfId="23339" xr:uid="{00000000-0005-0000-0000-00001C4F0000}"/>
    <cellStyle name="Normal 2 4 2 2 6 2 2 2 4" xfId="13803" xr:uid="{00000000-0005-0000-0000-00001D4F0000}"/>
    <cellStyle name="Normal 2 4 2 2 6 2 2 3" xfId="6650" xr:uid="{00000000-0005-0000-0000-00001E4F0000}"/>
    <cellStyle name="Normal 2 4 2 2 6 2 2 3 2" xfId="25723" xr:uid="{00000000-0005-0000-0000-00001F4F0000}"/>
    <cellStyle name="Normal 2 4 2 2 6 2 2 3 3" xfId="16187" xr:uid="{00000000-0005-0000-0000-0000204F0000}"/>
    <cellStyle name="Normal 2 4 2 2 6 2 2 4" xfId="20955" xr:uid="{00000000-0005-0000-0000-0000214F0000}"/>
    <cellStyle name="Normal 2 4 2 2 6 2 2 5" xfId="11419" xr:uid="{00000000-0005-0000-0000-0000224F0000}"/>
    <cellStyle name="Normal 2 4 2 2 6 2 3" xfId="3073" xr:uid="{00000000-0005-0000-0000-0000234F0000}"/>
    <cellStyle name="Normal 2 4 2 2 6 2 3 2" xfId="7842" xr:uid="{00000000-0005-0000-0000-0000244F0000}"/>
    <cellStyle name="Normal 2 4 2 2 6 2 3 2 2" xfId="26915" xr:uid="{00000000-0005-0000-0000-0000254F0000}"/>
    <cellStyle name="Normal 2 4 2 2 6 2 3 2 3" xfId="17379" xr:uid="{00000000-0005-0000-0000-0000264F0000}"/>
    <cellStyle name="Normal 2 4 2 2 6 2 3 3" xfId="22147" xr:uid="{00000000-0005-0000-0000-0000274F0000}"/>
    <cellStyle name="Normal 2 4 2 2 6 2 3 4" xfId="12611" xr:uid="{00000000-0005-0000-0000-0000284F0000}"/>
    <cellStyle name="Normal 2 4 2 2 6 2 4" xfId="5458" xr:uid="{00000000-0005-0000-0000-0000294F0000}"/>
    <cellStyle name="Normal 2 4 2 2 6 2 4 2" xfId="24531" xr:uid="{00000000-0005-0000-0000-00002A4F0000}"/>
    <cellStyle name="Normal 2 4 2 2 6 2 4 3" xfId="14995" xr:uid="{00000000-0005-0000-0000-00002B4F0000}"/>
    <cellStyle name="Normal 2 4 2 2 6 2 5" xfId="19763" xr:uid="{00000000-0005-0000-0000-00002C4F0000}"/>
    <cellStyle name="Normal 2 4 2 2 6 2 6" xfId="10227" xr:uid="{00000000-0005-0000-0000-00002D4F0000}"/>
    <cellStyle name="Normal 2 4 2 2 6 3" xfId="1030" xr:uid="{00000000-0005-0000-0000-00002E4F0000}"/>
    <cellStyle name="Normal 2 4 2 2 6 3 2" xfId="2228" xr:uid="{00000000-0005-0000-0000-00002F4F0000}"/>
    <cellStyle name="Normal 2 4 2 2 6 3 2 2" xfId="4613" xr:uid="{00000000-0005-0000-0000-0000304F0000}"/>
    <cellStyle name="Normal 2 4 2 2 6 3 2 2 2" xfId="9382" xr:uid="{00000000-0005-0000-0000-0000314F0000}"/>
    <cellStyle name="Normal 2 4 2 2 6 3 2 2 2 2" xfId="28455" xr:uid="{00000000-0005-0000-0000-0000324F0000}"/>
    <cellStyle name="Normal 2 4 2 2 6 3 2 2 2 3" xfId="18919" xr:uid="{00000000-0005-0000-0000-0000334F0000}"/>
    <cellStyle name="Normal 2 4 2 2 6 3 2 2 3" xfId="23687" xr:uid="{00000000-0005-0000-0000-0000344F0000}"/>
    <cellStyle name="Normal 2 4 2 2 6 3 2 2 4" xfId="14151" xr:uid="{00000000-0005-0000-0000-0000354F0000}"/>
    <cellStyle name="Normal 2 4 2 2 6 3 2 3" xfId="6998" xr:uid="{00000000-0005-0000-0000-0000364F0000}"/>
    <cellStyle name="Normal 2 4 2 2 6 3 2 3 2" xfId="26071" xr:uid="{00000000-0005-0000-0000-0000374F0000}"/>
    <cellStyle name="Normal 2 4 2 2 6 3 2 3 3" xfId="16535" xr:uid="{00000000-0005-0000-0000-0000384F0000}"/>
    <cellStyle name="Normal 2 4 2 2 6 3 2 4" xfId="21303" xr:uid="{00000000-0005-0000-0000-0000394F0000}"/>
    <cellStyle name="Normal 2 4 2 2 6 3 2 5" xfId="11767" xr:uid="{00000000-0005-0000-0000-00003A4F0000}"/>
    <cellStyle name="Normal 2 4 2 2 6 3 3" xfId="3421" xr:uid="{00000000-0005-0000-0000-00003B4F0000}"/>
    <cellStyle name="Normal 2 4 2 2 6 3 3 2" xfId="8190" xr:uid="{00000000-0005-0000-0000-00003C4F0000}"/>
    <cellStyle name="Normal 2 4 2 2 6 3 3 2 2" xfId="27263" xr:uid="{00000000-0005-0000-0000-00003D4F0000}"/>
    <cellStyle name="Normal 2 4 2 2 6 3 3 2 3" xfId="17727" xr:uid="{00000000-0005-0000-0000-00003E4F0000}"/>
    <cellStyle name="Normal 2 4 2 2 6 3 3 3" xfId="22495" xr:uid="{00000000-0005-0000-0000-00003F4F0000}"/>
    <cellStyle name="Normal 2 4 2 2 6 3 3 4" xfId="12959" xr:uid="{00000000-0005-0000-0000-0000404F0000}"/>
    <cellStyle name="Normal 2 4 2 2 6 3 4" xfId="5806" xr:uid="{00000000-0005-0000-0000-0000414F0000}"/>
    <cellStyle name="Normal 2 4 2 2 6 3 4 2" xfId="24879" xr:uid="{00000000-0005-0000-0000-0000424F0000}"/>
    <cellStyle name="Normal 2 4 2 2 6 3 4 3" xfId="15343" xr:uid="{00000000-0005-0000-0000-0000434F0000}"/>
    <cellStyle name="Normal 2 4 2 2 6 3 5" xfId="20111" xr:uid="{00000000-0005-0000-0000-0000444F0000}"/>
    <cellStyle name="Normal 2 4 2 2 6 3 6" xfId="10575" xr:uid="{00000000-0005-0000-0000-0000454F0000}"/>
    <cellStyle name="Normal 2 4 2 2 6 4" xfId="1532" xr:uid="{00000000-0005-0000-0000-0000464F0000}"/>
    <cellStyle name="Normal 2 4 2 2 6 4 2" xfId="3917" xr:uid="{00000000-0005-0000-0000-0000474F0000}"/>
    <cellStyle name="Normal 2 4 2 2 6 4 2 2" xfId="8686" xr:uid="{00000000-0005-0000-0000-0000484F0000}"/>
    <cellStyle name="Normal 2 4 2 2 6 4 2 2 2" xfId="27759" xr:uid="{00000000-0005-0000-0000-0000494F0000}"/>
    <cellStyle name="Normal 2 4 2 2 6 4 2 2 3" xfId="18223" xr:uid="{00000000-0005-0000-0000-00004A4F0000}"/>
    <cellStyle name="Normal 2 4 2 2 6 4 2 3" xfId="22991" xr:uid="{00000000-0005-0000-0000-00004B4F0000}"/>
    <cellStyle name="Normal 2 4 2 2 6 4 2 4" xfId="13455" xr:uid="{00000000-0005-0000-0000-00004C4F0000}"/>
    <cellStyle name="Normal 2 4 2 2 6 4 3" xfId="6302" xr:uid="{00000000-0005-0000-0000-00004D4F0000}"/>
    <cellStyle name="Normal 2 4 2 2 6 4 3 2" xfId="25375" xr:uid="{00000000-0005-0000-0000-00004E4F0000}"/>
    <cellStyle name="Normal 2 4 2 2 6 4 3 3" xfId="15839" xr:uid="{00000000-0005-0000-0000-00004F4F0000}"/>
    <cellStyle name="Normal 2 4 2 2 6 4 4" xfId="20607" xr:uid="{00000000-0005-0000-0000-0000504F0000}"/>
    <cellStyle name="Normal 2 4 2 2 6 4 5" xfId="11071" xr:uid="{00000000-0005-0000-0000-0000514F0000}"/>
    <cellStyle name="Normal 2 4 2 2 6 5" xfId="2725" xr:uid="{00000000-0005-0000-0000-0000524F0000}"/>
    <cellStyle name="Normal 2 4 2 2 6 5 2" xfId="7494" xr:uid="{00000000-0005-0000-0000-0000534F0000}"/>
    <cellStyle name="Normal 2 4 2 2 6 5 2 2" xfId="26567" xr:uid="{00000000-0005-0000-0000-0000544F0000}"/>
    <cellStyle name="Normal 2 4 2 2 6 5 2 3" xfId="17031" xr:uid="{00000000-0005-0000-0000-0000554F0000}"/>
    <cellStyle name="Normal 2 4 2 2 6 5 3" xfId="21799" xr:uid="{00000000-0005-0000-0000-0000564F0000}"/>
    <cellStyle name="Normal 2 4 2 2 6 5 4" xfId="12263" xr:uid="{00000000-0005-0000-0000-0000574F0000}"/>
    <cellStyle name="Normal 2 4 2 2 6 6" xfId="5110" xr:uid="{00000000-0005-0000-0000-0000584F0000}"/>
    <cellStyle name="Normal 2 4 2 2 6 6 2" xfId="24183" xr:uid="{00000000-0005-0000-0000-0000594F0000}"/>
    <cellStyle name="Normal 2 4 2 2 6 6 3" xfId="14647" xr:uid="{00000000-0005-0000-0000-00005A4F0000}"/>
    <cellStyle name="Normal 2 4 2 2 6 7" xfId="19415" xr:uid="{00000000-0005-0000-0000-00005B4F0000}"/>
    <cellStyle name="Normal 2 4 2 2 6 8" xfId="9879" xr:uid="{00000000-0005-0000-0000-00005C4F0000}"/>
    <cellStyle name="Normal 2 4 2 2 7" xfId="490" xr:uid="{00000000-0005-0000-0000-00005D4F0000}"/>
    <cellStyle name="Normal 2 4 2 2 7 2" xfId="1688" xr:uid="{00000000-0005-0000-0000-00005E4F0000}"/>
    <cellStyle name="Normal 2 4 2 2 7 2 2" xfId="4073" xr:uid="{00000000-0005-0000-0000-00005F4F0000}"/>
    <cellStyle name="Normal 2 4 2 2 7 2 2 2" xfId="8842" xr:uid="{00000000-0005-0000-0000-0000604F0000}"/>
    <cellStyle name="Normal 2 4 2 2 7 2 2 2 2" xfId="27915" xr:uid="{00000000-0005-0000-0000-0000614F0000}"/>
    <cellStyle name="Normal 2 4 2 2 7 2 2 2 3" xfId="18379" xr:uid="{00000000-0005-0000-0000-0000624F0000}"/>
    <cellStyle name="Normal 2 4 2 2 7 2 2 3" xfId="23147" xr:uid="{00000000-0005-0000-0000-0000634F0000}"/>
    <cellStyle name="Normal 2 4 2 2 7 2 2 4" xfId="13611" xr:uid="{00000000-0005-0000-0000-0000644F0000}"/>
    <cellStyle name="Normal 2 4 2 2 7 2 3" xfId="6458" xr:uid="{00000000-0005-0000-0000-0000654F0000}"/>
    <cellStyle name="Normal 2 4 2 2 7 2 3 2" xfId="25531" xr:uid="{00000000-0005-0000-0000-0000664F0000}"/>
    <cellStyle name="Normal 2 4 2 2 7 2 3 3" xfId="15995" xr:uid="{00000000-0005-0000-0000-0000674F0000}"/>
    <cellStyle name="Normal 2 4 2 2 7 2 4" xfId="20763" xr:uid="{00000000-0005-0000-0000-0000684F0000}"/>
    <cellStyle name="Normal 2 4 2 2 7 2 5" xfId="11227" xr:uid="{00000000-0005-0000-0000-0000694F0000}"/>
    <cellStyle name="Normal 2 4 2 2 7 3" xfId="2881" xr:uid="{00000000-0005-0000-0000-00006A4F0000}"/>
    <cellStyle name="Normal 2 4 2 2 7 3 2" xfId="7650" xr:uid="{00000000-0005-0000-0000-00006B4F0000}"/>
    <cellStyle name="Normal 2 4 2 2 7 3 2 2" xfId="26723" xr:uid="{00000000-0005-0000-0000-00006C4F0000}"/>
    <cellStyle name="Normal 2 4 2 2 7 3 2 3" xfId="17187" xr:uid="{00000000-0005-0000-0000-00006D4F0000}"/>
    <cellStyle name="Normal 2 4 2 2 7 3 3" xfId="21955" xr:uid="{00000000-0005-0000-0000-00006E4F0000}"/>
    <cellStyle name="Normal 2 4 2 2 7 3 4" xfId="12419" xr:uid="{00000000-0005-0000-0000-00006F4F0000}"/>
    <cellStyle name="Normal 2 4 2 2 7 4" xfId="5266" xr:uid="{00000000-0005-0000-0000-0000704F0000}"/>
    <cellStyle name="Normal 2 4 2 2 7 4 2" xfId="24339" xr:uid="{00000000-0005-0000-0000-0000714F0000}"/>
    <cellStyle name="Normal 2 4 2 2 7 4 3" xfId="14803" xr:uid="{00000000-0005-0000-0000-0000724F0000}"/>
    <cellStyle name="Normal 2 4 2 2 7 5" xfId="19571" xr:uid="{00000000-0005-0000-0000-0000734F0000}"/>
    <cellStyle name="Normal 2 4 2 2 7 6" xfId="10035" xr:uid="{00000000-0005-0000-0000-0000744F0000}"/>
    <cellStyle name="Normal 2 4 2 2 8" xfId="838" xr:uid="{00000000-0005-0000-0000-0000754F0000}"/>
    <cellStyle name="Normal 2 4 2 2 8 2" xfId="2036" xr:uid="{00000000-0005-0000-0000-0000764F0000}"/>
    <cellStyle name="Normal 2 4 2 2 8 2 2" xfId="4421" xr:uid="{00000000-0005-0000-0000-0000774F0000}"/>
    <cellStyle name="Normal 2 4 2 2 8 2 2 2" xfId="9190" xr:uid="{00000000-0005-0000-0000-0000784F0000}"/>
    <cellStyle name="Normal 2 4 2 2 8 2 2 2 2" xfId="28263" xr:uid="{00000000-0005-0000-0000-0000794F0000}"/>
    <cellStyle name="Normal 2 4 2 2 8 2 2 2 3" xfId="18727" xr:uid="{00000000-0005-0000-0000-00007A4F0000}"/>
    <cellStyle name="Normal 2 4 2 2 8 2 2 3" xfId="23495" xr:uid="{00000000-0005-0000-0000-00007B4F0000}"/>
    <cellStyle name="Normal 2 4 2 2 8 2 2 4" xfId="13959" xr:uid="{00000000-0005-0000-0000-00007C4F0000}"/>
    <cellStyle name="Normal 2 4 2 2 8 2 3" xfId="6806" xr:uid="{00000000-0005-0000-0000-00007D4F0000}"/>
    <cellStyle name="Normal 2 4 2 2 8 2 3 2" xfId="25879" xr:uid="{00000000-0005-0000-0000-00007E4F0000}"/>
    <cellStyle name="Normal 2 4 2 2 8 2 3 3" xfId="16343" xr:uid="{00000000-0005-0000-0000-00007F4F0000}"/>
    <cellStyle name="Normal 2 4 2 2 8 2 4" xfId="21111" xr:uid="{00000000-0005-0000-0000-0000804F0000}"/>
    <cellStyle name="Normal 2 4 2 2 8 2 5" xfId="11575" xr:uid="{00000000-0005-0000-0000-0000814F0000}"/>
    <cellStyle name="Normal 2 4 2 2 8 3" xfId="3229" xr:uid="{00000000-0005-0000-0000-0000824F0000}"/>
    <cellStyle name="Normal 2 4 2 2 8 3 2" xfId="7998" xr:uid="{00000000-0005-0000-0000-0000834F0000}"/>
    <cellStyle name="Normal 2 4 2 2 8 3 2 2" xfId="27071" xr:uid="{00000000-0005-0000-0000-0000844F0000}"/>
    <cellStyle name="Normal 2 4 2 2 8 3 2 3" xfId="17535" xr:uid="{00000000-0005-0000-0000-0000854F0000}"/>
    <cellStyle name="Normal 2 4 2 2 8 3 3" xfId="22303" xr:uid="{00000000-0005-0000-0000-0000864F0000}"/>
    <cellStyle name="Normal 2 4 2 2 8 3 4" xfId="12767" xr:uid="{00000000-0005-0000-0000-0000874F0000}"/>
    <cellStyle name="Normal 2 4 2 2 8 4" xfId="5614" xr:uid="{00000000-0005-0000-0000-0000884F0000}"/>
    <cellStyle name="Normal 2 4 2 2 8 4 2" xfId="24687" xr:uid="{00000000-0005-0000-0000-0000894F0000}"/>
    <cellStyle name="Normal 2 4 2 2 8 4 3" xfId="15151" xr:uid="{00000000-0005-0000-0000-00008A4F0000}"/>
    <cellStyle name="Normal 2 4 2 2 8 5" xfId="19919" xr:uid="{00000000-0005-0000-0000-00008B4F0000}"/>
    <cellStyle name="Normal 2 4 2 2 8 6" xfId="10383" xr:uid="{00000000-0005-0000-0000-00008C4F0000}"/>
    <cellStyle name="Normal 2 4 2 2 9" xfId="141" xr:uid="{00000000-0005-0000-0000-00008D4F0000}"/>
    <cellStyle name="Normal 2 4 2 2 9 2" xfId="1340" xr:uid="{00000000-0005-0000-0000-00008E4F0000}"/>
    <cellStyle name="Normal 2 4 2 2 9 2 2" xfId="3725" xr:uid="{00000000-0005-0000-0000-00008F4F0000}"/>
    <cellStyle name="Normal 2 4 2 2 9 2 2 2" xfId="8494" xr:uid="{00000000-0005-0000-0000-0000904F0000}"/>
    <cellStyle name="Normal 2 4 2 2 9 2 2 2 2" xfId="27567" xr:uid="{00000000-0005-0000-0000-0000914F0000}"/>
    <cellStyle name="Normal 2 4 2 2 9 2 2 2 3" xfId="18031" xr:uid="{00000000-0005-0000-0000-0000924F0000}"/>
    <cellStyle name="Normal 2 4 2 2 9 2 2 3" xfId="22799" xr:uid="{00000000-0005-0000-0000-0000934F0000}"/>
    <cellStyle name="Normal 2 4 2 2 9 2 2 4" xfId="13263" xr:uid="{00000000-0005-0000-0000-0000944F0000}"/>
    <cellStyle name="Normal 2 4 2 2 9 2 3" xfId="6110" xr:uid="{00000000-0005-0000-0000-0000954F0000}"/>
    <cellStyle name="Normal 2 4 2 2 9 2 3 2" xfId="25183" xr:uid="{00000000-0005-0000-0000-0000964F0000}"/>
    <cellStyle name="Normal 2 4 2 2 9 2 3 3" xfId="15647" xr:uid="{00000000-0005-0000-0000-0000974F0000}"/>
    <cellStyle name="Normal 2 4 2 2 9 2 4" xfId="20415" xr:uid="{00000000-0005-0000-0000-0000984F0000}"/>
    <cellStyle name="Normal 2 4 2 2 9 2 5" xfId="10879" xr:uid="{00000000-0005-0000-0000-0000994F0000}"/>
    <cellStyle name="Normal 2 4 2 2 9 3" xfId="2533" xr:uid="{00000000-0005-0000-0000-00009A4F0000}"/>
    <cellStyle name="Normal 2 4 2 2 9 3 2" xfId="7302" xr:uid="{00000000-0005-0000-0000-00009B4F0000}"/>
    <cellStyle name="Normal 2 4 2 2 9 3 2 2" xfId="26375" xr:uid="{00000000-0005-0000-0000-00009C4F0000}"/>
    <cellStyle name="Normal 2 4 2 2 9 3 2 3" xfId="16839" xr:uid="{00000000-0005-0000-0000-00009D4F0000}"/>
    <cellStyle name="Normal 2 4 2 2 9 3 3" xfId="21607" xr:uid="{00000000-0005-0000-0000-00009E4F0000}"/>
    <cellStyle name="Normal 2 4 2 2 9 3 4" xfId="12071" xr:uid="{00000000-0005-0000-0000-00009F4F0000}"/>
    <cellStyle name="Normal 2 4 2 2 9 4" xfId="4918" xr:uid="{00000000-0005-0000-0000-0000A04F0000}"/>
    <cellStyle name="Normal 2 4 2 2 9 4 2" xfId="23991" xr:uid="{00000000-0005-0000-0000-0000A14F0000}"/>
    <cellStyle name="Normal 2 4 2 2 9 4 3" xfId="14455" xr:uid="{00000000-0005-0000-0000-0000A24F0000}"/>
    <cellStyle name="Normal 2 4 2 2 9 5" xfId="19223" xr:uid="{00000000-0005-0000-0000-0000A34F0000}"/>
    <cellStyle name="Normal 2 4 2 2 9 6" xfId="9687" xr:uid="{00000000-0005-0000-0000-0000A44F0000}"/>
    <cellStyle name="Normal 2 4 2 3" xfId="45" xr:uid="{00000000-0005-0000-0000-0000A54F0000}"/>
    <cellStyle name="Normal 2 4 2 3 10" xfId="1244" xr:uid="{00000000-0005-0000-0000-0000A64F0000}"/>
    <cellStyle name="Normal 2 4 2 3 10 2" xfId="3629" xr:uid="{00000000-0005-0000-0000-0000A74F0000}"/>
    <cellStyle name="Normal 2 4 2 3 10 2 2" xfId="8398" xr:uid="{00000000-0005-0000-0000-0000A84F0000}"/>
    <cellStyle name="Normal 2 4 2 3 10 2 2 2" xfId="27471" xr:uid="{00000000-0005-0000-0000-0000A94F0000}"/>
    <cellStyle name="Normal 2 4 2 3 10 2 2 3" xfId="17935" xr:uid="{00000000-0005-0000-0000-0000AA4F0000}"/>
    <cellStyle name="Normal 2 4 2 3 10 2 3" xfId="22703" xr:uid="{00000000-0005-0000-0000-0000AB4F0000}"/>
    <cellStyle name="Normal 2 4 2 3 10 2 4" xfId="13167" xr:uid="{00000000-0005-0000-0000-0000AC4F0000}"/>
    <cellStyle name="Normal 2 4 2 3 10 3" xfId="6014" xr:uid="{00000000-0005-0000-0000-0000AD4F0000}"/>
    <cellStyle name="Normal 2 4 2 3 10 3 2" xfId="25087" xr:uid="{00000000-0005-0000-0000-0000AE4F0000}"/>
    <cellStyle name="Normal 2 4 2 3 10 3 3" xfId="15551" xr:uid="{00000000-0005-0000-0000-0000AF4F0000}"/>
    <cellStyle name="Normal 2 4 2 3 10 4" xfId="20319" xr:uid="{00000000-0005-0000-0000-0000B04F0000}"/>
    <cellStyle name="Normal 2 4 2 3 10 5" xfId="10783" xr:uid="{00000000-0005-0000-0000-0000B14F0000}"/>
    <cellStyle name="Normal 2 4 2 3 11" xfId="2437" xr:uid="{00000000-0005-0000-0000-0000B24F0000}"/>
    <cellStyle name="Normal 2 4 2 3 11 2" xfId="7206" xr:uid="{00000000-0005-0000-0000-0000B34F0000}"/>
    <cellStyle name="Normal 2 4 2 3 11 2 2" xfId="26279" xr:uid="{00000000-0005-0000-0000-0000B44F0000}"/>
    <cellStyle name="Normal 2 4 2 3 11 2 3" xfId="16743" xr:uid="{00000000-0005-0000-0000-0000B54F0000}"/>
    <cellStyle name="Normal 2 4 2 3 11 3" xfId="21511" xr:uid="{00000000-0005-0000-0000-0000B64F0000}"/>
    <cellStyle name="Normal 2 4 2 3 11 4" xfId="11975" xr:uid="{00000000-0005-0000-0000-0000B74F0000}"/>
    <cellStyle name="Normal 2 4 2 3 12" xfId="4822" xr:uid="{00000000-0005-0000-0000-0000B84F0000}"/>
    <cellStyle name="Normal 2 4 2 3 12 2" xfId="23895" xr:uid="{00000000-0005-0000-0000-0000B94F0000}"/>
    <cellStyle name="Normal 2 4 2 3 12 3" xfId="14359" xr:uid="{00000000-0005-0000-0000-0000BA4F0000}"/>
    <cellStyle name="Normal 2 4 2 3 13" xfId="19127" xr:uid="{00000000-0005-0000-0000-0000BB4F0000}"/>
    <cellStyle name="Normal 2 4 2 3 14" xfId="9591" xr:uid="{00000000-0005-0000-0000-0000BC4F0000}"/>
    <cellStyle name="Normal 2 4 2 3 2" xfId="297" xr:uid="{00000000-0005-0000-0000-0000BD4F0000}"/>
    <cellStyle name="Normal 2 4 2 3 2 2" xfId="441" xr:uid="{00000000-0005-0000-0000-0000BE4F0000}"/>
    <cellStyle name="Normal 2 4 2 3 2 2 2" xfId="790" xr:uid="{00000000-0005-0000-0000-0000BF4F0000}"/>
    <cellStyle name="Normal 2 4 2 3 2 2 2 2" xfId="1988" xr:uid="{00000000-0005-0000-0000-0000C04F0000}"/>
    <cellStyle name="Normal 2 4 2 3 2 2 2 2 2" xfId="4373" xr:uid="{00000000-0005-0000-0000-0000C14F0000}"/>
    <cellStyle name="Normal 2 4 2 3 2 2 2 2 2 2" xfId="9142" xr:uid="{00000000-0005-0000-0000-0000C24F0000}"/>
    <cellStyle name="Normal 2 4 2 3 2 2 2 2 2 2 2" xfId="28215" xr:uid="{00000000-0005-0000-0000-0000C34F0000}"/>
    <cellStyle name="Normal 2 4 2 3 2 2 2 2 2 2 3" xfId="18679" xr:uid="{00000000-0005-0000-0000-0000C44F0000}"/>
    <cellStyle name="Normal 2 4 2 3 2 2 2 2 2 3" xfId="23447" xr:uid="{00000000-0005-0000-0000-0000C54F0000}"/>
    <cellStyle name="Normal 2 4 2 3 2 2 2 2 2 4" xfId="13911" xr:uid="{00000000-0005-0000-0000-0000C64F0000}"/>
    <cellStyle name="Normal 2 4 2 3 2 2 2 2 3" xfId="6758" xr:uid="{00000000-0005-0000-0000-0000C74F0000}"/>
    <cellStyle name="Normal 2 4 2 3 2 2 2 2 3 2" xfId="25831" xr:uid="{00000000-0005-0000-0000-0000C84F0000}"/>
    <cellStyle name="Normal 2 4 2 3 2 2 2 2 3 3" xfId="16295" xr:uid="{00000000-0005-0000-0000-0000C94F0000}"/>
    <cellStyle name="Normal 2 4 2 3 2 2 2 2 4" xfId="21063" xr:uid="{00000000-0005-0000-0000-0000CA4F0000}"/>
    <cellStyle name="Normal 2 4 2 3 2 2 2 2 5" xfId="11527" xr:uid="{00000000-0005-0000-0000-0000CB4F0000}"/>
    <cellStyle name="Normal 2 4 2 3 2 2 2 3" xfId="3181" xr:uid="{00000000-0005-0000-0000-0000CC4F0000}"/>
    <cellStyle name="Normal 2 4 2 3 2 2 2 3 2" xfId="7950" xr:uid="{00000000-0005-0000-0000-0000CD4F0000}"/>
    <cellStyle name="Normal 2 4 2 3 2 2 2 3 2 2" xfId="27023" xr:uid="{00000000-0005-0000-0000-0000CE4F0000}"/>
    <cellStyle name="Normal 2 4 2 3 2 2 2 3 2 3" xfId="17487" xr:uid="{00000000-0005-0000-0000-0000CF4F0000}"/>
    <cellStyle name="Normal 2 4 2 3 2 2 2 3 3" xfId="22255" xr:uid="{00000000-0005-0000-0000-0000D04F0000}"/>
    <cellStyle name="Normal 2 4 2 3 2 2 2 3 4" xfId="12719" xr:uid="{00000000-0005-0000-0000-0000D14F0000}"/>
    <cellStyle name="Normal 2 4 2 3 2 2 2 4" xfId="5566" xr:uid="{00000000-0005-0000-0000-0000D24F0000}"/>
    <cellStyle name="Normal 2 4 2 3 2 2 2 4 2" xfId="24639" xr:uid="{00000000-0005-0000-0000-0000D34F0000}"/>
    <cellStyle name="Normal 2 4 2 3 2 2 2 4 3" xfId="15103" xr:uid="{00000000-0005-0000-0000-0000D44F0000}"/>
    <cellStyle name="Normal 2 4 2 3 2 2 2 5" xfId="19871" xr:uid="{00000000-0005-0000-0000-0000D54F0000}"/>
    <cellStyle name="Normal 2 4 2 3 2 2 2 6" xfId="10335" xr:uid="{00000000-0005-0000-0000-0000D64F0000}"/>
    <cellStyle name="Normal 2 4 2 3 2 2 3" xfId="1138" xr:uid="{00000000-0005-0000-0000-0000D74F0000}"/>
    <cellStyle name="Normal 2 4 2 3 2 2 3 2" xfId="2336" xr:uid="{00000000-0005-0000-0000-0000D84F0000}"/>
    <cellStyle name="Normal 2 4 2 3 2 2 3 2 2" xfId="4721" xr:uid="{00000000-0005-0000-0000-0000D94F0000}"/>
    <cellStyle name="Normal 2 4 2 3 2 2 3 2 2 2" xfId="9490" xr:uid="{00000000-0005-0000-0000-0000DA4F0000}"/>
    <cellStyle name="Normal 2 4 2 3 2 2 3 2 2 2 2" xfId="28563" xr:uid="{00000000-0005-0000-0000-0000DB4F0000}"/>
    <cellStyle name="Normal 2 4 2 3 2 2 3 2 2 2 3" xfId="19027" xr:uid="{00000000-0005-0000-0000-0000DC4F0000}"/>
    <cellStyle name="Normal 2 4 2 3 2 2 3 2 2 3" xfId="23795" xr:uid="{00000000-0005-0000-0000-0000DD4F0000}"/>
    <cellStyle name="Normal 2 4 2 3 2 2 3 2 2 4" xfId="14259" xr:uid="{00000000-0005-0000-0000-0000DE4F0000}"/>
    <cellStyle name="Normal 2 4 2 3 2 2 3 2 3" xfId="7106" xr:uid="{00000000-0005-0000-0000-0000DF4F0000}"/>
    <cellStyle name="Normal 2 4 2 3 2 2 3 2 3 2" xfId="26179" xr:uid="{00000000-0005-0000-0000-0000E04F0000}"/>
    <cellStyle name="Normal 2 4 2 3 2 2 3 2 3 3" xfId="16643" xr:uid="{00000000-0005-0000-0000-0000E14F0000}"/>
    <cellStyle name="Normal 2 4 2 3 2 2 3 2 4" xfId="21411" xr:uid="{00000000-0005-0000-0000-0000E24F0000}"/>
    <cellStyle name="Normal 2 4 2 3 2 2 3 2 5" xfId="11875" xr:uid="{00000000-0005-0000-0000-0000E34F0000}"/>
    <cellStyle name="Normal 2 4 2 3 2 2 3 3" xfId="3529" xr:uid="{00000000-0005-0000-0000-0000E44F0000}"/>
    <cellStyle name="Normal 2 4 2 3 2 2 3 3 2" xfId="8298" xr:uid="{00000000-0005-0000-0000-0000E54F0000}"/>
    <cellStyle name="Normal 2 4 2 3 2 2 3 3 2 2" xfId="27371" xr:uid="{00000000-0005-0000-0000-0000E64F0000}"/>
    <cellStyle name="Normal 2 4 2 3 2 2 3 3 2 3" xfId="17835" xr:uid="{00000000-0005-0000-0000-0000E74F0000}"/>
    <cellStyle name="Normal 2 4 2 3 2 2 3 3 3" xfId="22603" xr:uid="{00000000-0005-0000-0000-0000E84F0000}"/>
    <cellStyle name="Normal 2 4 2 3 2 2 3 3 4" xfId="13067" xr:uid="{00000000-0005-0000-0000-0000E94F0000}"/>
    <cellStyle name="Normal 2 4 2 3 2 2 3 4" xfId="5914" xr:uid="{00000000-0005-0000-0000-0000EA4F0000}"/>
    <cellStyle name="Normal 2 4 2 3 2 2 3 4 2" xfId="24987" xr:uid="{00000000-0005-0000-0000-0000EB4F0000}"/>
    <cellStyle name="Normal 2 4 2 3 2 2 3 4 3" xfId="15451" xr:uid="{00000000-0005-0000-0000-0000EC4F0000}"/>
    <cellStyle name="Normal 2 4 2 3 2 2 3 5" xfId="20219" xr:uid="{00000000-0005-0000-0000-0000ED4F0000}"/>
    <cellStyle name="Normal 2 4 2 3 2 2 3 6" xfId="10683" xr:uid="{00000000-0005-0000-0000-0000EE4F0000}"/>
    <cellStyle name="Normal 2 4 2 3 2 2 4" xfId="1640" xr:uid="{00000000-0005-0000-0000-0000EF4F0000}"/>
    <cellStyle name="Normal 2 4 2 3 2 2 4 2" xfId="4025" xr:uid="{00000000-0005-0000-0000-0000F04F0000}"/>
    <cellStyle name="Normal 2 4 2 3 2 2 4 2 2" xfId="8794" xr:uid="{00000000-0005-0000-0000-0000F14F0000}"/>
    <cellStyle name="Normal 2 4 2 3 2 2 4 2 2 2" xfId="27867" xr:uid="{00000000-0005-0000-0000-0000F24F0000}"/>
    <cellStyle name="Normal 2 4 2 3 2 2 4 2 2 3" xfId="18331" xr:uid="{00000000-0005-0000-0000-0000F34F0000}"/>
    <cellStyle name="Normal 2 4 2 3 2 2 4 2 3" xfId="23099" xr:uid="{00000000-0005-0000-0000-0000F44F0000}"/>
    <cellStyle name="Normal 2 4 2 3 2 2 4 2 4" xfId="13563" xr:uid="{00000000-0005-0000-0000-0000F54F0000}"/>
    <cellStyle name="Normal 2 4 2 3 2 2 4 3" xfId="6410" xr:uid="{00000000-0005-0000-0000-0000F64F0000}"/>
    <cellStyle name="Normal 2 4 2 3 2 2 4 3 2" xfId="25483" xr:uid="{00000000-0005-0000-0000-0000F74F0000}"/>
    <cellStyle name="Normal 2 4 2 3 2 2 4 3 3" xfId="15947" xr:uid="{00000000-0005-0000-0000-0000F84F0000}"/>
    <cellStyle name="Normal 2 4 2 3 2 2 4 4" xfId="20715" xr:uid="{00000000-0005-0000-0000-0000F94F0000}"/>
    <cellStyle name="Normal 2 4 2 3 2 2 4 5" xfId="11179" xr:uid="{00000000-0005-0000-0000-0000FA4F0000}"/>
    <cellStyle name="Normal 2 4 2 3 2 2 5" xfId="2833" xr:uid="{00000000-0005-0000-0000-0000FB4F0000}"/>
    <cellStyle name="Normal 2 4 2 3 2 2 5 2" xfId="7602" xr:uid="{00000000-0005-0000-0000-0000FC4F0000}"/>
    <cellStyle name="Normal 2 4 2 3 2 2 5 2 2" xfId="26675" xr:uid="{00000000-0005-0000-0000-0000FD4F0000}"/>
    <cellStyle name="Normal 2 4 2 3 2 2 5 2 3" xfId="17139" xr:uid="{00000000-0005-0000-0000-0000FE4F0000}"/>
    <cellStyle name="Normal 2 4 2 3 2 2 5 3" xfId="21907" xr:uid="{00000000-0005-0000-0000-0000FF4F0000}"/>
    <cellStyle name="Normal 2 4 2 3 2 2 5 4" xfId="12371" xr:uid="{00000000-0005-0000-0000-000000500000}"/>
    <cellStyle name="Normal 2 4 2 3 2 2 6" xfId="5218" xr:uid="{00000000-0005-0000-0000-000001500000}"/>
    <cellStyle name="Normal 2 4 2 3 2 2 6 2" xfId="24291" xr:uid="{00000000-0005-0000-0000-000002500000}"/>
    <cellStyle name="Normal 2 4 2 3 2 2 6 3" xfId="14755" xr:uid="{00000000-0005-0000-0000-000003500000}"/>
    <cellStyle name="Normal 2 4 2 3 2 2 7" xfId="19523" xr:uid="{00000000-0005-0000-0000-000004500000}"/>
    <cellStyle name="Normal 2 4 2 3 2 2 8" xfId="9987" xr:uid="{00000000-0005-0000-0000-000005500000}"/>
    <cellStyle name="Normal 2 4 2 3 2 3" xfId="646" xr:uid="{00000000-0005-0000-0000-000006500000}"/>
    <cellStyle name="Normal 2 4 2 3 2 3 2" xfId="1844" xr:uid="{00000000-0005-0000-0000-000007500000}"/>
    <cellStyle name="Normal 2 4 2 3 2 3 2 2" xfId="4229" xr:uid="{00000000-0005-0000-0000-000008500000}"/>
    <cellStyle name="Normal 2 4 2 3 2 3 2 2 2" xfId="8998" xr:uid="{00000000-0005-0000-0000-000009500000}"/>
    <cellStyle name="Normal 2 4 2 3 2 3 2 2 2 2" xfId="28071" xr:uid="{00000000-0005-0000-0000-00000A500000}"/>
    <cellStyle name="Normal 2 4 2 3 2 3 2 2 2 3" xfId="18535" xr:uid="{00000000-0005-0000-0000-00000B500000}"/>
    <cellStyle name="Normal 2 4 2 3 2 3 2 2 3" xfId="23303" xr:uid="{00000000-0005-0000-0000-00000C500000}"/>
    <cellStyle name="Normal 2 4 2 3 2 3 2 2 4" xfId="13767" xr:uid="{00000000-0005-0000-0000-00000D500000}"/>
    <cellStyle name="Normal 2 4 2 3 2 3 2 3" xfId="6614" xr:uid="{00000000-0005-0000-0000-00000E500000}"/>
    <cellStyle name="Normal 2 4 2 3 2 3 2 3 2" xfId="25687" xr:uid="{00000000-0005-0000-0000-00000F500000}"/>
    <cellStyle name="Normal 2 4 2 3 2 3 2 3 3" xfId="16151" xr:uid="{00000000-0005-0000-0000-000010500000}"/>
    <cellStyle name="Normal 2 4 2 3 2 3 2 4" xfId="20919" xr:uid="{00000000-0005-0000-0000-000011500000}"/>
    <cellStyle name="Normal 2 4 2 3 2 3 2 5" xfId="11383" xr:uid="{00000000-0005-0000-0000-000012500000}"/>
    <cellStyle name="Normal 2 4 2 3 2 3 3" xfId="3037" xr:uid="{00000000-0005-0000-0000-000013500000}"/>
    <cellStyle name="Normal 2 4 2 3 2 3 3 2" xfId="7806" xr:uid="{00000000-0005-0000-0000-000014500000}"/>
    <cellStyle name="Normal 2 4 2 3 2 3 3 2 2" xfId="26879" xr:uid="{00000000-0005-0000-0000-000015500000}"/>
    <cellStyle name="Normal 2 4 2 3 2 3 3 2 3" xfId="17343" xr:uid="{00000000-0005-0000-0000-000016500000}"/>
    <cellStyle name="Normal 2 4 2 3 2 3 3 3" xfId="22111" xr:uid="{00000000-0005-0000-0000-000017500000}"/>
    <cellStyle name="Normal 2 4 2 3 2 3 3 4" xfId="12575" xr:uid="{00000000-0005-0000-0000-000018500000}"/>
    <cellStyle name="Normal 2 4 2 3 2 3 4" xfId="5422" xr:uid="{00000000-0005-0000-0000-000019500000}"/>
    <cellStyle name="Normal 2 4 2 3 2 3 4 2" xfId="24495" xr:uid="{00000000-0005-0000-0000-00001A500000}"/>
    <cellStyle name="Normal 2 4 2 3 2 3 4 3" xfId="14959" xr:uid="{00000000-0005-0000-0000-00001B500000}"/>
    <cellStyle name="Normal 2 4 2 3 2 3 5" xfId="19727" xr:uid="{00000000-0005-0000-0000-00001C500000}"/>
    <cellStyle name="Normal 2 4 2 3 2 3 6" xfId="10191" xr:uid="{00000000-0005-0000-0000-00001D500000}"/>
    <cellStyle name="Normal 2 4 2 3 2 4" xfId="994" xr:uid="{00000000-0005-0000-0000-00001E500000}"/>
    <cellStyle name="Normal 2 4 2 3 2 4 2" xfId="2192" xr:uid="{00000000-0005-0000-0000-00001F500000}"/>
    <cellStyle name="Normal 2 4 2 3 2 4 2 2" xfId="4577" xr:uid="{00000000-0005-0000-0000-000020500000}"/>
    <cellStyle name="Normal 2 4 2 3 2 4 2 2 2" xfId="9346" xr:uid="{00000000-0005-0000-0000-000021500000}"/>
    <cellStyle name="Normal 2 4 2 3 2 4 2 2 2 2" xfId="28419" xr:uid="{00000000-0005-0000-0000-000022500000}"/>
    <cellStyle name="Normal 2 4 2 3 2 4 2 2 2 3" xfId="18883" xr:uid="{00000000-0005-0000-0000-000023500000}"/>
    <cellStyle name="Normal 2 4 2 3 2 4 2 2 3" xfId="23651" xr:uid="{00000000-0005-0000-0000-000024500000}"/>
    <cellStyle name="Normal 2 4 2 3 2 4 2 2 4" xfId="14115" xr:uid="{00000000-0005-0000-0000-000025500000}"/>
    <cellStyle name="Normal 2 4 2 3 2 4 2 3" xfId="6962" xr:uid="{00000000-0005-0000-0000-000026500000}"/>
    <cellStyle name="Normal 2 4 2 3 2 4 2 3 2" xfId="26035" xr:uid="{00000000-0005-0000-0000-000027500000}"/>
    <cellStyle name="Normal 2 4 2 3 2 4 2 3 3" xfId="16499" xr:uid="{00000000-0005-0000-0000-000028500000}"/>
    <cellStyle name="Normal 2 4 2 3 2 4 2 4" xfId="21267" xr:uid="{00000000-0005-0000-0000-000029500000}"/>
    <cellStyle name="Normal 2 4 2 3 2 4 2 5" xfId="11731" xr:uid="{00000000-0005-0000-0000-00002A500000}"/>
    <cellStyle name="Normal 2 4 2 3 2 4 3" xfId="3385" xr:uid="{00000000-0005-0000-0000-00002B500000}"/>
    <cellStyle name="Normal 2 4 2 3 2 4 3 2" xfId="8154" xr:uid="{00000000-0005-0000-0000-00002C500000}"/>
    <cellStyle name="Normal 2 4 2 3 2 4 3 2 2" xfId="27227" xr:uid="{00000000-0005-0000-0000-00002D500000}"/>
    <cellStyle name="Normal 2 4 2 3 2 4 3 2 3" xfId="17691" xr:uid="{00000000-0005-0000-0000-00002E500000}"/>
    <cellStyle name="Normal 2 4 2 3 2 4 3 3" xfId="22459" xr:uid="{00000000-0005-0000-0000-00002F500000}"/>
    <cellStyle name="Normal 2 4 2 3 2 4 3 4" xfId="12923" xr:uid="{00000000-0005-0000-0000-000030500000}"/>
    <cellStyle name="Normal 2 4 2 3 2 4 4" xfId="5770" xr:uid="{00000000-0005-0000-0000-000031500000}"/>
    <cellStyle name="Normal 2 4 2 3 2 4 4 2" xfId="24843" xr:uid="{00000000-0005-0000-0000-000032500000}"/>
    <cellStyle name="Normal 2 4 2 3 2 4 4 3" xfId="15307" xr:uid="{00000000-0005-0000-0000-000033500000}"/>
    <cellStyle name="Normal 2 4 2 3 2 4 5" xfId="20075" xr:uid="{00000000-0005-0000-0000-000034500000}"/>
    <cellStyle name="Normal 2 4 2 3 2 4 6" xfId="10539" xr:uid="{00000000-0005-0000-0000-000035500000}"/>
    <cellStyle name="Normal 2 4 2 3 2 5" xfId="1496" xr:uid="{00000000-0005-0000-0000-000036500000}"/>
    <cellStyle name="Normal 2 4 2 3 2 5 2" xfId="3881" xr:uid="{00000000-0005-0000-0000-000037500000}"/>
    <cellStyle name="Normal 2 4 2 3 2 5 2 2" xfId="8650" xr:uid="{00000000-0005-0000-0000-000038500000}"/>
    <cellStyle name="Normal 2 4 2 3 2 5 2 2 2" xfId="27723" xr:uid="{00000000-0005-0000-0000-000039500000}"/>
    <cellStyle name="Normal 2 4 2 3 2 5 2 2 3" xfId="18187" xr:uid="{00000000-0005-0000-0000-00003A500000}"/>
    <cellStyle name="Normal 2 4 2 3 2 5 2 3" xfId="22955" xr:uid="{00000000-0005-0000-0000-00003B500000}"/>
    <cellStyle name="Normal 2 4 2 3 2 5 2 4" xfId="13419" xr:uid="{00000000-0005-0000-0000-00003C500000}"/>
    <cellStyle name="Normal 2 4 2 3 2 5 3" xfId="6266" xr:uid="{00000000-0005-0000-0000-00003D500000}"/>
    <cellStyle name="Normal 2 4 2 3 2 5 3 2" xfId="25339" xr:uid="{00000000-0005-0000-0000-00003E500000}"/>
    <cellStyle name="Normal 2 4 2 3 2 5 3 3" xfId="15803" xr:uid="{00000000-0005-0000-0000-00003F500000}"/>
    <cellStyle name="Normal 2 4 2 3 2 5 4" xfId="20571" xr:uid="{00000000-0005-0000-0000-000040500000}"/>
    <cellStyle name="Normal 2 4 2 3 2 5 5" xfId="11035" xr:uid="{00000000-0005-0000-0000-000041500000}"/>
    <cellStyle name="Normal 2 4 2 3 2 6" xfId="2689" xr:uid="{00000000-0005-0000-0000-000042500000}"/>
    <cellStyle name="Normal 2 4 2 3 2 6 2" xfId="7458" xr:uid="{00000000-0005-0000-0000-000043500000}"/>
    <cellStyle name="Normal 2 4 2 3 2 6 2 2" xfId="26531" xr:uid="{00000000-0005-0000-0000-000044500000}"/>
    <cellStyle name="Normal 2 4 2 3 2 6 2 3" xfId="16995" xr:uid="{00000000-0005-0000-0000-000045500000}"/>
    <cellStyle name="Normal 2 4 2 3 2 6 3" xfId="21763" xr:uid="{00000000-0005-0000-0000-000046500000}"/>
    <cellStyle name="Normal 2 4 2 3 2 6 4" xfId="12227" xr:uid="{00000000-0005-0000-0000-000047500000}"/>
    <cellStyle name="Normal 2 4 2 3 2 7" xfId="5074" xr:uid="{00000000-0005-0000-0000-000048500000}"/>
    <cellStyle name="Normal 2 4 2 3 2 7 2" xfId="24147" xr:uid="{00000000-0005-0000-0000-000049500000}"/>
    <cellStyle name="Normal 2 4 2 3 2 7 3" xfId="14611" xr:uid="{00000000-0005-0000-0000-00004A500000}"/>
    <cellStyle name="Normal 2 4 2 3 2 8" xfId="19379" xr:uid="{00000000-0005-0000-0000-00004B500000}"/>
    <cellStyle name="Normal 2 4 2 3 2 9" xfId="9843" xr:uid="{00000000-0005-0000-0000-00004C500000}"/>
    <cellStyle name="Normal 2 4 2 3 3" xfId="225" xr:uid="{00000000-0005-0000-0000-00004D500000}"/>
    <cellStyle name="Normal 2 4 2 3 3 2" xfId="574" xr:uid="{00000000-0005-0000-0000-00004E500000}"/>
    <cellStyle name="Normal 2 4 2 3 3 2 2" xfId="1772" xr:uid="{00000000-0005-0000-0000-00004F500000}"/>
    <cellStyle name="Normal 2 4 2 3 3 2 2 2" xfId="4157" xr:uid="{00000000-0005-0000-0000-000050500000}"/>
    <cellStyle name="Normal 2 4 2 3 3 2 2 2 2" xfId="8926" xr:uid="{00000000-0005-0000-0000-000051500000}"/>
    <cellStyle name="Normal 2 4 2 3 3 2 2 2 2 2" xfId="27999" xr:uid="{00000000-0005-0000-0000-000052500000}"/>
    <cellStyle name="Normal 2 4 2 3 3 2 2 2 2 3" xfId="18463" xr:uid="{00000000-0005-0000-0000-000053500000}"/>
    <cellStyle name="Normal 2 4 2 3 3 2 2 2 3" xfId="23231" xr:uid="{00000000-0005-0000-0000-000054500000}"/>
    <cellStyle name="Normal 2 4 2 3 3 2 2 2 4" xfId="13695" xr:uid="{00000000-0005-0000-0000-000055500000}"/>
    <cellStyle name="Normal 2 4 2 3 3 2 2 3" xfId="6542" xr:uid="{00000000-0005-0000-0000-000056500000}"/>
    <cellStyle name="Normal 2 4 2 3 3 2 2 3 2" xfId="25615" xr:uid="{00000000-0005-0000-0000-000057500000}"/>
    <cellStyle name="Normal 2 4 2 3 3 2 2 3 3" xfId="16079" xr:uid="{00000000-0005-0000-0000-000058500000}"/>
    <cellStyle name="Normal 2 4 2 3 3 2 2 4" xfId="20847" xr:uid="{00000000-0005-0000-0000-000059500000}"/>
    <cellStyle name="Normal 2 4 2 3 3 2 2 5" xfId="11311" xr:uid="{00000000-0005-0000-0000-00005A500000}"/>
    <cellStyle name="Normal 2 4 2 3 3 2 3" xfId="2965" xr:uid="{00000000-0005-0000-0000-00005B500000}"/>
    <cellStyle name="Normal 2 4 2 3 3 2 3 2" xfId="7734" xr:uid="{00000000-0005-0000-0000-00005C500000}"/>
    <cellStyle name="Normal 2 4 2 3 3 2 3 2 2" xfId="26807" xr:uid="{00000000-0005-0000-0000-00005D500000}"/>
    <cellStyle name="Normal 2 4 2 3 3 2 3 2 3" xfId="17271" xr:uid="{00000000-0005-0000-0000-00005E500000}"/>
    <cellStyle name="Normal 2 4 2 3 3 2 3 3" xfId="22039" xr:uid="{00000000-0005-0000-0000-00005F500000}"/>
    <cellStyle name="Normal 2 4 2 3 3 2 3 4" xfId="12503" xr:uid="{00000000-0005-0000-0000-000060500000}"/>
    <cellStyle name="Normal 2 4 2 3 3 2 4" xfId="5350" xr:uid="{00000000-0005-0000-0000-000061500000}"/>
    <cellStyle name="Normal 2 4 2 3 3 2 4 2" xfId="24423" xr:uid="{00000000-0005-0000-0000-000062500000}"/>
    <cellStyle name="Normal 2 4 2 3 3 2 4 3" xfId="14887" xr:uid="{00000000-0005-0000-0000-000063500000}"/>
    <cellStyle name="Normal 2 4 2 3 3 2 5" xfId="19655" xr:uid="{00000000-0005-0000-0000-000064500000}"/>
    <cellStyle name="Normal 2 4 2 3 3 2 6" xfId="10119" xr:uid="{00000000-0005-0000-0000-000065500000}"/>
    <cellStyle name="Normal 2 4 2 3 3 3" xfId="922" xr:uid="{00000000-0005-0000-0000-000066500000}"/>
    <cellStyle name="Normal 2 4 2 3 3 3 2" xfId="2120" xr:uid="{00000000-0005-0000-0000-000067500000}"/>
    <cellStyle name="Normal 2 4 2 3 3 3 2 2" xfId="4505" xr:uid="{00000000-0005-0000-0000-000068500000}"/>
    <cellStyle name="Normal 2 4 2 3 3 3 2 2 2" xfId="9274" xr:uid="{00000000-0005-0000-0000-000069500000}"/>
    <cellStyle name="Normal 2 4 2 3 3 3 2 2 2 2" xfId="28347" xr:uid="{00000000-0005-0000-0000-00006A500000}"/>
    <cellStyle name="Normal 2 4 2 3 3 3 2 2 2 3" xfId="18811" xr:uid="{00000000-0005-0000-0000-00006B500000}"/>
    <cellStyle name="Normal 2 4 2 3 3 3 2 2 3" xfId="23579" xr:uid="{00000000-0005-0000-0000-00006C500000}"/>
    <cellStyle name="Normal 2 4 2 3 3 3 2 2 4" xfId="14043" xr:uid="{00000000-0005-0000-0000-00006D500000}"/>
    <cellStyle name="Normal 2 4 2 3 3 3 2 3" xfId="6890" xr:uid="{00000000-0005-0000-0000-00006E500000}"/>
    <cellStyle name="Normal 2 4 2 3 3 3 2 3 2" xfId="25963" xr:uid="{00000000-0005-0000-0000-00006F500000}"/>
    <cellStyle name="Normal 2 4 2 3 3 3 2 3 3" xfId="16427" xr:uid="{00000000-0005-0000-0000-000070500000}"/>
    <cellStyle name="Normal 2 4 2 3 3 3 2 4" xfId="21195" xr:uid="{00000000-0005-0000-0000-000071500000}"/>
    <cellStyle name="Normal 2 4 2 3 3 3 2 5" xfId="11659" xr:uid="{00000000-0005-0000-0000-000072500000}"/>
    <cellStyle name="Normal 2 4 2 3 3 3 3" xfId="3313" xr:uid="{00000000-0005-0000-0000-000073500000}"/>
    <cellStyle name="Normal 2 4 2 3 3 3 3 2" xfId="8082" xr:uid="{00000000-0005-0000-0000-000074500000}"/>
    <cellStyle name="Normal 2 4 2 3 3 3 3 2 2" xfId="27155" xr:uid="{00000000-0005-0000-0000-000075500000}"/>
    <cellStyle name="Normal 2 4 2 3 3 3 3 2 3" xfId="17619" xr:uid="{00000000-0005-0000-0000-000076500000}"/>
    <cellStyle name="Normal 2 4 2 3 3 3 3 3" xfId="22387" xr:uid="{00000000-0005-0000-0000-000077500000}"/>
    <cellStyle name="Normal 2 4 2 3 3 3 3 4" xfId="12851" xr:uid="{00000000-0005-0000-0000-000078500000}"/>
    <cellStyle name="Normal 2 4 2 3 3 3 4" xfId="5698" xr:uid="{00000000-0005-0000-0000-000079500000}"/>
    <cellStyle name="Normal 2 4 2 3 3 3 4 2" xfId="24771" xr:uid="{00000000-0005-0000-0000-00007A500000}"/>
    <cellStyle name="Normal 2 4 2 3 3 3 4 3" xfId="15235" xr:uid="{00000000-0005-0000-0000-00007B500000}"/>
    <cellStyle name="Normal 2 4 2 3 3 3 5" xfId="20003" xr:uid="{00000000-0005-0000-0000-00007C500000}"/>
    <cellStyle name="Normal 2 4 2 3 3 3 6" xfId="10467" xr:uid="{00000000-0005-0000-0000-00007D500000}"/>
    <cellStyle name="Normal 2 4 2 3 3 4" xfId="1424" xr:uid="{00000000-0005-0000-0000-00007E500000}"/>
    <cellStyle name="Normal 2 4 2 3 3 4 2" xfId="3809" xr:uid="{00000000-0005-0000-0000-00007F500000}"/>
    <cellStyle name="Normal 2 4 2 3 3 4 2 2" xfId="8578" xr:uid="{00000000-0005-0000-0000-000080500000}"/>
    <cellStyle name="Normal 2 4 2 3 3 4 2 2 2" xfId="27651" xr:uid="{00000000-0005-0000-0000-000081500000}"/>
    <cellStyle name="Normal 2 4 2 3 3 4 2 2 3" xfId="18115" xr:uid="{00000000-0005-0000-0000-000082500000}"/>
    <cellStyle name="Normal 2 4 2 3 3 4 2 3" xfId="22883" xr:uid="{00000000-0005-0000-0000-000083500000}"/>
    <cellStyle name="Normal 2 4 2 3 3 4 2 4" xfId="13347" xr:uid="{00000000-0005-0000-0000-000084500000}"/>
    <cellStyle name="Normal 2 4 2 3 3 4 3" xfId="6194" xr:uid="{00000000-0005-0000-0000-000085500000}"/>
    <cellStyle name="Normal 2 4 2 3 3 4 3 2" xfId="25267" xr:uid="{00000000-0005-0000-0000-000086500000}"/>
    <cellStyle name="Normal 2 4 2 3 3 4 3 3" xfId="15731" xr:uid="{00000000-0005-0000-0000-000087500000}"/>
    <cellStyle name="Normal 2 4 2 3 3 4 4" xfId="20499" xr:uid="{00000000-0005-0000-0000-000088500000}"/>
    <cellStyle name="Normal 2 4 2 3 3 4 5" xfId="10963" xr:uid="{00000000-0005-0000-0000-000089500000}"/>
    <cellStyle name="Normal 2 4 2 3 3 5" xfId="2617" xr:uid="{00000000-0005-0000-0000-00008A500000}"/>
    <cellStyle name="Normal 2 4 2 3 3 5 2" xfId="7386" xr:uid="{00000000-0005-0000-0000-00008B500000}"/>
    <cellStyle name="Normal 2 4 2 3 3 5 2 2" xfId="26459" xr:uid="{00000000-0005-0000-0000-00008C500000}"/>
    <cellStyle name="Normal 2 4 2 3 3 5 2 3" xfId="16923" xr:uid="{00000000-0005-0000-0000-00008D500000}"/>
    <cellStyle name="Normal 2 4 2 3 3 5 3" xfId="21691" xr:uid="{00000000-0005-0000-0000-00008E500000}"/>
    <cellStyle name="Normal 2 4 2 3 3 5 4" xfId="12155" xr:uid="{00000000-0005-0000-0000-00008F500000}"/>
    <cellStyle name="Normal 2 4 2 3 3 6" xfId="5002" xr:uid="{00000000-0005-0000-0000-000090500000}"/>
    <cellStyle name="Normal 2 4 2 3 3 6 2" xfId="24075" xr:uid="{00000000-0005-0000-0000-000091500000}"/>
    <cellStyle name="Normal 2 4 2 3 3 6 3" xfId="14539" xr:uid="{00000000-0005-0000-0000-000092500000}"/>
    <cellStyle name="Normal 2 4 2 3 3 7" xfId="19307" xr:uid="{00000000-0005-0000-0000-000093500000}"/>
    <cellStyle name="Normal 2 4 2 3 3 8" xfId="9771" xr:uid="{00000000-0005-0000-0000-000094500000}"/>
    <cellStyle name="Normal 2 4 2 3 4" xfId="369" xr:uid="{00000000-0005-0000-0000-000095500000}"/>
    <cellStyle name="Normal 2 4 2 3 4 2" xfId="718" xr:uid="{00000000-0005-0000-0000-000096500000}"/>
    <cellStyle name="Normal 2 4 2 3 4 2 2" xfId="1916" xr:uid="{00000000-0005-0000-0000-000097500000}"/>
    <cellStyle name="Normal 2 4 2 3 4 2 2 2" xfId="4301" xr:uid="{00000000-0005-0000-0000-000098500000}"/>
    <cellStyle name="Normal 2 4 2 3 4 2 2 2 2" xfId="9070" xr:uid="{00000000-0005-0000-0000-000099500000}"/>
    <cellStyle name="Normal 2 4 2 3 4 2 2 2 2 2" xfId="28143" xr:uid="{00000000-0005-0000-0000-00009A500000}"/>
    <cellStyle name="Normal 2 4 2 3 4 2 2 2 2 3" xfId="18607" xr:uid="{00000000-0005-0000-0000-00009B500000}"/>
    <cellStyle name="Normal 2 4 2 3 4 2 2 2 3" xfId="23375" xr:uid="{00000000-0005-0000-0000-00009C500000}"/>
    <cellStyle name="Normal 2 4 2 3 4 2 2 2 4" xfId="13839" xr:uid="{00000000-0005-0000-0000-00009D500000}"/>
    <cellStyle name="Normal 2 4 2 3 4 2 2 3" xfId="6686" xr:uid="{00000000-0005-0000-0000-00009E500000}"/>
    <cellStyle name="Normal 2 4 2 3 4 2 2 3 2" xfId="25759" xr:uid="{00000000-0005-0000-0000-00009F500000}"/>
    <cellStyle name="Normal 2 4 2 3 4 2 2 3 3" xfId="16223" xr:uid="{00000000-0005-0000-0000-0000A0500000}"/>
    <cellStyle name="Normal 2 4 2 3 4 2 2 4" xfId="20991" xr:uid="{00000000-0005-0000-0000-0000A1500000}"/>
    <cellStyle name="Normal 2 4 2 3 4 2 2 5" xfId="11455" xr:uid="{00000000-0005-0000-0000-0000A2500000}"/>
    <cellStyle name="Normal 2 4 2 3 4 2 3" xfId="3109" xr:uid="{00000000-0005-0000-0000-0000A3500000}"/>
    <cellStyle name="Normal 2 4 2 3 4 2 3 2" xfId="7878" xr:uid="{00000000-0005-0000-0000-0000A4500000}"/>
    <cellStyle name="Normal 2 4 2 3 4 2 3 2 2" xfId="26951" xr:uid="{00000000-0005-0000-0000-0000A5500000}"/>
    <cellStyle name="Normal 2 4 2 3 4 2 3 2 3" xfId="17415" xr:uid="{00000000-0005-0000-0000-0000A6500000}"/>
    <cellStyle name="Normal 2 4 2 3 4 2 3 3" xfId="22183" xr:uid="{00000000-0005-0000-0000-0000A7500000}"/>
    <cellStyle name="Normal 2 4 2 3 4 2 3 4" xfId="12647" xr:uid="{00000000-0005-0000-0000-0000A8500000}"/>
    <cellStyle name="Normal 2 4 2 3 4 2 4" xfId="5494" xr:uid="{00000000-0005-0000-0000-0000A9500000}"/>
    <cellStyle name="Normal 2 4 2 3 4 2 4 2" xfId="24567" xr:uid="{00000000-0005-0000-0000-0000AA500000}"/>
    <cellStyle name="Normal 2 4 2 3 4 2 4 3" xfId="15031" xr:uid="{00000000-0005-0000-0000-0000AB500000}"/>
    <cellStyle name="Normal 2 4 2 3 4 2 5" xfId="19799" xr:uid="{00000000-0005-0000-0000-0000AC500000}"/>
    <cellStyle name="Normal 2 4 2 3 4 2 6" xfId="10263" xr:uid="{00000000-0005-0000-0000-0000AD500000}"/>
    <cellStyle name="Normal 2 4 2 3 4 3" xfId="1066" xr:uid="{00000000-0005-0000-0000-0000AE500000}"/>
    <cellStyle name="Normal 2 4 2 3 4 3 2" xfId="2264" xr:uid="{00000000-0005-0000-0000-0000AF500000}"/>
    <cellStyle name="Normal 2 4 2 3 4 3 2 2" xfId="4649" xr:uid="{00000000-0005-0000-0000-0000B0500000}"/>
    <cellStyle name="Normal 2 4 2 3 4 3 2 2 2" xfId="9418" xr:uid="{00000000-0005-0000-0000-0000B1500000}"/>
    <cellStyle name="Normal 2 4 2 3 4 3 2 2 2 2" xfId="28491" xr:uid="{00000000-0005-0000-0000-0000B2500000}"/>
    <cellStyle name="Normal 2 4 2 3 4 3 2 2 2 3" xfId="18955" xr:uid="{00000000-0005-0000-0000-0000B3500000}"/>
    <cellStyle name="Normal 2 4 2 3 4 3 2 2 3" xfId="23723" xr:uid="{00000000-0005-0000-0000-0000B4500000}"/>
    <cellStyle name="Normal 2 4 2 3 4 3 2 2 4" xfId="14187" xr:uid="{00000000-0005-0000-0000-0000B5500000}"/>
    <cellStyle name="Normal 2 4 2 3 4 3 2 3" xfId="7034" xr:uid="{00000000-0005-0000-0000-0000B6500000}"/>
    <cellStyle name="Normal 2 4 2 3 4 3 2 3 2" xfId="26107" xr:uid="{00000000-0005-0000-0000-0000B7500000}"/>
    <cellStyle name="Normal 2 4 2 3 4 3 2 3 3" xfId="16571" xr:uid="{00000000-0005-0000-0000-0000B8500000}"/>
    <cellStyle name="Normal 2 4 2 3 4 3 2 4" xfId="21339" xr:uid="{00000000-0005-0000-0000-0000B9500000}"/>
    <cellStyle name="Normal 2 4 2 3 4 3 2 5" xfId="11803" xr:uid="{00000000-0005-0000-0000-0000BA500000}"/>
    <cellStyle name="Normal 2 4 2 3 4 3 3" xfId="3457" xr:uid="{00000000-0005-0000-0000-0000BB500000}"/>
    <cellStyle name="Normal 2 4 2 3 4 3 3 2" xfId="8226" xr:uid="{00000000-0005-0000-0000-0000BC500000}"/>
    <cellStyle name="Normal 2 4 2 3 4 3 3 2 2" xfId="27299" xr:uid="{00000000-0005-0000-0000-0000BD500000}"/>
    <cellStyle name="Normal 2 4 2 3 4 3 3 2 3" xfId="17763" xr:uid="{00000000-0005-0000-0000-0000BE500000}"/>
    <cellStyle name="Normal 2 4 2 3 4 3 3 3" xfId="22531" xr:uid="{00000000-0005-0000-0000-0000BF500000}"/>
    <cellStyle name="Normal 2 4 2 3 4 3 3 4" xfId="12995" xr:uid="{00000000-0005-0000-0000-0000C0500000}"/>
    <cellStyle name="Normal 2 4 2 3 4 3 4" xfId="5842" xr:uid="{00000000-0005-0000-0000-0000C1500000}"/>
    <cellStyle name="Normal 2 4 2 3 4 3 4 2" xfId="24915" xr:uid="{00000000-0005-0000-0000-0000C2500000}"/>
    <cellStyle name="Normal 2 4 2 3 4 3 4 3" xfId="15379" xr:uid="{00000000-0005-0000-0000-0000C3500000}"/>
    <cellStyle name="Normal 2 4 2 3 4 3 5" xfId="20147" xr:uid="{00000000-0005-0000-0000-0000C4500000}"/>
    <cellStyle name="Normal 2 4 2 3 4 3 6" xfId="10611" xr:uid="{00000000-0005-0000-0000-0000C5500000}"/>
    <cellStyle name="Normal 2 4 2 3 4 4" xfId="1568" xr:uid="{00000000-0005-0000-0000-0000C6500000}"/>
    <cellStyle name="Normal 2 4 2 3 4 4 2" xfId="3953" xr:uid="{00000000-0005-0000-0000-0000C7500000}"/>
    <cellStyle name="Normal 2 4 2 3 4 4 2 2" xfId="8722" xr:uid="{00000000-0005-0000-0000-0000C8500000}"/>
    <cellStyle name="Normal 2 4 2 3 4 4 2 2 2" xfId="27795" xr:uid="{00000000-0005-0000-0000-0000C9500000}"/>
    <cellStyle name="Normal 2 4 2 3 4 4 2 2 3" xfId="18259" xr:uid="{00000000-0005-0000-0000-0000CA500000}"/>
    <cellStyle name="Normal 2 4 2 3 4 4 2 3" xfId="23027" xr:uid="{00000000-0005-0000-0000-0000CB500000}"/>
    <cellStyle name="Normal 2 4 2 3 4 4 2 4" xfId="13491" xr:uid="{00000000-0005-0000-0000-0000CC500000}"/>
    <cellStyle name="Normal 2 4 2 3 4 4 3" xfId="6338" xr:uid="{00000000-0005-0000-0000-0000CD500000}"/>
    <cellStyle name="Normal 2 4 2 3 4 4 3 2" xfId="25411" xr:uid="{00000000-0005-0000-0000-0000CE500000}"/>
    <cellStyle name="Normal 2 4 2 3 4 4 3 3" xfId="15875" xr:uid="{00000000-0005-0000-0000-0000CF500000}"/>
    <cellStyle name="Normal 2 4 2 3 4 4 4" xfId="20643" xr:uid="{00000000-0005-0000-0000-0000D0500000}"/>
    <cellStyle name="Normal 2 4 2 3 4 4 5" xfId="11107" xr:uid="{00000000-0005-0000-0000-0000D1500000}"/>
    <cellStyle name="Normal 2 4 2 3 4 5" xfId="2761" xr:uid="{00000000-0005-0000-0000-0000D2500000}"/>
    <cellStyle name="Normal 2 4 2 3 4 5 2" xfId="7530" xr:uid="{00000000-0005-0000-0000-0000D3500000}"/>
    <cellStyle name="Normal 2 4 2 3 4 5 2 2" xfId="26603" xr:uid="{00000000-0005-0000-0000-0000D4500000}"/>
    <cellStyle name="Normal 2 4 2 3 4 5 2 3" xfId="17067" xr:uid="{00000000-0005-0000-0000-0000D5500000}"/>
    <cellStyle name="Normal 2 4 2 3 4 5 3" xfId="21835" xr:uid="{00000000-0005-0000-0000-0000D6500000}"/>
    <cellStyle name="Normal 2 4 2 3 4 5 4" xfId="12299" xr:uid="{00000000-0005-0000-0000-0000D7500000}"/>
    <cellStyle name="Normal 2 4 2 3 4 6" xfId="5146" xr:uid="{00000000-0005-0000-0000-0000D8500000}"/>
    <cellStyle name="Normal 2 4 2 3 4 6 2" xfId="24219" xr:uid="{00000000-0005-0000-0000-0000D9500000}"/>
    <cellStyle name="Normal 2 4 2 3 4 6 3" xfId="14683" xr:uid="{00000000-0005-0000-0000-0000DA500000}"/>
    <cellStyle name="Normal 2 4 2 3 4 7" xfId="19451" xr:uid="{00000000-0005-0000-0000-0000DB500000}"/>
    <cellStyle name="Normal 2 4 2 3 4 8" xfId="9915" xr:uid="{00000000-0005-0000-0000-0000DC500000}"/>
    <cellStyle name="Normal 2 4 2 3 5" xfId="502" xr:uid="{00000000-0005-0000-0000-0000DD500000}"/>
    <cellStyle name="Normal 2 4 2 3 5 2" xfId="1700" xr:uid="{00000000-0005-0000-0000-0000DE500000}"/>
    <cellStyle name="Normal 2 4 2 3 5 2 2" xfId="4085" xr:uid="{00000000-0005-0000-0000-0000DF500000}"/>
    <cellStyle name="Normal 2 4 2 3 5 2 2 2" xfId="8854" xr:uid="{00000000-0005-0000-0000-0000E0500000}"/>
    <cellStyle name="Normal 2 4 2 3 5 2 2 2 2" xfId="27927" xr:uid="{00000000-0005-0000-0000-0000E1500000}"/>
    <cellStyle name="Normal 2 4 2 3 5 2 2 2 3" xfId="18391" xr:uid="{00000000-0005-0000-0000-0000E2500000}"/>
    <cellStyle name="Normal 2 4 2 3 5 2 2 3" xfId="23159" xr:uid="{00000000-0005-0000-0000-0000E3500000}"/>
    <cellStyle name="Normal 2 4 2 3 5 2 2 4" xfId="13623" xr:uid="{00000000-0005-0000-0000-0000E4500000}"/>
    <cellStyle name="Normal 2 4 2 3 5 2 3" xfId="6470" xr:uid="{00000000-0005-0000-0000-0000E5500000}"/>
    <cellStyle name="Normal 2 4 2 3 5 2 3 2" xfId="25543" xr:uid="{00000000-0005-0000-0000-0000E6500000}"/>
    <cellStyle name="Normal 2 4 2 3 5 2 3 3" xfId="16007" xr:uid="{00000000-0005-0000-0000-0000E7500000}"/>
    <cellStyle name="Normal 2 4 2 3 5 2 4" xfId="20775" xr:uid="{00000000-0005-0000-0000-0000E8500000}"/>
    <cellStyle name="Normal 2 4 2 3 5 2 5" xfId="11239" xr:uid="{00000000-0005-0000-0000-0000E9500000}"/>
    <cellStyle name="Normal 2 4 2 3 5 3" xfId="2893" xr:uid="{00000000-0005-0000-0000-0000EA500000}"/>
    <cellStyle name="Normal 2 4 2 3 5 3 2" xfId="7662" xr:uid="{00000000-0005-0000-0000-0000EB500000}"/>
    <cellStyle name="Normal 2 4 2 3 5 3 2 2" xfId="26735" xr:uid="{00000000-0005-0000-0000-0000EC500000}"/>
    <cellStyle name="Normal 2 4 2 3 5 3 2 3" xfId="17199" xr:uid="{00000000-0005-0000-0000-0000ED500000}"/>
    <cellStyle name="Normal 2 4 2 3 5 3 3" xfId="21967" xr:uid="{00000000-0005-0000-0000-0000EE500000}"/>
    <cellStyle name="Normal 2 4 2 3 5 3 4" xfId="12431" xr:uid="{00000000-0005-0000-0000-0000EF500000}"/>
    <cellStyle name="Normal 2 4 2 3 5 4" xfId="5278" xr:uid="{00000000-0005-0000-0000-0000F0500000}"/>
    <cellStyle name="Normal 2 4 2 3 5 4 2" xfId="24351" xr:uid="{00000000-0005-0000-0000-0000F1500000}"/>
    <cellStyle name="Normal 2 4 2 3 5 4 3" xfId="14815" xr:uid="{00000000-0005-0000-0000-0000F2500000}"/>
    <cellStyle name="Normal 2 4 2 3 5 5" xfId="19583" xr:uid="{00000000-0005-0000-0000-0000F3500000}"/>
    <cellStyle name="Normal 2 4 2 3 5 6" xfId="10047" xr:uid="{00000000-0005-0000-0000-0000F4500000}"/>
    <cellStyle name="Normal 2 4 2 3 6" xfId="850" xr:uid="{00000000-0005-0000-0000-0000F5500000}"/>
    <cellStyle name="Normal 2 4 2 3 6 2" xfId="2048" xr:uid="{00000000-0005-0000-0000-0000F6500000}"/>
    <cellStyle name="Normal 2 4 2 3 6 2 2" xfId="4433" xr:uid="{00000000-0005-0000-0000-0000F7500000}"/>
    <cellStyle name="Normal 2 4 2 3 6 2 2 2" xfId="9202" xr:uid="{00000000-0005-0000-0000-0000F8500000}"/>
    <cellStyle name="Normal 2 4 2 3 6 2 2 2 2" xfId="28275" xr:uid="{00000000-0005-0000-0000-0000F9500000}"/>
    <cellStyle name="Normal 2 4 2 3 6 2 2 2 3" xfId="18739" xr:uid="{00000000-0005-0000-0000-0000FA500000}"/>
    <cellStyle name="Normal 2 4 2 3 6 2 2 3" xfId="23507" xr:uid="{00000000-0005-0000-0000-0000FB500000}"/>
    <cellStyle name="Normal 2 4 2 3 6 2 2 4" xfId="13971" xr:uid="{00000000-0005-0000-0000-0000FC500000}"/>
    <cellStyle name="Normal 2 4 2 3 6 2 3" xfId="6818" xr:uid="{00000000-0005-0000-0000-0000FD500000}"/>
    <cellStyle name="Normal 2 4 2 3 6 2 3 2" xfId="25891" xr:uid="{00000000-0005-0000-0000-0000FE500000}"/>
    <cellStyle name="Normal 2 4 2 3 6 2 3 3" xfId="16355" xr:uid="{00000000-0005-0000-0000-0000FF500000}"/>
    <cellStyle name="Normal 2 4 2 3 6 2 4" xfId="21123" xr:uid="{00000000-0005-0000-0000-000000510000}"/>
    <cellStyle name="Normal 2 4 2 3 6 2 5" xfId="11587" xr:uid="{00000000-0005-0000-0000-000001510000}"/>
    <cellStyle name="Normal 2 4 2 3 6 3" xfId="3241" xr:uid="{00000000-0005-0000-0000-000002510000}"/>
    <cellStyle name="Normal 2 4 2 3 6 3 2" xfId="8010" xr:uid="{00000000-0005-0000-0000-000003510000}"/>
    <cellStyle name="Normal 2 4 2 3 6 3 2 2" xfId="27083" xr:uid="{00000000-0005-0000-0000-000004510000}"/>
    <cellStyle name="Normal 2 4 2 3 6 3 2 3" xfId="17547" xr:uid="{00000000-0005-0000-0000-000005510000}"/>
    <cellStyle name="Normal 2 4 2 3 6 3 3" xfId="22315" xr:uid="{00000000-0005-0000-0000-000006510000}"/>
    <cellStyle name="Normal 2 4 2 3 6 3 4" xfId="12779" xr:uid="{00000000-0005-0000-0000-000007510000}"/>
    <cellStyle name="Normal 2 4 2 3 6 4" xfId="5626" xr:uid="{00000000-0005-0000-0000-000008510000}"/>
    <cellStyle name="Normal 2 4 2 3 6 4 2" xfId="24699" xr:uid="{00000000-0005-0000-0000-000009510000}"/>
    <cellStyle name="Normal 2 4 2 3 6 4 3" xfId="15163" xr:uid="{00000000-0005-0000-0000-00000A510000}"/>
    <cellStyle name="Normal 2 4 2 3 6 5" xfId="19931" xr:uid="{00000000-0005-0000-0000-00000B510000}"/>
    <cellStyle name="Normal 2 4 2 3 6 6" xfId="10395" xr:uid="{00000000-0005-0000-0000-00000C510000}"/>
    <cellStyle name="Normal 2 4 2 3 7" xfId="153" xr:uid="{00000000-0005-0000-0000-00000D510000}"/>
    <cellStyle name="Normal 2 4 2 3 7 2" xfId="1352" xr:uid="{00000000-0005-0000-0000-00000E510000}"/>
    <cellStyle name="Normal 2 4 2 3 7 2 2" xfId="3737" xr:uid="{00000000-0005-0000-0000-00000F510000}"/>
    <cellStyle name="Normal 2 4 2 3 7 2 2 2" xfId="8506" xr:uid="{00000000-0005-0000-0000-000010510000}"/>
    <cellStyle name="Normal 2 4 2 3 7 2 2 2 2" xfId="27579" xr:uid="{00000000-0005-0000-0000-000011510000}"/>
    <cellStyle name="Normal 2 4 2 3 7 2 2 2 3" xfId="18043" xr:uid="{00000000-0005-0000-0000-000012510000}"/>
    <cellStyle name="Normal 2 4 2 3 7 2 2 3" xfId="22811" xr:uid="{00000000-0005-0000-0000-000013510000}"/>
    <cellStyle name="Normal 2 4 2 3 7 2 2 4" xfId="13275" xr:uid="{00000000-0005-0000-0000-000014510000}"/>
    <cellStyle name="Normal 2 4 2 3 7 2 3" xfId="6122" xr:uid="{00000000-0005-0000-0000-000015510000}"/>
    <cellStyle name="Normal 2 4 2 3 7 2 3 2" xfId="25195" xr:uid="{00000000-0005-0000-0000-000016510000}"/>
    <cellStyle name="Normal 2 4 2 3 7 2 3 3" xfId="15659" xr:uid="{00000000-0005-0000-0000-000017510000}"/>
    <cellStyle name="Normal 2 4 2 3 7 2 4" xfId="20427" xr:uid="{00000000-0005-0000-0000-000018510000}"/>
    <cellStyle name="Normal 2 4 2 3 7 2 5" xfId="10891" xr:uid="{00000000-0005-0000-0000-000019510000}"/>
    <cellStyle name="Normal 2 4 2 3 7 3" xfId="2545" xr:uid="{00000000-0005-0000-0000-00001A510000}"/>
    <cellStyle name="Normal 2 4 2 3 7 3 2" xfId="7314" xr:uid="{00000000-0005-0000-0000-00001B510000}"/>
    <cellStyle name="Normal 2 4 2 3 7 3 2 2" xfId="26387" xr:uid="{00000000-0005-0000-0000-00001C510000}"/>
    <cellStyle name="Normal 2 4 2 3 7 3 2 3" xfId="16851" xr:uid="{00000000-0005-0000-0000-00001D510000}"/>
    <cellStyle name="Normal 2 4 2 3 7 3 3" xfId="21619" xr:uid="{00000000-0005-0000-0000-00001E510000}"/>
    <cellStyle name="Normal 2 4 2 3 7 3 4" xfId="12083" xr:uid="{00000000-0005-0000-0000-00001F510000}"/>
    <cellStyle name="Normal 2 4 2 3 7 4" xfId="4930" xr:uid="{00000000-0005-0000-0000-000020510000}"/>
    <cellStyle name="Normal 2 4 2 3 7 4 2" xfId="24003" xr:uid="{00000000-0005-0000-0000-000021510000}"/>
    <cellStyle name="Normal 2 4 2 3 7 4 3" xfId="14467" xr:uid="{00000000-0005-0000-0000-000022510000}"/>
    <cellStyle name="Normal 2 4 2 3 7 5" xfId="19235" xr:uid="{00000000-0005-0000-0000-000023510000}"/>
    <cellStyle name="Normal 2 4 2 3 7 6" xfId="9699" xr:uid="{00000000-0005-0000-0000-000024510000}"/>
    <cellStyle name="Normal 2 4 2 3 8" xfId="1187" xr:uid="{00000000-0005-0000-0000-000025510000}"/>
    <cellStyle name="Normal 2 4 2 3 8 2" xfId="2384" xr:uid="{00000000-0005-0000-0000-000026510000}"/>
    <cellStyle name="Normal 2 4 2 3 8 2 2" xfId="4769" xr:uid="{00000000-0005-0000-0000-000027510000}"/>
    <cellStyle name="Normal 2 4 2 3 8 2 2 2" xfId="9538" xr:uid="{00000000-0005-0000-0000-000028510000}"/>
    <cellStyle name="Normal 2 4 2 3 8 2 2 2 2" xfId="28611" xr:uid="{00000000-0005-0000-0000-000029510000}"/>
    <cellStyle name="Normal 2 4 2 3 8 2 2 2 3" xfId="19075" xr:uid="{00000000-0005-0000-0000-00002A510000}"/>
    <cellStyle name="Normal 2 4 2 3 8 2 2 3" xfId="23843" xr:uid="{00000000-0005-0000-0000-00002B510000}"/>
    <cellStyle name="Normal 2 4 2 3 8 2 2 4" xfId="14307" xr:uid="{00000000-0005-0000-0000-00002C510000}"/>
    <cellStyle name="Normal 2 4 2 3 8 2 3" xfId="7154" xr:uid="{00000000-0005-0000-0000-00002D510000}"/>
    <cellStyle name="Normal 2 4 2 3 8 2 3 2" xfId="26227" xr:uid="{00000000-0005-0000-0000-00002E510000}"/>
    <cellStyle name="Normal 2 4 2 3 8 2 3 3" xfId="16691" xr:uid="{00000000-0005-0000-0000-00002F510000}"/>
    <cellStyle name="Normal 2 4 2 3 8 2 4" xfId="21459" xr:uid="{00000000-0005-0000-0000-000030510000}"/>
    <cellStyle name="Normal 2 4 2 3 8 2 5" xfId="11923" xr:uid="{00000000-0005-0000-0000-000031510000}"/>
    <cellStyle name="Normal 2 4 2 3 8 3" xfId="3577" xr:uid="{00000000-0005-0000-0000-000032510000}"/>
    <cellStyle name="Normal 2 4 2 3 8 3 2" xfId="8346" xr:uid="{00000000-0005-0000-0000-000033510000}"/>
    <cellStyle name="Normal 2 4 2 3 8 3 2 2" xfId="27419" xr:uid="{00000000-0005-0000-0000-000034510000}"/>
    <cellStyle name="Normal 2 4 2 3 8 3 2 3" xfId="17883" xr:uid="{00000000-0005-0000-0000-000035510000}"/>
    <cellStyle name="Normal 2 4 2 3 8 3 3" xfId="22651" xr:uid="{00000000-0005-0000-0000-000036510000}"/>
    <cellStyle name="Normal 2 4 2 3 8 3 4" xfId="13115" xr:uid="{00000000-0005-0000-0000-000037510000}"/>
    <cellStyle name="Normal 2 4 2 3 8 4" xfId="5962" xr:uid="{00000000-0005-0000-0000-000038510000}"/>
    <cellStyle name="Normal 2 4 2 3 8 4 2" xfId="25035" xr:uid="{00000000-0005-0000-0000-000039510000}"/>
    <cellStyle name="Normal 2 4 2 3 8 4 3" xfId="15499" xr:uid="{00000000-0005-0000-0000-00003A510000}"/>
    <cellStyle name="Normal 2 4 2 3 8 5" xfId="20267" xr:uid="{00000000-0005-0000-0000-00003B510000}"/>
    <cellStyle name="Normal 2 4 2 3 8 6" xfId="10731" xr:uid="{00000000-0005-0000-0000-00003C510000}"/>
    <cellStyle name="Normal 2 4 2 3 9" xfId="93" xr:uid="{00000000-0005-0000-0000-00003D510000}"/>
    <cellStyle name="Normal 2 4 2 3 9 2" xfId="1292" xr:uid="{00000000-0005-0000-0000-00003E510000}"/>
    <cellStyle name="Normal 2 4 2 3 9 2 2" xfId="3677" xr:uid="{00000000-0005-0000-0000-00003F510000}"/>
    <cellStyle name="Normal 2 4 2 3 9 2 2 2" xfId="8446" xr:uid="{00000000-0005-0000-0000-000040510000}"/>
    <cellStyle name="Normal 2 4 2 3 9 2 2 2 2" xfId="27519" xr:uid="{00000000-0005-0000-0000-000041510000}"/>
    <cellStyle name="Normal 2 4 2 3 9 2 2 2 3" xfId="17983" xr:uid="{00000000-0005-0000-0000-000042510000}"/>
    <cellStyle name="Normal 2 4 2 3 9 2 2 3" xfId="22751" xr:uid="{00000000-0005-0000-0000-000043510000}"/>
    <cellStyle name="Normal 2 4 2 3 9 2 2 4" xfId="13215" xr:uid="{00000000-0005-0000-0000-000044510000}"/>
    <cellStyle name="Normal 2 4 2 3 9 2 3" xfId="6062" xr:uid="{00000000-0005-0000-0000-000045510000}"/>
    <cellStyle name="Normal 2 4 2 3 9 2 3 2" xfId="25135" xr:uid="{00000000-0005-0000-0000-000046510000}"/>
    <cellStyle name="Normal 2 4 2 3 9 2 3 3" xfId="15599" xr:uid="{00000000-0005-0000-0000-000047510000}"/>
    <cellStyle name="Normal 2 4 2 3 9 2 4" xfId="20367" xr:uid="{00000000-0005-0000-0000-000048510000}"/>
    <cellStyle name="Normal 2 4 2 3 9 2 5" xfId="10831" xr:uid="{00000000-0005-0000-0000-000049510000}"/>
    <cellStyle name="Normal 2 4 2 3 9 3" xfId="2485" xr:uid="{00000000-0005-0000-0000-00004A510000}"/>
    <cellStyle name="Normal 2 4 2 3 9 3 2" xfId="7254" xr:uid="{00000000-0005-0000-0000-00004B510000}"/>
    <cellStyle name="Normal 2 4 2 3 9 3 2 2" xfId="26327" xr:uid="{00000000-0005-0000-0000-00004C510000}"/>
    <cellStyle name="Normal 2 4 2 3 9 3 2 3" xfId="16791" xr:uid="{00000000-0005-0000-0000-00004D510000}"/>
    <cellStyle name="Normal 2 4 2 3 9 3 3" xfId="21559" xr:uid="{00000000-0005-0000-0000-00004E510000}"/>
    <cellStyle name="Normal 2 4 2 3 9 3 4" xfId="12023" xr:uid="{00000000-0005-0000-0000-00004F510000}"/>
    <cellStyle name="Normal 2 4 2 3 9 4" xfId="4870" xr:uid="{00000000-0005-0000-0000-000050510000}"/>
    <cellStyle name="Normal 2 4 2 3 9 4 2" xfId="23943" xr:uid="{00000000-0005-0000-0000-000051510000}"/>
    <cellStyle name="Normal 2 4 2 3 9 4 3" xfId="14407" xr:uid="{00000000-0005-0000-0000-000052510000}"/>
    <cellStyle name="Normal 2 4 2 3 9 5" xfId="19175" xr:uid="{00000000-0005-0000-0000-000053510000}"/>
    <cellStyle name="Normal 2 4 2 3 9 6" xfId="9639" xr:uid="{00000000-0005-0000-0000-000054510000}"/>
    <cellStyle name="Normal 2 4 2 4" xfId="129" xr:uid="{00000000-0005-0000-0000-000055510000}"/>
    <cellStyle name="Normal 2 4 2 4 10" xfId="19211" xr:uid="{00000000-0005-0000-0000-000056510000}"/>
    <cellStyle name="Normal 2 4 2 4 11" xfId="9675" xr:uid="{00000000-0005-0000-0000-000057510000}"/>
    <cellStyle name="Normal 2 4 2 4 2" xfId="273" xr:uid="{00000000-0005-0000-0000-000058510000}"/>
    <cellStyle name="Normal 2 4 2 4 2 2" xfId="417" xr:uid="{00000000-0005-0000-0000-000059510000}"/>
    <cellStyle name="Normal 2 4 2 4 2 2 2" xfId="766" xr:uid="{00000000-0005-0000-0000-00005A510000}"/>
    <cellStyle name="Normal 2 4 2 4 2 2 2 2" xfId="1964" xr:uid="{00000000-0005-0000-0000-00005B510000}"/>
    <cellStyle name="Normal 2 4 2 4 2 2 2 2 2" xfId="4349" xr:uid="{00000000-0005-0000-0000-00005C510000}"/>
    <cellStyle name="Normal 2 4 2 4 2 2 2 2 2 2" xfId="9118" xr:uid="{00000000-0005-0000-0000-00005D510000}"/>
    <cellStyle name="Normal 2 4 2 4 2 2 2 2 2 2 2" xfId="28191" xr:uid="{00000000-0005-0000-0000-00005E510000}"/>
    <cellStyle name="Normal 2 4 2 4 2 2 2 2 2 2 3" xfId="18655" xr:uid="{00000000-0005-0000-0000-00005F510000}"/>
    <cellStyle name="Normal 2 4 2 4 2 2 2 2 2 3" xfId="23423" xr:uid="{00000000-0005-0000-0000-000060510000}"/>
    <cellStyle name="Normal 2 4 2 4 2 2 2 2 2 4" xfId="13887" xr:uid="{00000000-0005-0000-0000-000061510000}"/>
    <cellStyle name="Normal 2 4 2 4 2 2 2 2 3" xfId="6734" xr:uid="{00000000-0005-0000-0000-000062510000}"/>
    <cellStyle name="Normal 2 4 2 4 2 2 2 2 3 2" xfId="25807" xr:uid="{00000000-0005-0000-0000-000063510000}"/>
    <cellStyle name="Normal 2 4 2 4 2 2 2 2 3 3" xfId="16271" xr:uid="{00000000-0005-0000-0000-000064510000}"/>
    <cellStyle name="Normal 2 4 2 4 2 2 2 2 4" xfId="21039" xr:uid="{00000000-0005-0000-0000-000065510000}"/>
    <cellStyle name="Normal 2 4 2 4 2 2 2 2 5" xfId="11503" xr:uid="{00000000-0005-0000-0000-000066510000}"/>
    <cellStyle name="Normal 2 4 2 4 2 2 2 3" xfId="3157" xr:uid="{00000000-0005-0000-0000-000067510000}"/>
    <cellStyle name="Normal 2 4 2 4 2 2 2 3 2" xfId="7926" xr:uid="{00000000-0005-0000-0000-000068510000}"/>
    <cellStyle name="Normal 2 4 2 4 2 2 2 3 2 2" xfId="26999" xr:uid="{00000000-0005-0000-0000-000069510000}"/>
    <cellStyle name="Normal 2 4 2 4 2 2 2 3 2 3" xfId="17463" xr:uid="{00000000-0005-0000-0000-00006A510000}"/>
    <cellStyle name="Normal 2 4 2 4 2 2 2 3 3" xfId="22231" xr:uid="{00000000-0005-0000-0000-00006B510000}"/>
    <cellStyle name="Normal 2 4 2 4 2 2 2 3 4" xfId="12695" xr:uid="{00000000-0005-0000-0000-00006C510000}"/>
    <cellStyle name="Normal 2 4 2 4 2 2 2 4" xfId="5542" xr:uid="{00000000-0005-0000-0000-00006D510000}"/>
    <cellStyle name="Normal 2 4 2 4 2 2 2 4 2" xfId="24615" xr:uid="{00000000-0005-0000-0000-00006E510000}"/>
    <cellStyle name="Normal 2 4 2 4 2 2 2 4 3" xfId="15079" xr:uid="{00000000-0005-0000-0000-00006F510000}"/>
    <cellStyle name="Normal 2 4 2 4 2 2 2 5" xfId="19847" xr:uid="{00000000-0005-0000-0000-000070510000}"/>
    <cellStyle name="Normal 2 4 2 4 2 2 2 6" xfId="10311" xr:uid="{00000000-0005-0000-0000-000071510000}"/>
    <cellStyle name="Normal 2 4 2 4 2 2 3" xfId="1114" xr:uid="{00000000-0005-0000-0000-000072510000}"/>
    <cellStyle name="Normal 2 4 2 4 2 2 3 2" xfId="2312" xr:uid="{00000000-0005-0000-0000-000073510000}"/>
    <cellStyle name="Normal 2 4 2 4 2 2 3 2 2" xfId="4697" xr:uid="{00000000-0005-0000-0000-000074510000}"/>
    <cellStyle name="Normal 2 4 2 4 2 2 3 2 2 2" xfId="9466" xr:uid="{00000000-0005-0000-0000-000075510000}"/>
    <cellStyle name="Normal 2 4 2 4 2 2 3 2 2 2 2" xfId="28539" xr:uid="{00000000-0005-0000-0000-000076510000}"/>
    <cellStyle name="Normal 2 4 2 4 2 2 3 2 2 2 3" xfId="19003" xr:uid="{00000000-0005-0000-0000-000077510000}"/>
    <cellStyle name="Normal 2 4 2 4 2 2 3 2 2 3" xfId="23771" xr:uid="{00000000-0005-0000-0000-000078510000}"/>
    <cellStyle name="Normal 2 4 2 4 2 2 3 2 2 4" xfId="14235" xr:uid="{00000000-0005-0000-0000-000079510000}"/>
    <cellStyle name="Normal 2 4 2 4 2 2 3 2 3" xfId="7082" xr:uid="{00000000-0005-0000-0000-00007A510000}"/>
    <cellStyle name="Normal 2 4 2 4 2 2 3 2 3 2" xfId="26155" xr:uid="{00000000-0005-0000-0000-00007B510000}"/>
    <cellStyle name="Normal 2 4 2 4 2 2 3 2 3 3" xfId="16619" xr:uid="{00000000-0005-0000-0000-00007C510000}"/>
    <cellStyle name="Normal 2 4 2 4 2 2 3 2 4" xfId="21387" xr:uid="{00000000-0005-0000-0000-00007D510000}"/>
    <cellStyle name="Normal 2 4 2 4 2 2 3 2 5" xfId="11851" xr:uid="{00000000-0005-0000-0000-00007E510000}"/>
    <cellStyle name="Normal 2 4 2 4 2 2 3 3" xfId="3505" xr:uid="{00000000-0005-0000-0000-00007F510000}"/>
    <cellStyle name="Normal 2 4 2 4 2 2 3 3 2" xfId="8274" xr:uid="{00000000-0005-0000-0000-000080510000}"/>
    <cellStyle name="Normal 2 4 2 4 2 2 3 3 2 2" xfId="27347" xr:uid="{00000000-0005-0000-0000-000081510000}"/>
    <cellStyle name="Normal 2 4 2 4 2 2 3 3 2 3" xfId="17811" xr:uid="{00000000-0005-0000-0000-000082510000}"/>
    <cellStyle name="Normal 2 4 2 4 2 2 3 3 3" xfId="22579" xr:uid="{00000000-0005-0000-0000-000083510000}"/>
    <cellStyle name="Normal 2 4 2 4 2 2 3 3 4" xfId="13043" xr:uid="{00000000-0005-0000-0000-000084510000}"/>
    <cellStyle name="Normal 2 4 2 4 2 2 3 4" xfId="5890" xr:uid="{00000000-0005-0000-0000-000085510000}"/>
    <cellStyle name="Normal 2 4 2 4 2 2 3 4 2" xfId="24963" xr:uid="{00000000-0005-0000-0000-000086510000}"/>
    <cellStyle name="Normal 2 4 2 4 2 2 3 4 3" xfId="15427" xr:uid="{00000000-0005-0000-0000-000087510000}"/>
    <cellStyle name="Normal 2 4 2 4 2 2 3 5" xfId="20195" xr:uid="{00000000-0005-0000-0000-000088510000}"/>
    <cellStyle name="Normal 2 4 2 4 2 2 3 6" xfId="10659" xr:uid="{00000000-0005-0000-0000-000089510000}"/>
    <cellStyle name="Normal 2 4 2 4 2 2 4" xfId="1616" xr:uid="{00000000-0005-0000-0000-00008A510000}"/>
    <cellStyle name="Normal 2 4 2 4 2 2 4 2" xfId="4001" xr:uid="{00000000-0005-0000-0000-00008B510000}"/>
    <cellStyle name="Normal 2 4 2 4 2 2 4 2 2" xfId="8770" xr:uid="{00000000-0005-0000-0000-00008C510000}"/>
    <cellStyle name="Normal 2 4 2 4 2 2 4 2 2 2" xfId="27843" xr:uid="{00000000-0005-0000-0000-00008D510000}"/>
    <cellStyle name="Normal 2 4 2 4 2 2 4 2 2 3" xfId="18307" xr:uid="{00000000-0005-0000-0000-00008E510000}"/>
    <cellStyle name="Normal 2 4 2 4 2 2 4 2 3" xfId="23075" xr:uid="{00000000-0005-0000-0000-00008F510000}"/>
    <cellStyle name="Normal 2 4 2 4 2 2 4 2 4" xfId="13539" xr:uid="{00000000-0005-0000-0000-000090510000}"/>
    <cellStyle name="Normal 2 4 2 4 2 2 4 3" xfId="6386" xr:uid="{00000000-0005-0000-0000-000091510000}"/>
    <cellStyle name="Normal 2 4 2 4 2 2 4 3 2" xfId="25459" xr:uid="{00000000-0005-0000-0000-000092510000}"/>
    <cellStyle name="Normal 2 4 2 4 2 2 4 3 3" xfId="15923" xr:uid="{00000000-0005-0000-0000-000093510000}"/>
    <cellStyle name="Normal 2 4 2 4 2 2 4 4" xfId="20691" xr:uid="{00000000-0005-0000-0000-000094510000}"/>
    <cellStyle name="Normal 2 4 2 4 2 2 4 5" xfId="11155" xr:uid="{00000000-0005-0000-0000-000095510000}"/>
    <cellStyle name="Normal 2 4 2 4 2 2 5" xfId="2809" xr:uid="{00000000-0005-0000-0000-000096510000}"/>
    <cellStyle name="Normal 2 4 2 4 2 2 5 2" xfId="7578" xr:uid="{00000000-0005-0000-0000-000097510000}"/>
    <cellStyle name="Normal 2 4 2 4 2 2 5 2 2" xfId="26651" xr:uid="{00000000-0005-0000-0000-000098510000}"/>
    <cellStyle name="Normal 2 4 2 4 2 2 5 2 3" xfId="17115" xr:uid="{00000000-0005-0000-0000-000099510000}"/>
    <cellStyle name="Normal 2 4 2 4 2 2 5 3" xfId="21883" xr:uid="{00000000-0005-0000-0000-00009A510000}"/>
    <cellStyle name="Normal 2 4 2 4 2 2 5 4" xfId="12347" xr:uid="{00000000-0005-0000-0000-00009B510000}"/>
    <cellStyle name="Normal 2 4 2 4 2 2 6" xfId="5194" xr:uid="{00000000-0005-0000-0000-00009C510000}"/>
    <cellStyle name="Normal 2 4 2 4 2 2 6 2" xfId="24267" xr:uid="{00000000-0005-0000-0000-00009D510000}"/>
    <cellStyle name="Normal 2 4 2 4 2 2 6 3" xfId="14731" xr:uid="{00000000-0005-0000-0000-00009E510000}"/>
    <cellStyle name="Normal 2 4 2 4 2 2 7" xfId="19499" xr:uid="{00000000-0005-0000-0000-00009F510000}"/>
    <cellStyle name="Normal 2 4 2 4 2 2 8" xfId="9963" xr:uid="{00000000-0005-0000-0000-0000A0510000}"/>
    <cellStyle name="Normal 2 4 2 4 2 3" xfId="622" xr:uid="{00000000-0005-0000-0000-0000A1510000}"/>
    <cellStyle name="Normal 2 4 2 4 2 3 2" xfId="1820" xr:uid="{00000000-0005-0000-0000-0000A2510000}"/>
    <cellStyle name="Normal 2 4 2 4 2 3 2 2" xfId="4205" xr:uid="{00000000-0005-0000-0000-0000A3510000}"/>
    <cellStyle name="Normal 2 4 2 4 2 3 2 2 2" xfId="8974" xr:uid="{00000000-0005-0000-0000-0000A4510000}"/>
    <cellStyle name="Normal 2 4 2 4 2 3 2 2 2 2" xfId="28047" xr:uid="{00000000-0005-0000-0000-0000A5510000}"/>
    <cellStyle name="Normal 2 4 2 4 2 3 2 2 2 3" xfId="18511" xr:uid="{00000000-0005-0000-0000-0000A6510000}"/>
    <cellStyle name="Normal 2 4 2 4 2 3 2 2 3" xfId="23279" xr:uid="{00000000-0005-0000-0000-0000A7510000}"/>
    <cellStyle name="Normal 2 4 2 4 2 3 2 2 4" xfId="13743" xr:uid="{00000000-0005-0000-0000-0000A8510000}"/>
    <cellStyle name="Normal 2 4 2 4 2 3 2 3" xfId="6590" xr:uid="{00000000-0005-0000-0000-0000A9510000}"/>
    <cellStyle name="Normal 2 4 2 4 2 3 2 3 2" xfId="25663" xr:uid="{00000000-0005-0000-0000-0000AA510000}"/>
    <cellStyle name="Normal 2 4 2 4 2 3 2 3 3" xfId="16127" xr:uid="{00000000-0005-0000-0000-0000AB510000}"/>
    <cellStyle name="Normal 2 4 2 4 2 3 2 4" xfId="20895" xr:uid="{00000000-0005-0000-0000-0000AC510000}"/>
    <cellStyle name="Normal 2 4 2 4 2 3 2 5" xfId="11359" xr:uid="{00000000-0005-0000-0000-0000AD510000}"/>
    <cellStyle name="Normal 2 4 2 4 2 3 3" xfId="3013" xr:uid="{00000000-0005-0000-0000-0000AE510000}"/>
    <cellStyle name="Normal 2 4 2 4 2 3 3 2" xfId="7782" xr:uid="{00000000-0005-0000-0000-0000AF510000}"/>
    <cellStyle name="Normal 2 4 2 4 2 3 3 2 2" xfId="26855" xr:uid="{00000000-0005-0000-0000-0000B0510000}"/>
    <cellStyle name="Normal 2 4 2 4 2 3 3 2 3" xfId="17319" xr:uid="{00000000-0005-0000-0000-0000B1510000}"/>
    <cellStyle name="Normal 2 4 2 4 2 3 3 3" xfId="22087" xr:uid="{00000000-0005-0000-0000-0000B2510000}"/>
    <cellStyle name="Normal 2 4 2 4 2 3 3 4" xfId="12551" xr:uid="{00000000-0005-0000-0000-0000B3510000}"/>
    <cellStyle name="Normal 2 4 2 4 2 3 4" xfId="5398" xr:uid="{00000000-0005-0000-0000-0000B4510000}"/>
    <cellStyle name="Normal 2 4 2 4 2 3 4 2" xfId="24471" xr:uid="{00000000-0005-0000-0000-0000B5510000}"/>
    <cellStyle name="Normal 2 4 2 4 2 3 4 3" xfId="14935" xr:uid="{00000000-0005-0000-0000-0000B6510000}"/>
    <cellStyle name="Normal 2 4 2 4 2 3 5" xfId="19703" xr:uid="{00000000-0005-0000-0000-0000B7510000}"/>
    <cellStyle name="Normal 2 4 2 4 2 3 6" xfId="10167" xr:uid="{00000000-0005-0000-0000-0000B8510000}"/>
    <cellStyle name="Normal 2 4 2 4 2 4" xfId="970" xr:uid="{00000000-0005-0000-0000-0000B9510000}"/>
    <cellStyle name="Normal 2 4 2 4 2 4 2" xfId="2168" xr:uid="{00000000-0005-0000-0000-0000BA510000}"/>
    <cellStyle name="Normal 2 4 2 4 2 4 2 2" xfId="4553" xr:uid="{00000000-0005-0000-0000-0000BB510000}"/>
    <cellStyle name="Normal 2 4 2 4 2 4 2 2 2" xfId="9322" xr:uid="{00000000-0005-0000-0000-0000BC510000}"/>
    <cellStyle name="Normal 2 4 2 4 2 4 2 2 2 2" xfId="28395" xr:uid="{00000000-0005-0000-0000-0000BD510000}"/>
    <cellStyle name="Normal 2 4 2 4 2 4 2 2 2 3" xfId="18859" xr:uid="{00000000-0005-0000-0000-0000BE510000}"/>
    <cellStyle name="Normal 2 4 2 4 2 4 2 2 3" xfId="23627" xr:uid="{00000000-0005-0000-0000-0000BF510000}"/>
    <cellStyle name="Normal 2 4 2 4 2 4 2 2 4" xfId="14091" xr:uid="{00000000-0005-0000-0000-0000C0510000}"/>
    <cellStyle name="Normal 2 4 2 4 2 4 2 3" xfId="6938" xr:uid="{00000000-0005-0000-0000-0000C1510000}"/>
    <cellStyle name="Normal 2 4 2 4 2 4 2 3 2" xfId="26011" xr:uid="{00000000-0005-0000-0000-0000C2510000}"/>
    <cellStyle name="Normal 2 4 2 4 2 4 2 3 3" xfId="16475" xr:uid="{00000000-0005-0000-0000-0000C3510000}"/>
    <cellStyle name="Normal 2 4 2 4 2 4 2 4" xfId="21243" xr:uid="{00000000-0005-0000-0000-0000C4510000}"/>
    <cellStyle name="Normal 2 4 2 4 2 4 2 5" xfId="11707" xr:uid="{00000000-0005-0000-0000-0000C5510000}"/>
    <cellStyle name="Normal 2 4 2 4 2 4 3" xfId="3361" xr:uid="{00000000-0005-0000-0000-0000C6510000}"/>
    <cellStyle name="Normal 2 4 2 4 2 4 3 2" xfId="8130" xr:uid="{00000000-0005-0000-0000-0000C7510000}"/>
    <cellStyle name="Normal 2 4 2 4 2 4 3 2 2" xfId="27203" xr:uid="{00000000-0005-0000-0000-0000C8510000}"/>
    <cellStyle name="Normal 2 4 2 4 2 4 3 2 3" xfId="17667" xr:uid="{00000000-0005-0000-0000-0000C9510000}"/>
    <cellStyle name="Normal 2 4 2 4 2 4 3 3" xfId="22435" xr:uid="{00000000-0005-0000-0000-0000CA510000}"/>
    <cellStyle name="Normal 2 4 2 4 2 4 3 4" xfId="12899" xr:uid="{00000000-0005-0000-0000-0000CB510000}"/>
    <cellStyle name="Normal 2 4 2 4 2 4 4" xfId="5746" xr:uid="{00000000-0005-0000-0000-0000CC510000}"/>
    <cellStyle name="Normal 2 4 2 4 2 4 4 2" xfId="24819" xr:uid="{00000000-0005-0000-0000-0000CD510000}"/>
    <cellStyle name="Normal 2 4 2 4 2 4 4 3" xfId="15283" xr:uid="{00000000-0005-0000-0000-0000CE510000}"/>
    <cellStyle name="Normal 2 4 2 4 2 4 5" xfId="20051" xr:uid="{00000000-0005-0000-0000-0000CF510000}"/>
    <cellStyle name="Normal 2 4 2 4 2 4 6" xfId="10515" xr:uid="{00000000-0005-0000-0000-0000D0510000}"/>
    <cellStyle name="Normal 2 4 2 4 2 5" xfId="1472" xr:uid="{00000000-0005-0000-0000-0000D1510000}"/>
    <cellStyle name="Normal 2 4 2 4 2 5 2" xfId="3857" xr:uid="{00000000-0005-0000-0000-0000D2510000}"/>
    <cellStyle name="Normal 2 4 2 4 2 5 2 2" xfId="8626" xr:uid="{00000000-0005-0000-0000-0000D3510000}"/>
    <cellStyle name="Normal 2 4 2 4 2 5 2 2 2" xfId="27699" xr:uid="{00000000-0005-0000-0000-0000D4510000}"/>
    <cellStyle name="Normal 2 4 2 4 2 5 2 2 3" xfId="18163" xr:uid="{00000000-0005-0000-0000-0000D5510000}"/>
    <cellStyle name="Normal 2 4 2 4 2 5 2 3" xfId="22931" xr:uid="{00000000-0005-0000-0000-0000D6510000}"/>
    <cellStyle name="Normal 2 4 2 4 2 5 2 4" xfId="13395" xr:uid="{00000000-0005-0000-0000-0000D7510000}"/>
    <cellStyle name="Normal 2 4 2 4 2 5 3" xfId="6242" xr:uid="{00000000-0005-0000-0000-0000D8510000}"/>
    <cellStyle name="Normal 2 4 2 4 2 5 3 2" xfId="25315" xr:uid="{00000000-0005-0000-0000-0000D9510000}"/>
    <cellStyle name="Normal 2 4 2 4 2 5 3 3" xfId="15779" xr:uid="{00000000-0005-0000-0000-0000DA510000}"/>
    <cellStyle name="Normal 2 4 2 4 2 5 4" xfId="20547" xr:uid="{00000000-0005-0000-0000-0000DB510000}"/>
    <cellStyle name="Normal 2 4 2 4 2 5 5" xfId="11011" xr:uid="{00000000-0005-0000-0000-0000DC510000}"/>
    <cellStyle name="Normal 2 4 2 4 2 6" xfId="2665" xr:uid="{00000000-0005-0000-0000-0000DD510000}"/>
    <cellStyle name="Normal 2 4 2 4 2 6 2" xfId="7434" xr:uid="{00000000-0005-0000-0000-0000DE510000}"/>
    <cellStyle name="Normal 2 4 2 4 2 6 2 2" xfId="26507" xr:uid="{00000000-0005-0000-0000-0000DF510000}"/>
    <cellStyle name="Normal 2 4 2 4 2 6 2 3" xfId="16971" xr:uid="{00000000-0005-0000-0000-0000E0510000}"/>
    <cellStyle name="Normal 2 4 2 4 2 6 3" xfId="21739" xr:uid="{00000000-0005-0000-0000-0000E1510000}"/>
    <cellStyle name="Normal 2 4 2 4 2 6 4" xfId="12203" xr:uid="{00000000-0005-0000-0000-0000E2510000}"/>
    <cellStyle name="Normal 2 4 2 4 2 7" xfId="5050" xr:uid="{00000000-0005-0000-0000-0000E3510000}"/>
    <cellStyle name="Normal 2 4 2 4 2 7 2" xfId="24123" xr:uid="{00000000-0005-0000-0000-0000E4510000}"/>
    <cellStyle name="Normal 2 4 2 4 2 7 3" xfId="14587" xr:uid="{00000000-0005-0000-0000-0000E5510000}"/>
    <cellStyle name="Normal 2 4 2 4 2 8" xfId="19355" xr:uid="{00000000-0005-0000-0000-0000E6510000}"/>
    <cellStyle name="Normal 2 4 2 4 2 9" xfId="9819" xr:uid="{00000000-0005-0000-0000-0000E7510000}"/>
    <cellStyle name="Normal 2 4 2 4 3" xfId="201" xr:uid="{00000000-0005-0000-0000-0000E8510000}"/>
    <cellStyle name="Normal 2 4 2 4 3 2" xfId="550" xr:uid="{00000000-0005-0000-0000-0000E9510000}"/>
    <cellStyle name="Normal 2 4 2 4 3 2 2" xfId="1748" xr:uid="{00000000-0005-0000-0000-0000EA510000}"/>
    <cellStyle name="Normal 2 4 2 4 3 2 2 2" xfId="4133" xr:uid="{00000000-0005-0000-0000-0000EB510000}"/>
    <cellStyle name="Normal 2 4 2 4 3 2 2 2 2" xfId="8902" xr:uid="{00000000-0005-0000-0000-0000EC510000}"/>
    <cellStyle name="Normal 2 4 2 4 3 2 2 2 2 2" xfId="27975" xr:uid="{00000000-0005-0000-0000-0000ED510000}"/>
    <cellStyle name="Normal 2 4 2 4 3 2 2 2 2 3" xfId="18439" xr:uid="{00000000-0005-0000-0000-0000EE510000}"/>
    <cellStyle name="Normal 2 4 2 4 3 2 2 2 3" xfId="23207" xr:uid="{00000000-0005-0000-0000-0000EF510000}"/>
    <cellStyle name="Normal 2 4 2 4 3 2 2 2 4" xfId="13671" xr:uid="{00000000-0005-0000-0000-0000F0510000}"/>
    <cellStyle name="Normal 2 4 2 4 3 2 2 3" xfId="6518" xr:uid="{00000000-0005-0000-0000-0000F1510000}"/>
    <cellStyle name="Normal 2 4 2 4 3 2 2 3 2" xfId="25591" xr:uid="{00000000-0005-0000-0000-0000F2510000}"/>
    <cellStyle name="Normal 2 4 2 4 3 2 2 3 3" xfId="16055" xr:uid="{00000000-0005-0000-0000-0000F3510000}"/>
    <cellStyle name="Normal 2 4 2 4 3 2 2 4" xfId="20823" xr:uid="{00000000-0005-0000-0000-0000F4510000}"/>
    <cellStyle name="Normal 2 4 2 4 3 2 2 5" xfId="11287" xr:uid="{00000000-0005-0000-0000-0000F5510000}"/>
    <cellStyle name="Normal 2 4 2 4 3 2 3" xfId="2941" xr:uid="{00000000-0005-0000-0000-0000F6510000}"/>
    <cellStyle name="Normal 2 4 2 4 3 2 3 2" xfId="7710" xr:uid="{00000000-0005-0000-0000-0000F7510000}"/>
    <cellStyle name="Normal 2 4 2 4 3 2 3 2 2" xfId="26783" xr:uid="{00000000-0005-0000-0000-0000F8510000}"/>
    <cellStyle name="Normal 2 4 2 4 3 2 3 2 3" xfId="17247" xr:uid="{00000000-0005-0000-0000-0000F9510000}"/>
    <cellStyle name="Normal 2 4 2 4 3 2 3 3" xfId="22015" xr:uid="{00000000-0005-0000-0000-0000FA510000}"/>
    <cellStyle name="Normal 2 4 2 4 3 2 3 4" xfId="12479" xr:uid="{00000000-0005-0000-0000-0000FB510000}"/>
    <cellStyle name="Normal 2 4 2 4 3 2 4" xfId="5326" xr:uid="{00000000-0005-0000-0000-0000FC510000}"/>
    <cellStyle name="Normal 2 4 2 4 3 2 4 2" xfId="24399" xr:uid="{00000000-0005-0000-0000-0000FD510000}"/>
    <cellStyle name="Normal 2 4 2 4 3 2 4 3" xfId="14863" xr:uid="{00000000-0005-0000-0000-0000FE510000}"/>
    <cellStyle name="Normal 2 4 2 4 3 2 5" xfId="19631" xr:uid="{00000000-0005-0000-0000-0000FF510000}"/>
    <cellStyle name="Normal 2 4 2 4 3 2 6" xfId="10095" xr:uid="{00000000-0005-0000-0000-000000520000}"/>
    <cellStyle name="Normal 2 4 2 4 3 3" xfId="898" xr:uid="{00000000-0005-0000-0000-000001520000}"/>
    <cellStyle name="Normal 2 4 2 4 3 3 2" xfId="2096" xr:uid="{00000000-0005-0000-0000-000002520000}"/>
    <cellStyle name="Normal 2 4 2 4 3 3 2 2" xfId="4481" xr:uid="{00000000-0005-0000-0000-000003520000}"/>
    <cellStyle name="Normal 2 4 2 4 3 3 2 2 2" xfId="9250" xr:uid="{00000000-0005-0000-0000-000004520000}"/>
    <cellStyle name="Normal 2 4 2 4 3 3 2 2 2 2" xfId="28323" xr:uid="{00000000-0005-0000-0000-000005520000}"/>
    <cellStyle name="Normal 2 4 2 4 3 3 2 2 2 3" xfId="18787" xr:uid="{00000000-0005-0000-0000-000006520000}"/>
    <cellStyle name="Normal 2 4 2 4 3 3 2 2 3" xfId="23555" xr:uid="{00000000-0005-0000-0000-000007520000}"/>
    <cellStyle name="Normal 2 4 2 4 3 3 2 2 4" xfId="14019" xr:uid="{00000000-0005-0000-0000-000008520000}"/>
    <cellStyle name="Normal 2 4 2 4 3 3 2 3" xfId="6866" xr:uid="{00000000-0005-0000-0000-000009520000}"/>
    <cellStyle name="Normal 2 4 2 4 3 3 2 3 2" xfId="25939" xr:uid="{00000000-0005-0000-0000-00000A520000}"/>
    <cellStyle name="Normal 2 4 2 4 3 3 2 3 3" xfId="16403" xr:uid="{00000000-0005-0000-0000-00000B520000}"/>
    <cellStyle name="Normal 2 4 2 4 3 3 2 4" xfId="21171" xr:uid="{00000000-0005-0000-0000-00000C520000}"/>
    <cellStyle name="Normal 2 4 2 4 3 3 2 5" xfId="11635" xr:uid="{00000000-0005-0000-0000-00000D520000}"/>
    <cellStyle name="Normal 2 4 2 4 3 3 3" xfId="3289" xr:uid="{00000000-0005-0000-0000-00000E520000}"/>
    <cellStyle name="Normal 2 4 2 4 3 3 3 2" xfId="8058" xr:uid="{00000000-0005-0000-0000-00000F520000}"/>
    <cellStyle name="Normal 2 4 2 4 3 3 3 2 2" xfId="27131" xr:uid="{00000000-0005-0000-0000-000010520000}"/>
    <cellStyle name="Normal 2 4 2 4 3 3 3 2 3" xfId="17595" xr:uid="{00000000-0005-0000-0000-000011520000}"/>
    <cellStyle name="Normal 2 4 2 4 3 3 3 3" xfId="22363" xr:uid="{00000000-0005-0000-0000-000012520000}"/>
    <cellStyle name="Normal 2 4 2 4 3 3 3 4" xfId="12827" xr:uid="{00000000-0005-0000-0000-000013520000}"/>
    <cellStyle name="Normal 2 4 2 4 3 3 4" xfId="5674" xr:uid="{00000000-0005-0000-0000-000014520000}"/>
    <cellStyle name="Normal 2 4 2 4 3 3 4 2" xfId="24747" xr:uid="{00000000-0005-0000-0000-000015520000}"/>
    <cellStyle name="Normal 2 4 2 4 3 3 4 3" xfId="15211" xr:uid="{00000000-0005-0000-0000-000016520000}"/>
    <cellStyle name="Normal 2 4 2 4 3 3 5" xfId="19979" xr:uid="{00000000-0005-0000-0000-000017520000}"/>
    <cellStyle name="Normal 2 4 2 4 3 3 6" xfId="10443" xr:uid="{00000000-0005-0000-0000-000018520000}"/>
    <cellStyle name="Normal 2 4 2 4 3 4" xfId="1400" xr:uid="{00000000-0005-0000-0000-000019520000}"/>
    <cellStyle name="Normal 2 4 2 4 3 4 2" xfId="3785" xr:uid="{00000000-0005-0000-0000-00001A520000}"/>
    <cellStyle name="Normal 2 4 2 4 3 4 2 2" xfId="8554" xr:uid="{00000000-0005-0000-0000-00001B520000}"/>
    <cellStyle name="Normal 2 4 2 4 3 4 2 2 2" xfId="27627" xr:uid="{00000000-0005-0000-0000-00001C520000}"/>
    <cellStyle name="Normal 2 4 2 4 3 4 2 2 3" xfId="18091" xr:uid="{00000000-0005-0000-0000-00001D520000}"/>
    <cellStyle name="Normal 2 4 2 4 3 4 2 3" xfId="22859" xr:uid="{00000000-0005-0000-0000-00001E520000}"/>
    <cellStyle name="Normal 2 4 2 4 3 4 2 4" xfId="13323" xr:uid="{00000000-0005-0000-0000-00001F520000}"/>
    <cellStyle name="Normal 2 4 2 4 3 4 3" xfId="6170" xr:uid="{00000000-0005-0000-0000-000020520000}"/>
    <cellStyle name="Normal 2 4 2 4 3 4 3 2" xfId="25243" xr:uid="{00000000-0005-0000-0000-000021520000}"/>
    <cellStyle name="Normal 2 4 2 4 3 4 3 3" xfId="15707" xr:uid="{00000000-0005-0000-0000-000022520000}"/>
    <cellStyle name="Normal 2 4 2 4 3 4 4" xfId="20475" xr:uid="{00000000-0005-0000-0000-000023520000}"/>
    <cellStyle name="Normal 2 4 2 4 3 4 5" xfId="10939" xr:uid="{00000000-0005-0000-0000-000024520000}"/>
    <cellStyle name="Normal 2 4 2 4 3 5" xfId="2593" xr:uid="{00000000-0005-0000-0000-000025520000}"/>
    <cellStyle name="Normal 2 4 2 4 3 5 2" xfId="7362" xr:uid="{00000000-0005-0000-0000-000026520000}"/>
    <cellStyle name="Normal 2 4 2 4 3 5 2 2" xfId="26435" xr:uid="{00000000-0005-0000-0000-000027520000}"/>
    <cellStyle name="Normal 2 4 2 4 3 5 2 3" xfId="16899" xr:uid="{00000000-0005-0000-0000-000028520000}"/>
    <cellStyle name="Normal 2 4 2 4 3 5 3" xfId="21667" xr:uid="{00000000-0005-0000-0000-000029520000}"/>
    <cellStyle name="Normal 2 4 2 4 3 5 4" xfId="12131" xr:uid="{00000000-0005-0000-0000-00002A520000}"/>
    <cellStyle name="Normal 2 4 2 4 3 6" xfId="4978" xr:uid="{00000000-0005-0000-0000-00002B520000}"/>
    <cellStyle name="Normal 2 4 2 4 3 6 2" xfId="24051" xr:uid="{00000000-0005-0000-0000-00002C520000}"/>
    <cellStyle name="Normal 2 4 2 4 3 6 3" xfId="14515" xr:uid="{00000000-0005-0000-0000-00002D520000}"/>
    <cellStyle name="Normal 2 4 2 4 3 7" xfId="19283" xr:uid="{00000000-0005-0000-0000-00002E520000}"/>
    <cellStyle name="Normal 2 4 2 4 3 8" xfId="9747" xr:uid="{00000000-0005-0000-0000-00002F520000}"/>
    <cellStyle name="Normal 2 4 2 4 4" xfId="345" xr:uid="{00000000-0005-0000-0000-000030520000}"/>
    <cellStyle name="Normal 2 4 2 4 4 2" xfId="694" xr:uid="{00000000-0005-0000-0000-000031520000}"/>
    <cellStyle name="Normal 2 4 2 4 4 2 2" xfId="1892" xr:uid="{00000000-0005-0000-0000-000032520000}"/>
    <cellStyle name="Normal 2 4 2 4 4 2 2 2" xfId="4277" xr:uid="{00000000-0005-0000-0000-000033520000}"/>
    <cellStyle name="Normal 2 4 2 4 4 2 2 2 2" xfId="9046" xr:uid="{00000000-0005-0000-0000-000034520000}"/>
    <cellStyle name="Normal 2 4 2 4 4 2 2 2 2 2" xfId="28119" xr:uid="{00000000-0005-0000-0000-000035520000}"/>
    <cellStyle name="Normal 2 4 2 4 4 2 2 2 2 3" xfId="18583" xr:uid="{00000000-0005-0000-0000-000036520000}"/>
    <cellStyle name="Normal 2 4 2 4 4 2 2 2 3" xfId="23351" xr:uid="{00000000-0005-0000-0000-000037520000}"/>
    <cellStyle name="Normal 2 4 2 4 4 2 2 2 4" xfId="13815" xr:uid="{00000000-0005-0000-0000-000038520000}"/>
    <cellStyle name="Normal 2 4 2 4 4 2 2 3" xfId="6662" xr:uid="{00000000-0005-0000-0000-000039520000}"/>
    <cellStyle name="Normal 2 4 2 4 4 2 2 3 2" xfId="25735" xr:uid="{00000000-0005-0000-0000-00003A520000}"/>
    <cellStyle name="Normal 2 4 2 4 4 2 2 3 3" xfId="16199" xr:uid="{00000000-0005-0000-0000-00003B520000}"/>
    <cellStyle name="Normal 2 4 2 4 4 2 2 4" xfId="20967" xr:uid="{00000000-0005-0000-0000-00003C520000}"/>
    <cellStyle name="Normal 2 4 2 4 4 2 2 5" xfId="11431" xr:uid="{00000000-0005-0000-0000-00003D520000}"/>
    <cellStyle name="Normal 2 4 2 4 4 2 3" xfId="3085" xr:uid="{00000000-0005-0000-0000-00003E520000}"/>
    <cellStyle name="Normal 2 4 2 4 4 2 3 2" xfId="7854" xr:uid="{00000000-0005-0000-0000-00003F520000}"/>
    <cellStyle name="Normal 2 4 2 4 4 2 3 2 2" xfId="26927" xr:uid="{00000000-0005-0000-0000-000040520000}"/>
    <cellStyle name="Normal 2 4 2 4 4 2 3 2 3" xfId="17391" xr:uid="{00000000-0005-0000-0000-000041520000}"/>
    <cellStyle name="Normal 2 4 2 4 4 2 3 3" xfId="22159" xr:uid="{00000000-0005-0000-0000-000042520000}"/>
    <cellStyle name="Normal 2 4 2 4 4 2 3 4" xfId="12623" xr:uid="{00000000-0005-0000-0000-000043520000}"/>
    <cellStyle name="Normal 2 4 2 4 4 2 4" xfId="5470" xr:uid="{00000000-0005-0000-0000-000044520000}"/>
    <cellStyle name="Normal 2 4 2 4 4 2 4 2" xfId="24543" xr:uid="{00000000-0005-0000-0000-000045520000}"/>
    <cellStyle name="Normal 2 4 2 4 4 2 4 3" xfId="15007" xr:uid="{00000000-0005-0000-0000-000046520000}"/>
    <cellStyle name="Normal 2 4 2 4 4 2 5" xfId="19775" xr:uid="{00000000-0005-0000-0000-000047520000}"/>
    <cellStyle name="Normal 2 4 2 4 4 2 6" xfId="10239" xr:uid="{00000000-0005-0000-0000-000048520000}"/>
    <cellStyle name="Normal 2 4 2 4 4 3" xfId="1042" xr:uid="{00000000-0005-0000-0000-000049520000}"/>
    <cellStyle name="Normal 2 4 2 4 4 3 2" xfId="2240" xr:uid="{00000000-0005-0000-0000-00004A520000}"/>
    <cellStyle name="Normal 2 4 2 4 4 3 2 2" xfId="4625" xr:uid="{00000000-0005-0000-0000-00004B520000}"/>
    <cellStyle name="Normal 2 4 2 4 4 3 2 2 2" xfId="9394" xr:uid="{00000000-0005-0000-0000-00004C520000}"/>
    <cellStyle name="Normal 2 4 2 4 4 3 2 2 2 2" xfId="28467" xr:uid="{00000000-0005-0000-0000-00004D520000}"/>
    <cellStyle name="Normal 2 4 2 4 4 3 2 2 2 3" xfId="18931" xr:uid="{00000000-0005-0000-0000-00004E520000}"/>
    <cellStyle name="Normal 2 4 2 4 4 3 2 2 3" xfId="23699" xr:uid="{00000000-0005-0000-0000-00004F520000}"/>
    <cellStyle name="Normal 2 4 2 4 4 3 2 2 4" xfId="14163" xr:uid="{00000000-0005-0000-0000-000050520000}"/>
    <cellStyle name="Normal 2 4 2 4 4 3 2 3" xfId="7010" xr:uid="{00000000-0005-0000-0000-000051520000}"/>
    <cellStyle name="Normal 2 4 2 4 4 3 2 3 2" xfId="26083" xr:uid="{00000000-0005-0000-0000-000052520000}"/>
    <cellStyle name="Normal 2 4 2 4 4 3 2 3 3" xfId="16547" xr:uid="{00000000-0005-0000-0000-000053520000}"/>
    <cellStyle name="Normal 2 4 2 4 4 3 2 4" xfId="21315" xr:uid="{00000000-0005-0000-0000-000054520000}"/>
    <cellStyle name="Normal 2 4 2 4 4 3 2 5" xfId="11779" xr:uid="{00000000-0005-0000-0000-000055520000}"/>
    <cellStyle name="Normal 2 4 2 4 4 3 3" xfId="3433" xr:uid="{00000000-0005-0000-0000-000056520000}"/>
    <cellStyle name="Normal 2 4 2 4 4 3 3 2" xfId="8202" xr:uid="{00000000-0005-0000-0000-000057520000}"/>
    <cellStyle name="Normal 2 4 2 4 4 3 3 2 2" xfId="27275" xr:uid="{00000000-0005-0000-0000-000058520000}"/>
    <cellStyle name="Normal 2 4 2 4 4 3 3 2 3" xfId="17739" xr:uid="{00000000-0005-0000-0000-000059520000}"/>
    <cellStyle name="Normal 2 4 2 4 4 3 3 3" xfId="22507" xr:uid="{00000000-0005-0000-0000-00005A520000}"/>
    <cellStyle name="Normal 2 4 2 4 4 3 3 4" xfId="12971" xr:uid="{00000000-0005-0000-0000-00005B520000}"/>
    <cellStyle name="Normal 2 4 2 4 4 3 4" xfId="5818" xr:uid="{00000000-0005-0000-0000-00005C520000}"/>
    <cellStyle name="Normal 2 4 2 4 4 3 4 2" xfId="24891" xr:uid="{00000000-0005-0000-0000-00005D520000}"/>
    <cellStyle name="Normal 2 4 2 4 4 3 4 3" xfId="15355" xr:uid="{00000000-0005-0000-0000-00005E520000}"/>
    <cellStyle name="Normal 2 4 2 4 4 3 5" xfId="20123" xr:uid="{00000000-0005-0000-0000-00005F520000}"/>
    <cellStyle name="Normal 2 4 2 4 4 3 6" xfId="10587" xr:uid="{00000000-0005-0000-0000-000060520000}"/>
    <cellStyle name="Normal 2 4 2 4 4 4" xfId="1544" xr:uid="{00000000-0005-0000-0000-000061520000}"/>
    <cellStyle name="Normal 2 4 2 4 4 4 2" xfId="3929" xr:uid="{00000000-0005-0000-0000-000062520000}"/>
    <cellStyle name="Normal 2 4 2 4 4 4 2 2" xfId="8698" xr:uid="{00000000-0005-0000-0000-000063520000}"/>
    <cellStyle name="Normal 2 4 2 4 4 4 2 2 2" xfId="27771" xr:uid="{00000000-0005-0000-0000-000064520000}"/>
    <cellStyle name="Normal 2 4 2 4 4 4 2 2 3" xfId="18235" xr:uid="{00000000-0005-0000-0000-000065520000}"/>
    <cellStyle name="Normal 2 4 2 4 4 4 2 3" xfId="23003" xr:uid="{00000000-0005-0000-0000-000066520000}"/>
    <cellStyle name="Normal 2 4 2 4 4 4 2 4" xfId="13467" xr:uid="{00000000-0005-0000-0000-000067520000}"/>
    <cellStyle name="Normal 2 4 2 4 4 4 3" xfId="6314" xr:uid="{00000000-0005-0000-0000-000068520000}"/>
    <cellStyle name="Normal 2 4 2 4 4 4 3 2" xfId="25387" xr:uid="{00000000-0005-0000-0000-000069520000}"/>
    <cellStyle name="Normal 2 4 2 4 4 4 3 3" xfId="15851" xr:uid="{00000000-0005-0000-0000-00006A520000}"/>
    <cellStyle name="Normal 2 4 2 4 4 4 4" xfId="20619" xr:uid="{00000000-0005-0000-0000-00006B520000}"/>
    <cellStyle name="Normal 2 4 2 4 4 4 5" xfId="11083" xr:uid="{00000000-0005-0000-0000-00006C520000}"/>
    <cellStyle name="Normal 2 4 2 4 4 5" xfId="2737" xr:uid="{00000000-0005-0000-0000-00006D520000}"/>
    <cellStyle name="Normal 2 4 2 4 4 5 2" xfId="7506" xr:uid="{00000000-0005-0000-0000-00006E520000}"/>
    <cellStyle name="Normal 2 4 2 4 4 5 2 2" xfId="26579" xr:uid="{00000000-0005-0000-0000-00006F520000}"/>
    <cellStyle name="Normal 2 4 2 4 4 5 2 3" xfId="17043" xr:uid="{00000000-0005-0000-0000-000070520000}"/>
    <cellStyle name="Normal 2 4 2 4 4 5 3" xfId="21811" xr:uid="{00000000-0005-0000-0000-000071520000}"/>
    <cellStyle name="Normal 2 4 2 4 4 5 4" xfId="12275" xr:uid="{00000000-0005-0000-0000-000072520000}"/>
    <cellStyle name="Normal 2 4 2 4 4 6" xfId="5122" xr:uid="{00000000-0005-0000-0000-000073520000}"/>
    <cellStyle name="Normal 2 4 2 4 4 6 2" xfId="24195" xr:uid="{00000000-0005-0000-0000-000074520000}"/>
    <cellStyle name="Normal 2 4 2 4 4 6 3" xfId="14659" xr:uid="{00000000-0005-0000-0000-000075520000}"/>
    <cellStyle name="Normal 2 4 2 4 4 7" xfId="19427" xr:uid="{00000000-0005-0000-0000-000076520000}"/>
    <cellStyle name="Normal 2 4 2 4 4 8" xfId="9891" xr:uid="{00000000-0005-0000-0000-000077520000}"/>
    <cellStyle name="Normal 2 4 2 4 5" xfId="478" xr:uid="{00000000-0005-0000-0000-000078520000}"/>
    <cellStyle name="Normal 2 4 2 4 5 2" xfId="1676" xr:uid="{00000000-0005-0000-0000-000079520000}"/>
    <cellStyle name="Normal 2 4 2 4 5 2 2" xfId="4061" xr:uid="{00000000-0005-0000-0000-00007A520000}"/>
    <cellStyle name="Normal 2 4 2 4 5 2 2 2" xfId="8830" xr:uid="{00000000-0005-0000-0000-00007B520000}"/>
    <cellStyle name="Normal 2 4 2 4 5 2 2 2 2" xfId="27903" xr:uid="{00000000-0005-0000-0000-00007C520000}"/>
    <cellStyle name="Normal 2 4 2 4 5 2 2 2 3" xfId="18367" xr:uid="{00000000-0005-0000-0000-00007D520000}"/>
    <cellStyle name="Normal 2 4 2 4 5 2 2 3" xfId="23135" xr:uid="{00000000-0005-0000-0000-00007E520000}"/>
    <cellStyle name="Normal 2 4 2 4 5 2 2 4" xfId="13599" xr:uid="{00000000-0005-0000-0000-00007F520000}"/>
    <cellStyle name="Normal 2 4 2 4 5 2 3" xfId="6446" xr:uid="{00000000-0005-0000-0000-000080520000}"/>
    <cellStyle name="Normal 2 4 2 4 5 2 3 2" xfId="25519" xr:uid="{00000000-0005-0000-0000-000081520000}"/>
    <cellStyle name="Normal 2 4 2 4 5 2 3 3" xfId="15983" xr:uid="{00000000-0005-0000-0000-000082520000}"/>
    <cellStyle name="Normal 2 4 2 4 5 2 4" xfId="20751" xr:uid="{00000000-0005-0000-0000-000083520000}"/>
    <cellStyle name="Normal 2 4 2 4 5 2 5" xfId="11215" xr:uid="{00000000-0005-0000-0000-000084520000}"/>
    <cellStyle name="Normal 2 4 2 4 5 3" xfId="2869" xr:uid="{00000000-0005-0000-0000-000085520000}"/>
    <cellStyle name="Normal 2 4 2 4 5 3 2" xfId="7638" xr:uid="{00000000-0005-0000-0000-000086520000}"/>
    <cellStyle name="Normal 2 4 2 4 5 3 2 2" xfId="26711" xr:uid="{00000000-0005-0000-0000-000087520000}"/>
    <cellStyle name="Normal 2 4 2 4 5 3 2 3" xfId="17175" xr:uid="{00000000-0005-0000-0000-000088520000}"/>
    <cellStyle name="Normal 2 4 2 4 5 3 3" xfId="21943" xr:uid="{00000000-0005-0000-0000-000089520000}"/>
    <cellStyle name="Normal 2 4 2 4 5 3 4" xfId="12407" xr:uid="{00000000-0005-0000-0000-00008A520000}"/>
    <cellStyle name="Normal 2 4 2 4 5 4" xfId="5254" xr:uid="{00000000-0005-0000-0000-00008B520000}"/>
    <cellStyle name="Normal 2 4 2 4 5 4 2" xfId="24327" xr:uid="{00000000-0005-0000-0000-00008C520000}"/>
    <cellStyle name="Normal 2 4 2 4 5 4 3" xfId="14791" xr:uid="{00000000-0005-0000-0000-00008D520000}"/>
    <cellStyle name="Normal 2 4 2 4 5 5" xfId="19559" xr:uid="{00000000-0005-0000-0000-00008E520000}"/>
    <cellStyle name="Normal 2 4 2 4 5 6" xfId="10023" xr:uid="{00000000-0005-0000-0000-00008F520000}"/>
    <cellStyle name="Normal 2 4 2 4 6" xfId="826" xr:uid="{00000000-0005-0000-0000-000090520000}"/>
    <cellStyle name="Normal 2 4 2 4 6 2" xfId="2024" xr:uid="{00000000-0005-0000-0000-000091520000}"/>
    <cellStyle name="Normal 2 4 2 4 6 2 2" xfId="4409" xr:uid="{00000000-0005-0000-0000-000092520000}"/>
    <cellStyle name="Normal 2 4 2 4 6 2 2 2" xfId="9178" xr:uid="{00000000-0005-0000-0000-000093520000}"/>
    <cellStyle name="Normal 2 4 2 4 6 2 2 2 2" xfId="28251" xr:uid="{00000000-0005-0000-0000-000094520000}"/>
    <cellStyle name="Normal 2 4 2 4 6 2 2 2 3" xfId="18715" xr:uid="{00000000-0005-0000-0000-000095520000}"/>
    <cellStyle name="Normal 2 4 2 4 6 2 2 3" xfId="23483" xr:uid="{00000000-0005-0000-0000-000096520000}"/>
    <cellStyle name="Normal 2 4 2 4 6 2 2 4" xfId="13947" xr:uid="{00000000-0005-0000-0000-000097520000}"/>
    <cellStyle name="Normal 2 4 2 4 6 2 3" xfId="6794" xr:uid="{00000000-0005-0000-0000-000098520000}"/>
    <cellStyle name="Normal 2 4 2 4 6 2 3 2" xfId="25867" xr:uid="{00000000-0005-0000-0000-000099520000}"/>
    <cellStyle name="Normal 2 4 2 4 6 2 3 3" xfId="16331" xr:uid="{00000000-0005-0000-0000-00009A520000}"/>
    <cellStyle name="Normal 2 4 2 4 6 2 4" xfId="21099" xr:uid="{00000000-0005-0000-0000-00009B520000}"/>
    <cellStyle name="Normal 2 4 2 4 6 2 5" xfId="11563" xr:uid="{00000000-0005-0000-0000-00009C520000}"/>
    <cellStyle name="Normal 2 4 2 4 6 3" xfId="3217" xr:uid="{00000000-0005-0000-0000-00009D520000}"/>
    <cellStyle name="Normal 2 4 2 4 6 3 2" xfId="7986" xr:uid="{00000000-0005-0000-0000-00009E520000}"/>
    <cellStyle name="Normal 2 4 2 4 6 3 2 2" xfId="27059" xr:uid="{00000000-0005-0000-0000-00009F520000}"/>
    <cellStyle name="Normal 2 4 2 4 6 3 2 3" xfId="17523" xr:uid="{00000000-0005-0000-0000-0000A0520000}"/>
    <cellStyle name="Normal 2 4 2 4 6 3 3" xfId="22291" xr:uid="{00000000-0005-0000-0000-0000A1520000}"/>
    <cellStyle name="Normal 2 4 2 4 6 3 4" xfId="12755" xr:uid="{00000000-0005-0000-0000-0000A2520000}"/>
    <cellStyle name="Normal 2 4 2 4 6 4" xfId="5602" xr:uid="{00000000-0005-0000-0000-0000A3520000}"/>
    <cellStyle name="Normal 2 4 2 4 6 4 2" xfId="24675" xr:uid="{00000000-0005-0000-0000-0000A4520000}"/>
    <cellStyle name="Normal 2 4 2 4 6 4 3" xfId="15139" xr:uid="{00000000-0005-0000-0000-0000A5520000}"/>
    <cellStyle name="Normal 2 4 2 4 6 5" xfId="19907" xr:uid="{00000000-0005-0000-0000-0000A6520000}"/>
    <cellStyle name="Normal 2 4 2 4 6 6" xfId="10371" xr:uid="{00000000-0005-0000-0000-0000A7520000}"/>
    <cellStyle name="Normal 2 4 2 4 7" xfId="1328" xr:uid="{00000000-0005-0000-0000-0000A8520000}"/>
    <cellStyle name="Normal 2 4 2 4 7 2" xfId="3713" xr:uid="{00000000-0005-0000-0000-0000A9520000}"/>
    <cellStyle name="Normal 2 4 2 4 7 2 2" xfId="8482" xr:uid="{00000000-0005-0000-0000-0000AA520000}"/>
    <cellStyle name="Normal 2 4 2 4 7 2 2 2" xfId="27555" xr:uid="{00000000-0005-0000-0000-0000AB520000}"/>
    <cellStyle name="Normal 2 4 2 4 7 2 2 3" xfId="18019" xr:uid="{00000000-0005-0000-0000-0000AC520000}"/>
    <cellStyle name="Normal 2 4 2 4 7 2 3" xfId="22787" xr:uid="{00000000-0005-0000-0000-0000AD520000}"/>
    <cellStyle name="Normal 2 4 2 4 7 2 4" xfId="13251" xr:uid="{00000000-0005-0000-0000-0000AE520000}"/>
    <cellStyle name="Normal 2 4 2 4 7 3" xfId="6098" xr:uid="{00000000-0005-0000-0000-0000AF520000}"/>
    <cellStyle name="Normal 2 4 2 4 7 3 2" xfId="25171" xr:uid="{00000000-0005-0000-0000-0000B0520000}"/>
    <cellStyle name="Normal 2 4 2 4 7 3 3" xfId="15635" xr:uid="{00000000-0005-0000-0000-0000B1520000}"/>
    <cellStyle name="Normal 2 4 2 4 7 4" xfId="20403" xr:uid="{00000000-0005-0000-0000-0000B2520000}"/>
    <cellStyle name="Normal 2 4 2 4 7 5" xfId="10867" xr:uid="{00000000-0005-0000-0000-0000B3520000}"/>
    <cellStyle name="Normal 2 4 2 4 8" xfId="2521" xr:uid="{00000000-0005-0000-0000-0000B4520000}"/>
    <cellStyle name="Normal 2 4 2 4 8 2" xfId="7290" xr:uid="{00000000-0005-0000-0000-0000B5520000}"/>
    <cellStyle name="Normal 2 4 2 4 8 2 2" xfId="26363" xr:uid="{00000000-0005-0000-0000-0000B6520000}"/>
    <cellStyle name="Normal 2 4 2 4 8 2 3" xfId="16827" xr:uid="{00000000-0005-0000-0000-0000B7520000}"/>
    <cellStyle name="Normal 2 4 2 4 8 3" xfId="21595" xr:uid="{00000000-0005-0000-0000-0000B8520000}"/>
    <cellStyle name="Normal 2 4 2 4 8 4" xfId="12059" xr:uid="{00000000-0005-0000-0000-0000B9520000}"/>
    <cellStyle name="Normal 2 4 2 4 9" xfId="4906" xr:uid="{00000000-0005-0000-0000-0000BA520000}"/>
    <cellStyle name="Normal 2 4 2 4 9 2" xfId="23979" xr:uid="{00000000-0005-0000-0000-0000BB520000}"/>
    <cellStyle name="Normal 2 4 2 4 9 3" xfId="14443" xr:uid="{00000000-0005-0000-0000-0000BC520000}"/>
    <cellStyle name="Normal 2 4 2 5" xfId="249" xr:uid="{00000000-0005-0000-0000-0000BD520000}"/>
    <cellStyle name="Normal 2 4 2 5 2" xfId="393" xr:uid="{00000000-0005-0000-0000-0000BE520000}"/>
    <cellStyle name="Normal 2 4 2 5 2 2" xfId="742" xr:uid="{00000000-0005-0000-0000-0000BF520000}"/>
    <cellStyle name="Normal 2 4 2 5 2 2 2" xfId="1940" xr:uid="{00000000-0005-0000-0000-0000C0520000}"/>
    <cellStyle name="Normal 2 4 2 5 2 2 2 2" xfId="4325" xr:uid="{00000000-0005-0000-0000-0000C1520000}"/>
    <cellStyle name="Normal 2 4 2 5 2 2 2 2 2" xfId="9094" xr:uid="{00000000-0005-0000-0000-0000C2520000}"/>
    <cellStyle name="Normal 2 4 2 5 2 2 2 2 2 2" xfId="28167" xr:uid="{00000000-0005-0000-0000-0000C3520000}"/>
    <cellStyle name="Normal 2 4 2 5 2 2 2 2 2 3" xfId="18631" xr:uid="{00000000-0005-0000-0000-0000C4520000}"/>
    <cellStyle name="Normal 2 4 2 5 2 2 2 2 3" xfId="23399" xr:uid="{00000000-0005-0000-0000-0000C5520000}"/>
    <cellStyle name="Normal 2 4 2 5 2 2 2 2 4" xfId="13863" xr:uid="{00000000-0005-0000-0000-0000C6520000}"/>
    <cellStyle name="Normal 2 4 2 5 2 2 2 3" xfId="6710" xr:uid="{00000000-0005-0000-0000-0000C7520000}"/>
    <cellStyle name="Normal 2 4 2 5 2 2 2 3 2" xfId="25783" xr:uid="{00000000-0005-0000-0000-0000C8520000}"/>
    <cellStyle name="Normal 2 4 2 5 2 2 2 3 3" xfId="16247" xr:uid="{00000000-0005-0000-0000-0000C9520000}"/>
    <cellStyle name="Normal 2 4 2 5 2 2 2 4" xfId="21015" xr:uid="{00000000-0005-0000-0000-0000CA520000}"/>
    <cellStyle name="Normal 2 4 2 5 2 2 2 5" xfId="11479" xr:uid="{00000000-0005-0000-0000-0000CB520000}"/>
    <cellStyle name="Normal 2 4 2 5 2 2 3" xfId="3133" xr:uid="{00000000-0005-0000-0000-0000CC520000}"/>
    <cellStyle name="Normal 2 4 2 5 2 2 3 2" xfId="7902" xr:uid="{00000000-0005-0000-0000-0000CD520000}"/>
    <cellStyle name="Normal 2 4 2 5 2 2 3 2 2" xfId="26975" xr:uid="{00000000-0005-0000-0000-0000CE520000}"/>
    <cellStyle name="Normal 2 4 2 5 2 2 3 2 3" xfId="17439" xr:uid="{00000000-0005-0000-0000-0000CF520000}"/>
    <cellStyle name="Normal 2 4 2 5 2 2 3 3" xfId="22207" xr:uid="{00000000-0005-0000-0000-0000D0520000}"/>
    <cellStyle name="Normal 2 4 2 5 2 2 3 4" xfId="12671" xr:uid="{00000000-0005-0000-0000-0000D1520000}"/>
    <cellStyle name="Normal 2 4 2 5 2 2 4" xfId="5518" xr:uid="{00000000-0005-0000-0000-0000D2520000}"/>
    <cellStyle name="Normal 2 4 2 5 2 2 4 2" xfId="24591" xr:uid="{00000000-0005-0000-0000-0000D3520000}"/>
    <cellStyle name="Normal 2 4 2 5 2 2 4 3" xfId="15055" xr:uid="{00000000-0005-0000-0000-0000D4520000}"/>
    <cellStyle name="Normal 2 4 2 5 2 2 5" xfId="19823" xr:uid="{00000000-0005-0000-0000-0000D5520000}"/>
    <cellStyle name="Normal 2 4 2 5 2 2 6" xfId="10287" xr:uid="{00000000-0005-0000-0000-0000D6520000}"/>
    <cellStyle name="Normal 2 4 2 5 2 3" xfId="1090" xr:uid="{00000000-0005-0000-0000-0000D7520000}"/>
    <cellStyle name="Normal 2 4 2 5 2 3 2" xfId="2288" xr:uid="{00000000-0005-0000-0000-0000D8520000}"/>
    <cellStyle name="Normal 2 4 2 5 2 3 2 2" xfId="4673" xr:uid="{00000000-0005-0000-0000-0000D9520000}"/>
    <cellStyle name="Normal 2 4 2 5 2 3 2 2 2" xfId="9442" xr:uid="{00000000-0005-0000-0000-0000DA520000}"/>
    <cellStyle name="Normal 2 4 2 5 2 3 2 2 2 2" xfId="28515" xr:uid="{00000000-0005-0000-0000-0000DB520000}"/>
    <cellStyle name="Normal 2 4 2 5 2 3 2 2 2 3" xfId="18979" xr:uid="{00000000-0005-0000-0000-0000DC520000}"/>
    <cellStyle name="Normal 2 4 2 5 2 3 2 2 3" xfId="23747" xr:uid="{00000000-0005-0000-0000-0000DD520000}"/>
    <cellStyle name="Normal 2 4 2 5 2 3 2 2 4" xfId="14211" xr:uid="{00000000-0005-0000-0000-0000DE520000}"/>
    <cellStyle name="Normal 2 4 2 5 2 3 2 3" xfId="7058" xr:uid="{00000000-0005-0000-0000-0000DF520000}"/>
    <cellStyle name="Normal 2 4 2 5 2 3 2 3 2" xfId="26131" xr:uid="{00000000-0005-0000-0000-0000E0520000}"/>
    <cellStyle name="Normal 2 4 2 5 2 3 2 3 3" xfId="16595" xr:uid="{00000000-0005-0000-0000-0000E1520000}"/>
    <cellStyle name="Normal 2 4 2 5 2 3 2 4" xfId="21363" xr:uid="{00000000-0005-0000-0000-0000E2520000}"/>
    <cellStyle name="Normal 2 4 2 5 2 3 2 5" xfId="11827" xr:uid="{00000000-0005-0000-0000-0000E3520000}"/>
    <cellStyle name="Normal 2 4 2 5 2 3 3" xfId="3481" xr:uid="{00000000-0005-0000-0000-0000E4520000}"/>
    <cellStyle name="Normal 2 4 2 5 2 3 3 2" xfId="8250" xr:uid="{00000000-0005-0000-0000-0000E5520000}"/>
    <cellStyle name="Normal 2 4 2 5 2 3 3 2 2" xfId="27323" xr:uid="{00000000-0005-0000-0000-0000E6520000}"/>
    <cellStyle name="Normal 2 4 2 5 2 3 3 2 3" xfId="17787" xr:uid="{00000000-0005-0000-0000-0000E7520000}"/>
    <cellStyle name="Normal 2 4 2 5 2 3 3 3" xfId="22555" xr:uid="{00000000-0005-0000-0000-0000E8520000}"/>
    <cellStyle name="Normal 2 4 2 5 2 3 3 4" xfId="13019" xr:uid="{00000000-0005-0000-0000-0000E9520000}"/>
    <cellStyle name="Normal 2 4 2 5 2 3 4" xfId="5866" xr:uid="{00000000-0005-0000-0000-0000EA520000}"/>
    <cellStyle name="Normal 2 4 2 5 2 3 4 2" xfId="24939" xr:uid="{00000000-0005-0000-0000-0000EB520000}"/>
    <cellStyle name="Normal 2 4 2 5 2 3 4 3" xfId="15403" xr:uid="{00000000-0005-0000-0000-0000EC520000}"/>
    <cellStyle name="Normal 2 4 2 5 2 3 5" xfId="20171" xr:uid="{00000000-0005-0000-0000-0000ED520000}"/>
    <cellStyle name="Normal 2 4 2 5 2 3 6" xfId="10635" xr:uid="{00000000-0005-0000-0000-0000EE520000}"/>
    <cellStyle name="Normal 2 4 2 5 2 4" xfId="1592" xr:uid="{00000000-0005-0000-0000-0000EF520000}"/>
    <cellStyle name="Normal 2 4 2 5 2 4 2" xfId="3977" xr:uid="{00000000-0005-0000-0000-0000F0520000}"/>
    <cellStyle name="Normal 2 4 2 5 2 4 2 2" xfId="8746" xr:uid="{00000000-0005-0000-0000-0000F1520000}"/>
    <cellStyle name="Normal 2 4 2 5 2 4 2 2 2" xfId="27819" xr:uid="{00000000-0005-0000-0000-0000F2520000}"/>
    <cellStyle name="Normal 2 4 2 5 2 4 2 2 3" xfId="18283" xr:uid="{00000000-0005-0000-0000-0000F3520000}"/>
    <cellStyle name="Normal 2 4 2 5 2 4 2 3" xfId="23051" xr:uid="{00000000-0005-0000-0000-0000F4520000}"/>
    <cellStyle name="Normal 2 4 2 5 2 4 2 4" xfId="13515" xr:uid="{00000000-0005-0000-0000-0000F5520000}"/>
    <cellStyle name="Normal 2 4 2 5 2 4 3" xfId="6362" xr:uid="{00000000-0005-0000-0000-0000F6520000}"/>
    <cellStyle name="Normal 2 4 2 5 2 4 3 2" xfId="25435" xr:uid="{00000000-0005-0000-0000-0000F7520000}"/>
    <cellStyle name="Normal 2 4 2 5 2 4 3 3" xfId="15899" xr:uid="{00000000-0005-0000-0000-0000F8520000}"/>
    <cellStyle name="Normal 2 4 2 5 2 4 4" xfId="20667" xr:uid="{00000000-0005-0000-0000-0000F9520000}"/>
    <cellStyle name="Normal 2 4 2 5 2 4 5" xfId="11131" xr:uid="{00000000-0005-0000-0000-0000FA520000}"/>
    <cellStyle name="Normal 2 4 2 5 2 5" xfId="2785" xr:uid="{00000000-0005-0000-0000-0000FB520000}"/>
    <cellStyle name="Normal 2 4 2 5 2 5 2" xfId="7554" xr:uid="{00000000-0005-0000-0000-0000FC520000}"/>
    <cellStyle name="Normal 2 4 2 5 2 5 2 2" xfId="26627" xr:uid="{00000000-0005-0000-0000-0000FD520000}"/>
    <cellStyle name="Normal 2 4 2 5 2 5 2 3" xfId="17091" xr:uid="{00000000-0005-0000-0000-0000FE520000}"/>
    <cellStyle name="Normal 2 4 2 5 2 5 3" xfId="21859" xr:uid="{00000000-0005-0000-0000-0000FF520000}"/>
    <cellStyle name="Normal 2 4 2 5 2 5 4" xfId="12323" xr:uid="{00000000-0005-0000-0000-000000530000}"/>
    <cellStyle name="Normal 2 4 2 5 2 6" xfId="5170" xr:uid="{00000000-0005-0000-0000-000001530000}"/>
    <cellStyle name="Normal 2 4 2 5 2 6 2" xfId="24243" xr:uid="{00000000-0005-0000-0000-000002530000}"/>
    <cellStyle name="Normal 2 4 2 5 2 6 3" xfId="14707" xr:uid="{00000000-0005-0000-0000-000003530000}"/>
    <cellStyle name="Normal 2 4 2 5 2 7" xfId="19475" xr:uid="{00000000-0005-0000-0000-000004530000}"/>
    <cellStyle name="Normal 2 4 2 5 2 8" xfId="9939" xr:uid="{00000000-0005-0000-0000-000005530000}"/>
    <cellStyle name="Normal 2 4 2 5 3" xfId="598" xr:uid="{00000000-0005-0000-0000-000006530000}"/>
    <cellStyle name="Normal 2 4 2 5 3 2" xfId="1796" xr:uid="{00000000-0005-0000-0000-000007530000}"/>
    <cellStyle name="Normal 2 4 2 5 3 2 2" xfId="4181" xr:uid="{00000000-0005-0000-0000-000008530000}"/>
    <cellStyle name="Normal 2 4 2 5 3 2 2 2" xfId="8950" xr:uid="{00000000-0005-0000-0000-000009530000}"/>
    <cellStyle name="Normal 2 4 2 5 3 2 2 2 2" xfId="28023" xr:uid="{00000000-0005-0000-0000-00000A530000}"/>
    <cellStyle name="Normal 2 4 2 5 3 2 2 2 3" xfId="18487" xr:uid="{00000000-0005-0000-0000-00000B530000}"/>
    <cellStyle name="Normal 2 4 2 5 3 2 2 3" xfId="23255" xr:uid="{00000000-0005-0000-0000-00000C530000}"/>
    <cellStyle name="Normal 2 4 2 5 3 2 2 4" xfId="13719" xr:uid="{00000000-0005-0000-0000-00000D530000}"/>
    <cellStyle name="Normal 2 4 2 5 3 2 3" xfId="6566" xr:uid="{00000000-0005-0000-0000-00000E530000}"/>
    <cellStyle name="Normal 2 4 2 5 3 2 3 2" xfId="25639" xr:uid="{00000000-0005-0000-0000-00000F530000}"/>
    <cellStyle name="Normal 2 4 2 5 3 2 3 3" xfId="16103" xr:uid="{00000000-0005-0000-0000-000010530000}"/>
    <cellStyle name="Normal 2 4 2 5 3 2 4" xfId="20871" xr:uid="{00000000-0005-0000-0000-000011530000}"/>
    <cellStyle name="Normal 2 4 2 5 3 2 5" xfId="11335" xr:uid="{00000000-0005-0000-0000-000012530000}"/>
    <cellStyle name="Normal 2 4 2 5 3 3" xfId="2989" xr:uid="{00000000-0005-0000-0000-000013530000}"/>
    <cellStyle name="Normal 2 4 2 5 3 3 2" xfId="7758" xr:uid="{00000000-0005-0000-0000-000014530000}"/>
    <cellStyle name="Normal 2 4 2 5 3 3 2 2" xfId="26831" xr:uid="{00000000-0005-0000-0000-000015530000}"/>
    <cellStyle name="Normal 2 4 2 5 3 3 2 3" xfId="17295" xr:uid="{00000000-0005-0000-0000-000016530000}"/>
    <cellStyle name="Normal 2 4 2 5 3 3 3" xfId="22063" xr:uid="{00000000-0005-0000-0000-000017530000}"/>
    <cellStyle name="Normal 2 4 2 5 3 3 4" xfId="12527" xr:uid="{00000000-0005-0000-0000-000018530000}"/>
    <cellStyle name="Normal 2 4 2 5 3 4" xfId="5374" xr:uid="{00000000-0005-0000-0000-000019530000}"/>
    <cellStyle name="Normal 2 4 2 5 3 4 2" xfId="24447" xr:uid="{00000000-0005-0000-0000-00001A530000}"/>
    <cellStyle name="Normal 2 4 2 5 3 4 3" xfId="14911" xr:uid="{00000000-0005-0000-0000-00001B530000}"/>
    <cellStyle name="Normal 2 4 2 5 3 5" xfId="19679" xr:uid="{00000000-0005-0000-0000-00001C530000}"/>
    <cellStyle name="Normal 2 4 2 5 3 6" xfId="10143" xr:uid="{00000000-0005-0000-0000-00001D530000}"/>
    <cellStyle name="Normal 2 4 2 5 4" xfId="946" xr:uid="{00000000-0005-0000-0000-00001E530000}"/>
    <cellStyle name="Normal 2 4 2 5 4 2" xfId="2144" xr:uid="{00000000-0005-0000-0000-00001F530000}"/>
    <cellStyle name="Normal 2 4 2 5 4 2 2" xfId="4529" xr:uid="{00000000-0005-0000-0000-000020530000}"/>
    <cellStyle name="Normal 2 4 2 5 4 2 2 2" xfId="9298" xr:uid="{00000000-0005-0000-0000-000021530000}"/>
    <cellStyle name="Normal 2 4 2 5 4 2 2 2 2" xfId="28371" xr:uid="{00000000-0005-0000-0000-000022530000}"/>
    <cellStyle name="Normal 2 4 2 5 4 2 2 2 3" xfId="18835" xr:uid="{00000000-0005-0000-0000-000023530000}"/>
    <cellStyle name="Normal 2 4 2 5 4 2 2 3" xfId="23603" xr:uid="{00000000-0005-0000-0000-000024530000}"/>
    <cellStyle name="Normal 2 4 2 5 4 2 2 4" xfId="14067" xr:uid="{00000000-0005-0000-0000-000025530000}"/>
    <cellStyle name="Normal 2 4 2 5 4 2 3" xfId="6914" xr:uid="{00000000-0005-0000-0000-000026530000}"/>
    <cellStyle name="Normal 2 4 2 5 4 2 3 2" xfId="25987" xr:uid="{00000000-0005-0000-0000-000027530000}"/>
    <cellStyle name="Normal 2 4 2 5 4 2 3 3" xfId="16451" xr:uid="{00000000-0005-0000-0000-000028530000}"/>
    <cellStyle name="Normal 2 4 2 5 4 2 4" xfId="21219" xr:uid="{00000000-0005-0000-0000-000029530000}"/>
    <cellStyle name="Normal 2 4 2 5 4 2 5" xfId="11683" xr:uid="{00000000-0005-0000-0000-00002A530000}"/>
    <cellStyle name="Normal 2 4 2 5 4 3" xfId="3337" xr:uid="{00000000-0005-0000-0000-00002B530000}"/>
    <cellStyle name="Normal 2 4 2 5 4 3 2" xfId="8106" xr:uid="{00000000-0005-0000-0000-00002C530000}"/>
    <cellStyle name="Normal 2 4 2 5 4 3 2 2" xfId="27179" xr:uid="{00000000-0005-0000-0000-00002D530000}"/>
    <cellStyle name="Normal 2 4 2 5 4 3 2 3" xfId="17643" xr:uid="{00000000-0005-0000-0000-00002E530000}"/>
    <cellStyle name="Normal 2 4 2 5 4 3 3" xfId="22411" xr:uid="{00000000-0005-0000-0000-00002F530000}"/>
    <cellStyle name="Normal 2 4 2 5 4 3 4" xfId="12875" xr:uid="{00000000-0005-0000-0000-000030530000}"/>
    <cellStyle name="Normal 2 4 2 5 4 4" xfId="5722" xr:uid="{00000000-0005-0000-0000-000031530000}"/>
    <cellStyle name="Normal 2 4 2 5 4 4 2" xfId="24795" xr:uid="{00000000-0005-0000-0000-000032530000}"/>
    <cellStyle name="Normal 2 4 2 5 4 4 3" xfId="15259" xr:uid="{00000000-0005-0000-0000-000033530000}"/>
    <cellStyle name="Normal 2 4 2 5 4 5" xfId="20027" xr:uid="{00000000-0005-0000-0000-000034530000}"/>
    <cellStyle name="Normal 2 4 2 5 4 6" xfId="10491" xr:uid="{00000000-0005-0000-0000-000035530000}"/>
    <cellStyle name="Normal 2 4 2 5 5" xfId="1448" xr:uid="{00000000-0005-0000-0000-000036530000}"/>
    <cellStyle name="Normal 2 4 2 5 5 2" xfId="3833" xr:uid="{00000000-0005-0000-0000-000037530000}"/>
    <cellStyle name="Normal 2 4 2 5 5 2 2" xfId="8602" xr:uid="{00000000-0005-0000-0000-000038530000}"/>
    <cellStyle name="Normal 2 4 2 5 5 2 2 2" xfId="27675" xr:uid="{00000000-0005-0000-0000-000039530000}"/>
    <cellStyle name="Normal 2 4 2 5 5 2 2 3" xfId="18139" xr:uid="{00000000-0005-0000-0000-00003A530000}"/>
    <cellStyle name="Normal 2 4 2 5 5 2 3" xfId="22907" xr:uid="{00000000-0005-0000-0000-00003B530000}"/>
    <cellStyle name="Normal 2 4 2 5 5 2 4" xfId="13371" xr:uid="{00000000-0005-0000-0000-00003C530000}"/>
    <cellStyle name="Normal 2 4 2 5 5 3" xfId="6218" xr:uid="{00000000-0005-0000-0000-00003D530000}"/>
    <cellStyle name="Normal 2 4 2 5 5 3 2" xfId="25291" xr:uid="{00000000-0005-0000-0000-00003E530000}"/>
    <cellStyle name="Normal 2 4 2 5 5 3 3" xfId="15755" xr:uid="{00000000-0005-0000-0000-00003F530000}"/>
    <cellStyle name="Normal 2 4 2 5 5 4" xfId="20523" xr:uid="{00000000-0005-0000-0000-000040530000}"/>
    <cellStyle name="Normal 2 4 2 5 5 5" xfId="10987" xr:uid="{00000000-0005-0000-0000-000041530000}"/>
    <cellStyle name="Normal 2 4 2 5 6" xfId="2641" xr:uid="{00000000-0005-0000-0000-000042530000}"/>
    <cellStyle name="Normal 2 4 2 5 6 2" xfId="7410" xr:uid="{00000000-0005-0000-0000-000043530000}"/>
    <cellStyle name="Normal 2 4 2 5 6 2 2" xfId="26483" xr:uid="{00000000-0005-0000-0000-000044530000}"/>
    <cellStyle name="Normal 2 4 2 5 6 2 3" xfId="16947" xr:uid="{00000000-0005-0000-0000-000045530000}"/>
    <cellStyle name="Normal 2 4 2 5 6 3" xfId="21715" xr:uid="{00000000-0005-0000-0000-000046530000}"/>
    <cellStyle name="Normal 2 4 2 5 6 4" xfId="12179" xr:uid="{00000000-0005-0000-0000-000047530000}"/>
    <cellStyle name="Normal 2 4 2 5 7" xfId="5026" xr:uid="{00000000-0005-0000-0000-000048530000}"/>
    <cellStyle name="Normal 2 4 2 5 7 2" xfId="24099" xr:uid="{00000000-0005-0000-0000-000049530000}"/>
    <cellStyle name="Normal 2 4 2 5 7 3" xfId="14563" xr:uid="{00000000-0005-0000-0000-00004A530000}"/>
    <cellStyle name="Normal 2 4 2 5 8" xfId="19331" xr:uid="{00000000-0005-0000-0000-00004B530000}"/>
    <cellStyle name="Normal 2 4 2 5 9" xfId="9795" xr:uid="{00000000-0005-0000-0000-00004C530000}"/>
    <cellStyle name="Normal 2 4 2 6" xfId="177" xr:uid="{00000000-0005-0000-0000-00004D530000}"/>
    <cellStyle name="Normal 2 4 2 6 2" xfId="526" xr:uid="{00000000-0005-0000-0000-00004E530000}"/>
    <cellStyle name="Normal 2 4 2 6 2 2" xfId="1724" xr:uid="{00000000-0005-0000-0000-00004F530000}"/>
    <cellStyle name="Normal 2 4 2 6 2 2 2" xfId="4109" xr:uid="{00000000-0005-0000-0000-000050530000}"/>
    <cellStyle name="Normal 2 4 2 6 2 2 2 2" xfId="8878" xr:uid="{00000000-0005-0000-0000-000051530000}"/>
    <cellStyle name="Normal 2 4 2 6 2 2 2 2 2" xfId="27951" xr:uid="{00000000-0005-0000-0000-000052530000}"/>
    <cellStyle name="Normal 2 4 2 6 2 2 2 2 3" xfId="18415" xr:uid="{00000000-0005-0000-0000-000053530000}"/>
    <cellStyle name="Normal 2 4 2 6 2 2 2 3" xfId="23183" xr:uid="{00000000-0005-0000-0000-000054530000}"/>
    <cellStyle name="Normal 2 4 2 6 2 2 2 4" xfId="13647" xr:uid="{00000000-0005-0000-0000-000055530000}"/>
    <cellStyle name="Normal 2 4 2 6 2 2 3" xfId="6494" xr:uid="{00000000-0005-0000-0000-000056530000}"/>
    <cellStyle name="Normal 2 4 2 6 2 2 3 2" xfId="25567" xr:uid="{00000000-0005-0000-0000-000057530000}"/>
    <cellStyle name="Normal 2 4 2 6 2 2 3 3" xfId="16031" xr:uid="{00000000-0005-0000-0000-000058530000}"/>
    <cellStyle name="Normal 2 4 2 6 2 2 4" xfId="20799" xr:uid="{00000000-0005-0000-0000-000059530000}"/>
    <cellStyle name="Normal 2 4 2 6 2 2 5" xfId="11263" xr:uid="{00000000-0005-0000-0000-00005A530000}"/>
    <cellStyle name="Normal 2 4 2 6 2 3" xfId="2917" xr:uid="{00000000-0005-0000-0000-00005B530000}"/>
    <cellStyle name="Normal 2 4 2 6 2 3 2" xfId="7686" xr:uid="{00000000-0005-0000-0000-00005C530000}"/>
    <cellStyle name="Normal 2 4 2 6 2 3 2 2" xfId="26759" xr:uid="{00000000-0005-0000-0000-00005D530000}"/>
    <cellStyle name="Normal 2 4 2 6 2 3 2 3" xfId="17223" xr:uid="{00000000-0005-0000-0000-00005E530000}"/>
    <cellStyle name="Normal 2 4 2 6 2 3 3" xfId="21991" xr:uid="{00000000-0005-0000-0000-00005F530000}"/>
    <cellStyle name="Normal 2 4 2 6 2 3 4" xfId="12455" xr:uid="{00000000-0005-0000-0000-000060530000}"/>
    <cellStyle name="Normal 2 4 2 6 2 4" xfId="5302" xr:uid="{00000000-0005-0000-0000-000061530000}"/>
    <cellStyle name="Normal 2 4 2 6 2 4 2" xfId="24375" xr:uid="{00000000-0005-0000-0000-000062530000}"/>
    <cellStyle name="Normal 2 4 2 6 2 4 3" xfId="14839" xr:uid="{00000000-0005-0000-0000-000063530000}"/>
    <cellStyle name="Normal 2 4 2 6 2 5" xfId="19607" xr:uid="{00000000-0005-0000-0000-000064530000}"/>
    <cellStyle name="Normal 2 4 2 6 2 6" xfId="10071" xr:uid="{00000000-0005-0000-0000-000065530000}"/>
    <cellStyle name="Normal 2 4 2 6 3" xfId="874" xr:uid="{00000000-0005-0000-0000-000066530000}"/>
    <cellStyle name="Normal 2 4 2 6 3 2" xfId="2072" xr:uid="{00000000-0005-0000-0000-000067530000}"/>
    <cellStyle name="Normal 2 4 2 6 3 2 2" xfId="4457" xr:uid="{00000000-0005-0000-0000-000068530000}"/>
    <cellStyle name="Normal 2 4 2 6 3 2 2 2" xfId="9226" xr:uid="{00000000-0005-0000-0000-000069530000}"/>
    <cellStyle name="Normal 2 4 2 6 3 2 2 2 2" xfId="28299" xr:uid="{00000000-0005-0000-0000-00006A530000}"/>
    <cellStyle name="Normal 2 4 2 6 3 2 2 2 3" xfId="18763" xr:uid="{00000000-0005-0000-0000-00006B530000}"/>
    <cellStyle name="Normal 2 4 2 6 3 2 2 3" xfId="23531" xr:uid="{00000000-0005-0000-0000-00006C530000}"/>
    <cellStyle name="Normal 2 4 2 6 3 2 2 4" xfId="13995" xr:uid="{00000000-0005-0000-0000-00006D530000}"/>
    <cellStyle name="Normal 2 4 2 6 3 2 3" xfId="6842" xr:uid="{00000000-0005-0000-0000-00006E530000}"/>
    <cellStyle name="Normal 2 4 2 6 3 2 3 2" xfId="25915" xr:uid="{00000000-0005-0000-0000-00006F530000}"/>
    <cellStyle name="Normal 2 4 2 6 3 2 3 3" xfId="16379" xr:uid="{00000000-0005-0000-0000-000070530000}"/>
    <cellStyle name="Normal 2 4 2 6 3 2 4" xfId="21147" xr:uid="{00000000-0005-0000-0000-000071530000}"/>
    <cellStyle name="Normal 2 4 2 6 3 2 5" xfId="11611" xr:uid="{00000000-0005-0000-0000-000072530000}"/>
    <cellStyle name="Normal 2 4 2 6 3 3" xfId="3265" xr:uid="{00000000-0005-0000-0000-000073530000}"/>
    <cellStyle name="Normal 2 4 2 6 3 3 2" xfId="8034" xr:uid="{00000000-0005-0000-0000-000074530000}"/>
    <cellStyle name="Normal 2 4 2 6 3 3 2 2" xfId="27107" xr:uid="{00000000-0005-0000-0000-000075530000}"/>
    <cellStyle name="Normal 2 4 2 6 3 3 2 3" xfId="17571" xr:uid="{00000000-0005-0000-0000-000076530000}"/>
    <cellStyle name="Normal 2 4 2 6 3 3 3" xfId="22339" xr:uid="{00000000-0005-0000-0000-000077530000}"/>
    <cellStyle name="Normal 2 4 2 6 3 3 4" xfId="12803" xr:uid="{00000000-0005-0000-0000-000078530000}"/>
    <cellStyle name="Normal 2 4 2 6 3 4" xfId="5650" xr:uid="{00000000-0005-0000-0000-000079530000}"/>
    <cellStyle name="Normal 2 4 2 6 3 4 2" xfId="24723" xr:uid="{00000000-0005-0000-0000-00007A530000}"/>
    <cellStyle name="Normal 2 4 2 6 3 4 3" xfId="15187" xr:uid="{00000000-0005-0000-0000-00007B530000}"/>
    <cellStyle name="Normal 2 4 2 6 3 5" xfId="19955" xr:uid="{00000000-0005-0000-0000-00007C530000}"/>
    <cellStyle name="Normal 2 4 2 6 3 6" xfId="10419" xr:uid="{00000000-0005-0000-0000-00007D530000}"/>
    <cellStyle name="Normal 2 4 2 6 4" xfId="1376" xr:uid="{00000000-0005-0000-0000-00007E530000}"/>
    <cellStyle name="Normal 2 4 2 6 4 2" xfId="3761" xr:uid="{00000000-0005-0000-0000-00007F530000}"/>
    <cellStyle name="Normal 2 4 2 6 4 2 2" xfId="8530" xr:uid="{00000000-0005-0000-0000-000080530000}"/>
    <cellStyle name="Normal 2 4 2 6 4 2 2 2" xfId="27603" xr:uid="{00000000-0005-0000-0000-000081530000}"/>
    <cellStyle name="Normal 2 4 2 6 4 2 2 3" xfId="18067" xr:uid="{00000000-0005-0000-0000-000082530000}"/>
    <cellStyle name="Normal 2 4 2 6 4 2 3" xfId="22835" xr:uid="{00000000-0005-0000-0000-000083530000}"/>
    <cellStyle name="Normal 2 4 2 6 4 2 4" xfId="13299" xr:uid="{00000000-0005-0000-0000-000084530000}"/>
    <cellStyle name="Normal 2 4 2 6 4 3" xfId="6146" xr:uid="{00000000-0005-0000-0000-000085530000}"/>
    <cellStyle name="Normal 2 4 2 6 4 3 2" xfId="25219" xr:uid="{00000000-0005-0000-0000-000086530000}"/>
    <cellStyle name="Normal 2 4 2 6 4 3 3" xfId="15683" xr:uid="{00000000-0005-0000-0000-000087530000}"/>
    <cellStyle name="Normal 2 4 2 6 4 4" xfId="20451" xr:uid="{00000000-0005-0000-0000-000088530000}"/>
    <cellStyle name="Normal 2 4 2 6 4 5" xfId="10915" xr:uid="{00000000-0005-0000-0000-000089530000}"/>
    <cellStyle name="Normal 2 4 2 6 5" xfId="2569" xr:uid="{00000000-0005-0000-0000-00008A530000}"/>
    <cellStyle name="Normal 2 4 2 6 5 2" xfId="7338" xr:uid="{00000000-0005-0000-0000-00008B530000}"/>
    <cellStyle name="Normal 2 4 2 6 5 2 2" xfId="26411" xr:uid="{00000000-0005-0000-0000-00008C530000}"/>
    <cellStyle name="Normal 2 4 2 6 5 2 3" xfId="16875" xr:uid="{00000000-0005-0000-0000-00008D530000}"/>
    <cellStyle name="Normal 2 4 2 6 5 3" xfId="21643" xr:uid="{00000000-0005-0000-0000-00008E530000}"/>
    <cellStyle name="Normal 2 4 2 6 5 4" xfId="12107" xr:uid="{00000000-0005-0000-0000-00008F530000}"/>
    <cellStyle name="Normal 2 4 2 6 6" xfId="4954" xr:uid="{00000000-0005-0000-0000-000090530000}"/>
    <cellStyle name="Normal 2 4 2 6 6 2" xfId="24027" xr:uid="{00000000-0005-0000-0000-000091530000}"/>
    <cellStyle name="Normal 2 4 2 6 6 3" xfId="14491" xr:uid="{00000000-0005-0000-0000-000092530000}"/>
    <cellStyle name="Normal 2 4 2 6 7" xfId="19259" xr:uid="{00000000-0005-0000-0000-000093530000}"/>
    <cellStyle name="Normal 2 4 2 6 8" xfId="9723" xr:uid="{00000000-0005-0000-0000-000094530000}"/>
    <cellStyle name="Normal 2 4 2 7" xfId="321" xr:uid="{00000000-0005-0000-0000-000095530000}"/>
    <cellStyle name="Normal 2 4 2 7 2" xfId="670" xr:uid="{00000000-0005-0000-0000-000096530000}"/>
    <cellStyle name="Normal 2 4 2 7 2 2" xfId="1868" xr:uid="{00000000-0005-0000-0000-000097530000}"/>
    <cellStyle name="Normal 2 4 2 7 2 2 2" xfId="4253" xr:uid="{00000000-0005-0000-0000-000098530000}"/>
    <cellStyle name="Normal 2 4 2 7 2 2 2 2" xfId="9022" xr:uid="{00000000-0005-0000-0000-000099530000}"/>
    <cellStyle name="Normal 2 4 2 7 2 2 2 2 2" xfId="28095" xr:uid="{00000000-0005-0000-0000-00009A530000}"/>
    <cellStyle name="Normal 2 4 2 7 2 2 2 2 3" xfId="18559" xr:uid="{00000000-0005-0000-0000-00009B530000}"/>
    <cellStyle name="Normal 2 4 2 7 2 2 2 3" xfId="23327" xr:uid="{00000000-0005-0000-0000-00009C530000}"/>
    <cellStyle name="Normal 2 4 2 7 2 2 2 4" xfId="13791" xr:uid="{00000000-0005-0000-0000-00009D530000}"/>
    <cellStyle name="Normal 2 4 2 7 2 2 3" xfId="6638" xr:uid="{00000000-0005-0000-0000-00009E530000}"/>
    <cellStyle name="Normal 2 4 2 7 2 2 3 2" xfId="25711" xr:uid="{00000000-0005-0000-0000-00009F530000}"/>
    <cellStyle name="Normal 2 4 2 7 2 2 3 3" xfId="16175" xr:uid="{00000000-0005-0000-0000-0000A0530000}"/>
    <cellStyle name="Normal 2 4 2 7 2 2 4" xfId="20943" xr:uid="{00000000-0005-0000-0000-0000A1530000}"/>
    <cellStyle name="Normal 2 4 2 7 2 2 5" xfId="11407" xr:uid="{00000000-0005-0000-0000-0000A2530000}"/>
    <cellStyle name="Normal 2 4 2 7 2 3" xfId="3061" xr:uid="{00000000-0005-0000-0000-0000A3530000}"/>
    <cellStyle name="Normal 2 4 2 7 2 3 2" xfId="7830" xr:uid="{00000000-0005-0000-0000-0000A4530000}"/>
    <cellStyle name="Normal 2 4 2 7 2 3 2 2" xfId="26903" xr:uid="{00000000-0005-0000-0000-0000A5530000}"/>
    <cellStyle name="Normal 2 4 2 7 2 3 2 3" xfId="17367" xr:uid="{00000000-0005-0000-0000-0000A6530000}"/>
    <cellStyle name="Normal 2 4 2 7 2 3 3" xfId="22135" xr:uid="{00000000-0005-0000-0000-0000A7530000}"/>
    <cellStyle name="Normal 2 4 2 7 2 3 4" xfId="12599" xr:uid="{00000000-0005-0000-0000-0000A8530000}"/>
    <cellStyle name="Normal 2 4 2 7 2 4" xfId="5446" xr:uid="{00000000-0005-0000-0000-0000A9530000}"/>
    <cellStyle name="Normal 2 4 2 7 2 4 2" xfId="24519" xr:uid="{00000000-0005-0000-0000-0000AA530000}"/>
    <cellStyle name="Normal 2 4 2 7 2 4 3" xfId="14983" xr:uid="{00000000-0005-0000-0000-0000AB530000}"/>
    <cellStyle name="Normal 2 4 2 7 2 5" xfId="19751" xr:uid="{00000000-0005-0000-0000-0000AC530000}"/>
    <cellStyle name="Normal 2 4 2 7 2 6" xfId="10215" xr:uid="{00000000-0005-0000-0000-0000AD530000}"/>
    <cellStyle name="Normal 2 4 2 7 3" xfId="1018" xr:uid="{00000000-0005-0000-0000-0000AE530000}"/>
    <cellStyle name="Normal 2 4 2 7 3 2" xfId="2216" xr:uid="{00000000-0005-0000-0000-0000AF530000}"/>
    <cellStyle name="Normal 2 4 2 7 3 2 2" xfId="4601" xr:uid="{00000000-0005-0000-0000-0000B0530000}"/>
    <cellStyle name="Normal 2 4 2 7 3 2 2 2" xfId="9370" xr:uid="{00000000-0005-0000-0000-0000B1530000}"/>
    <cellStyle name="Normal 2 4 2 7 3 2 2 2 2" xfId="28443" xr:uid="{00000000-0005-0000-0000-0000B2530000}"/>
    <cellStyle name="Normal 2 4 2 7 3 2 2 2 3" xfId="18907" xr:uid="{00000000-0005-0000-0000-0000B3530000}"/>
    <cellStyle name="Normal 2 4 2 7 3 2 2 3" xfId="23675" xr:uid="{00000000-0005-0000-0000-0000B4530000}"/>
    <cellStyle name="Normal 2 4 2 7 3 2 2 4" xfId="14139" xr:uid="{00000000-0005-0000-0000-0000B5530000}"/>
    <cellStyle name="Normal 2 4 2 7 3 2 3" xfId="6986" xr:uid="{00000000-0005-0000-0000-0000B6530000}"/>
    <cellStyle name="Normal 2 4 2 7 3 2 3 2" xfId="26059" xr:uid="{00000000-0005-0000-0000-0000B7530000}"/>
    <cellStyle name="Normal 2 4 2 7 3 2 3 3" xfId="16523" xr:uid="{00000000-0005-0000-0000-0000B8530000}"/>
    <cellStyle name="Normal 2 4 2 7 3 2 4" xfId="21291" xr:uid="{00000000-0005-0000-0000-0000B9530000}"/>
    <cellStyle name="Normal 2 4 2 7 3 2 5" xfId="11755" xr:uid="{00000000-0005-0000-0000-0000BA530000}"/>
    <cellStyle name="Normal 2 4 2 7 3 3" xfId="3409" xr:uid="{00000000-0005-0000-0000-0000BB530000}"/>
    <cellStyle name="Normal 2 4 2 7 3 3 2" xfId="8178" xr:uid="{00000000-0005-0000-0000-0000BC530000}"/>
    <cellStyle name="Normal 2 4 2 7 3 3 2 2" xfId="27251" xr:uid="{00000000-0005-0000-0000-0000BD530000}"/>
    <cellStyle name="Normal 2 4 2 7 3 3 2 3" xfId="17715" xr:uid="{00000000-0005-0000-0000-0000BE530000}"/>
    <cellStyle name="Normal 2 4 2 7 3 3 3" xfId="22483" xr:uid="{00000000-0005-0000-0000-0000BF530000}"/>
    <cellStyle name="Normal 2 4 2 7 3 3 4" xfId="12947" xr:uid="{00000000-0005-0000-0000-0000C0530000}"/>
    <cellStyle name="Normal 2 4 2 7 3 4" xfId="5794" xr:uid="{00000000-0005-0000-0000-0000C1530000}"/>
    <cellStyle name="Normal 2 4 2 7 3 4 2" xfId="24867" xr:uid="{00000000-0005-0000-0000-0000C2530000}"/>
    <cellStyle name="Normal 2 4 2 7 3 4 3" xfId="15331" xr:uid="{00000000-0005-0000-0000-0000C3530000}"/>
    <cellStyle name="Normal 2 4 2 7 3 5" xfId="20099" xr:uid="{00000000-0005-0000-0000-0000C4530000}"/>
    <cellStyle name="Normal 2 4 2 7 3 6" xfId="10563" xr:uid="{00000000-0005-0000-0000-0000C5530000}"/>
    <cellStyle name="Normal 2 4 2 7 4" xfId="1520" xr:uid="{00000000-0005-0000-0000-0000C6530000}"/>
    <cellStyle name="Normal 2 4 2 7 4 2" xfId="3905" xr:uid="{00000000-0005-0000-0000-0000C7530000}"/>
    <cellStyle name="Normal 2 4 2 7 4 2 2" xfId="8674" xr:uid="{00000000-0005-0000-0000-0000C8530000}"/>
    <cellStyle name="Normal 2 4 2 7 4 2 2 2" xfId="27747" xr:uid="{00000000-0005-0000-0000-0000C9530000}"/>
    <cellStyle name="Normal 2 4 2 7 4 2 2 3" xfId="18211" xr:uid="{00000000-0005-0000-0000-0000CA530000}"/>
    <cellStyle name="Normal 2 4 2 7 4 2 3" xfId="22979" xr:uid="{00000000-0005-0000-0000-0000CB530000}"/>
    <cellStyle name="Normal 2 4 2 7 4 2 4" xfId="13443" xr:uid="{00000000-0005-0000-0000-0000CC530000}"/>
    <cellStyle name="Normal 2 4 2 7 4 3" xfId="6290" xr:uid="{00000000-0005-0000-0000-0000CD530000}"/>
    <cellStyle name="Normal 2 4 2 7 4 3 2" xfId="25363" xr:uid="{00000000-0005-0000-0000-0000CE530000}"/>
    <cellStyle name="Normal 2 4 2 7 4 3 3" xfId="15827" xr:uid="{00000000-0005-0000-0000-0000CF530000}"/>
    <cellStyle name="Normal 2 4 2 7 4 4" xfId="20595" xr:uid="{00000000-0005-0000-0000-0000D0530000}"/>
    <cellStyle name="Normal 2 4 2 7 4 5" xfId="11059" xr:uid="{00000000-0005-0000-0000-0000D1530000}"/>
    <cellStyle name="Normal 2 4 2 7 5" xfId="2713" xr:uid="{00000000-0005-0000-0000-0000D2530000}"/>
    <cellStyle name="Normal 2 4 2 7 5 2" xfId="7482" xr:uid="{00000000-0005-0000-0000-0000D3530000}"/>
    <cellStyle name="Normal 2 4 2 7 5 2 2" xfId="26555" xr:uid="{00000000-0005-0000-0000-0000D4530000}"/>
    <cellStyle name="Normal 2 4 2 7 5 2 3" xfId="17019" xr:uid="{00000000-0005-0000-0000-0000D5530000}"/>
    <cellStyle name="Normal 2 4 2 7 5 3" xfId="21787" xr:uid="{00000000-0005-0000-0000-0000D6530000}"/>
    <cellStyle name="Normal 2 4 2 7 5 4" xfId="12251" xr:uid="{00000000-0005-0000-0000-0000D7530000}"/>
    <cellStyle name="Normal 2 4 2 7 6" xfId="5098" xr:uid="{00000000-0005-0000-0000-0000D8530000}"/>
    <cellStyle name="Normal 2 4 2 7 6 2" xfId="24171" xr:uid="{00000000-0005-0000-0000-0000D9530000}"/>
    <cellStyle name="Normal 2 4 2 7 6 3" xfId="14635" xr:uid="{00000000-0005-0000-0000-0000DA530000}"/>
    <cellStyle name="Normal 2 4 2 7 7" xfId="19403" xr:uid="{00000000-0005-0000-0000-0000DB530000}"/>
    <cellStyle name="Normal 2 4 2 7 8" xfId="9867" xr:uid="{00000000-0005-0000-0000-0000DC530000}"/>
    <cellStyle name="Normal 2 4 2 8" xfId="466" xr:uid="{00000000-0005-0000-0000-0000DD530000}"/>
    <cellStyle name="Normal 2 4 2 8 2" xfId="1664" xr:uid="{00000000-0005-0000-0000-0000DE530000}"/>
    <cellStyle name="Normal 2 4 2 8 2 2" xfId="4049" xr:uid="{00000000-0005-0000-0000-0000DF530000}"/>
    <cellStyle name="Normal 2 4 2 8 2 2 2" xfId="8818" xr:uid="{00000000-0005-0000-0000-0000E0530000}"/>
    <cellStyle name="Normal 2 4 2 8 2 2 2 2" xfId="27891" xr:uid="{00000000-0005-0000-0000-0000E1530000}"/>
    <cellStyle name="Normal 2 4 2 8 2 2 2 3" xfId="18355" xr:uid="{00000000-0005-0000-0000-0000E2530000}"/>
    <cellStyle name="Normal 2 4 2 8 2 2 3" xfId="23123" xr:uid="{00000000-0005-0000-0000-0000E3530000}"/>
    <cellStyle name="Normal 2 4 2 8 2 2 4" xfId="13587" xr:uid="{00000000-0005-0000-0000-0000E4530000}"/>
    <cellStyle name="Normal 2 4 2 8 2 3" xfId="6434" xr:uid="{00000000-0005-0000-0000-0000E5530000}"/>
    <cellStyle name="Normal 2 4 2 8 2 3 2" xfId="25507" xr:uid="{00000000-0005-0000-0000-0000E6530000}"/>
    <cellStyle name="Normal 2 4 2 8 2 3 3" xfId="15971" xr:uid="{00000000-0005-0000-0000-0000E7530000}"/>
    <cellStyle name="Normal 2 4 2 8 2 4" xfId="20739" xr:uid="{00000000-0005-0000-0000-0000E8530000}"/>
    <cellStyle name="Normal 2 4 2 8 2 5" xfId="11203" xr:uid="{00000000-0005-0000-0000-0000E9530000}"/>
    <cellStyle name="Normal 2 4 2 8 3" xfId="2857" xr:uid="{00000000-0005-0000-0000-0000EA530000}"/>
    <cellStyle name="Normal 2 4 2 8 3 2" xfId="7626" xr:uid="{00000000-0005-0000-0000-0000EB530000}"/>
    <cellStyle name="Normal 2 4 2 8 3 2 2" xfId="26699" xr:uid="{00000000-0005-0000-0000-0000EC530000}"/>
    <cellStyle name="Normal 2 4 2 8 3 2 3" xfId="17163" xr:uid="{00000000-0005-0000-0000-0000ED530000}"/>
    <cellStyle name="Normal 2 4 2 8 3 3" xfId="21931" xr:uid="{00000000-0005-0000-0000-0000EE530000}"/>
    <cellStyle name="Normal 2 4 2 8 3 4" xfId="12395" xr:uid="{00000000-0005-0000-0000-0000EF530000}"/>
    <cellStyle name="Normal 2 4 2 8 4" xfId="5242" xr:uid="{00000000-0005-0000-0000-0000F0530000}"/>
    <cellStyle name="Normal 2 4 2 8 4 2" xfId="24315" xr:uid="{00000000-0005-0000-0000-0000F1530000}"/>
    <cellStyle name="Normal 2 4 2 8 4 3" xfId="14779" xr:uid="{00000000-0005-0000-0000-0000F2530000}"/>
    <cellStyle name="Normal 2 4 2 8 5" xfId="19547" xr:uid="{00000000-0005-0000-0000-0000F3530000}"/>
    <cellStyle name="Normal 2 4 2 8 6" xfId="10011" xr:uid="{00000000-0005-0000-0000-0000F4530000}"/>
    <cellStyle name="Normal 2 4 2 9" xfId="814" xr:uid="{00000000-0005-0000-0000-0000F5530000}"/>
    <cellStyle name="Normal 2 4 2 9 2" xfId="2012" xr:uid="{00000000-0005-0000-0000-0000F6530000}"/>
    <cellStyle name="Normal 2 4 2 9 2 2" xfId="4397" xr:uid="{00000000-0005-0000-0000-0000F7530000}"/>
    <cellStyle name="Normal 2 4 2 9 2 2 2" xfId="9166" xr:uid="{00000000-0005-0000-0000-0000F8530000}"/>
    <cellStyle name="Normal 2 4 2 9 2 2 2 2" xfId="28239" xr:uid="{00000000-0005-0000-0000-0000F9530000}"/>
    <cellStyle name="Normal 2 4 2 9 2 2 2 3" xfId="18703" xr:uid="{00000000-0005-0000-0000-0000FA530000}"/>
    <cellStyle name="Normal 2 4 2 9 2 2 3" xfId="23471" xr:uid="{00000000-0005-0000-0000-0000FB530000}"/>
    <cellStyle name="Normal 2 4 2 9 2 2 4" xfId="13935" xr:uid="{00000000-0005-0000-0000-0000FC530000}"/>
    <cellStyle name="Normal 2 4 2 9 2 3" xfId="6782" xr:uid="{00000000-0005-0000-0000-0000FD530000}"/>
    <cellStyle name="Normal 2 4 2 9 2 3 2" xfId="25855" xr:uid="{00000000-0005-0000-0000-0000FE530000}"/>
    <cellStyle name="Normal 2 4 2 9 2 3 3" xfId="16319" xr:uid="{00000000-0005-0000-0000-0000FF530000}"/>
    <cellStyle name="Normal 2 4 2 9 2 4" xfId="21087" xr:uid="{00000000-0005-0000-0000-000000540000}"/>
    <cellStyle name="Normal 2 4 2 9 2 5" xfId="11551" xr:uid="{00000000-0005-0000-0000-000001540000}"/>
    <cellStyle name="Normal 2 4 2 9 3" xfId="3205" xr:uid="{00000000-0005-0000-0000-000002540000}"/>
    <cellStyle name="Normal 2 4 2 9 3 2" xfId="7974" xr:uid="{00000000-0005-0000-0000-000003540000}"/>
    <cellStyle name="Normal 2 4 2 9 3 2 2" xfId="27047" xr:uid="{00000000-0005-0000-0000-000004540000}"/>
    <cellStyle name="Normal 2 4 2 9 3 2 3" xfId="17511" xr:uid="{00000000-0005-0000-0000-000005540000}"/>
    <cellStyle name="Normal 2 4 2 9 3 3" xfId="22279" xr:uid="{00000000-0005-0000-0000-000006540000}"/>
    <cellStyle name="Normal 2 4 2 9 3 4" xfId="12743" xr:uid="{00000000-0005-0000-0000-000007540000}"/>
    <cellStyle name="Normal 2 4 2 9 4" xfId="5590" xr:uid="{00000000-0005-0000-0000-000008540000}"/>
    <cellStyle name="Normal 2 4 2 9 4 2" xfId="24663" xr:uid="{00000000-0005-0000-0000-000009540000}"/>
    <cellStyle name="Normal 2 4 2 9 4 3" xfId="15127" xr:uid="{00000000-0005-0000-0000-00000A540000}"/>
    <cellStyle name="Normal 2 4 2 9 5" xfId="19895" xr:uid="{00000000-0005-0000-0000-00000B540000}"/>
    <cellStyle name="Normal 2 4 2 9 6" xfId="10359" xr:uid="{00000000-0005-0000-0000-00000C540000}"/>
    <cellStyle name="Normal 2 4 3" xfId="27" xr:uid="{00000000-0005-0000-0000-00000D540000}"/>
    <cellStyle name="Normal 2 4 3 10" xfId="1169" xr:uid="{00000000-0005-0000-0000-00000E540000}"/>
    <cellStyle name="Normal 2 4 3 10 2" xfId="2366" xr:uid="{00000000-0005-0000-0000-00000F540000}"/>
    <cellStyle name="Normal 2 4 3 10 2 2" xfId="4751" xr:uid="{00000000-0005-0000-0000-000010540000}"/>
    <cellStyle name="Normal 2 4 3 10 2 2 2" xfId="9520" xr:uid="{00000000-0005-0000-0000-000011540000}"/>
    <cellStyle name="Normal 2 4 3 10 2 2 2 2" xfId="28593" xr:uid="{00000000-0005-0000-0000-000012540000}"/>
    <cellStyle name="Normal 2 4 3 10 2 2 2 3" xfId="19057" xr:uid="{00000000-0005-0000-0000-000013540000}"/>
    <cellStyle name="Normal 2 4 3 10 2 2 3" xfId="23825" xr:uid="{00000000-0005-0000-0000-000014540000}"/>
    <cellStyle name="Normal 2 4 3 10 2 2 4" xfId="14289" xr:uid="{00000000-0005-0000-0000-000015540000}"/>
    <cellStyle name="Normal 2 4 3 10 2 3" xfId="7136" xr:uid="{00000000-0005-0000-0000-000016540000}"/>
    <cellStyle name="Normal 2 4 3 10 2 3 2" xfId="26209" xr:uid="{00000000-0005-0000-0000-000017540000}"/>
    <cellStyle name="Normal 2 4 3 10 2 3 3" xfId="16673" xr:uid="{00000000-0005-0000-0000-000018540000}"/>
    <cellStyle name="Normal 2 4 3 10 2 4" xfId="21441" xr:uid="{00000000-0005-0000-0000-000019540000}"/>
    <cellStyle name="Normal 2 4 3 10 2 5" xfId="11905" xr:uid="{00000000-0005-0000-0000-00001A540000}"/>
    <cellStyle name="Normal 2 4 3 10 3" xfId="3559" xr:uid="{00000000-0005-0000-0000-00001B540000}"/>
    <cellStyle name="Normal 2 4 3 10 3 2" xfId="8328" xr:uid="{00000000-0005-0000-0000-00001C540000}"/>
    <cellStyle name="Normal 2 4 3 10 3 2 2" xfId="27401" xr:uid="{00000000-0005-0000-0000-00001D540000}"/>
    <cellStyle name="Normal 2 4 3 10 3 2 3" xfId="17865" xr:uid="{00000000-0005-0000-0000-00001E540000}"/>
    <cellStyle name="Normal 2 4 3 10 3 3" xfId="22633" xr:uid="{00000000-0005-0000-0000-00001F540000}"/>
    <cellStyle name="Normal 2 4 3 10 3 4" xfId="13097" xr:uid="{00000000-0005-0000-0000-000020540000}"/>
    <cellStyle name="Normal 2 4 3 10 4" xfId="5944" xr:uid="{00000000-0005-0000-0000-000021540000}"/>
    <cellStyle name="Normal 2 4 3 10 4 2" xfId="25017" xr:uid="{00000000-0005-0000-0000-000022540000}"/>
    <cellStyle name="Normal 2 4 3 10 4 3" xfId="15481" xr:uid="{00000000-0005-0000-0000-000023540000}"/>
    <cellStyle name="Normal 2 4 3 10 5" xfId="20249" xr:uid="{00000000-0005-0000-0000-000024540000}"/>
    <cellStyle name="Normal 2 4 3 10 6" xfId="10713" xr:uid="{00000000-0005-0000-0000-000025540000}"/>
    <cellStyle name="Normal 2 4 3 11" xfId="75" xr:uid="{00000000-0005-0000-0000-000026540000}"/>
    <cellStyle name="Normal 2 4 3 11 2" xfId="1274" xr:uid="{00000000-0005-0000-0000-000027540000}"/>
    <cellStyle name="Normal 2 4 3 11 2 2" xfId="3659" xr:uid="{00000000-0005-0000-0000-000028540000}"/>
    <cellStyle name="Normal 2 4 3 11 2 2 2" xfId="8428" xr:uid="{00000000-0005-0000-0000-000029540000}"/>
    <cellStyle name="Normal 2 4 3 11 2 2 2 2" xfId="27501" xr:uid="{00000000-0005-0000-0000-00002A540000}"/>
    <cellStyle name="Normal 2 4 3 11 2 2 2 3" xfId="17965" xr:uid="{00000000-0005-0000-0000-00002B540000}"/>
    <cellStyle name="Normal 2 4 3 11 2 2 3" xfId="22733" xr:uid="{00000000-0005-0000-0000-00002C540000}"/>
    <cellStyle name="Normal 2 4 3 11 2 2 4" xfId="13197" xr:uid="{00000000-0005-0000-0000-00002D540000}"/>
    <cellStyle name="Normal 2 4 3 11 2 3" xfId="6044" xr:uid="{00000000-0005-0000-0000-00002E540000}"/>
    <cellStyle name="Normal 2 4 3 11 2 3 2" xfId="25117" xr:uid="{00000000-0005-0000-0000-00002F540000}"/>
    <cellStyle name="Normal 2 4 3 11 2 3 3" xfId="15581" xr:uid="{00000000-0005-0000-0000-000030540000}"/>
    <cellStyle name="Normal 2 4 3 11 2 4" xfId="20349" xr:uid="{00000000-0005-0000-0000-000031540000}"/>
    <cellStyle name="Normal 2 4 3 11 2 5" xfId="10813" xr:uid="{00000000-0005-0000-0000-000032540000}"/>
    <cellStyle name="Normal 2 4 3 11 3" xfId="2467" xr:uid="{00000000-0005-0000-0000-000033540000}"/>
    <cellStyle name="Normal 2 4 3 11 3 2" xfId="7236" xr:uid="{00000000-0005-0000-0000-000034540000}"/>
    <cellStyle name="Normal 2 4 3 11 3 2 2" xfId="26309" xr:uid="{00000000-0005-0000-0000-000035540000}"/>
    <cellStyle name="Normal 2 4 3 11 3 2 3" xfId="16773" xr:uid="{00000000-0005-0000-0000-000036540000}"/>
    <cellStyle name="Normal 2 4 3 11 3 3" xfId="21541" xr:uid="{00000000-0005-0000-0000-000037540000}"/>
    <cellStyle name="Normal 2 4 3 11 3 4" xfId="12005" xr:uid="{00000000-0005-0000-0000-000038540000}"/>
    <cellStyle name="Normal 2 4 3 11 4" xfId="4852" xr:uid="{00000000-0005-0000-0000-000039540000}"/>
    <cellStyle name="Normal 2 4 3 11 4 2" xfId="23925" xr:uid="{00000000-0005-0000-0000-00003A540000}"/>
    <cellStyle name="Normal 2 4 3 11 4 3" xfId="14389" xr:uid="{00000000-0005-0000-0000-00003B540000}"/>
    <cellStyle name="Normal 2 4 3 11 5" xfId="19157" xr:uid="{00000000-0005-0000-0000-00003C540000}"/>
    <cellStyle name="Normal 2 4 3 11 6" xfId="9621" xr:uid="{00000000-0005-0000-0000-00003D540000}"/>
    <cellStyle name="Normal 2 4 3 12" xfId="1226" xr:uid="{00000000-0005-0000-0000-00003E540000}"/>
    <cellStyle name="Normal 2 4 3 12 2" xfId="3611" xr:uid="{00000000-0005-0000-0000-00003F540000}"/>
    <cellStyle name="Normal 2 4 3 12 2 2" xfId="8380" xr:uid="{00000000-0005-0000-0000-000040540000}"/>
    <cellStyle name="Normal 2 4 3 12 2 2 2" xfId="27453" xr:uid="{00000000-0005-0000-0000-000041540000}"/>
    <cellStyle name="Normal 2 4 3 12 2 2 3" xfId="17917" xr:uid="{00000000-0005-0000-0000-000042540000}"/>
    <cellStyle name="Normal 2 4 3 12 2 3" xfId="22685" xr:uid="{00000000-0005-0000-0000-000043540000}"/>
    <cellStyle name="Normal 2 4 3 12 2 4" xfId="13149" xr:uid="{00000000-0005-0000-0000-000044540000}"/>
    <cellStyle name="Normal 2 4 3 12 3" xfId="5996" xr:uid="{00000000-0005-0000-0000-000045540000}"/>
    <cellStyle name="Normal 2 4 3 12 3 2" xfId="25069" xr:uid="{00000000-0005-0000-0000-000046540000}"/>
    <cellStyle name="Normal 2 4 3 12 3 3" xfId="15533" xr:uid="{00000000-0005-0000-0000-000047540000}"/>
    <cellStyle name="Normal 2 4 3 12 4" xfId="20301" xr:uid="{00000000-0005-0000-0000-000048540000}"/>
    <cellStyle name="Normal 2 4 3 12 5" xfId="10765" xr:uid="{00000000-0005-0000-0000-000049540000}"/>
    <cellStyle name="Normal 2 4 3 13" xfId="2419" xr:uid="{00000000-0005-0000-0000-00004A540000}"/>
    <cellStyle name="Normal 2 4 3 13 2" xfId="7188" xr:uid="{00000000-0005-0000-0000-00004B540000}"/>
    <cellStyle name="Normal 2 4 3 13 2 2" xfId="26261" xr:uid="{00000000-0005-0000-0000-00004C540000}"/>
    <cellStyle name="Normal 2 4 3 13 2 3" xfId="16725" xr:uid="{00000000-0005-0000-0000-00004D540000}"/>
    <cellStyle name="Normal 2 4 3 13 3" xfId="21493" xr:uid="{00000000-0005-0000-0000-00004E540000}"/>
    <cellStyle name="Normal 2 4 3 13 4" xfId="11957" xr:uid="{00000000-0005-0000-0000-00004F540000}"/>
    <cellStyle name="Normal 2 4 3 14" xfId="4804" xr:uid="{00000000-0005-0000-0000-000050540000}"/>
    <cellStyle name="Normal 2 4 3 14 2" xfId="23877" xr:uid="{00000000-0005-0000-0000-000051540000}"/>
    <cellStyle name="Normal 2 4 3 14 3" xfId="14341" xr:uid="{00000000-0005-0000-0000-000052540000}"/>
    <cellStyle name="Normal 2 4 3 15" xfId="19109" xr:uid="{00000000-0005-0000-0000-000053540000}"/>
    <cellStyle name="Normal 2 4 3 16" xfId="9573" xr:uid="{00000000-0005-0000-0000-000054540000}"/>
    <cellStyle name="Normal 2 4 3 2" xfId="51" xr:uid="{00000000-0005-0000-0000-000055540000}"/>
    <cellStyle name="Normal 2 4 3 2 10" xfId="1250" xr:uid="{00000000-0005-0000-0000-000056540000}"/>
    <cellStyle name="Normal 2 4 3 2 10 2" xfId="3635" xr:uid="{00000000-0005-0000-0000-000057540000}"/>
    <cellStyle name="Normal 2 4 3 2 10 2 2" xfId="8404" xr:uid="{00000000-0005-0000-0000-000058540000}"/>
    <cellStyle name="Normal 2 4 3 2 10 2 2 2" xfId="27477" xr:uid="{00000000-0005-0000-0000-000059540000}"/>
    <cellStyle name="Normal 2 4 3 2 10 2 2 3" xfId="17941" xr:uid="{00000000-0005-0000-0000-00005A540000}"/>
    <cellStyle name="Normal 2 4 3 2 10 2 3" xfId="22709" xr:uid="{00000000-0005-0000-0000-00005B540000}"/>
    <cellStyle name="Normal 2 4 3 2 10 2 4" xfId="13173" xr:uid="{00000000-0005-0000-0000-00005C540000}"/>
    <cellStyle name="Normal 2 4 3 2 10 3" xfId="6020" xr:uid="{00000000-0005-0000-0000-00005D540000}"/>
    <cellStyle name="Normal 2 4 3 2 10 3 2" xfId="25093" xr:uid="{00000000-0005-0000-0000-00005E540000}"/>
    <cellStyle name="Normal 2 4 3 2 10 3 3" xfId="15557" xr:uid="{00000000-0005-0000-0000-00005F540000}"/>
    <cellStyle name="Normal 2 4 3 2 10 4" xfId="20325" xr:uid="{00000000-0005-0000-0000-000060540000}"/>
    <cellStyle name="Normal 2 4 3 2 10 5" xfId="10789" xr:uid="{00000000-0005-0000-0000-000061540000}"/>
    <cellStyle name="Normal 2 4 3 2 11" xfId="2443" xr:uid="{00000000-0005-0000-0000-000062540000}"/>
    <cellStyle name="Normal 2 4 3 2 11 2" xfId="7212" xr:uid="{00000000-0005-0000-0000-000063540000}"/>
    <cellStyle name="Normal 2 4 3 2 11 2 2" xfId="26285" xr:uid="{00000000-0005-0000-0000-000064540000}"/>
    <cellStyle name="Normal 2 4 3 2 11 2 3" xfId="16749" xr:uid="{00000000-0005-0000-0000-000065540000}"/>
    <cellStyle name="Normal 2 4 3 2 11 3" xfId="21517" xr:uid="{00000000-0005-0000-0000-000066540000}"/>
    <cellStyle name="Normal 2 4 3 2 11 4" xfId="11981" xr:uid="{00000000-0005-0000-0000-000067540000}"/>
    <cellStyle name="Normal 2 4 3 2 12" xfId="4828" xr:uid="{00000000-0005-0000-0000-000068540000}"/>
    <cellStyle name="Normal 2 4 3 2 12 2" xfId="23901" xr:uid="{00000000-0005-0000-0000-000069540000}"/>
    <cellStyle name="Normal 2 4 3 2 12 3" xfId="14365" xr:uid="{00000000-0005-0000-0000-00006A540000}"/>
    <cellStyle name="Normal 2 4 3 2 13" xfId="19133" xr:uid="{00000000-0005-0000-0000-00006B540000}"/>
    <cellStyle name="Normal 2 4 3 2 14" xfId="9597" xr:uid="{00000000-0005-0000-0000-00006C540000}"/>
    <cellStyle name="Normal 2 4 3 2 2" xfId="303" xr:uid="{00000000-0005-0000-0000-00006D540000}"/>
    <cellStyle name="Normal 2 4 3 2 2 2" xfId="447" xr:uid="{00000000-0005-0000-0000-00006E540000}"/>
    <cellStyle name="Normal 2 4 3 2 2 2 2" xfId="796" xr:uid="{00000000-0005-0000-0000-00006F540000}"/>
    <cellStyle name="Normal 2 4 3 2 2 2 2 2" xfId="1994" xr:uid="{00000000-0005-0000-0000-000070540000}"/>
    <cellStyle name="Normal 2 4 3 2 2 2 2 2 2" xfId="4379" xr:uid="{00000000-0005-0000-0000-000071540000}"/>
    <cellStyle name="Normal 2 4 3 2 2 2 2 2 2 2" xfId="9148" xr:uid="{00000000-0005-0000-0000-000072540000}"/>
    <cellStyle name="Normal 2 4 3 2 2 2 2 2 2 2 2" xfId="28221" xr:uid="{00000000-0005-0000-0000-000073540000}"/>
    <cellStyle name="Normal 2 4 3 2 2 2 2 2 2 2 3" xfId="18685" xr:uid="{00000000-0005-0000-0000-000074540000}"/>
    <cellStyle name="Normal 2 4 3 2 2 2 2 2 2 3" xfId="23453" xr:uid="{00000000-0005-0000-0000-000075540000}"/>
    <cellStyle name="Normal 2 4 3 2 2 2 2 2 2 4" xfId="13917" xr:uid="{00000000-0005-0000-0000-000076540000}"/>
    <cellStyle name="Normal 2 4 3 2 2 2 2 2 3" xfId="6764" xr:uid="{00000000-0005-0000-0000-000077540000}"/>
    <cellStyle name="Normal 2 4 3 2 2 2 2 2 3 2" xfId="25837" xr:uid="{00000000-0005-0000-0000-000078540000}"/>
    <cellStyle name="Normal 2 4 3 2 2 2 2 2 3 3" xfId="16301" xr:uid="{00000000-0005-0000-0000-000079540000}"/>
    <cellStyle name="Normal 2 4 3 2 2 2 2 2 4" xfId="21069" xr:uid="{00000000-0005-0000-0000-00007A540000}"/>
    <cellStyle name="Normal 2 4 3 2 2 2 2 2 5" xfId="11533" xr:uid="{00000000-0005-0000-0000-00007B540000}"/>
    <cellStyle name="Normal 2 4 3 2 2 2 2 3" xfId="3187" xr:uid="{00000000-0005-0000-0000-00007C540000}"/>
    <cellStyle name="Normal 2 4 3 2 2 2 2 3 2" xfId="7956" xr:uid="{00000000-0005-0000-0000-00007D540000}"/>
    <cellStyle name="Normal 2 4 3 2 2 2 2 3 2 2" xfId="27029" xr:uid="{00000000-0005-0000-0000-00007E540000}"/>
    <cellStyle name="Normal 2 4 3 2 2 2 2 3 2 3" xfId="17493" xr:uid="{00000000-0005-0000-0000-00007F540000}"/>
    <cellStyle name="Normal 2 4 3 2 2 2 2 3 3" xfId="22261" xr:uid="{00000000-0005-0000-0000-000080540000}"/>
    <cellStyle name="Normal 2 4 3 2 2 2 2 3 4" xfId="12725" xr:uid="{00000000-0005-0000-0000-000081540000}"/>
    <cellStyle name="Normal 2 4 3 2 2 2 2 4" xfId="5572" xr:uid="{00000000-0005-0000-0000-000082540000}"/>
    <cellStyle name="Normal 2 4 3 2 2 2 2 4 2" xfId="24645" xr:uid="{00000000-0005-0000-0000-000083540000}"/>
    <cellStyle name="Normal 2 4 3 2 2 2 2 4 3" xfId="15109" xr:uid="{00000000-0005-0000-0000-000084540000}"/>
    <cellStyle name="Normal 2 4 3 2 2 2 2 5" xfId="19877" xr:uid="{00000000-0005-0000-0000-000085540000}"/>
    <cellStyle name="Normal 2 4 3 2 2 2 2 6" xfId="10341" xr:uid="{00000000-0005-0000-0000-000086540000}"/>
    <cellStyle name="Normal 2 4 3 2 2 2 3" xfId="1144" xr:uid="{00000000-0005-0000-0000-000087540000}"/>
    <cellStyle name="Normal 2 4 3 2 2 2 3 2" xfId="2342" xr:uid="{00000000-0005-0000-0000-000088540000}"/>
    <cellStyle name="Normal 2 4 3 2 2 2 3 2 2" xfId="4727" xr:uid="{00000000-0005-0000-0000-000089540000}"/>
    <cellStyle name="Normal 2 4 3 2 2 2 3 2 2 2" xfId="9496" xr:uid="{00000000-0005-0000-0000-00008A540000}"/>
    <cellStyle name="Normal 2 4 3 2 2 2 3 2 2 2 2" xfId="28569" xr:uid="{00000000-0005-0000-0000-00008B540000}"/>
    <cellStyle name="Normal 2 4 3 2 2 2 3 2 2 2 3" xfId="19033" xr:uid="{00000000-0005-0000-0000-00008C540000}"/>
    <cellStyle name="Normal 2 4 3 2 2 2 3 2 2 3" xfId="23801" xr:uid="{00000000-0005-0000-0000-00008D540000}"/>
    <cellStyle name="Normal 2 4 3 2 2 2 3 2 2 4" xfId="14265" xr:uid="{00000000-0005-0000-0000-00008E540000}"/>
    <cellStyle name="Normal 2 4 3 2 2 2 3 2 3" xfId="7112" xr:uid="{00000000-0005-0000-0000-00008F540000}"/>
    <cellStyle name="Normal 2 4 3 2 2 2 3 2 3 2" xfId="26185" xr:uid="{00000000-0005-0000-0000-000090540000}"/>
    <cellStyle name="Normal 2 4 3 2 2 2 3 2 3 3" xfId="16649" xr:uid="{00000000-0005-0000-0000-000091540000}"/>
    <cellStyle name="Normal 2 4 3 2 2 2 3 2 4" xfId="21417" xr:uid="{00000000-0005-0000-0000-000092540000}"/>
    <cellStyle name="Normal 2 4 3 2 2 2 3 2 5" xfId="11881" xr:uid="{00000000-0005-0000-0000-000093540000}"/>
    <cellStyle name="Normal 2 4 3 2 2 2 3 3" xfId="3535" xr:uid="{00000000-0005-0000-0000-000094540000}"/>
    <cellStyle name="Normal 2 4 3 2 2 2 3 3 2" xfId="8304" xr:uid="{00000000-0005-0000-0000-000095540000}"/>
    <cellStyle name="Normal 2 4 3 2 2 2 3 3 2 2" xfId="27377" xr:uid="{00000000-0005-0000-0000-000096540000}"/>
    <cellStyle name="Normal 2 4 3 2 2 2 3 3 2 3" xfId="17841" xr:uid="{00000000-0005-0000-0000-000097540000}"/>
    <cellStyle name="Normal 2 4 3 2 2 2 3 3 3" xfId="22609" xr:uid="{00000000-0005-0000-0000-000098540000}"/>
    <cellStyle name="Normal 2 4 3 2 2 2 3 3 4" xfId="13073" xr:uid="{00000000-0005-0000-0000-000099540000}"/>
    <cellStyle name="Normal 2 4 3 2 2 2 3 4" xfId="5920" xr:uid="{00000000-0005-0000-0000-00009A540000}"/>
    <cellStyle name="Normal 2 4 3 2 2 2 3 4 2" xfId="24993" xr:uid="{00000000-0005-0000-0000-00009B540000}"/>
    <cellStyle name="Normal 2 4 3 2 2 2 3 4 3" xfId="15457" xr:uid="{00000000-0005-0000-0000-00009C540000}"/>
    <cellStyle name="Normal 2 4 3 2 2 2 3 5" xfId="20225" xr:uid="{00000000-0005-0000-0000-00009D540000}"/>
    <cellStyle name="Normal 2 4 3 2 2 2 3 6" xfId="10689" xr:uid="{00000000-0005-0000-0000-00009E540000}"/>
    <cellStyle name="Normal 2 4 3 2 2 2 4" xfId="1646" xr:uid="{00000000-0005-0000-0000-00009F540000}"/>
    <cellStyle name="Normal 2 4 3 2 2 2 4 2" xfId="4031" xr:uid="{00000000-0005-0000-0000-0000A0540000}"/>
    <cellStyle name="Normal 2 4 3 2 2 2 4 2 2" xfId="8800" xr:uid="{00000000-0005-0000-0000-0000A1540000}"/>
    <cellStyle name="Normal 2 4 3 2 2 2 4 2 2 2" xfId="27873" xr:uid="{00000000-0005-0000-0000-0000A2540000}"/>
    <cellStyle name="Normal 2 4 3 2 2 2 4 2 2 3" xfId="18337" xr:uid="{00000000-0005-0000-0000-0000A3540000}"/>
    <cellStyle name="Normal 2 4 3 2 2 2 4 2 3" xfId="23105" xr:uid="{00000000-0005-0000-0000-0000A4540000}"/>
    <cellStyle name="Normal 2 4 3 2 2 2 4 2 4" xfId="13569" xr:uid="{00000000-0005-0000-0000-0000A5540000}"/>
    <cellStyle name="Normal 2 4 3 2 2 2 4 3" xfId="6416" xr:uid="{00000000-0005-0000-0000-0000A6540000}"/>
    <cellStyle name="Normal 2 4 3 2 2 2 4 3 2" xfId="25489" xr:uid="{00000000-0005-0000-0000-0000A7540000}"/>
    <cellStyle name="Normal 2 4 3 2 2 2 4 3 3" xfId="15953" xr:uid="{00000000-0005-0000-0000-0000A8540000}"/>
    <cellStyle name="Normal 2 4 3 2 2 2 4 4" xfId="20721" xr:uid="{00000000-0005-0000-0000-0000A9540000}"/>
    <cellStyle name="Normal 2 4 3 2 2 2 4 5" xfId="11185" xr:uid="{00000000-0005-0000-0000-0000AA540000}"/>
    <cellStyle name="Normal 2 4 3 2 2 2 5" xfId="2839" xr:uid="{00000000-0005-0000-0000-0000AB540000}"/>
    <cellStyle name="Normal 2 4 3 2 2 2 5 2" xfId="7608" xr:uid="{00000000-0005-0000-0000-0000AC540000}"/>
    <cellStyle name="Normal 2 4 3 2 2 2 5 2 2" xfId="26681" xr:uid="{00000000-0005-0000-0000-0000AD540000}"/>
    <cellStyle name="Normal 2 4 3 2 2 2 5 2 3" xfId="17145" xr:uid="{00000000-0005-0000-0000-0000AE540000}"/>
    <cellStyle name="Normal 2 4 3 2 2 2 5 3" xfId="21913" xr:uid="{00000000-0005-0000-0000-0000AF540000}"/>
    <cellStyle name="Normal 2 4 3 2 2 2 5 4" xfId="12377" xr:uid="{00000000-0005-0000-0000-0000B0540000}"/>
    <cellStyle name="Normal 2 4 3 2 2 2 6" xfId="5224" xr:uid="{00000000-0005-0000-0000-0000B1540000}"/>
    <cellStyle name="Normal 2 4 3 2 2 2 6 2" xfId="24297" xr:uid="{00000000-0005-0000-0000-0000B2540000}"/>
    <cellStyle name="Normal 2 4 3 2 2 2 6 3" xfId="14761" xr:uid="{00000000-0005-0000-0000-0000B3540000}"/>
    <cellStyle name="Normal 2 4 3 2 2 2 7" xfId="19529" xr:uid="{00000000-0005-0000-0000-0000B4540000}"/>
    <cellStyle name="Normal 2 4 3 2 2 2 8" xfId="9993" xr:uid="{00000000-0005-0000-0000-0000B5540000}"/>
    <cellStyle name="Normal 2 4 3 2 2 3" xfId="652" xr:uid="{00000000-0005-0000-0000-0000B6540000}"/>
    <cellStyle name="Normal 2 4 3 2 2 3 2" xfId="1850" xr:uid="{00000000-0005-0000-0000-0000B7540000}"/>
    <cellStyle name="Normal 2 4 3 2 2 3 2 2" xfId="4235" xr:uid="{00000000-0005-0000-0000-0000B8540000}"/>
    <cellStyle name="Normal 2 4 3 2 2 3 2 2 2" xfId="9004" xr:uid="{00000000-0005-0000-0000-0000B9540000}"/>
    <cellStyle name="Normal 2 4 3 2 2 3 2 2 2 2" xfId="28077" xr:uid="{00000000-0005-0000-0000-0000BA540000}"/>
    <cellStyle name="Normal 2 4 3 2 2 3 2 2 2 3" xfId="18541" xr:uid="{00000000-0005-0000-0000-0000BB540000}"/>
    <cellStyle name="Normal 2 4 3 2 2 3 2 2 3" xfId="23309" xr:uid="{00000000-0005-0000-0000-0000BC540000}"/>
    <cellStyle name="Normal 2 4 3 2 2 3 2 2 4" xfId="13773" xr:uid="{00000000-0005-0000-0000-0000BD540000}"/>
    <cellStyle name="Normal 2 4 3 2 2 3 2 3" xfId="6620" xr:uid="{00000000-0005-0000-0000-0000BE540000}"/>
    <cellStyle name="Normal 2 4 3 2 2 3 2 3 2" xfId="25693" xr:uid="{00000000-0005-0000-0000-0000BF540000}"/>
    <cellStyle name="Normal 2 4 3 2 2 3 2 3 3" xfId="16157" xr:uid="{00000000-0005-0000-0000-0000C0540000}"/>
    <cellStyle name="Normal 2 4 3 2 2 3 2 4" xfId="20925" xr:uid="{00000000-0005-0000-0000-0000C1540000}"/>
    <cellStyle name="Normal 2 4 3 2 2 3 2 5" xfId="11389" xr:uid="{00000000-0005-0000-0000-0000C2540000}"/>
    <cellStyle name="Normal 2 4 3 2 2 3 3" xfId="3043" xr:uid="{00000000-0005-0000-0000-0000C3540000}"/>
    <cellStyle name="Normal 2 4 3 2 2 3 3 2" xfId="7812" xr:uid="{00000000-0005-0000-0000-0000C4540000}"/>
    <cellStyle name="Normal 2 4 3 2 2 3 3 2 2" xfId="26885" xr:uid="{00000000-0005-0000-0000-0000C5540000}"/>
    <cellStyle name="Normal 2 4 3 2 2 3 3 2 3" xfId="17349" xr:uid="{00000000-0005-0000-0000-0000C6540000}"/>
    <cellStyle name="Normal 2 4 3 2 2 3 3 3" xfId="22117" xr:uid="{00000000-0005-0000-0000-0000C7540000}"/>
    <cellStyle name="Normal 2 4 3 2 2 3 3 4" xfId="12581" xr:uid="{00000000-0005-0000-0000-0000C8540000}"/>
    <cellStyle name="Normal 2 4 3 2 2 3 4" xfId="5428" xr:uid="{00000000-0005-0000-0000-0000C9540000}"/>
    <cellStyle name="Normal 2 4 3 2 2 3 4 2" xfId="24501" xr:uid="{00000000-0005-0000-0000-0000CA540000}"/>
    <cellStyle name="Normal 2 4 3 2 2 3 4 3" xfId="14965" xr:uid="{00000000-0005-0000-0000-0000CB540000}"/>
    <cellStyle name="Normal 2 4 3 2 2 3 5" xfId="19733" xr:uid="{00000000-0005-0000-0000-0000CC540000}"/>
    <cellStyle name="Normal 2 4 3 2 2 3 6" xfId="10197" xr:uid="{00000000-0005-0000-0000-0000CD540000}"/>
    <cellStyle name="Normal 2 4 3 2 2 4" xfId="1000" xr:uid="{00000000-0005-0000-0000-0000CE540000}"/>
    <cellStyle name="Normal 2 4 3 2 2 4 2" xfId="2198" xr:uid="{00000000-0005-0000-0000-0000CF540000}"/>
    <cellStyle name="Normal 2 4 3 2 2 4 2 2" xfId="4583" xr:uid="{00000000-0005-0000-0000-0000D0540000}"/>
    <cellStyle name="Normal 2 4 3 2 2 4 2 2 2" xfId="9352" xr:uid="{00000000-0005-0000-0000-0000D1540000}"/>
    <cellStyle name="Normal 2 4 3 2 2 4 2 2 2 2" xfId="28425" xr:uid="{00000000-0005-0000-0000-0000D2540000}"/>
    <cellStyle name="Normal 2 4 3 2 2 4 2 2 2 3" xfId="18889" xr:uid="{00000000-0005-0000-0000-0000D3540000}"/>
    <cellStyle name="Normal 2 4 3 2 2 4 2 2 3" xfId="23657" xr:uid="{00000000-0005-0000-0000-0000D4540000}"/>
    <cellStyle name="Normal 2 4 3 2 2 4 2 2 4" xfId="14121" xr:uid="{00000000-0005-0000-0000-0000D5540000}"/>
    <cellStyle name="Normal 2 4 3 2 2 4 2 3" xfId="6968" xr:uid="{00000000-0005-0000-0000-0000D6540000}"/>
    <cellStyle name="Normal 2 4 3 2 2 4 2 3 2" xfId="26041" xr:uid="{00000000-0005-0000-0000-0000D7540000}"/>
    <cellStyle name="Normal 2 4 3 2 2 4 2 3 3" xfId="16505" xr:uid="{00000000-0005-0000-0000-0000D8540000}"/>
    <cellStyle name="Normal 2 4 3 2 2 4 2 4" xfId="21273" xr:uid="{00000000-0005-0000-0000-0000D9540000}"/>
    <cellStyle name="Normal 2 4 3 2 2 4 2 5" xfId="11737" xr:uid="{00000000-0005-0000-0000-0000DA540000}"/>
    <cellStyle name="Normal 2 4 3 2 2 4 3" xfId="3391" xr:uid="{00000000-0005-0000-0000-0000DB540000}"/>
    <cellStyle name="Normal 2 4 3 2 2 4 3 2" xfId="8160" xr:uid="{00000000-0005-0000-0000-0000DC540000}"/>
    <cellStyle name="Normal 2 4 3 2 2 4 3 2 2" xfId="27233" xr:uid="{00000000-0005-0000-0000-0000DD540000}"/>
    <cellStyle name="Normal 2 4 3 2 2 4 3 2 3" xfId="17697" xr:uid="{00000000-0005-0000-0000-0000DE540000}"/>
    <cellStyle name="Normal 2 4 3 2 2 4 3 3" xfId="22465" xr:uid="{00000000-0005-0000-0000-0000DF540000}"/>
    <cellStyle name="Normal 2 4 3 2 2 4 3 4" xfId="12929" xr:uid="{00000000-0005-0000-0000-0000E0540000}"/>
    <cellStyle name="Normal 2 4 3 2 2 4 4" xfId="5776" xr:uid="{00000000-0005-0000-0000-0000E1540000}"/>
    <cellStyle name="Normal 2 4 3 2 2 4 4 2" xfId="24849" xr:uid="{00000000-0005-0000-0000-0000E2540000}"/>
    <cellStyle name="Normal 2 4 3 2 2 4 4 3" xfId="15313" xr:uid="{00000000-0005-0000-0000-0000E3540000}"/>
    <cellStyle name="Normal 2 4 3 2 2 4 5" xfId="20081" xr:uid="{00000000-0005-0000-0000-0000E4540000}"/>
    <cellStyle name="Normal 2 4 3 2 2 4 6" xfId="10545" xr:uid="{00000000-0005-0000-0000-0000E5540000}"/>
    <cellStyle name="Normal 2 4 3 2 2 5" xfId="1502" xr:uid="{00000000-0005-0000-0000-0000E6540000}"/>
    <cellStyle name="Normal 2 4 3 2 2 5 2" xfId="3887" xr:uid="{00000000-0005-0000-0000-0000E7540000}"/>
    <cellStyle name="Normal 2 4 3 2 2 5 2 2" xfId="8656" xr:uid="{00000000-0005-0000-0000-0000E8540000}"/>
    <cellStyle name="Normal 2 4 3 2 2 5 2 2 2" xfId="27729" xr:uid="{00000000-0005-0000-0000-0000E9540000}"/>
    <cellStyle name="Normal 2 4 3 2 2 5 2 2 3" xfId="18193" xr:uid="{00000000-0005-0000-0000-0000EA540000}"/>
    <cellStyle name="Normal 2 4 3 2 2 5 2 3" xfId="22961" xr:uid="{00000000-0005-0000-0000-0000EB540000}"/>
    <cellStyle name="Normal 2 4 3 2 2 5 2 4" xfId="13425" xr:uid="{00000000-0005-0000-0000-0000EC540000}"/>
    <cellStyle name="Normal 2 4 3 2 2 5 3" xfId="6272" xr:uid="{00000000-0005-0000-0000-0000ED540000}"/>
    <cellStyle name="Normal 2 4 3 2 2 5 3 2" xfId="25345" xr:uid="{00000000-0005-0000-0000-0000EE540000}"/>
    <cellStyle name="Normal 2 4 3 2 2 5 3 3" xfId="15809" xr:uid="{00000000-0005-0000-0000-0000EF540000}"/>
    <cellStyle name="Normal 2 4 3 2 2 5 4" xfId="20577" xr:uid="{00000000-0005-0000-0000-0000F0540000}"/>
    <cellStyle name="Normal 2 4 3 2 2 5 5" xfId="11041" xr:uid="{00000000-0005-0000-0000-0000F1540000}"/>
    <cellStyle name="Normal 2 4 3 2 2 6" xfId="2695" xr:uid="{00000000-0005-0000-0000-0000F2540000}"/>
    <cellStyle name="Normal 2 4 3 2 2 6 2" xfId="7464" xr:uid="{00000000-0005-0000-0000-0000F3540000}"/>
    <cellStyle name="Normal 2 4 3 2 2 6 2 2" xfId="26537" xr:uid="{00000000-0005-0000-0000-0000F4540000}"/>
    <cellStyle name="Normal 2 4 3 2 2 6 2 3" xfId="17001" xr:uid="{00000000-0005-0000-0000-0000F5540000}"/>
    <cellStyle name="Normal 2 4 3 2 2 6 3" xfId="21769" xr:uid="{00000000-0005-0000-0000-0000F6540000}"/>
    <cellStyle name="Normal 2 4 3 2 2 6 4" xfId="12233" xr:uid="{00000000-0005-0000-0000-0000F7540000}"/>
    <cellStyle name="Normal 2 4 3 2 2 7" xfId="5080" xr:uid="{00000000-0005-0000-0000-0000F8540000}"/>
    <cellStyle name="Normal 2 4 3 2 2 7 2" xfId="24153" xr:uid="{00000000-0005-0000-0000-0000F9540000}"/>
    <cellStyle name="Normal 2 4 3 2 2 7 3" xfId="14617" xr:uid="{00000000-0005-0000-0000-0000FA540000}"/>
    <cellStyle name="Normal 2 4 3 2 2 8" xfId="19385" xr:uid="{00000000-0005-0000-0000-0000FB540000}"/>
    <cellStyle name="Normal 2 4 3 2 2 9" xfId="9849" xr:uid="{00000000-0005-0000-0000-0000FC540000}"/>
    <cellStyle name="Normal 2 4 3 2 3" xfId="231" xr:uid="{00000000-0005-0000-0000-0000FD540000}"/>
    <cellStyle name="Normal 2 4 3 2 3 2" xfId="580" xr:uid="{00000000-0005-0000-0000-0000FE540000}"/>
    <cellStyle name="Normal 2 4 3 2 3 2 2" xfId="1778" xr:uid="{00000000-0005-0000-0000-0000FF540000}"/>
    <cellStyle name="Normal 2 4 3 2 3 2 2 2" xfId="4163" xr:uid="{00000000-0005-0000-0000-000000550000}"/>
    <cellStyle name="Normal 2 4 3 2 3 2 2 2 2" xfId="8932" xr:uid="{00000000-0005-0000-0000-000001550000}"/>
    <cellStyle name="Normal 2 4 3 2 3 2 2 2 2 2" xfId="28005" xr:uid="{00000000-0005-0000-0000-000002550000}"/>
    <cellStyle name="Normal 2 4 3 2 3 2 2 2 2 3" xfId="18469" xr:uid="{00000000-0005-0000-0000-000003550000}"/>
    <cellStyle name="Normal 2 4 3 2 3 2 2 2 3" xfId="23237" xr:uid="{00000000-0005-0000-0000-000004550000}"/>
    <cellStyle name="Normal 2 4 3 2 3 2 2 2 4" xfId="13701" xr:uid="{00000000-0005-0000-0000-000005550000}"/>
    <cellStyle name="Normal 2 4 3 2 3 2 2 3" xfId="6548" xr:uid="{00000000-0005-0000-0000-000006550000}"/>
    <cellStyle name="Normal 2 4 3 2 3 2 2 3 2" xfId="25621" xr:uid="{00000000-0005-0000-0000-000007550000}"/>
    <cellStyle name="Normal 2 4 3 2 3 2 2 3 3" xfId="16085" xr:uid="{00000000-0005-0000-0000-000008550000}"/>
    <cellStyle name="Normal 2 4 3 2 3 2 2 4" xfId="20853" xr:uid="{00000000-0005-0000-0000-000009550000}"/>
    <cellStyle name="Normal 2 4 3 2 3 2 2 5" xfId="11317" xr:uid="{00000000-0005-0000-0000-00000A550000}"/>
    <cellStyle name="Normal 2 4 3 2 3 2 3" xfId="2971" xr:uid="{00000000-0005-0000-0000-00000B550000}"/>
    <cellStyle name="Normal 2 4 3 2 3 2 3 2" xfId="7740" xr:uid="{00000000-0005-0000-0000-00000C550000}"/>
    <cellStyle name="Normal 2 4 3 2 3 2 3 2 2" xfId="26813" xr:uid="{00000000-0005-0000-0000-00000D550000}"/>
    <cellStyle name="Normal 2 4 3 2 3 2 3 2 3" xfId="17277" xr:uid="{00000000-0005-0000-0000-00000E550000}"/>
    <cellStyle name="Normal 2 4 3 2 3 2 3 3" xfId="22045" xr:uid="{00000000-0005-0000-0000-00000F550000}"/>
    <cellStyle name="Normal 2 4 3 2 3 2 3 4" xfId="12509" xr:uid="{00000000-0005-0000-0000-000010550000}"/>
    <cellStyle name="Normal 2 4 3 2 3 2 4" xfId="5356" xr:uid="{00000000-0005-0000-0000-000011550000}"/>
    <cellStyle name="Normal 2 4 3 2 3 2 4 2" xfId="24429" xr:uid="{00000000-0005-0000-0000-000012550000}"/>
    <cellStyle name="Normal 2 4 3 2 3 2 4 3" xfId="14893" xr:uid="{00000000-0005-0000-0000-000013550000}"/>
    <cellStyle name="Normal 2 4 3 2 3 2 5" xfId="19661" xr:uid="{00000000-0005-0000-0000-000014550000}"/>
    <cellStyle name="Normal 2 4 3 2 3 2 6" xfId="10125" xr:uid="{00000000-0005-0000-0000-000015550000}"/>
    <cellStyle name="Normal 2 4 3 2 3 3" xfId="928" xr:uid="{00000000-0005-0000-0000-000016550000}"/>
    <cellStyle name="Normal 2 4 3 2 3 3 2" xfId="2126" xr:uid="{00000000-0005-0000-0000-000017550000}"/>
    <cellStyle name="Normal 2 4 3 2 3 3 2 2" xfId="4511" xr:uid="{00000000-0005-0000-0000-000018550000}"/>
    <cellStyle name="Normal 2 4 3 2 3 3 2 2 2" xfId="9280" xr:uid="{00000000-0005-0000-0000-000019550000}"/>
    <cellStyle name="Normal 2 4 3 2 3 3 2 2 2 2" xfId="28353" xr:uid="{00000000-0005-0000-0000-00001A550000}"/>
    <cellStyle name="Normal 2 4 3 2 3 3 2 2 2 3" xfId="18817" xr:uid="{00000000-0005-0000-0000-00001B550000}"/>
    <cellStyle name="Normal 2 4 3 2 3 3 2 2 3" xfId="23585" xr:uid="{00000000-0005-0000-0000-00001C550000}"/>
    <cellStyle name="Normal 2 4 3 2 3 3 2 2 4" xfId="14049" xr:uid="{00000000-0005-0000-0000-00001D550000}"/>
    <cellStyle name="Normal 2 4 3 2 3 3 2 3" xfId="6896" xr:uid="{00000000-0005-0000-0000-00001E550000}"/>
    <cellStyle name="Normal 2 4 3 2 3 3 2 3 2" xfId="25969" xr:uid="{00000000-0005-0000-0000-00001F550000}"/>
    <cellStyle name="Normal 2 4 3 2 3 3 2 3 3" xfId="16433" xr:uid="{00000000-0005-0000-0000-000020550000}"/>
    <cellStyle name="Normal 2 4 3 2 3 3 2 4" xfId="21201" xr:uid="{00000000-0005-0000-0000-000021550000}"/>
    <cellStyle name="Normal 2 4 3 2 3 3 2 5" xfId="11665" xr:uid="{00000000-0005-0000-0000-000022550000}"/>
    <cellStyle name="Normal 2 4 3 2 3 3 3" xfId="3319" xr:uid="{00000000-0005-0000-0000-000023550000}"/>
    <cellStyle name="Normal 2 4 3 2 3 3 3 2" xfId="8088" xr:uid="{00000000-0005-0000-0000-000024550000}"/>
    <cellStyle name="Normal 2 4 3 2 3 3 3 2 2" xfId="27161" xr:uid="{00000000-0005-0000-0000-000025550000}"/>
    <cellStyle name="Normal 2 4 3 2 3 3 3 2 3" xfId="17625" xr:uid="{00000000-0005-0000-0000-000026550000}"/>
    <cellStyle name="Normal 2 4 3 2 3 3 3 3" xfId="22393" xr:uid="{00000000-0005-0000-0000-000027550000}"/>
    <cellStyle name="Normal 2 4 3 2 3 3 3 4" xfId="12857" xr:uid="{00000000-0005-0000-0000-000028550000}"/>
    <cellStyle name="Normal 2 4 3 2 3 3 4" xfId="5704" xr:uid="{00000000-0005-0000-0000-000029550000}"/>
    <cellStyle name="Normal 2 4 3 2 3 3 4 2" xfId="24777" xr:uid="{00000000-0005-0000-0000-00002A550000}"/>
    <cellStyle name="Normal 2 4 3 2 3 3 4 3" xfId="15241" xr:uid="{00000000-0005-0000-0000-00002B550000}"/>
    <cellStyle name="Normal 2 4 3 2 3 3 5" xfId="20009" xr:uid="{00000000-0005-0000-0000-00002C550000}"/>
    <cellStyle name="Normal 2 4 3 2 3 3 6" xfId="10473" xr:uid="{00000000-0005-0000-0000-00002D550000}"/>
    <cellStyle name="Normal 2 4 3 2 3 4" xfId="1430" xr:uid="{00000000-0005-0000-0000-00002E550000}"/>
    <cellStyle name="Normal 2 4 3 2 3 4 2" xfId="3815" xr:uid="{00000000-0005-0000-0000-00002F550000}"/>
    <cellStyle name="Normal 2 4 3 2 3 4 2 2" xfId="8584" xr:uid="{00000000-0005-0000-0000-000030550000}"/>
    <cellStyle name="Normal 2 4 3 2 3 4 2 2 2" xfId="27657" xr:uid="{00000000-0005-0000-0000-000031550000}"/>
    <cellStyle name="Normal 2 4 3 2 3 4 2 2 3" xfId="18121" xr:uid="{00000000-0005-0000-0000-000032550000}"/>
    <cellStyle name="Normal 2 4 3 2 3 4 2 3" xfId="22889" xr:uid="{00000000-0005-0000-0000-000033550000}"/>
    <cellStyle name="Normal 2 4 3 2 3 4 2 4" xfId="13353" xr:uid="{00000000-0005-0000-0000-000034550000}"/>
    <cellStyle name="Normal 2 4 3 2 3 4 3" xfId="6200" xr:uid="{00000000-0005-0000-0000-000035550000}"/>
    <cellStyle name="Normal 2 4 3 2 3 4 3 2" xfId="25273" xr:uid="{00000000-0005-0000-0000-000036550000}"/>
    <cellStyle name="Normal 2 4 3 2 3 4 3 3" xfId="15737" xr:uid="{00000000-0005-0000-0000-000037550000}"/>
    <cellStyle name="Normal 2 4 3 2 3 4 4" xfId="20505" xr:uid="{00000000-0005-0000-0000-000038550000}"/>
    <cellStyle name="Normal 2 4 3 2 3 4 5" xfId="10969" xr:uid="{00000000-0005-0000-0000-000039550000}"/>
    <cellStyle name="Normal 2 4 3 2 3 5" xfId="2623" xr:uid="{00000000-0005-0000-0000-00003A550000}"/>
    <cellStyle name="Normal 2 4 3 2 3 5 2" xfId="7392" xr:uid="{00000000-0005-0000-0000-00003B550000}"/>
    <cellStyle name="Normal 2 4 3 2 3 5 2 2" xfId="26465" xr:uid="{00000000-0005-0000-0000-00003C550000}"/>
    <cellStyle name="Normal 2 4 3 2 3 5 2 3" xfId="16929" xr:uid="{00000000-0005-0000-0000-00003D550000}"/>
    <cellStyle name="Normal 2 4 3 2 3 5 3" xfId="21697" xr:uid="{00000000-0005-0000-0000-00003E550000}"/>
    <cellStyle name="Normal 2 4 3 2 3 5 4" xfId="12161" xr:uid="{00000000-0005-0000-0000-00003F550000}"/>
    <cellStyle name="Normal 2 4 3 2 3 6" xfId="5008" xr:uid="{00000000-0005-0000-0000-000040550000}"/>
    <cellStyle name="Normal 2 4 3 2 3 6 2" xfId="24081" xr:uid="{00000000-0005-0000-0000-000041550000}"/>
    <cellStyle name="Normal 2 4 3 2 3 6 3" xfId="14545" xr:uid="{00000000-0005-0000-0000-000042550000}"/>
    <cellStyle name="Normal 2 4 3 2 3 7" xfId="19313" xr:uid="{00000000-0005-0000-0000-000043550000}"/>
    <cellStyle name="Normal 2 4 3 2 3 8" xfId="9777" xr:uid="{00000000-0005-0000-0000-000044550000}"/>
    <cellStyle name="Normal 2 4 3 2 4" xfId="375" xr:uid="{00000000-0005-0000-0000-000045550000}"/>
    <cellStyle name="Normal 2 4 3 2 4 2" xfId="724" xr:uid="{00000000-0005-0000-0000-000046550000}"/>
    <cellStyle name="Normal 2 4 3 2 4 2 2" xfId="1922" xr:uid="{00000000-0005-0000-0000-000047550000}"/>
    <cellStyle name="Normal 2 4 3 2 4 2 2 2" xfId="4307" xr:uid="{00000000-0005-0000-0000-000048550000}"/>
    <cellStyle name="Normal 2 4 3 2 4 2 2 2 2" xfId="9076" xr:uid="{00000000-0005-0000-0000-000049550000}"/>
    <cellStyle name="Normal 2 4 3 2 4 2 2 2 2 2" xfId="28149" xr:uid="{00000000-0005-0000-0000-00004A550000}"/>
    <cellStyle name="Normal 2 4 3 2 4 2 2 2 2 3" xfId="18613" xr:uid="{00000000-0005-0000-0000-00004B550000}"/>
    <cellStyle name="Normal 2 4 3 2 4 2 2 2 3" xfId="23381" xr:uid="{00000000-0005-0000-0000-00004C550000}"/>
    <cellStyle name="Normal 2 4 3 2 4 2 2 2 4" xfId="13845" xr:uid="{00000000-0005-0000-0000-00004D550000}"/>
    <cellStyle name="Normal 2 4 3 2 4 2 2 3" xfId="6692" xr:uid="{00000000-0005-0000-0000-00004E550000}"/>
    <cellStyle name="Normal 2 4 3 2 4 2 2 3 2" xfId="25765" xr:uid="{00000000-0005-0000-0000-00004F550000}"/>
    <cellStyle name="Normal 2 4 3 2 4 2 2 3 3" xfId="16229" xr:uid="{00000000-0005-0000-0000-000050550000}"/>
    <cellStyle name="Normal 2 4 3 2 4 2 2 4" xfId="20997" xr:uid="{00000000-0005-0000-0000-000051550000}"/>
    <cellStyle name="Normal 2 4 3 2 4 2 2 5" xfId="11461" xr:uid="{00000000-0005-0000-0000-000052550000}"/>
    <cellStyle name="Normal 2 4 3 2 4 2 3" xfId="3115" xr:uid="{00000000-0005-0000-0000-000053550000}"/>
    <cellStyle name="Normal 2 4 3 2 4 2 3 2" xfId="7884" xr:uid="{00000000-0005-0000-0000-000054550000}"/>
    <cellStyle name="Normal 2 4 3 2 4 2 3 2 2" xfId="26957" xr:uid="{00000000-0005-0000-0000-000055550000}"/>
    <cellStyle name="Normal 2 4 3 2 4 2 3 2 3" xfId="17421" xr:uid="{00000000-0005-0000-0000-000056550000}"/>
    <cellStyle name="Normal 2 4 3 2 4 2 3 3" xfId="22189" xr:uid="{00000000-0005-0000-0000-000057550000}"/>
    <cellStyle name="Normal 2 4 3 2 4 2 3 4" xfId="12653" xr:uid="{00000000-0005-0000-0000-000058550000}"/>
    <cellStyle name="Normal 2 4 3 2 4 2 4" xfId="5500" xr:uid="{00000000-0005-0000-0000-000059550000}"/>
    <cellStyle name="Normal 2 4 3 2 4 2 4 2" xfId="24573" xr:uid="{00000000-0005-0000-0000-00005A550000}"/>
    <cellStyle name="Normal 2 4 3 2 4 2 4 3" xfId="15037" xr:uid="{00000000-0005-0000-0000-00005B550000}"/>
    <cellStyle name="Normal 2 4 3 2 4 2 5" xfId="19805" xr:uid="{00000000-0005-0000-0000-00005C550000}"/>
    <cellStyle name="Normal 2 4 3 2 4 2 6" xfId="10269" xr:uid="{00000000-0005-0000-0000-00005D550000}"/>
    <cellStyle name="Normal 2 4 3 2 4 3" xfId="1072" xr:uid="{00000000-0005-0000-0000-00005E550000}"/>
    <cellStyle name="Normal 2 4 3 2 4 3 2" xfId="2270" xr:uid="{00000000-0005-0000-0000-00005F550000}"/>
    <cellStyle name="Normal 2 4 3 2 4 3 2 2" xfId="4655" xr:uid="{00000000-0005-0000-0000-000060550000}"/>
    <cellStyle name="Normal 2 4 3 2 4 3 2 2 2" xfId="9424" xr:uid="{00000000-0005-0000-0000-000061550000}"/>
    <cellStyle name="Normal 2 4 3 2 4 3 2 2 2 2" xfId="28497" xr:uid="{00000000-0005-0000-0000-000062550000}"/>
    <cellStyle name="Normal 2 4 3 2 4 3 2 2 2 3" xfId="18961" xr:uid="{00000000-0005-0000-0000-000063550000}"/>
    <cellStyle name="Normal 2 4 3 2 4 3 2 2 3" xfId="23729" xr:uid="{00000000-0005-0000-0000-000064550000}"/>
    <cellStyle name="Normal 2 4 3 2 4 3 2 2 4" xfId="14193" xr:uid="{00000000-0005-0000-0000-000065550000}"/>
    <cellStyle name="Normal 2 4 3 2 4 3 2 3" xfId="7040" xr:uid="{00000000-0005-0000-0000-000066550000}"/>
    <cellStyle name="Normal 2 4 3 2 4 3 2 3 2" xfId="26113" xr:uid="{00000000-0005-0000-0000-000067550000}"/>
    <cellStyle name="Normal 2 4 3 2 4 3 2 3 3" xfId="16577" xr:uid="{00000000-0005-0000-0000-000068550000}"/>
    <cellStyle name="Normal 2 4 3 2 4 3 2 4" xfId="21345" xr:uid="{00000000-0005-0000-0000-000069550000}"/>
    <cellStyle name="Normal 2 4 3 2 4 3 2 5" xfId="11809" xr:uid="{00000000-0005-0000-0000-00006A550000}"/>
    <cellStyle name="Normal 2 4 3 2 4 3 3" xfId="3463" xr:uid="{00000000-0005-0000-0000-00006B550000}"/>
    <cellStyle name="Normal 2 4 3 2 4 3 3 2" xfId="8232" xr:uid="{00000000-0005-0000-0000-00006C550000}"/>
    <cellStyle name="Normal 2 4 3 2 4 3 3 2 2" xfId="27305" xr:uid="{00000000-0005-0000-0000-00006D550000}"/>
    <cellStyle name="Normal 2 4 3 2 4 3 3 2 3" xfId="17769" xr:uid="{00000000-0005-0000-0000-00006E550000}"/>
    <cellStyle name="Normal 2 4 3 2 4 3 3 3" xfId="22537" xr:uid="{00000000-0005-0000-0000-00006F550000}"/>
    <cellStyle name="Normal 2 4 3 2 4 3 3 4" xfId="13001" xr:uid="{00000000-0005-0000-0000-000070550000}"/>
    <cellStyle name="Normal 2 4 3 2 4 3 4" xfId="5848" xr:uid="{00000000-0005-0000-0000-000071550000}"/>
    <cellStyle name="Normal 2 4 3 2 4 3 4 2" xfId="24921" xr:uid="{00000000-0005-0000-0000-000072550000}"/>
    <cellStyle name="Normal 2 4 3 2 4 3 4 3" xfId="15385" xr:uid="{00000000-0005-0000-0000-000073550000}"/>
    <cellStyle name="Normal 2 4 3 2 4 3 5" xfId="20153" xr:uid="{00000000-0005-0000-0000-000074550000}"/>
    <cellStyle name="Normal 2 4 3 2 4 3 6" xfId="10617" xr:uid="{00000000-0005-0000-0000-000075550000}"/>
    <cellStyle name="Normal 2 4 3 2 4 4" xfId="1574" xr:uid="{00000000-0005-0000-0000-000076550000}"/>
    <cellStyle name="Normal 2 4 3 2 4 4 2" xfId="3959" xr:uid="{00000000-0005-0000-0000-000077550000}"/>
    <cellStyle name="Normal 2 4 3 2 4 4 2 2" xfId="8728" xr:uid="{00000000-0005-0000-0000-000078550000}"/>
    <cellStyle name="Normal 2 4 3 2 4 4 2 2 2" xfId="27801" xr:uid="{00000000-0005-0000-0000-000079550000}"/>
    <cellStyle name="Normal 2 4 3 2 4 4 2 2 3" xfId="18265" xr:uid="{00000000-0005-0000-0000-00007A550000}"/>
    <cellStyle name="Normal 2 4 3 2 4 4 2 3" xfId="23033" xr:uid="{00000000-0005-0000-0000-00007B550000}"/>
    <cellStyle name="Normal 2 4 3 2 4 4 2 4" xfId="13497" xr:uid="{00000000-0005-0000-0000-00007C550000}"/>
    <cellStyle name="Normal 2 4 3 2 4 4 3" xfId="6344" xr:uid="{00000000-0005-0000-0000-00007D550000}"/>
    <cellStyle name="Normal 2 4 3 2 4 4 3 2" xfId="25417" xr:uid="{00000000-0005-0000-0000-00007E550000}"/>
    <cellStyle name="Normal 2 4 3 2 4 4 3 3" xfId="15881" xr:uid="{00000000-0005-0000-0000-00007F550000}"/>
    <cellStyle name="Normal 2 4 3 2 4 4 4" xfId="20649" xr:uid="{00000000-0005-0000-0000-000080550000}"/>
    <cellStyle name="Normal 2 4 3 2 4 4 5" xfId="11113" xr:uid="{00000000-0005-0000-0000-000081550000}"/>
    <cellStyle name="Normal 2 4 3 2 4 5" xfId="2767" xr:uid="{00000000-0005-0000-0000-000082550000}"/>
    <cellStyle name="Normal 2 4 3 2 4 5 2" xfId="7536" xr:uid="{00000000-0005-0000-0000-000083550000}"/>
    <cellStyle name="Normal 2 4 3 2 4 5 2 2" xfId="26609" xr:uid="{00000000-0005-0000-0000-000084550000}"/>
    <cellStyle name="Normal 2 4 3 2 4 5 2 3" xfId="17073" xr:uid="{00000000-0005-0000-0000-000085550000}"/>
    <cellStyle name="Normal 2 4 3 2 4 5 3" xfId="21841" xr:uid="{00000000-0005-0000-0000-000086550000}"/>
    <cellStyle name="Normal 2 4 3 2 4 5 4" xfId="12305" xr:uid="{00000000-0005-0000-0000-000087550000}"/>
    <cellStyle name="Normal 2 4 3 2 4 6" xfId="5152" xr:uid="{00000000-0005-0000-0000-000088550000}"/>
    <cellStyle name="Normal 2 4 3 2 4 6 2" xfId="24225" xr:uid="{00000000-0005-0000-0000-000089550000}"/>
    <cellStyle name="Normal 2 4 3 2 4 6 3" xfId="14689" xr:uid="{00000000-0005-0000-0000-00008A550000}"/>
    <cellStyle name="Normal 2 4 3 2 4 7" xfId="19457" xr:uid="{00000000-0005-0000-0000-00008B550000}"/>
    <cellStyle name="Normal 2 4 3 2 4 8" xfId="9921" xr:uid="{00000000-0005-0000-0000-00008C550000}"/>
    <cellStyle name="Normal 2 4 3 2 5" xfId="508" xr:uid="{00000000-0005-0000-0000-00008D550000}"/>
    <cellStyle name="Normal 2 4 3 2 5 2" xfId="1706" xr:uid="{00000000-0005-0000-0000-00008E550000}"/>
    <cellStyle name="Normal 2 4 3 2 5 2 2" xfId="4091" xr:uid="{00000000-0005-0000-0000-00008F550000}"/>
    <cellStyle name="Normal 2 4 3 2 5 2 2 2" xfId="8860" xr:uid="{00000000-0005-0000-0000-000090550000}"/>
    <cellStyle name="Normal 2 4 3 2 5 2 2 2 2" xfId="27933" xr:uid="{00000000-0005-0000-0000-000091550000}"/>
    <cellStyle name="Normal 2 4 3 2 5 2 2 2 3" xfId="18397" xr:uid="{00000000-0005-0000-0000-000092550000}"/>
    <cellStyle name="Normal 2 4 3 2 5 2 2 3" xfId="23165" xr:uid="{00000000-0005-0000-0000-000093550000}"/>
    <cellStyle name="Normal 2 4 3 2 5 2 2 4" xfId="13629" xr:uid="{00000000-0005-0000-0000-000094550000}"/>
    <cellStyle name="Normal 2 4 3 2 5 2 3" xfId="6476" xr:uid="{00000000-0005-0000-0000-000095550000}"/>
    <cellStyle name="Normal 2 4 3 2 5 2 3 2" xfId="25549" xr:uid="{00000000-0005-0000-0000-000096550000}"/>
    <cellStyle name="Normal 2 4 3 2 5 2 3 3" xfId="16013" xr:uid="{00000000-0005-0000-0000-000097550000}"/>
    <cellStyle name="Normal 2 4 3 2 5 2 4" xfId="20781" xr:uid="{00000000-0005-0000-0000-000098550000}"/>
    <cellStyle name="Normal 2 4 3 2 5 2 5" xfId="11245" xr:uid="{00000000-0005-0000-0000-000099550000}"/>
    <cellStyle name="Normal 2 4 3 2 5 3" xfId="2899" xr:uid="{00000000-0005-0000-0000-00009A550000}"/>
    <cellStyle name="Normal 2 4 3 2 5 3 2" xfId="7668" xr:uid="{00000000-0005-0000-0000-00009B550000}"/>
    <cellStyle name="Normal 2 4 3 2 5 3 2 2" xfId="26741" xr:uid="{00000000-0005-0000-0000-00009C550000}"/>
    <cellStyle name="Normal 2 4 3 2 5 3 2 3" xfId="17205" xr:uid="{00000000-0005-0000-0000-00009D550000}"/>
    <cellStyle name="Normal 2 4 3 2 5 3 3" xfId="21973" xr:uid="{00000000-0005-0000-0000-00009E550000}"/>
    <cellStyle name="Normal 2 4 3 2 5 3 4" xfId="12437" xr:uid="{00000000-0005-0000-0000-00009F550000}"/>
    <cellStyle name="Normal 2 4 3 2 5 4" xfId="5284" xr:uid="{00000000-0005-0000-0000-0000A0550000}"/>
    <cellStyle name="Normal 2 4 3 2 5 4 2" xfId="24357" xr:uid="{00000000-0005-0000-0000-0000A1550000}"/>
    <cellStyle name="Normal 2 4 3 2 5 4 3" xfId="14821" xr:uid="{00000000-0005-0000-0000-0000A2550000}"/>
    <cellStyle name="Normal 2 4 3 2 5 5" xfId="19589" xr:uid="{00000000-0005-0000-0000-0000A3550000}"/>
    <cellStyle name="Normal 2 4 3 2 5 6" xfId="10053" xr:uid="{00000000-0005-0000-0000-0000A4550000}"/>
    <cellStyle name="Normal 2 4 3 2 6" xfId="856" xr:uid="{00000000-0005-0000-0000-0000A5550000}"/>
    <cellStyle name="Normal 2 4 3 2 6 2" xfId="2054" xr:uid="{00000000-0005-0000-0000-0000A6550000}"/>
    <cellStyle name="Normal 2 4 3 2 6 2 2" xfId="4439" xr:uid="{00000000-0005-0000-0000-0000A7550000}"/>
    <cellStyle name="Normal 2 4 3 2 6 2 2 2" xfId="9208" xr:uid="{00000000-0005-0000-0000-0000A8550000}"/>
    <cellStyle name="Normal 2 4 3 2 6 2 2 2 2" xfId="28281" xr:uid="{00000000-0005-0000-0000-0000A9550000}"/>
    <cellStyle name="Normal 2 4 3 2 6 2 2 2 3" xfId="18745" xr:uid="{00000000-0005-0000-0000-0000AA550000}"/>
    <cellStyle name="Normal 2 4 3 2 6 2 2 3" xfId="23513" xr:uid="{00000000-0005-0000-0000-0000AB550000}"/>
    <cellStyle name="Normal 2 4 3 2 6 2 2 4" xfId="13977" xr:uid="{00000000-0005-0000-0000-0000AC550000}"/>
    <cellStyle name="Normal 2 4 3 2 6 2 3" xfId="6824" xr:uid="{00000000-0005-0000-0000-0000AD550000}"/>
    <cellStyle name="Normal 2 4 3 2 6 2 3 2" xfId="25897" xr:uid="{00000000-0005-0000-0000-0000AE550000}"/>
    <cellStyle name="Normal 2 4 3 2 6 2 3 3" xfId="16361" xr:uid="{00000000-0005-0000-0000-0000AF550000}"/>
    <cellStyle name="Normal 2 4 3 2 6 2 4" xfId="21129" xr:uid="{00000000-0005-0000-0000-0000B0550000}"/>
    <cellStyle name="Normal 2 4 3 2 6 2 5" xfId="11593" xr:uid="{00000000-0005-0000-0000-0000B1550000}"/>
    <cellStyle name="Normal 2 4 3 2 6 3" xfId="3247" xr:uid="{00000000-0005-0000-0000-0000B2550000}"/>
    <cellStyle name="Normal 2 4 3 2 6 3 2" xfId="8016" xr:uid="{00000000-0005-0000-0000-0000B3550000}"/>
    <cellStyle name="Normal 2 4 3 2 6 3 2 2" xfId="27089" xr:uid="{00000000-0005-0000-0000-0000B4550000}"/>
    <cellStyle name="Normal 2 4 3 2 6 3 2 3" xfId="17553" xr:uid="{00000000-0005-0000-0000-0000B5550000}"/>
    <cellStyle name="Normal 2 4 3 2 6 3 3" xfId="22321" xr:uid="{00000000-0005-0000-0000-0000B6550000}"/>
    <cellStyle name="Normal 2 4 3 2 6 3 4" xfId="12785" xr:uid="{00000000-0005-0000-0000-0000B7550000}"/>
    <cellStyle name="Normal 2 4 3 2 6 4" xfId="5632" xr:uid="{00000000-0005-0000-0000-0000B8550000}"/>
    <cellStyle name="Normal 2 4 3 2 6 4 2" xfId="24705" xr:uid="{00000000-0005-0000-0000-0000B9550000}"/>
    <cellStyle name="Normal 2 4 3 2 6 4 3" xfId="15169" xr:uid="{00000000-0005-0000-0000-0000BA550000}"/>
    <cellStyle name="Normal 2 4 3 2 6 5" xfId="19937" xr:uid="{00000000-0005-0000-0000-0000BB550000}"/>
    <cellStyle name="Normal 2 4 3 2 6 6" xfId="10401" xr:uid="{00000000-0005-0000-0000-0000BC550000}"/>
    <cellStyle name="Normal 2 4 3 2 7" xfId="159" xr:uid="{00000000-0005-0000-0000-0000BD550000}"/>
    <cellStyle name="Normal 2 4 3 2 7 2" xfId="1358" xr:uid="{00000000-0005-0000-0000-0000BE550000}"/>
    <cellStyle name="Normal 2 4 3 2 7 2 2" xfId="3743" xr:uid="{00000000-0005-0000-0000-0000BF550000}"/>
    <cellStyle name="Normal 2 4 3 2 7 2 2 2" xfId="8512" xr:uid="{00000000-0005-0000-0000-0000C0550000}"/>
    <cellStyle name="Normal 2 4 3 2 7 2 2 2 2" xfId="27585" xr:uid="{00000000-0005-0000-0000-0000C1550000}"/>
    <cellStyle name="Normal 2 4 3 2 7 2 2 2 3" xfId="18049" xr:uid="{00000000-0005-0000-0000-0000C2550000}"/>
    <cellStyle name="Normal 2 4 3 2 7 2 2 3" xfId="22817" xr:uid="{00000000-0005-0000-0000-0000C3550000}"/>
    <cellStyle name="Normal 2 4 3 2 7 2 2 4" xfId="13281" xr:uid="{00000000-0005-0000-0000-0000C4550000}"/>
    <cellStyle name="Normal 2 4 3 2 7 2 3" xfId="6128" xr:uid="{00000000-0005-0000-0000-0000C5550000}"/>
    <cellStyle name="Normal 2 4 3 2 7 2 3 2" xfId="25201" xr:uid="{00000000-0005-0000-0000-0000C6550000}"/>
    <cellStyle name="Normal 2 4 3 2 7 2 3 3" xfId="15665" xr:uid="{00000000-0005-0000-0000-0000C7550000}"/>
    <cellStyle name="Normal 2 4 3 2 7 2 4" xfId="20433" xr:uid="{00000000-0005-0000-0000-0000C8550000}"/>
    <cellStyle name="Normal 2 4 3 2 7 2 5" xfId="10897" xr:uid="{00000000-0005-0000-0000-0000C9550000}"/>
    <cellStyle name="Normal 2 4 3 2 7 3" xfId="2551" xr:uid="{00000000-0005-0000-0000-0000CA550000}"/>
    <cellStyle name="Normal 2 4 3 2 7 3 2" xfId="7320" xr:uid="{00000000-0005-0000-0000-0000CB550000}"/>
    <cellStyle name="Normal 2 4 3 2 7 3 2 2" xfId="26393" xr:uid="{00000000-0005-0000-0000-0000CC550000}"/>
    <cellStyle name="Normal 2 4 3 2 7 3 2 3" xfId="16857" xr:uid="{00000000-0005-0000-0000-0000CD550000}"/>
    <cellStyle name="Normal 2 4 3 2 7 3 3" xfId="21625" xr:uid="{00000000-0005-0000-0000-0000CE550000}"/>
    <cellStyle name="Normal 2 4 3 2 7 3 4" xfId="12089" xr:uid="{00000000-0005-0000-0000-0000CF550000}"/>
    <cellStyle name="Normal 2 4 3 2 7 4" xfId="4936" xr:uid="{00000000-0005-0000-0000-0000D0550000}"/>
    <cellStyle name="Normal 2 4 3 2 7 4 2" xfId="24009" xr:uid="{00000000-0005-0000-0000-0000D1550000}"/>
    <cellStyle name="Normal 2 4 3 2 7 4 3" xfId="14473" xr:uid="{00000000-0005-0000-0000-0000D2550000}"/>
    <cellStyle name="Normal 2 4 3 2 7 5" xfId="19241" xr:uid="{00000000-0005-0000-0000-0000D3550000}"/>
    <cellStyle name="Normal 2 4 3 2 7 6" xfId="9705" xr:uid="{00000000-0005-0000-0000-0000D4550000}"/>
    <cellStyle name="Normal 2 4 3 2 8" xfId="1193" xr:uid="{00000000-0005-0000-0000-0000D5550000}"/>
    <cellStyle name="Normal 2 4 3 2 8 2" xfId="2390" xr:uid="{00000000-0005-0000-0000-0000D6550000}"/>
    <cellStyle name="Normal 2 4 3 2 8 2 2" xfId="4775" xr:uid="{00000000-0005-0000-0000-0000D7550000}"/>
    <cellStyle name="Normal 2 4 3 2 8 2 2 2" xfId="9544" xr:uid="{00000000-0005-0000-0000-0000D8550000}"/>
    <cellStyle name="Normal 2 4 3 2 8 2 2 2 2" xfId="28617" xr:uid="{00000000-0005-0000-0000-0000D9550000}"/>
    <cellStyle name="Normal 2 4 3 2 8 2 2 2 3" xfId="19081" xr:uid="{00000000-0005-0000-0000-0000DA550000}"/>
    <cellStyle name="Normal 2 4 3 2 8 2 2 3" xfId="23849" xr:uid="{00000000-0005-0000-0000-0000DB550000}"/>
    <cellStyle name="Normal 2 4 3 2 8 2 2 4" xfId="14313" xr:uid="{00000000-0005-0000-0000-0000DC550000}"/>
    <cellStyle name="Normal 2 4 3 2 8 2 3" xfId="7160" xr:uid="{00000000-0005-0000-0000-0000DD550000}"/>
    <cellStyle name="Normal 2 4 3 2 8 2 3 2" xfId="26233" xr:uid="{00000000-0005-0000-0000-0000DE550000}"/>
    <cellStyle name="Normal 2 4 3 2 8 2 3 3" xfId="16697" xr:uid="{00000000-0005-0000-0000-0000DF550000}"/>
    <cellStyle name="Normal 2 4 3 2 8 2 4" xfId="21465" xr:uid="{00000000-0005-0000-0000-0000E0550000}"/>
    <cellStyle name="Normal 2 4 3 2 8 2 5" xfId="11929" xr:uid="{00000000-0005-0000-0000-0000E1550000}"/>
    <cellStyle name="Normal 2 4 3 2 8 3" xfId="3583" xr:uid="{00000000-0005-0000-0000-0000E2550000}"/>
    <cellStyle name="Normal 2 4 3 2 8 3 2" xfId="8352" xr:uid="{00000000-0005-0000-0000-0000E3550000}"/>
    <cellStyle name="Normal 2 4 3 2 8 3 2 2" xfId="27425" xr:uid="{00000000-0005-0000-0000-0000E4550000}"/>
    <cellStyle name="Normal 2 4 3 2 8 3 2 3" xfId="17889" xr:uid="{00000000-0005-0000-0000-0000E5550000}"/>
    <cellStyle name="Normal 2 4 3 2 8 3 3" xfId="22657" xr:uid="{00000000-0005-0000-0000-0000E6550000}"/>
    <cellStyle name="Normal 2 4 3 2 8 3 4" xfId="13121" xr:uid="{00000000-0005-0000-0000-0000E7550000}"/>
    <cellStyle name="Normal 2 4 3 2 8 4" xfId="5968" xr:uid="{00000000-0005-0000-0000-0000E8550000}"/>
    <cellStyle name="Normal 2 4 3 2 8 4 2" xfId="25041" xr:uid="{00000000-0005-0000-0000-0000E9550000}"/>
    <cellStyle name="Normal 2 4 3 2 8 4 3" xfId="15505" xr:uid="{00000000-0005-0000-0000-0000EA550000}"/>
    <cellStyle name="Normal 2 4 3 2 8 5" xfId="20273" xr:uid="{00000000-0005-0000-0000-0000EB550000}"/>
    <cellStyle name="Normal 2 4 3 2 8 6" xfId="10737" xr:uid="{00000000-0005-0000-0000-0000EC550000}"/>
    <cellStyle name="Normal 2 4 3 2 9" xfId="99" xr:uid="{00000000-0005-0000-0000-0000ED550000}"/>
    <cellStyle name="Normal 2 4 3 2 9 2" xfId="1298" xr:uid="{00000000-0005-0000-0000-0000EE550000}"/>
    <cellStyle name="Normal 2 4 3 2 9 2 2" xfId="3683" xr:uid="{00000000-0005-0000-0000-0000EF550000}"/>
    <cellStyle name="Normal 2 4 3 2 9 2 2 2" xfId="8452" xr:uid="{00000000-0005-0000-0000-0000F0550000}"/>
    <cellStyle name="Normal 2 4 3 2 9 2 2 2 2" xfId="27525" xr:uid="{00000000-0005-0000-0000-0000F1550000}"/>
    <cellStyle name="Normal 2 4 3 2 9 2 2 2 3" xfId="17989" xr:uid="{00000000-0005-0000-0000-0000F2550000}"/>
    <cellStyle name="Normal 2 4 3 2 9 2 2 3" xfId="22757" xr:uid="{00000000-0005-0000-0000-0000F3550000}"/>
    <cellStyle name="Normal 2 4 3 2 9 2 2 4" xfId="13221" xr:uid="{00000000-0005-0000-0000-0000F4550000}"/>
    <cellStyle name="Normal 2 4 3 2 9 2 3" xfId="6068" xr:uid="{00000000-0005-0000-0000-0000F5550000}"/>
    <cellStyle name="Normal 2 4 3 2 9 2 3 2" xfId="25141" xr:uid="{00000000-0005-0000-0000-0000F6550000}"/>
    <cellStyle name="Normal 2 4 3 2 9 2 3 3" xfId="15605" xr:uid="{00000000-0005-0000-0000-0000F7550000}"/>
    <cellStyle name="Normal 2 4 3 2 9 2 4" xfId="20373" xr:uid="{00000000-0005-0000-0000-0000F8550000}"/>
    <cellStyle name="Normal 2 4 3 2 9 2 5" xfId="10837" xr:uid="{00000000-0005-0000-0000-0000F9550000}"/>
    <cellStyle name="Normal 2 4 3 2 9 3" xfId="2491" xr:uid="{00000000-0005-0000-0000-0000FA550000}"/>
    <cellStyle name="Normal 2 4 3 2 9 3 2" xfId="7260" xr:uid="{00000000-0005-0000-0000-0000FB550000}"/>
    <cellStyle name="Normal 2 4 3 2 9 3 2 2" xfId="26333" xr:uid="{00000000-0005-0000-0000-0000FC550000}"/>
    <cellStyle name="Normal 2 4 3 2 9 3 2 3" xfId="16797" xr:uid="{00000000-0005-0000-0000-0000FD550000}"/>
    <cellStyle name="Normal 2 4 3 2 9 3 3" xfId="21565" xr:uid="{00000000-0005-0000-0000-0000FE550000}"/>
    <cellStyle name="Normal 2 4 3 2 9 3 4" xfId="12029" xr:uid="{00000000-0005-0000-0000-0000FF550000}"/>
    <cellStyle name="Normal 2 4 3 2 9 4" xfId="4876" xr:uid="{00000000-0005-0000-0000-000000560000}"/>
    <cellStyle name="Normal 2 4 3 2 9 4 2" xfId="23949" xr:uid="{00000000-0005-0000-0000-000001560000}"/>
    <cellStyle name="Normal 2 4 3 2 9 4 3" xfId="14413" xr:uid="{00000000-0005-0000-0000-000002560000}"/>
    <cellStyle name="Normal 2 4 3 2 9 5" xfId="19181" xr:uid="{00000000-0005-0000-0000-000003560000}"/>
    <cellStyle name="Normal 2 4 3 2 9 6" xfId="9645" xr:uid="{00000000-0005-0000-0000-000004560000}"/>
    <cellStyle name="Normal 2 4 3 3" xfId="207" xr:uid="{00000000-0005-0000-0000-000005560000}"/>
    <cellStyle name="Normal 2 4 3 3 10" xfId="9753" xr:uid="{00000000-0005-0000-0000-000006560000}"/>
    <cellStyle name="Normal 2 4 3 3 2" xfId="279" xr:uid="{00000000-0005-0000-0000-000007560000}"/>
    <cellStyle name="Normal 2 4 3 3 2 2" xfId="423" xr:uid="{00000000-0005-0000-0000-000008560000}"/>
    <cellStyle name="Normal 2 4 3 3 2 2 2" xfId="772" xr:uid="{00000000-0005-0000-0000-000009560000}"/>
    <cellStyle name="Normal 2 4 3 3 2 2 2 2" xfId="1970" xr:uid="{00000000-0005-0000-0000-00000A560000}"/>
    <cellStyle name="Normal 2 4 3 3 2 2 2 2 2" xfId="4355" xr:uid="{00000000-0005-0000-0000-00000B560000}"/>
    <cellStyle name="Normal 2 4 3 3 2 2 2 2 2 2" xfId="9124" xr:uid="{00000000-0005-0000-0000-00000C560000}"/>
    <cellStyle name="Normal 2 4 3 3 2 2 2 2 2 2 2" xfId="28197" xr:uid="{00000000-0005-0000-0000-00000D560000}"/>
    <cellStyle name="Normal 2 4 3 3 2 2 2 2 2 2 3" xfId="18661" xr:uid="{00000000-0005-0000-0000-00000E560000}"/>
    <cellStyle name="Normal 2 4 3 3 2 2 2 2 2 3" xfId="23429" xr:uid="{00000000-0005-0000-0000-00000F560000}"/>
    <cellStyle name="Normal 2 4 3 3 2 2 2 2 2 4" xfId="13893" xr:uid="{00000000-0005-0000-0000-000010560000}"/>
    <cellStyle name="Normal 2 4 3 3 2 2 2 2 3" xfId="6740" xr:uid="{00000000-0005-0000-0000-000011560000}"/>
    <cellStyle name="Normal 2 4 3 3 2 2 2 2 3 2" xfId="25813" xr:uid="{00000000-0005-0000-0000-000012560000}"/>
    <cellStyle name="Normal 2 4 3 3 2 2 2 2 3 3" xfId="16277" xr:uid="{00000000-0005-0000-0000-000013560000}"/>
    <cellStyle name="Normal 2 4 3 3 2 2 2 2 4" xfId="21045" xr:uid="{00000000-0005-0000-0000-000014560000}"/>
    <cellStyle name="Normal 2 4 3 3 2 2 2 2 5" xfId="11509" xr:uid="{00000000-0005-0000-0000-000015560000}"/>
    <cellStyle name="Normal 2 4 3 3 2 2 2 3" xfId="3163" xr:uid="{00000000-0005-0000-0000-000016560000}"/>
    <cellStyle name="Normal 2 4 3 3 2 2 2 3 2" xfId="7932" xr:uid="{00000000-0005-0000-0000-000017560000}"/>
    <cellStyle name="Normal 2 4 3 3 2 2 2 3 2 2" xfId="27005" xr:uid="{00000000-0005-0000-0000-000018560000}"/>
    <cellStyle name="Normal 2 4 3 3 2 2 2 3 2 3" xfId="17469" xr:uid="{00000000-0005-0000-0000-000019560000}"/>
    <cellStyle name="Normal 2 4 3 3 2 2 2 3 3" xfId="22237" xr:uid="{00000000-0005-0000-0000-00001A560000}"/>
    <cellStyle name="Normal 2 4 3 3 2 2 2 3 4" xfId="12701" xr:uid="{00000000-0005-0000-0000-00001B560000}"/>
    <cellStyle name="Normal 2 4 3 3 2 2 2 4" xfId="5548" xr:uid="{00000000-0005-0000-0000-00001C560000}"/>
    <cellStyle name="Normal 2 4 3 3 2 2 2 4 2" xfId="24621" xr:uid="{00000000-0005-0000-0000-00001D560000}"/>
    <cellStyle name="Normal 2 4 3 3 2 2 2 4 3" xfId="15085" xr:uid="{00000000-0005-0000-0000-00001E560000}"/>
    <cellStyle name="Normal 2 4 3 3 2 2 2 5" xfId="19853" xr:uid="{00000000-0005-0000-0000-00001F560000}"/>
    <cellStyle name="Normal 2 4 3 3 2 2 2 6" xfId="10317" xr:uid="{00000000-0005-0000-0000-000020560000}"/>
    <cellStyle name="Normal 2 4 3 3 2 2 3" xfId="1120" xr:uid="{00000000-0005-0000-0000-000021560000}"/>
    <cellStyle name="Normal 2 4 3 3 2 2 3 2" xfId="2318" xr:uid="{00000000-0005-0000-0000-000022560000}"/>
    <cellStyle name="Normal 2 4 3 3 2 2 3 2 2" xfId="4703" xr:uid="{00000000-0005-0000-0000-000023560000}"/>
    <cellStyle name="Normal 2 4 3 3 2 2 3 2 2 2" xfId="9472" xr:uid="{00000000-0005-0000-0000-000024560000}"/>
    <cellStyle name="Normal 2 4 3 3 2 2 3 2 2 2 2" xfId="28545" xr:uid="{00000000-0005-0000-0000-000025560000}"/>
    <cellStyle name="Normal 2 4 3 3 2 2 3 2 2 2 3" xfId="19009" xr:uid="{00000000-0005-0000-0000-000026560000}"/>
    <cellStyle name="Normal 2 4 3 3 2 2 3 2 2 3" xfId="23777" xr:uid="{00000000-0005-0000-0000-000027560000}"/>
    <cellStyle name="Normal 2 4 3 3 2 2 3 2 2 4" xfId="14241" xr:uid="{00000000-0005-0000-0000-000028560000}"/>
    <cellStyle name="Normal 2 4 3 3 2 2 3 2 3" xfId="7088" xr:uid="{00000000-0005-0000-0000-000029560000}"/>
    <cellStyle name="Normal 2 4 3 3 2 2 3 2 3 2" xfId="26161" xr:uid="{00000000-0005-0000-0000-00002A560000}"/>
    <cellStyle name="Normal 2 4 3 3 2 2 3 2 3 3" xfId="16625" xr:uid="{00000000-0005-0000-0000-00002B560000}"/>
    <cellStyle name="Normal 2 4 3 3 2 2 3 2 4" xfId="21393" xr:uid="{00000000-0005-0000-0000-00002C560000}"/>
    <cellStyle name="Normal 2 4 3 3 2 2 3 2 5" xfId="11857" xr:uid="{00000000-0005-0000-0000-00002D560000}"/>
    <cellStyle name="Normal 2 4 3 3 2 2 3 3" xfId="3511" xr:uid="{00000000-0005-0000-0000-00002E560000}"/>
    <cellStyle name="Normal 2 4 3 3 2 2 3 3 2" xfId="8280" xr:uid="{00000000-0005-0000-0000-00002F560000}"/>
    <cellStyle name="Normal 2 4 3 3 2 2 3 3 2 2" xfId="27353" xr:uid="{00000000-0005-0000-0000-000030560000}"/>
    <cellStyle name="Normal 2 4 3 3 2 2 3 3 2 3" xfId="17817" xr:uid="{00000000-0005-0000-0000-000031560000}"/>
    <cellStyle name="Normal 2 4 3 3 2 2 3 3 3" xfId="22585" xr:uid="{00000000-0005-0000-0000-000032560000}"/>
    <cellStyle name="Normal 2 4 3 3 2 2 3 3 4" xfId="13049" xr:uid="{00000000-0005-0000-0000-000033560000}"/>
    <cellStyle name="Normal 2 4 3 3 2 2 3 4" xfId="5896" xr:uid="{00000000-0005-0000-0000-000034560000}"/>
    <cellStyle name="Normal 2 4 3 3 2 2 3 4 2" xfId="24969" xr:uid="{00000000-0005-0000-0000-000035560000}"/>
    <cellStyle name="Normal 2 4 3 3 2 2 3 4 3" xfId="15433" xr:uid="{00000000-0005-0000-0000-000036560000}"/>
    <cellStyle name="Normal 2 4 3 3 2 2 3 5" xfId="20201" xr:uid="{00000000-0005-0000-0000-000037560000}"/>
    <cellStyle name="Normal 2 4 3 3 2 2 3 6" xfId="10665" xr:uid="{00000000-0005-0000-0000-000038560000}"/>
    <cellStyle name="Normal 2 4 3 3 2 2 4" xfId="1622" xr:uid="{00000000-0005-0000-0000-000039560000}"/>
    <cellStyle name="Normal 2 4 3 3 2 2 4 2" xfId="4007" xr:uid="{00000000-0005-0000-0000-00003A560000}"/>
    <cellStyle name="Normal 2 4 3 3 2 2 4 2 2" xfId="8776" xr:uid="{00000000-0005-0000-0000-00003B560000}"/>
    <cellStyle name="Normal 2 4 3 3 2 2 4 2 2 2" xfId="27849" xr:uid="{00000000-0005-0000-0000-00003C560000}"/>
    <cellStyle name="Normal 2 4 3 3 2 2 4 2 2 3" xfId="18313" xr:uid="{00000000-0005-0000-0000-00003D560000}"/>
    <cellStyle name="Normal 2 4 3 3 2 2 4 2 3" xfId="23081" xr:uid="{00000000-0005-0000-0000-00003E560000}"/>
    <cellStyle name="Normal 2 4 3 3 2 2 4 2 4" xfId="13545" xr:uid="{00000000-0005-0000-0000-00003F560000}"/>
    <cellStyle name="Normal 2 4 3 3 2 2 4 3" xfId="6392" xr:uid="{00000000-0005-0000-0000-000040560000}"/>
    <cellStyle name="Normal 2 4 3 3 2 2 4 3 2" xfId="25465" xr:uid="{00000000-0005-0000-0000-000041560000}"/>
    <cellStyle name="Normal 2 4 3 3 2 2 4 3 3" xfId="15929" xr:uid="{00000000-0005-0000-0000-000042560000}"/>
    <cellStyle name="Normal 2 4 3 3 2 2 4 4" xfId="20697" xr:uid="{00000000-0005-0000-0000-000043560000}"/>
    <cellStyle name="Normal 2 4 3 3 2 2 4 5" xfId="11161" xr:uid="{00000000-0005-0000-0000-000044560000}"/>
    <cellStyle name="Normal 2 4 3 3 2 2 5" xfId="2815" xr:uid="{00000000-0005-0000-0000-000045560000}"/>
    <cellStyle name="Normal 2 4 3 3 2 2 5 2" xfId="7584" xr:uid="{00000000-0005-0000-0000-000046560000}"/>
    <cellStyle name="Normal 2 4 3 3 2 2 5 2 2" xfId="26657" xr:uid="{00000000-0005-0000-0000-000047560000}"/>
    <cellStyle name="Normal 2 4 3 3 2 2 5 2 3" xfId="17121" xr:uid="{00000000-0005-0000-0000-000048560000}"/>
    <cellStyle name="Normal 2 4 3 3 2 2 5 3" xfId="21889" xr:uid="{00000000-0005-0000-0000-000049560000}"/>
    <cellStyle name="Normal 2 4 3 3 2 2 5 4" xfId="12353" xr:uid="{00000000-0005-0000-0000-00004A560000}"/>
    <cellStyle name="Normal 2 4 3 3 2 2 6" xfId="5200" xr:uid="{00000000-0005-0000-0000-00004B560000}"/>
    <cellStyle name="Normal 2 4 3 3 2 2 6 2" xfId="24273" xr:uid="{00000000-0005-0000-0000-00004C560000}"/>
    <cellStyle name="Normal 2 4 3 3 2 2 6 3" xfId="14737" xr:uid="{00000000-0005-0000-0000-00004D560000}"/>
    <cellStyle name="Normal 2 4 3 3 2 2 7" xfId="19505" xr:uid="{00000000-0005-0000-0000-00004E560000}"/>
    <cellStyle name="Normal 2 4 3 3 2 2 8" xfId="9969" xr:uid="{00000000-0005-0000-0000-00004F560000}"/>
    <cellStyle name="Normal 2 4 3 3 2 3" xfId="628" xr:uid="{00000000-0005-0000-0000-000050560000}"/>
    <cellStyle name="Normal 2 4 3 3 2 3 2" xfId="1826" xr:uid="{00000000-0005-0000-0000-000051560000}"/>
    <cellStyle name="Normal 2 4 3 3 2 3 2 2" xfId="4211" xr:uid="{00000000-0005-0000-0000-000052560000}"/>
    <cellStyle name="Normal 2 4 3 3 2 3 2 2 2" xfId="8980" xr:uid="{00000000-0005-0000-0000-000053560000}"/>
    <cellStyle name="Normal 2 4 3 3 2 3 2 2 2 2" xfId="28053" xr:uid="{00000000-0005-0000-0000-000054560000}"/>
    <cellStyle name="Normal 2 4 3 3 2 3 2 2 2 3" xfId="18517" xr:uid="{00000000-0005-0000-0000-000055560000}"/>
    <cellStyle name="Normal 2 4 3 3 2 3 2 2 3" xfId="23285" xr:uid="{00000000-0005-0000-0000-000056560000}"/>
    <cellStyle name="Normal 2 4 3 3 2 3 2 2 4" xfId="13749" xr:uid="{00000000-0005-0000-0000-000057560000}"/>
    <cellStyle name="Normal 2 4 3 3 2 3 2 3" xfId="6596" xr:uid="{00000000-0005-0000-0000-000058560000}"/>
    <cellStyle name="Normal 2 4 3 3 2 3 2 3 2" xfId="25669" xr:uid="{00000000-0005-0000-0000-000059560000}"/>
    <cellStyle name="Normal 2 4 3 3 2 3 2 3 3" xfId="16133" xr:uid="{00000000-0005-0000-0000-00005A560000}"/>
    <cellStyle name="Normal 2 4 3 3 2 3 2 4" xfId="20901" xr:uid="{00000000-0005-0000-0000-00005B560000}"/>
    <cellStyle name="Normal 2 4 3 3 2 3 2 5" xfId="11365" xr:uid="{00000000-0005-0000-0000-00005C560000}"/>
    <cellStyle name="Normal 2 4 3 3 2 3 3" xfId="3019" xr:uid="{00000000-0005-0000-0000-00005D560000}"/>
    <cellStyle name="Normal 2 4 3 3 2 3 3 2" xfId="7788" xr:uid="{00000000-0005-0000-0000-00005E560000}"/>
    <cellStyle name="Normal 2 4 3 3 2 3 3 2 2" xfId="26861" xr:uid="{00000000-0005-0000-0000-00005F560000}"/>
    <cellStyle name="Normal 2 4 3 3 2 3 3 2 3" xfId="17325" xr:uid="{00000000-0005-0000-0000-000060560000}"/>
    <cellStyle name="Normal 2 4 3 3 2 3 3 3" xfId="22093" xr:uid="{00000000-0005-0000-0000-000061560000}"/>
    <cellStyle name="Normal 2 4 3 3 2 3 3 4" xfId="12557" xr:uid="{00000000-0005-0000-0000-000062560000}"/>
    <cellStyle name="Normal 2 4 3 3 2 3 4" xfId="5404" xr:uid="{00000000-0005-0000-0000-000063560000}"/>
    <cellStyle name="Normal 2 4 3 3 2 3 4 2" xfId="24477" xr:uid="{00000000-0005-0000-0000-000064560000}"/>
    <cellStyle name="Normal 2 4 3 3 2 3 4 3" xfId="14941" xr:uid="{00000000-0005-0000-0000-000065560000}"/>
    <cellStyle name="Normal 2 4 3 3 2 3 5" xfId="19709" xr:uid="{00000000-0005-0000-0000-000066560000}"/>
    <cellStyle name="Normal 2 4 3 3 2 3 6" xfId="10173" xr:uid="{00000000-0005-0000-0000-000067560000}"/>
    <cellStyle name="Normal 2 4 3 3 2 4" xfId="976" xr:uid="{00000000-0005-0000-0000-000068560000}"/>
    <cellStyle name="Normal 2 4 3 3 2 4 2" xfId="2174" xr:uid="{00000000-0005-0000-0000-000069560000}"/>
    <cellStyle name="Normal 2 4 3 3 2 4 2 2" xfId="4559" xr:uid="{00000000-0005-0000-0000-00006A560000}"/>
    <cellStyle name="Normal 2 4 3 3 2 4 2 2 2" xfId="9328" xr:uid="{00000000-0005-0000-0000-00006B560000}"/>
    <cellStyle name="Normal 2 4 3 3 2 4 2 2 2 2" xfId="28401" xr:uid="{00000000-0005-0000-0000-00006C560000}"/>
    <cellStyle name="Normal 2 4 3 3 2 4 2 2 2 3" xfId="18865" xr:uid="{00000000-0005-0000-0000-00006D560000}"/>
    <cellStyle name="Normal 2 4 3 3 2 4 2 2 3" xfId="23633" xr:uid="{00000000-0005-0000-0000-00006E560000}"/>
    <cellStyle name="Normal 2 4 3 3 2 4 2 2 4" xfId="14097" xr:uid="{00000000-0005-0000-0000-00006F560000}"/>
    <cellStyle name="Normal 2 4 3 3 2 4 2 3" xfId="6944" xr:uid="{00000000-0005-0000-0000-000070560000}"/>
    <cellStyle name="Normal 2 4 3 3 2 4 2 3 2" xfId="26017" xr:uid="{00000000-0005-0000-0000-000071560000}"/>
    <cellStyle name="Normal 2 4 3 3 2 4 2 3 3" xfId="16481" xr:uid="{00000000-0005-0000-0000-000072560000}"/>
    <cellStyle name="Normal 2 4 3 3 2 4 2 4" xfId="21249" xr:uid="{00000000-0005-0000-0000-000073560000}"/>
    <cellStyle name="Normal 2 4 3 3 2 4 2 5" xfId="11713" xr:uid="{00000000-0005-0000-0000-000074560000}"/>
    <cellStyle name="Normal 2 4 3 3 2 4 3" xfId="3367" xr:uid="{00000000-0005-0000-0000-000075560000}"/>
    <cellStyle name="Normal 2 4 3 3 2 4 3 2" xfId="8136" xr:uid="{00000000-0005-0000-0000-000076560000}"/>
    <cellStyle name="Normal 2 4 3 3 2 4 3 2 2" xfId="27209" xr:uid="{00000000-0005-0000-0000-000077560000}"/>
    <cellStyle name="Normal 2 4 3 3 2 4 3 2 3" xfId="17673" xr:uid="{00000000-0005-0000-0000-000078560000}"/>
    <cellStyle name="Normal 2 4 3 3 2 4 3 3" xfId="22441" xr:uid="{00000000-0005-0000-0000-000079560000}"/>
    <cellStyle name="Normal 2 4 3 3 2 4 3 4" xfId="12905" xr:uid="{00000000-0005-0000-0000-00007A560000}"/>
    <cellStyle name="Normal 2 4 3 3 2 4 4" xfId="5752" xr:uid="{00000000-0005-0000-0000-00007B560000}"/>
    <cellStyle name="Normal 2 4 3 3 2 4 4 2" xfId="24825" xr:uid="{00000000-0005-0000-0000-00007C560000}"/>
    <cellStyle name="Normal 2 4 3 3 2 4 4 3" xfId="15289" xr:uid="{00000000-0005-0000-0000-00007D560000}"/>
    <cellStyle name="Normal 2 4 3 3 2 4 5" xfId="20057" xr:uid="{00000000-0005-0000-0000-00007E560000}"/>
    <cellStyle name="Normal 2 4 3 3 2 4 6" xfId="10521" xr:uid="{00000000-0005-0000-0000-00007F560000}"/>
    <cellStyle name="Normal 2 4 3 3 2 5" xfId="1478" xr:uid="{00000000-0005-0000-0000-000080560000}"/>
    <cellStyle name="Normal 2 4 3 3 2 5 2" xfId="3863" xr:uid="{00000000-0005-0000-0000-000081560000}"/>
    <cellStyle name="Normal 2 4 3 3 2 5 2 2" xfId="8632" xr:uid="{00000000-0005-0000-0000-000082560000}"/>
    <cellStyle name="Normal 2 4 3 3 2 5 2 2 2" xfId="27705" xr:uid="{00000000-0005-0000-0000-000083560000}"/>
    <cellStyle name="Normal 2 4 3 3 2 5 2 2 3" xfId="18169" xr:uid="{00000000-0005-0000-0000-000084560000}"/>
    <cellStyle name="Normal 2 4 3 3 2 5 2 3" xfId="22937" xr:uid="{00000000-0005-0000-0000-000085560000}"/>
    <cellStyle name="Normal 2 4 3 3 2 5 2 4" xfId="13401" xr:uid="{00000000-0005-0000-0000-000086560000}"/>
    <cellStyle name="Normal 2 4 3 3 2 5 3" xfId="6248" xr:uid="{00000000-0005-0000-0000-000087560000}"/>
    <cellStyle name="Normal 2 4 3 3 2 5 3 2" xfId="25321" xr:uid="{00000000-0005-0000-0000-000088560000}"/>
    <cellStyle name="Normal 2 4 3 3 2 5 3 3" xfId="15785" xr:uid="{00000000-0005-0000-0000-000089560000}"/>
    <cellStyle name="Normal 2 4 3 3 2 5 4" xfId="20553" xr:uid="{00000000-0005-0000-0000-00008A560000}"/>
    <cellStyle name="Normal 2 4 3 3 2 5 5" xfId="11017" xr:uid="{00000000-0005-0000-0000-00008B560000}"/>
    <cellStyle name="Normal 2 4 3 3 2 6" xfId="2671" xr:uid="{00000000-0005-0000-0000-00008C560000}"/>
    <cellStyle name="Normal 2 4 3 3 2 6 2" xfId="7440" xr:uid="{00000000-0005-0000-0000-00008D560000}"/>
    <cellStyle name="Normal 2 4 3 3 2 6 2 2" xfId="26513" xr:uid="{00000000-0005-0000-0000-00008E560000}"/>
    <cellStyle name="Normal 2 4 3 3 2 6 2 3" xfId="16977" xr:uid="{00000000-0005-0000-0000-00008F560000}"/>
    <cellStyle name="Normal 2 4 3 3 2 6 3" xfId="21745" xr:uid="{00000000-0005-0000-0000-000090560000}"/>
    <cellStyle name="Normal 2 4 3 3 2 6 4" xfId="12209" xr:uid="{00000000-0005-0000-0000-000091560000}"/>
    <cellStyle name="Normal 2 4 3 3 2 7" xfId="5056" xr:uid="{00000000-0005-0000-0000-000092560000}"/>
    <cellStyle name="Normal 2 4 3 3 2 7 2" xfId="24129" xr:uid="{00000000-0005-0000-0000-000093560000}"/>
    <cellStyle name="Normal 2 4 3 3 2 7 3" xfId="14593" xr:uid="{00000000-0005-0000-0000-000094560000}"/>
    <cellStyle name="Normal 2 4 3 3 2 8" xfId="19361" xr:uid="{00000000-0005-0000-0000-000095560000}"/>
    <cellStyle name="Normal 2 4 3 3 2 9" xfId="9825" xr:uid="{00000000-0005-0000-0000-000096560000}"/>
    <cellStyle name="Normal 2 4 3 3 3" xfId="351" xr:uid="{00000000-0005-0000-0000-000097560000}"/>
    <cellStyle name="Normal 2 4 3 3 3 2" xfId="700" xr:uid="{00000000-0005-0000-0000-000098560000}"/>
    <cellStyle name="Normal 2 4 3 3 3 2 2" xfId="1898" xr:uid="{00000000-0005-0000-0000-000099560000}"/>
    <cellStyle name="Normal 2 4 3 3 3 2 2 2" xfId="4283" xr:uid="{00000000-0005-0000-0000-00009A560000}"/>
    <cellStyle name="Normal 2 4 3 3 3 2 2 2 2" xfId="9052" xr:uid="{00000000-0005-0000-0000-00009B560000}"/>
    <cellStyle name="Normal 2 4 3 3 3 2 2 2 2 2" xfId="28125" xr:uid="{00000000-0005-0000-0000-00009C560000}"/>
    <cellStyle name="Normal 2 4 3 3 3 2 2 2 2 3" xfId="18589" xr:uid="{00000000-0005-0000-0000-00009D560000}"/>
    <cellStyle name="Normal 2 4 3 3 3 2 2 2 3" xfId="23357" xr:uid="{00000000-0005-0000-0000-00009E560000}"/>
    <cellStyle name="Normal 2 4 3 3 3 2 2 2 4" xfId="13821" xr:uid="{00000000-0005-0000-0000-00009F560000}"/>
    <cellStyle name="Normal 2 4 3 3 3 2 2 3" xfId="6668" xr:uid="{00000000-0005-0000-0000-0000A0560000}"/>
    <cellStyle name="Normal 2 4 3 3 3 2 2 3 2" xfId="25741" xr:uid="{00000000-0005-0000-0000-0000A1560000}"/>
    <cellStyle name="Normal 2 4 3 3 3 2 2 3 3" xfId="16205" xr:uid="{00000000-0005-0000-0000-0000A2560000}"/>
    <cellStyle name="Normal 2 4 3 3 3 2 2 4" xfId="20973" xr:uid="{00000000-0005-0000-0000-0000A3560000}"/>
    <cellStyle name="Normal 2 4 3 3 3 2 2 5" xfId="11437" xr:uid="{00000000-0005-0000-0000-0000A4560000}"/>
    <cellStyle name="Normal 2 4 3 3 3 2 3" xfId="3091" xr:uid="{00000000-0005-0000-0000-0000A5560000}"/>
    <cellStyle name="Normal 2 4 3 3 3 2 3 2" xfId="7860" xr:uid="{00000000-0005-0000-0000-0000A6560000}"/>
    <cellStyle name="Normal 2 4 3 3 3 2 3 2 2" xfId="26933" xr:uid="{00000000-0005-0000-0000-0000A7560000}"/>
    <cellStyle name="Normal 2 4 3 3 3 2 3 2 3" xfId="17397" xr:uid="{00000000-0005-0000-0000-0000A8560000}"/>
    <cellStyle name="Normal 2 4 3 3 3 2 3 3" xfId="22165" xr:uid="{00000000-0005-0000-0000-0000A9560000}"/>
    <cellStyle name="Normal 2 4 3 3 3 2 3 4" xfId="12629" xr:uid="{00000000-0005-0000-0000-0000AA560000}"/>
    <cellStyle name="Normal 2 4 3 3 3 2 4" xfId="5476" xr:uid="{00000000-0005-0000-0000-0000AB560000}"/>
    <cellStyle name="Normal 2 4 3 3 3 2 4 2" xfId="24549" xr:uid="{00000000-0005-0000-0000-0000AC560000}"/>
    <cellStyle name="Normal 2 4 3 3 3 2 4 3" xfId="15013" xr:uid="{00000000-0005-0000-0000-0000AD560000}"/>
    <cellStyle name="Normal 2 4 3 3 3 2 5" xfId="19781" xr:uid="{00000000-0005-0000-0000-0000AE560000}"/>
    <cellStyle name="Normal 2 4 3 3 3 2 6" xfId="10245" xr:uid="{00000000-0005-0000-0000-0000AF560000}"/>
    <cellStyle name="Normal 2 4 3 3 3 3" xfId="1048" xr:uid="{00000000-0005-0000-0000-0000B0560000}"/>
    <cellStyle name="Normal 2 4 3 3 3 3 2" xfId="2246" xr:uid="{00000000-0005-0000-0000-0000B1560000}"/>
    <cellStyle name="Normal 2 4 3 3 3 3 2 2" xfId="4631" xr:uid="{00000000-0005-0000-0000-0000B2560000}"/>
    <cellStyle name="Normal 2 4 3 3 3 3 2 2 2" xfId="9400" xr:uid="{00000000-0005-0000-0000-0000B3560000}"/>
    <cellStyle name="Normal 2 4 3 3 3 3 2 2 2 2" xfId="28473" xr:uid="{00000000-0005-0000-0000-0000B4560000}"/>
    <cellStyle name="Normal 2 4 3 3 3 3 2 2 2 3" xfId="18937" xr:uid="{00000000-0005-0000-0000-0000B5560000}"/>
    <cellStyle name="Normal 2 4 3 3 3 3 2 2 3" xfId="23705" xr:uid="{00000000-0005-0000-0000-0000B6560000}"/>
    <cellStyle name="Normal 2 4 3 3 3 3 2 2 4" xfId="14169" xr:uid="{00000000-0005-0000-0000-0000B7560000}"/>
    <cellStyle name="Normal 2 4 3 3 3 3 2 3" xfId="7016" xr:uid="{00000000-0005-0000-0000-0000B8560000}"/>
    <cellStyle name="Normal 2 4 3 3 3 3 2 3 2" xfId="26089" xr:uid="{00000000-0005-0000-0000-0000B9560000}"/>
    <cellStyle name="Normal 2 4 3 3 3 3 2 3 3" xfId="16553" xr:uid="{00000000-0005-0000-0000-0000BA560000}"/>
    <cellStyle name="Normal 2 4 3 3 3 3 2 4" xfId="21321" xr:uid="{00000000-0005-0000-0000-0000BB560000}"/>
    <cellStyle name="Normal 2 4 3 3 3 3 2 5" xfId="11785" xr:uid="{00000000-0005-0000-0000-0000BC560000}"/>
    <cellStyle name="Normal 2 4 3 3 3 3 3" xfId="3439" xr:uid="{00000000-0005-0000-0000-0000BD560000}"/>
    <cellStyle name="Normal 2 4 3 3 3 3 3 2" xfId="8208" xr:uid="{00000000-0005-0000-0000-0000BE560000}"/>
    <cellStyle name="Normal 2 4 3 3 3 3 3 2 2" xfId="27281" xr:uid="{00000000-0005-0000-0000-0000BF560000}"/>
    <cellStyle name="Normal 2 4 3 3 3 3 3 2 3" xfId="17745" xr:uid="{00000000-0005-0000-0000-0000C0560000}"/>
    <cellStyle name="Normal 2 4 3 3 3 3 3 3" xfId="22513" xr:uid="{00000000-0005-0000-0000-0000C1560000}"/>
    <cellStyle name="Normal 2 4 3 3 3 3 3 4" xfId="12977" xr:uid="{00000000-0005-0000-0000-0000C2560000}"/>
    <cellStyle name="Normal 2 4 3 3 3 3 4" xfId="5824" xr:uid="{00000000-0005-0000-0000-0000C3560000}"/>
    <cellStyle name="Normal 2 4 3 3 3 3 4 2" xfId="24897" xr:uid="{00000000-0005-0000-0000-0000C4560000}"/>
    <cellStyle name="Normal 2 4 3 3 3 3 4 3" xfId="15361" xr:uid="{00000000-0005-0000-0000-0000C5560000}"/>
    <cellStyle name="Normal 2 4 3 3 3 3 5" xfId="20129" xr:uid="{00000000-0005-0000-0000-0000C6560000}"/>
    <cellStyle name="Normal 2 4 3 3 3 3 6" xfId="10593" xr:uid="{00000000-0005-0000-0000-0000C7560000}"/>
    <cellStyle name="Normal 2 4 3 3 3 4" xfId="1550" xr:uid="{00000000-0005-0000-0000-0000C8560000}"/>
    <cellStyle name="Normal 2 4 3 3 3 4 2" xfId="3935" xr:uid="{00000000-0005-0000-0000-0000C9560000}"/>
    <cellStyle name="Normal 2 4 3 3 3 4 2 2" xfId="8704" xr:uid="{00000000-0005-0000-0000-0000CA560000}"/>
    <cellStyle name="Normal 2 4 3 3 3 4 2 2 2" xfId="27777" xr:uid="{00000000-0005-0000-0000-0000CB560000}"/>
    <cellStyle name="Normal 2 4 3 3 3 4 2 2 3" xfId="18241" xr:uid="{00000000-0005-0000-0000-0000CC560000}"/>
    <cellStyle name="Normal 2 4 3 3 3 4 2 3" xfId="23009" xr:uid="{00000000-0005-0000-0000-0000CD560000}"/>
    <cellStyle name="Normal 2 4 3 3 3 4 2 4" xfId="13473" xr:uid="{00000000-0005-0000-0000-0000CE560000}"/>
    <cellStyle name="Normal 2 4 3 3 3 4 3" xfId="6320" xr:uid="{00000000-0005-0000-0000-0000CF560000}"/>
    <cellStyle name="Normal 2 4 3 3 3 4 3 2" xfId="25393" xr:uid="{00000000-0005-0000-0000-0000D0560000}"/>
    <cellStyle name="Normal 2 4 3 3 3 4 3 3" xfId="15857" xr:uid="{00000000-0005-0000-0000-0000D1560000}"/>
    <cellStyle name="Normal 2 4 3 3 3 4 4" xfId="20625" xr:uid="{00000000-0005-0000-0000-0000D2560000}"/>
    <cellStyle name="Normal 2 4 3 3 3 4 5" xfId="11089" xr:uid="{00000000-0005-0000-0000-0000D3560000}"/>
    <cellStyle name="Normal 2 4 3 3 3 5" xfId="2743" xr:uid="{00000000-0005-0000-0000-0000D4560000}"/>
    <cellStyle name="Normal 2 4 3 3 3 5 2" xfId="7512" xr:uid="{00000000-0005-0000-0000-0000D5560000}"/>
    <cellStyle name="Normal 2 4 3 3 3 5 2 2" xfId="26585" xr:uid="{00000000-0005-0000-0000-0000D6560000}"/>
    <cellStyle name="Normal 2 4 3 3 3 5 2 3" xfId="17049" xr:uid="{00000000-0005-0000-0000-0000D7560000}"/>
    <cellStyle name="Normal 2 4 3 3 3 5 3" xfId="21817" xr:uid="{00000000-0005-0000-0000-0000D8560000}"/>
    <cellStyle name="Normal 2 4 3 3 3 5 4" xfId="12281" xr:uid="{00000000-0005-0000-0000-0000D9560000}"/>
    <cellStyle name="Normal 2 4 3 3 3 6" xfId="5128" xr:uid="{00000000-0005-0000-0000-0000DA560000}"/>
    <cellStyle name="Normal 2 4 3 3 3 6 2" xfId="24201" xr:uid="{00000000-0005-0000-0000-0000DB560000}"/>
    <cellStyle name="Normal 2 4 3 3 3 6 3" xfId="14665" xr:uid="{00000000-0005-0000-0000-0000DC560000}"/>
    <cellStyle name="Normal 2 4 3 3 3 7" xfId="19433" xr:uid="{00000000-0005-0000-0000-0000DD560000}"/>
    <cellStyle name="Normal 2 4 3 3 3 8" xfId="9897" xr:uid="{00000000-0005-0000-0000-0000DE560000}"/>
    <cellStyle name="Normal 2 4 3 3 4" xfId="556" xr:uid="{00000000-0005-0000-0000-0000DF560000}"/>
    <cellStyle name="Normal 2 4 3 3 4 2" xfId="1754" xr:uid="{00000000-0005-0000-0000-0000E0560000}"/>
    <cellStyle name="Normal 2 4 3 3 4 2 2" xfId="4139" xr:uid="{00000000-0005-0000-0000-0000E1560000}"/>
    <cellStyle name="Normal 2 4 3 3 4 2 2 2" xfId="8908" xr:uid="{00000000-0005-0000-0000-0000E2560000}"/>
    <cellStyle name="Normal 2 4 3 3 4 2 2 2 2" xfId="27981" xr:uid="{00000000-0005-0000-0000-0000E3560000}"/>
    <cellStyle name="Normal 2 4 3 3 4 2 2 2 3" xfId="18445" xr:uid="{00000000-0005-0000-0000-0000E4560000}"/>
    <cellStyle name="Normal 2 4 3 3 4 2 2 3" xfId="23213" xr:uid="{00000000-0005-0000-0000-0000E5560000}"/>
    <cellStyle name="Normal 2 4 3 3 4 2 2 4" xfId="13677" xr:uid="{00000000-0005-0000-0000-0000E6560000}"/>
    <cellStyle name="Normal 2 4 3 3 4 2 3" xfId="6524" xr:uid="{00000000-0005-0000-0000-0000E7560000}"/>
    <cellStyle name="Normal 2 4 3 3 4 2 3 2" xfId="25597" xr:uid="{00000000-0005-0000-0000-0000E8560000}"/>
    <cellStyle name="Normal 2 4 3 3 4 2 3 3" xfId="16061" xr:uid="{00000000-0005-0000-0000-0000E9560000}"/>
    <cellStyle name="Normal 2 4 3 3 4 2 4" xfId="20829" xr:uid="{00000000-0005-0000-0000-0000EA560000}"/>
    <cellStyle name="Normal 2 4 3 3 4 2 5" xfId="11293" xr:uid="{00000000-0005-0000-0000-0000EB560000}"/>
    <cellStyle name="Normal 2 4 3 3 4 3" xfId="2947" xr:uid="{00000000-0005-0000-0000-0000EC560000}"/>
    <cellStyle name="Normal 2 4 3 3 4 3 2" xfId="7716" xr:uid="{00000000-0005-0000-0000-0000ED560000}"/>
    <cellStyle name="Normal 2 4 3 3 4 3 2 2" xfId="26789" xr:uid="{00000000-0005-0000-0000-0000EE560000}"/>
    <cellStyle name="Normal 2 4 3 3 4 3 2 3" xfId="17253" xr:uid="{00000000-0005-0000-0000-0000EF560000}"/>
    <cellStyle name="Normal 2 4 3 3 4 3 3" xfId="22021" xr:uid="{00000000-0005-0000-0000-0000F0560000}"/>
    <cellStyle name="Normal 2 4 3 3 4 3 4" xfId="12485" xr:uid="{00000000-0005-0000-0000-0000F1560000}"/>
    <cellStyle name="Normal 2 4 3 3 4 4" xfId="5332" xr:uid="{00000000-0005-0000-0000-0000F2560000}"/>
    <cellStyle name="Normal 2 4 3 3 4 4 2" xfId="24405" xr:uid="{00000000-0005-0000-0000-0000F3560000}"/>
    <cellStyle name="Normal 2 4 3 3 4 4 3" xfId="14869" xr:uid="{00000000-0005-0000-0000-0000F4560000}"/>
    <cellStyle name="Normal 2 4 3 3 4 5" xfId="19637" xr:uid="{00000000-0005-0000-0000-0000F5560000}"/>
    <cellStyle name="Normal 2 4 3 3 4 6" xfId="10101" xr:uid="{00000000-0005-0000-0000-0000F6560000}"/>
    <cellStyle name="Normal 2 4 3 3 5" xfId="904" xr:uid="{00000000-0005-0000-0000-0000F7560000}"/>
    <cellStyle name="Normal 2 4 3 3 5 2" xfId="2102" xr:uid="{00000000-0005-0000-0000-0000F8560000}"/>
    <cellStyle name="Normal 2 4 3 3 5 2 2" xfId="4487" xr:uid="{00000000-0005-0000-0000-0000F9560000}"/>
    <cellStyle name="Normal 2 4 3 3 5 2 2 2" xfId="9256" xr:uid="{00000000-0005-0000-0000-0000FA560000}"/>
    <cellStyle name="Normal 2 4 3 3 5 2 2 2 2" xfId="28329" xr:uid="{00000000-0005-0000-0000-0000FB560000}"/>
    <cellStyle name="Normal 2 4 3 3 5 2 2 2 3" xfId="18793" xr:uid="{00000000-0005-0000-0000-0000FC560000}"/>
    <cellStyle name="Normal 2 4 3 3 5 2 2 3" xfId="23561" xr:uid="{00000000-0005-0000-0000-0000FD560000}"/>
    <cellStyle name="Normal 2 4 3 3 5 2 2 4" xfId="14025" xr:uid="{00000000-0005-0000-0000-0000FE560000}"/>
    <cellStyle name="Normal 2 4 3 3 5 2 3" xfId="6872" xr:uid="{00000000-0005-0000-0000-0000FF560000}"/>
    <cellStyle name="Normal 2 4 3 3 5 2 3 2" xfId="25945" xr:uid="{00000000-0005-0000-0000-000000570000}"/>
    <cellStyle name="Normal 2 4 3 3 5 2 3 3" xfId="16409" xr:uid="{00000000-0005-0000-0000-000001570000}"/>
    <cellStyle name="Normal 2 4 3 3 5 2 4" xfId="21177" xr:uid="{00000000-0005-0000-0000-000002570000}"/>
    <cellStyle name="Normal 2 4 3 3 5 2 5" xfId="11641" xr:uid="{00000000-0005-0000-0000-000003570000}"/>
    <cellStyle name="Normal 2 4 3 3 5 3" xfId="3295" xr:uid="{00000000-0005-0000-0000-000004570000}"/>
    <cellStyle name="Normal 2 4 3 3 5 3 2" xfId="8064" xr:uid="{00000000-0005-0000-0000-000005570000}"/>
    <cellStyle name="Normal 2 4 3 3 5 3 2 2" xfId="27137" xr:uid="{00000000-0005-0000-0000-000006570000}"/>
    <cellStyle name="Normal 2 4 3 3 5 3 2 3" xfId="17601" xr:uid="{00000000-0005-0000-0000-000007570000}"/>
    <cellStyle name="Normal 2 4 3 3 5 3 3" xfId="22369" xr:uid="{00000000-0005-0000-0000-000008570000}"/>
    <cellStyle name="Normal 2 4 3 3 5 3 4" xfId="12833" xr:uid="{00000000-0005-0000-0000-000009570000}"/>
    <cellStyle name="Normal 2 4 3 3 5 4" xfId="5680" xr:uid="{00000000-0005-0000-0000-00000A570000}"/>
    <cellStyle name="Normal 2 4 3 3 5 4 2" xfId="24753" xr:uid="{00000000-0005-0000-0000-00000B570000}"/>
    <cellStyle name="Normal 2 4 3 3 5 4 3" xfId="15217" xr:uid="{00000000-0005-0000-0000-00000C570000}"/>
    <cellStyle name="Normal 2 4 3 3 5 5" xfId="19985" xr:uid="{00000000-0005-0000-0000-00000D570000}"/>
    <cellStyle name="Normal 2 4 3 3 5 6" xfId="10449" xr:uid="{00000000-0005-0000-0000-00000E570000}"/>
    <cellStyle name="Normal 2 4 3 3 6" xfId="1406" xr:uid="{00000000-0005-0000-0000-00000F570000}"/>
    <cellStyle name="Normal 2 4 3 3 6 2" xfId="3791" xr:uid="{00000000-0005-0000-0000-000010570000}"/>
    <cellStyle name="Normal 2 4 3 3 6 2 2" xfId="8560" xr:uid="{00000000-0005-0000-0000-000011570000}"/>
    <cellStyle name="Normal 2 4 3 3 6 2 2 2" xfId="27633" xr:uid="{00000000-0005-0000-0000-000012570000}"/>
    <cellStyle name="Normal 2 4 3 3 6 2 2 3" xfId="18097" xr:uid="{00000000-0005-0000-0000-000013570000}"/>
    <cellStyle name="Normal 2 4 3 3 6 2 3" xfId="22865" xr:uid="{00000000-0005-0000-0000-000014570000}"/>
    <cellStyle name="Normal 2 4 3 3 6 2 4" xfId="13329" xr:uid="{00000000-0005-0000-0000-000015570000}"/>
    <cellStyle name="Normal 2 4 3 3 6 3" xfId="6176" xr:uid="{00000000-0005-0000-0000-000016570000}"/>
    <cellStyle name="Normal 2 4 3 3 6 3 2" xfId="25249" xr:uid="{00000000-0005-0000-0000-000017570000}"/>
    <cellStyle name="Normal 2 4 3 3 6 3 3" xfId="15713" xr:uid="{00000000-0005-0000-0000-000018570000}"/>
    <cellStyle name="Normal 2 4 3 3 6 4" xfId="20481" xr:uid="{00000000-0005-0000-0000-000019570000}"/>
    <cellStyle name="Normal 2 4 3 3 6 5" xfId="10945" xr:uid="{00000000-0005-0000-0000-00001A570000}"/>
    <cellStyle name="Normal 2 4 3 3 7" xfId="2599" xr:uid="{00000000-0005-0000-0000-00001B570000}"/>
    <cellStyle name="Normal 2 4 3 3 7 2" xfId="7368" xr:uid="{00000000-0005-0000-0000-00001C570000}"/>
    <cellStyle name="Normal 2 4 3 3 7 2 2" xfId="26441" xr:uid="{00000000-0005-0000-0000-00001D570000}"/>
    <cellStyle name="Normal 2 4 3 3 7 2 3" xfId="16905" xr:uid="{00000000-0005-0000-0000-00001E570000}"/>
    <cellStyle name="Normal 2 4 3 3 7 3" xfId="21673" xr:uid="{00000000-0005-0000-0000-00001F570000}"/>
    <cellStyle name="Normal 2 4 3 3 7 4" xfId="12137" xr:uid="{00000000-0005-0000-0000-000020570000}"/>
    <cellStyle name="Normal 2 4 3 3 8" xfId="4984" xr:uid="{00000000-0005-0000-0000-000021570000}"/>
    <cellStyle name="Normal 2 4 3 3 8 2" xfId="24057" xr:uid="{00000000-0005-0000-0000-000022570000}"/>
    <cellStyle name="Normal 2 4 3 3 8 3" xfId="14521" xr:uid="{00000000-0005-0000-0000-000023570000}"/>
    <cellStyle name="Normal 2 4 3 3 9" xfId="19289" xr:uid="{00000000-0005-0000-0000-000024570000}"/>
    <cellStyle name="Normal 2 4 3 4" xfId="255" xr:uid="{00000000-0005-0000-0000-000025570000}"/>
    <cellStyle name="Normal 2 4 3 4 2" xfId="399" xr:uid="{00000000-0005-0000-0000-000026570000}"/>
    <cellStyle name="Normal 2 4 3 4 2 2" xfId="748" xr:uid="{00000000-0005-0000-0000-000027570000}"/>
    <cellStyle name="Normal 2 4 3 4 2 2 2" xfId="1946" xr:uid="{00000000-0005-0000-0000-000028570000}"/>
    <cellStyle name="Normal 2 4 3 4 2 2 2 2" xfId="4331" xr:uid="{00000000-0005-0000-0000-000029570000}"/>
    <cellStyle name="Normal 2 4 3 4 2 2 2 2 2" xfId="9100" xr:uid="{00000000-0005-0000-0000-00002A570000}"/>
    <cellStyle name="Normal 2 4 3 4 2 2 2 2 2 2" xfId="28173" xr:uid="{00000000-0005-0000-0000-00002B570000}"/>
    <cellStyle name="Normal 2 4 3 4 2 2 2 2 2 3" xfId="18637" xr:uid="{00000000-0005-0000-0000-00002C570000}"/>
    <cellStyle name="Normal 2 4 3 4 2 2 2 2 3" xfId="23405" xr:uid="{00000000-0005-0000-0000-00002D570000}"/>
    <cellStyle name="Normal 2 4 3 4 2 2 2 2 4" xfId="13869" xr:uid="{00000000-0005-0000-0000-00002E570000}"/>
    <cellStyle name="Normal 2 4 3 4 2 2 2 3" xfId="6716" xr:uid="{00000000-0005-0000-0000-00002F570000}"/>
    <cellStyle name="Normal 2 4 3 4 2 2 2 3 2" xfId="25789" xr:uid="{00000000-0005-0000-0000-000030570000}"/>
    <cellStyle name="Normal 2 4 3 4 2 2 2 3 3" xfId="16253" xr:uid="{00000000-0005-0000-0000-000031570000}"/>
    <cellStyle name="Normal 2 4 3 4 2 2 2 4" xfId="21021" xr:uid="{00000000-0005-0000-0000-000032570000}"/>
    <cellStyle name="Normal 2 4 3 4 2 2 2 5" xfId="11485" xr:uid="{00000000-0005-0000-0000-000033570000}"/>
    <cellStyle name="Normal 2 4 3 4 2 2 3" xfId="3139" xr:uid="{00000000-0005-0000-0000-000034570000}"/>
    <cellStyle name="Normal 2 4 3 4 2 2 3 2" xfId="7908" xr:uid="{00000000-0005-0000-0000-000035570000}"/>
    <cellStyle name="Normal 2 4 3 4 2 2 3 2 2" xfId="26981" xr:uid="{00000000-0005-0000-0000-000036570000}"/>
    <cellStyle name="Normal 2 4 3 4 2 2 3 2 3" xfId="17445" xr:uid="{00000000-0005-0000-0000-000037570000}"/>
    <cellStyle name="Normal 2 4 3 4 2 2 3 3" xfId="22213" xr:uid="{00000000-0005-0000-0000-000038570000}"/>
    <cellStyle name="Normal 2 4 3 4 2 2 3 4" xfId="12677" xr:uid="{00000000-0005-0000-0000-000039570000}"/>
    <cellStyle name="Normal 2 4 3 4 2 2 4" xfId="5524" xr:uid="{00000000-0005-0000-0000-00003A570000}"/>
    <cellStyle name="Normal 2 4 3 4 2 2 4 2" xfId="24597" xr:uid="{00000000-0005-0000-0000-00003B570000}"/>
    <cellStyle name="Normal 2 4 3 4 2 2 4 3" xfId="15061" xr:uid="{00000000-0005-0000-0000-00003C570000}"/>
    <cellStyle name="Normal 2 4 3 4 2 2 5" xfId="19829" xr:uid="{00000000-0005-0000-0000-00003D570000}"/>
    <cellStyle name="Normal 2 4 3 4 2 2 6" xfId="10293" xr:uid="{00000000-0005-0000-0000-00003E570000}"/>
    <cellStyle name="Normal 2 4 3 4 2 3" xfId="1096" xr:uid="{00000000-0005-0000-0000-00003F570000}"/>
    <cellStyle name="Normal 2 4 3 4 2 3 2" xfId="2294" xr:uid="{00000000-0005-0000-0000-000040570000}"/>
    <cellStyle name="Normal 2 4 3 4 2 3 2 2" xfId="4679" xr:uid="{00000000-0005-0000-0000-000041570000}"/>
    <cellStyle name="Normal 2 4 3 4 2 3 2 2 2" xfId="9448" xr:uid="{00000000-0005-0000-0000-000042570000}"/>
    <cellStyle name="Normal 2 4 3 4 2 3 2 2 2 2" xfId="28521" xr:uid="{00000000-0005-0000-0000-000043570000}"/>
    <cellStyle name="Normal 2 4 3 4 2 3 2 2 2 3" xfId="18985" xr:uid="{00000000-0005-0000-0000-000044570000}"/>
    <cellStyle name="Normal 2 4 3 4 2 3 2 2 3" xfId="23753" xr:uid="{00000000-0005-0000-0000-000045570000}"/>
    <cellStyle name="Normal 2 4 3 4 2 3 2 2 4" xfId="14217" xr:uid="{00000000-0005-0000-0000-000046570000}"/>
    <cellStyle name="Normal 2 4 3 4 2 3 2 3" xfId="7064" xr:uid="{00000000-0005-0000-0000-000047570000}"/>
    <cellStyle name="Normal 2 4 3 4 2 3 2 3 2" xfId="26137" xr:uid="{00000000-0005-0000-0000-000048570000}"/>
    <cellStyle name="Normal 2 4 3 4 2 3 2 3 3" xfId="16601" xr:uid="{00000000-0005-0000-0000-000049570000}"/>
    <cellStyle name="Normal 2 4 3 4 2 3 2 4" xfId="21369" xr:uid="{00000000-0005-0000-0000-00004A570000}"/>
    <cellStyle name="Normal 2 4 3 4 2 3 2 5" xfId="11833" xr:uid="{00000000-0005-0000-0000-00004B570000}"/>
    <cellStyle name="Normal 2 4 3 4 2 3 3" xfId="3487" xr:uid="{00000000-0005-0000-0000-00004C570000}"/>
    <cellStyle name="Normal 2 4 3 4 2 3 3 2" xfId="8256" xr:uid="{00000000-0005-0000-0000-00004D570000}"/>
    <cellStyle name="Normal 2 4 3 4 2 3 3 2 2" xfId="27329" xr:uid="{00000000-0005-0000-0000-00004E570000}"/>
    <cellStyle name="Normal 2 4 3 4 2 3 3 2 3" xfId="17793" xr:uid="{00000000-0005-0000-0000-00004F570000}"/>
    <cellStyle name="Normal 2 4 3 4 2 3 3 3" xfId="22561" xr:uid="{00000000-0005-0000-0000-000050570000}"/>
    <cellStyle name="Normal 2 4 3 4 2 3 3 4" xfId="13025" xr:uid="{00000000-0005-0000-0000-000051570000}"/>
    <cellStyle name="Normal 2 4 3 4 2 3 4" xfId="5872" xr:uid="{00000000-0005-0000-0000-000052570000}"/>
    <cellStyle name="Normal 2 4 3 4 2 3 4 2" xfId="24945" xr:uid="{00000000-0005-0000-0000-000053570000}"/>
    <cellStyle name="Normal 2 4 3 4 2 3 4 3" xfId="15409" xr:uid="{00000000-0005-0000-0000-000054570000}"/>
    <cellStyle name="Normal 2 4 3 4 2 3 5" xfId="20177" xr:uid="{00000000-0005-0000-0000-000055570000}"/>
    <cellStyle name="Normal 2 4 3 4 2 3 6" xfId="10641" xr:uid="{00000000-0005-0000-0000-000056570000}"/>
    <cellStyle name="Normal 2 4 3 4 2 4" xfId="1598" xr:uid="{00000000-0005-0000-0000-000057570000}"/>
    <cellStyle name="Normal 2 4 3 4 2 4 2" xfId="3983" xr:uid="{00000000-0005-0000-0000-000058570000}"/>
    <cellStyle name="Normal 2 4 3 4 2 4 2 2" xfId="8752" xr:uid="{00000000-0005-0000-0000-000059570000}"/>
    <cellStyle name="Normal 2 4 3 4 2 4 2 2 2" xfId="27825" xr:uid="{00000000-0005-0000-0000-00005A570000}"/>
    <cellStyle name="Normal 2 4 3 4 2 4 2 2 3" xfId="18289" xr:uid="{00000000-0005-0000-0000-00005B570000}"/>
    <cellStyle name="Normal 2 4 3 4 2 4 2 3" xfId="23057" xr:uid="{00000000-0005-0000-0000-00005C570000}"/>
    <cellStyle name="Normal 2 4 3 4 2 4 2 4" xfId="13521" xr:uid="{00000000-0005-0000-0000-00005D570000}"/>
    <cellStyle name="Normal 2 4 3 4 2 4 3" xfId="6368" xr:uid="{00000000-0005-0000-0000-00005E570000}"/>
    <cellStyle name="Normal 2 4 3 4 2 4 3 2" xfId="25441" xr:uid="{00000000-0005-0000-0000-00005F570000}"/>
    <cellStyle name="Normal 2 4 3 4 2 4 3 3" xfId="15905" xr:uid="{00000000-0005-0000-0000-000060570000}"/>
    <cellStyle name="Normal 2 4 3 4 2 4 4" xfId="20673" xr:uid="{00000000-0005-0000-0000-000061570000}"/>
    <cellStyle name="Normal 2 4 3 4 2 4 5" xfId="11137" xr:uid="{00000000-0005-0000-0000-000062570000}"/>
    <cellStyle name="Normal 2 4 3 4 2 5" xfId="2791" xr:uid="{00000000-0005-0000-0000-000063570000}"/>
    <cellStyle name="Normal 2 4 3 4 2 5 2" xfId="7560" xr:uid="{00000000-0005-0000-0000-000064570000}"/>
    <cellStyle name="Normal 2 4 3 4 2 5 2 2" xfId="26633" xr:uid="{00000000-0005-0000-0000-000065570000}"/>
    <cellStyle name="Normal 2 4 3 4 2 5 2 3" xfId="17097" xr:uid="{00000000-0005-0000-0000-000066570000}"/>
    <cellStyle name="Normal 2 4 3 4 2 5 3" xfId="21865" xr:uid="{00000000-0005-0000-0000-000067570000}"/>
    <cellStyle name="Normal 2 4 3 4 2 5 4" xfId="12329" xr:uid="{00000000-0005-0000-0000-000068570000}"/>
    <cellStyle name="Normal 2 4 3 4 2 6" xfId="5176" xr:uid="{00000000-0005-0000-0000-000069570000}"/>
    <cellStyle name="Normal 2 4 3 4 2 6 2" xfId="24249" xr:uid="{00000000-0005-0000-0000-00006A570000}"/>
    <cellStyle name="Normal 2 4 3 4 2 6 3" xfId="14713" xr:uid="{00000000-0005-0000-0000-00006B570000}"/>
    <cellStyle name="Normal 2 4 3 4 2 7" xfId="19481" xr:uid="{00000000-0005-0000-0000-00006C570000}"/>
    <cellStyle name="Normal 2 4 3 4 2 8" xfId="9945" xr:uid="{00000000-0005-0000-0000-00006D570000}"/>
    <cellStyle name="Normal 2 4 3 4 3" xfId="604" xr:uid="{00000000-0005-0000-0000-00006E570000}"/>
    <cellStyle name="Normal 2 4 3 4 3 2" xfId="1802" xr:uid="{00000000-0005-0000-0000-00006F570000}"/>
    <cellStyle name="Normal 2 4 3 4 3 2 2" xfId="4187" xr:uid="{00000000-0005-0000-0000-000070570000}"/>
    <cellStyle name="Normal 2 4 3 4 3 2 2 2" xfId="8956" xr:uid="{00000000-0005-0000-0000-000071570000}"/>
    <cellStyle name="Normal 2 4 3 4 3 2 2 2 2" xfId="28029" xr:uid="{00000000-0005-0000-0000-000072570000}"/>
    <cellStyle name="Normal 2 4 3 4 3 2 2 2 3" xfId="18493" xr:uid="{00000000-0005-0000-0000-000073570000}"/>
    <cellStyle name="Normal 2 4 3 4 3 2 2 3" xfId="23261" xr:uid="{00000000-0005-0000-0000-000074570000}"/>
    <cellStyle name="Normal 2 4 3 4 3 2 2 4" xfId="13725" xr:uid="{00000000-0005-0000-0000-000075570000}"/>
    <cellStyle name="Normal 2 4 3 4 3 2 3" xfId="6572" xr:uid="{00000000-0005-0000-0000-000076570000}"/>
    <cellStyle name="Normal 2 4 3 4 3 2 3 2" xfId="25645" xr:uid="{00000000-0005-0000-0000-000077570000}"/>
    <cellStyle name="Normal 2 4 3 4 3 2 3 3" xfId="16109" xr:uid="{00000000-0005-0000-0000-000078570000}"/>
    <cellStyle name="Normal 2 4 3 4 3 2 4" xfId="20877" xr:uid="{00000000-0005-0000-0000-000079570000}"/>
    <cellStyle name="Normal 2 4 3 4 3 2 5" xfId="11341" xr:uid="{00000000-0005-0000-0000-00007A570000}"/>
    <cellStyle name="Normal 2 4 3 4 3 3" xfId="2995" xr:uid="{00000000-0005-0000-0000-00007B570000}"/>
    <cellStyle name="Normal 2 4 3 4 3 3 2" xfId="7764" xr:uid="{00000000-0005-0000-0000-00007C570000}"/>
    <cellStyle name="Normal 2 4 3 4 3 3 2 2" xfId="26837" xr:uid="{00000000-0005-0000-0000-00007D570000}"/>
    <cellStyle name="Normal 2 4 3 4 3 3 2 3" xfId="17301" xr:uid="{00000000-0005-0000-0000-00007E570000}"/>
    <cellStyle name="Normal 2 4 3 4 3 3 3" xfId="22069" xr:uid="{00000000-0005-0000-0000-00007F570000}"/>
    <cellStyle name="Normal 2 4 3 4 3 3 4" xfId="12533" xr:uid="{00000000-0005-0000-0000-000080570000}"/>
    <cellStyle name="Normal 2 4 3 4 3 4" xfId="5380" xr:uid="{00000000-0005-0000-0000-000081570000}"/>
    <cellStyle name="Normal 2 4 3 4 3 4 2" xfId="24453" xr:uid="{00000000-0005-0000-0000-000082570000}"/>
    <cellStyle name="Normal 2 4 3 4 3 4 3" xfId="14917" xr:uid="{00000000-0005-0000-0000-000083570000}"/>
    <cellStyle name="Normal 2 4 3 4 3 5" xfId="19685" xr:uid="{00000000-0005-0000-0000-000084570000}"/>
    <cellStyle name="Normal 2 4 3 4 3 6" xfId="10149" xr:uid="{00000000-0005-0000-0000-000085570000}"/>
    <cellStyle name="Normal 2 4 3 4 4" xfId="952" xr:uid="{00000000-0005-0000-0000-000086570000}"/>
    <cellStyle name="Normal 2 4 3 4 4 2" xfId="2150" xr:uid="{00000000-0005-0000-0000-000087570000}"/>
    <cellStyle name="Normal 2 4 3 4 4 2 2" xfId="4535" xr:uid="{00000000-0005-0000-0000-000088570000}"/>
    <cellStyle name="Normal 2 4 3 4 4 2 2 2" xfId="9304" xr:uid="{00000000-0005-0000-0000-000089570000}"/>
    <cellStyle name="Normal 2 4 3 4 4 2 2 2 2" xfId="28377" xr:uid="{00000000-0005-0000-0000-00008A570000}"/>
    <cellStyle name="Normal 2 4 3 4 4 2 2 2 3" xfId="18841" xr:uid="{00000000-0005-0000-0000-00008B570000}"/>
    <cellStyle name="Normal 2 4 3 4 4 2 2 3" xfId="23609" xr:uid="{00000000-0005-0000-0000-00008C570000}"/>
    <cellStyle name="Normal 2 4 3 4 4 2 2 4" xfId="14073" xr:uid="{00000000-0005-0000-0000-00008D570000}"/>
    <cellStyle name="Normal 2 4 3 4 4 2 3" xfId="6920" xr:uid="{00000000-0005-0000-0000-00008E570000}"/>
    <cellStyle name="Normal 2 4 3 4 4 2 3 2" xfId="25993" xr:uid="{00000000-0005-0000-0000-00008F570000}"/>
    <cellStyle name="Normal 2 4 3 4 4 2 3 3" xfId="16457" xr:uid="{00000000-0005-0000-0000-000090570000}"/>
    <cellStyle name="Normal 2 4 3 4 4 2 4" xfId="21225" xr:uid="{00000000-0005-0000-0000-000091570000}"/>
    <cellStyle name="Normal 2 4 3 4 4 2 5" xfId="11689" xr:uid="{00000000-0005-0000-0000-000092570000}"/>
    <cellStyle name="Normal 2 4 3 4 4 3" xfId="3343" xr:uid="{00000000-0005-0000-0000-000093570000}"/>
    <cellStyle name="Normal 2 4 3 4 4 3 2" xfId="8112" xr:uid="{00000000-0005-0000-0000-000094570000}"/>
    <cellStyle name="Normal 2 4 3 4 4 3 2 2" xfId="27185" xr:uid="{00000000-0005-0000-0000-000095570000}"/>
    <cellStyle name="Normal 2 4 3 4 4 3 2 3" xfId="17649" xr:uid="{00000000-0005-0000-0000-000096570000}"/>
    <cellStyle name="Normal 2 4 3 4 4 3 3" xfId="22417" xr:uid="{00000000-0005-0000-0000-000097570000}"/>
    <cellStyle name="Normal 2 4 3 4 4 3 4" xfId="12881" xr:uid="{00000000-0005-0000-0000-000098570000}"/>
    <cellStyle name="Normal 2 4 3 4 4 4" xfId="5728" xr:uid="{00000000-0005-0000-0000-000099570000}"/>
    <cellStyle name="Normal 2 4 3 4 4 4 2" xfId="24801" xr:uid="{00000000-0005-0000-0000-00009A570000}"/>
    <cellStyle name="Normal 2 4 3 4 4 4 3" xfId="15265" xr:uid="{00000000-0005-0000-0000-00009B570000}"/>
    <cellStyle name="Normal 2 4 3 4 4 5" xfId="20033" xr:uid="{00000000-0005-0000-0000-00009C570000}"/>
    <cellStyle name="Normal 2 4 3 4 4 6" xfId="10497" xr:uid="{00000000-0005-0000-0000-00009D570000}"/>
    <cellStyle name="Normal 2 4 3 4 5" xfId="1454" xr:uid="{00000000-0005-0000-0000-00009E570000}"/>
    <cellStyle name="Normal 2 4 3 4 5 2" xfId="3839" xr:uid="{00000000-0005-0000-0000-00009F570000}"/>
    <cellStyle name="Normal 2 4 3 4 5 2 2" xfId="8608" xr:uid="{00000000-0005-0000-0000-0000A0570000}"/>
    <cellStyle name="Normal 2 4 3 4 5 2 2 2" xfId="27681" xr:uid="{00000000-0005-0000-0000-0000A1570000}"/>
    <cellStyle name="Normal 2 4 3 4 5 2 2 3" xfId="18145" xr:uid="{00000000-0005-0000-0000-0000A2570000}"/>
    <cellStyle name="Normal 2 4 3 4 5 2 3" xfId="22913" xr:uid="{00000000-0005-0000-0000-0000A3570000}"/>
    <cellStyle name="Normal 2 4 3 4 5 2 4" xfId="13377" xr:uid="{00000000-0005-0000-0000-0000A4570000}"/>
    <cellStyle name="Normal 2 4 3 4 5 3" xfId="6224" xr:uid="{00000000-0005-0000-0000-0000A5570000}"/>
    <cellStyle name="Normal 2 4 3 4 5 3 2" xfId="25297" xr:uid="{00000000-0005-0000-0000-0000A6570000}"/>
    <cellStyle name="Normal 2 4 3 4 5 3 3" xfId="15761" xr:uid="{00000000-0005-0000-0000-0000A7570000}"/>
    <cellStyle name="Normal 2 4 3 4 5 4" xfId="20529" xr:uid="{00000000-0005-0000-0000-0000A8570000}"/>
    <cellStyle name="Normal 2 4 3 4 5 5" xfId="10993" xr:uid="{00000000-0005-0000-0000-0000A9570000}"/>
    <cellStyle name="Normal 2 4 3 4 6" xfId="2647" xr:uid="{00000000-0005-0000-0000-0000AA570000}"/>
    <cellStyle name="Normal 2 4 3 4 6 2" xfId="7416" xr:uid="{00000000-0005-0000-0000-0000AB570000}"/>
    <cellStyle name="Normal 2 4 3 4 6 2 2" xfId="26489" xr:uid="{00000000-0005-0000-0000-0000AC570000}"/>
    <cellStyle name="Normal 2 4 3 4 6 2 3" xfId="16953" xr:uid="{00000000-0005-0000-0000-0000AD570000}"/>
    <cellStyle name="Normal 2 4 3 4 6 3" xfId="21721" xr:uid="{00000000-0005-0000-0000-0000AE570000}"/>
    <cellStyle name="Normal 2 4 3 4 6 4" xfId="12185" xr:uid="{00000000-0005-0000-0000-0000AF570000}"/>
    <cellStyle name="Normal 2 4 3 4 7" xfId="5032" xr:uid="{00000000-0005-0000-0000-0000B0570000}"/>
    <cellStyle name="Normal 2 4 3 4 7 2" xfId="24105" xr:uid="{00000000-0005-0000-0000-0000B1570000}"/>
    <cellStyle name="Normal 2 4 3 4 7 3" xfId="14569" xr:uid="{00000000-0005-0000-0000-0000B2570000}"/>
    <cellStyle name="Normal 2 4 3 4 8" xfId="19337" xr:uid="{00000000-0005-0000-0000-0000B3570000}"/>
    <cellStyle name="Normal 2 4 3 4 9" xfId="9801" xr:uid="{00000000-0005-0000-0000-0000B4570000}"/>
    <cellStyle name="Normal 2 4 3 5" xfId="183" xr:uid="{00000000-0005-0000-0000-0000B5570000}"/>
    <cellStyle name="Normal 2 4 3 5 2" xfId="532" xr:uid="{00000000-0005-0000-0000-0000B6570000}"/>
    <cellStyle name="Normal 2 4 3 5 2 2" xfId="1730" xr:uid="{00000000-0005-0000-0000-0000B7570000}"/>
    <cellStyle name="Normal 2 4 3 5 2 2 2" xfId="4115" xr:uid="{00000000-0005-0000-0000-0000B8570000}"/>
    <cellStyle name="Normal 2 4 3 5 2 2 2 2" xfId="8884" xr:uid="{00000000-0005-0000-0000-0000B9570000}"/>
    <cellStyle name="Normal 2 4 3 5 2 2 2 2 2" xfId="27957" xr:uid="{00000000-0005-0000-0000-0000BA570000}"/>
    <cellStyle name="Normal 2 4 3 5 2 2 2 2 3" xfId="18421" xr:uid="{00000000-0005-0000-0000-0000BB570000}"/>
    <cellStyle name="Normal 2 4 3 5 2 2 2 3" xfId="23189" xr:uid="{00000000-0005-0000-0000-0000BC570000}"/>
    <cellStyle name="Normal 2 4 3 5 2 2 2 4" xfId="13653" xr:uid="{00000000-0005-0000-0000-0000BD570000}"/>
    <cellStyle name="Normal 2 4 3 5 2 2 3" xfId="6500" xr:uid="{00000000-0005-0000-0000-0000BE570000}"/>
    <cellStyle name="Normal 2 4 3 5 2 2 3 2" xfId="25573" xr:uid="{00000000-0005-0000-0000-0000BF570000}"/>
    <cellStyle name="Normal 2 4 3 5 2 2 3 3" xfId="16037" xr:uid="{00000000-0005-0000-0000-0000C0570000}"/>
    <cellStyle name="Normal 2 4 3 5 2 2 4" xfId="20805" xr:uid="{00000000-0005-0000-0000-0000C1570000}"/>
    <cellStyle name="Normal 2 4 3 5 2 2 5" xfId="11269" xr:uid="{00000000-0005-0000-0000-0000C2570000}"/>
    <cellStyle name="Normal 2 4 3 5 2 3" xfId="2923" xr:uid="{00000000-0005-0000-0000-0000C3570000}"/>
    <cellStyle name="Normal 2 4 3 5 2 3 2" xfId="7692" xr:uid="{00000000-0005-0000-0000-0000C4570000}"/>
    <cellStyle name="Normal 2 4 3 5 2 3 2 2" xfId="26765" xr:uid="{00000000-0005-0000-0000-0000C5570000}"/>
    <cellStyle name="Normal 2 4 3 5 2 3 2 3" xfId="17229" xr:uid="{00000000-0005-0000-0000-0000C6570000}"/>
    <cellStyle name="Normal 2 4 3 5 2 3 3" xfId="21997" xr:uid="{00000000-0005-0000-0000-0000C7570000}"/>
    <cellStyle name="Normal 2 4 3 5 2 3 4" xfId="12461" xr:uid="{00000000-0005-0000-0000-0000C8570000}"/>
    <cellStyle name="Normal 2 4 3 5 2 4" xfId="5308" xr:uid="{00000000-0005-0000-0000-0000C9570000}"/>
    <cellStyle name="Normal 2 4 3 5 2 4 2" xfId="24381" xr:uid="{00000000-0005-0000-0000-0000CA570000}"/>
    <cellStyle name="Normal 2 4 3 5 2 4 3" xfId="14845" xr:uid="{00000000-0005-0000-0000-0000CB570000}"/>
    <cellStyle name="Normal 2 4 3 5 2 5" xfId="19613" xr:uid="{00000000-0005-0000-0000-0000CC570000}"/>
    <cellStyle name="Normal 2 4 3 5 2 6" xfId="10077" xr:uid="{00000000-0005-0000-0000-0000CD570000}"/>
    <cellStyle name="Normal 2 4 3 5 3" xfId="880" xr:uid="{00000000-0005-0000-0000-0000CE570000}"/>
    <cellStyle name="Normal 2 4 3 5 3 2" xfId="2078" xr:uid="{00000000-0005-0000-0000-0000CF570000}"/>
    <cellStyle name="Normal 2 4 3 5 3 2 2" xfId="4463" xr:uid="{00000000-0005-0000-0000-0000D0570000}"/>
    <cellStyle name="Normal 2 4 3 5 3 2 2 2" xfId="9232" xr:uid="{00000000-0005-0000-0000-0000D1570000}"/>
    <cellStyle name="Normal 2 4 3 5 3 2 2 2 2" xfId="28305" xr:uid="{00000000-0005-0000-0000-0000D2570000}"/>
    <cellStyle name="Normal 2 4 3 5 3 2 2 2 3" xfId="18769" xr:uid="{00000000-0005-0000-0000-0000D3570000}"/>
    <cellStyle name="Normal 2 4 3 5 3 2 2 3" xfId="23537" xr:uid="{00000000-0005-0000-0000-0000D4570000}"/>
    <cellStyle name="Normal 2 4 3 5 3 2 2 4" xfId="14001" xr:uid="{00000000-0005-0000-0000-0000D5570000}"/>
    <cellStyle name="Normal 2 4 3 5 3 2 3" xfId="6848" xr:uid="{00000000-0005-0000-0000-0000D6570000}"/>
    <cellStyle name="Normal 2 4 3 5 3 2 3 2" xfId="25921" xr:uid="{00000000-0005-0000-0000-0000D7570000}"/>
    <cellStyle name="Normal 2 4 3 5 3 2 3 3" xfId="16385" xr:uid="{00000000-0005-0000-0000-0000D8570000}"/>
    <cellStyle name="Normal 2 4 3 5 3 2 4" xfId="21153" xr:uid="{00000000-0005-0000-0000-0000D9570000}"/>
    <cellStyle name="Normal 2 4 3 5 3 2 5" xfId="11617" xr:uid="{00000000-0005-0000-0000-0000DA570000}"/>
    <cellStyle name="Normal 2 4 3 5 3 3" xfId="3271" xr:uid="{00000000-0005-0000-0000-0000DB570000}"/>
    <cellStyle name="Normal 2 4 3 5 3 3 2" xfId="8040" xr:uid="{00000000-0005-0000-0000-0000DC570000}"/>
    <cellStyle name="Normal 2 4 3 5 3 3 2 2" xfId="27113" xr:uid="{00000000-0005-0000-0000-0000DD570000}"/>
    <cellStyle name="Normal 2 4 3 5 3 3 2 3" xfId="17577" xr:uid="{00000000-0005-0000-0000-0000DE570000}"/>
    <cellStyle name="Normal 2 4 3 5 3 3 3" xfId="22345" xr:uid="{00000000-0005-0000-0000-0000DF570000}"/>
    <cellStyle name="Normal 2 4 3 5 3 3 4" xfId="12809" xr:uid="{00000000-0005-0000-0000-0000E0570000}"/>
    <cellStyle name="Normal 2 4 3 5 3 4" xfId="5656" xr:uid="{00000000-0005-0000-0000-0000E1570000}"/>
    <cellStyle name="Normal 2 4 3 5 3 4 2" xfId="24729" xr:uid="{00000000-0005-0000-0000-0000E2570000}"/>
    <cellStyle name="Normal 2 4 3 5 3 4 3" xfId="15193" xr:uid="{00000000-0005-0000-0000-0000E3570000}"/>
    <cellStyle name="Normal 2 4 3 5 3 5" xfId="19961" xr:uid="{00000000-0005-0000-0000-0000E4570000}"/>
    <cellStyle name="Normal 2 4 3 5 3 6" xfId="10425" xr:uid="{00000000-0005-0000-0000-0000E5570000}"/>
    <cellStyle name="Normal 2 4 3 5 4" xfId="1382" xr:uid="{00000000-0005-0000-0000-0000E6570000}"/>
    <cellStyle name="Normal 2 4 3 5 4 2" xfId="3767" xr:uid="{00000000-0005-0000-0000-0000E7570000}"/>
    <cellStyle name="Normal 2 4 3 5 4 2 2" xfId="8536" xr:uid="{00000000-0005-0000-0000-0000E8570000}"/>
    <cellStyle name="Normal 2 4 3 5 4 2 2 2" xfId="27609" xr:uid="{00000000-0005-0000-0000-0000E9570000}"/>
    <cellStyle name="Normal 2 4 3 5 4 2 2 3" xfId="18073" xr:uid="{00000000-0005-0000-0000-0000EA570000}"/>
    <cellStyle name="Normal 2 4 3 5 4 2 3" xfId="22841" xr:uid="{00000000-0005-0000-0000-0000EB570000}"/>
    <cellStyle name="Normal 2 4 3 5 4 2 4" xfId="13305" xr:uid="{00000000-0005-0000-0000-0000EC570000}"/>
    <cellStyle name="Normal 2 4 3 5 4 3" xfId="6152" xr:uid="{00000000-0005-0000-0000-0000ED570000}"/>
    <cellStyle name="Normal 2 4 3 5 4 3 2" xfId="25225" xr:uid="{00000000-0005-0000-0000-0000EE570000}"/>
    <cellStyle name="Normal 2 4 3 5 4 3 3" xfId="15689" xr:uid="{00000000-0005-0000-0000-0000EF570000}"/>
    <cellStyle name="Normal 2 4 3 5 4 4" xfId="20457" xr:uid="{00000000-0005-0000-0000-0000F0570000}"/>
    <cellStyle name="Normal 2 4 3 5 4 5" xfId="10921" xr:uid="{00000000-0005-0000-0000-0000F1570000}"/>
    <cellStyle name="Normal 2 4 3 5 5" xfId="2575" xr:uid="{00000000-0005-0000-0000-0000F2570000}"/>
    <cellStyle name="Normal 2 4 3 5 5 2" xfId="7344" xr:uid="{00000000-0005-0000-0000-0000F3570000}"/>
    <cellStyle name="Normal 2 4 3 5 5 2 2" xfId="26417" xr:uid="{00000000-0005-0000-0000-0000F4570000}"/>
    <cellStyle name="Normal 2 4 3 5 5 2 3" xfId="16881" xr:uid="{00000000-0005-0000-0000-0000F5570000}"/>
    <cellStyle name="Normal 2 4 3 5 5 3" xfId="21649" xr:uid="{00000000-0005-0000-0000-0000F6570000}"/>
    <cellStyle name="Normal 2 4 3 5 5 4" xfId="12113" xr:uid="{00000000-0005-0000-0000-0000F7570000}"/>
    <cellStyle name="Normal 2 4 3 5 6" xfId="4960" xr:uid="{00000000-0005-0000-0000-0000F8570000}"/>
    <cellStyle name="Normal 2 4 3 5 6 2" xfId="24033" xr:uid="{00000000-0005-0000-0000-0000F9570000}"/>
    <cellStyle name="Normal 2 4 3 5 6 3" xfId="14497" xr:uid="{00000000-0005-0000-0000-0000FA570000}"/>
    <cellStyle name="Normal 2 4 3 5 7" xfId="19265" xr:uid="{00000000-0005-0000-0000-0000FB570000}"/>
    <cellStyle name="Normal 2 4 3 5 8" xfId="9729" xr:uid="{00000000-0005-0000-0000-0000FC570000}"/>
    <cellStyle name="Normal 2 4 3 6" xfId="327" xr:uid="{00000000-0005-0000-0000-0000FD570000}"/>
    <cellStyle name="Normal 2 4 3 6 2" xfId="676" xr:uid="{00000000-0005-0000-0000-0000FE570000}"/>
    <cellStyle name="Normal 2 4 3 6 2 2" xfId="1874" xr:uid="{00000000-0005-0000-0000-0000FF570000}"/>
    <cellStyle name="Normal 2 4 3 6 2 2 2" xfId="4259" xr:uid="{00000000-0005-0000-0000-000000580000}"/>
    <cellStyle name="Normal 2 4 3 6 2 2 2 2" xfId="9028" xr:uid="{00000000-0005-0000-0000-000001580000}"/>
    <cellStyle name="Normal 2 4 3 6 2 2 2 2 2" xfId="28101" xr:uid="{00000000-0005-0000-0000-000002580000}"/>
    <cellStyle name="Normal 2 4 3 6 2 2 2 2 3" xfId="18565" xr:uid="{00000000-0005-0000-0000-000003580000}"/>
    <cellStyle name="Normal 2 4 3 6 2 2 2 3" xfId="23333" xr:uid="{00000000-0005-0000-0000-000004580000}"/>
    <cellStyle name="Normal 2 4 3 6 2 2 2 4" xfId="13797" xr:uid="{00000000-0005-0000-0000-000005580000}"/>
    <cellStyle name="Normal 2 4 3 6 2 2 3" xfId="6644" xr:uid="{00000000-0005-0000-0000-000006580000}"/>
    <cellStyle name="Normal 2 4 3 6 2 2 3 2" xfId="25717" xr:uid="{00000000-0005-0000-0000-000007580000}"/>
    <cellStyle name="Normal 2 4 3 6 2 2 3 3" xfId="16181" xr:uid="{00000000-0005-0000-0000-000008580000}"/>
    <cellStyle name="Normal 2 4 3 6 2 2 4" xfId="20949" xr:uid="{00000000-0005-0000-0000-000009580000}"/>
    <cellStyle name="Normal 2 4 3 6 2 2 5" xfId="11413" xr:uid="{00000000-0005-0000-0000-00000A580000}"/>
    <cellStyle name="Normal 2 4 3 6 2 3" xfId="3067" xr:uid="{00000000-0005-0000-0000-00000B580000}"/>
    <cellStyle name="Normal 2 4 3 6 2 3 2" xfId="7836" xr:uid="{00000000-0005-0000-0000-00000C580000}"/>
    <cellStyle name="Normal 2 4 3 6 2 3 2 2" xfId="26909" xr:uid="{00000000-0005-0000-0000-00000D580000}"/>
    <cellStyle name="Normal 2 4 3 6 2 3 2 3" xfId="17373" xr:uid="{00000000-0005-0000-0000-00000E580000}"/>
    <cellStyle name="Normal 2 4 3 6 2 3 3" xfId="22141" xr:uid="{00000000-0005-0000-0000-00000F580000}"/>
    <cellStyle name="Normal 2 4 3 6 2 3 4" xfId="12605" xr:uid="{00000000-0005-0000-0000-000010580000}"/>
    <cellStyle name="Normal 2 4 3 6 2 4" xfId="5452" xr:uid="{00000000-0005-0000-0000-000011580000}"/>
    <cellStyle name="Normal 2 4 3 6 2 4 2" xfId="24525" xr:uid="{00000000-0005-0000-0000-000012580000}"/>
    <cellStyle name="Normal 2 4 3 6 2 4 3" xfId="14989" xr:uid="{00000000-0005-0000-0000-000013580000}"/>
    <cellStyle name="Normal 2 4 3 6 2 5" xfId="19757" xr:uid="{00000000-0005-0000-0000-000014580000}"/>
    <cellStyle name="Normal 2 4 3 6 2 6" xfId="10221" xr:uid="{00000000-0005-0000-0000-000015580000}"/>
    <cellStyle name="Normal 2 4 3 6 3" xfId="1024" xr:uid="{00000000-0005-0000-0000-000016580000}"/>
    <cellStyle name="Normal 2 4 3 6 3 2" xfId="2222" xr:uid="{00000000-0005-0000-0000-000017580000}"/>
    <cellStyle name="Normal 2 4 3 6 3 2 2" xfId="4607" xr:uid="{00000000-0005-0000-0000-000018580000}"/>
    <cellStyle name="Normal 2 4 3 6 3 2 2 2" xfId="9376" xr:uid="{00000000-0005-0000-0000-000019580000}"/>
    <cellStyle name="Normal 2 4 3 6 3 2 2 2 2" xfId="28449" xr:uid="{00000000-0005-0000-0000-00001A580000}"/>
    <cellStyle name="Normal 2 4 3 6 3 2 2 2 3" xfId="18913" xr:uid="{00000000-0005-0000-0000-00001B580000}"/>
    <cellStyle name="Normal 2 4 3 6 3 2 2 3" xfId="23681" xr:uid="{00000000-0005-0000-0000-00001C580000}"/>
    <cellStyle name="Normal 2 4 3 6 3 2 2 4" xfId="14145" xr:uid="{00000000-0005-0000-0000-00001D580000}"/>
    <cellStyle name="Normal 2 4 3 6 3 2 3" xfId="6992" xr:uid="{00000000-0005-0000-0000-00001E580000}"/>
    <cellStyle name="Normal 2 4 3 6 3 2 3 2" xfId="26065" xr:uid="{00000000-0005-0000-0000-00001F580000}"/>
    <cellStyle name="Normal 2 4 3 6 3 2 3 3" xfId="16529" xr:uid="{00000000-0005-0000-0000-000020580000}"/>
    <cellStyle name="Normal 2 4 3 6 3 2 4" xfId="21297" xr:uid="{00000000-0005-0000-0000-000021580000}"/>
    <cellStyle name="Normal 2 4 3 6 3 2 5" xfId="11761" xr:uid="{00000000-0005-0000-0000-000022580000}"/>
    <cellStyle name="Normal 2 4 3 6 3 3" xfId="3415" xr:uid="{00000000-0005-0000-0000-000023580000}"/>
    <cellStyle name="Normal 2 4 3 6 3 3 2" xfId="8184" xr:uid="{00000000-0005-0000-0000-000024580000}"/>
    <cellStyle name="Normal 2 4 3 6 3 3 2 2" xfId="27257" xr:uid="{00000000-0005-0000-0000-000025580000}"/>
    <cellStyle name="Normal 2 4 3 6 3 3 2 3" xfId="17721" xr:uid="{00000000-0005-0000-0000-000026580000}"/>
    <cellStyle name="Normal 2 4 3 6 3 3 3" xfId="22489" xr:uid="{00000000-0005-0000-0000-000027580000}"/>
    <cellStyle name="Normal 2 4 3 6 3 3 4" xfId="12953" xr:uid="{00000000-0005-0000-0000-000028580000}"/>
    <cellStyle name="Normal 2 4 3 6 3 4" xfId="5800" xr:uid="{00000000-0005-0000-0000-000029580000}"/>
    <cellStyle name="Normal 2 4 3 6 3 4 2" xfId="24873" xr:uid="{00000000-0005-0000-0000-00002A580000}"/>
    <cellStyle name="Normal 2 4 3 6 3 4 3" xfId="15337" xr:uid="{00000000-0005-0000-0000-00002B580000}"/>
    <cellStyle name="Normal 2 4 3 6 3 5" xfId="20105" xr:uid="{00000000-0005-0000-0000-00002C580000}"/>
    <cellStyle name="Normal 2 4 3 6 3 6" xfId="10569" xr:uid="{00000000-0005-0000-0000-00002D580000}"/>
    <cellStyle name="Normal 2 4 3 6 4" xfId="1526" xr:uid="{00000000-0005-0000-0000-00002E580000}"/>
    <cellStyle name="Normal 2 4 3 6 4 2" xfId="3911" xr:uid="{00000000-0005-0000-0000-00002F580000}"/>
    <cellStyle name="Normal 2 4 3 6 4 2 2" xfId="8680" xr:uid="{00000000-0005-0000-0000-000030580000}"/>
    <cellStyle name="Normal 2 4 3 6 4 2 2 2" xfId="27753" xr:uid="{00000000-0005-0000-0000-000031580000}"/>
    <cellStyle name="Normal 2 4 3 6 4 2 2 3" xfId="18217" xr:uid="{00000000-0005-0000-0000-000032580000}"/>
    <cellStyle name="Normal 2 4 3 6 4 2 3" xfId="22985" xr:uid="{00000000-0005-0000-0000-000033580000}"/>
    <cellStyle name="Normal 2 4 3 6 4 2 4" xfId="13449" xr:uid="{00000000-0005-0000-0000-000034580000}"/>
    <cellStyle name="Normal 2 4 3 6 4 3" xfId="6296" xr:uid="{00000000-0005-0000-0000-000035580000}"/>
    <cellStyle name="Normal 2 4 3 6 4 3 2" xfId="25369" xr:uid="{00000000-0005-0000-0000-000036580000}"/>
    <cellStyle name="Normal 2 4 3 6 4 3 3" xfId="15833" xr:uid="{00000000-0005-0000-0000-000037580000}"/>
    <cellStyle name="Normal 2 4 3 6 4 4" xfId="20601" xr:uid="{00000000-0005-0000-0000-000038580000}"/>
    <cellStyle name="Normal 2 4 3 6 4 5" xfId="11065" xr:uid="{00000000-0005-0000-0000-000039580000}"/>
    <cellStyle name="Normal 2 4 3 6 5" xfId="2719" xr:uid="{00000000-0005-0000-0000-00003A580000}"/>
    <cellStyle name="Normal 2 4 3 6 5 2" xfId="7488" xr:uid="{00000000-0005-0000-0000-00003B580000}"/>
    <cellStyle name="Normal 2 4 3 6 5 2 2" xfId="26561" xr:uid="{00000000-0005-0000-0000-00003C580000}"/>
    <cellStyle name="Normal 2 4 3 6 5 2 3" xfId="17025" xr:uid="{00000000-0005-0000-0000-00003D580000}"/>
    <cellStyle name="Normal 2 4 3 6 5 3" xfId="21793" xr:uid="{00000000-0005-0000-0000-00003E580000}"/>
    <cellStyle name="Normal 2 4 3 6 5 4" xfId="12257" xr:uid="{00000000-0005-0000-0000-00003F580000}"/>
    <cellStyle name="Normal 2 4 3 6 6" xfId="5104" xr:uid="{00000000-0005-0000-0000-000040580000}"/>
    <cellStyle name="Normal 2 4 3 6 6 2" xfId="24177" xr:uid="{00000000-0005-0000-0000-000041580000}"/>
    <cellStyle name="Normal 2 4 3 6 6 3" xfId="14641" xr:uid="{00000000-0005-0000-0000-000042580000}"/>
    <cellStyle name="Normal 2 4 3 6 7" xfId="19409" xr:uid="{00000000-0005-0000-0000-000043580000}"/>
    <cellStyle name="Normal 2 4 3 6 8" xfId="9873" xr:uid="{00000000-0005-0000-0000-000044580000}"/>
    <cellStyle name="Normal 2 4 3 7" xfId="484" xr:uid="{00000000-0005-0000-0000-000045580000}"/>
    <cellStyle name="Normal 2 4 3 7 2" xfId="1682" xr:uid="{00000000-0005-0000-0000-000046580000}"/>
    <cellStyle name="Normal 2 4 3 7 2 2" xfId="4067" xr:uid="{00000000-0005-0000-0000-000047580000}"/>
    <cellStyle name="Normal 2 4 3 7 2 2 2" xfId="8836" xr:uid="{00000000-0005-0000-0000-000048580000}"/>
    <cellStyle name="Normal 2 4 3 7 2 2 2 2" xfId="27909" xr:uid="{00000000-0005-0000-0000-000049580000}"/>
    <cellStyle name="Normal 2 4 3 7 2 2 2 3" xfId="18373" xr:uid="{00000000-0005-0000-0000-00004A580000}"/>
    <cellStyle name="Normal 2 4 3 7 2 2 3" xfId="23141" xr:uid="{00000000-0005-0000-0000-00004B580000}"/>
    <cellStyle name="Normal 2 4 3 7 2 2 4" xfId="13605" xr:uid="{00000000-0005-0000-0000-00004C580000}"/>
    <cellStyle name="Normal 2 4 3 7 2 3" xfId="6452" xr:uid="{00000000-0005-0000-0000-00004D580000}"/>
    <cellStyle name="Normal 2 4 3 7 2 3 2" xfId="25525" xr:uid="{00000000-0005-0000-0000-00004E580000}"/>
    <cellStyle name="Normal 2 4 3 7 2 3 3" xfId="15989" xr:uid="{00000000-0005-0000-0000-00004F580000}"/>
    <cellStyle name="Normal 2 4 3 7 2 4" xfId="20757" xr:uid="{00000000-0005-0000-0000-000050580000}"/>
    <cellStyle name="Normal 2 4 3 7 2 5" xfId="11221" xr:uid="{00000000-0005-0000-0000-000051580000}"/>
    <cellStyle name="Normal 2 4 3 7 3" xfId="2875" xr:uid="{00000000-0005-0000-0000-000052580000}"/>
    <cellStyle name="Normal 2 4 3 7 3 2" xfId="7644" xr:uid="{00000000-0005-0000-0000-000053580000}"/>
    <cellStyle name="Normal 2 4 3 7 3 2 2" xfId="26717" xr:uid="{00000000-0005-0000-0000-000054580000}"/>
    <cellStyle name="Normal 2 4 3 7 3 2 3" xfId="17181" xr:uid="{00000000-0005-0000-0000-000055580000}"/>
    <cellStyle name="Normal 2 4 3 7 3 3" xfId="21949" xr:uid="{00000000-0005-0000-0000-000056580000}"/>
    <cellStyle name="Normal 2 4 3 7 3 4" xfId="12413" xr:uid="{00000000-0005-0000-0000-000057580000}"/>
    <cellStyle name="Normal 2 4 3 7 4" xfId="5260" xr:uid="{00000000-0005-0000-0000-000058580000}"/>
    <cellStyle name="Normal 2 4 3 7 4 2" xfId="24333" xr:uid="{00000000-0005-0000-0000-000059580000}"/>
    <cellStyle name="Normal 2 4 3 7 4 3" xfId="14797" xr:uid="{00000000-0005-0000-0000-00005A580000}"/>
    <cellStyle name="Normal 2 4 3 7 5" xfId="19565" xr:uid="{00000000-0005-0000-0000-00005B580000}"/>
    <cellStyle name="Normal 2 4 3 7 6" xfId="10029" xr:uid="{00000000-0005-0000-0000-00005C580000}"/>
    <cellStyle name="Normal 2 4 3 8" xfId="832" xr:uid="{00000000-0005-0000-0000-00005D580000}"/>
    <cellStyle name="Normal 2 4 3 8 2" xfId="2030" xr:uid="{00000000-0005-0000-0000-00005E580000}"/>
    <cellStyle name="Normal 2 4 3 8 2 2" xfId="4415" xr:uid="{00000000-0005-0000-0000-00005F580000}"/>
    <cellStyle name="Normal 2 4 3 8 2 2 2" xfId="9184" xr:uid="{00000000-0005-0000-0000-000060580000}"/>
    <cellStyle name="Normal 2 4 3 8 2 2 2 2" xfId="28257" xr:uid="{00000000-0005-0000-0000-000061580000}"/>
    <cellStyle name="Normal 2 4 3 8 2 2 2 3" xfId="18721" xr:uid="{00000000-0005-0000-0000-000062580000}"/>
    <cellStyle name="Normal 2 4 3 8 2 2 3" xfId="23489" xr:uid="{00000000-0005-0000-0000-000063580000}"/>
    <cellStyle name="Normal 2 4 3 8 2 2 4" xfId="13953" xr:uid="{00000000-0005-0000-0000-000064580000}"/>
    <cellStyle name="Normal 2 4 3 8 2 3" xfId="6800" xr:uid="{00000000-0005-0000-0000-000065580000}"/>
    <cellStyle name="Normal 2 4 3 8 2 3 2" xfId="25873" xr:uid="{00000000-0005-0000-0000-000066580000}"/>
    <cellStyle name="Normal 2 4 3 8 2 3 3" xfId="16337" xr:uid="{00000000-0005-0000-0000-000067580000}"/>
    <cellStyle name="Normal 2 4 3 8 2 4" xfId="21105" xr:uid="{00000000-0005-0000-0000-000068580000}"/>
    <cellStyle name="Normal 2 4 3 8 2 5" xfId="11569" xr:uid="{00000000-0005-0000-0000-000069580000}"/>
    <cellStyle name="Normal 2 4 3 8 3" xfId="3223" xr:uid="{00000000-0005-0000-0000-00006A580000}"/>
    <cellStyle name="Normal 2 4 3 8 3 2" xfId="7992" xr:uid="{00000000-0005-0000-0000-00006B580000}"/>
    <cellStyle name="Normal 2 4 3 8 3 2 2" xfId="27065" xr:uid="{00000000-0005-0000-0000-00006C580000}"/>
    <cellStyle name="Normal 2 4 3 8 3 2 3" xfId="17529" xr:uid="{00000000-0005-0000-0000-00006D580000}"/>
    <cellStyle name="Normal 2 4 3 8 3 3" xfId="22297" xr:uid="{00000000-0005-0000-0000-00006E580000}"/>
    <cellStyle name="Normal 2 4 3 8 3 4" xfId="12761" xr:uid="{00000000-0005-0000-0000-00006F580000}"/>
    <cellStyle name="Normal 2 4 3 8 4" xfId="5608" xr:uid="{00000000-0005-0000-0000-000070580000}"/>
    <cellStyle name="Normal 2 4 3 8 4 2" xfId="24681" xr:uid="{00000000-0005-0000-0000-000071580000}"/>
    <cellStyle name="Normal 2 4 3 8 4 3" xfId="15145" xr:uid="{00000000-0005-0000-0000-000072580000}"/>
    <cellStyle name="Normal 2 4 3 8 5" xfId="19913" xr:uid="{00000000-0005-0000-0000-000073580000}"/>
    <cellStyle name="Normal 2 4 3 8 6" xfId="10377" xr:uid="{00000000-0005-0000-0000-000074580000}"/>
    <cellStyle name="Normal 2 4 3 9" xfId="135" xr:uid="{00000000-0005-0000-0000-000075580000}"/>
    <cellStyle name="Normal 2 4 3 9 2" xfId="1334" xr:uid="{00000000-0005-0000-0000-000076580000}"/>
    <cellStyle name="Normal 2 4 3 9 2 2" xfId="3719" xr:uid="{00000000-0005-0000-0000-000077580000}"/>
    <cellStyle name="Normal 2 4 3 9 2 2 2" xfId="8488" xr:uid="{00000000-0005-0000-0000-000078580000}"/>
    <cellStyle name="Normal 2 4 3 9 2 2 2 2" xfId="27561" xr:uid="{00000000-0005-0000-0000-000079580000}"/>
    <cellStyle name="Normal 2 4 3 9 2 2 2 3" xfId="18025" xr:uid="{00000000-0005-0000-0000-00007A580000}"/>
    <cellStyle name="Normal 2 4 3 9 2 2 3" xfId="22793" xr:uid="{00000000-0005-0000-0000-00007B580000}"/>
    <cellStyle name="Normal 2 4 3 9 2 2 4" xfId="13257" xr:uid="{00000000-0005-0000-0000-00007C580000}"/>
    <cellStyle name="Normal 2 4 3 9 2 3" xfId="6104" xr:uid="{00000000-0005-0000-0000-00007D580000}"/>
    <cellStyle name="Normal 2 4 3 9 2 3 2" xfId="25177" xr:uid="{00000000-0005-0000-0000-00007E580000}"/>
    <cellStyle name="Normal 2 4 3 9 2 3 3" xfId="15641" xr:uid="{00000000-0005-0000-0000-00007F580000}"/>
    <cellStyle name="Normal 2 4 3 9 2 4" xfId="20409" xr:uid="{00000000-0005-0000-0000-000080580000}"/>
    <cellStyle name="Normal 2 4 3 9 2 5" xfId="10873" xr:uid="{00000000-0005-0000-0000-000081580000}"/>
    <cellStyle name="Normal 2 4 3 9 3" xfId="2527" xr:uid="{00000000-0005-0000-0000-000082580000}"/>
    <cellStyle name="Normal 2 4 3 9 3 2" xfId="7296" xr:uid="{00000000-0005-0000-0000-000083580000}"/>
    <cellStyle name="Normal 2 4 3 9 3 2 2" xfId="26369" xr:uid="{00000000-0005-0000-0000-000084580000}"/>
    <cellStyle name="Normal 2 4 3 9 3 2 3" xfId="16833" xr:uid="{00000000-0005-0000-0000-000085580000}"/>
    <cellStyle name="Normal 2 4 3 9 3 3" xfId="21601" xr:uid="{00000000-0005-0000-0000-000086580000}"/>
    <cellStyle name="Normal 2 4 3 9 3 4" xfId="12065" xr:uid="{00000000-0005-0000-0000-000087580000}"/>
    <cellStyle name="Normal 2 4 3 9 4" xfId="4912" xr:uid="{00000000-0005-0000-0000-000088580000}"/>
    <cellStyle name="Normal 2 4 3 9 4 2" xfId="23985" xr:uid="{00000000-0005-0000-0000-000089580000}"/>
    <cellStyle name="Normal 2 4 3 9 4 3" xfId="14449" xr:uid="{00000000-0005-0000-0000-00008A580000}"/>
    <cellStyle name="Normal 2 4 3 9 5" xfId="19217" xr:uid="{00000000-0005-0000-0000-00008B580000}"/>
    <cellStyle name="Normal 2 4 3 9 6" xfId="9681" xr:uid="{00000000-0005-0000-0000-00008C580000}"/>
    <cellStyle name="Normal 2 4 4" xfId="39" xr:uid="{00000000-0005-0000-0000-00008D580000}"/>
    <cellStyle name="Normal 2 4 4 10" xfId="1238" xr:uid="{00000000-0005-0000-0000-00008E580000}"/>
    <cellStyle name="Normal 2 4 4 10 2" xfId="3623" xr:uid="{00000000-0005-0000-0000-00008F580000}"/>
    <cellStyle name="Normal 2 4 4 10 2 2" xfId="8392" xr:uid="{00000000-0005-0000-0000-000090580000}"/>
    <cellStyle name="Normal 2 4 4 10 2 2 2" xfId="27465" xr:uid="{00000000-0005-0000-0000-000091580000}"/>
    <cellStyle name="Normal 2 4 4 10 2 2 3" xfId="17929" xr:uid="{00000000-0005-0000-0000-000092580000}"/>
    <cellStyle name="Normal 2 4 4 10 2 3" xfId="22697" xr:uid="{00000000-0005-0000-0000-000093580000}"/>
    <cellStyle name="Normal 2 4 4 10 2 4" xfId="13161" xr:uid="{00000000-0005-0000-0000-000094580000}"/>
    <cellStyle name="Normal 2 4 4 10 3" xfId="6008" xr:uid="{00000000-0005-0000-0000-000095580000}"/>
    <cellStyle name="Normal 2 4 4 10 3 2" xfId="25081" xr:uid="{00000000-0005-0000-0000-000096580000}"/>
    <cellStyle name="Normal 2 4 4 10 3 3" xfId="15545" xr:uid="{00000000-0005-0000-0000-000097580000}"/>
    <cellStyle name="Normal 2 4 4 10 4" xfId="20313" xr:uid="{00000000-0005-0000-0000-000098580000}"/>
    <cellStyle name="Normal 2 4 4 10 5" xfId="10777" xr:uid="{00000000-0005-0000-0000-000099580000}"/>
    <cellStyle name="Normal 2 4 4 11" xfId="2431" xr:uid="{00000000-0005-0000-0000-00009A580000}"/>
    <cellStyle name="Normal 2 4 4 11 2" xfId="7200" xr:uid="{00000000-0005-0000-0000-00009B580000}"/>
    <cellStyle name="Normal 2 4 4 11 2 2" xfId="26273" xr:uid="{00000000-0005-0000-0000-00009C580000}"/>
    <cellStyle name="Normal 2 4 4 11 2 3" xfId="16737" xr:uid="{00000000-0005-0000-0000-00009D580000}"/>
    <cellStyle name="Normal 2 4 4 11 3" xfId="21505" xr:uid="{00000000-0005-0000-0000-00009E580000}"/>
    <cellStyle name="Normal 2 4 4 11 4" xfId="11969" xr:uid="{00000000-0005-0000-0000-00009F580000}"/>
    <cellStyle name="Normal 2 4 4 12" xfId="4816" xr:uid="{00000000-0005-0000-0000-0000A0580000}"/>
    <cellStyle name="Normal 2 4 4 12 2" xfId="23889" xr:uid="{00000000-0005-0000-0000-0000A1580000}"/>
    <cellStyle name="Normal 2 4 4 12 3" xfId="14353" xr:uid="{00000000-0005-0000-0000-0000A2580000}"/>
    <cellStyle name="Normal 2 4 4 13" xfId="19121" xr:uid="{00000000-0005-0000-0000-0000A3580000}"/>
    <cellStyle name="Normal 2 4 4 14" xfId="9585" xr:uid="{00000000-0005-0000-0000-0000A4580000}"/>
    <cellStyle name="Normal 2 4 4 2" xfId="291" xr:uid="{00000000-0005-0000-0000-0000A5580000}"/>
    <cellStyle name="Normal 2 4 4 2 2" xfId="435" xr:uid="{00000000-0005-0000-0000-0000A6580000}"/>
    <cellStyle name="Normal 2 4 4 2 2 2" xfId="784" xr:uid="{00000000-0005-0000-0000-0000A7580000}"/>
    <cellStyle name="Normal 2 4 4 2 2 2 2" xfId="1982" xr:uid="{00000000-0005-0000-0000-0000A8580000}"/>
    <cellStyle name="Normal 2 4 4 2 2 2 2 2" xfId="4367" xr:uid="{00000000-0005-0000-0000-0000A9580000}"/>
    <cellStyle name="Normal 2 4 4 2 2 2 2 2 2" xfId="9136" xr:uid="{00000000-0005-0000-0000-0000AA580000}"/>
    <cellStyle name="Normal 2 4 4 2 2 2 2 2 2 2" xfId="28209" xr:uid="{00000000-0005-0000-0000-0000AB580000}"/>
    <cellStyle name="Normal 2 4 4 2 2 2 2 2 2 3" xfId="18673" xr:uid="{00000000-0005-0000-0000-0000AC580000}"/>
    <cellStyle name="Normal 2 4 4 2 2 2 2 2 3" xfId="23441" xr:uid="{00000000-0005-0000-0000-0000AD580000}"/>
    <cellStyle name="Normal 2 4 4 2 2 2 2 2 4" xfId="13905" xr:uid="{00000000-0005-0000-0000-0000AE580000}"/>
    <cellStyle name="Normal 2 4 4 2 2 2 2 3" xfId="6752" xr:uid="{00000000-0005-0000-0000-0000AF580000}"/>
    <cellStyle name="Normal 2 4 4 2 2 2 2 3 2" xfId="25825" xr:uid="{00000000-0005-0000-0000-0000B0580000}"/>
    <cellStyle name="Normal 2 4 4 2 2 2 2 3 3" xfId="16289" xr:uid="{00000000-0005-0000-0000-0000B1580000}"/>
    <cellStyle name="Normal 2 4 4 2 2 2 2 4" xfId="21057" xr:uid="{00000000-0005-0000-0000-0000B2580000}"/>
    <cellStyle name="Normal 2 4 4 2 2 2 2 5" xfId="11521" xr:uid="{00000000-0005-0000-0000-0000B3580000}"/>
    <cellStyle name="Normal 2 4 4 2 2 2 3" xfId="3175" xr:uid="{00000000-0005-0000-0000-0000B4580000}"/>
    <cellStyle name="Normal 2 4 4 2 2 2 3 2" xfId="7944" xr:uid="{00000000-0005-0000-0000-0000B5580000}"/>
    <cellStyle name="Normal 2 4 4 2 2 2 3 2 2" xfId="27017" xr:uid="{00000000-0005-0000-0000-0000B6580000}"/>
    <cellStyle name="Normal 2 4 4 2 2 2 3 2 3" xfId="17481" xr:uid="{00000000-0005-0000-0000-0000B7580000}"/>
    <cellStyle name="Normal 2 4 4 2 2 2 3 3" xfId="22249" xr:uid="{00000000-0005-0000-0000-0000B8580000}"/>
    <cellStyle name="Normal 2 4 4 2 2 2 3 4" xfId="12713" xr:uid="{00000000-0005-0000-0000-0000B9580000}"/>
    <cellStyle name="Normal 2 4 4 2 2 2 4" xfId="5560" xr:uid="{00000000-0005-0000-0000-0000BA580000}"/>
    <cellStyle name="Normal 2 4 4 2 2 2 4 2" xfId="24633" xr:uid="{00000000-0005-0000-0000-0000BB580000}"/>
    <cellStyle name="Normal 2 4 4 2 2 2 4 3" xfId="15097" xr:uid="{00000000-0005-0000-0000-0000BC580000}"/>
    <cellStyle name="Normal 2 4 4 2 2 2 5" xfId="19865" xr:uid="{00000000-0005-0000-0000-0000BD580000}"/>
    <cellStyle name="Normal 2 4 4 2 2 2 6" xfId="10329" xr:uid="{00000000-0005-0000-0000-0000BE580000}"/>
    <cellStyle name="Normal 2 4 4 2 2 3" xfId="1132" xr:uid="{00000000-0005-0000-0000-0000BF580000}"/>
    <cellStyle name="Normal 2 4 4 2 2 3 2" xfId="2330" xr:uid="{00000000-0005-0000-0000-0000C0580000}"/>
    <cellStyle name="Normal 2 4 4 2 2 3 2 2" xfId="4715" xr:uid="{00000000-0005-0000-0000-0000C1580000}"/>
    <cellStyle name="Normal 2 4 4 2 2 3 2 2 2" xfId="9484" xr:uid="{00000000-0005-0000-0000-0000C2580000}"/>
    <cellStyle name="Normal 2 4 4 2 2 3 2 2 2 2" xfId="28557" xr:uid="{00000000-0005-0000-0000-0000C3580000}"/>
    <cellStyle name="Normal 2 4 4 2 2 3 2 2 2 3" xfId="19021" xr:uid="{00000000-0005-0000-0000-0000C4580000}"/>
    <cellStyle name="Normal 2 4 4 2 2 3 2 2 3" xfId="23789" xr:uid="{00000000-0005-0000-0000-0000C5580000}"/>
    <cellStyle name="Normal 2 4 4 2 2 3 2 2 4" xfId="14253" xr:uid="{00000000-0005-0000-0000-0000C6580000}"/>
    <cellStyle name="Normal 2 4 4 2 2 3 2 3" xfId="7100" xr:uid="{00000000-0005-0000-0000-0000C7580000}"/>
    <cellStyle name="Normal 2 4 4 2 2 3 2 3 2" xfId="26173" xr:uid="{00000000-0005-0000-0000-0000C8580000}"/>
    <cellStyle name="Normal 2 4 4 2 2 3 2 3 3" xfId="16637" xr:uid="{00000000-0005-0000-0000-0000C9580000}"/>
    <cellStyle name="Normal 2 4 4 2 2 3 2 4" xfId="21405" xr:uid="{00000000-0005-0000-0000-0000CA580000}"/>
    <cellStyle name="Normal 2 4 4 2 2 3 2 5" xfId="11869" xr:uid="{00000000-0005-0000-0000-0000CB580000}"/>
    <cellStyle name="Normal 2 4 4 2 2 3 3" xfId="3523" xr:uid="{00000000-0005-0000-0000-0000CC580000}"/>
    <cellStyle name="Normal 2 4 4 2 2 3 3 2" xfId="8292" xr:uid="{00000000-0005-0000-0000-0000CD580000}"/>
    <cellStyle name="Normal 2 4 4 2 2 3 3 2 2" xfId="27365" xr:uid="{00000000-0005-0000-0000-0000CE580000}"/>
    <cellStyle name="Normal 2 4 4 2 2 3 3 2 3" xfId="17829" xr:uid="{00000000-0005-0000-0000-0000CF580000}"/>
    <cellStyle name="Normal 2 4 4 2 2 3 3 3" xfId="22597" xr:uid="{00000000-0005-0000-0000-0000D0580000}"/>
    <cellStyle name="Normal 2 4 4 2 2 3 3 4" xfId="13061" xr:uid="{00000000-0005-0000-0000-0000D1580000}"/>
    <cellStyle name="Normal 2 4 4 2 2 3 4" xfId="5908" xr:uid="{00000000-0005-0000-0000-0000D2580000}"/>
    <cellStyle name="Normal 2 4 4 2 2 3 4 2" xfId="24981" xr:uid="{00000000-0005-0000-0000-0000D3580000}"/>
    <cellStyle name="Normal 2 4 4 2 2 3 4 3" xfId="15445" xr:uid="{00000000-0005-0000-0000-0000D4580000}"/>
    <cellStyle name="Normal 2 4 4 2 2 3 5" xfId="20213" xr:uid="{00000000-0005-0000-0000-0000D5580000}"/>
    <cellStyle name="Normal 2 4 4 2 2 3 6" xfId="10677" xr:uid="{00000000-0005-0000-0000-0000D6580000}"/>
    <cellStyle name="Normal 2 4 4 2 2 4" xfId="1634" xr:uid="{00000000-0005-0000-0000-0000D7580000}"/>
    <cellStyle name="Normal 2 4 4 2 2 4 2" xfId="4019" xr:uid="{00000000-0005-0000-0000-0000D8580000}"/>
    <cellStyle name="Normal 2 4 4 2 2 4 2 2" xfId="8788" xr:uid="{00000000-0005-0000-0000-0000D9580000}"/>
    <cellStyle name="Normal 2 4 4 2 2 4 2 2 2" xfId="27861" xr:uid="{00000000-0005-0000-0000-0000DA580000}"/>
    <cellStyle name="Normal 2 4 4 2 2 4 2 2 3" xfId="18325" xr:uid="{00000000-0005-0000-0000-0000DB580000}"/>
    <cellStyle name="Normal 2 4 4 2 2 4 2 3" xfId="23093" xr:uid="{00000000-0005-0000-0000-0000DC580000}"/>
    <cellStyle name="Normal 2 4 4 2 2 4 2 4" xfId="13557" xr:uid="{00000000-0005-0000-0000-0000DD580000}"/>
    <cellStyle name="Normal 2 4 4 2 2 4 3" xfId="6404" xr:uid="{00000000-0005-0000-0000-0000DE580000}"/>
    <cellStyle name="Normal 2 4 4 2 2 4 3 2" xfId="25477" xr:uid="{00000000-0005-0000-0000-0000DF580000}"/>
    <cellStyle name="Normal 2 4 4 2 2 4 3 3" xfId="15941" xr:uid="{00000000-0005-0000-0000-0000E0580000}"/>
    <cellStyle name="Normal 2 4 4 2 2 4 4" xfId="20709" xr:uid="{00000000-0005-0000-0000-0000E1580000}"/>
    <cellStyle name="Normal 2 4 4 2 2 4 5" xfId="11173" xr:uid="{00000000-0005-0000-0000-0000E2580000}"/>
    <cellStyle name="Normal 2 4 4 2 2 5" xfId="2827" xr:uid="{00000000-0005-0000-0000-0000E3580000}"/>
    <cellStyle name="Normal 2 4 4 2 2 5 2" xfId="7596" xr:uid="{00000000-0005-0000-0000-0000E4580000}"/>
    <cellStyle name="Normal 2 4 4 2 2 5 2 2" xfId="26669" xr:uid="{00000000-0005-0000-0000-0000E5580000}"/>
    <cellStyle name="Normal 2 4 4 2 2 5 2 3" xfId="17133" xr:uid="{00000000-0005-0000-0000-0000E6580000}"/>
    <cellStyle name="Normal 2 4 4 2 2 5 3" xfId="21901" xr:uid="{00000000-0005-0000-0000-0000E7580000}"/>
    <cellStyle name="Normal 2 4 4 2 2 5 4" xfId="12365" xr:uid="{00000000-0005-0000-0000-0000E8580000}"/>
    <cellStyle name="Normal 2 4 4 2 2 6" xfId="5212" xr:uid="{00000000-0005-0000-0000-0000E9580000}"/>
    <cellStyle name="Normal 2 4 4 2 2 6 2" xfId="24285" xr:uid="{00000000-0005-0000-0000-0000EA580000}"/>
    <cellStyle name="Normal 2 4 4 2 2 6 3" xfId="14749" xr:uid="{00000000-0005-0000-0000-0000EB580000}"/>
    <cellStyle name="Normal 2 4 4 2 2 7" xfId="19517" xr:uid="{00000000-0005-0000-0000-0000EC580000}"/>
    <cellStyle name="Normal 2 4 4 2 2 8" xfId="9981" xr:uid="{00000000-0005-0000-0000-0000ED580000}"/>
    <cellStyle name="Normal 2 4 4 2 3" xfId="640" xr:uid="{00000000-0005-0000-0000-0000EE580000}"/>
    <cellStyle name="Normal 2 4 4 2 3 2" xfId="1838" xr:uid="{00000000-0005-0000-0000-0000EF580000}"/>
    <cellStyle name="Normal 2 4 4 2 3 2 2" xfId="4223" xr:uid="{00000000-0005-0000-0000-0000F0580000}"/>
    <cellStyle name="Normal 2 4 4 2 3 2 2 2" xfId="8992" xr:uid="{00000000-0005-0000-0000-0000F1580000}"/>
    <cellStyle name="Normal 2 4 4 2 3 2 2 2 2" xfId="28065" xr:uid="{00000000-0005-0000-0000-0000F2580000}"/>
    <cellStyle name="Normal 2 4 4 2 3 2 2 2 3" xfId="18529" xr:uid="{00000000-0005-0000-0000-0000F3580000}"/>
    <cellStyle name="Normal 2 4 4 2 3 2 2 3" xfId="23297" xr:uid="{00000000-0005-0000-0000-0000F4580000}"/>
    <cellStyle name="Normal 2 4 4 2 3 2 2 4" xfId="13761" xr:uid="{00000000-0005-0000-0000-0000F5580000}"/>
    <cellStyle name="Normal 2 4 4 2 3 2 3" xfId="6608" xr:uid="{00000000-0005-0000-0000-0000F6580000}"/>
    <cellStyle name="Normal 2 4 4 2 3 2 3 2" xfId="25681" xr:uid="{00000000-0005-0000-0000-0000F7580000}"/>
    <cellStyle name="Normal 2 4 4 2 3 2 3 3" xfId="16145" xr:uid="{00000000-0005-0000-0000-0000F8580000}"/>
    <cellStyle name="Normal 2 4 4 2 3 2 4" xfId="20913" xr:uid="{00000000-0005-0000-0000-0000F9580000}"/>
    <cellStyle name="Normal 2 4 4 2 3 2 5" xfId="11377" xr:uid="{00000000-0005-0000-0000-0000FA580000}"/>
    <cellStyle name="Normal 2 4 4 2 3 3" xfId="3031" xr:uid="{00000000-0005-0000-0000-0000FB580000}"/>
    <cellStyle name="Normal 2 4 4 2 3 3 2" xfId="7800" xr:uid="{00000000-0005-0000-0000-0000FC580000}"/>
    <cellStyle name="Normal 2 4 4 2 3 3 2 2" xfId="26873" xr:uid="{00000000-0005-0000-0000-0000FD580000}"/>
    <cellStyle name="Normal 2 4 4 2 3 3 2 3" xfId="17337" xr:uid="{00000000-0005-0000-0000-0000FE580000}"/>
    <cellStyle name="Normal 2 4 4 2 3 3 3" xfId="22105" xr:uid="{00000000-0005-0000-0000-0000FF580000}"/>
    <cellStyle name="Normal 2 4 4 2 3 3 4" xfId="12569" xr:uid="{00000000-0005-0000-0000-000000590000}"/>
    <cellStyle name="Normal 2 4 4 2 3 4" xfId="5416" xr:uid="{00000000-0005-0000-0000-000001590000}"/>
    <cellStyle name="Normal 2 4 4 2 3 4 2" xfId="24489" xr:uid="{00000000-0005-0000-0000-000002590000}"/>
    <cellStyle name="Normal 2 4 4 2 3 4 3" xfId="14953" xr:uid="{00000000-0005-0000-0000-000003590000}"/>
    <cellStyle name="Normal 2 4 4 2 3 5" xfId="19721" xr:uid="{00000000-0005-0000-0000-000004590000}"/>
    <cellStyle name="Normal 2 4 4 2 3 6" xfId="10185" xr:uid="{00000000-0005-0000-0000-000005590000}"/>
    <cellStyle name="Normal 2 4 4 2 4" xfId="988" xr:uid="{00000000-0005-0000-0000-000006590000}"/>
    <cellStyle name="Normal 2 4 4 2 4 2" xfId="2186" xr:uid="{00000000-0005-0000-0000-000007590000}"/>
    <cellStyle name="Normal 2 4 4 2 4 2 2" xfId="4571" xr:uid="{00000000-0005-0000-0000-000008590000}"/>
    <cellStyle name="Normal 2 4 4 2 4 2 2 2" xfId="9340" xr:uid="{00000000-0005-0000-0000-000009590000}"/>
    <cellStyle name="Normal 2 4 4 2 4 2 2 2 2" xfId="28413" xr:uid="{00000000-0005-0000-0000-00000A590000}"/>
    <cellStyle name="Normal 2 4 4 2 4 2 2 2 3" xfId="18877" xr:uid="{00000000-0005-0000-0000-00000B590000}"/>
    <cellStyle name="Normal 2 4 4 2 4 2 2 3" xfId="23645" xr:uid="{00000000-0005-0000-0000-00000C590000}"/>
    <cellStyle name="Normal 2 4 4 2 4 2 2 4" xfId="14109" xr:uid="{00000000-0005-0000-0000-00000D590000}"/>
    <cellStyle name="Normal 2 4 4 2 4 2 3" xfId="6956" xr:uid="{00000000-0005-0000-0000-00000E590000}"/>
    <cellStyle name="Normal 2 4 4 2 4 2 3 2" xfId="26029" xr:uid="{00000000-0005-0000-0000-00000F590000}"/>
    <cellStyle name="Normal 2 4 4 2 4 2 3 3" xfId="16493" xr:uid="{00000000-0005-0000-0000-000010590000}"/>
    <cellStyle name="Normal 2 4 4 2 4 2 4" xfId="21261" xr:uid="{00000000-0005-0000-0000-000011590000}"/>
    <cellStyle name="Normal 2 4 4 2 4 2 5" xfId="11725" xr:uid="{00000000-0005-0000-0000-000012590000}"/>
    <cellStyle name="Normal 2 4 4 2 4 3" xfId="3379" xr:uid="{00000000-0005-0000-0000-000013590000}"/>
    <cellStyle name="Normal 2 4 4 2 4 3 2" xfId="8148" xr:uid="{00000000-0005-0000-0000-000014590000}"/>
    <cellStyle name="Normal 2 4 4 2 4 3 2 2" xfId="27221" xr:uid="{00000000-0005-0000-0000-000015590000}"/>
    <cellStyle name="Normal 2 4 4 2 4 3 2 3" xfId="17685" xr:uid="{00000000-0005-0000-0000-000016590000}"/>
    <cellStyle name="Normal 2 4 4 2 4 3 3" xfId="22453" xr:uid="{00000000-0005-0000-0000-000017590000}"/>
    <cellStyle name="Normal 2 4 4 2 4 3 4" xfId="12917" xr:uid="{00000000-0005-0000-0000-000018590000}"/>
    <cellStyle name="Normal 2 4 4 2 4 4" xfId="5764" xr:uid="{00000000-0005-0000-0000-000019590000}"/>
    <cellStyle name="Normal 2 4 4 2 4 4 2" xfId="24837" xr:uid="{00000000-0005-0000-0000-00001A590000}"/>
    <cellStyle name="Normal 2 4 4 2 4 4 3" xfId="15301" xr:uid="{00000000-0005-0000-0000-00001B590000}"/>
    <cellStyle name="Normal 2 4 4 2 4 5" xfId="20069" xr:uid="{00000000-0005-0000-0000-00001C590000}"/>
    <cellStyle name="Normal 2 4 4 2 4 6" xfId="10533" xr:uid="{00000000-0005-0000-0000-00001D590000}"/>
    <cellStyle name="Normal 2 4 4 2 5" xfId="1490" xr:uid="{00000000-0005-0000-0000-00001E590000}"/>
    <cellStyle name="Normal 2 4 4 2 5 2" xfId="3875" xr:uid="{00000000-0005-0000-0000-00001F590000}"/>
    <cellStyle name="Normal 2 4 4 2 5 2 2" xfId="8644" xr:uid="{00000000-0005-0000-0000-000020590000}"/>
    <cellStyle name="Normal 2 4 4 2 5 2 2 2" xfId="27717" xr:uid="{00000000-0005-0000-0000-000021590000}"/>
    <cellStyle name="Normal 2 4 4 2 5 2 2 3" xfId="18181" xr:uid="{00000000-0005-0000-0000-000022590000}"/>
    <cellStyle name="Normal 2 4 4 2 5 2 3" xfId="22949" xr:uid="{00000000-0005-0000-0000-000023590000}"/>
    <cellStyle name="Normal 2 4 4 2 5 2 4" xfId="13413" xr:uid="{00000000-0005-0000-0000-000024590000}"/>
    <cellStyle name="Normal 2 4 4 2 5 3" xfId="6260" xr:uid="{00000000-0005-0000-0000-000025590000}"/>
    <cellStyle name="Normal 2 4 4 2 5 3 2" xfId="25333" xr:uid="{00000000-0005-0000-0000-000026590000}"/>
    <cellStyle name="Normal 2 4 4 2 5 3 3" xfId="15797" xr:uid="{00000000-0005-0000-0000-000027590000}"/>
    <cellStyle name="Normal 2 4 4 2 5 4" xfId="20565" xr:uid="{00000000-0005-0000-0000-000028590000}"/>
    <cellStyle name="Normal 2 4 4 2 5 5" xfId="11029" xr:uid="{00000000-0005-0000-0000-000029590000}"/>
    <cellStyle name="Normal 2 4 4 2 6" xfId="2683" xr:uid="{00000000-0005-0000-0000-00002A590000}"/>
    <cellStyle name="Normal 2 4 4 2 6 2" xfId="7452" xr:uid="{00000000-0005-0000-0000-00002B590000}"/>
    <cellStyle name="Normal 2 4 4 2 6 2 2" xfId="26525" xr:uid="{00000000-0005-0000-0000-00002C590000}"/>
    <cellStyle name="Normal 2 4 4 2 6 2 3" xfId="16989" xr:uid="{00000000-0005-0000-0000-00002D590000}"/>
    <cellStyle name="Normal 2 4 4 2 6 3" xfId="21757" xr:uid="{00000000-0005-0000-0000-00002E590000}"/>
    <cellStyle name="Normal 2 4 4 2 6 4" xfId="12221" xr:uid="{00000000-0005-0000-0000-00002F590000}"/>
    <cellStyle name="Normal 2 4 4 2 7" xfId="5068" xr:uid="{00000000-0005-0000-0000-000030590000}"/>
    <cellStyle name="Normal 2 4 4 2 7 2" xfId="24141" xr:uid="{00000000-0005-0000-0000-000031590000}"/>
    <cellStyle name="Normal 2 4 4 2 7 3" xfId="14605" xr:uid="{00000000-0005-0000-0000-000032590000}"/>
    <cellStyle name="Normal 2 4 4 2 8" xfId="19373" xr:uid="{00000000-0005-0000-0000-000033590000}"/>
    <cellStyle name="Normal 2 4 4 2 9" xfId="9837" xr:uid="{00000000-0005-0000-0000-000034590000}"/>
    <cellStyle name="Normal 2 4 4 3" xfId="219" xr:uid="{00000000-0005-0000-0000-000035590000}"/>
    <cellStyle name="Normal 2 4 4 3 2" xfId="568" xr:uid="{00000000-0005-0000-0000-000036590000}"/>
    <cellStyle name="Normal 2 4 4 3 2 2" xfId="1766" xr:uid="{00000000-0005-0000-0000-000037590000}"/>
    <cellStyle name="Normal 2 4 4 3 2 2 2" xfId="4151" xr:uid="{00000000-0005-0000-0000-000038590000}"/>
    <cellStyle name="Normal 2 4 4 3 2 2 2 2" xfId="8920" xr:uid="{00000000-0005-0000-0000-000039590000}"/>
    <cellStyle name="Normal 2 4 4 3 2 2 2 2 2" xfId="27993" xr:uid="{00000000-0005-0000-0000-00003A590000}"/>
    <cellStyle name="Normal 2 4 4 3 2 2 2 2 3" xfId="18457" xr:uid="{00000000-0005-0000-0000-00003B590000}"/>
    <cellStyle name="Normal 2 4 4 3 2 2 2 3" xfId="23225" xr:uid="{00000000-0005-0000-0000-00003C590000}"/>
    <cellStyle name="Normal 2 4 4 3 2 2 2 4" xfId="13689" xr:uid="{00000000-0005-0000-0000-00003D590000}"/>
    <cellStyle name="Normal 2 4 4 3 2 2 3" xfId="6536" xr:uid="{00000000-0005-0000-0000-00003E590000}"/>
    <cellStyle name="Normal 2 4 4 3 2 2 3 2" xfId="25609" xr:uid="{00000000-0005-0000-0000-00003F590000}"/>
    <cellStyle name="Normal 2 4 4 3 2 2 3 3" xfId="16073" xr:uid="{00000000-0005-0000-0000-000040590000}"/>
    <cellStyle name="Normal 2 4 4 3 2 2 4" xfId="20841" xr:uid="{00000000-0005-0000-0000-000041590000}"/>
    <cellStyle name="Normal 2 4 4 3 2 2 5" xfId="11305" xr:uid="{00000000-0005-0000-0000-000042590000}"/>
    <cellStyle name="Normal 2 4 4 3 2 3" xfId="2959" xr:uid="{00000000-0005-0000-0000-000043590000}"/>
    <cellStyle name="Normal 2 4 4 3 2 3 2" xfId="7728" xr:uid="{00000000-0005-0000-0000-000044590000}"/>
    <cellStyle name="Normal 2 4 4 3 2 3 2 2" xfId="26801" xr:uid="{00000000-0005-0000-0000-000045590000}"/>
    <cellStyle name="Normal 2 4 4 3 2 3 2 3" xfId="17265" xr:uid="{00000000-0005-0000-0000-000046590000}"/>
    <cellStyle name="Normal 2 4 4 3 2 3 3" xfId="22033" xr:uid="{00000000-0005-0000-0000-000047590000}"/>
    <cellStyle name="Normal 2 4 4 3 2 3 4" xfId="12497" xr:uid="{00000000-0005-0000-0000-000048590000}"/>
    <cellStyle name="Normal 2 4 4 3 2 4" xfId="5344" xr:uid="{00000000-0005-0000-0000-000049590000}"/>
    <cellStyle name="Normal 2 4 4 3 2 4 2" xfId="24417" xr:uid="{00000000-0005-0000-0000-00004A590000}"/>
    <cellStyle name="Normal 2 4 4 3 2 4 3" xfId="14881" xr:uid="{00000000-0005-0000-0000-00004B590000}"/>
    <cellStyle name="Normal 2 4 4 3 2 5" xfId="19649" xr:uid="{00000000-0005-0000-0000-00004C590000}"/>
    <cellStyle name="Normal 2 4 4 3 2 6" xfId="10113" xr:uid="{00000000-0005-0000-0000-00004D590000}"/>
    <cellStyle name="Normal 2 4 4 3 3" xfId="916" xr:uid="{00000000-0005-0000-0000-00004E590000}"/>
    <cellStyle name="Normal 2 4 4 3 3 2" xfId="2114" xr:uid="{00000000-0005-0000-0000-00004F590000}"/>
    <cellStyle name="Normal 2 4 4 3 3 2 2" xfId="4499" xr:uid="{00000000-0005-0000-0000-000050590000}"/>
    <cellStyle name="Normal 2 4 4 3 3 2 2 2" xfId="9268" xr:uid="{00000000-0005-0000-0000-000051590000}"/>
    <cellStyle name="Normal 2 4 4 3 3 2 2 2 2" xfId="28341" xr:uid="{00000000-0005-0000-0000-000052590000}"/>
    <cellStyle name="Normal 2 4 4 3 3 2 2 2 3" xfId="18805" xr:uid="{00000000-0005-0000-0000-000053590000}"/>
    <cellStyle name="Normal 2 4 4 3 3 2 2 3" xfId="23573" xr:uid="{00000000-0005-0000-0000-000054590000}"/>
    <cellStyle name="Normal 2 4 4 3 3 2 2 4" xfId="14037" xr:uid="{00000000-0005-0000-0000-000055590000}"/>
    <cellStyle name="Normal 2 4 4 3 3 2 3" xfId="6884" xr:uid="{00000000-0005-0000-0000-000056590000}"/>
    <cellStyle name="Normal 2 4 4 3 3 2 3 2" xfId="25957" xr:uid="{00000000-0005-0000-0000-000057590000}"/>
    <cellStyle name="Normal 2 4 4 3 3 2 3 3" xfId="16421" xr:uid="{00000000-0005-0000-0000-000058590000}"/>
    <cellStyle name="Normal 2 4 4 3 3 2 4" xfId="21189" xr:uid="{00000000-0005-0000-0000-000059590000}"/>
    <cellStyle name="Normal 2 4 4 3 3 2 5" xfId="11653" xr:uid="{00000000-0005-0000-0000-00005A590000}"/>
    <cellStyle name="Normal 2 4 4 3 3 3" xfId="3307" xr:uid="{00000000-0005-0000-0000-00005B590000}"/>
    <cellStyle name="Normal 2 4 4 3 3 3 2" xfId="8076" xr:uid="{00000000-0005-0000-0000-00005C590000}"/>
    <cellStyle name="Normal 2 4 4 3 3 3 2 2" xfId="27149" xr:uid="{00000000-0005-0000-0000-00005D590000}"/>
    <cellStyle name="Normal 2 4 4 3 3 3 2 3" xfId="17613" xr:uid="{00000000-0005-0000-0000-00005E590000}"/>
    <cellStyle name="Normal 2 4 4 3 3 3 3" xfId="22381" xr:uid="{00000000-0005-0000-0000-00005F590000}"/>
    <cellStyle name="Normal 2 4 4 3 3 3 4" xfId="12845" xr:uid="{00000000-0005-0000-0000-000060590000}"/>
    <cellStyle name="Normal 2 4 4 3 3 4" xfId="5692" xr:uid="{00000000-0005-0000-0000-000061590000}"/>
    <cellStyle name="Normal 2 4 4 3 3 4 2" xfId="24765" xr:uid="{00000000-0005-0000-0000-000062590000}"/>
    <cellStyle name="Normal 2 4 4 3 3 4 3" xfId="15229" xr:uid="{00000000-0005-0000-0000-000063590000}"/>
    <cellStyle name="Normal 2 4 4 3 3 5" xfId="19997" xr:uid="{00000000-0005-0000-0000-000064590000}"/>
    <cellStyle name="Normal 2 4 4 3 3 6" xfId="10461" xr:uid="{00000000-0005-0000-0000-000065590000}"/>
    <cellStyle name="Normal 2 4 4 3 4" xfId="1418" xr:uid="{00000000-0005-0000-0000-000066590000}"/>
    <cellStyle name="Normal 2 4 4 3 4 2" xfId="3803" xr:uid="{00000000-0005-0000-0000-000067590000}"/>
    <cellStyle name="Normal 2 4 4 3 4 2 2" xfId="8572" xr:uid="{00000000-0005-0000-0000-000068590000}"/>
    <cellStyle name="Normal 2 4 4 3 4 2 2 2" xfId="27645" xr:uid="{00000000-0005-0000-0000-000069590000}"/>
    <cellStyle name="Normal 2 4 4 3 4 2 2 3" xfId="18109" xr:uid="{00000000-0005-0000-0000-00006A590000}"/>
    <cellStyle name="Normal 2 4 4 3 4 2 3" xfId="22877" xr:uid="{00000000-0005-0000-0000-00006B590000}"/>
    <cellStyle name="Normal 2 4 4 3 4 2 4" xfId="13341" xr:uid="{00000000-0005-0000-0000-00006C590000}"/>
    <cellStyle name="Normal 2 4 4 3 4 3" xfId="6188" xr:uid="{00000000-0005-0000-0000-00006D590000}"/>
    <cellStyle name="Normal 2 4 4 3 4 3 2" xfId="25261" xr:uid="{00000000-0005-0000-0000-00006E590000}"/>
    <cellStyle name="Normal 2 4 4 3 4 3 3" xfId="15725" xr:uid="{00000000-0005-0000-0000-00006F590000}"/>
    <cellStyle name="Normal 2 4 4 3 4 4" xfId="20493" xr:uid="{00000000-0005-0000-0000-000070590000}"/>
    <cellStyle name="Normal 2 4 4 3 4 5" xfId="10957" xr:uid="{00000000-0005-0000-0000-000071590000}"/>
    <cellStyle name="Normal 2 4 4 3 5" xfId="2611" xr:uid="{00000000-0005-0000-0000-000072590000}"/>
    <cellStyle name="Normal 2 4 4 3 5 2" xfId="7380" xr:uid="{00000000-0005-0000-0000-000073590000}"/>
    <cellStyle name="Normal 2 4 4 3 5 2 2" xfId="26453" xr:uid="{00000000-0005-0000-0000-000074590000}"/>
    <cellStyle name="Normal 2 4 4 3 5 2 3" xfId="16917" xr:uid="{00000000-0005-0000-0000-000075590000}"/>
    <cellStyle name="Normal 2 4 4 3 5 3" xfId="21685" xr:uid="{00000000-0005-0000-0000-000076590000}"/>
    <cellStyle name="Normal 2 4 4 3 5 4" xfId="12149" xr:uid="{00000000-0005-0000-0000-000077590000}"/>
    <cellStyle name="Normal 2 4 4 3 6" xfId="4996" xr:uid="{00000000-0005-0000-0000-000078590000}"/>
    <cellStyle name="Normal 2 4 4 3 6 2" xfId="24069" xr:uid="{00000000-0005-0000-0000-000079590000}"/>
    <cellStyle name="Normal 2 4 4 3 6 3" xfId="14533" xr:uid="{00000000-0005-0000-0000-00007A590000}"/>
    <cellStyle name="Normal 2 4 4 3 7" xfId="19301" xr:uid="{00000000-0005-0000-0000-00007B590000}"/>
    <cellStyle name="Normal 2 4 4 3 8" xfId="9765" xr:uid="{00000000-0005-0000-0000-00007C590000}"/>
    <cellStyle name="Normal 2 4 4 4" xfId="363" xr:uid="{00000000-0005-0000-0000-00007D590000}"/>
    <cellStyle name="Normal 2 4 4 4 2" xfId="712" xr:uid="{00000000-0005-0000-0000-00007E590000}"/>
    <cellStyle name="Normal 2 4 4 4 2 2" xfId="1910" xr:uid="{00000000-0005-0000-0000-00007F590000}"/>
    <cellStyle name="Normal 2 4 4 4 2 2 2" xfId="4295" xr:uid="{00000000-0005-0000-0000-000080590000}"/>
    <cellStyle name="Normal 2 4 4 4 2 2 2 2" xfId="9064" xr:uid="{00000000-0005-0000-0000-000081590000}"/>
    <cellStyle name="Normal 2 4 4 4 2 2 2 2 2" xfId="28137" xr:uid="{00000000-0005-0000-0000-000082590000}"/>
    <cellStyle name="Normal 2 4 4 4 2 2 2 2 3" xfId="18601" xr:uid="{00000000-0005-0000-0000-000083590000}"/>
    <cellStyle name="Normal 2 4 4 4 2 2 2 3" xfId="23369" xr:uid="{00000000-0005-0000-0000-000084590000}"/>
    <cellStyle name="Normal 2 4 4 4 2 2 2 4" xfId="13833" xr:uid="{00000000-0005-0000-0000-000085590000}"/>
    <cellStyle name="Normal 2 4 4 4 2 2 3" xfId="6680" xr:uid="{00000000-0005-0000-0000-000086590000}"/>
    <cellStyle name="Normal 2 4 4 4 2 2 3 2" xfId="25753" xr:uid="{00000000-0005-0000-0000-000087590000}"/>
    <cellStyle name="Normal 2 4 4 4 2 2 3 3" xfId="16217" xr:uid="{00000000-0005-0000-0000-000088590000}"/>
    <cellStyle name="Normal 2 4 4 4 2 2 4" xfId="20985" xr:uid="{00000000-0005-0000-0000-000089590000}"/>
    <cellStyle name="Normal 2 4 4 4 2 2 5" xfId="11449" xr:uid="{00000000-0005-0000-0000-00008A590000}"/>
    <cellStyle name="Normal 2 4 4 4 2 3" xfId="3103" xr:uid="{00000000-0005-0000-0000-00008B590000}"/>
    <cellStyle name="Normal 2 4 4 4 2 3 2" xfId="7872" xr:uid="{00000000-0005-0000-0000-00008C590000}"/>
    <cellStyle name="Normal 2 4 4 4 2 3 2 2" xfId="26945" xr:uid="{00000000-0005-0000-0000-00008D590000}"/>
    <cellStyle name="Normal 2 4 4 4 2 3 2 3" xfId="17409" xr:uid="{00000000-0005-0000-0000-00008E590000}"/>
    <cellStyle name="Normal 2 4 4 4 2 3 3" xfId="22177" xr:uid="{00000000-0005-0000-0000-00008F590000}"/>
    <cellStyle name="Normal 2 4 4 4 2 3 4" xfId="12641" xr:uid="{00000000-0005-0000-0000-000090590000}"/>
    <cellStyle name="Normal 2 4 4 4 2 4" xfId="5488" xr:uid="{00000000-0005-0000-0000-000091590000}"/>
    <cellStyle name="Normal 2 4 4 4 2 4 2" xfId="24561" xr:uid="{00000000-0005-0000-0000-000092590000}"/>
    <cellStyle name="Normal 2 4 4 4 2 4 3" xfId="15025" xr:uid="{00000000-0005-0000-0000-000093590000}"/>
    <cellStyle name="Normal 2 4 4 4 2 5" xfId="19793" xr:uid="{00000000-0005-0000-0000-000094590000}"/>
    <cellStyle name="Normal 2 4 4 4 2 6" xfId="10257" xr:uid="{00000000-0005-0000-0000-000095590000}"/>
    <cellStyle name="Normal 2 4 4 4 3" xfId="1060" xr:uid="{00000000-0005-0000-0000-000096590000}"/>
    <cellStyle name="Normal 2 4 4 4 3 2" xfId="2258" xr:uid="{00000000-0005-0000-0000-000097590000}"/>
    <cellStyle name="Normal 2 4 4 4 3 2 2" xfId="4643" xr:uid="{00000000-0005-0000-0000-000098590000}"/>
    <cellStyle name="Normal 2 4 4 4 3 2 2 2" xfId="9412" xr:uid="{00000000-0005-0000-0000-000099590000}"/>
    <cellStyle name="Normal 2 4 4 4 3 2 2 2 2" xfId="28485" xr:uid="{00000000-0005-0000-0000-00009A590000}"/>
    <cellStyle name="Normal 2 4 4 4 3 2 2 2 3" xfId="18949" xr:uid="{00000000-0005-0000-0000-00009B590000}"/>
    <cellStyle name="Normal 2 4 4 4 3 2 2 3" xfId="23717" xr:uid="{00000000-0005-0000-0000-00009C590000}"/>
    <cellStyle name="Normal 2 4 4 4 3 2 2 4" xfId="14181" xr:uid="{00000000-0005-0000-0000-00009D590000}"/>
    <cellStyle name="Normal 2 4 4 4 3 2 3" xfId="7028" xr:uid="{00000000-0005-0000-0000-00009E590000}"/>
    <cellStyle name="Normal 2 4 4 4 3 2 3 2" xfId="26101" xr:uid="{00000000-0005-0000-0000-00009F590000}"/>
    <cellStyle name="Normal 2 4 4 4 3 2 3 3" xfId="16565" xr:uid="{00000000-0005-0000-0000-0000A0590000}"/>
    <cellStyle name="Normal 2 4 4 4 3 2 4" xfId="21333" xr:uid="{00000000-0005-0000-0000-0000A1590000}"/>
    <cellStyle name="Normal 2 4 4 4 3 2 5" xfId="11797" xr:uid="{00000000-0005-0000-0000-0000A2590000}"/>
    <cellStyle name="Normal 2 4 4 4 3 3" xfId="3451" xr:uid="{00000000-0005-0000-0000-0000A3590000}"/>
    <cellStyle name="Normal 2 4 4 4 3 3 2" xfId="8220" xr:uid="{00000000-0005-0000-0000-0000A4590000}"/>
    <cellStyle name="Normal 2 4 4 4 3 3 2 2" xfId="27293" xr:uid="{00000000-0005-0000-0000-0000A5590000}"/>
    <cellStyle name="Normal 2 4 4 4 3 3 2 3" xfId="17757" xr:uid="{00000000-0005-0000-0000-0000A6590000}"/>
    <cellStyle name="Normal 2 4 4 4 3 3 3" xfId="22525" xr:uid="{00000000-0005-0000-0000-0000A7590000}"/>
    <cellStyle name="Normal 2 4 4 4 3 3 4" xfId="12989" xr:uid="{00000000-0005-0000-0000-0000A8590000}"/>
    <cellStyle name="Normal 2 4 4 4 3 4" xfId="5836" xr:uid="{00000000-0005-0000-0000-0000A9590000}"/>
    <cellStyle name="Normal 2 4 4 4 3 4 2" xfId="24909" xr:uid="{00000000-0005-0000-0000-0000AA590000}"/>
    <cellStyle name="Normal 2 4 4 4 3 4 3" xfId="15373" xr:uid="{00000000-0005-0000-0000-0000AB590000}"/>
    <cellStyle name="Normal 2 4 4 4 3 5" xfId="20141" xr:uid="{00000000-0005-0000-0000-0000AC590000}"/>
    <cellStyle name="Normal 2 4 4 4 3 6" xfId="10605" xr:uid="{00000000-0005-0000-0000-0000AD590000}"/>
    <cellStyle name="Normal 2 4 4 4 4" xfId="1562" xr:uid="{00000000-0005-0000-0000-0000AE590000}"/>
    <cellStyle name="Normal 2 4 4 4 4 2" xfId="3947" xr:uid="{00000000-0005-0000-0000-0000AF590000}"/>
    <cellStyle name="Normal 2 4 4 4 4 2 2" xfId="8716" xr:uid="{00000000-0005-0000-0000-0000B0590000}"/>
    <cellStyle name="Normal 2 4 4 4 4 2 2 2" xfId="27789" xr:uid="{00000000-0005-0000-0000-0000B1590000}"/>
    <cellStyle name="Normal 2 4 4 4 4 2 2 3" xfId="18253" xr:uid="{00000000-0005-0000-0000-0000B2590000}"/>
    <cellStyle name="Normal 2 4 4 4 4 2 3" xfId="23021" xr:uid="{00000000-0005-0000-0000-0000B3590000}"/>
    <cellStyle name="Normal 2 4 4 4 4 2 4" xfId="13485" xr:uid="{00000000-0005-0000-0000-0000B4590000}"/>
    <cellStyle name="Normal 2 4 4 4 4 3" xfId="6332" xr:uid="{00000000-0005-0000-0000-0000B5590000}"/>
    <cellStyle name="Normal 2 4 4 4 4 3 2" xfId="25405" xr:uid="{00000000-0005-0000-0000-0000B6590000}"/>
    <cellStyle name="Normal 2 4 4 4 4 3 3" xfId="15869" xr:uid="{00000000-0005-0000-0000-0000B7590000}"/>
    <cellStyle name="Normal 2 4 4 4 4 4" xfId="20637" xr:uid="{00000000-0005-0000-0000-0000B8590000}"/>
    <cellStyle name="Normal 2 4 4 4 4 5" xfId="11101" xr:uid="{00000000-0005-0000-0000-0000B9590000}"/>
    <cellStyle name="Normal 2 4 4 4 5" xfId="2755" xr:uid="{00000000-0005-0000-0000-0000BA590000}"/>
    <cellStyle name="Normal 2 4 4 4 5 2" xfId="7524" xr:uid="{00000000-0005-0000-0000-0000BB590000}"/>
    <cellStyle name="Normal 2 4 4 4 5 2 2" xfId="26597" xr:uid="{00000000-0005-0000-0000-0000BC590000}"/>
    <cellStyle name="Normal 2 4 4 4 5 2 3" xfId="17061" xr:uid="{00000000-0005-0000-0000-0000BD590000}"/>
    <cellStyle name="Normal 2 4 4 4 5 3" xfId="21829" xr:uid="{00000000-0005-0000-0000-0000BE590000}"/>
    <cellStyle name="Normal 2 4 4 4 5 4" xfId="12293" xr:uid="{00000000-0005-0000-0000-0000BF590000}"/>
    <cellStyle name="Normal 2 4 4 4 6" xfId="5140" xr:uid="{00000000-0005-0000-0000-0000C0590000}"/>
    <cellStyle name="Normal 2 4 4 4 6 2" xfId="24213" xr:uid="{00000000-0005-0000-0000-0000C1590000}"/>
    <cellStyle name="Normal 2 4 4 4 6 3" xfId="14677" xr:uid="{00000000-0005-0000-0000-0000C2590000}"/>
    <cellStyle name="Normal 2 4 4 4 7" xfId="19445" xr:uid="{00000000-0005-0000-0000-0000C3590000}"/>
    <cellStyle name="Normal 2 4 4 4 8" xfId="9909" xr:uid="{00000000-0005-0000-0000-0000C4590000}"/>
    <cellStyle name="Normal 2 4 4 5" xfId="496" xr:uid="{00000000-0005-0000-0000-0000C5590000}"/>
    <cellStyle name="Normal 2 4 4 5 2" xfId="1694" xr:uid="{00000000-0005-0000-0000-0000C6590000}"/>
    <cellStyle name="Normal 2 4 4 5 2 2" xfId="4079" xr:uid="{00000000-0005-0000-0000-0000C7590000}"/>
    <cellStyle name="Normal 2 4 4 5 2 2 2" xfId="8848" xr:uid="{00000000-0005-0000-0000-0000C8590000}"/>
    <cellStyle name="Normal 2 4 4 5 2 2 2 2" xfId="27921" xr:uid="{00000000-0005-0000-0000-0000C9590000}"/>
    <cellStyle name="Normal 2 4 4 5 2 2 2 3" xfId="18385" xr:uid="{00000000-0005-0000-0000-0000CA590000}"/>
    <cellStyle name="Normal 2 4 4 5 2 2 3" xfId="23153" xr:uid="{00000000-0005-0000-0000-0000CB590000}"/>
    <cellStyle name="Normal 2 4 4 5 2 2 4" xfId="13617" xr:uid="{00000000-0005-0000-0000-0000CC590000}"/>
    <cellStyle name="Normal 2 4 4 5 2 3" xfId="6464" xr:uid="{00000000-0005-0000-0000-0000CD590000}"/>
    <cellStyle name="Normal 2 4 4 5 2 3 2" xfId="25537" xr:uid="{00000000-0005-0000-0000-0000CE590000}"/>
    <cellStyle name="Normal 2 4 4 5 2 3 3" xfId="16001" xr:uid="{00000000-0005-0000-0000-0000CF590000}"/>
    <cellStyle name="Normal 2 4 4 5 2 4" xfId="20769" xr:uid="{00000000-0005-0000-0000-0000D0590000}"/>
    <cellStyle name="Normal 2 4 4 5 2 5" xfId="11233" xr:uid="{00000000-0005-0000-0000-0000D1590000}"/>
    <cellStyle name="Normal 2 4 4 5 3" xfId="2887" xr:uid="{00000000-0005-0000-0000-0000D2590000}"/>
    <cellStyle name="Normal 2 4 4 5 3 2" xfId="7656" xr:uid="{00000000-0005-0000-0000-0000D3590000}"/>
    <cellStyle name="Normal 2 4 4 5 3 2 2" xfId="26729" xr:uid="{00000000-0005-0000-0000-0000D4590000}"/>
    <cellStyle name="Normal 2 4 4 5 3 2 3" xfId="17193" xr:uid="{00000000-0005-0000-0000-0000D5590000}"/>
    <cellStyle name="Normal 2 4 4 5 3 3" xfId="21961" xr:uid="{00000000-0005-0000-0000-0000D6590000}"/>
    <cellStyle name="Normal 2 4 4 5 3 4" xfId="12425" xr:uid="{00000000-0005-0000-0000-0000D7590000}"/>
    <cellStyle name="Normal 2 4 4 5 4" xfId="5272" xr:uid="{00000000-0005-0000-0000-0000D8590000}"/>
    <cellStyle name="Normal 2 4 4 5 4 2" xfId="24345" xr:uid="{00000000-0005-0000-0000-0000D9590000}"/>
    <cellStyle name="Normal 2 4 4 5 4 3" xfId="14809" xr:uid="{00000000-0005-0000-0000-0000DA590000}"/>
    <cellStyle name="Normal 2 4 4 5 5" xfId="19577" xr:uid="{00000000-0005-0000-0000-0000DB590000}"/>
    <cellStyle name="Normal 2 4 4 5 6" xfId="10041" xr:uid="{00000000-0005-0000-0000-0000DC590000}"/>
    <cellStyle name="Normal 2 4 4 6" xfId="844" xr:uid="{00000000-0005-0000-0000-0000DD590000}"/>
    <cellStyle name="Normal 2 4 4 6 2" xfId="2042" xr:uid="{00000000-0005-0000-0000-0000DE590000}"/>
    <cellStyle name="Normal 2 4 4 6 2 2" xfId="4427" xr:uid="{00000000-0005-0000-0000-0000DF590000}"/>
    <cellStyle name="Normal 2 4 4 6 2 2 2" xfId="9196" xr:uid="{00000000-0005-0000-0000-0000E0590000}"/>
    <cellStyle name="Normal 2 4 4 6 2 2 2 2" xfId="28269" xr:uid="{00000000-0005-0000-0000-0000E1590000}"/>
    <cellStyle name="Normal 2 4 4 6 2 2 2 3" xfId="18733" xr:uid="{00000000-0005-0000-0000-0000E2590000}"/>
    <cellStyle name="Normal 2 4 4 6 2 2 3" xfId="23501" xr:uid="{00000000-0005-0000-0000-0000E3590000}"/>
    <cellStyle name="Normal 2 4 4 6 2 2 4" xfId="13965" xr:uid="{00000000-0005-0000-0000-0000E4590000}"/>
    <cellStyle name="Normal 2 4 4 6 2 3" xfId="6812" xr:uid="{00000000-0005-0000-0000-0000E5590000}"/>
    <cellStyle name="Normal 2 4 4 6 2 3 2" xfId="25885" xr:uid="{00000000-0005-0000-0000-0000E6590000}"/>
    <cellStyle name="Normal 2 4 4 6 2 3 3" xfId="16349" xr:uid="{00000000-0005-0000-0000-0000E7590000}"/>
    <cellStyle name="Normal 2 4 4 6 2 4" xfId="21117" xr:uid="{00000000-0005-0000-0000-0000E8590000}"/>
    <cellStyle name="Normal 2 4 4 6 2 5" xfId="11581" xr:uid="{00000000-0005-0000-0000-0000E9590000}"/>
    <cellStyle name="Normal 2 4 4 6 3" xfId="3235" xr:uid="{00000000-0005-0000-0000-0000EA590000}"/>
    <cellStyle name="Normal 2 4 4 6 3 2" xfId="8004" xr:uid="{00000000-0005-0000-0000-0000EB590000}"/>
    <cellStyle name="Normal 2 4 4 6 3 2 2" xfId="27077" xr:uid="{00000000-0005-0000-0000-0000EC590000}"/>
    <cellStyle name="Normal 2 4 4 6 3 2 3" xfId="17541" xr:uid="{00000000-0005-0000-0000-0000ED590000}"/>
    <cellStyle name="Normal 2 4 4 6 3 3" xfId="22309" xr:uid="{00000000-0005-0000-0000-0000EE590000}"/>
    <cellStyle name="Normal 2 4 4 6 3 4" xfId="12773" xr:uid="{00000000-0005-0000-0000-0000EF590000}"/>
    <cellStyle name="Normal 2 4 4 6 4" xfId="5620" xr:uid="{00000000-0005-0000-0000-0000F0590000}"/>
    <cellStyle name="Normal 2 4 4 6 4 2" xfId="24693" xr:uid="{00000000-0005-0000-0000-0000F1590000}"/>
    <cellStyle name="Normal 2 4 4 6 4 3" xfId="15157" xr:uid="{00000000-0005-0000-0000-0000F2590000}"/>
    <cellStyle name="Normal 2 4 4 6 5" xfId="19925" xr:uid="{00000000-0005-0000-0000-0000F3590000}"/>
    <cellStyle name="Normal 2 4 4 6 6" xfId="10389" xr:uid="{00000000-0005-0000-0000-0000F4590000}"/>
    <cellStyle name="Normal 2 4 4 7" xfId="147" xr:uid="{00000000-0005-0000-0000-0000F5590000}"/>
    <cellStyle name="Normal 2 4 4 7 2" xfId="1346" xr:uid="{00000000-0005-0000-0000-0000F6590000}"/>
    <cellStyle name="Normal 2 4 4 7 2 2" xfId="3731" xr:uid="{00000000-0005-0000-0000-0000F7590000}"/>
    <cellStyle name="Normal 2 4 4 7 2 2 2" xfId="8500" xr:uid="{00000000-0005-0000-0000-0000F8590000}"/>
    <cellStyle name="Normal 2 4 4 7 2 2 2 2" xfId="27573" xr:uid="{00000000-0005-0000-0000-0000F9590000}"/>
    <cellStyle name="Normal 2 4 4 7 2 2 2 3" xfId="18037" xr:uid="{00000000-0005-0000-0000-0000FA590000}"/>
    <cellStyle name="Normal 2 4 4 7 2 2 3" xfId="22805" xr:uid="{00000000-0005-0000-0000-0000FB590000}"/>
    <cellStyle name="Normal 2 4 4 7 2 2 4" xfId="13269" xr:uid="{00000000-0005-0000-0000-0000FC590000}"/>
    <cellStyle name="Normal 2 4 4 7 2 3" xfId="6116" xr:uid="{00000000-0005-0000-0000-0000FD590000}"/>
    <cellStyle name="Normal 2 4 4 7 2 3 2" xfId="25189" xr:uid="{00000000-0005-0000-0000-0000FE590000}"/>
    <cellStyle name="Normal 2 4 4 7 2 3 3" xfId="15653" xr:uid="{00000000-0005-0000-0000-0000FF590000}"/>
    <cellStyle name="Normal 2 4 4 7 2 4" xfId="20421" xr:uid="{00000000-0005-0000-0000-0000005A0000}"/>
    <cellStyle name="Normal 2 4 4 7 2 5" xfId="10885" xr:uid="{00000000-0005-0000-0000-0000015A0000}"/>
    <cellStyle name="Normal 2 4 4 7 3" xfId="2539" xr:uid="{00000000-0005-0000-0000-0000025A0000}"/>
    <cellStyle name="Normal 2 4 4 7 3 2" xfId="7308" xr:uid="{00000000-0005-0000-0000-0000035A0000}"/>
    <cellStyle name="Normal 2 4 4 7 3 2 2" xfId="26381" xr:uid="{00000000-0005-0000-0000-0000045A0000}"/>
    <cellStyle name="Normal 2 4 4 7 3 2 3" xfId="16845" xr:uid="{00000000-0005-0000-0000-0000055A0000}"/>
    <cellStyle name="Normal 2 4 4 7 3 3" xfId="21613" xr:uid="{00000000-0005-0000-0000-0000065A0000}"/>
    <cellStyle name="Normal 2 4 4 7 3 4" xfId="12077" xr:uid="{00000000-0005-0000-0000-0000075A0000}"/>
    <cellStyle name="Normal 2 4 4 7 4" xfId="4924" xr:uid="{00000000-0005-0000-0000-0000085A0000}"/>
    <cellStyle name="Normal 2 4 4 7 4 2" xfId="23997" xr:uid="{00000000-0005-0000-0000-0000095A0000}"/>
    <cellStyle name="Normal 2 4 4 7 4 3" xfId="14461" xr:uid="{00000000-0005-0000-0000-00000A5A0000}"/>
    <cellStyle name="Normal 2 4 4 7 5" xfId="19229" xr:uid="{00000000-0005-0000-0000-00000B5A0000}"/>
    <cellStyle name="Normal 2 4 4 7 6" xfId="9693" xr:uid="{00000000-0005-0000-0000-00000C5A0000}"/>
    <cellStyle name="Normal 2 4 4 8" xfId="1181" xr:uid="{00000000-0005-0000-0000-00000D5A0000}"/>
    <cellStyle name="Normal 2 4 4 8 2" xfId="2378" xr:uid="{00000000-0005-0000-0000-00000E5A0000}"/>
    <cellStyle name="Normal 2 4 4 8 2 2" xfId="4763" xr:uid="{00000000-0005-0000-0000-00000F5A0000}"/>
    <cellStyle name="Normal 2 4 4 8 2 2 2" xfId="9532" xr:uid="{00000000-0005-0000-0000-0000105A0000}"/>
    <cellStyle name="Normal 2 4 4 8 2 2 2 2" xfId="28605" xr:uid="{00000000-0005-0000-0000-0000115A0000}"/>
    <cellStyle name="Normal 2 4 4 8 2 2 2 3" xfId="19069" xr:uid="{00000000-0005-0000-0000-0000125A0000}"/>
    <cellStyle name="Normal 2 4 4 8 2 2 3" xfId="23837" xr:uid="{00000000-0005-0000-0000-0000135A0000}"/>
    <cellStyle name="Normal 2 4 4 8 2 2 4" xfId="14301" xr:uid="{00000000-0005-0000-0000-0000145A0000}"/>
    <cellStyle name="Normal 2 4 4 8 2 3" xfId="7148" xr:uid="{00000000-0005-0000-0000-0000155A0000}"/>
    <cellStyle name="Normal 2 4 4 8 2 3 2" xfId="26221" xr:uid="{00000000-0005-0000-0000-0000165A0000}"/>
    <cellStyle name="Normal 2 4 4 8 2 3 3" xfId="16685" xr:uid="{00000000-0005-0000-0000-0000175A0000}"/>
    <cellStyle name="Normal 2 4 4 8 2 4" xfId="21453" xr:uid="{00000000-0005-0000-0000-0000185A0000}"/>
    <cellStyle name="Normal 2 4 4 8 2 5" xfId="11917" xr:uid="{00000000-0005-0000-0000-0000195A0000}"/>
    <cellStyle name="Normal 2 4 4 8 3" xfId="3571" xr:uid="{00000000-0005-0000-0000-00001A5A0000}"/>
    <cellStyle name="Normal 2 4 4 8 3 2" xfId="8340" xr:uid="{00000000-0005-0000-0000-00001B5A0000}"/>
    <cellStyle name="Normal 2 4 4 8 3 2 2" xfId="27413" xr:uid="{00000000-0005-0000-0000-00001C5A0000}"/>
    <cellStyle name="Normal 2 4 4 8 3 2 3" xfId="17877" xr:uid="{00000000-0005-0000-0000-00001D5A0000}"/>
    <cellStyle name="Normal 2 4 4 8 3 3" xfId="22645" xr:uid="{00000000-0005-0000-0000-00001E5A0000}"/>
    <cellStyle name="Normal 2 4 4 8 3 4" xfId="13109" xr:uid="{00000000-0005-0000-0000-00001F5A0000}"/>
    <cellStyle name="Normal 2 4 4 8 4" xfId="5956" xr:uid="{00000000-0005-0000-0000-0000205A0000}"/>
    <cellStyle name="Normal 2 4 4 8 4 2" xfId="25029" xr:uid="{00000000-0005-0000-0000-0000215A0000}"/>
    <cellStyle name="Normal 2 4 4 8 4 3" xfId="15493" xr:uid="{00000000-0005-0000-0000-0000225A0000}"/>
    <cellStyle name="Normal 2 4 4 8 5" xfId="20261" xr:uid="{00000000-0005-0000-0000-0000235A0000}"/>
    <cellStyle name="Normal 2 4 4 8 6" xfId="10725" xr:uid="{00000000-0005-0000-0000-0000245A0000}"/>
    <cellStyle name="Normal 2 4 4 9" xfId="87" xr:uid="{00000000-0005-0000-0000-0000255A0000}"/>
    <cellStyle name="Normal 2 4 4 9 2" xfId="1286" xr:uid="{00000000-0005-0000-0000-0000265A0000}"/>
    <cellStyle name="Normal 2 4 4 9 2 2" xfId="3671" xr:uid="{00000000-0005-0000-0000-0000275A0000}"/>
    <cellStyle name="Normal 2 4 4 9 2 2 2" xfId="8440" xr:uid="{00000000-0005-0000-0000-0000285A0000}"/>
    <cellStyle name="Normal 2 4 4 9 2 2 2 2" xfId="27513" xr:uid="{00000000-0005-0000-0000-0000295A0000}"/>
    <cellStyle name="Normal 2 4 4 9 2 2 2 3" xfId="17977" xr:uid="{00000000-0005-0000-0000-00002A5A0000}"/>
    <cellStyle name="Normal 2 4 4 9 2 2 3" xfId="22745" xr:uid="{00000000-0005-0000-0000-00002B5A0000}"/>
    <cellStyle name="Normal 2 4 4 9 2 2 4" xfId="13209" xr:uid="{00000000-0005-0000-0000-00002C5A0000}"/>
    <cellStyle name="Normal 2 4 4 9 2 3" xfId="6056" xr:uid="{00000000-0005-0000-0000-00002D5A0000}"/>
    <cellStyle name="Normal 2 4 4 9 2 3 2" xfId="25129" xr:uid="{00000000-0005-0000-0000-00002E5A0000}"/>
    <cellStyle name="Normal 2 4 4 9 2 3 3" xfId="15593" xr:uid="{00000000-0005-0000-0000-00002F5A0000}"/>
    <cellStyle name="Normal 2 4 4 9 2 4" xfId="20361" xr:uid="{00000000-0005-0000-0000-0000305A0000}"/>
    <cellStyle name="Normal 2 4 4 9 2 5" xfId="10825" xr:uid="{00000000-0005-0000-0000-0000315A0000}"/>
    <cellStyle name="Normal 2 4 4 9 3" xfId="2479" xr:uid="{00000000-0005-0000-0000-0000325A0000}"/>
    <cellStyle name="Normal 2 4 4 9 3 2" xfId="7248" xr:uid="{00000000-0005-0000-0000-0000335A0000}"/>
    <cellStyle name="Normal 2 4 4 9 3 2 2" xfId="26321" xr:uid="{00000000-0005-0000-0000-0000345A0000}"/>
    <cellStyle name="Normal 2 4 4 9 3 2 3" xfId="16785" xr:uid="{00000000-0005-0000-0000-0000355A0000}"/>
    <cellStyle name="Normal 2 4 4 9 3 3" xfId="21553" xr:uid="{00000000-0005-0000-0000-0000365A0000}"/>
    <cellStyle name="Normal 2 4 4 9 3 4" xfId="12017" xr:uid="{00000000-0005-0000-0000-0000375A0000}"/>
    <cellStyle name="Normal 2 4 4 9 4" xfId="4864" xr:uid="{00000000-0005-0000-0000-0000385A0000}"/>
    <cellStyle name="Normal 2 4 4 9 4 2" xfId="23937" xr:uid="{00000000-0005-0000-0000-0000395A0000}"/>
    <cellStyle name="Normal 2 4 4 9 4 3" xfId="14401" xr:uid="{00000000-0005-0000-0000-00003A5A0000}"/>
    <cellStyle name="Normal 2 4 4 9 5" xfId="19169" xr:uid="{00000000-0005-0000-0000-00003B5A0000}"/>
    <cellStyle name="Normal 2 4 4 9 6" xfId="9633" xr:uid="{00000000-0005-0000-0000-00003C5A0000}"/>
    <cellStyle name="Normal 2 4 5" xfId="123" xr:uid="{00000000-0005-0000-0000-00003D5A0000}"/>
    <cellStyle name="Normal 2 4 5 10" xfId="19205" xr:uid="{00000000-0005-0000-0000-00003E5A0000}"/>
    <cellStyle name="Normal 2 4 5 11" xfId="9669" xr:uid="{00000000-0005-0000-0000-00003F5A0000}"/>
    <cellStyle name="Normal 2 4 5 2" xfId="267" xr:uid="{00000000-0005-0000-0000-0000405A0000}"/>
    <cellStyle name="Normal 2 4 5 2 2" xfId="411" xr:uid="{00000000-0005-0000-0000-0000415A0000}"/>
    <cellStyle name="Normal 2 4 5 2 2 2" xfId="760" xr:uid="{00000000-0005-0000-0000-0000425A0000}"/>
    <cellStyle name="Normal 2 4 5 2 2 2 2" xfId="1958" xr:uid="{00000000-0005-0000-0000-0000435A0000}"/>
    <cellStyle name="Normal 2 4 5 2 2 2 2 2" xfId="4343" xr:uid="{00000000-0005-0000-0000-0000445A0000}"/>
    <cellStyle name="Normal 2 4 5 2 2 2 2 2 2" xfId="9112" xr:uid="{00000000-0005-0000-0000-0000455A0000}"/>
    <cellStyle name="Normal 2 4 5 2 2 2 2 2 2 2" xfId="28185" xr:uid="{00000000-0005-0000-0000-0000465A0000}"/>
    <cellStyle name="Normal 2 4 5 2 2 2 2 2 2 3" xfId="18649" xr:uid="{00000000-0005-0000-0000-0000475A0000}"/>
    <cellStyle name="Normal 2 4 5 2 2 2 2 2 3" xfId="23417" xr:uid="{00000000-0005-0000-0000-0000485A0000}"/>
    <cellStyle name="Normal 2 4 5 2 2 2 2 2 4" xfId="13881" xr:uid="{00000000-0005-0000-0000-0000495A0000}"/>
    <cellStyle name="Normal 2 4 5 2 2 2 2 3" xfId="6728" xr:uid="{00000000-0005-0000-0000-00004A5A0000}"/>
    <cellStyle name="Normal 2 4 5 2 2 2 2 3 2" xfId="25801" xr:uid="{00000000-0005-0000-0000-00004B5A0000}"/>
    <cellStyle name="Normal 2 4 5 2 2 2 2 3 3" xfId="16265" xr:uid="{00000000-0005-0000-0000-00004C5A0000}"/>
    <cellStyle name="Normal 2 4 5 2 2 2 2 4" xfId="21033" xr:uid="{00000000-0005-0000-0000-00004D5A0000}"/>
    <cellStyle name="Normal 2 4 5 2 2 2 2 5" xfId="11497" xr:uid="{00000000-0005-0000-0000-00004E5A0000}"/>
    <cellStyle name="Normal 2 4 5 2 2 2 3" xfId="3151" xr:uid="{00000000-0005-0000-0000-00004F5A0000}"/>
    <cellStyle name="Normal 2 4 5 2 2 2 3 2" xfId="7920" xr:uid="{00000000-0005-0000-0000-0000505A0000}"/>
    <cellStyle name="Normal 2 4 5 2 2 2 3 2 2" xfId="26993" xr:uid="{00000000-0005-0000-0000-0000515A0000}"/>
    <cellStyle name="Normal 2 4 5 2 2 2 3 2 3" xfId="17457" xr:uid="{00000000-0005-0000-0000-0000525A0000}"/>
    <cellStyle name="Normal 2 4 5 2 2 2 3 3" xfId="22225" xr:uid="{00000000-0005-0000-0000-0000535A0000}"/>
    <cellStyle name="Normal 2 4 5 2 2 2 3 4" xfId="12689" xr:uid="{00000000-0005-0000-0000-0000545A0000}"/>
    <cellStyle name="Normal 2 4 5 2 2 2 4" xfId="5536" xr:uid="{00000000-0005-0000-0000-0000555A0000}"/>
    <cellStyle name="Normal 2 4 5 2 2 2 4 2" xfId="24609" xr:uid="{00000000-0005-0000-0000-0000565A0000}"/>
    <cellStyle name="Normal 2 4 5 2 2 2 4 3" xfId="15073" xr:uid="{00000000-0005-0000-0000-0000575A0000}"/>
    <cellStyle name="Normal 2 4 5 2 2 2 5" xfId="19841" xr:uid="{00000000-0005-0000-0000-0000585A0000}"/>
    <cellStyle name="Normal 2 4 5 2 2 2 6" xfId="10305" xr:uid="{00000000-0005-0000-0000-0000595A0000}"/>
    <cellStyle name="Normal 2 4 5 2 2 3" xfId="1108" xr:uid="{00000000-0005-0000-0000-00005A5A0000}"/>
    <cellStyle name="Normal 2 4 5 2 2 3 2" xfId="2306" xr:uid="{00000000-0005-0000-0000-00005B5A0000}"/>
    <cellStyle name="Normal 2 4 5 2 2 3 2 2" xfId="4691" xr:uid="{00000000-0005-0000-0000-00005C5A0000}"/>
    <cellStyle name="Normal 2 4 5 2 2 3 2 2 2" xfId="9460" xr:uid="{00000000-0005-0000-0000-00005D5A0000}"/>
    <cellStyle name="Normal 2 4 5 2 2 3 2 2 2 2" xfId="28533" xr:uid="{00000000-0005-0000-0000-00005E5A0000}"/>
    <cellStyle name="Normal 2 4 5 2 2 3 2 2 2 3" xfId="18997" xr:uid="{00000000-0005-0000-0000-00005F5A0000}"/>
    <cellStyle name="Normal 2 4 5 2 2 3 2 2 3" xfId="23765" xr:uid="{00000000-0005-0000-0000-0000605A0000}"/>
    <cellStyle name="Normal 2 4 5 2 2 3 2 2 4" xfId="14229" xr:uid="{00000000-0005-0000-0000-0000615A0000}"/>
    <cellStyle name="Normal 2 4 5 2 2 3 2 3" xfId="7076" xr:uid="{00000000-0005-0000-0000-0000625A0000}"/>
    <cellStyle name="Normal 2 4 5 2 2 3 2 3 2" xfId="26149" xr:uid="{00000000-0005-0000-0000-0000635A0000}"/>
    <cellStyle name="Normal 2 4 5 2 2 3 2 3 3" xfId="16613" xr:uid="{00000000-0005-0000-0000-0000645A0000}"/>
    <cellStyle name="Normal 2 4 5 2 2 3 2 4" xfId="21381" xr:uid="{00000000-0005-0000-0000-0000655A0000}"/>
    <cellStyle name="Normal 2 4 5 2 2 3 2 5" xfId="11845" xr:uid="{00000000-0005-0000-0000-0000665A0000}"/>
    <cellStyle name="Normal 2 4 5 2 2 3 3" xfId="3499" xr:uid="{00000000-0005-0000-0000-0000675A0000}"/>
    <cellStyle name="Normal 2 4 5 2 2 3 3 2" xfId="8268" xr:uid="{00000000-0005-0000-0000-0000685A0000}"/>
    <cellStyle name="Normal 2 4 5 2 2 3 3 2 2" xfId="27341" xr:uid="{00000000-0005-0000-0000-0000695A0000}"/>
    <cellStyle name="Normal 2 4 5 2 2 3 3 2 3" xfId="17805" xr:uid="{00000000-0005-0000-0000-00006A5A0000}"/>
    <cellStyle name="Normal 2 4 5 2 2 3 3 3" xfId="22573" xr:uid="{00000000-0005-0000-0000-00006B5A0000}"/>
    <cellStyle name="Normal 2 4 5 2 2 3 3 4" xfId="13037" xr:uid="{00000000-0005-0000-0000-00006C5A0000}"/>
    <cellStyle name="Normal 2 4 5 2 2 3 4" xfId="5884" xr:uid="{00000000-0005-0000-0000-00006D5A0000}"/>
    <cellStyle name="Normal 2 4 5 2 2 3 4 2" xfId="24957" xr:uid="{00000000-0005-0000-0000-00006E5A0000}"/>
    <cellStyle name="Normal 2 4 5 2 2 3 4 3" xfId="15421" xr:uid="{00000000-0005-0000-0000-00006F5A0000}"/>
    <cellStyle name="Normal 2 4 5 2 2 3 5" xfId="20189" xr:uid="{00000000-0005-0000-0000-0000705A0000}"/>
    <cellStyle name="Normal 2 4 5 2 2 3 6" xfId="10653" xr:uid="{00000000-0005-0000-0000-0000715A0000}"/>
    <cellStyle name="Normal 2 4 5 2 2 4" xfId="1610" xr:uid="{00000000-0005-0000-0000-0000725A0000}"/>
    <cellStyle name="Normal 2 4 5 2 2 4 2" xfId="3995" xr:uid="{00000000-0005-0000-0000-0000735A0000}"/>
    <cellStyle name="Normal 2 4 5 2 2 4 2 2" xfId="8764" xr:uid="{00000000-0005-0000-0000-0000745A0000}"/>
    <cellStyle name="Normal 2 4 5 2 2 4 2 2 2" xfId="27837" xr:uid="{00000000-0005-0000-0000-0000755A0000}"/>
    <cellStyle name="Normal 2 4 5 2 2 4 2 2 3" xfId="18301" xr:uid="{00000000-0005-0000-0000-0000765A0000}"/>
    <cellStyle name="Normal 2 4 5 2 2 4 2 3" xfId="23069" xr:uid="{00000000-0005-0000-0000-0000775A0000}"/>
    <cellStyle name="Normal 2 4 5 2 2 4 2 4" xfId="13533" xr:uid="{00000000-0005-0000-0000-0000785A0000}"/>
    <cellStyle name="Normal 2 4 5 2 2 4 3" xfId="6380" xr:uid="{00000000-0005-0000-0000-0000795A0000}"/>
    <cellStyle name="Normal 2 4 5 2 2 4 3 2" xfId="25453" xr:uid="{00000000-0005-0000-0000-00007A5A0000}"/>
    <cellStyle name="Normal 2 4 5 2 2 4 3 3" xfId="15917" xr:uid="{00000000-0005-0000-0000-00007B5A0000}"/>
    <cellStyle name="Normal 2 4 5 2 2 4 4" xfId="20685" xr:uid="{00000000-0005-0000-0000-00007C5A0000}"/>
    <cellStyle name="Normal 2 4 5 2 2 4 5" xfId="11149" xr:uid="{00000000-0005-0000-0000-00007D5A0000}"/>
    <cellStyle name="Normal 2 4 5 2 2 5" xfId="2803" xr:uid="{00000000-0005-0000-0000-00007E5A0000}"/>
    <cellStyle name="Normal 2 4 5 2 2 5 2" xfId="7572" xr:uid="{00000000-0005-0000-0000-00007F5A0000}"/>
    <cellStyle name="Normal 2 4 5 2 2 5 2 2" xfId="26645" xr:uid="{00000000-0005-0000-0000-0000805A0000}"/>
    <cellStyle name="Normal 2 4 5 2 2 5 2 3" xfId="17109" xr:uid="{00000000-0005-0000-0000-0000815A0000}"/>
    <cellStyle name="Normal 2 4 5 2 2 5 3" xfId="21877" xr:uid="{00000000-0005-0000-0000-0000825A0000}"/>
    <cellStyle name="Normal 2 4 5 2 2 5 4" xfId="12341" xr:uid="{00000000-0005-0000-0000-0000835A0000}"/>
    <cellStyle name="Normal 2 4 5 2 2 6" xfId="5188" xr:uid="{00000000-0005-0000-0000-0000845A0000}"/>
    <cellStyle name="Normal 2 4 5 2 2 6 2" xfId="24261" xr:uid="{00000000-0005-0000-0000-0000855A0000}"/>
    <cellStyle name="Normal 2 4 5 2 2 6 3" xfId="14725" xr:uid="{00000000-0005-0000-0000-0000865A0000}"/>
    <cellStyle name="Normal 2 4 5 2 2 7" xfId="19493" xr:uid="{00000000-0005-0000-0000-0000875A0000}"/>
    <cellStyle name="Normal 2 4 5 2 2 8" xfId="9957" xr:uid="{00000000-0005-0000-0000-0000885A0000}"/>
    <cellStyle name="Normal 2 4 5 2 3" xfId="616" xr:uid="{00000000-0005-0000-0000-0000895A0000}"/>
    <cellStyle name="Normal 2 4 5 2 3 2" xfId="1814" xr:uid="{00000000-0005-0000-0000-00008A5A0000}"/>
    <cellStyle name="Normal 2 4 5 2 3 2 2" xfId="4199" xr:uid="{00000000-0005-0000-0000-00008B5A0000}"/>
    <cellStyle name="Normal 2 4 5 2 3 2 2 2" xfId="8968" xr:uid="{00000000-0005-0000-0000-00008C5A0000}"/>
    <cellStyle name="Normal 2 4 5 2 3 2 2 2 2" xfId="28041" xr:uid="{00000000-0005-0000-0000-00008D5A0000}"/>
    <cellStyle name="Normal 2 4 5 2 3 2 2 2 3" xfId="18505" xr:uid="{00000000-0005-0000-0000-00008E5A0000}"/>
    <cellStyle name="Normal 2 4 5 2 3 2 2 3" xfId="23273" xr:uid="{00000000-0005-0000-0000-00008F5A0000}"/>
    <cellStyle name="Normal 2 4 5 2 3 2 2 4" xfId="13737" xr:uid="{00000000-0005-0000-0000-0000905A0000}"/>
    <cellStyle name="Normal 2 4 5 2 3 2 3" xfId="6584" xr:uid="{00000000-0005-0000-0000-0000915A0000}"/>
    <cellStyle name="Normal 2 4 5 2 3 2 3 2" xfId="25657" xr:uid="{00000000-0005-0000-0000-0000925A0000}"/>
    <cellStyle name="Normal 2 4 5 2 3 2 3 3" xfId="16121" xr:uid="{00000000-0005-0000-0000-0000935A0000}"/>
    <cellStyle name="Normal 2 4 5 2 3 2 4" xfId="20889" xr:uid="{00000000-0005-0000-0000-0000945A0000}"/>
    <cellStyle name="Normal 2 4 5 2 3 2 5" xfId="11353" xr:uid="{00000000-0005-0000-0000-0000955A0000}"/>
    <cellStyle name="Normal 2 4 5 2 3 3" xfId="3007" xr:uid="{00000000-0005-0000-0000-0000965A0000}"/>
    <cellStyle name="Normal 2 4 5 2 3 3 2" xfId="7776" xr:uid="{00000000-0005-0000-0000-0000975A0000}"/>
    <cellStyle name="Normal 2 4 5 2 3 3 2 2" xfId="26849" xr:uid="{00000000-0005-0000-0000-0000985A0000}"/>
    <cellStyle name="Normal 2 4 5 2 3 3 2 3" xfId="17313" xr:uid="{00000000-0005-0000-0000-0000995A0000}"/>
    <cellStyle name="Normal 2 4 5 2 3 3 3" xfId="22081" xr:uid="{00000000-0005-0000-0000-00009A5A0000}"/>
    <cellStyle name="Normal 2 4 5 2 3 3 4" xfId="12545" xr:uid="{00000000-0005-0000-0000-00009B5A0000}"/>
    <cellStyle name="Normal 2 4 5 2 3 4" xfId="5392" xr:uid="{00000000-0005-0000-0000-00009C5A0000}"/>
    <cellStyle name="Normal 2 4 5 2 3 4 2" xfId="24465" xr:uid="{00000000-0005-0000-0000-00009D5A0000}"/>
    <cellStyle name="Normal 2 4 5 2 3 4 3" xfId="14929" xr:uid="{00000000-0005-0000-0000-00009E5A0000}"/>
    <cellStyle name="Normal 2 4 5 2 3 5" xfId="19697" xr:uid="{00000000-0005-0000-0000-00009F5A0000}"/>
    <cellStyle name="Normal 2 4 5 2 3 6" xfId="10161" xr:uid="{00000000-0005-0000-0000-0000A05A0000}"/>
    <cellStyle name="Normal 2 4 5 2 4" xfId="964" xr:uid="{00000000-0005-0000-0000-0000A15A0000}"/>
    <cellStyle name="Normal 2 4 5 2 4 2" xfId="2162" xr:uid="{00000000-0005-0000-0000-0000A25A0000}"/>
    <cellStyle name="Normal 2 4 5 2 4 2 2" xfId="4547" xr:uid="{00000000-0005-0000-0000-0000A35A0000}"/>
    <cellStyle name="Normal 2 4 5 2 4 2 2 2" xfId="9316" xr:uid="{00000000-0005-0000-0000-0000A45A0000}"/>
    <cellStyle name="Normal 2 4 5 2 4 2 2 2 2" xfId="28389" xr:uid="{00000000-0005-0000-0000-0000A55A0000}"/>
    <cellStyle name="Normal 2 4 5 2 4 2 2 2 3" xfId="18853" xr:uid="{00000000-0005-0000-0000-0000A65A0000}"/>
    <cellStyle name="Normal 2 4 5 2 4 2 2 3" xfId="23621" xr:uid="{00000000-0005-0000-0000-0000A75A0000}"/>
    <cellStyle name="Normal 2 4 5 2 4 2 2 4" xfId="14085" xr:uid="{00000000-0005-0000-0000-0000A85A0000}"/>
    <cellStyle name="Normal 2 4 5 2 4 2 3" xfId="6932" xr:uid="{00000000-0005-0000-0000-0000A95A0000}"/>
    <cellStyle name="Normal 2 4 5 2 4 2 3 2" xfId="26005" xr:uid="{00000000-0005-0000-0000-0000AA5A0000}"/>
    <cellStyle name="Normal 2 4 5 2 4 2 3 3" xfId="16469" xr:uid="{00000000-0005-0000-0000-0000AB5A0000}"/>
    <cellStyle name="Normal 2 4 5 2 4 2 4" xfId="21237" xr:uid="{00000000-0005-0000-0000-0000AC5A0000}"/>
    <cellStyle name="Normal 2 4 5 2 4 2 5" xfId="11701" xr:uid="{00000000-0005-0000-0000-0000AD5A0000}"/>
    <cellStyle name="Normal 2 4 5 2 4 3" xfId="3355" xr:uid="{00000000-0005-0000-0000-0000AE5A0000}"/>
    <cellStyle name="Normal 2 4 5 2 4 3 2" xfId="8124" xr:uid="{00000000-0005-0000-0000-0000AF5A0000}"/>
    <cellStyle name="Normal 2 4 5 2 4 3 2 2" xfId="27197" xr:uid="{00000000-0005-0000-0000-0000B05A0000}"/>
    <cellStyle name="Normal 2 4 5 2 4 3 2 3" xfId="17661" xr:uid="{00000000-0005-0000-0000-0000B15A0000}"/>
    <cellStyle name="Normal 2 4 5 2 4 3 3" xfId="22429" xr:uid="{00000000-0005-0000-0000-0000B25A0000}"/>
    <cellStyle name="Normal 2 4 5 2 4 3 4" xfId="12893" xr:uid="{00000000-0005-0000-0000-0000B35A0000}"/>
    <cellStyle name="Normal 2 4 5 2 4 4" xfId="5740" xr:uid="{00000000-0005-0000-0000-0000B45A0000}"/>
    <cellStyle name="Normal 2 4 5 2 4 4 2" xfId="24813" xr:uid="{00000000-0005-0000-0000-0000B55A0000}"/>
    <cellStyle name="Normal 2 4 5 2 4 4 3" xfId="15277" xr:uid="{00000000-0005-0000-0000-0000B65A0000}"/>
    <cellStyle name="Normal 2 4 5 2 4 5" xfId="20045" xr:uid="{00000000-0005-0000-0000-0000B75A0000}"/>
    <cellStyle name="Normal 2 4 5 2 4 6" xfId="10509" xr:uid="{00000000-0005-0000-0000-0000B85A0000}"/>
    <cellStyle name="Normal 2 4 5 2 5" xfId="1466" xr:uid="{00000000-0005-0000-0000-0000B95A0000}"/>
    <cellStyle name="Normal 2 4 5 2 5 2" xfId="3851" xr:uid="{00000000-0005-0000-0000-0000BA5A0000}"/>
    <cellStyle name="Normal 2 4 5 2 5 2 2" xfId="8620" xr:uid="{00000000-0005-0000-0000-0000BB5A0000}"/>
    <cellStyle name="Normal 2 4 5 2 5 2 2 2" xfId="27693" xr:uid="{00000000-0005-0000-0000-0000BC5A0000}"/>
    <cellStyle name="Normal 2 4 5 2 5 2 2 3" xfId="18157" xr:uid="{00000000-0005-0000-0000-0000BD5A0000}"/>
    <cellStyle name="Normal 2 4 5 2 5 2 3" xfId="22925" xr:uid="{00000000-0005-0000-0000-0000BE5A0000}"/>
    <cellStyle name="Normal 2 4 5 2 5 2 4" xfId="13389" xr:uid="{00000000-0005-0000-0000-0000BF5A0000}"/>
    <cellStyle name="Normal 2 4 5 2 5 3" xfId="6236" xr:uid="{00000000-0005-0000-0000-0000C05A0000}"/>
    <cellStyle name="Normal 2 4 5 2 5 3 2" xfId="25309" xr:uid="{00000000-0005-0000-0000-0000C15A0000}"/>
    <cellStyle name="Normal 2 4 5 2 5 3 3" xfId="15773" xr:uid="{00000000-0005-0000-0000-0000C25A0000}"/>
    <cellStyle name="Normal 2 4 5 2 5 4" xfId="20541" xr:uid="{00000000-0005-0000-0000-0000C35A0000}"/>
    <cellStyle name="Normal 2 4 5 2 5 5" xfId="11005" xr:uid="{00000000-0005-0000-0000-0000C45A0000}"/>
    <cellStyle name="Normal 2 4 5 2 6" xfId="2659" xr:uid="{00000000-0005-0000-0000-0000C55A0000}"/>
    <cellStyle name="Normal 2 4 5 2 6 2" xfId="7428" xr:uid="{00000000-0005-0000-0000-0000C65A0000}"/>
    <cellStyle name="Normal 2 4 5 2 6 2 2" xfId="26501" xr:uid="{00000000-0005-0000-0000-0000C75A0000}"/>
    <cellStyle name="Normal 2 4 5 2 6 2 3" xfId="16965" xr:uid="{00000000-0005-0000-0000-0000C85A0000}"/>
    <cellStyle name="Normal 2 4 5 2 6 3" xfId="21733" xr:uid="{00000000-0005-0000-0000-0000C95A0000}"/>
    <cellStyle name="Normal 2 4 5 2 6 4" xfId="12197" xr:uid="{00000000-0005-0000-0000-0000CA5A0000}"/>
    <cellStyle name="Normal 2 4 5 2 7" xfId="5044" xr:uid="{00000000-0005-0000-0000-0000CB5A0000}"/>
    <cellStyle name="Normal 2 4 5 2 7 2" xfId="24117" xr:uid="{00000000-0005-0000-0000-0000CC5A0000}"/>
    <cellStyle name="Normal 2 4 5 2 7 3" xfId="14581" xr:uid="{00000000-0005-0000-0000-0000CD5A0000}"/>
    <cellStyle name="Normal 2 4 5 2 8" xfId="19349" xr:uid="{00000000-0005-0000-0000-0000CE5A0000}"/>
    <cellStyle name="Normal 2 4 5 2 9" xfId="9813" xr:uid="{00000000-0005-0000-0000-0000CF5A0000}"/>
    <cellStyle name="Normal 2 4 5 3" xfId="195" xr:uid="{00000000-0005-0000-0000-0000D05A0000}"/>
    <cellStyle name="Normal 2 4 5 3 2" xfId="544" xr:uid="{00000000-0005-0000-0000-0000D15A0000}"/>
    <cellStyle name="Normal 2 4 5 3 2 2" xfId="1742" xr:uid="{00000000-0005-0000-0000-0000D25A0000}"/>
    <cellStyle name="Normal 2 4 5 3 2 2 2" xfId="4127" xr:uid="{00000000-0005-0000-0000-0000D35A0000}"/>
    <cellStyle name="Normal 2 4 5 3 2 2 2 2" xfId="8896" xr:uid="{00000000-0005-0000-0000-0000D45A0000}"/>
    <cellStyle name="Normal 2 4 5 3 2 2 2 2 2" xfId="27969" xr:uid="{00000000-0005-0000-0000-0000D55A0000}"/>
    <cellStyle name="Normal 2 4 5 3 2 2 2 2 3" xfId="18433" xr:uid="{00000000-0005-0000-0000-0000D65A0000}"/>
    <cellStyle name="Normal 2 4 5 3 2 2 2 3" xfId="23201" xr:uid="{00000000-0005-0000-0000-0000D75A0000}"/>
    <cellStyle name="Normal 2 4 5 3 2 2 2 4" xfId="13665" xr:uid="{00000000-0005-0000-0000-0000D85A0000}"/>
    <cellStyle name="Normal 2 4 5 3 2 2 3" xfId="6512" xr:uid="{00000000-0005-0000-0000-0000D95A0000}"/>
    <cellStyle name="Normal 2 4 5 3 2 2 3 2" xfId="25585" xr:uid="{00000000-0005-0000-0000-0000DA5A0000}"/>
    <cellStyle name="Normal 2 4 5 3 2 2 3 3" xfId="16049" xr:uid="{00000000-0005-0000-0000-0000DB5A0000}"/>
    <cellStyle name="Normal 2 4 5 3 2 2 4" xfId="20817" xr:uid="{00000000-0005-0000-0000-0000DC5A0000}"/>
    <cellStyle name="Normal 2 4 5 3 2 2 5" xfId="11281" xr:uid="{00000000-0005-0000-0000-0000DD5A0000}"/>
    <cellStyle name="Normal 2 4 5 3 2 3" xfId="2935" xr:uid="{00000000-0005-0000-0000-0000DE5A0000}"/>
    <cellStyle name="Normal 2 4 5 3 2 3 2" xfId="7704" xr:uid="{00000000-0005-0000-0000-0000DF5A0000}"/>
    <cellStyle name="Normal 2 4 5 3 2 3 2 2" xfId="26777" xr:uid="{00000000-0005-0000-0000-0000E05A0000}"/>
    <cellStyle name="Normal 2 4 5 3 2 3 2 3" xfId="17241" xr:uid="{00000000-0005-0000-0000-0000E15A0000}"/>
    <cellStyle name="Normal 2 4 5 3 2 3 3" xfId="22009" xr:uid="{00000000-0005-0000-0000-0000E25A0000}"/>
    <cellStyle name="Normal 2 4 5 3 2 3 4" xfId="12473" xr:uid="{00000000-0005-0000-0000-0000E35A0000}"/>
    <cellStyle name="Normal 2 4 5 3 2 4" xfId="5320" xr:uid="{00000000-0005-0000-0000-0000E45A0000}"/>
    <cellStyle name="Normal 2 4 5 3 2 4 2" xfId="24393" xr:uid="{00000000-0005-0000-0000-0000E55A0000}"/>
    <cellStyle name="Normal 2 4 5 3 2 4 3" xfId="14857" xr:uid="{00000000-0005-0000-0000-0000E65A0000}"/>
    <cellStyle name="Normal 2 4 5 3 2 5" xfId="19625" xr:uid="{00000000-0005-0000-0000-0000E75A0000}"/>
    <cellStyle name="Normal 2 4 5 3 2 6" xfId="10089" xr:uid="{00000000-0005-0000-0000-0000E85A0000}"/>
    <cellStyle name="Normal 2 4 5 3 3" xfId="892" xr:uid="{00000000-0005-0000-0000-0000E95A0000}"/>
    <cellStyle name="Normal 2 4 5 3 3 2" xfId="2090" xr:uid="{00000000-0005-0000-0000-0000EA5A0000}"/>
    <cellStyle name="Normal 2 4 5 3 3 2 2" xfId="4475" xr:uid="{00000000-0005-0000-0000-0000EB5A0000}"/>
    <cellStyle name="Normal 2 4 5 3 3 2 2 2" xfId="9244" xr:uid="{00000000-0005-0000-0000-0000EC5A0000}"/>
    <cellStyle name="Normal 2 4 5 3 3 2 2 2 2" xfId="28317" xr:uid="{00000000-0005-0000-0000-0000ED5A0000}"/>
    <cellStyle name="Normal 2 4 5 3 3 2 2 2 3" xfId="18781" xr:uid="{00000000-0005-0000-0000-0000EE5A0000}"/>
    <cellStyle name="Normal 2 4 5 3 3 2 2 3" xfId="23549" xr:uid="{00000000-0005-0000-0000-0000EF5A0000}"/>
    <cellStyle name="Normal 2 4 5 3 3 2 2 4" xfId="14013" xr:uid="{00000000-0005-0000-0000-0000F05A0000}"/>
    <cellStyle name="Normal 2 4 5 3 3 2 3" xfId="6860" xr:uid="{00000000-0005-0000-0000-0000F15A0000}"/>
    <cellStyle name="Normal 2 4 5 3 3 2 3 2" xfId="25933" xr:uid="{00000000-0005-0000-0000-0000F25A0000}"/>
    <cellStyle name="Normal 2 4 5 3 3 2 3 3" xfId="16397" xr:uid="{00000000-0005-0000-0000-0000F35A0000}"/>
    <cellStyle name="Normal 2 4 5 3 3 2 4" xfId="21165" xr:uid="{00000000-0005-0000-0000-0000F45A0000}"/>
    <cellStyle name="Normal 2 4 5 3 3 2 5" xfId="11629" xr:uid="{00000000-0005-0000-0000-0000F55A0000}"/>
    <cellStyle name="Normal 2 4 5 3 3 3" xfId="3283" xr:uid="{00000000-0005-0000-0000-0000F65A0000}"/>
    <cellStyle name="Normal 2 4 5 3 3 3 2" xfId="8052" xr:uid="{00000000-0005-0000-0000-0000F75A0000}"/>
    <cellStyle name="Normal 2 4 5 3 3 3 2 2" xfId="27125" xr:uid="{00000000-0005-0000-0000-0000F85A0000}"/>
    <cellStyle name="Normal 2 4 5 3 3 3 2 3" xfId="17589" xr:uid="{00000000-0005-0000-0000-0000F95A0000}"/>
    <cellStyle name="Normal 2 4 5 3 3 3 3" xfId="22357" xr:uid="{00000000-0005-0000-0000-0000FA5A0000}"/>
    <cellStyle name="Normal 2 4 5 3 3 3 4" xfId="12821" xr:uid="{00000000-0005-0000-0000-0000FB5A0000}"/>
    <cellStyle name="Normal 2 4 5 3 3 4" xfId="5668" xr:uid="{00000000-0005-0000-0000-0000FC5A0000}"/>
    <cellStyle name="Normal 2 4 5 3 3 4 2" xfId="24741" xr:uid="{00000000-0005-0000-0000-0000FD5A0000}"/>
    <cellStyle name="Normal 2 4 5 3 3 4 3" xfId="15205" xr:uid="{00000000-0005-0000-0000-0000FE5A0000}"/>
    <cellStyle name="Normal 2 4 5 3 3 5" xfId="19973" xr:uid="{00000000-0005-0000-0000-0000FF5A0000}"/>
    <cellStyle name="Normal 2 4 5 3 3 6" xfId="10437" xr:uid="{00000000-0005-0000-0000-0000005B0000}"/>
    <cellStyle name="Normal 2 4 5 3 4" xfId="1394" xr:uid="{00000000-0005-0000-0000-0000015B0000}"/>
    <cellStyle name="Normal 2 4 5 3 4 2" xfId="3779" xr:uid="{00000000-0005-0000-0000-0000025B0000}"/>
    <cellStyle name="Normal 2 4 5 3 4 2 2" xfId="8548" xr:uid="{00000000-0005-0000-0000-0000035B0000}"/>
    <cellStyle name="Normal 2 4 5 3 4 2 2 2" xfId="27621" xr:uid="{00000000-0005-0000-0000-0000045B0000}"/>
    <cellStyle name="Normal 2 4 5 3 4 2 2 3" xfId="18085" xr:uid="{00000000-0005-0000-0000-0000055B0000}"/>
    <cellStyle name="Normal 2 4 5 3 4 2 3" xfId="22853" xr:uid="{00000000-0005-0000-0000-0000065B0000}"/>
    <cellStyle name="Normal 2 4 5 3 4 2 4" xfId="13317" xr:uid="{00000000-0005-0000-0000-0000075B0000}"/>
    <cellStyle name="Normal 2 4 5 3 4 3" xfId="6164" xr:uid="{00000000-0005-0000-0000-0000085B0000}"/>
    <cellStyle name="Normal 2 4 5 3 4 3 2" xfId="25237" xr:uid="{00000000-0005-0000-0000-0000095B0000}"/>
    <cellStyle name="Normal 2 4 5 3 4 3 3" xfId="15701" xr:uid="{00000000-0005-0000-0000-00000A5B0000}"/>
    <cellStyle name="Normal 2 4 5 3 4 4" xfId="20469" xr:uid="{00000000-0005-0000-0000-00000B5B0000}"/>
    <cellStyle name="Normal 2 4 5 3 4 5" xfId="10933" xr:uid="{00000000-0005-0000-0000-00000C5B0000}"/>
    <cellStyle name="Normal 2 4 5 3 5" xfId="2587" xr:uid="{00000000-0005-0000-0000-00000D5B0000}"/>
    <cellStyle name="Normal 2 4 5 3 5 2" xfId="7356" xr:uid="{00000000-0005-0000-0000-00000E5B0000}"/>
    <cellStyle name="Normal 2 4 5 3 5 2 2" xfId="26429" xr:uid="{00000000-0005-0000-0000-00000F5B0000}"/>
    <cellStyle name="Normal 2 4 5 3 5 2 3" xfId="16893" xr:uid="{00000000-0005-0000-0000-0000105B0000}"/>
    <cellStyle name="Normal 2 4 5 3 5 3" xfId="21661" xr:uid="{00000000-0005-0000-0000-0000115B0000}"/>
    <cellStyle name="Normal 2 4 5 3 5 4" xfId="12125" xr:uid="{00000000-0005-0000-0000-0000125B0000}"/>
    <cellStyle name="Normal 2 4 5 3 6" xfId="4972" xr:uid="{00000000-0005-0000-0000-0000135B0000}"/>
    <cellStyle name="Normal 2 4 5 3 6 2" xfId="24045" xr:uid="{00000000-0005-0000-0000-0000145B0000}"/>
    <cellStyle name="Normal 2 4 5 3 6 3" xfId="14509" xr:uid="{00000000-0005-0000-0000-0000155B0000}"/>
    <cellStyle name="Normal 2 4 5 3 7" xfId="19277" xr:uid="{00000000-0005-0000-0000-0000165B0000}"/>
    <cellStyle name="Normal 2 4 5 3 8" xfId="9741" xr:uid="{00000000-0005-0000-0000-0000175B0000}"/>
    <cellStyle name="Normal 2 4 5 4" xfId="339" xr:uid="{00000000-0005-0000-0000-0000185B0000}"/>
    <cellStyle name="Normal 2 4 5 4 2" xfId="688" xr:uid="{00000000-0005-0000-0000-0000195B0000}"/>
    <cellStyle name="Normal 2 4 5 4 2 2" xfId="1886" xr:uid="{00000000-0005-0000-0000-00001A5B0000}"/>
    <cellStyle name="Normal 2 4 5 4 2 2 2" xfId="4271" xr:uid="{00000000-0005-0000-0000-00001B5B0000}"/>
    <cellStyle name="Normal 2 4 5 4 2 2 2 2" xfId="9040" xr:uid="{00000000-0005-0000-0000-00001C5B0000}"/>
    <cellStyle name="Normal 2 4 5 4 2 2 2 2 2" xfId="28113" xr:uid="{00000000-0005-0000-0000-00001D5B0000}"/>
    <cellStyle name="Normal 2 4 5 4 2 2 2 2 3" xfId="18577" xr:uid="{00000000-0005-0000-0000-00001E5B0000}"/>
    <cellStyle name="Normal 2 4 5 4 2 2 2 3" xfId="23345" xr:uid="{00000000-0005-0000-0000-00001F5B0000}"/>
    <cellStyle name="Normal 2 4 5 4 2 2 2 4" xfId="13809" xr:uid="{00000000-0005-0000-0000-0000205B0000}"/>
    <cellStyle name="Normal 2 4 5 4 2 2 3" xfId="6656" xr:uid="{00000000-0005-0000-0000-0000215B0000}"/>
    <cellStyle name="Normal 2 4 5 4 2 2 3 2" xfId="25729" xr:uid="{00000000-0005-0000-0000-0000225B0000}"/>
    <cellStyle name="Normal 2 4 5 4 2 2 3 3" xfId="16193" xr:uid="{00000000-0005-0000-0000-0000235B0000}"/>
    <cellStyle name="Normal 2 4 5 4 2 2 4" xfId="20961" xr:uid="{00000000-0005-0000-0000-0000245B0000}"/>
    <cellStyle name="Normal 2 4 5 4 2 2 5" xfId="11425" xr:uid="{00000000-0005-0000-0000-0000255B0000}"/>
    <cellStyle name="Normal 2 4 5 4 2 3" xfId="3079" xr:uid="{00000000-0005-0000-0000-0000265B0000}"/>
    <cellStyle name="Normal 2 4 5 4 2 3 2" xfId="7848" xr:uid="{00000000-0005-0000-0000-0000275B0000}"/>
    <cellStyle name="Normal 2 4 5 4 2 3 2 2" xfId="26921" xr:uid="{00000000-0005-0000-0000-0000285B0000}"/>
    <cellStyle name="Normal 2 4 5 4 2 3 2 3" xfId="17385" xr:uid="{00000000-0005-0000-0000-0000295B0000}"/>
    <cellStyle name="Normal 2 4 5 4 2 3 3" xfId="22153" xr:uid="{00000000-0005-0000-0000-00002A5B0000}"/>
    <cellStyle name="Normal 2 4 5 4 2 3 4" xfId="12617" xr:uid="{00000000-0005-0000-0000-00002B5B0000}"/>
    <cellStyle name="Normal 2 4 5 4 2 4" xfId="5464" xr:uid="{00000000-0005-0000-0000-00002C5B0000}"/>
    <cellStyle name="Normal 2 4 5 4 2 4 2" xfId="24537" xr:uid="{00000000-0005-0000-0000-00002D5B0000}"/>
    <cellStyle name="Normal 2 4 5 4 2 4 3" xfId="15001" xr:uid="{00000000-0005-0000-0000-00002E5B0000}"/>
    <cellStyle name="Normal 2 4 5 4 2 5" xfId="19769" xr:uid="{00000000-0005-0000-0000-00002F5B0000}"/>
    <cellStyle name="Normal 2 4 5 4 2 6" xfId="10233" xr:uid="{00000000-0005-0000-0000-0000305B0000}"/>
    <cellStyle name="Normal 2 4 5 4 3" xfId="1036" xr:uid="{00000000-0005-0000-0000-0000315B0000}"/>
    <cellStyle name="Normal 2 4 5 4 3 2" xfId="2234" xr:uid="{00000000-0005-0000-0000-0000325B0000}"/>
    <cellStyle name="Normal 2 4 5 4 3 2 2" xfId="4619" xr:uid="{00000000-0005-0000-0000-0000335B0000}"/>
    <cellStyle name="Normal 2 4 5 4 3 2 2 2" xfId="9388" xr:uid="{00000000-0005-0000-0000-0000345B0000}"/>
    <cellStyle name="Normal 2 4 5 4 3 2 2 2 2" xfId="28461" xr:uid="{00000000-0005-0000-0000-0000355B0000}"/>
    <cellStyle name="Normal 2 4 5 4 3 2 2 2 3" xfId="18925" xr:uid="{00000000-0005-0000-0000-0000365B0000}"/>
    <cellStyle name="Normal 2 4 5 4 3 2 2 3" xfId="23693" xr:uid="{00000000-0005-0000-0000-0000375B0000}"/>
    <cellStyle name="Normal 2 4 5 4 3 2 2 4" xfId="14157" xr:uid="{00000000-0005-0000-0000-0000385B0000}"/>
    <cellStyle name="Normal 2 4 5 4 3 2 3" xfId="7004" xr:uid="{00000000-0005-0000-0000-0000395B0000}"/>
    <cellStyle name="Normal 2 4 5 4 3 2 3 2" xfId="26077" xr:uid="{00000000-0005-0000-0000-00003A5B0000}"/>
    <cellStyle name="Normal 2 4 5 4 3 2 3 3" xfId="16541" xr:uid="{00000000-0005-0000-0000-00003B5B0000}"/>
    <cellStyle name="Normal 2 4 5 4 3 2 4" xfId="21309" xr:uid="{00000000-0005-0000-0000-00003C5B0000}"/>
    <cellStyle name="Normal 2 4 5 4 3 2 5" xfId="11773" xr:uid="{00000000-0005-0000-0000-00003D5B0000}"/>
    <cellStyle name="Normal 2 4 5 4 3 3" xfId="3427" xr:uid="{00000000-0005-0000-0000-00003E5B0000}"/>
    <cellStyle name="Normal 2 4 5 4 3 3 2" xfId="8196" xr:uid="{00000000-0005-0000-0000-00003F5B0000}"/>
    <cellStyle name="Normal 2 4 5 4 3 3 2 2" xfId="27269" xr:uid="{00000000-0005-0000-0000-0000405B0000}"/>
    <cellStyle name="Normal 2 4 5 4 3 3 2 3" xfId="17733" xr:uid="{00000000-0005-0000-0000-0000415B0000}"/>
    <cellStyle name="Normal 2 4 5 4 3 3 3" xfId="22501" xr:uid="{00000000-0005-0000-0000-0000425B0000}"/>
    <cellStyle name="Normal 2 4 5 4 3 3 4" xfId="12965" xr:uid="{00000000-0005-0000-0000-0000435B0000}"/>
    <cellStyle name="Normal 2 4 5 4 3 4" xfId="5812" xr:uid="{00000000-0005-0000-0000-0000445B0000}"/>
    <cellStyle name="Normal 2 4 5 4 3 4 2" xfId="24885" xr:uid="{00000000-0005-0000-0000-0000455B0000}"/>
    <cellStyle name="Normal 2 4 5 4 3 4 3" xfId="15349" xr:uid="{00000000-0005-0000-0000-0000465B0000}"/>
    <cellStyle name="Normal 2 4 5 4 3 5" xfId="20117" xr:uid="{00000000-0005-0000-0000-0000475B0000}"/>
    <cellStyle name="Normal 2 4 5 4 3 6" xfId="10581" xr:uid="{00000000-0005-0000-0000-0000485B0000}"/>
    <cellStyle name="Normal 2 4 5 4 4" xfId="1538" xr:uid="{00000000-0005-0000-0000-0000495B0000}"/>
    <cellStyle name="Normal 2 4 5 4 4 2" xfId="3923" xr:uid="{00000000-0005-0000-0000-00004A5B0000}"/>
    <cellStyle name="Normal 2 4 5 4 4 2 2" xfId="8692" xr:uid="{00000000-0005-0000-0000-00004B5B0000}"/>
    <cellStyle name="Normal 2 4 5 4 4 2 2 2" xfId="27765" xr:uid="{00000000-0005-0000-0000-00004C5B0000}"/>
    <cellStyle name="Normal 2 4 5 4 4 2 2 3" xfId="18229" xr:uid="{00000000-0005-0000-0000-00004D5B0000}"/>
    <cellStyle name="Normal 2 4 5 4 4 2 3" xfId="22997" xr:uid="{00000000-0005-0000-0000-00004E5B0000}"/>
    <cellStyle name="Normal 2 4 5 4 4 2 4" xfId="13461" xr:uid="{00000000-0005-0000-0000-00004F5B0000}"/>
    <cellStyle name="Normal 2 4 5 4 4 3" xfId="6308" xr:uid="{00000000-0005-0000-0000-0000505B0000}"/>
    <cellStyle name="Normal 2 4 5 4 4 3 2" xfId="25381" xr:uid="{00000000-0005-0000-0000-0000515B0000}"/>
    <cellStyle name="Normal 2 4 5 4 4 3 3" xfId="15845" xr:uid="{00000000-0005-0000-0000-0000525B0000}"/>
    <cellStyle name="Normal 2 4 5 4 4 4" xfId="20613" xr:uid="{00000000-0005-0000-0000-0000535B0000}"/>
    <cellStyle name="Normal 2 4 5 4 4 5" xfId="11077" xr:uid="{00000000-0005-0000-0000-0000545B0000}"/>
    <cellStyle name="Normal 2 4 5 4 5" xfId="2731" xr:uid="{00000000-0005-0000-0000-0000555B0000}"/>
    <cellStyle name="Normal 2 4 5 4 5 2" xfId="7500" xr:uid="{00000000-0005-0000-0000-0000565B0000}"/>
    <cellStyle name="Normal 2 4 5 4 5 2 2" xfId="26573" xr:uid="{00000000-0005-0000-0000-0000575B0000}"/>
    <cellStyle name="Normal 2 4 5 4 5 2 3" xfId="17037" xr:uid="{00000000-0005-0000-0000-0000585B0000}"/>
    <cellStyle name="Normal 2 4 5 4 5 3" xfId="21805" xr:uid="{00000000-0005-0000-0000-0000595B0000}"/>
    <cellStyle name="Normal 2 4 5 4 5 4" xfId="12269" xr:uid="{00000000-0005-0000-0000-00005A5B0000}"/>
    <cellStyle name="Normal 2 4 5 4 6" xfId="5116" xr:uid="{00000000-0005-0000-0000-00005B5B0000}"/>
    <cellStyle name="Normal 2 4 5 4 6 2" xfId="24189" xr:uid="{00000000-0005-0000-0000-00005C5B0000}"/>
    <cellStyle name="Normal 2 4 5 4 6 3" xfId="14653" xr:uid="{00000000-0005-0000-0000-00005D5B0000}"/>
    <cellStyle name="Normal 2 4 5 4 7" xfId="19421" xr:uid="{00000000-0005-0000-0000-00005E5B0000}"/>
    <cellStyle name="Normal 2 4 5 4 8" xfId="9885" xr:uid="{00000000-0005-0000-0000-00005F5B0000}"/>
    <cellStyle name="Normal 2 4 5 5" xfId="472" xr:uid="{00000000-0005-0000-0000-0000605B0000}"/>
    <cellStyle name="Normal 2 4 5 5 2" xfId="1670" xr:uid="{00000000-0005-0000-0000-0000615B0000}"/>
    <cellStyle name="Normal 2 4 5 5 2 2" xfId="4055" xr:uid="{00000000-0005-0000-0000-0000625B0000}"/>
    <cellStyle name="Normal 2 4 5 5 2 2 2" xfId="8824" xr:uid="{00000000-0005-0000-0000-0000635B0000}"/>
    <cellStyle name="Normal 2 4 5 5 2 2 2 2" xfId="27897" xr:uid="{00000000-0005-0000-0000-0000645B0000}"/>
    <cellStyle name="Normal 2 4 5 5 2 2 2 3" xfId="18361" xr:uid="{00000000-0005-0000-0000-0000655B0000}"/>
    <cellStyle name="Normal 2 4 5 5 2 2 3" xfId="23129" xr:uid="{00000000-0005-0000-0000-0000665B0000}"/>
    <cellStyle name="Normal 2 4 5 5 2 2 4" xfId="13593" xr:uid="{00000000-0005-0000-0000-0000675B0000}"/>
    <cellStyle name="Normal 2 4 5 5 2 3" xfId="6440" xr:uid="{00000000-0005-0000-0000-0000685B0000}"/>
    <cellStyle name="Normal 2 4 5 5 2 3 2" xfId="25513" xr:uid="{00000000-0005-0000-0000-0000695B0000}"/>
    <cellStyle name="Normal 2 4 5 5 2 3 3" xfId="15977" xr:uid="{00000000-0005-0000-0000-00006A5B0000}"/>
    <cellStyle name="Normal 2 4 5 5 2 4" xfId="20745" xr:uid="{00000000-0005-0000-0000-00006B5B0000}"/>
    <cellStyle name="Normal 2 4 5 5 2 5" xfId="11209" xr:uid="{00000000-0005-0000-0000-00006C5B0000}"/>
    <cellStyle name="Normal 2 4 5 5 3" xfId="2863" xr:uid="{00000000-0005-0000-0000-00006D5B0000}"/>
    <cellStyle name="Normal 2 4 5 5 3 2" xfId="7632" xr:uid="{00000000-0005-0000-0000-00006E5B0000}"/>
    <cellStyle name="Normal 2 4 5 5 3 2 2" xfId="26705" xr:uid="{00000000-0005-0000-0000-00006F5B0000}"/>
    <cellStyle name="Normal 2 4 5 5 3 2 3" xfId="17169" xr:uid="{00000000-0005-0000-0000-0000705B0000}"/>
    <cellStyle name="Normal 2 4 5 5 3 3" xfId="21937" xr:uid="{00000000-0005-0000-0000-0000715B0000}"/>
    <cellStyle name="Normal 2 4 5 5 3 4" xfId="12401" xr:uid="{00000000-0005-0000-0000-0000725B0000}"/>
    <cellStyle name="Normal 2 4 5 5 4" xfId="5248" xr:uid="{00000000-0005-0000-0000-0000735B0000}"/>
    <cellStyle name="Normal 2 4 5 5 4 2" xfId="24321" xr:uid="{00000000-0005-0000-0000-0000745B0000}"/>
    <cellStyle name="Normal 2 4 5 5 4 3" xfId="14785" xr:uid="{00000000-0005-0000-0000-0000755B0000}"/>
    <cellStyle name="Normal 2 4 5 5 5" xfId="19553" xr:uid="{00000000-0005-0000-0000-0000765B0000}"/>
    <cellStyle name="Normal 2 4 5 5 6" xfId="10017" xr:uid="{00000000-0005-0000-0000-0000775B0000}"/>
    <cellStyle name="Normal 2 4 5 6" xfId="820" xr:uid="{00000000-0005-0000-0000-0000785B0000}"/>
    <cellStyle name="Normal 2 4 5 6 2" xfId="2018" xr:uid="{00000000-0005-0000-0000-0000795B0000}"/>
    <cellStyle name="Normal 2 4 5 6 2 2" xfId="4403" xr:uid="{00000000-0005-0000-0000-00007A5B0000}"/>
    <cellStyle name="Normal 2 4 5 6 2 2 2" xfId="9172" xr:uid="{00000000-0005-0000-0000-00007B5B0000}"/>
    <cellStyle name="Normal 2 4 5 6 2 2 2 2" xfId="28245" xr:uid="{00000000-0005-0000-0000-00007C5B0000}"/>
    <cellStyle name="Normal 2 4 5 6 2 2 2 3" xfId="18709" xr:uid="{00000000-0005-0000-0000-00007D5B0000}"/>
    <cellStyle name="Normal 2 4 5 6 2 2 3" xfId="23477" xr:uid="{00000000-0005-0000-0000-00007E5B0000}"/>
    <cellStyle name="Normal 2 4 5 6 2 2 4" xfId="13941" xr:uid="{00000000-0005-0000-0000-00007F5B0000}"/>
    <cellStyle name="Normal 2 4 5 6 2 3" xfId="6788" xr:uid="{00000000-0005-0000-0000-0000805B0000}"/>
    <cellStyle name="Normal 2 4 5 6 2 3 2" xfId="25861" xr:uid="{00000000-0005-0000-0000-0000815B0000}"/>
    <cellStyle name="Normal 2 4 5 6 2 3 3" xfId="16325" xr:uid="{00000000-0005-0000-0000-0000825B0000}"/>
    <cellStyle name="Normal 2 4 5 6 2 4" xfId="21093" xr:uid="{00000000-0005-0000-0000-0000835B0000}"/>
    <cellStyle name="Normal 2 4 5 6 2 5" xfId="11557" xr:uid="{00000000-0005-0000-0000-0000845B0000}"/>
    <cellStyle name="Normal 2 4 5 6 3" xfId="3211" xr:uid="{00000000-0005-0000-0000-0000855B0000}"/>
    <cellStyle name="Normal 2 4 5 6 3 2" xfId="7980" xr:uid="{00000000-0005-0000-0000-0000865B0000}"/>
    <cellStyle name="Normal 2 4 5 6 3 2 2" xfId="27053" xr:uid="{00000000-0005-0000-0000-0000875B0000}"/>
    <cellStyle name="Normal 2 4 5 6 3 2 3" xfId="17517" xr:uid="{00000000-0005-0000-0000-0000885B0000}"/>
    <cellStyle name="Normal 2 4 5 6 3 3" xfId="22285" xr:uid="{00000000-0005-0000-0000-0000895B0000}"/>
    <cellStyle name="Normal 2 4 5 6 3 4" xfId="12749" xr:uid="{00000000-0005-0000-0000-00008A5B0000}"/>
    <cellStyle name="Normal 2 4 5 6 4" xfId="5596" xr:uid="{00000000-0005-0000-0000-00008B5B0000}"/>
    <cellStyle name="Normal 2 4 5 6 4 2" xfId="24669" xr:uid="{00000000-0005-0000-0000-00008C5B0000}"/>
    <cellStyle name="Normal 2 4 5 6 4 3" xfId="15133" xr:uid="{00000000-0005-0000-0000-00008D5B0000}"/>
    <cellStyle name="Normal 2 4 5 6 5" xfId="19901" xr:uid="{00000000-0005-0000-0000-00008E5B0000}"/>
    <cellStyle name="Normal 2 4 5 6 6" xfId="10365" xr:uid="{00000000-0005-0000-0000-00008F5B0000}"/>
    <cellStyle name="Normal 2 4 5 7" xfId="1322" xr:uid="{00000000-0005-0000-0000-0000905B0000}"/>
    <cellStyle name="Normal 2 4 5 7 2" xfId="3707" xr:uid="{00000000-0005-0000-0000-0000915B0000}"/>
    <cellStyle name="Normal 2 4 5 7 2 2" xfId="8476" xr:uid="{00000000-0005-0000-0000-0000925B0000}"/>
    <cellStyle name="Normal 2 4 5 7 2 2 2" xfId="27549" xr:uid="{00000000-0005-0000-0000-0000935B0000}"/>
    <cellStyle name="Normal 2 4 5 7 2 2 3" xfId="18013" xr:uid="{00000000-0005-0000-0000-0000945B0000}"/>
    <cellStyle name="Normal 2 4 5 7 2 3" xfId="22781" xr:uid="{00000000-0005-0000-0000-0000955B0000}"/>
    <cellStyle name="Normal 2 4 5 7 2 4" xfId="13245" xr:uid="{00000000-0005-0000-0000-0000965B0000}"/>
    <cellStyle name="Normal 2 4 5 7 3" xfId="6092" xr:uid="{00000000-0005-0000-0000-0000975B0000}"/>
    <cellStyle name="Normal 2 4 5 7 3 2" xfId="25165" xr:uid="{00000000-0005-0000-0000-0000985B0000}"/>
    <cellStyle name="Normal 2 4 5 7 3 3" xfId="15629" xr:uid="{00000000-0005-0000-0000-0000995B0000}"/>
    <cellStyle name="Normal 2 4 5 7 4" xfId="20397" xr:uid="{00000000-0005-0000-0000-00009A5B0000}"/>
    <cellStyle name="Normal 2 4 5 7 5" xfId="10861" xr:uid="{00000000-0005-0000-0000-00009B5B0000}"/>
    <cellStyle name="Normal 2 4 5 8" xfId="2515" xr:uid="{00000000-0005-0000-0000-00009C5B0000}"/>
    <cellStyle name="Normal 2 4 5 8 2" xfId="7284" xr:uid="{00000000-0005-0000-0000-00009D5B0000}"/>
    <cellStyle name="Normal 2 4 5 8 2 2" xfId="26357" xr:uid="{00000000-0005-0000-0000-00009E5B0000}"/>
    <cellStyle name="Normal 2 4 5 8 2 3" xfId="16821" xr:uid="{00000000-0005-0000-0000-00009F5B0000}"/>
    <cellStyle name="Normal 2 4 5 8 3" xfId="21589" xr:uid="{00000000-0005-0000-0000-0000A05B0000}"/>
    <cellStyle name="Normal 2 4 5 8 4" xfId="12053" xr:uid="{00000000-0005-0000-0000-0000A15B0000}"/>
    <cellStyle name="Normal 2 4 5 9" xfId="4900" xr:uid="{00000000-0005-0000-0000-0000A25B0000}"/>
    <cellStyle name="Normal 2 4 5 9 2" xfId="23973" xr:uid="{00000000-0005-0000-0000-0000A35B0000}"/>
    <cellStyle name="Normal 2 4 5 9 3" xfId="14437" xr:uid="{00000000-0005-0000-0000-0000A45B0000}"/>
    <cellStyle name="Normal 2 4 6" xfId="243" xr:uid="{00000000-0005-0000-0000-0000A55B0000}"/>
    <cellStyle name="Normal 2 4 6 2" xfId="387" xr:uid="{00000000-0005-0000-0000-0000A65B0000}"/>
    <cellStyle name="Normal 2 4 6 2 2" xfId="736" xr:uid="{00000000-0005-0000-0000-0000A75B0000}"/>
    <cellStyle name="Normal 2 4 6 2 2 2" xfId="1934" xr:uid="{00000000-0005-0000-0000-0000A85B0000}"/>
    <cellStyle name="Normal 2 4 6 2 2 2 2" xfId="4319" xr:uid="{00000000-0005-0000-0000-0000A95B0000}"/>
    <cellStyle name="Normal 2 4 6 2 2 2 2 2" xfId="9088" xr:uid="{00000000-0005-0000-0000-0000AA5B0000}"/>
    <cellStyle name="Normal 2 4 6 2 2 2 2 2 2" xfId="28161" xr:uid="{00000000-0005-0000-0000-0000AB5B0000}"/>
    <cellStyle name="Normal 2 4 6 2 2 2 2 2 3" xfId="18625" xr:uid="{00000000-0005-0000-0000-0000AC5B0000}"/>
    <cellStyle name="Normal 2 4 6 2 2 2 2 3" xfId="23393" xr:uid="{00000000-0005-0000-0000-0000AD5B0000}"/>
    <cellStyle name="Normal 2 4 6 2 2 2 2 4" xfId="13857" xr:uid="{00000000-0005-0000-0000-0000AE5B0000}"/>
    <cellStyle name="Normal 2 4 6 2 2 2 3" xfId="6704" xr:uid="{00000000-0005-0000-0000-0000AF5B0000}"/>
    <cellStyle name="Normal 2 4 6 2 2 2 3 2" xfId="25777" xr:uid="{00000000-0005-0000-0000-0000B05B0000}"/>
    <cellStyle name="Normal 2 4 6 2 2 2 3 3" xfId="16241" xr:uid="{00000000-0005-0000-0000-0000B15B0000}"/>
    <cellStyle name="Normal 2 4 6 2 2 2 4" xfId="21009" xr:uid="{00000000-0005-0000-0000-0000B25B0000}"/>
    <cellStyle name="Normal 2 4 6 2 2 2 5" xfId="11473" xr:uid="{00000000-0005-0000-0000-0000B35B0000}"/>
    <cellStyle name="Normal 2 4 6 2 2 3" xfId="3127" xr:uid="{00000000-0005-0000-0000-0000B45B0000}"/>
    <cellStyle name="Normal 2 4 6 2 2 3 2" xfId="7896" xr:uid="{00000000-0005-0000-0000-0000B55B0000}"/>
    <cellStyle name="Normal 2 4 6 2 2 3 2 2" xfId="26969" xr:uid="{00000000-0005-0000-0000-0000B65B0000}"/>
    <cellStyle name="Normal 2 4 6 2 2 3 2 3" xfId="17433" xr:uid="{00000000-0005-0000-0000-0000B75B0000}"/>
    <cellStyle name="Normal 2 4 6 2 2 3 3" xfId="22201" xr:uid="{00000000-0005-0000-0000-0000B85B0000}"/>
    <cellStyle name="Normal 2 4 6 2 2 3 4" xfId="12665" xr:uid="{00000000-0005-0000-0000-0000B95B0000}"/>
    <cellStyle name="Normal 2 4 6 2 2 4" xfId="5512" xr:uid="{00000000-0005-0000-0000-0000BA5B0000}"/>
    <cellStyle name="Normal 2 4 6 2 2 4 2" xfId="24585" xr:uid="{00000000-0005-0000-0000-0000BB5B0000}"/>
    <cellStyle name="Normal 2 4 6 2 2 4 3" xfId="15049" xr:uid="{00000000-0005-0000-0000-0000BC5B0000}"/>
    <cellStyle name="Normal 2 4 6 2 2 5" xfId="19817" xr:uid="{00000000-0005-0000-0000-0000BD5B0000}"/>
    <cellStyle name="Normal 2 4 6 2 2 6" xfId="10281" xr:uid="{00000000-0005-0000-0000-0000BE5B0000}"/>
    <cellStyle name="Normal 2 4 6 2 3" xfId="1084" xr:uid="{00000000-0005-0000-0000-0000BF5B0000}"/>
    <cellStyle name="Normal 2 4 6 2 3 2" xfId="2282" xr:uid="{00000000-0005-0000-0000-0000C05B0000}"/>
    <cellStyle name="Normal 2 4 6 2 3 2 2" xfId="4667" xr:uid="{00000000-0005-0000-0000-0000C15B0000}"/>
    <cellStyle name="Normal 2 4 6 2 3 2 2 2" xfId="9436" xr:uid="{00000000-0005-0000-0000-0000C25B0000}"/>
    <cellStyle name="Normal 2 4 6 2 3 2 2 2 2" xfId="28509" xr:uid="{00000000-0005-0000-0000-0000C35B0000}"/>
    <cellStyle name="Normal 2 4 6 2 3 2 2 2 3" xfId="18973" xr:uid="{00000000-0005-0000-0000-0000C45B0000}"/>
    <cellStyle name="Normal 2 4 6 2 3 2 2 3" xfId="23741" xr:uid="{00000000-0005-0000-0000-0000C55B0000}"/>
    <cellStyle name="Normal 2 4 6 2 3 2 2 4" xfId="14205" xr:uid="{00000000-0005-0000-0000-0000C65B0000}"/>
    <cellStyle name="Normal 2 4 6 2 3 2 3" xfId="7052" xr:uid="{00000000-0005-0000-0000-0000C75B0000}"/>
    <cellStyle name="Normal 2 4 6 2 3 2 3 2" xfId="26125" xr:uid="{00000000-0005-0000-0000-0000C85B0000}"/>
    <cellStyle name="Normal 2 4 6 2 3 2 3 3" xfId="16589" xr:uid="{00000000-0005-0000-0000-0000C95B0000}"/>
    <cellStyle name="Normal 2 4 6 2 3 2 4" xfId="21357" xr:uid="{00000000-0005-0000-0000-0000CA5B0000}"/>
    <cellStyle name="Normal 2 4 6 2 3 2 5" xfId="11821" xr:uid="{00000000-0005-0000-0000-0000CB5B0000}"/>
    <cellStyle name="Normal 2 4 6 2 3 3" xfId="3475" xr:uid="{00000000-0005-0000-0000-0000CC5B0000}"/>
    <cellStyle name="Normal 2 4 6 2 3 3 2" xfId="8244" xr:uid="{00000000-0005-0000-0000-0000CD5B0000}"/>
    <cellStyle name="Normal 2 4 6 2 3 3 2 2" xfId="27317" xr:uid="{00000000-0005-0000-0000-0000CE5B0000}"/>
    <cellStyle name="Normal 2 4 6 2 3 3 2 3" xfId="17781" xr:uid="{00000000-0005-0000-0000-0000CF5B0000}"/>
    <cellStyle name="Normal 2 4 6 2 3 3 3" xfId="22549" xr:uid="{00000000-0005-0000-0000-0000D05B0000}"/>
    <cellStyle name="Normal 2 4 6 2 3 3 4" xfId="13013" xr:uid="{00000000-0005-0000-0000-0000D15B0000}"/>
    <cellStyle name="Normal 2 4 6 2 3 4" xfId="5860" xr:uid="{00000000-0005-0000-0000-0000D25B0000}"/>
    <cellStyle name="Normal 2 4 6 2 3 4 2" xfId="24933" xr:uid="{00000000-0005-0000-0000-0000D35B0000}"/>
    <cellStyle name="Normal 2 4 6 2 3 4 3" xfId="15397" xr:uid="{00000000-0005-0000-0000-0000D45B0000}"/>
    <cellStyle name="Normal 2 4 6 2 3 5" xfId="20165" xr:uid="{00000000-0005-0000-0000-0000D55B0000}"/>
    <cellStyle name="Normal 2 4 6 2 3 6" xfId="10629" xr:uid="{00000000-0005-0000-0000-0000D65B0000}"/>
    <cellStyle name="Normal 2 4 6 2 4" xfId="1586" xr:uid="{00000000-0005-0000-0000-0000D75B0000}"/>
    <cellStyle name="Normal 2 4 6 2 4 2" xfId="3971" xr:uid="{00000000-0005-0000-0000-0000D85B0000}"/>
    <cellStyle name="Normal 2 4 6 2 4 2 2" xfId="8740" xr:uid="{00000000-0005-0000-0000-0000D95B0000}"/>
    <cellStyle name="Normal 2 4 6 2 4 2 2 2" xfId="27813" xr:uid="{00000000-0005-0000-0000-0000DA5B0000}"/>
    <cellStyle name="Normal 2 4 6 2 4 2 2 3" xfId="18277" xr:uid="{00000000-0005-0000-0000-0000DB5B0000}"/>
    <cellStyle name="Normal 2 4 6 2 4 2 3" xfId="23045" xr:uid="{00000000-0005-0000-0000-0000DC5B0000}"/>
    <cellStyle name="Normal 2 4 6 2 4 2 4" xfId="13509" xr:uid="{00000000-0005-0000-0000-0000DD5B0000}"/>
    <cellStyle name="Normal 2 4 6 2 4 3" xfId="6356" xr:uid="{00000000-0005-0000-0000-0000DE5B0000}"/>
    <cellStyle name="Normal 2 4 6 2 4 3 2" xfId="25429" xr:uid="{00000000-0005-0000-0000-0000DF5B0000}"/>
    <cellStyle name="Normal 2 4 6 2 4 3 3" xfId="15893" xr:uid="{00000000-0005-0000-0000-0000E05B0000}"/>
    <cellStyle name="Normal 2 4 6 2 4 4" xfId="20661" xr:uid="{00000000-0005-0000-0000-0000E15B0000}"/>
    <cellStyle name="Normal 2 4 6 2 4 5" xfId="11125" xr:uid="{00000000-0005-0000-0000-0000E25B0000}"/>
    <cellStyle name="Normal 2 4 6 2 5" xfId="2779" xr:uid="{00000000-0005-0000-0000-0000E35B0000}"/>
    <cellStyle name="Normal 2 4 6 2 5 2" xfId="7548" xr:uid="{00000000-0005-0000-0000-0000E45B0000}"/>
    <cellStyle name="Normal 2 4 6 2 5 2 2" xfId="26621" xr:uid="{00000000-0005-0000-0000-0000E55B0000}"/>
    <cellStyle name="Normal 2 4 6 2 5 2 3" xfId="17085" xr:uid="{00000000-0005-0000-0000-0000E65B0000}"/>
    <cellStyle name="Normal 2 4 6 2 5 3" xfId="21853" xr:uid="{00000000-0005-0000-0000-0000E75B0000}"/>
    <cellStyle name="Normal 2 4 6 2 5 4" xfId="12317" xr:uid="{00000000-0005-0000-0000-0000E85B0000}"/>
    <cellStyle name="Normal 2 4 6 2 6" xfId="5164" xr:uid="{00000000-0005-0000-0000-0000E95B0000}"/>
    <cellStyle name="Normal 2 4 6 2 6 2" xfId="24237" xr:uid="{00000000-0005-0000-0000-0000EA5B0000}"/>
    <cellStyle name="Normal 2 4 6 2 6 3" xfId="14701" xr:uid="{00000000-0005-0000-0000-0000EB5B0000}"/>
    <cellStyle name="Normal 2 4 6 2 7" xfId="19469" xr:uid="{00000000-0005-0000-0000-0000EC5B0000}"/>
    <cellStyle name="Normal 2 4 6 2 8" xfId="9933" xr:uid="{00000000-0005-0000-0000-0000ED5B0000}"/>
    <cellStyle name="Normal 2 4 6 3" xfId="592" xr:uid="{00000000-0005-0000-0000-0000EE5B0000}"/>
    <cellStyle name="Normal 2 4 6 3 2" xfId="1790" xr:uid="{00000000-0005-0000-0000-0000EF5B0000}"/>
    <cellStyle name="Normal 2 4 6 3 2 2" xfId="4175" xr:uid="{00000000-0005-0000-0000-0000F05B0000}"/>
    <cellStyle name="Normal 2 4 6 3 2 2 2" xfId="8944" xr:uid="{00000000-0005-0000-0000-0000F15B0000}"/>
    <cellStyle name="Normal 2 4 6 3 2 2 2 2" xfId="28017" xr:uid="{00000000-0005-0000-0000-0000F25B0000}"/>
    <cellStyle name="Normal 2 4 6 3 2 2 2 3" xfId="18481" xr:uid="{00000000-0005-0000-0000-0000F35B0000}"/>
    <cellStyle name="Normal 2 4 6 3 2 2 3" xfId="23249" xr:uid="{00000000-0005-0000-0000-0000F45B0000}"/>
    <cellStyle name="Normal 2 4 6 3 2 2 4" xfId="13713" xr:uid="{00000000-0005-0000-0000-0000F55B0000}"/>
    <cellStyle name="Normal 2 4 6 3 2 3" xfId="6560" xr:uid="{00000000-0005-0000-0000-0000F65B0000}"/>
    <cellStyle name="Normal 2 4 6 3 2 3 2" xfId="25633" xr:uid="{00000000-0005-0000-0000-0000F75B0000}"/>
    <cellStyle name="Normal 2 4 6 3 2 3 3" xfId="16097" xr:uid="{00000000-0005-0000-0000-0000F85B0000}"/>
    <cellStyle name="Normal 2 4 6 3 2 4" xfId="20865" xr:uid="{00000000-0005-0000-0000-0000F95B0000}"/>
    <cellStyle name="Normal 2 4 6 3 2 5" xfId="11329" xr:uid="{00000000-0005-0000-0000-0000FA5B0000}"/>
    <cellStyle name="Normal 2 4 6 3 3" xfId="2983" xr:uid="{00000000-0005-0000-0000-0000FB5B0000}"/>
    <cellStyle name="Normal 2 4 6 3 3 2" xfId="7752" xr:uid="{00000000-0005-0000-0000-0000FC5B0000}"/>
    <cellStyle name="Normal 2 4 6 3 3 2 2" xfId="26825" xr:uid="{00000000-0005-0000-0000-0000FD5B0000}"/>
    <cellStyle name="Normal 2 4 6 3 3 2 3" xfId="17289" xr:uid="{00000000-0005-0000-0000-0000FE5B0000}"/>
    <cellStyle name="Normal 2 4 6 3 3 3" xfId="22057" xr:uid="{00000000-0005-0000-0000-0000FF5B0000}"/>
    <cellStyle name="Normal 2 4 6 3 3 4" xfId="12521" xr:uid="{00000000-0005-0000-0000-0000005C0000}"/>
    <cellStyle name="Normal 2 4 6 3 4" xfId="5368" xr:uid="{00000000-0005-0000-0000-0000015C0000}"/>
    <cellStyle name="Normal 2 4 6 3 4 2" xfId="24441" xr:uid="{00000000-0005-0000-0000-0000025C0000}"/>
    <cellStyle name="Normal 2 4 6 3 4 3" xfId="14905" xr:uid="{00000000-0005-0000-0000-0000035C0000}"/>
    <cellStyle name="Normal 2 4 6 3 5" xfId="19673" xr:uid="{00000000-0005-0000-0000-0000045C0000}"/>
    <cellStyle name="Normal 2 4 6 3 6" xfId="10137" xr:uid="{00000000-0005-0000-0000-0000055C0000}"/>
    <cellStyle name="Normal 2 4 6 4" xfId="940" xr:uid="{00000000-0005-0000-0000-0000065C0000}"/>
    <cellStyle name="Normal 2 4 6 4 2" xfId="2138" xr:uid="{00000000-0005-0000-0000-0000075C0000}"/>
    <cellStyle name="Normal 2 4 6 4 2 2" xfId="4523" xr:uid="{00000000-0005-0000-0000-0000085C0000}"/>
    <cellStyle name="Normal 2 4 6 4 2 2 2" xfId="9292" xr:uid="{00000000-0005-0000-0000-0000095C0000}"/>
    <cellStyle name="Normal 2 4 6 4 2 2 2 2" xfId="28365" xr:uid="{00000000-0005-0000-0000-00000A5C0000}"/>
    <cellStyle name="Normal 2 4 6 4 2 2 2 3" xfId="18829" xr:uid="{00000000-0005-0000-0000-00000B5C0000}"/>
    <cellStyle name="Normal 2 4 6 4 2 2 3" xfId="23597" xr:uid="{00000000-0005-0000-0000-00000C5C0000}"/>
    <cellStyle name="Normal 2 4 6 4 2 2 4" xfId="14061" xr:uid="{00000000-0005-0000-0000-00000D5C0000}"/>
    <cellStyle name="Normal 2 4 6 4 2 3" xfId="6908" xr:uid="{00000000-0005-0000-0000-00000E5C0000}"/>
    <cellStyle name="Normal 2 4 6 4 2 3 2" xfId="25981" xr:uid="{00000000-0005-0000-0000-00000F5C0000}"/>
    <cellStyle name="Normal 2 4 6 4 2 3 3" xfId="16445" xr:uid="{00000000-0005-0000-0000-0000105C0000}"/>
    <cellStyle name="Normal 2 4 6 4 2 4" xfId="21213" xr:uid="{00000000-0005-0000-0000-0000115C0000}"/>
    <cellStyle name="Normal 2 4 6 4 2 5" xfId="11677" xr:uid="{00000000-0005-0000-0000-0000125C0000}"/>
    <cellStyle name="Normal 2 4 6 4 3" xfId="3331" xr:uid="{00000000-0005-0000-0000-0000135C0000}"/>
    <cellStyle name="Normal 2 4 6 4 3 2" xfId="8100" xr:uid="{00000000-0005-0000-0000-0000145C0000}"/>
    <cellStyle name="Normal 2 4 6 4 3 2 2" xfId="27173" xr:uid="{00000000-0005-0000-0000-0000155C0000}"/>
    <cellStyle name="Normal 2 4 6 4 3 2 3" xfId="17637" xr:uid="{00000000-0005-0000-0000-0000165C0000}"/>
    <cellStyle name="Normal 2 4 6 4 3 3" xfId="22405" xr:uid="{00000000-0005-0000-0000-0000175C0000}"/>
    <cellStyle name="Normal 2 4 6 4 3 4" xfId="12869" xr:uid="{00000000-0005-0000-0000-0000185C0000}"/>
    <cellStyle name="Normal 2 4 6 4 4" xfId="5716" xr:uid="{00000000-0005-0000-0000-0000195C0000}"/>
    <cellStyle name="Normal 2 4 6 4 4 2" xfId="24789" xr:uid="{00000000-0005-0000-0000-00001A5C0000}"/>
    <cellStyle name="Normal 2 4 6 4 4 3" xfId="15253" xr:uid="{00000000-0005-0000-0000-00001B5C0000}"/>
    <cellStyle name="Normal 2 4 6 4 5" xfId="20021" xr:uid="{00000000-0005-0000-0000-00001C5C0000}"/>
    <cellStyle name="Normal 2 4 6 4 6" xfId="10485" xr:uid="{00000000-0005-0000-0000-00001D5C0000}"/>
    <cellStyle name="Normal 2 4 6 5" xfId="1442" xr:uid="{00000000-0005-0000-0000-00001E5C0000}"/>
    <cellStyle name="Normal 2 4 6 5 2" xfId="3827" xr:uid="{00000000-0005-0000-0000-00001F5C0000}"/>
    <cellStyle name="Normal 2 4 6 5 2 2" xfId="8596" xr:uid="{00000000-0005-0000-0000-0000205C0000}"/>
    <cellStyle name="Normal 2 4 6 5 2 2 2" xfId="27669" xr:uid="{00000000-0005-0000-0000-0000215C0000}"/>
    <cellStyle name="Normal 2 4 6 5 2 2 3" xfId="18133" xr:uid="{00000000-0005-0000-0000-0000225C0000}"/>
    <cellStyle name="Normal 2 4 6 5 2 3" xfId="22901" xr:uid="{00000000-0005-0000-0000-0000235C0000}"/>
    <cellStyle name="Normal 2 4 6 5 2 4" xfId="13365" xr:uid="{00000000-0005-0000-0000-0000245C0000}"/>
    <cellStyle name="Normal 2 4 6 5 3" xfId="6212" xr:uid="{00000000-0005-0000-0000-0000255C0000}"/>
    <cellStyle name="Normal 2 4 6 5 3 2" xfId="25285" xr:uid="{00000000-0005-0000-0000-0000265C0000}"/>
    <cellStyle name="Normal 2 4 6 5 3 3" xfId="15749" xr:uid="{00000000-0005-0000-0000-0000275C0000}"/>
    <cellStyle name="Normal 2 4 6 5 4" xfId="20517" xr:uid="{00000000-0005-0000-0000-0000285C0000}"/>
    <cellStyle name="Normal 2 4 6 5 5" xfId="10981" xr:uid="{00000000-0005-0000-0000-0000295C0000}"/>
    <cellStyle name="Normal 2 4 6 6" xfId="2635" xr:uid="{00000000-0005-0000-0000-00002A5C0000}"/>
    <cellStyle name="Normal 2 4 6 6 2" xfId="7404" xr:uid="{00000000-0005-0000-0000-00002B5C0000}"/>
    <cellStyle name="Normal 2 4 6 6 2 2" xfId="26477" xr:uid="{00000000-0005-0000-0000-00002C5C0000}"/>
    <cellStyle name="Normal 2 4 6 6 2 3" xfId="16941" xr:uid="{00000000-0005-0000-0000-00002D5C0000}"/>
    <cellStyle name="Normal 2 4 6 6 3" xfId="21709" xr:uid="{00000000-0005-0000-0000-00002E5C0000}"/>
    <cellStyle name="Normal 2 4 6 6 4" xfId="12173" xr:uid="{00000000-0005-0000-0000-00002F5C0000}"/>
    <cellStyle name="Normal 2 4 6 7" xfId="5020" xr:uid="{00000000-0005-0000-0000-0000305C0000}"/>
    <cellStyle name="Normal 2 4 6 7 2" xfId="24093" xr:uid="{00000000-0005-0000-0000-0000315C0000}"/>
    <cellStyle name="Normal 2 4 6 7 3" xfId="14557" xr:uid="{00000000-0005-0000-0000-0000325C0000}"/>
    <cellStyle name="Normal 2 4 6 8" xfId="19325" xr:uid="{00000000-0005-0000-0000-0000335C0000}"/>
    <cellStyle name="Normal 2 4 6 9" xfId="9789" xr:uid="{00000000-0005-0000-0000-0000345C0000}"/>
    <cellStyle name="Normal 2 4 7" xfId="171" xr:uid="{00000000-0005-0000-0000-0000355C0000}"/>
    <cellStyle name="Normal 2 4 7 2" xfId="520" xr:uid="{00000000-0005-0000-0000-0000365C0000}"/>
    <cellStyle name="Normal 2 4 7 2 2" xfId="1718" xr:uid="{00000000-0005-0000-0000-0000375C0000}"/>
    <cellStyle name="Normal 2 4 7 2 2 2" xfId="4103" xr:uid="{00000000-0005-0000-0000-0000385C0000}"/>
    <cellStyle name="Normal 2 4 7 2 2 2 2" xfId="8872" xr:uid="{00000000-0005-0000-0000-0000395C0000}"/>
    <cellStyle name="Normal 2 4 7 2 2 2 2 2" xfId="27945" xr:uid="{00000000-0005-0000-0000-00003A5C0000}"/>
    <cellStyle name="Normal 2 4 7 2 2 2 2 3" xfId="18409" xr:uid="{00000000-0005-0000-0000-00003B5C0000}"/>
    <cellStyle name="Normal 2 4 7 2 2 2 3" xfId="23177" xr:uid="{00000000-0005-0000-0000-00003C5C0000}"/>
    <cellStyle name="Normal 2 4 7 2 2 2 4" xfId="13641" xr:uid="{00000000-0005-0000-0000-00003D5C0000}"/>
    <cellStyle name="Normal 2 4 7 2 2 3" xfId="6488" xr:uid="{00000000-0005-0000-0000-00003E5C0000}"/>
    <cellStyle name="Normal 2 4 7 2 2 3 2" xfId="25561" xr:uid="{00000000-0005-0000-0000-00003F5C0000}"/>
    <cellStyle name="Normal 2 4 7 2 2 3 3" xfId="16025" xr:uid="{00000000-0005-0000-0000-0000405C0000}"/>
    <cellStyle name="Normal 2 4 7 2 2 4" xfId="20793" xr:uid="{00000000-0005-0000-0000-0000415C0000}"/>
    <cellStyle name="Normal 2 4 7 2 2 5" xfId="11257" xr:uid="{00000000-0005-0000-0000-0000425C0000}"/>
    <cellStyle name="Normal 2 4 7 2 3" xfId="2911" xr:uid="{00000000-0005-0000-0000-0000435C0000}"/>
    <cellStyle name="Normal 2 4 7 2 3 2" xfId="7680" xr:uid="{00000000-0005-0000-0000-0000445C0000}"/>
    <cellStyle name="Normal 2 4 7 2 3 2 2" xfId="26753" xr:uid="{00000000-0005-0000-0000-0000455C0000}"/>
    <cellStyle name="Normal 2 4 7 2 3 2 3" xfId="17217" xr:uid="{00000000-0005-0000-0000-0000465C0000}"/>
    <cellStyle name="Normal 2 4 7 2 3 3" xfId="21985" xr:uid="{00000000-0005-0000-0000-0000475C0000}"/>
    <cellStyle name="Normal 2 4 7 2 3 4" xfId="12449" xr:uid="{00000000-0005-0000-0000-0000485C0000}"/>
    <cellStyle name="Normal 2 4 7 2 4" xfId="5296" xr:uid="{00000000-0005-0000-0000-0000495C0000}"/>
    <cellStyle name="Normal 2 4 7 2 4 2" xfId="24369" xr:uid="{00000000-0005-0000-0000-00004A5C0000}"/>
    <cellStyle name="Normal 2 4 7 2 4 3" xfId="14833" xr:uid="{00000000-0005-0000-0000-00004B5C0000}"/>
    <cellStyle name="Normal 2 4 7 2 5" xfId="19601" xr:uid="{00000000-0005-0000-0000-00004C5C0000}"/>
    <cellStyle name="Normal 2 4 7 2 6" xfId="10065" xr:uid="{00000000-0005-0000-0000-00004D5C0000}"/>
    <cellStyle name="Normal 2 4 7 3" xfId="868" xr:uid="{00000000-0005-0000-0000-00004E5C0000}"/>
    <cellStyle name="Normal 2 4 7 3 2" xfId="2066" xr:uid="{00000000-0005-0000-0000-00004F5C0000}"/>
    <cellStyle name="Normal 2 4 7 3 2 2" xfId="4451" xr:uid="{00000000-0005-0000-0000-0000505C0000}"/>
    <cellStyle name="Normal 2 4 7 3 2 2 2" xfId="9220" xr:uid="{00000000-0005-0000-0000-0000515C0000}"/>
    <cellStyle name="Normal 2 4 7 3 2 2 2 2" xfId="28293" xr:uid="{00000000-0005-0000-0000-0000525C0000}"/>
    <cellStyle name="Normal 2 4 7 3 2 2 2 3" xfId="18757" xr:uid="{00000000-0005-0000-0000-0000535C0000}"/>
    <cellStyle name="Normal 2 4 7 3 2 2 3" xfId="23525" xr:uid="{00000000-0005-0000-0000-0000545C0000}"/>
    <cellStyle name="Normal 2 4 7 3 2 2 4" xfId="13989" xr:uid="{00000000-0005-0000-0000-0000555C0000}"/>
    <cellStyle name="Normal 2 4 7 3 2 3" xfId="6836" xr:uid="{00000000-0005-0000-0000-0000565C0000}"/>
    <cellStyle name="Normal 2 4 7 3 2 3 2" xfId="25909" xr:uid="{00000000-0005-0000-0000-0000575C0000}"/>
    <cellStyle name="Normal 2 4 7 3 2 3 3" xfId="16373" xr:uid="{00000000-0005-0000-0000-0000585C0000}"/>
    <cellStyle name="Normal 2 4 7 3 2 4" xfId="21141" xr:uid="{00000000-0005-0000-0000-0000595C0000}"/>
    <cellStyle name="Normal 2 4 7 3 2 5" xfId="11605" xr:uid="{00000000-0005-0000-0000-00005A5C0000}"/>
    <cellStyle name="Normal 2 4 7 3 3" xfId="3259" xr:uid="{00000000-0005-0000-0000-00005B5C0000}"/>
    <cellStyle name="Normal 2 4 7 3 3 2" xfId="8028" xr:uid="{00000000-0005-0000-0000-00005C5C0000}"/>
    <cellStyle name="Normal 2 4 7 3 3 2 2" xfId="27101" xr:uid="{00000000-0005-0000-0000-00005D5C0000}"/>
    <cellStyle name="Normal 2 4 7 3 3 2 3" xfId="17565" xr:uid="{00000000-0005-0000-0000-00005E5C0000}"/>
    <cellStyle name="Normal 2 4 7 3 3 3" xfId="22333" xr:uid="{00000000-0005-0000-0000-00005F5C0000}"/>
    <cellStyle name="Normal 2 4 7 3 3 4" xfId="12797" xr:uid="{00000000-0005-0000-0000-0000605C0000}"/>
    <cellStyle name="Normal 2 4 7 3 4" xfId="5644" xr:uid="{00000000-0005-0000-0000-0000615C0000}"/>
    <cellStyle name="Normal 2 4 7 3 4 2" xfId="24717" xr:uid="{00000000-0005-0000-0000-0000625C0000}"/>
    <cellStyle name="Normal 2 4 7 3 4 3" xfId="15181" xr:uid="{00000000-0005-0000-0000-0000635C0000}"/>
    <cellStyle name="Normal 2 4 7 3 5" xfId="19949" xr:uid="{00000000-0005-0000-0000-0000645C0000}"/>
    <cellStyle name="Normal 2 4 7 3 6" xfId="10413" xr:uid="{00000000-0005-0000-0000-0000655C0000}"/>
    <cellStyle name="Normal 2 4 7 4" xfId="1370" xr:uid="{00000000-0005-0000-0000-0000665C0000}"/>
    <cellStyle name="Normal 2 4 7 4 2" xfId="3755" xr:uid="{00000000-0005-0000-0000-0000675C0000}"/>
    <cellStyle name="Normal 2 4 7 4 2 2" xfId="8524" xr:uid="{00000000-0005-0000-0000-0000685C0000}"/>
    <cellStyle name="Normal 2 4 7 4 2 2 2" xfId="27597" xr:uid="{00000000-0005-0000-0000-0000695C0000}"/>
    <cellStyle name="Normal 2 4 7 4 2 2 3" xfId="18061" xr:uid="{00000000-0005-0000-0000-00006A5C0000}"/>
    <cellStyle name="Normal 2 4 7 4 2 3" xfId="22829" xr:uid="{00000000-0005-0000-0000-00006B5C0000}"/>
    <cellStyle name="Normal 2 4 7 4 2 4" xfId="13293" xr:uid="{00000000-0005-0000-0000-00006C5C0000}"/>
    <cellStyle name="Normal 2 4 7 4 3" xfId="6140" xr:uid="{00000000-0005-0000-0000-00006D5C0000}"/>
    <cellStyle name="Normal 2 4 7 4 3 2" xfId="25213" xr:uid="{00000000-0005-0000-0000-00006E5C0000}"/>
    <cellStyle name="Normal 2 4 7 4 3 3" xfId="15677" xr:uid="{00000000-0005-0000-0000-00006F5C0000}"/>
    <cellStyle name="Normal 2 4 7 4 4" xfId="20445" xr:uid="{00000000-0005-0000-0000-0000705C0000}"/>
    <cellStyle name="Normal 2 4 7 4 5" xfId="10909" xr:uid="{00000000-0005-0000-0000-0000715C0000}"/>
    <cellStyle name="Normal 2 4 7 5" xfId="2563" xr:uid="{00000000-0005-0000-0000-0000725C0000}"/>
    <cellStyle name="Normal 2 4 7 5 2" xfId="7332" xr:uid="{00000000-0005-0000-0000-0000735C0000}"/>
    <cellStyle name="Normal 2 4 7 5 2 2" xfId="26405" xr:uid="{00000000-0005-0000-0000-0000745C0000}"/>
    <cellStyle name="Normal 2 4 7 5 2 3" xfId="16869" xr:uid="{00000000-0005-0000-0000-0000755C0000}"/>
    <cellStyle name="Normal 2 4 7 5 3" xfId="21637" xr:uid="{00000000-0005-0000-0000-0000765C0000}"/>
    <cellStyle name="Normal 2 4 7 5 4" xfId="12101" xr:uid="{00000000-0005-0000-0000-0000775C0000}"/>
    <cellStyle name="Normal 2 4 7 6" xfId="4948" xr:uid="{00000000-0005-0000-0000-0000785C0000}"/>
    <cellStyle name="Normal 2 4 7 6 2" xfId="24021" xr:uid="{00000000-0005-0000-0000-0000795C0000}"/>
    <cellStyle name="Normal 2 4 7 6 3" xfId="14485" xr:uid="{00000000-0005-0000-0000-00007A5C0000}"/>
    <cellStyle name="Normal 2 4 7 7" xfId="19253" xr:uid="{00000000-0005-0000-0000-00007B5C0000}"/>
    <cellStyle name="Normal 2 4 7 8" xfId="9717" xr:uid="{00000000-0005-0000-0000-00007C5C0000}"/>
    <cellStyle name="Normal 2 4 8" xfId="315" xr:uid="{00000000-0005-0000-0000-00007D5C0000}"/>
    <cellStyle name="Normal 2 4 8 2" xfId="664" xr:uid="{00000000-0005-0000-0000-00007E5C0000}"/>
    <cellStyle name="Normal 2 4 8 2 2" xfId="1862" xr:uid="{00000000-0005-0000-0000-00007F5C0000}"/>
    <cellStyle name="Normal 2 4 8 2 2 2" xfId="4247" xr:uid="{00000000-0005-0000-0000-0000805C0000}"/>
    <cellStyle name="Normal 2 4 8 2 2 2 2" xfId="9016" xr:uid="{00000000-0005-0000-0000-0000815C0000}"/>
    <cellStyle name="Normal 2 4 8 2 2 2 2 2" xfId="28089" xr:uid="{00000000-0005-0000-0000-0000825C0000}"/>
    <cellStyle name="Normal 2 4 8 2 2 2 2 3" xfId="18553" xr:uid="{00000000-0005-0000-0000-0000835C0000}"/>
    <cellStyle name="Normal 2 4 8 2 2 2 3" xfId="23321" xr:uid="{00000000-0005-0000-0000-0000845C0000}"/>
    <cellStyle name="Normal 2 4 8 2 2 2 4" xfId="13785" xr:uid="{00000000-0005-0000-0000-0000855C0000}"/>
    <cellStyle name="Normal 2 4 8 2 2 3" xfId="6632" xr:uid="{00000000-0005-0000-0000-0000865C0000}"/>
    <cellStyle name="Normal 2 4 8 2 2 3 2" xfId="25705" xr:uid="{00000000-0005-0000-0000-0000875C0000}"/>
    <cellStyle name="Normal 2 4 8 2 2 3 3" xfId="16169" xr:uid="{00000000-0005-0000-0000-0000885C0000}"/>
    <cellStyle name="Normal 2 4 8 2 2 4" xfId="20937" xr:uid="{00000000-0005-0000-0000-0000895C0000}"/>
    <cellStyle name="Normal 2 4 8 2 2 5" xfId="11401" xr:uid="{00000000-0005-0000-0000-00008A5C0000}"/>
    <cellStyle name="Normal 2 4 8 2 3" xfId="3055" xr:uid="{00000000-0005-0000-0000-00008B5C0000}"/>
    <cellStyle name="Normal 2 4 8 2 3 2" xfId="7824" xr:uid="{00000000-0005-0000-0000-00008C5C0000}"/>
    <cellStyle name="Normal 2 4 8 2 3 2 2" xfId="26897" xr:uid="{00000000-0005-0000-0000-00008D5C0000}"/>
    <cellStyle name="Normal 2 4 8 2 3 2 3" xfId="17361" xr:uid="{00000000-0005-0000-0000-00008E5C0000}"/>
    <cellStyle name="Normal 2 4 8 2 3 3" xfId="22129" xr:uid="{00000000-0005-0000-0000-00008F5C0000}"/>
    <cellStyle name="Normal 2 4 8 2 3 4" xfId="12593" xr:uid="{00000000-0005-0000-0000-0000905C0000}"/>
    <cellStyle name="Normal 2 4 8 2 4" xfId="5440" xr:uid="{00000000-0005-0000-0000-0000915C0000}"/>
    <cellStyle name="Normal 2 4 8 2 4 2" xfId="24513" xr:uid="{00000000-0005-0000-0000-0000925C0000}"/>
    <cellStyle name="Normal 2 4 8 2 4 3" xfId="14977" xr:uid="{00000000-0005-0000-0000-0000935C0000}"/>
    <cellStyle name="Normal 2 4 8 2 5" xfId="19745" xr:uid="{00000000-0005-0000-0000-0000945C0000}"/>
    <cellStyle name="Normal 2 4 8 2 6" xfId="10209" xr:uid="{00000000-0005-0000-0000-0000955C0000}"/>
    <cellStyle name="Normal 2 4 8 3" xfId="1012" xr:uid="{00000000-0005-0000-0000-0000965C0000}"/>
    <cellStyle name="Normal 2 4 8 3 2" xfId="2210" xr:uid="{00000000-0005-0000-0000-0000975C0000}"/>
    <cellStyle name="Normal 2 4 8 3 2 2" xfId="4595" xr:uid="{00000000-0005-0000-0000-0000985C0000}"/>
    <cellStyle name="Normal 2 4 8 3 2 2 2" xfId="9364" xr:uid="{00000000-0005-0000-0000-0000995C0000}"/>
    <cellStyle name="Normal 2 4 8 3 2 2 2 2" xfId="28437" xr:uid="{00000000-0005-0000-0000-00009A5C0000}"/>
    <cellStyle name="Normal 2 4 8 3 2 2 2 3" xfId="18901" xr:uid="{00000000-0005-0000-0000-00009B5C0000}"/>
    <cellStyle name="Normal 2 4 8 3 2 2 3" xfId="23669" xr:uid="{00000000-0005-0000-0000-00009C5C0000}"/>
    <cellStyle name="Normal 2 4 8 3 2 2 4" xfId="14133" xr:uid="{00000000-0005-0000-0000-00009D5C0000}"/>
    <cellStyle name="Normal 2 4 8 3 2 3" xfId="6980" xr:uid="{00000000-0005-0000-0000-00009E5C0000}"/>
    <cellStyle name="Normal 2 4 8 3 2 3 2" xfId="26053" xr:uid="{00000000-0005-0000-0000-00009F5C0000}"/>
    <cellStyle name="Normal 2 4 8 3 2 3 3" xfId="16517" xr:uid="{00000000-0005-0000-0000-0000A05C0000}"/>
    <cellStyle name="Normal 2 4 8 3 2 4" xfId="21285" xr:uid="{00000000-0005-0000-0000-0000A15C0000}"/>
    <cellStyle name="Normal 2 4 8 3 2 5" xfId="11749" xr:uid="{00000000-0005-0000-0000-0000A25C0000}"/>
    <cellStyle name="Normal 2 4 8 3 3" xfId="3403" xr:uid="{00000000-0005-0000-0000-0000A35C0000}"/>
    <cellStyle name="Normal 2 4 8 3 3 2" xfId="8172" xr:uid="{00000000-0005-0000-0000-0000A45C0000}"/>
    <cellStyle name="Normal 2 4 8 3 3 2 2" xfId="27245" xr:uid="{00000000-0005-0000-0000-0000A55C0000}"/>
    <cellStyle name="Normal 2 4 8 3 3 2 3" xfId="17709" xr:uid="{00000000-0005-0000-0000-0000A65C0000}"/>
    <cellStyle name="Normal 2 4 8 3 3 3" xfId="22477" xr:uid="{00000000-0005-0000-0000-0000A75C0000}"/>
    <cellStyle name="Normal 2 4 8 3 3 4" xfId="12941" xr:uid="{00000000-0005-0000-0000-0000A85C0000}"/>
    <cellStyle name="Normal 2 4 8 3 4" xfId="5788" xr:uid="{00000000-0005-0000-0000-0000A95C0000}"/>
    <cellStyle name="Normal 2 4 8 3 4 2" xfId="24861" xr:uid="{00000000-0005-0000-0000-0000AA5C0000}"/>
    <cellStyle name="Normal 2 4 8 3 4 3" xfId="15325" xr:uid="{00000000-0005-0000-0000-0000AB5C0000}"/>
    <cellStyle name="Normal 2 4 8 3 5" xfId="20093" xr:uid="{00000000-0005-0000-0000-0000AC5C0000}"/>
    <cellStyle name="Normal 2 4 8 3 6" xfId="10557" xr:uid="{00000000-0005-0000-0000-0000AD5C0000}"/>
    <cellStyle name="Normal 2 4 8 4" xfId="1514" xr:uid="{00000000-0005-0000-0000-0000AE5C0000}"/>
    <cellStyle name="Normal 2 4 8 4 2" xfId="3899" xr:uid="{00000000-0005-0000-0000-0000AF5C0000}"/>
    <cellStyle name="Normal 2 4 8 4 2 2" xfId="8668" xr:uid="{00000000-0005-0000-0000-0000B05C0000}"/>
    <cellStyle name="Normal 2 4 8 4 2 2 2" xfId="27741" xr:uid="{00000000-0005-0000-0000-0000B15C0000}"/>
    <cellStyle name="Normal 2 4 8 4 2 2 3" xfId="18205" xr:uid="{00000000-0005-0000-0000-0000B25C0000}"/>
    <cellStyle name="Normal 2 4 8 4 2 3" xfId="22973" xr:uid="{00000000-0005-0000-0000-0000B35C0000}"/>
    <cellStyle name="Normal 2 4 8 4 2 4" xfId="13437" xr:uid="{00000000-0005-0000-0000-0000B45C0000}"/>
    <cellStyle name="Normal 2 4 8 4 3" xfId="6284" xr:uid="{00000000-0005-0000-0000-0000B55C0000}"/>
    <cellStyle name="Normal 2 4 8 4 3 2" xfId="25357" xr:uid="{00000000-0005-0000-0000-0000B65C0000}"/>
    <cellStyle name="Normal 2 4 8 4 3 3" xfId="15821" xr:uid="{00000000-0005-0000-0000-0000B75C0000}"/>
    <cellStyle name="Normal 2 4 8 4 4" xfId="20589" xr:uid="{00000000-0005-0000-0000-0000B85C0000}"/>
    <cellStyle name="Normal 2 4 8 4 5" xfId="11053" xr:uid="{00000000-0005-0000-0000-0000B95C0000}"/>
    <cellStyle name="Normal 2 4 8 5" xfId="2707" xr:uid="{00000000-0005-0000-0000-0000BA5C0000}"/>
    <cellStyle name="Normal 2 4 8 5 2" xfId="7476" xr:uid="{00000000-0005-0000-0000-0000BB5C0000}"/>
    <cellStyle name="Normal 2 4 8 5 2 2" xfId="26549" xr:uid="{00000000-0005-0000-0000-0000BC5C0000}"/>
    <cellStyle name="Normal 2 4 8 5 2 3" xfId="17013" xr:uid="{00000000-0005-0000-0000-0000BD5C0000}"/>
    <cellStyle name="Normal 2 4 8 5 3" xfId="21781" xr:uid="{00000000-0005-0000-0000-0000BE5C0000}"/>
    <cellStyle name="Normal 2 4 8 5 4" xfId="12245" xr:uid="{00000000-0005-0000-0000-0000BF5C0000}"/>
    <cellStyle name="Normal 2 4 8 6" xfId="5092" xr:uid="{00000000-0005-0000-0000-0000C05C0000}"/>
    <cellStyle name="Normal 2 4 8 6 2" xfId="24165" xr:uid="{00000000-0005-0000-0000-0000C15C0000}"/>
    <cellStyle name="Normal 2 4 8 6 3" xfId="14629" xr:uid="{00000000-0005-0000-0000-0000C25C0000}"/>
    <cellStyle name="Normal 2 4 8 7" xfId="19397" xr:uid="{00000000-0005-0000-0000-0000C35C0000}"/>
    <cellStyle name="Normal 2 4 8 8" xfId="9861" xr:uid="{00000000-0005-0000-0000-0000C45C0000}"/>
    <cellStyle name="Normal 2 4 9" xfId="460" xr:uid="{00000000-0005-0000-0000-0000C55C0000}"/>
    <cellStyle name="Normal 2 4 9 2" xfId="1658" xr:uid="{00000000-0005-0000-0000-0000C65C0000}"/>
    <cellStyle name="Normal 2 4 9 2 2" xfId="4043" xr:uid="{00000000-0005-0000-0000-0000C75C0000}"/>
    <cellStyle name="Normal 2 4 9 2 2 2" xfId="8812" xr:uid="{00000000-0005-0000-0000-0000C85C0000}"/>
    <cellStyle name="Normal 2 4 9 2 2 2 2" xfId="27885" xr:uid="{00000000-0005-0000-0000-0000C95C0000}"/>
    <cellStyle name="Normal 2 4 9 2 2 2 3" xfId="18349" xr:uid="{00000000-0005-0000-0000-0000CA5C0000}"/>
    <cellStyle name="Normal 2 4 9 2 2 3" xfId="23117" xr:uid="{00000000-0005-0000-0000-0000CB5C0000}"/>
    <cellStyle name="Normal 2 4 9 2 2 4" xfId="13581" xr:uid="{00000000-0005-0000-0000-0000CC5C0000}"/>
    <cellStyle name="Normal 2 4 9 2 3" xfId="6428" xr:uid="{00000000-0005-0000-0000-0000CD5C0000}"/>
    <cellStyle name="Normal 2 4 9 2 3 2" xfId="25501" xr:uid="{00000000-0005-0000-0000-0000CE5C0000}"/>
    <cellStyle name="Normal 2 4 9 2 3 3" xfId="15965" xr:uid="{00000000-0005-0000-0000-0000CF5C0000}"/>
    <cellStyle name="Normal 2 4 9 2 4" xfId="20733" xr:uid="{00000000-0005-0000-0000-0000D05C0000}"/>
    <cellStyle name="Normal 2 4 9 2 5" xfId="11197" xr:uid="{00000000-0005-0000-0000-0000D15C0000}"/>
    <cellStyle name="Normal 2 4 9 3" xfId="2851" xr:uid="{00000000-0005-0000-0000-0000D25C0000}"/>
    <cellStyle name="Normal 2 4 9 3 2" xfId="7620" xr:uid="{00000000-0005-0000-0000-0000D35C0000}"/>
    <cellStyle name="Normal 2 4 9 3 2 2" xfId="26693" xr:uid="{00000000-0005-0000-0000-0000D45C0000}"/>
    <cellStyle name="Normal 2 4 9 3 2 3" xfId="17157" xr:uid="{00000000-0005-0000-0000-0000D55C0000}"/>
    <cellStyle name="Normal 2 4 9 3 3" xfId="21925" xr:uid="{00000000-0005-0000-0000-0000D65C0000}"/>
    <cellStyle name="Normal 2 4 9 3 4" xfId="12389" xr:uid="{00000000-0005-0000-0000-0000D75C0000}"/>
    <cellStyle name="Normal 2 4 9 4" xfId="5236" xr:uid="{00000000-0005-0000-0000-0000D85C0000}"/>
    <cellStyle name="Normal 2 4 9 4 2" xfId="24309" xr:uid="{00000000-0005-0000-0000-0000D95C0000}"/>
    <cellStyle name="Normal 2 4 9 4 3" xfId="14773" xr:uid="{00000000-0005-0000-0000-0000DA5C0000}"/>
    <cellStyle name="Normal 2 4 9 5" xfId="19541" xr:uid="{00000000-0005-0000-0000-0000DB5C0000}"/>
    <cellStyle name="Normal 2 4 9 6" xfId="10005" xr:uid="{00000000-0005-0000-0000-0000DC5C0000}"/>
    <cellStyle name="Normal 2 5" xfId="18" xr:uid="{00000000-0005-0000-0000-0000DD5C0000}"/>
    <cellStyle name="Normal 2 5 10" xfId="811" xr:uid="{00000000-0005-0000-0000-0000DE5C0000}"/>
    <cellStyle name="Normal 2 5 10 2" xfId="2009" xr:uid="{00000000-0005-0000-0000-0000DF5C0000}"/>
    <cellStyle name="Normal 2 5 10 2 2" xfId="4394" xr:uid="{00000000-0005-0000-0000-0000E05C0000}"/>
    <cellStyle name="Normal 2 5 10 2 2 2" xfId="9163" xr:uid="{00000000-0005-0000-0000-0000E15C0000}"/>
    <cellStyle name="Normal 2 5 10 2 2 2 2" xfId="28236" xr:uid="{00000000-0005-0000-0000-0000E25C0000}"/>
    <cellStyle name="Normal 2 5 10 2 2 2 3" xfId="18700" xr:uid="{00000000-0005-0000-0000-0000E35C0000}"/>
    <cellStyle name="Normal 2 5 10 2 2 3" xfId="23468" xr:uid="{00000000-0005-0000-0000-0000E45C0000}"/>
    <cellStyle name="Normal 2 5 10 2 2 4" xfId="13932" xr:uid="{00000000-0005-0000-0000-0000E55C0000}"/>
    <cellStyle name="Normal 2 5 10 2 3" xfId="6779" xr:uid="{00000000-0005-0000-0000-0000E65C0000}"/>
    <cellStyle name="Normal 2 5 10 2 3 2" xfId="25852" xr:uid="{00000000-0005-0000-0000-0000E75C0000}"/>
    <cellStyle name="Normal 2 5 10 2 3 3" xfId="16316" xr:uid="{00000000-0005-0000-0000-0000E85C0000}"/>
    <cellStyle name="Normal 2 5 10 2 4" xfId="21084" xr:uid="{00000000-0005-0000-0000-0000E95C0000}"/>
    <cellStyle name="Normal 2 5 10 2 5" xfId="11548" xr:uid="{00000000-0005-0000-0000-0000EA5C0000}"/>
    <cellStyle name="Normal 2 5 10 3" xfId="3202" xr:uid="{00000000-0005-0000-0000-0000EB5C0000}"/>
    <cellStyle name="Normal 2 5 10 3 2" xfId="7971" xr:uid="{00000000-0005-0000-0000-0000EC5C0000}"/>
    <cellStyle name="Normal 2 5 10 3 2 2" xfId="27044" xr:uid="{00000000-0005-0000-0000-0000ED5C0000}"/>
    <cellStyle name="Normal 2 5 10 3 2 3" xfId="17508" xr:uid="{00000000-0005-0000-0000-0000EE5C0000}"/>
    <cellStyle name="Normal 2 5 10 3 3" xfId="22276" xr:uid="{00000000-0005-0000-0000-0000EF5C0000}"/>
    <cellStyle name="Normal 2 5 10 3 4" xfId="12740" xr:uid="{00000000-0005-0000-0000-0000F05C0000}"/>
    <cellStyle name="Normal 2 5 10 4" xfId="5587" xr:uid="{00000000-0005-0000-0000-0000F15C0000}"/>
    <cellStyle name="Normal 2 5 10 4 2" xfId="24660" xr:uid="{00000000-0005-0000-0000-0000F25C0000}"/>
    <cellStyle name="Normal 2 5 10 4 3" xfId="15124" xr:uid="{00000000-0005-0000-0000-0000F35C0000}"/>
    <cellStyle name="Normal 2 5 10 5" xfId="19892" xr:uid="{00000000-0005-0000-0000-0000F45C0000}"/>
    <cellStyle name="Normal 2 5 10 6" xfId="10356" xr:uid="{00000000-0005-0000-0000-0000F55C0000}"/>
    <cellStyle name="Normal 2 5 11" xfId="114" xr:uid="{00000000-0005-0000-0000-0000F65C0000}"/>
    <cellStyle name="Normal 2 5 11 2" xfId="1313" xr:uid="{00000000-0005-0000-0000-0000F75C0000}"/>
    <cellStyle name="Normal 2 5 11 2 2" xfId="3698" xr:uid="{00000000-0005-0000-0000-0000F85C0000}"/>
    <cellStyle name="Normal 2 5 11 2 2 2" xfId="8467" xr:uid="{00000000-0005-0000-0000-0000F95C0000}"/>
    <cellStyle name="Normal 2 5 11 2 2 2 2" xfId="27540" xr:uid="{00000000-0005-0000-0000-0000FA5C0000}"/>
    <cellStyle name="Normal 2 5 11 2 2 2 3" xfId="18004" xr:uid="{00000000-0005-0000-0000-0000FB5C0000}"/>
    <cellStyle name="Normal 2 5 11 2 2 3" xfId="22772" xr:uid="{00000000-0005-0000-0000-0000FC5C0000}"/>
    <cellStyle name="Normal 2 5 11 2 2 4" xfId="13236" xr:uid="{00000000-0005-0000-0000-0000FD5C0000}"/>
    <cellStyle name="Normal 2 5 11 2 3" xfId="6083" xr:uid="{00000000-0005-0000-0000-0000FE5C0000}"/>
    <cellStyle name="Normal 2 5 11 2 3 2" xfId="25156" xr:uid="{00000000-0005-0000-0000-0000FF5C0000}"/>
    <cellStyle name="Normal 2 5 11 2 3 3" xfId="15620" xr:uid="{00000000-0005-0000-0000-0000005D0000}"/>
    <cellStyle name="Normal 2 5 11 2 4" xfId="20388" xr:uid="{00000000-0005-0000-0000-0000015D0000}"/>
    <cellStyle name="Normal 2 5 11 2 5" xfId="10852" xr:uid="{00000000-0005-0000-0000-0000025D0000}"/>
    <cellStyle name="Normal 2 5 11 3" xfId="2506" xr:uid="{00000000-0005-0000-0000-0000035D0000}"/>
    <cellStyle name="Normal 2 5 11 3 2" xfId="7275" xr:uid="{00000000-0005-0000-0000-0000045D0000}"/>
    <cellStyle name="Normal 2 5 11 3 2 2" xfId="26348" xr:uid="{00000000-0005-0000-0000-0000055D0000}"/>
    <cellStyle name="Normal 2 5 11 3 2 3" xfId="16812" xr:uid="{00000000-0005-0000-0000-0000065D0000}"/>
    <cellStyle name="Normal 2 5 11 3 3" xfId="21580" xr:uid="{00000000-0005-0000-0000-0000075D0000}"/>
    <cellStyle name="Normal 2 5 11 3 4" xfId="12044" xr:uid="{00000000-0005-0000-0000-0000085D0000}"/>
    <cellStyle name="Normal 2 5 11 4" xfId="4891" xr:uid="{00000000-0005-0000-0000-0000095D0000}"/>
    <cellStyle name="Normal 2 5 11 4 2" xfId="23964" xr:uid="{00000000-0005-0000-0000-00000A5D0000}"/>
    <cellStyle name="Normal 2 5 11 4 3" xfId="14428" xr:uid="{00000000-0005-0000-0000-00000B5D0000}"/>
    <cellStyle name="Normal 2 5 11 5" xfId="19196" xr:uid="{00000000-0005-0000-0000-00000C5D0000}"/>
    <cellStyle name="Normal 2 5 11 6" xfId="9660" xr:uid="{00000000-0005-0000-0000-00000D5D0000}"/>
    <cellStyle name="Normal 2 5 12" xfId="1160" xr:uid="{00000000-0005-0000-0000-00000E5D0000}"/>
    <cellStyle name="Normal 2 5 12 2" xfId="2357" xr:uid="{00000000-0005-0000-0000-00000F5D0000}"/>
    <cellStyle name="Normal 2 5 12 2 2" xfId="4742" xr:uid="{00000000-0005-0000-0000-0000105D0000}"/>
    <cellStyle name="Normal 2 5 12 2 2 2" xfId="9511" xr:uid="{00000000-0005-0000-0000-0000115D0000}"/>
    <cellStyle name="Normal 2 5 12 2 2 2 2" xfId="28584" xr:uid="{00000000-0005-0000-0000-0000125D0000}"/>
    <cellStyle name="Normal 2 5 12 2 2 2 3" xfId="19048" xr:uid="{00000000-0005-0000-0000-0000135D0000}"/>
    <cellStyle name="Normal 2 5 12 2 2 3" xfId="23816" xr:uid="{00000000-0005-0000-0000-0000145D0000}"/>
    <cellStyle name="Normal 2 5 12 2 2 4" xfId="14280" xr:uid="{00000000-0005-0000-0000-0000155D0000}"/>
    <cellStyle name="Normal 2 5 12 2 3" xfId="7127" xr:uid="{00000000-0005-0000-0000-0000165D0000}"/>
    <cellStyle name="Normal 2 5 12 2 3 2" xfId="26200" xr:uid="{00000000-0005-0000-0000-0000175D0000}"/>
    <cellStyle name="Normal 2 5 12 2 3 3" xfId="16664" xr:uid="{00000000-0005-0000-0000-0000185D0000}"/>
    <cellStyle name="Normal 2 5 12 2 4" xfId="21432" xr:uid="{00000000-0005-0000-0000-0000195D0000}"/>
    <cellStyle name="Normal 2 5 12 2 5" xfId="11896" xr:uid="{00000000-0005-0000-0000-00001A5D0000}"/>
    <cellStyle name="Normal 2 5 12 3" xfId="3550" xr:uid="{00000000-0005-0000-0000-00001B5D0000}"/>
    <cellStyle name="Normal 2 5 12 3 2" xfId="8319" xr:uid="{00000000-0005-0000-0000-00001C5D0000}"/>
    <cellStyle name="Normal 2 5 12 3 2 2" xfId="27392" xr:uid="{00000000-0005-0000-0000-00001D5D0000}"/>
    <cellStyle name="Normal 2 5 12 3 2 3" xfId="17856" xr:uid="{00000000-0005-0000-0000-00001E5D0000}"/>
    <cellStyle name="Normal 2 5 12 3 3" xfId="22624" xr:uid="{00000000-0005-0000-0000-00001F5D0000}"/>
    <cellStyle name="Normal 2 5 12 3 4" xfId="13088" xr:uid="{00000000-0005-0000-0000-0000205D0000}"/>
    <cellStyle name="Normal 2 5 12 4" xfId="5935" xr:uid="{00000000-0005-0000-0000-0000215D0000}"/>
    <cellStyle name="Normal 2 5 12 4 2" xfId="25008" xr:uid="{00000000-0005-0000-0000-0000225D0000}"/>
    <cellStyle name="Normal 2 5 12 4 3" xfId="15472" xr:uid="{00000000-0005-0000-0000-0000235D0000}"/>
    <cellStyle name="Normal 2 5 12 5" xfId="20240" xr:uid="{00000000-0005-0000-0000-0000245D0000}"/>
    <cellStyle name="Normal 2 5 12 6" xfId="10704" xr:uid="{00000000-0005-0000-0000-0000255D0000}"/>
    <cellStyle name="Normal 2 5 13" xfId="66" xr:uid="{00000000-0005-0000-0000-0000265D0000}"/>
    <cellStyle name="Normal 2 5 13 2" xfId="1265" xr:uid="{00000000-0005-0000-0000-0000275D0000}"/>
    <cellStyle name="Normal 2 5 13 2 2" xfId="3650" xr:uid="{00000000-0005-0000-0000-0000285D0000}"/>
    <cellStyle name="Normal 2 5 13 2 2 2" xfId="8419" xr:uid="{00000000-0005-0000-0000-0000295D0000}"/>
    <cellStyle name="Normal 2 5 13 2 2 2 2" xfId="27492" xr:uid="{00000000-0005-0000-0000-00002A5D0000}"/>
    <cellStyle name="Normal 2 5 13 2 2 2 3" xfId="17956" xr:uid="{00000000-0005-0000-0000-00002B5D0000}"/>
    <cellStyle name="Normal 2 5 13 2 2 3" xfId="22724" xr:uid="{00000000-0005-0000-0000-00002C5D0000}"/>
    <cellStyle name="Normal 2 5 13 2 2 4" xfId="13188" xr:uid="{00000000-0005-0000-0000-00002D5D0000}"/>
    <cellStyle name="Normal 2 5 13 2 3" xfId="6035" xr:uid="{00000000-0005-0000-0000-00002E5D0000}"/>
    <cellStyle name="Normal 2 5 13 2 3 2" xfId="25108" xr:uid="{00000000-0005-0000-0000-00002F5D0000}"/>
    <cellStyle name="Normal 2 5 13 2 3 3" xfId="15572" xr:uid="{00000000-0005-0000-0000-0000305D0000}"/>
    <cellStyle name="Normal 2 5 13 2 4" xfId="20340" xr:uid="{00000000-0005-0000-0000-0000315D0000}"/>
    <cellStyle name="Normal 2 5 13 2 5" xfId="10804" xr:uid="{00000000-0005-0000-0000-0000325D0000}"/>
    <cellStyle name="Normal 2 5 13 3" xfId="2458" xr:uid="{00000000-0005-0000-0000-0000335D0000}"/>
    <cellStyle name="Normal 2 5 13 3 2" xfId="7227" xr:uid="{00000000-0005-0000-0000-0000345D0000}"/>
    <cellStyle name="Normal 2 5 13 3 2 2" xfId="26300" xr:uid="{00000000-0005-0000-0000-0000355D0000}"/>
    <cellStyle name="Normal 2 5 13 3 2 3" xfId="16764" xr:uid="{00000000-0005-0000-0000-0000365D0000}"/>
    <cellStyle name="Normal 2 5 13 3 3" xfId="21532" xr:uid="{00000000-0005-0000-0000-0000375D0000}"/>
    <cellStyle name="Normal 2 5 13 3 4" xfId="11996" xr:uid="{00000000-0005-0000-0000-0000385D0000}"/>
    <cellStyle name="Normal 2 5 13 4" xfId="4843" xr:uid="{00000000-0005-0000-0000-0000395D0000}"/>
    <cellStyle name="Normal 2 5 13 4 2" xfId="23916" xr:uid="{00000000-0005-0000-0000-00003A5D0000}"/>
    <cellStyle name="Normal 2 5 13 4 3" xfId="14380" xr:uid="{00000000-0005-0000-0000-00003B5D0000}"/>
    <cellStyle name="Normal 2 5 13 5" xfId="19148" xr:uid="{00000000-0005-0000-0000-00003C5D0000}"/>
    <cellStyle name="Normal 2 5 13 6" xfId="9612" xr:uid="{00000000-0005-0000-0000-00003D5D0000}"/>
    <cellStyle name="Normal 2 5 14" xfId="1217" xr:uid="{00000000-0005-0000-0000-00003E5D0000}"/>
    <cellStyle name="Normal 2 5 14 2" xfId="3602" xr:uid="{00000000-0005-0000-0000-00003F5D0000}"/>
    <cellStyle name="Normal 2 5 14 2 2" xfId="8371" xr:uid="{00000000-0005-0000-0000-0000405D0000}"/>
    <cellStyle name="Normal 2 5 14 2 2 2" xfId="27444" xr:uid="{00000000-0005-0000-0000-0000415D0000}"/>
    <cellStyle name="Normal 2 5 14 2 2 3" xfId="17908" xr:uid="{00000000-0005-0000-0000-0000425D0000}"/>
    <cellStyle name="Normal 2 5 14 2 3" xfId="22676" xr:uid="{00000000-0005-0000-0000-0000435D0000}"/>
    <cellStyle name="Normal 2 5 14 2 4" xfId="13140" xr:uid="{00000000-0005-0000-0000-0000445D0000}"/>
    <cellStyle name="Normal 2 5 14 3" xfId="5987" xr:uid="{00000000-0005-0000-0000-0000455D0000}"/>
    <cellStyle name="Normal 2 5 14 3 2" xfId="25060" xr:uid="{00000000-0005-0000-0000-0000465D0000}"/>
    <cellStyle name="Normal 2 5 14 3 3" xfId="15524" xr:uid="{00000000-0005-0000-0000-0000475D0000}"/>
    <cellStyle name="Normal 2 5 14 4" xfId="20292" xr:uid="{00000000-0005-0000-0000-0000485D0000}"/>
    <cellStyle name="Normal 2 5 14 5" xfId="10756" xr:uid="{00000000-0005-0000-0000-0000495D0000}"/>
    <cellStyle name="Normal 2 5 15" xfId="2410" xr:uid="{00000000-0005-0000-0000-00004A5D0000}"/>
    <cellStyle name="Normal 2 5 15 2" xfId="7179" xr:uid="{00000000-0005-0000-0000-00004B5D0000}"/>
    <cellStyle name="Normal 2 5 15 2 2" xfId="26252" xr:uid="{00000000-0005-0000-0000-00004C5D0000}"/>
    <cellStyle name="Normal 2 5 15 2 3" xfId="16716" xr:uid="{00000000-0005-0000-0000-00004D5D0000}"/>
    <cellStyle name="Normal 2 5 15 3" xfId="21484" xr:uid="{00000000-0005-0000-0000-00004E5D0000}"/>
    <cellStyle name="Normal 2 5 15 4" xfId="11948" xr:uid="{00000000-0005-0000-0000-00004F5D0000}"/>
    <cellStyle name="Normal 2 5 16" xfId="4795" xr:uid="{00000000-0005-0000-0000-0000505D0000}"/>
    <cellStyle name="Normal 2 5 16 2" xfId="23868" xr:uid="{00000000-0005-0000-0000-0000515D0000}"/>
    <cellStyle name="Normal 2 5 16 3" xfId="14332" xr:uid="{00000000-0005-0000-0000-0000525D0000}"/>
    <cellStyle name="Normal 2 5 17" xfId="19100" xr:uid="{00000000-0005-0000-0000-0000535D0000}"/>
    <cellStyle name="Normal 2 5 18" xfId="9564" xr:uid="{00000000-0005-0000-0000-0000545D0000}"/>
    <cellStyle name="Normal 2 5 2" xfId="24" xr:uid="{00000000-0005-0000-0000-0000555D0000}"/>
    <cellStyle name="Normal 2 5 2 10" xfId="120" xr:uid="{00000000-0005-0000-0000-0000565D0000}"/>
    <cellStyle name="Normal 2 5 2 10 2" xfId="1319" xr:uid="{00000000-0005-0000-0000-0000575D0000}"/>
    <cellStyle name="Normal 2 5 2 10 2 2" xfId="3704" xr:uid="{00000000-0005-0000-0000-0000585D0000}"/>
    <cellStyle name="Normal 2 5 2 10 2 2 2" xfId="8473" xr:uid="{00000000-0005-0000-0000-0000595D0000}"/>
    <cellStyle name="Normal 2 5 2 10 2 2 2 2" xfId="27546" xr:uid="{00000000-0005-0000-0000-00005A5D0000}"/>
    <cellStyle name="Normal 2 5 2 10 2 2 2 3" xfId="18010" xr:uid="{00000000-0005-0000-0000-00005B5D0000}"/>
    <cellStyle name="Normal 2 5 2 10 2 2 3" xfId="22778" xr:uid="{00000000-0005-0000-0000-00005C5D0000}"/>
    <cellStyle name="Normal 2 5 2 10 2 2 4" xfId="13242" xr:uid="{00000000-0005-0000-0000-00005D5D0000}"/>
    <cellStyle name="Normal 2 5 2 10 2 3" xfId="6089" xr:uid="{00000000-0005-0000-0000-00005E5D0000}"/>
    <cellStyle name="Normal 2 5 2 10 2 3 2" xfId="25162" xr:uid="{00000000-0005-0000-0000-00005F5D0000}"/>
    <cellStyle name="Normal 2 5 2 10 2 3 3" xfId="15626" xr:uid="{00000000-0005-0000-0000-0000605D0000}"/>
    <cellStyle name="Normal 2 5 2 10 2 4" xfId="20394" xr:uid="{00000000-0005-0000-0000-0000615D0000}"/>
    <cellStyle name="Normal 2 5 2 10 2 5" xfId="10858" xr:uid="{00000000-0005-0000-0000-0000625D0000}"/>
    <cellStyle name="Normal 2 5 2 10 3" xfId="2512" xr:uid="{00000000-0005-0000-0000-0000635D0000}"/>
    <cellStyle name="Normal 2 5 2 10 3 2" xfId="7281" xr:uid="{00000000-0005-0000-0000-0000645D0000}"/>
    <cellStyle name="Normal 2 5 2 10 3 2 2" xfId="26354" xr:uid="{00000000-0005-0000-0000-0000655D0000}"/>
    <cellStyle name="Normal 2 5 2 10 3 2 3" xfId="16818" xr:uid="{00000000-0005-0000-0000-0000665D0000}"/>
    <cellStyle name="Normal 2 5 2 10 3 3" xfId="21586" xr:uid="{00000000-0005-0000-0000-0000675D0000}"/>
    <cellStyle name="Normal 2 5 2 10 3 4" xfId="12050" xr:uid="{00000000-0005-0000-0000-0000685D0000}"/>
    <cellStyle name="Normal 2 5 2 10 4" xfId="4897" xr:uid="{00000000-0005-0000-0000-0000695D0000}"/>
    <cellStyle name="Normal 2 5 2 10 4 2" xfId="23970" xr:uid="{00000000-0005-0000-0000-00006A5D0000}"/>
    <cellStyle name="Normal 2 5 2 10 4 3" xfId="14434" xr:uid="{00000000-0005-0000-0000-00006B5D0000}"/>
    <cellStyle name="Normal 2 5 2 10 5" xfId="19202" xr:uid="{00000000-0005-0000-0000-00006C5D0000}"/>
    <cellStyle name="Normal 2 5 2 10 6" xfId="9666" xr:uid="{00000000-0005-0000-0000-00006D5D0000}"/>
    <cellStyle name="Normal 2 5 2 11" xfId="1166" xr:uid="{00000000-0005-0000-0000-00006E5D0000}"/>
    <cellStyle name="Normal 2 5 2 11 2" xfId="2363" xr:uid="{00000000-0005-0000-0000-00006F5D0000}"/>
    <cellStyle name="Normal 2 5 2 11 2 2" xfId="4748" xr:uid="{00000000-0005-0000-0000-0000705D0000}"/>
    <cellStyle name="Normal 2 5 2 11 2 2 2" xfId="9517" xr:uid="{00000000-0005-0000-0000-0000715D0000}"/>
    <cellStyle name="Normal 2 5 2 11 2 2 2 2" xfId="28590" xr:uid="{00000000-0005-0000-0000-0000725D0000}"/>
    <cellStyle name="Normal 2 5 2 11 2 2 2 3" xfId="19054" xr:uid="{00000000-0005-0000-0000-0000735D0000}"/>
    <cellStyle name="Normal 2 5 2 11 2 2 3" xfId="23822" xr:uid="{00000000-0005-0000-0000-0000745D0000}"/>
    <cellStyle name="Normal 2 5 2 11 2 2 4" xfId="14286" xr:uid="{00000000-0005-0000-0000-0000755D0000}"/>
    <cellStyle name="Normal 2 5 2 11 2 3" xfId="7133" xr:uid="{00000000-0005-0000-0000-0000765D0000}"/>
    <cellStyle name="Normal 2 5 2 11 2 3 2" xfId="26206" xr:uid="{00000000-0005-0000-0000-0000775D0000}"/>
    <cellStyle name="Normal 2 5 2 11 2 3 3" xfId="16670" xr:uid="{00000000-0005-0000-0000-0000785D0000}"/>
    <cellStyle name="Normal 2 5 2 11 2 4" xfId="21438" xr:uid="{00000000-0005-0000-0000-0000795D0000}"/>
    <cellStyle name="Normal 2 5 2 11 2 5" xfId="11902" xr:uid="{00000000-0005-0000-0000-00007A5D0000}"/>
    <cellStyle name="Normal 2 5 2 11 3" xfId="3556" xr:uid="{00000000-0005-0000-0000-00007B5D0000}"/>
    <cellStyle name="Normal 2 5 2 11 3 2" xfId="8325" xr:uid="{00000000-0005-0000-0000-00007C5D0000}"/>
    <cellStyle name="Normal 2 5 2 11 3 2 2" xfId="27398" xr:uid="{00000000-0005-0000-0000-00007D5D0000}"/>
    <cellStyle name="Normal 2 5 2 11 3 2 3" xfId="17862" xr:uid="{00000000-0005-0000-0000-00007E5D0000}"/>
    <cellStyle name="Normal 2 5 2 11 3 3" xfId="22630" xr:uid="{00000000-0005-0000-0000-00007F5D0000}"/>
    <cellStyle name="Normal 2 5 2 11 3 4" xfId="13094" xr:uid="{00000000-0005-0000-0000-0000805D0000}"/>
    <cellStyle name="Normal 2 5 2 11 4" xfId="5941" xr:uid="{00000000-0005-0000-0000-0000815D0000}"/>
    <cellStyle name="Normal 2 5 2 11 4 2" xfId="25014" xr:uid="{00000000-0005-0000-0000-0000825D0000}"/>
    <cellStyle name="Normal 2 5 2 11 4 3" xfId="15478" xr:uid="{00000000-0005-0000-0000-0000835D0000}"/>
    <cellStyle name="Normal 2 5 2 11 5" xfId="20246" xr:uid="{00000000-0005-0000-0000-0000845D0000}"/>
    <cellStyle name="Normal 2 5 2 11 6" xfId="10710" xr:uid="{00000000-0005-0000-0000-0000855D0000}"/>
    <cellStyle name="Normal 2 5 2 12" xfId="72" xr:uid="{00000000-0005-0000-0000-0000865D0000}"/>
    <cellStyle name="Normal 2 5 2 12 2" xfId="1271" xr:uid="{00000000-0005-0000-0000-0000875D0000}"/>
    <cellStyle name="Normal 2 5 2 12 2 2" xfId="3656" xr:uid="{00000000-0005-0000-0000-0000885D0000}"/>
    <cellStyle name="Normal 2 5 2 12 2 2 2" xfId="8425" xr:uid="{00000000-0005-0000-0000-0000895D0000}"/>
    <cellStyle name="Normal 2 5 2 12 2 2 2 2" xfId="27498" xr:uid="{00000000-0005-0000-0000-00008A5D0000}"/>
    <cellStyle name="Normal 2 5 2 12 2 2 2 3" xfId="17962" xr:uid="{00000000-0005-0000-0000-00008B5D0000}"/>
    <cellStyle name="Normal 2 5 2 12 2 2 3" xfId="22730" xr:uid="{00000000-0005-0000-0000-00008C5D0000}"/>
    <cellStyle name="Normal 2 5 2 12 2 2 4" xfId="13194" xr:uid="{00000000-0005-0000-0000-00008D5D0000}"/>
    <cellStyle name="Normal 2 5 2 12 2 3" xfId="6041" xr:uid="{00000000-0005-0000-0000-00008E5D0000}"/>
    <cellStyle name="Normal 2 5 2 12 2 3 2" xfId="25114" xr:uid="{00000000-0005-0000-0000-00008F5D0000}"/>
    <cellStyle name="Normal 2 5 2 12 2 3 3" xfId="15578" xr:uid="{00000000-0005-0000-0000-0000905D0000}"/>
    <cellStyle name="Normal 2 5 2 12 2 4" xfId="20346" xr:uid="{00000000-0005-0000-0000-0000915D0000}"/>
    <cellStyle name="Normal 2 5 2 12 2 5" xfId="10810" xr:uid="{00000000-0005-0000-0000-0000925D0000}"/>
    <cellStyle name="Normal 2 5 2 12 3" xfId="2464" xr:uid="{00000000-0005-0000-0000-0000935D0000}"/>
    <cellStyle name="Normal 2 5 2 12 3 2" xfId="7233" xr:uid="{00000000-0005-0000-0000-0000945D0000}"/>
    <cellStyle name="Normal 2 5 2 12 3 2 2" xfId="26306" xr:uid="{00000000-0005-0000-0000-0000955D0000}"/>
    <cellStyle name="Normal 2 5 2 12 3 2 3" xfId="16770" xr:uid="{00000000-0005-0000-0000-0000965D0000}"/>
    <cellStyle name="Normal 2 5 2 12 3 3" xfId="21538" xr:uid="{00000000-0005-0000-0000-0000975D0000}"/>
    <cellStyle name="Normal 2 5 2 12 3 4" xfId="12002" xr:uid="{00000000-0005-0000-0000-0000985D0000}"/>
    <cellStyle name="Normal 2 5 2 12 4" xfId="4849" xr:uid="{00000000-0005-0000-0000-0000995D0000}"/>
    <cellStyle name="Normal 2 5 2 12 4 2" xfId="23922" xr:uid="{00000000-0005-0000-0000-00009A5D0000}"/>
    <cellStyle name="Normal 2 5 2 12 4 3" xfId="14386" xr:uid="{00000000-0005-0000-0000-00009B5D0000}"/>
    <cellStyle name="Normal 2 5 2 12 5" xfId="19154" xr:uid="{00000000-0005-0000-0000-00009C5D0000}"/>
    <cellStyle name="Normal 2 5 2 12 6" xfId="9618" xr:uid="{00000000-0005-0000-0000-00009D5D0000}"/>
    <cellStyle name="Normal 2 5 2 13" xfId="1223" xr:uid="{00000000-0005-0000-0000-00009E5D0000}"/>
    <cellStyle name="Normal 2 5 2 13 2" xfId="3608" xr:uid="{00000000-0005-0000-0000-00009F5D0000}"/>
    <cellStyle name="Normal 2 5 2 13 2 2" xfId="8377" xr:uid="{00000000-0005-0000-0000-0000A05D0000}"/>
    <cellStyle name="Normal 2 5 2 13 2 2 2" xfId="27450" xr:uid="{00000000-0005-0000-0000-0000A15D0000}"/>
    <cellStyle name="Normal 2 5 2 13 2 2 3" xfId="17914" xr:uid="{00000000-0005-0000-0000-0000A25D0000}"/>
    <cellStyle name="Normal 2 5 2 13 2 3" xfId="22682" xr:uid="{00000000-0005-0000-0000-0000A35D0000}"/>
    <cellStyle name="Normal 2 5 2 13 2 4" xfId="13146" xr:uid="{00000000-0005-0000-0000-0000A45D0000}"/>
    <cellStyle name="Normal 2 5 2 13 3" xfId="5993" xr:uid="{00000000-0005-0000-0000-0000A55D0000}"/>
    <cellStyle name="Normal 2 5 2 13 3 2" xfId="25066" xr:uid="{00000000-0005-0000-0000-0000A65D0000}"/>
    <cellStyle name="Normal 2 5 2 13 3 3" xfId="15530" xr:uid="{00000000-0005-0000-0000-0000A75D0000}"/>
    <cellStyle name="Normal 2 5 2 13 4" xfId="20298" xr:uid="{00000000-0005-0000-0000-0000A85D0000}"/>
    <cellStyle name="Normal 2 5 2 13 5" xfId="10762" xr:uid="{00000000-0005-0000-0000-0000A95D0000}"/>
    <cellStyle name="Normal 2 5 2 14" xfId="2416" xr:uid="{00000000-0005-0000-0000-0000AA5D0000}"/>
    <cellStyle name="Normal 2 5 2 14 2" xfId="7185" xr:uid="{00000000-0005-0000-0000-0000AB5D0000}"/>
    <cellStyle name="Normal 2 5 2 14 2 2" xfId="26258" xr:uid="{00000000-0005-0000-0000-0000AC5D0000}"/>
    <cellStyle name="Normal 2 5 2 14 2 3" xfId="16722" xr:uid="{00000000-0005-0000-0000-0000AD5D0000}"/>
    <cellStyle name="Normal 2 5 2 14 3" xfId="21490" xr:uid="{00000000-0005-0000-0000-0000AE5D0000}"/>
    <cellStyle name="Normal 2 5 2 14 4" xfId="11954" xr:uid="{00000000-0005-0000-0000-0000AF5D0000}"/>
    <cellStyle name="Normal 2 5 2 15" xfId="4801" xr:uid="{00000000-0005-0000-0000-0000B05D0000}"/>
    <cellStyle name="Normal 2 5 2 15 2" xfId="23874" xr:uid="{00000000-0005-0000-0000-0000B15D0000}"/>
    <cellStyle name="Normal 2 5 2 15 3" xfId="14338" xr:uid="{00000000-0005-0000-0000-0000B25D0000}"/>
    <cellStyle name="Normal 2 5 2 16" xfId="19106" xr:uid="{00000000-0005-0000-0000-0000B35D0000}"/>
    <cellStyle name="Normal 2 5 2 17" xfId="9570" xr:uid="{00000000-0005-0000-0000-0000B45D0000}"/>
    <cellStyle name="Normal 2 5 2 2" xfId="36" xr:uid="{00000000-0005-0000-0000-0000B55D0000}"/>
    <cellStyle name="Normal 2 5 2 2 10" xfId="1178" xr:uid="{00000000-0005-0000-0000-0000B65D0000}"/>
    <cellStyle name="Normal 2 5 2 2 10 2" xfId="2375" xr:uid="{00000000-0005-0000-0000-0000B75D0000}"/>
    <cellStyle name="Normal 2 5 2 2 10 2 2" xfId="4760" xr:uid="{00000000-0005-0000-0000-0000B85D0000}"/>
    <cellStyle name="Normal 2 5 2 2 10 2 2 2" xfId="9529" xr:uid="{00000000-0005-0000-0000-0000B95D0000}"/>
    <cellStyle name="Normal 2 5 2 2 10 2 2 2 2" xfId="28602" xr:uid="{00000000-0005-0000-0000-0000BA5D0000}"/>
    <cellStyle name="Normal 2 5 2 2 10 2 2 2 3" xfId="19066" xr:uid="{00000000-0005-0000-0000-0000BB5D0000}"/>
    <cellStyle name="Normal 2 5 2 2 10 2 2 3" xfId="23834" xr:uid="{00000000-0005-0000-0000-0000BC5D0000}"/>
    <cellStyle name="Normal 2 5 2 2 10 2 2 4" xfId="14298" xr:uid="{00000000-0005-0000-0000-0000BD5D0000}"/>
    <cellStyle name="Normal 2 5 2 2 10 2 3" xfId="7145" xr:uid="{00000000-0005-0000-0000-0000BE5D0000}"/>
    <cellStyle name="Normal 2 5 2 2 10 2 3 2" xfId="26218" xr:uid="{00000000-0005-0000-0000-0000BF5D0000}"/>
    <cellStyle name="Normal 2 5 2 2 10 2 3 3" xfId="16682" xr:uid="{00000000-0005-0000-0000-0000C05D0000}"/>
    <cellStyle name="Normal 2 5 2 2 10 2 4" xfId="21450" xr:uid="{00000000-0005-0000-0000-0000C15D0000}"/>
    <cellStyle name="Normal 2 5 2 2 10 2 5" xfId="11914" xr:uid="{00000000-0005-0000-0000-0000C25D0000}"/>
    <cellStyle name="Normal 2 5 2 2 10 3" xfId="3568" xr:uid="{00000000-0005-0000-0000-0000C35D0000}"/>
    <cellStyle name="Normal 2 5 2 2 10 3 2" xfId="8337" xr:uid="{00000000-0005-0000-0000-0000C45D0000}"/>
    <cellStyle name="Normal 2 5 2 2 10 3 2 2" xfId="27410" xr:uid="{00000000-0005-0000-0000-0000C55D0000}"/>
    <cellStyle name="Normal 2 5 2 2 10 3 2 3" xfId="17874" xr:uid="{00000000-0005-0000-0000-0000C65D0000}"/>
    <cellStyle name="Normal 2 5 2 2 10 3 3" xfId="22642" xr:uid="{00000000-0005-0000-0000-0000C75D0000}"/>
    <cellStyle name="Normal 2 5 2 2 10 3 4" xfId="13106" xr:uid="{00000000-0005-0000-0000-0000C85D0000}"/>
    <cellStyle name="Normal 2 5 2 2 10 4" xfId="5953" xr:uid="{00000000-0005-0000-0000-0000C95D0000}"/>
    <cellStyle name="Normal 2 5 2 2 10 4 2" xfId="25026" xr:uid="{00000000-0005-0000-0000-0000CA5D0000}"/>
    <cellStyle name="Normal 2 5 2 2 10 4 3" xfId="15490" xr:uid="{00000000-0005-0000-0000-0000CB5D0000}"/>
    <cellStyle name="Normal 2 5 2 2 10 5" xfId="20258" xr:uid="{00000000-0005-0000-0000-0000CC5D0000}"/>
    <cellStyle name="Normal 2 5 2 2 10 6" xfId="10722" xr:uid="{00000000-0005-0000-0000-0000CD5D0000}"/>
    <cellStyle name="Normal 2 5 2 2 11" xfId="84" xr:uid="{00000000-0005-0000-0000-0000CE5D0000}"/>
    <cellStyle name="Normal 2 5 2 2 11 2" xfId="1283" xr:uid="{00000000-0005-0000-0000-0000CF5D0000}"/>
    <cellStyle name="Normal 2 5 2 2 11 2 2" xfId="3668" xr:uid="{00000000-0005-0000-0000-0000D05D0000}"/>
    <cellStyle name="Normal 2 5 2 2 11 2 2 2" xfId="8437" xr:uid="{00000000-0005-0000-0000-0000D15D0000}"/>
    <cellStyle name="Normal 2 5 2 2 11 2 2 2 2" xfId="27510" xr:uid="{00000000-0005-0000-0000-0000D25D0000}"/>
    <cellStyle name="Normal 2 5 2 2 11 2 2 2 3" xfId="17974" xr:uid="{00000000-0005-0000-0000-0000D35D0000}"/>
    <cellStyle name="Normal 2 5 2 2 11 2 2 3" xfId="22742" xr:uid="{00000000-0005-0000-0000-0000D45D0000}"/>
    <cellStyle name="Normal 2 5 2 2 11 2 2 4" xfId="13206" xr:uid="{00000000-0005-0000-0000-0000D55D0000}"/>
    <cellStyle name="Normal 2 5 2 2 11 2 3" xfId="6053" xr:uid="{00000000-0005-0000-0000-0000D65D0000}"/>
    <cellStyle name="Normal 2 5 2 2 11 2 3 2" xfId="25126" xr:uid="{00000000-0005-0000-0000-0000D75D0000}"/>
    <cellStyle name="Normal 2 5 2 2 11 2 3 3" xfId="15590" xr:uid="{00000000-0005-0000-0000-0000D85D0000}"/>
    <cellStyle name="Normal 2 5 2 2 11 2 4" xfId="20358" xr:uid="{00000000-0005-0000-0000-0000D95D0000}"/>
    <cellStyle name="Normal 2 5 2 2 11 2 5" xfId="10822" xr:uid="{00000000-0005-0000-0000-0000DA5D0000}"/>
    <cellStyle name="Normal 2 5 2 2 11 3" xfId="2476" xr:uid="{00000000-0005-0000-0000-0000DB5D0000}"/>
    <cellStyle name="Normal 2 5 2 2 11 3 2" xfId="7245" xr:uid="{00000000-0005-0000-0000-0000DC5D0000}"/>
    <cellStyle name="Normal 2 5 2 2 11 3 2 2" xfId="26318" xr:uid="{00000000-0005-0000-0000-0000DD5D0000}"/>
    <cellStyle name="Normal 2 5 2 2 11 3 2 3" xfId="16782" xr:uid="{00000000-0005-0000-0000-0000DE5D0000}"/>
    <cellStyle name="Normal 2 5 2 2 11 3 3" xfId="21550" xr:uid="{00000000-0005-0000-0000-0000DF5D0000}"/>
    <cellStyle name="Normal 2 5 2 2 11 3 4" xfId="12014" xr:uid="{00000000-0005-0000-0000-0000E05D0000}"/>
    <cellStyle name="Normal 2 5 2 2 11 4" xfId="4861" xr:uid="{00000000-0005-0000-0000-0000E15D0000}"/>
    <cellStyle name="Normal 2 5 2 2 11 4 2" xfId="23934" xr:uid="{00000000-0005-0000-0000-0000E25D0000}"/>
    <cellStyle name="Normal 2 5 2 2 11 4 3" xfId="14398" xr:uid="{00000000-0005-0000-0000-0000E35D0000}"/>
    <cellStyle name="Normal 2 5 2 2 11 5" xfId="19166" xr:uid="{00000000-0005-0000-0000-0000E45D0000}"/>
    <cellStyle name="Normal 2 5 2 2 11 6" xfId="9630" xr:uid="{00000000-0005-0000-0000-0000E55D0000}"/>
    <cellStyle name="Normal 2 5 2 2 12" xfId="1235" xr:uid="{00000000-0005-0000-0000-0000E65D0000}"/>
    <cellStyle name="Normal 2 5 2 2 12 2" xfId="3620" xr:uid="{00000000-0005-0000-0000-0000E75D0000}"/>
    <cellStyle name="Normal 2 5 2 2 12 2 2" xfId="8389" xr:uid="{00000000-0005-0000-0000-0000E85D0000}"/>
    <cellStyle name="Normal 2 5 2 2 12 2 2 2" xfId="27462" xr:uid="{00000000-0005-0000-0000-0000E95D0000}"/>
    <cellStyle name="Normal 2 5 2 2 12 2 2 3" xfId="17926" xr:uid="{00000000-0005-0000-0000-0000EA5D0000}"/>
    <cellStyle name="Normal 2 5 2 2 12 2 3" xfId="22694" xr:uid="{00000000-0005-0000-0000-0000EB5D0000}"/>
    <cellStyle name="Normal 2 5 2 2 12 2 4" xfId="13158" xr:uid="{00000000-0005-0000-0000-0000EC5D0000}"/>
    <cellStyle name="Normal 2 5 2 2 12 3" xfId="6005" xr:uid="{00000000-0005-0000-0000-0000ED5D0000}"/>
    <cellStyle name="Normal 2 5 2 2 12 3 2" xfId="25078" xr:uid="{00000000-0005-0000-0000-0000EE5D0000}"/>
    <cellStyle name="Normal 2 5 2 2 12 3 3" xfId="15542" xr:uid="{00000000-0005-0000-0000-0000EF5D0000}"/>
    <cellStyle name="Normal 2 5 2 2 12 4" xfId="20310" xr:uid="{00000000-0005-0000-0000-0000F05D0000}"/>
    <cellStyle name="Normal 2 5 2 2 12 5" xfId="10774" xr:uid="{00000000-0005-0000-0000-0000F15D0000}"/>
    <cellStyle name="Normal 2 5 2 2 13" xfId="2428" xr:uid="{00000000-0005-0000-0000-0000F25D0000}"/>
    <cellStyle name="Normal 2 5 2 2 13 2" xfId="7197" xr:uid="{00000000-0005-0000-0000-0000F35D0000}"/>
    <cellStyle name="Normal 2 5 2 2 13 2 2" xfId="26270" xr:uid="{00000000-0005-0000-0000-0000F45D0000}"/>
    <cellStyle name="Normal 2 5 2 2 13 2 3" xfId="16734" xr:uid="{00000000-0005-0000-0000-0000F55D0000}"/>
    <cellStyle name="Normal 2 5 2 2 13 3" xfId="21502" xr:uid="{00000000-0005-0000-0000-0000F65D0000}"/>
    <cellStyle name="Normal 2 5 2 2 13 4" xfId="11966" xr:uid="{00000000-0005-0000-0000-0000F75D0000}"/>
    <cellStyle name="Normal 2 5 2 2 14" xfId="4813" xr:uid="{00000000-0005-0000-0000-0000F85D0000}"/>
    <cellStyle name="Normal 2 5 2 2 14 2" xfId="23886" xr:uid="{00000000-0005-0000-0000-0000F95D0000}"/>
    <cellStyle name="Normal 2 5 2 2 14 3" xfId="14350" xr:uid="{00000000-0005-0000-0000-0000FA5D0000}"/>
    <cellStyle name="Normal 2 5 2 2 15" xfId="19118" xr:uid="{00000000-0005-0000-0000-0000FB5D0000}"/>
    <cellStyle name="Normal 2 5 2 2 16" xfId="9582" xr:uid="{00000000-0005-0000-0000-0000FC5D0000}"/>
    <cellStyle name="Normal 2 5 2 2 2" xfId="60" xr:uid="{00000000-0005-0000-0000-0000FD5D0000}"/>
    <cellStyle name="Normal 2 5 2 2 2 10" xfId="1259" xr:uid="{00000000-0005-0000-0000-0000FE5D0000}"/>
    <cellStyle name="Normal 2 5 2 2 2 10 2" xfId="3644" xr:uid="{00000000-0005-0000-0000-0000FF5D0000}"/>
    <cellStyle name="Normal 2 5 2 2 2 10 2 2" xfId="8413" xr:uid="{00000000-0005-0000-0000-0000005E0000}"/>
    <cellStyle name="Normal 2 5 2 2 2 10 2 2 2" xfId="27486" xr:uid="{00000000-0005-0000-0000-0000015E0000}"/>
    <cellStyle name="Normal 2 5 2 2 2 10 2 2 3" xfId="17950" xr:uid="{00000000-0005-0000-0000-0000025E0000}"/>
    <cellStyle name="Normal 2 5 2 2 2 10 2 3" xfId="22718" xr:uid="{00000000-0005-0000-0000-0000035E0000}"/>
    <cellStyle name="Normal 2 5 2 2 2 10 2 4" xfId="13182" xr:uid="{00000000-0005-0000-0000-0000045E0000}"/>
    <cellStyle name="Normal 2 5 2 2 2 10 3" xfId="6029" xr:uid="{00000000-0005-0000-0000-0000055E0000}"/>
    <cellStyle name="Normal 2 5 2 2 2 10 3 2" xfId="25102" xr:uid="{00000000-0005-0000-0000-0000065E0000}"/>
    <cellStyle name="Normal 2 5 2 2 2 10 3 3" xfId="15566" xr:uid="{00000000-0005-0000-0000-0000075E0000}"/>
    <cellStyle name="Normal 2 5 2 2 2 10 4" xfId="20334" xr:uid="{00000000-0005-0000-0000-0000085E0000}"/>
    <cellStyle name="Normal 2 5 2 2 2 10 5" xfId="10798" xr:uid="{00000000-0005-0000-0000-0000095E0000}"/>
    <cellStyle name="Normal 2 5 2 2 2 11" xfId="2452" xr:uid="{00000000-0005-0000-0000-00000A5E0000}"/>
    <cellStyle name="Normal 2 5 2 2 2 11 2" xfId="7221" xr:uid="{00000000-0005-0000-0000-00000B5E0000}"/>
    <cellStyle name="Normal 2 5 2 2 2 11 2 2" xfId="26294" xr:uid="{00000000-0005-0000-0000-00000C5E0000}"/>
    <cellStyle name="Normal 2 5 2 2 2 11 2 3" xfId="16758" xr:uid="{00000000-0005-0000-0000-00000D5E0000}"/>
    <cellStyle name="Normal 2 5 2 2 2 11 3" xfId="21526" xr:uid="{00000000-0005-0000-0000-00000E5E0000}"/>
    <cellStyle name="Normal 2 5 2 2 2 11 4" xfId="11990" xr:uid="{00000000-0005-0000-0000-00000F5E0000}"/>
    <cellStyle name="Normal 2 5 2 2 2 12" xfId="4837" xr:uid="{00000000-0005-0000-0000-0000105E0000}"/>
    <cellStyle name="Normal 2 5 2 2 2 12 2" xfId="23910" xr:uid="{00000000-0005-0000-0000-0000115E0000}"/>
    <cellStyle name="Normal 2 5 2 2 2 12 3" xfId="14374" xr:uid="{00000000-0005-0000-0000-0000125E0000}"/>
    <cellStyle name="Normal 2 5 2 2 2 13" xfId="19142" xr:uid="{00000000-0005-0000-0000-0000135E0000}"/>
    <cellStyle name="Normal 2 5 2 2 2 14" xfId="9606" xr:uid="{00000000-0005-0000-0000-0000145E0000}"/>
    <cellStyle name="Normal 2 5 2 2 2 2" xfId="312" xr:uid="{00000000-0005-0000-0000-0000155E0000}"/>
    <cellStyle name="Normal 2 5 2 2 2 2 2" xfId="456" xr:uid="{00000000-0005-0000-0000-0000165E0000}"/>
    <cellStyle name="Normal 2 5 2 2 2 2 2 2" xfId="805" xr:uid="{00000000-0005-0000-0000-0000175E0000}"/>
    <cellStyle name="Normal 2 5 2 2 2 2 2 2 2" xfId="2003" xr:uid="{00000000-0005-0000-0000-0000185E0000}"/>
    <cellStyle name="Normal 2 5 2 2 2 2 2 2 2 2" xfId="4388" xr:uid="{00000000-0005-0000-0000-0000195E0000}"/>
    <cellStyle name="Normal 2 5 2 2 2 2 2 2 2 2 2" xfId="9157" xr:uid="{00000000-0005-0000-0000-00001A5E0000}"/>
    <cellStyle name="Normal 2 5 2 2 2 2 2 2 2 2 2 2" xfId="28230" xr:uid="{00000000-0005-0000-0000-00001B5E0000}"/>
    <cellStyle name="Normal 2 5 2 2 2 2 2 2 2 2 2 3" xfId="18694" xr:uid="{00000000-0005-0000-0000-00001C5E0000}"/>
    <cellStyle name="Normal 2 5 2 2 2 2 2 2 2 2 3" xfId="23462" xr:uid="{00000000-0005-0000-0000-00001D5E0000}"/>
    <cellStyle name="Normal 2 5 2 2 2 2 2 2 2 2 4" xfId="13926" xr:uid="{00000000-0005-0000-0000-00001E5E0000}"/>
    <cellStyle name="Normal 2 5 2 2 2 2 2 2 2 3" xfId="6773" xr:uid="{00000000-0005-0000-0000-00001F5E0000}"/>
    <cellStyle name="Normal 2 5 2 2 2 2 2 2 2 3 2" xfId="25846" xr:uid="{00000000-0005-0000-0000-0000205E0000}"/>
    <cellStyle name="Normal 2 5 2 2 2 2 2 2 2 3 3" xfId="16310" xr:uid="{00000000-0005-0000-0000-0000215E0000}"/>
    <cellStyle name="Normal 2 5 2 2 2 2 2 2 2 4" xfId="21078" xr:uid="{00000000-0005-0000-0000-0000225E0000}"/>
    <cellStyle name="Normal 2 5 2 2 2 2 2 2 2 5" xfId="11542" xr:uid="{00000000-0005-0000-0000-0000235E0000}"/>
    <cellStyle name="Normal 2 5 2 2 2 2 2 2 3" xfId="3196" xr:uid="{00000000-0005-0000-0000-0000245E0000}"/>
    <cellStyle name="Normal 2 5 2 2 2 2 2 2 3 2" xfId="7965" xr:uid="{00000000-0005-0000-0000-0000255E0000}"/>
    <cellStyle name="Normal 2 5 2 2 2 2 2 2 3 2 2" xfId="27038" xr:uid="{00000000-0005-0000-0000-0000265E0000}"/>
    <cellStyle name="Normal 2 5 2 2 2 2 2 2 3 2 3" xfId="17502" xr:uid="{00000000-0005-0000-0000-0000275E0000}"/>
    <cellStyle name="Normal 2 5 2 2 2 2 2 2 3 3" xfId="22270" xr:uid="{00000000-0005-0000-0000-0000285E0000}"/>
    <cellStyle name="Normal 2 5 2 2 2 2 2 2 3 4" xfId="12734" xr:uid="{00000000-0005-0000-0000-0000295E0000}"/>
    <cellStyle name="Normal 2 5 2 2 2 2 2 2 4" xfId="5581" xr:uid="{00000000-0005-0000-0000-00002A5E0000}"/>
    <cellStyle name="Normal 2 5 2 2 2 2 2 2 4 2" xfId="24654" xr:uid="{00000000-0005-0000-0000-00002B5E0000}"/>
    <cellStyle name="Normal 2 5 2 2 2 2 2 2 4 3" xfId="15118" xr:uid="{00000000-0005-0000-0000-00002C5E0000}"/>
    <cellStyle name="Normal 2 5 2 2 2 2 2 2 5" xfId="19886" xr:uid="{00000000-0005-0000-0000-00002D5E0000}"/>
    <cellStyle name="Normal 2 5 2 2 2 2 2 2 6" xfId="10350" xr:uid="{00000000-0005-0000-0000-00002E5E0000}"/>
    <cellStyle name="Normal 2 5 2 2 2 2 2 3" xfId="1153" xr:uid="{00000000-0005-0000-0000-00002F5E0000}"/>
    <cellStyle name="Normal 2 5 2 2 2 2 2 3 2" xfId="2351" xr:uid="{00000000-0005-0000-0000-0000305E0000}"/>
    <cellStyle name="Normal 2 5 2 2 2 2 2 3 2 2" xfId="4736" xr:uid="{00000000-0005-0000-0000-0000315E0000}"/>
    <cellStyle name="Normal 2 5 2 2 2 2 2 3 2 2 2" xfId="9505" xr:uid="{00000000-0005-0000-0000-0000325E0000}"/>
    <cellStyle name="Normal 2 5 2 2 2 2 2 3 2 2 2 2" xfId="28578" xr:uid="{00000000-0005-0000-0000-0000335E0000}"/>
    <cellStyle name="Normal 2 5 2 2 2 2 2 3 2 2 2 3" xfId="19042" xr:uid="{00000000-0005-0000-0000-0000345E0000}"/>
    <cellStyle name="Normal 2 5 2 2 2 2 2 3 2 2 3" xfId="23810" xr:uid="{00000000-0005-0000-0000-0000355E0000}"/>
    <cellStyle name="Normal 2 5 2 2 2 2 2 3 2 2 4" xfId="14274" xr:uid="{00000000-0005-0000-0000-0000365E0000}"/>
    <cellStyle name="Normal 2 5 2 2 2 2 2 3 2 3" xfId="7121" xr:uid="{00000000-0005-0000-0000-0000375E0000}"/>
    <cellStyle name="Normal 2 5 2 2 2 2 2 3 2 3 2" xfId="26194" xr:uid="{00000000-0005-0000-0000-0000385E0000}"/>
    <cellStyle name="Normal 2 5 2 2 2 2 2 3 2 3 3" xfId="16658" xr:uid="{00000000-0005-0000-0000-0000395E0000}"/>
    <cellStyle name="Normal 2 5 2 2 2 2 2 3 2 4" xfId="21426" xr:uid="{00000000-0005-0000-0000-00003A5E0000}"/>
    <cellStyle name="Normal 2 5 2 2 2 2 2 3 2 5" xfId="11890" xr:uid="{00000000-0005-0000-0000-00003B5E0000}"/>
    <cellStyle name="Normal 2 5 2 2 2 2 2 3 3" xfId="3544" xr:uid="{00000000-0005-0000-0000-00003C5E0000}"/>
    <cellStyle name="Normal 2 5 2 2 2 2 2 3 3 2" xfId="8313" xr:uid="{00000000-0005-0000-0000-00003D5E0000}"/>
    <cellStyle name="Normal 2 5 2 2 2 2 2 3 3 2 2" xfId="27386" xr:uid="{00000000-0005-0000-0000-00003E5E0000}"/>
    <cellStyle name="Normal 2 5 2 2 2 2 2 3 3 2 3" xfId="17850" xr:uid="{00000000-0005-0000-0000-00003F5E0000}"/>
    <cellStyle name="Normal 2 5 2 2 2 2 2 3 3 3" xfId="22618" xr:uid="{00000000-0005-0000-0000-0000405E0000}"/>
    <cellStyle name="Normal 2 5 2 2 2 2 2 3 3 4" xfId="13082" xr:uid="{00000000-0005-0000-0000-0000415E0000}"/>
    <cellStyle name="Normal 2 5 2 2 2 2 2 3 4" xfId="5929" xr:uid="{00000000-0005-0000-0000-0000425E0000}"/>
    <cellStyle name="Normal 2 5 2 2 2 2 2 3 4 2" xfId="25002" xr:uid="{00000000-0005-0000-0000-0000435E0000}"/>
    <cellStyle name="Normal 2 5 2 2 2 2 2 3 4 3" xfId="15466" xr:uid="{00000000-0005-0000-0000-0000445E0000}"/>
    <cellStyle name="Normal 2 5 2 2 2 2 2 3 5" xfId="20234" xr:uid="{00000000-0005-0000-0000-0000455E0000}"/>
    <cellStyle name="Normal 2 5 2 2 2 2 2 3 6" xfId="10698" xr:uid="{00000000-0005-0000-0000-0000465E0000}"/>
    <cellStyle name="Normal 2 5 2 2 2 2 2 4" xfId="1655" xr:uid="{00000000-0005-0000-0000-0000475E0000}"/>
    <cellStyle name="Normal 2 5 2 2 2 2 2 4 2" xfId="4040" xr:uid="{00000000-0005-0000-0000-0000485E0000}"/>
    <cellStyle name="Normal 2 5 2 2 2 2 2 4 2 2" xfId="8809" xr:uid="{00000000-0005-0000-0000-0000495E0000}"/>
    <cellStyle name="Normal 2 5 2 2 2 2 2 4 2 2 2" xfId="27882" xr:uid="{00000000-0005-0000-0000-00004A5E0000}"/>
    <cellStyle name="Normal 2 5 2 2 2 2 2 4 2 2 3" xfId="18346" xr:uid="{00000000-0005-0000-0000-00004B5E0000}"/>
    <cellStyle name="Normal 2 5 2 2 2 2 2 4 2 3" xfId="23114" xr:uid="{00000000-0005-0000-0000-00004C5E0000}"/>
    <cellStyle name="Normal 2 5 2 2 2 2 2 4 2 4" xfId="13578" xr:uid="{00000000-0005-0000-0000-00004D5E0000}"/>
    <cellStyle name="Normal 2 5 2 2 2 2 2 4 3" xfId="6425" xr:uid="{00000000-0005-0000-0000-00004E5E0000}"/>
    <cellStyle name="Normal 2 5 2 2 2 2 2 4 3 2" xfId="25498" xr:uid="{00000000-0005-0000-0000-00004F5E0000}"/>
    <cellStyle name="Normal 2 5 2 2 2 2 2 4 3 3" xfId="15962" xr:uid="{00000000-0005-0000-0000-0000505E0000}"/>
    <cellStyle name="Normal 2 5 2 2 2 2 2 4 4" xfId="20730" xr:uid="{00000000-0005-0000-0000-0000515E0000}"/>
    <cellStyle name="Normal 2 5 2 2 2 2 2 4 5" xfId="11194" xr:uid="{00000000-0005-0000-0000-0000525E0000}"/>
    <cellStyle name="Normal 2 5 2 2 2 2 2 5" xfId="2848" xr:uid="{00000000-0005-0000-0000-0000535E0000}"/>
    <cellStyle name="Normal 2 5 2 2 2 2 2 5 2" xfId="7617" xr:uid="{00000000-0005-0000-0000-0000545E0000}"/>
    <cellStyle name="Normal 2 5 2 2 2 2 2 5 2 2" xfId="26690" xr:uid="{00000000-0005-0000-0000-0000555E0000}"/>
    <cellStyle name="Normal 2 5 2 2 2 2 2 5 2 3" xfId="17154" xr:uid="{00000000-0005-0000-0000-0000565E0000}"/>
    <cellStyle name="Normal 2 5 2 2 2 2 2 5 3" xfId="21922" xr:uid="{00000000-0005-0000-0000-0000575E0000}"/>
    <cellStyle name="Normal 2 5 2 2 2 2 2 5 4" xfId="12386" xr:uid="{00000000-0005-0000-0000-0000585E0000}"/>
    <cellStyle name="Normal 2 5 2 2 2 2 2 6" xfId="5233" xr:uid="{00000000-0005-0000-0000-0000595E0000}"/>
    <cellStyle name="Normal 2 5 2 2 2 2 2 6 2" xfId="24306" xr:uid="{00000000-0005-0000-0000-00005A5E0000}"/>
    <cellStyle name="Normal 2 5 2 2 2 2 2 6 3" xfId="14770" xr:uid="{00000000-0005-0000-0000-00005B5E0000}"/>
    <cellStyle name="Normal 2 5 2 2 2 2 2 7" xfId="19538" xr:uid="{00000000-0005-0000-0000-00005C5E0000}"/>
    <cellStyle name="Normal 2 5 2 2 2 2 2 8" xfId="10002" xr:uid="{00000000-0005-0000-0000-00005D5E0000}"/>
    <cellStyle name="Normal 2 5 2 2 2 2 3" xfId="661" xr:uid="{00000000-0005-0000-0000-00005E5E0000}"/>
    <cellStyle name="Normal 2 5 2 2 2 2 3 2" xfId="1859" xr:uid="{00000000-0005-0000-0000-00005F5E0000}"/>
    <cellStyle name="Normal 2 5 2 2 2 2 3 2 2" xfId="4244" xr:uid="{00000000-0005-0000-0000-0000605E0000}"/>
    <cellStyle name="Normal 2 5 2 2 2 2 3 2 2 2" xfId="9013" xr:uid="{00000000-0005-0000-0000-0000615E0000}"/>
    <cellStyle name="Normal 2 5 2 2 2 2 3 2 2 2 2" xfId="28086" xr:uid="{00000000-0005-0000-0000-0000625E0000}"/>
    <cellStyle name="Normal 2 5 2 2 2 2 3 2 2 2 3" xfId="18550" xr:uid="{00000000-0005-0000-0000-0000635E0000}"/>
    <cellStyle name="Normal 2 5 2 2 2 2 3 2 2 3" xfId="23318" xr:uid="{00000000-0005-0000-0000-0000645E0000}"/>
    <cellStyle name="Normal 2 5 2 2 2 2 3 2 2 4" xfId="13782" xr:uid="{00000000-0005-0000-0000-0000655E0000}"/>
    <cellStyle name="Normal 2 5 2 2 2 2 3 2 3" xfId="6629" xr:uid="{00000000-0005-0000-0000-0000665E0000}"/>
    <cellStyle name="Normal 2 5 2 2 2 2 3 2 3 2" xfId="25702" xr:uid="{00000000-0005-0000-0000-0000675E0000}"/>
    <cellStyle name="Normal 2 5 2 2 2 2 3 2 3 3" xfId="16166" xr:uid="{00000000-0005-0000-0000-0000685E0000}"/>
    <cellStyle name="Normal 2 5 2 2 2 2 3 2 4" xfId="20934" xr:uid="{00000000-0005-0000-0000-0000695E0000}"/>
    <cellStyle name="Normal 2 5 2 2 2 2 3 2 5" xfId="11398" xr:uid="{00000000-0005-0000-0000-00006A5E0000}"/>
    <cellStyle name="Normal 2 5 2 2 2 2 3 3" xfId="3052" xr:uid="{00000000-0005-0000-0000-00006B5E0000}"/>
    <cellStyle name="Normal 2 5 2 2 2 2 3 3 2" xfId="7821" xr:uid="{00000000-0005-0000-0000-00006C5E0000}"/>
    <cellStyle name="Normal 2 5 2 2 2 2 3 3 2 2" xfId="26894" xr:uid="{00000000-0005-0000-0000-00006D5E0000}"/>
    <cellStyle name="Normal 2 5 2 2 2 2 3 3 2 3" xfId="17358" xr:uid="{00000000-0005-0000-0000-00006E5E0000}"/>
    <cellStyle name="Normal 2 5 2 2 2 2 3 3 3" xfId="22126" xr:uid="{00000000-0005-0000-0000-00006F5E0000}"/>
    <cellStyle name="Normal 2 5 2 2 2 2 3 3 4" xfId="12590" xr:uid="{00000000-0005-0000-0000-0000705E0000}"/>
    <cellStyle name="Normal 2 5 2 2 2 2 3 4" xfId="5437" xr:uid="{00000000-0005-0000-0000-0000715E0000}"/>
    <cellStyle name="Normal 2 5 2 2 2 2 3 4 2" xfId="24510" xr:uid="{00000000-0005-0000-0000-0000725E0000}"/>
    <cellStyle name="Normal 2 5 2 2 2 2 3 4 3" xfId="14974" xr:uid="{00000000-0005-0000-0000-0000735E0000}"/>
    <cellStyle name="Normal 2 5 2 2 2 2 3 5" xfId="19742" xr:uid="{00000000-0005-0000-0000-0000745E0000}"/>
    <cellStyle name="Normal 2 5 2 2 2 2 3 6" xfId="10206" xr:uid="{00000000-0005-0000-0000-0000755E0000}"/>
    <cellStyle name="Normal 2 5 2 2 2 2 4" xfId="1009" xr:uid="{00000000-0005-0000-0000-0000765E0000}"/>
    <cellStyle name="Normal 2 5 2 2 2 2 4 2" xfId="2207" xr:uid="{00000000-0005-0000-0000-0000775E0000}"/>
    <cellStyle name="Normal 2 5 2 2 2 2 4 2 2" xfId="4592" xr:uid="{00000000-0005-0000-0000-0000785E0000}"/>
    <cellStyle name="Normal 2 5 2 2 2 2 4 2 2 2" xfId="9361" xr:uid="{00000000-0005-0000-0000-0000795E0000}"/>
    <cellStyle name="Normal 2 5 2 2 2 2 4 2 2 2 2" xfId="28434" xr:uid="{00000000-0005-0000-0000-00007A5E0000}"/>
    <cellStyle name="Normal 2 5 2 2 2 2 4 2 2 2 3" xfId="18898" xr:uid="{00000000-0005-0000-0000-00007B5E0000}"/>
    <cellStyle name="Normal 2 5 2 2 2 2 4 2 2 3" xfId="23666" xr:uid="{00000000-0005-0000-0000-00007C5E0000}"/>
    <cellStyle name="Normal 2 5 2 2 2 2 4 2 2 4" xfId="14130" xr:uid="{00000000-0005-0000-0000-00007D5E0000}"/>
    <cellStyle name="Normal 2 5 2 2 2 2 4 2 3" xfId="6977" xr:uid="{00000000-0005-0000-0000-00007E5E0000}"/>
    <cellStyle name="Normal 2 5 2 2 2 2 4 2 3 2" xfId="26050" xr:uid="{00000000-0005-0000-0000-00007F5E0000}"/>
    <cellStyle name="Normal 2 5 2 2 2 2 4 2 3 3" xfId="16514" xr:uid="{00000000-0005-0000-0000-0000805E0000}"/>
    <cellStyle name="Normal 2 5 2 2 2 2 4 2 4" xfId="21282" xr:uid="{00000000-0005-0000-0000-0000815E0000}"/>
    <cellStyle name="Normal 2 5 2 2 2 2 4 2 5" xfId="11746" xr:uid="{00000000-0005-0000-0000-0000825E0000}"/>
    <cellStyle name="Normal 2 5 2 2 2 2 4 3" xfId="3400" xr:uid="{00000000-0005-0000-0000-0000835E0000}"/>
    <cellStyle name="Normal 2 5 2 2 2 2 4 3 2" xfId="8169" xr:uid="{00000000-0005-0000-0000-0000845E0000}"/>
    <cellStyle name="Normal 2 5 2 2 2 2 4 3 2 2" xfId="27242" xr:uid="{00000000-0005-0000-0000-0000855E0000}"/>
    <cellStyle name="Normal 2 5 2 2 2 2 4 3 2 3" xfId="17706" xr:uid="{00000000-0005-0000-0000-0000865E0000}"/>
    <cellStyle name="Normal 2 5 2 2 2 2 4 3 3" xfId="22474" xr:uid="{00000000-0005-0000-0000-0000875E0000}"/>
    <cellStyle name="Normal 2 5 2 2 2 2 4 3 4" xfId="12938" xr:uid="{00000000-0005-0000-0000-0000885E0000}"/>
    <cellStyle name="Normal 2 5 2 2 2 2 4 4" xfId="5785" xr:uid="{00000000-0005-0000-0000-0000895E0000}"/>
    <cellStyle name="Normal 2 5 2 2 2 2 4 4 2" xfId="24858" xr:uid="{00000000-0005-0000-0000-00008A5E0000}"/>
    <cellStyle name="Normal 2 5 2 2 2 2 4 4 3" xfId="15322" xr:uid="{00000000-0005-0000-0000-00008B5E0000}"/>
    <cellStyle name="Normal 2 5 2 2 2 2 4 5" xfId="20090" xr:uid="{00000000-0005-0000-0000-00008C5E0000}"/>
    <cellStyle name="Normal 2 5 2 2 2 2 4 6" xfId="10554" xr:uid="{00000000-0005-0000-0000-00008D5E0000}"/>
    <cellStyle name="Normal 2 5 2 2 2 2 5" xfId="1511" xr:uid="{00000000-0005-0000-0000-00008E5E0000}"/>
    <cellStyle name="Normal 2 5 2 2 2 2 5 2" xfId="3896" xr:uid="{00000000-0005-0000-0000-00008F5E0000}"/>
    <cellStyle name="Normal 2 5 2 2 2 2 5 2 2" xfId="8665" xr:uid="{00000000-0005-0000-0000-0000905E0000}"/>
    <cellStyle name="Normal 2 5 2 2 2 2 5 2 2 2" xfId="27738" xr:uid="{00000000-0005-0000-0000-0000915E0000}"/>
    <cellStyle name="Normal 2 5 2 2 2 2 5 2 2 3" xfId="18202" xr:uid="{00000000-0005-0000-0000-0000925E0000}"/>
    <cellStyle name="Normal 2 5 2 2 2 2 5 2 3" xfId="22970" xr:uid="{00000000-0005-0000-0000-0000935E0000}"/>
    <cellStyle name="Normal 2 5 2 2 2 2 5 2 4" xfId="13434" xr:uid="{00000000-0005-0000-0000-0000945E0000}"/>
    <cellStyle name="Normal 2 5 2 2 2 2 5 3" xfId="6281" xr:uid="{00000000-0005-0000-0000-0000955E0000}"/>
    <cellStyle name="Normal 2 5 2 2 2 2 5 3 2" xfId="25354" xr:uid="{00000000-0005-0000-0000-0000965E0000}"/>
    <cellStyle name="Normal 2 5 2 2 2 2 5 3 3" xfId="15818" xr:uid="{00000000-0005-0000-0000-0000975E0000}"/>
    <cellStyle name="Normal 2 5 2 2 2 2 5 4" xfId="20586" xr:uid="{00000000-0005-0000-0000-0000985E0000}"/>
    <cellStyle name="Normal 2 5 2 2 2 2 5 5" xfId="11050" xr:uid="{00000000-0005-0000-0000-0000995E0000}"/>
    <cellStyle name="Normal 2 5 2 2 2 2 6" xfId="2704" xr:uid="{00000000-0005-0000-0000-00009A5E0000}"/>
    <cellStyle name="Normal 2 5 2 2 2 2 6 2" xfId="7473" xr:uid="{00000000-0005-0000-0000-00009B5E0000}"/>
    <cellStyle name="Normal 2 5 2 2 2 2 6 2 2" xfId="26546" xr:uid="{00000000-0005-0000-0000-00009C5E0000}"/>
    <cellStyle name="Normal 2 5 2 2 2 2 6 2 3" xfId="17010" xr:uid="{00000000-0005-0000-0000-00009D5E0000}"/>
    <cellStyle name="Normal 2 5 2 2 2 2 6 3" xfId="21778" xr:uid="{00000000-0005-0000-0000-00009E5E0000}"/>
    <cellStyle name="Normal 2 5 2 2 2 2 6 4" xfId="12242" xr:uid="{00000000-0005-0000-0000-00009F5E0000}"/>
    <cellStyle name="Normal 2 5 2 2 2 2 7" xfId="5089" xr:uid="{00000000-0005-0000-0000-0000A05E0000}"/>
    <cellStyle name="Normal 2 5 2 2 2 2 7 2" xfId="24162" xr:uid="{00000000-0005-0000-0000-0000A15E0000}"/>
    <cellStyle name="Normal 2 5 2 2 2 2 7 3" xfId="14626" xr:uid="{00000000-0005-0000-0000-0000A25E0000}"/>
    <cellStyle name="Normal 2 5 2 2 2 2 8" xfId="19394" xr:uid="{00000000-0005-0000-0000-0000A35E0000}"/>
    <cellStyle name="Normal 2 5 2 2 2 2 9" xfId="9858" xr:uid="{00000000-0005-0000-0000-0000A45E0000}"/>
    <cellStyle name="Normal 2 5 2 2 2 3" xfId="240" xr:uid="{00000000-0005-0000-0000-0000A55E0000}"/>
    <cellStyle name="Normal 2 5 2 2 2 3 2" xfId="589" xr:uid="{00000000-0005-0000-0000-0000A65E0000}"/>
    <cellStyle name="Normal 2 5 2 2 2 3 2 2" xfId="1787" xr:uid="{00000000-0005-0000-0000-0000A75E0000}"/>
    <cellStyle name="Normal 2 5 2 2 2 3 2 2 2" xfId="4172" xr:uid="{00000000-0005-0000-0000-0000A85E0000}"/>
    <cellStyle name="Normal 2 5 2 2 2 3 2 2 2 2" xfId="8941" xr:uid="{00000000-0005-0000-0000-0000A95E0000}"/>
    <cellStyle name="Normal 2 5 2 2 2 3 2 2 2 2 2" xfId="28014" xr:uid="{00000000-0005-0000-0000-0000AA5E0000}"/>
    <cellStyle name="Normal 2 5 2 2 2 3 2 2 2 2 3" xfId="18478" xr:uid="{00000000-0005-0000-0000-0000AB5E0000}"/>
    <cellStyle name="Normal 2 5 2 2 2 3 2 2 2 3" xfId="23246" xr:uid="{00000000-0005-0000-0000-0000AC5E0000}"/>
    <cellStyle name="Normal 2 5 2 2 2 3 2 2 2 4" xfId="13710" xr:uid="{00000000-0005-0000-0000-0000AD5E0000}"/>
    <cellStyle name="Normal 2 5 2 2 2 3 2 2 3" xfId="6557" xr:uid="{00000000-0005-0000-0000-0000AE5E0000}"/>
    <cellStyle name="Normal 2 5 2 2 2 3 2 2 3 2" xfId="25630" xr:uid="{00000000-0005-0000-0000-0000AF5E0000}"/>
    <cellStyle name="Normal 2 5 2 2 2 3 2 2 3 3" xfId="16094" xr:uid="{00000000-0005-0000-0000-0000B05E0000}"/>
    <cellStyle name="Normal 2 5 2 2 2 3 2 2 4" xfId="20862" xr:uid="{00000000-0005-0000-0000-0000B15E0000}"/>
    <cellStyle name="Normal 2 5 2 2 2 3 2 2 5" xfId="11326" xr:uid="{00000000-0005-0000-0000-0000B25E0000}"/>
    <cellStyle name="Normal 2 5 2 2 2 3 2 3" xfId="2980" xr:uid="{00000000-0005-0000-0000-0000B35E0000}"/>
    <cellStyle name="Normal 2 5 2 2 2 3 2 3 2" xfId="7749" xr:uid="{00000000-0005-0000-0000-0000B45E0000}"/>
    <cellStyle name="Normal 2 5 2 2 2 3 2 3 2 2" xfId="26822" xr:uid="{00000000-0005-0000-0000-0000B55E0000}"/>
    <cellStyle name="Normal 2 5 2 2 2 3 2 3 2 3" xfId="17286" xr:uid="{00000000-0005-0000-0000-0000B65E0000}"/>
    <cellStyle name="Normal 2 5 2 2 2 3 2 3 3" xfId="22054" xr:uid="{00000000-0005-0000-0000-0000B75E0000}"/>
    <cellStyle name="Normal 2 5 2 2 2 3 2 3 4" xfId="12518" xr:uid="{00000000-0005-0000-0000-0000B85E0000}"/>
    <cellStyle name="Normal 2 5 2 2 2 3 2 4" xfId="5365" xr:uid="{00000000-0005-0000-0000-0000B95E0000}"/>
    <cellStyle name="Normal 2 5 2 2 2 3 2 4 2" xfId="24438" xr:uid="{00000000-0005-0000-0000-0000BA5E0000}"/>
    <cellStyle name="Normal 2 5 2 2 2 3 2 4 3" xfId="14902" xr:uid="{00000000-0005-0000-0000-0000BB5E0000}"/>
    <cellStyle name="Normal 2 5 2 2 2 3 2 5" xfId="19670" xr:uid="{00000000-0005-0000-0000-0000BC5E0000}"/>
    <cellStyle name="Normal 2 5 2 2 2 3 2 6" xfId="10134" xr:uid="{00000000-0005-0000-0000-0000BD5E0000}"/>
    <cellStyle name="Normal 2 5 2 2 2 3 3" xfId="937" xr:uid="{00000000-0005-0000-0000-0000BE5E0000}"/>
    <cellStyle name="Normal 2 5 2 2 2 3 3 2" xfId="2135" xr:uid="{00000000-0005-0000-0000-0000BF5E0000}"/>
    <cellStyle name="Normal 2 5 2 2 2 3 3 2 2" xfId="4520" xr:uid="{00000000-0005-0000-0000-0000C05E0000}"/>
    <cellStyle name="Normal 2 5 2 2 2 3 3 2 2 2" xfId="9289" xr:uid="{00000000-0005-0000-0000-0000C15E0000}"/>
    <cellStyle name="Normal 2 5 2 2 2 3 3 2 2 2 2" xfId="28362" xr:uid="{00000000-0005-0000-0000-0000C25E0000}"/>
    <cellStyle name="Normal 2 5 2 2 2 3 3 2 2 2 3" xfId="18826" xr:uid="{00000000-0005-0000-0000-0000C35E0000}"/>
    <cellStyle name="Normal 2 5 2 2 2 3 3 2 2 3" xfId="23594" xr:uid="{00000000-0005-0000-0000-0000C45E0000}"/>
    <cellStyle name="Normal 2 5 2 2 2 3 3 2 2 4" xfId="14058" xr:uid="{00000000-0005-0000-0000-0000C55E0000}"/>
    <cellStyle name="Normal 2 5 2 2 2 3 3 2 3" xfId="6905" xr:uid="{00000000-0005-0000-0000-0000C65E0000}"/>
    <cellStyle name="Normal 2 5 2 2 2 3 3 2 3 2" xfId="25978" xr:uid="{00000000-0005-0000-0000-0000C75E0000}"/>
    <cellStyle name="Normal 2 5 2 2 2 3 3 2 3 3" xfId="16442" xr:uid="{00000000-0005-0000-0000-0000C85E0000}"/>
    <cellStyle name="Normal 2 5 2 2 2 3 3 2 4" xfId="21210" xr:uid="{00000000-0005-0000-0000-0000C95E0000}"/>
    <cellStyle name="Normal 2 5 2 2 2 3 3 2 5" xfId="11674" xr:uid="{00000000-0005-0000-0000-0000CA5E0000}"/>
    <cellStyle name="Normal 2 5 2 2 2 3 3 3" xfId="3328" xr:uid="{00000000-0005-0000-0000-0000CB5E0000}"/>
    <cellStyle name="Normal 2 5 2 2 2 3 3 3 2" xfId="8097" xr:uid="{00000000-0005-0000-0000-0000CC5E0000}"/>
    <cellStyle name="Normal 2 5 2 2 2 3 3 3 2 2" xfId="27170" xr:uid="{00000000-0005-0000-0000-0000CD5E0000}"/>
    <cellStyle name="Normal 2 5 2 2 2 3 3 3 2 3" xfId="17634" xr:uid="{00000000-0005-0000-0000-0000CE5E0000}"/>
    <cellStyle name="Normal 2 5 2 2 2 3 3 3 3" xfId="22402" xr:uid="{00000000-0005-0000-0000-0000CF5E0000}"/>
    <cellStyle name="Normal 2 5 2 2 2 3 3 3 4" xfId="12866" xr:uid="{00000000-0005-0000-0000-0000D05E0000}"/>
    <cellStyle name="Normal 2 5 2 2 2 3 3 4" xfId="5713" xr:uid="{00000000-0005-0000-0000-0000D15E0000}"/>
    <cellStyle name="Normal 2 5 2 2 2 3 3 4 2" xfId="24786" xr:uid="{00000000-0005-0000-0000-0000D25E0000}"/>
    <cellStyle name="Normal 2 5 2 2 2 3 3 4 3" xfId="15250" xr:uid="{00000000-0005-0000-0000-0000D35E0000}"/>
    <cellStyle name="Normal 2 5 2 2 2 3 3 5" xfId="20018" xr:uid="{00000000-0005-0000-0000-0000D45E0000}"/>
    <cellStyle name="Normal 2 5 2 2 2 3 3 6" xfId="10482" xr:uid="{00000000-0005-0000-0000-0000D55E0000}"/>
    <cellStyle name="Normal 2 5 2 2 2 3 4" xfId="1439" xr:uid="{00000000-0005-0000-0000-0000D65E0000}"/>
    <cellStyle name="Normal 2 5 2 2 2 3 4 2" xfId="3824" xr:uid="{00000000-0005-0000-0000-0000D75E0000}"/>
    <cellStyle name="Normal 2 5 2 2 2 3 4 2 2" xfId="8593" xr:uid="{00000000-0005-0000-0000-0000D85E0000}"/>
    <cellStyle name="Normal 2 5 2 2 2 3 4 2 2 2" xfId="27666" xr:uid="{00000000-0005-0000-0000-0000D95E0000}"/>
    <cellStyle name="Normal 2 5 2 2 2 3 4 2 2 3" xfId="18130" xr:uid="{00000000-0005-0000-0000-0000DA5E0000}"/>
    <cellStyle name="Normal 2 5 2 2 2 3 4 2 3" xfId="22898" xr:uid="{00000000-0005-0000-0000-0000DB5E0000}"/>
    <cellStyle name="Normal 2 5 2 2 2 3 4 2 4" xfId="13362" xr:uid="{00000000-0005-0000-0000-0000DC5E0000}"/>
    <cellStyle name="Normal 2 5 2 2 2 3 4 3" xfId="6209" xr:uid="{00000000-0005-0000-0000-0000DD5E0000}"/>
    <cellStyle name="Normal 2 5 2 2 2 3 4 3 2" xfId="25282" xr:uid="{00000000-0005-0000-0000-0000DE5E0000}"/>
    <cellStyle name="Normal 2 5 2 2 2 3 4 3 3" xfId="15746" xr:uid="{00000000-0005-0000-0000-0000DF5E0000}"/>
    <cellStyle name="Normal 2 5 2 2 2 3 4 4" xfId="20514" xr:uid="{00000000-0005-0000-0000-0000E05E0000}"/>
    <cellStyle name="Normal 2 5 2 2 2 3 4 5" xfId="10978" xr:uid="{00000000-0005-0000-0000-0000E15E0000}"/>
    <cellStyle name="Normal 2 5 2 2 2 3 5" xfId="2632" xr:uid="{00000000-0005-0000-0000-0000E25E0000}"/>
    <cellStyle name="Normal 2 5 2 2 2 3 5 2" xfId="7401" xr:uid="{00000000-0005-0000-0000-0000E35E0000}"/>
    <cellStyle name="Normal 2 5 2 2 2 3 5 2 2" xfId="26474" xr:uid="{00000000-0005-0000-0000-0000E45E0000}"/>
    <cellStyle name="Normal 2 5 2 2 2 3 5 2 3" xfId="16938" xr:uid="{00000000-0005-0000-0000-0000E55E0000}"/>
    <cellStyle name="Normal 2 5 2 2 2 3 5 3" xfId="21706" xr:uid="{00000000-0005-0000-0000-0000E65E0000}"/>
    <cellStyle name="Normal 2 5 2 2 2 3 5 4" xfId="12170" xr:uid="{00000000-0005-0000-0000-0000E75E0000}"/>
    <cellStyle name="Normal 2 5 2 2 2 3 6" xfId="5017" xr:uid="{00000000-0005-0000-0000-0000E85E0000}"/>
    <cellStyle name="Normal 2 5 2 2 2 3 6 2" xfId="24090" xr:uid="{00000000-0005-0000-0000-0000E95E0000}"/>
    <cellStyle name="Normal 2 5 2 2 2 3 6 3" xfId="14554" xr:uid="{00000000-0005-0000-0000-0000EA5E0000}"/>
    <cellStyle name="Normal 2 5 2 2 2 3 7" xfId="19322" xr:uid="{00000000-0005-0000-0000-0000EB5E0000}"/>
    <cellStyle name="Normal 2 5 2 2 2 3 8" xfId="9786" xr:uid="{00000000-0005-0000-0000-0000EC5E0000}"/>
    <cellStyle name="Normal 2 5 2 2 2 4" xfId="384" xr:uid="{00000000-0005-0000-0000-0000ED5E0000}"/>
    <cellStyle name="Normal 2 5 2 2 2 4 2" xfId="733" xr:uid="{00000000-0005-0000-0000-0000EE5E0000}"/>
    <cellStyle name="Normal 2 5 2 2 2 4 2 2" xfId="1931" xr:uid="{00000000-0005-0000-0000-0000EF5E0000}"/>
    <cellStyle name="Normal 2 5 2 2 2 4 2 2 2" xfId="4316" xr:uid="{00000000-0005-0000-0000-0000F05E0000}"/>
    <cellStyle name="Normal 2 5 2 2 2 4 2 2 2 2" xfId="9085" xr:uid="{00000000-0005-0000-0000-0000F15E0000}"/>
    <cellStyle name="Normal 2 5 2 2 2 4 2 2 2 2 2" xfId="28158" xr:uid="{00000000-0005-0000-0000-0000F25E0000}"/>
    <cellStyle name="Normal 2 5 2 2 2 4 2 2 2 2 3" xfId="18622" xr:uid="{00000000-0005-0000-0000-0000F35E0000}"/>
    <cellStyle name="Normal 2 5 2 2 2 4 2 2 2 3" xfId="23390" xr:uid="{00000000-0005-0000-0000-0000F45E0000}"/>
    <cellStyle name="Normal 2 5 2 2 2 4 2 2 2 4" xfId="13854" xr:uid="{00000000-0005-0000-0000-0000F55E0000}"/>
    <cellStyle name="Normal 2 5 2 2 2 4 2 2 3" xfId="6701" xr:uid="{00000000-0005-0000-0000-0000F65E0000}"/>
    <cellStyle name="Normal 2 5 2 2 2 4 2 2 3 2" xfId="25774" xr:uid="{00000000-0005-0000-0000-0000F75E0000}"/>
    <cellStyle name="Normal 2 5 2 2 2 4 2 2 3 3" xfId="16238" xr:uid="{00000000-0005-0000-0000-0000F85E0000}"/>
    <cellStyle name="Normal 2 5 2 2 2 4 2 2 4" xfId="21006" xr:uid="{00000000-0005-0000-0000-0000F95E0000}"/>
    <cellStyle name="Normal 2 5 2 2 2 4 2 2 5" xfId="11470" xr:uid="{00000000-0005-0000-0000-0000FA5E0000}"/>
    <cellStyle name="Normal 2 5 2 2 2 4 2 3" xfId="3124" xr:uid="{00000000-0005-0000-0000-0000FB5E0000}"/>
    <cellStyle name="Normal 2 5 2 2 2 4 2 3 2" xfId="7893" xr:uid="{00000000-0005-0000-0000-0000FC5E0000}"/>
    <cellStyle name="Normal 2 5 2 2 2 4 2 3 2 2" xfId="26966" xr:uid="{00000000-0005-0000-0000-0000FD5E0000}"/>
    <cellStyle name="Normal 2 5 2 2 2 4 2 3 2 3" xfId="17430" xr:uid="{00000000-0005-0000-0000-0000FE5E0000}"/>
    <cellStyle name="Normal 2 5 2 2 2 4 2 3 3" xfId="22198" xr:uid="{00000000-0005-0000-0000-0000FF5E0000}"/>
    <cellStyle name="Normal 2 5 2 2 2 4 2 3 4" xfId="12662" xr:uid="{00000000-0005-0000-0000-0000005F0000}"/>
    <cellStyle name="Normal 2 5 2 2 2 4 2 4" xfId="5509" xr:uid="{00000000-0005-0000-0000-0000015F0000}"/>
    <cellStyle name="Normal 2 5 2 2 2 4 2 4 2" xfId="24582" xr:uid="{00000000-0005-0000-0000-0000025F0000}"/>
    <cellStyle name="Normal 2 5 2 2 2 4 2 4 3" xfId="15046" xr:uid="{00000000-0005-0000-0000-0000035F0000}"/>
    <cellStyle name="Normal 2 5 2 2 2 4 2 5" xfId="19814" xr:uid="{00000000-0005-0000-0000-0000045F0000}"/>
    <cellStyle name="Normal 2 5 2 2 2 4 2 6" xfId="10278" xr:uid="{00000000-0005-0000-0000-0000055F0000}"/>
    <cellStyle name="Normal 2 5 2 2 2 4 3" xfId="1081" xr:uid="{00000000-0005-0000-0000-0000065F0000}"/>
    <cellStyle name="Normal 2 5 2 2 2 4 3 2" xfId="2279" xr:uid="{00000000-0005-0000-0000-0000075F0000}"/>
    <cellStyle name="Normal 2 5 2 2 2 4 3 2 2" xfId="4664" xr:uid="{00000000-0005-0000-0000-0000085F0000}"/>
    <cellStyle name="Normal 2 5 2 2 2 4 3 2 2 2" xfId="9433" xr:uid="{00000000-0005-0000-0000-0000095F0000}"/>
    <cellStyle name="Normal 2 5 2 2 2 4 3 2 2 2 2" xfId="28506" xr:uid="{00000000-0005-0000-0000-00000A5F0000}"/>
    <cellStyle name="Normal 2 5 2 2 2 4 3 2 2 2 3" xfId="18970" xr:uid="{00000000-0005-0000-0000-00000B5F0000}"/>
    <cellStyle name="Normal 2 5 2 2 2 4 3 2 2 3" xfId="23738" xr:uid="{00000000-0005-0000-0000-00000C5F0000}"/>
    <cellStyle name="Normal 2 5 2 2 2 4 3 2 2 4" xfId="14202" xr:uid="{00000000-0005-0000-0000-00000D5F0000}"/>
    <cellStyle name="Normal 2 5 2 2 2 4 3 2 3" xfId="7049" xr:uid="{00000000-0005-0000-0000-00000E5F0000}"/>
    <cellStyle name="Normal 2 5 2 2 2 4 3 2 3 2" xfId="26122" xr:uid="{00000000-0005-0000-0000-00000F5F0000}"/>
    <cellStyle name="Normal 2 5 2 2 2 4 3 2 3 3" xfId="16586" xr:uid="{00000000-0005-0000-0000-0000105F0000}"/>
    <cellStyle name="Normal 2 5 2 2 2 4 3 2 4" xfId="21354" xr:uid="{00000000-0005-0000-0000-0000115F0000}"/>
    <cellStyle name="Normal 2 5 2 2 2 4 3 2 5" xfId="11818" xr:uid="{00000000-0005-0000-0000-0000125F0000}"/>
    <cellStyle name="Normal 2 5 2 2 2 4 3 3" xfId="3472" xr:uid="{00000000-0005-0000-0000-0000135F0000}"/>
    <cellStyle name="Normal 2 5 2 2 2 4 3 3 2" xfId="8241" xr:uid="{00000000-0005-0000-0000-0000145F0000}"/>
    <cellStyle name="Normal 2 5 2 2 2 4 3 3 2 2" xfId="27314" xr:uid="{00000000-0005-0000-0000-0000155F0000}"/>
    <cellStyle name="Normal 2 5 2 2 2 4 3 3 2 3" xfId="17778" xr:uid="{00000000-0005-0000-0000-0000165F0000}"/>
    <cellStyle name="Normal 2 5 2 2 2 4 3 3 3" xfId="22546" xr:uid="{00000000-0005-0000-0000-0000175F0000}"/>
    <cellStyle name="Normal 2 5 2 2 2 4 3 3 4" xfId="13010" xr:uid="{00000000-0005-0000-0000-0000185F0000}"/>
    <cellStyle name="Normal 2 5 2 2 2 4 3 4" xfId="5857" xr:uid="{00000000-0005-0000-0000-0000195F0000}"/>
    <cellStyle name="Normal 2 5 2 2 2 4 3 4 2" xfId="24930" xr:uid="{00000000-0005-0000-0000-00001A5F0000}"/>
    <cellStyle name="Normal 2 5 2 2 2 4 3 4 3" xfId="15394" xr:uid="{00000000-0005-0000-0000-00001B5F0000}"/>
    <cellStyle name="Normal 2 5 2 2 2 4 3 5" xfId="20162" xr:uid="{00000000-0005-0000-0000-00001C5F0000}"/>
    <cellStyle name="Normal 2 5 2 2 2 4 3 6" xfId="10626" xr:uid="{00000000-0005-0000-0000-00001D5F0000}"/>
    <cellStyle name="Normal 2 5 2 2 2 4 4" xfId="1583" xr:uid="{00000000-0005-0000-0000-00001E5F0000}"/>
    <cellStyle name="Normal 2 5 2 2 2 4 4 2" xfId="3968" xr:uid="{00000000-0005-0000-0000-00001F5F0000}"/>
    <cellStyle name="Normal 2 5 2 2 2 4 4 2 2" xfId="8737" xr:uid="{00000000-0005-0000-0000-0000205F0000}"/>
    <cellStyle name="Normal 2 5 2 2 2 4 4 2 2 2" xfId="27810" xr:uid="{00000000-0005-0000-0000-0000215F0000}"/>
    <cellStyle name="Normal 2 5 2 2 2 4 4 2 2 3" xfId="18274" xr:uid="{00000000-0005-0000-0000-0000225F0000}"/>
    <cellStyle name="Normal 2 5 2 2 2 4 4 2 3" xfId="23042" xr:uid="{00000000-0005-0000-0000-0000235F0000}"/>
    <cellStyle name="Normal 2 5 2 2 2 4 4 2 4" xfId="13506" xr:uid="{00000000-0005-0000-0000-0000245F0000}"/>
    <cellStyle name="Normal 2 5 2 2 2 4 4 3" xfId="6353" xr:uid="{00000000-0005-0000-0000-0000255F0000}"/>
    <cellStyle name="Normal 2 5 2 2 2 4 4 3 2" xfId="25426" xr:uid="{00000000-0005-0000-0000-0000265F0000}"/>
    <cellStyle name="Normal 2 5 2 2 2 4 4 3 3" xfId="15890" xr:uid="{00000000-0005-0000-0000-0000275F0000}"/>
    <cellStyle name="Normal 2 5 2 2 2 4 4 4" xfId="20658" xr:uid="{00000000-0005-0000-0000-0000285F0000}"/>
    <cellStyle name="Normal 2 5 2 2 2 4 4 5" xfId="11122" xr:uid="{00000000-0005-0000-0000-0000295F0000}"/>
    <cellStyle name="Normal 2 5 2 2 2 4 5" xfId="2776" xr:uid="{00000000-0005-0000-0000-00002A5F0000}"/>
    <cellStyle name="Normal 2 5 2 2 2 4 5 2" xfId="7545" xr:uid="{00000000-0005-0000-0000-00002B5F0000}"/>
    <cellStyle name="Normal 2 5 2 2 2 4 5 2 2" xfId="26618" xr:uid="{00000000-0005-0000-0000-00002C5F0000}"/>
    <cellStyle name="Normal 2 5 2 2 2 4 5 2 3" xfId="17082" xr:uid="{00000000-0005-0000-0000-00002D5F0000}"/>
    <cellStyle name="Normal 2 5 2 2 2 4 5 3" xfId="21850" xr:uid="{00000000-0005-0000-0000-00002E5F0000}"/>
    <cellStyle name="Normal 2 5 2 2 2 4 5 4" xfId="12314" xr:uid="{00000000-0005-0000-0000-00002F5F0000}"/>
    <cellStyle name="Normal 2 5 2 2 2 4 6" xfId="5161" xr:uid="{00000000-0005-0000-0000-0000305F0000}"/>
    <cellStyle name="Normal 2 5 2 2 2 4 6 2" xfId="24234" xr:uid="{00000000-0005-0000-0000-0000315F0000}"/>
    <cellStyle name="Normal 2 5 2 2 2 4 6 3" xfId="14698" xr:uid="{00000000-0005-0000-0000-0000325F0000}"/>
    <cellStyle name="Normal 2 5 2 2 2 4 7" xfId="19466" xr:uid="{00000000-0005-0000-0000-0000335F0000}"/>
    <cellStyle name="Normal 2 5 2 2 2 4 8" xfId="9930" xr:uid="{00000000-0005-0000-0000-0000345F0000}"/>
    <cellStyle name="Normal 2 5 2 2 2 5" xfId="517" xr:uid="{00000000-0005-0000-0000-0000355F0000}"/>
    <cellStyle name="Normal 2 5 2 2 2 5 2" xfId="1715" xr:uid="{00000000-0005-0000-0000-0000365F0000}"/>
    <cellStyle name="Normal 2 5 2 2 2 5 2 2" xfId="4100" xr:uid="{00000000-0005-0000-0000-0000375F0000}"/>
    <cellStyle name="Normal 2 5 2 2 2 5 2 2 2" xfId="8869" xr:uid="{00000000-0005-0000-0000-0000385F0000}"/>
    <cellStyle name="Normal 2 5 2 2 2 5 2 2 2 2" xfId="27942" xr:uid="{00000000-0005-0000-0000-0000395F0000}"/>
    <cellStyle name="Normal 2 5 2 2 2 5 2 2 2 3" xfId="18406" xr:uid="{00000000-0005-0000-0000-00003A5F0000}"/>
    <cellStyle name="Normal 2 5 2 2 2 5 2 2 3" xfId="23174" xr:uid="{00000000-0005-0000-0000-00003B5F0000}"/>
    <cellStyle name="Normal 2 5 2 2 2 5 2 2 4" xfId="13638" xr:uid="{00000000-0005-0000-0000-00003C5F0000}"/>
    <cellStyle name="Normal 2 5 2 2 2 5 2 3" xfId="6485" xr:uid="{00000000-0005-0000-0000-00003D5F0000}"/>
    <cellStyle name="Normal 2 5 2 2 2 5 2 3 2" xfId="25558" xr:uid="{00000000-0005-0000-0000-00003E5F0000}"/>
    <cellStyle name="Normal 2 5 2 2 2 5 2 3 3" xfId="16022" xr:uid="{00000000-0005-0000-0000-00003F5F0000}"/>
    <cellStyle name="Normal 2 5 2 2 2 5 2 4" xfId="20790" xr:uid="{00000000-0005-0000-0000-0000405F0000}"/>
    <cellStyle name="Normal 2 5 2 2 2 5 2 5" xfId="11254" xr:uid="{00000000-0005-0000-0000-0000415F0000}"/>
    <cellStyle name="Normal 2 5 2 2 2 5 3" xfId="2908" xr:uid="{00000000-0005-0000-0000-0000425F0000}"/>
    <cellStyle name="Normal 2 5 2 2 2 5 3 2" xfId="7677" xr:uid="{00000000-0005-0000-0000-0000435F0000}"/>
    <cellStyle name="Normal 2 5 2 2 2 5 3 2 2" xfId="26750" xr:uid="{00000000-0005-0000-0000-0000445F0000}"/>
    <cellStyle name="Normal 2 5 2 2 2 5 3 2 3" xfId="17214" xr:uid="{00000000-0005-0000-0000-0000455F0000}"/>
    <cellStyle name="Normal 2 5 2 2 2 5 3 3" xfId="21982" xr:uid="{00000000-0005-0000-0000-0000465F0000}"/>
    <cellStyle name="Normal 2 5 2 2 2 5 3 4" xfId="12446" xr:uid="{00000000-0005-0000-0000-0000475F0000}"/>
    <cellStyle name="Normal 2 5 2 2 2 5 4" xfId="5293" xr:uid="{00000000-0005-0000-0000-0000485F0000}"/>
    <cellStyle name="Normal 2 5 2 2 2 5 4 2" xfId="24366" xr:uid="{00000000-0005-0000-0000-0000495F0000}"/>
    <cellStyle name="Normal 2 5 2 2 2 5 4 3" xfId="14830" xr:uid="{00000000-0005-0000-0000-00004A5F0000}"/>
    <cellStyle name="Normal 2 5 2 2 2 5 5" xfId="19598" xr:uid="{00000000-0005-0000-0000-00004B5F0000}"/>
    <cellStyle name="Normal 2 5 2 2 2 5 6" xfId="10062" xr:uid="{00000000-0005-0000-0000-00004C5F0000}"/>
    <cellStyle name="Normal 2 5 2 2 2 6" xfId="865" xr:uid="{00000000-0005-0000-0000-00004D5F0000}"/>
    <cellStyle name="Normal 2 5 2 2 2 6 2" xfId="2063" xr:uid="{00000000-0005-0000-0000-00004E5F0000}"/>
    <cellStyle name="Normal 2 5 2 2 2 6 2 2" xfId="4448" xr:uid="{00000000-0005-0000-0000-00004F5F0000}"/>
    <cellStyle name="Normal 2 5 2 2 2 6 2 2 2" xfId="9217" xr:uid="{00000000-0005-0000-0000-0000505F0000}"/>
    <cellStyle name="Normal 2 5 2 2 2 6 2 2 2 2" xfId="28290" xr:uid="{00000000-0005-0000-0000-0000515F0000}"/>
    <cellStyle name="Normal 2 5 2 2 2 6 2 2 2 3" xfId="18754" xr:uid="{00000000-0005-0000-0000-0000525F0000}"/>
    <cellStyle name="Normal 2 5 2 2 2 6 2 2 3" xfId="23522" xr:uid="{00000000-0005-0000-0000-0000535F0000}"/>
    <cellStyle name="Normal 2 5 2 2 2 6 2 2 4" xfId="13986" xr:uid="{00000000-0005-0000-0000-0000545F0000}"/>
    <cellStyle name="Normal 2 5 2 2 2 6 2 3" xfId="6833" xr:uid="{00000000-0005-0000-0000-0000555F0000}"/>
    <cellStyle name="Normal 2 5 2 2 2 6 2 3 2" xfId="25906" xr:uid="{00000000-0005-0000-0000-0000565F0000}"/>
    <cellStyle name="Normal 2 5 2 2 2 6 2 3 3" xfId="16370" xr:uid="{00000000-0005-0000-0000-0000575F0000}"/>
    <cellStyle name="Normal 2 5 2 2 2 6 2 4" xfId="21138" xr:uid="{00000000-0005-0000-0000-0000585F0000}"/>
    <cellStyle name="Normal 2 5 2 2 2 6 2 5" xfId="11602" xr:uid="{00000000-0005-0000-0000-0000595F0000}"/>
    <cellStyle name="Normal 2 5 2 2 2 6 3" xfId="3256" xr:uid="{00000000-0005-0000-0000-00005A5F0000}"/>
    <cellStyle name="Normal 2 5 2 2 2 6 3 2" xfId="8025" xr:uid="{00000000-0005-0000-0000-00005B5F0000}"/>
    <cellStyle name="Normal 2 5 2 2 2 6 3 2 2" xfId="27098" xr:uid="{00000000-0005-0000-0000-00005C5F0000}"/>
    <cellStyle name="Normal 2 5 2 2 2 6 3 2 3" xfId="17562" xr:uid="{00000000-0005-0000-0000-00005D5F0000}"/>
    <cellStyle name="Normal 2 5 2 2 2 6 3 3" xfId="22330" xr:uid="{00000000-0005-0000-0000-00005E5F0000}"/>
    <cellStyle name="Normal 2 5 2 2 2 6 3 4" xfId="12794" xr:uid="{00000000-0005-0000-0000-00005F5F0000}"/>
    <cellStyle name="Normal 2 5 2 2 2 6 4" xfId="5641" xr:uid="{00000000-0005-0000-0000-0000605F0000}"/>
    <cellStyle name="Normal 2 5 2 2 2 6 4 2" xfId="24714" xr:uid="{00000000-0005-0000-0000-0000615F0000}"/>
    <cellStyle name="Normal 2 5 2 2 2 6 4 3" xfId="15178" xr:uid="{00000000-0005-0000-0000-0000625F0000}"/>
    <cellStyle name="Normal 2 5 2 2 2 6 5" xfId="19946" xr:uid="{00000000-0005-0000-0000-0000635F0000}"/>
    <cellStyle name="Normal 2 5 2 2 2 6 6" xfId="10410" xr:uid="{00000000-0005-0000-0000-0000645F0000}"/>
    <cellStyle name="Normal 2 5 2 2 2 7" xfId="168" xr:uid="{00000000-0005-0000-0000-0000655F0000}"/>
    <cellStyle name="Normal 2 5 2 2 2 7 2" xfId="1367" xr:uid="{00000000-0005-0000-0000-0000665F0000}"/>
    <cellStyle name="Normal 2 5 2 2 2 7 2 2" xfId="3752" xr:uid="{00000000-0005-0000-0000-0000675F0000}"/>
    <cellStyle name="Normal 2 5 2 2 2 7 2 2 2" xfId="8521" xr:uid="{00000000-0005-0000-0000-0000685F0000}"/>
    <cellStyle name="Normal 2 5 2 2 2 7 2 2 2 2" xfId="27594" xr:uid="{00000000-0005-0000-0000-0000695F0000}"/>
    <cellStyle name="Normal 2 5 2 2 2 7 2 2 2 3" xfId="18058" xr:uid="{00000000-0005-0000-0000-00006A5F0000}"/>
    <cellStyle name="Normal 2 5 2 2 2 7 2 2 3" xfId="22826" xr:uid="{00000000-0005-0000-0000-00006B5F0000}"/>
    <cellStyle name="Normal 2 5 2 2 2 7 2 2 4" xfId="13290" xr:uid="{00000000-0005-0000-0000-00006C5F0000}"/>
    <cellStyle name="Normal 2 5 2 2 2 7 2 3" xfId="6137" xr:uid="{00000000-0005-0000-0000-00006D5F0000}"/>
    <cellStyle name="Normal 2 5 2 2 2 7 2 3 2" xfId="25210" xr:uid="{00000000-0005-0000-0000-00006E5F0000}"/>
    <cellStyle name="Normal 2 5 2 2 2 7 2 3 3" xfId="15674" xr:uid="{00000000-0005-0000-0000-00006F5F0000}"/>
    <cellStyle name="Normal 2 5 2 2 2 7 2 4" xfId="20442" xr:uid="{00000000-0005-0000-0000-0000705F0000}"/>
    <cellStyle name="Normal 2 5 2 2 2 7 2 5" xfId="10906" xr:uid="{00000000-0005-0000-0000-0000715F0000}"/>
    <cellStyle name="Normal 2 5 2 2 2 7 3" xfId="2560" xr:uid="{00000000-0005-0000-0000-0000725F0000}"/>
    <cellStyle name="Normal 2 5 2 2 2 7 3 2" xfId="7329" xr:uid="{00000000-0005-0000-0000-0000735F0000}"/>
    <cellStyle name="Normal 2 5 2 2 2 7 3 2 2" xfId="26402" xr:uid="{00000000-0005-0000-0000-0000745F0000}"/>
    <cellStyle name="Normal 2 5 2 2 2 7 3 2 3" xfId="16866" xr:uid="{00000000-0005-0000-0000-0000755F0000}"/>
    <cellStyle name="Normal 2 5 2 2 2 7 3 3" xfId="21634" xr:uid="{00000000-0005-0000-0000-0000765F0000}"/>
    <cellStyle name="Normal 2 5 2 2 2 7 3 4" xfId="12098" xr:uid="{00000000-0005-0000-0000-0000775F0000}"/>
    <cellStyle name="Normal 2 5 2 2 2 7 4" xfId="4945" xr:uid="{00000000-0005-0000-0000-0000785F0000}"/>
    <cellStyle name="Normal 2 5 2 2 2 7 4 2" xfId="24018" xr:uid="{00000000-0005-0000-0000-0000795F0000}"/>
    <cellStyle name="Normal 2 5 2 2 2 7 4 3" xfId="14482" xr:uid="{00000000-0005-0000-0000-00007A5F0000}"/>
    <cellStyle name="Normal 2 5 2 2 2 7 5" xfId="19250" xr:uid="{00000000-0005-0000-0000-00007B5F0000}"/>
    <cellStyle name="Normal 2 5 2 2 2 7 6" xfId="9714" xr:uid="{00000000-0005-0000-0000-00007C5F0000}"/>
    <cellStyle name="Normal 2 5 2 2 2 8" xfId="1202" xr:uid="{00000000-0005-0000-0000-00007D5F0000}"/>
    <cellStyle name="Normal 2 5 2 2 2 8 2" xfId="2399" xr:uid="{00000000-0005-0000-0000-00007E5F0000}"/>
    <cellStyle name="Normal 2 5 2 2 2 8 2 2" xfId="4784" xr:uid="{00000000-0005-0000-0000-00007F5F0000}"/>
    <cellStyle name="Normal 2 5 2 2 2 8 2 2 2" xfId="9553" xr:uid="{00000000-0005-0000-0000-0000805F0000}"/>
    <cellStyle name="Normal 2 5 2 2 2 8 2 2 2 2" xfId="28626" xr:uid="{00000000-0005-0000-0000-0000815F0000}"/>
    <cellStyle name="Normal 2 5 2 2 2 8 2 2 2 3" xfId="19090" xr:uid="{00000000-0005-0000-0000-0000825F0000}"/>
    <cellStyle name="Normal 2 5 2 2 2 8 2 2 3" xfId="23858" xr:uid="{00000000-0005-0000-0000-0000835F0000}"/>
    <cellStyle name="Normal 2 5 2 2 2 8 2 2 4" xfId="14322" xr:uid="{00000000-0005-0000-0000-0000845F0000}"/>
    <cellStyle name="Normal 2 5 2 2 2 8 2 3" xfId="7169" xr:uid="{00000000-0005-0000-0000-0000855F0000}"/>
    <cellStyle name="Normal 2 5 2 2 2 8 2 3 2" xfId="26242" xr:uid="{00000000-0005-0000-0000-0000865F0000}"/>
    <cellStyle name="Normal 2 5 2 2 2 8 2 3 3" xfId="16706" xr:uid="{00000000-0005-0000-0000-0000875F0000}"/>
    <cellStyle name="Normal 2 5 2 2 2 8 2 4" xfId="21474" xr:uid="{00000000-0005-0000-0000-0000885F0000}"/>
    <cellStyle name="Normal 2 5 2 2 2 8 2 5" xfId="11938" xr:uid="{00000000-0005-0000-0000-0000895F0000}"/>
    <cellStyle name="Normal 2 5 2 2 2 8 3" xfId="3592" xr:uid="{00000000-0005-0000-0000-00008A5F0000}"/>
    <cellStyle name="Normal 2 5 2 2 2 8 3 2" xfId="8361" xr:uid="{00000000-0005-0000-0000-00008B5F0000}"/>
    <cellStyle name="Normal 2 5 2 2 2 8 3 2 2" xfId="27434" xr:uid="{00000000-0005-0000-0000-00008C5F0000}"/>
    <cellStyle name="Normal 2 5 2 2 2 8 3 2 3" xfId="17898" xr:uid="{00000000-0005-0000-0000-00008D5F0000}"/>
    <cellStyle name="Normal 2 5 2 2 2 8 3 3" xfId="22666" xr:uid="{00000000-0005-0000-0000-00008E5F0000}"/>
    <cellStyle name="Normal 2 5 2 2 2 8 3 4" xfId="13130" xr:uid="{00000000-0005-0000-0000-00008F5F0000}"/>
    <cellStyle name="Normal 2 5 2 2 2 8 4" xfId="5977" xr:uid="{00000000-0005-0000-0000-0000905F0000}"/>
    <cellStyle name="Normal 2 5 2 2 2 8 4 2" xfId="25050" xr:uid="{00000000-0005-0000-0000-0000915F0000}"/>
    <cellStyle name="Normal 2 5 2 2 2 8 4 3" xfId="15514" xr:uid="{00000000-0005-0000-0000-0000925F0000}"/>
    <cellStyle name="Normal 2 5 2 2 2 8 5" xfId="20282" xr:uid="{00000000-0005-0000-0000-0000935F0000}"/>
    <cellStyle name="Normal 2 5 2 2 2 8 6" xfId="10746" xr:uid="{00000000-0005-0000-0000-0000945F0000}"/>
    <cellStyle name="Normal 2 5 2 2 2 9" xfId="108" xr:uid="{00000000-0005-0000-0000-0000955F0000}"/>
    <cellStyle name="Normal 2 5 2 2 2 9 2" xfId="1307" xr:uid="{00000000-0005-0000-0000-0000965F0000}"/>
    <cellStyle name="Normal 2 5 2 2 2 9 2 2" xfId="3692" xr:uid="{00000000-0005-0000-0000-0000975F0000}"/>
    <cellStyle name="Normal 2 5 2 2 2 9 2 2 2" xfId="8461" xr:uid="{00000000-0005-0000-0000-0000985F0000}"/>
    <cellStyle name="Normal 2 5 2 2 2 9 2 2 2 2" xfId="27534" xr:uid="{00000000-0005-0000-0000-0000995F0000}"/>
    <cellStyle name="Normal 2 5 2 2 2 9 2 2 2 3" xfId="17998" xr:uid="{00000000-0005-0000-0000-00009A5F0000}"/>
    <cellStyle name="Normal 2 5 2 2 2 9 2 2 3" xfId="22766" xr:uid="{00000000-0005-0000-0000-00009B5F0000}"/>
    <cellStyle name="Normal 2 5 2 2 2 9 2 2 4" xfId="13230" xr:uid="{00000000-0005-0000-0000-00009C5F0000}"/>
    <cellStyle name="Normal 2 5 2 2 2 9 2 3" xfId="6077" xr:uid="{00000000-0005-0000-0000-00009D5F0000}"/>
    <cellStyle name="Normal 2 5 2 2 2 9 2 3 2" xfId="25150" xr:uid="{00000000-0005-0000-0000-00009E5F0000}"/>
    <cellStyle name="Normal 2 5 2 2 2 9 2 3 3" xfId="15614" xr:uid="{00000000-0005-0000-0000-00009F5F0000}"/>
    <cellStyle name="Normal 2 5 2 2 2 9 2 4" xfId="20382" xr:uid="{00000000-0005-0000-0000-0000A05F0000}"/>
    <cellStyle name="Normal 2 5 2 2 2 9 2 5" xfId="10846" xr:uid="{00000000-0005-0000-0000-0000A15F0000}"/>
    <cellStyle name="Normal 2 5 2 2 2 9 3" xfId="2500" xr:uid="{00000000-0005-0000-0000-0000A25F0000}"/>
    <cellStyle name="Normal 2 5 2 2 2 9 3 2" xfId="7269" xr:uid="{00000000-0005-0000-0000-0000A35F0000}"/>
    <cellStyle name="Normal 2 5 2 2 2 9 3 2 2" xfId="26342" xr:uid="{00000000-0005-0000-0000-0000A45F0000}"/>
    <cellStyle name="Normal 2 5 2 2 2 9 3 2 3" xfId="16806" xr:uid="{00000000-0005-0000-0000-0000A55F0000}"/>
    <cellStyle name="Normal 2 5 2 2 2 9 3 3" xfId="21574" xr:uid="{00000000-0005-0000-0000-0000A65F0000}"/>
    <cellStyle name="Normal 2 5 2 2 2 9 3 4" xfId="12038" xr:uid="{00000000-0005-0000-0000-0000A75F0000}"/>
    <cellStyle name="Normal 2 5 2 2 2 9 4" xfId="4885" xr:uid="{00000000-0005-0000-0000-0000A85F0000}"/>
    <cellStyle name="Normal 2 5 2 2 2 9 4 2" xfId="23958" xr:uid="{00000000-0005-0000-0000-0000A95F0000}"/>
    <cellStyle name="Normal 2 5 2 2 2 9 4 3" xfId="14422" xr:uid="{00000000-0005-0000-0000-0000AA5F0000}"/>
    <cellStyle name="Normal 2 5 2 2 2 9 5" xfId="19190" xr:uid="{00000000-0005-0000-0000-0000AB5F0000}"/>
    <cellStyle name="Normal 2 5 2 2 2 9 6" xfId="9654" xr:uid="{00000000-0005-0000-0000-0000AC5F0000}"/>
    <cellStyle name="Normal 2 5 2 2 3" xfId="216" xr:uid="{00000000-0005-0000-0000-0000AD5F0000}"/>
    <cellStyle name="Normal 2 5 2 2 3 10" xfId="9762" xr:uid="{00000000-0005-0000-0000-0000AE5F0000}"/>
    <cellStyle name="Normal 2 5 2 2 3 2" xfId="288" xr:uid="{00000000-0005-0000-0000-0000AF5F0000}"/>
    <cellStyle name="Normal 2 5 2 2 3 2 2" xfId="432" xr:uid="{00000000-0005-0000-0000-0000B05F0000}"/>
    <cellStyle name="Normal 2 5 2 2 3 2 2 2" xfId="781" xr:uid="{00000000-0005-0000-0000-0000B15F0000}"/>
    <cellStyle name="Normal 2 5 2 2 3 2 2 2 2" xfId="1979" xr:uid="{00000000-0005-0000-0000-0000B25F0000}"/>
    <cellStyle name="Normal 2 5 2 2 3 2 2 2 2 2" xfId="4364" xr:uid="{00000000-0005-0000-0000-0000B35F0000}"/>
    <cellStyle name="Normal 2 5 2 2 3 2 2 2 2 2 2" xfId="9133" xr:uid="{00000000-0005-0000-0000-0000B45F0000}"/>
    <cellStyle name="Normal 2 5 2 2 3 2 2 2 2 2 2 2" xfId="28206" xr:uid="{00000000-0005-0000-0000-0000B55F0000}"/>
    <cellStyle name="Normal 2 5 2 2 3 2 2 2 2 2 2 3" xfId="18670" xr:uid="{00000000-0005-0000-0000-0000B65F0000}"/>
    <cellStyle name="Normal 2 5 2 2 3 2 2 2 2 2 3" xfId="23438" xr:uid="{00000000-0005-0000-0000-0000B75F0000}"/>
    <cellStyle name="Normal 2 5 2 2 3 2 2 2 2 2 4" xfId="13902" xr:uid="{00000000-0005-0000-0000-0000B85F0000}"/>
    <cellStyle name="Normal 2 5 2 2 3 2 2 2 2 3" xfId="6749" xr:uid="{00000000-0005-0000-0000-0000B95F0000}"/>
    <cellStyle name="Normal 2 5 2 2 3 2 2 2 2 3 2" xfId="25822" xr:uid="{00000000-0005-0000-0000-0000BA5F0000}"/>
    <cellStyle name="Normal 2 5 2 2 3 2 2 2 2 3 3" xfId="16286" xr:uid="{00000000-0005-0000-0000-0000BB5F0000}"/>
    <cellStyle name="Normal 2 5 2 2 3 2 2 2 2 4" xfId="21054" xr:uid="{00000000-0005-0000-0000-0000BC5F0000}"/>
    <cellStyle name="Normal 2 5 2 2 3 2 2 2 2 5" xfId="11518" xr:uid="{00000000-0005-0000-0000-0000BD5F0000}"/>
    <cellStyle name="Normal 2 5 2 2 3 2 2 2 3" xfId="3172" xr:uid="{00000000-0005-0000-0000-0000BE5F0000}"/>
    <cellStyle name="Normal 2 5 2 2 3 2 2 2 3 2" xfId="7941" xr:uid="{00000000-0005-0000-0000-0000BF5F0000}"/>
    <cellStyle name="Normal 2 5 2 2 3 2 2 2 3 2 2" xfId="27014" xr:uid="{00000000-0005-0000-0000-0000C05F0000}"/>
    <cellStyle name="Normal 2 5 2 2 3 2 2 2 3 2 3" xfId="17478" xr:uid="{00000000-0005-0000-0000-0000C15F0000}"/>
    <cellStyle name="Normal 2 5 2 2 3 2 2 2 3 3" xfId="22246" xr:uid="{00000000-0005-0000-0000-0000C25F0000}"/>
    <cellStyle name="Normal 2 5 2 2 3 2 2 2 3 4" xfId="12710" xr:uid="{00000000-0005-0000-0000-0000C35F0000}"/>
    <cellStyle name="Normal 2 5 2 2 3 2 2 2 4" xfId="5557" xr:uid="{00000000-0005-0000-0000-0000C45F0000}"/>
    <cellStyle name="Normal 2 5 2 2 3 2 2 2 4 2" xfId="24630" xr:uid="{00000000-0005-0000-0000-0000C55F0000}"/>
    <cellStyle name="Normal 2 5 2 2 3 2 2 2 4 3" xfId="15094" xr:uid="{00000000-0005-0000-0000-0000C65F0000}"/>
    <cellStyle name="Normal 2 5 2 2 3 2 2 2 5" xfId="19862" xr:uid="{00000000-0005-0000-0000-0000C75F0000}"/>
    <cellStyle name="Normal 2 5 2 2 3 2 2 2 6" xfId="10326" xr:uid="{00000000-0005-0000-0000-0000C85F0000}"/>
    <cellStyle name="Normal 2 5 2 2 3 2 2 3" xfId="1129" xr:uid="{00000000-0005-0000-0000-0000C95F0000}"/>
    <cellStyle name="Normal 2 5 2 2 3 2 2 3 2" xfId="2327" xr:uid="{00000000-0005-0000-0000-0000CA5F0000}"/>
    <cellStyle name="Normal 2 5 2 2 3 2 2 3 2 2" xfId="4712" xr:uid="{00000000-0005-0000-0000-0000CB5F0000}"/>
    <cellStyle name="Normal 2 5 2 2 3 2 2 3 2 2 2" xfId="9481" xr:uid="{00000000-0005-0000-0000-0000CC5F0000}"/>
    <cellStyle name="Normal 2 5 2 2 3 2 2 3 2 2 2 2" xfId="28554" xr:uid="{00000000-0005-0000-0000-0000CD5F0000}"/>
    <cellStyle name="Normal 2 5 2 2 3 2 2 3 2 2 2 3" xfId="19018" xr:uid="{00000000-0005-0000-0000-0000CE5F0000}"/>
    <cellStyle name="Normal 2 5 2 2 3 2 2 3 2 2 3" xfId="23786" xr:uid="{00000000-0005-0000-0000-0000CF5F0000}"/>
    <cellStyle name="Normal 2 5 2 2 3 2 2 3 2 2 4" xfId="14250" xr:uid="{00000000-0005-0000-0000-0000D05F0000}"/>
    <cellStyle name="Normal 2 5 2 2 3 2 2 3 2 3" xfId="7097" xr:uid="{00000000-0005-0000-0000-0000D15F0000}"/>
    <cellStyle name="Normal 2 5 2 2 3 2 2 3 2 3 2" xfId="26170" xr:uid="{00000000-0005-0000-0000-0000D25F0000}"/>
    <cellStyle name="Normal 2 5 2 2 3 2 2 3 2 3 3" xfId="16634" xr:uid="{00000000-0005-0000-0000-0000D35F0000}"/>
    <cellStyle name="Normal 2 5 2 2 3 2 2 3 2 4" xfId="21402" xr:uid="{00000000-0005-0000-0000-0000D45F0000}"/>
    <cellStyle name="Normal 2 5 2 2 3 2 2 3 2 5" xfId="11866" xr:uid="{00000000-0005-0000-0000-0000D55F0000}"/>
    <cellStyle name="Normal 2 5 2 2 3 2 2 3 3" xfId="3520" xr:uid="{00000000-0005-0000-0000-0000D65F0000}"/>
    <cellStyle name="Normal 2 5 2 2 3 2 2 3 3 2" xfId="8289" xr:uid="{00000000-0005-0000-0000-0000D75F0000}"/>
    <cellStyle name="Normal 2 5 2 2 3 2 2 3 3 2 2" xfId="27362" xr:uid="{00000000-0005-0000-0000-0000D85F0000}"/>
    <cellStyle name="Normal 2 5 2 2 3 2 2 3 3 2 3" xfId="17826" xr:uid="{00000000-0005-0000-0000-0000D95F0000}"/>
    <cellStyle name="Normal 2 5 2 2 3 2 2 3 3 3" xfId="22594" xr:uid="{00000000-0005-0000-0000-0000DA5F0000}"/>
    <cellStyle name="Normal 2 5 2 2 3 2 2 3 3 4" xfId="13058" xr:uid="{00000000-0005-0000-0000-0000DB5F0000}"/>
    <cellStyle name="Normal 2 5 2 2 3 2 2 3 4" xfId="5905" xr:uid="{00000000-0005-0000-0000-0000DC5F0000}"/>
    <cellStyle name="Normal 2 5 2 2 3 2 2 3 4 2" xfId="24978" xr:uid="{00000000-0005-0000-0000-0000DD5F0000}"/>
    <cellStyle name="Normal 2 5 2 2 3 2 2 3 4 3" xfId="15442" xr:uid="{00000000-0005-0000-0000-0000DE5F0000}"/>
    <cellStyle name="Normal 2 5 2 2 3 2 2 3 5" xfId="20210" xr:uid="{00000000-0005-0000-0000-0000DF5F0000}"/>
    <cellStyle name="Normal 2 5 2 2 3 2 2 3 6" xfId="10674" xr:uid="{00000000-0005-0000-0000-0000E05F0000}"/>
    <cellStyle name="Normal 2 5 2 2 3 2 2 4" xfId="1631" xr:uid="{00000000-0005-0000-0000-0000E15F0000}"/>
    <cellStyle name="Normal 2 5 2 2 3 2 2 4 2" xfId="4016" xr:uid="{00000000-0005-0000-0000-0000E25F0000}"/>
    <cellStyle name="Normal 2 5 2 2 3 2 2 4 2 2" xfId="8785" xr:uid="{00000000-0005-0000-0000-0000E35F0000}"/>
    <cellStyle name="Normal 2 5 2 2 3 2 2 4 2 2 2" xfId="27858" xr:uid="{00000000-0005-0000-0000-0000E45F0000}"/>
    <cellStyle name="Normal 2 5 2 2 3 2 2 4 2 2 3" xfId="18322" xr:uid="{00000000-0005-0000-0000-0000E55F0000}"/>
    <cellStyle name="Normal 2 5 2 2 3 2 2 4 2 3" xfId="23090" xr:uid="{00000000-0005-0000-0000-0000E65F0000}"/>
    <cellStyle name="Normal 2 5 2 2 3 2 2 4 2 4" xfId="13554" xr:uid="{00000000-0005-0000-0000-0000E75F0000}"/>
    <cellStyle name="Normal 2 5 2 2 3 2 2 4 3" xfId="6401" xr:uid="{00000000-0005-0000-0000-0000E85F0000}"/>
    <cellStyle name="Normal 2 5 2 2 3 2 2 4 3 2" xfId="25474" xr:uid="{00000000-0005-0000-0000-0000E95F0000}"/>
    <cellStyle name="Normal 2 5 2 2 3 2 2 4 3 3" xfId="15938" xr:uid="{00000000-0005-0000-0000-0000EA5F0000}"/>
    <cellStyle name="Normal 2 5 2 2 3 2 2 4 4" xfId="20706" xr:uid="{00000000-0005-0000-0000-0000EB5F0000}"/>
    <cellStyle name="Normal 2 5 2 2 3 2 2 4 5" xfId="11170" xr:uid="{00000000-0005-0000-0000-0000EC5F0000}"/>
    <cellStyle name="Normal 2 5 2 2 3 2 2 5" xfId="2824" xr:uid="{00000000-0005-0000-0000-0000ED5F0000}"/>
    <cellStyle name="Normal 2 5 2 2 3 2 2 5 2" xfId="7593" xr:uid="{00000000-0005-0000-0000-0000EE5F0000}"/>
    <cellStyle name="Normal 2 5 2 2 3 2 2 5 2 2" xfId="26666" xr:uid="{00000000-0005-0000-0000-0000EF5F0000}"/>
    <cellStyle name="Normal 2 5 2 2 3 2 2 5 2 3" xfId="17130" xr:uid="{00000000-0005-0000-0000-0000F05F0000}"/>
    <cellStyle name="Normal 2 5 2 2 3 2 2 5 3" xfId="21898" xr:uid="{00000000-0005-0000-0000-0000F15F0000}"/>
    <cellStyle name="Normal 2 5 2 2 3 2 2 5 4" xfId="12362" xr:uid="{00000000-0005-0000-0000-0000F25F0000}"/>
    <cellStyle name="Normal 2 5 2 2 3 2 2 6" xfId="5209" xr:uid="{00000000-0005-0000-0000-0000F35F0000}"/>
    <cellStyle name="Normal 2 5 2 2 3 2 2 6 2" xfId="24282" xr:uid="{00000000-0005-0000-0000-0000F45F0000}"/>
    <cellStyle name="Normal 2 5 2 2 3 2 2 6 3" xfId="14746" xr:uid="{00000000-0005-0000-0000-0000F55F0000}"/>
    <cellStyle name="Normal 2 5 2 2 3 2 2 7" xfId="19514" xr:uid="{00000000-0005-0000-0000-0000F65F0000}"/>
    <cellStyle name="Normal 2 5 2 2 3 2 2 8" xfId="9978" xr:uid="{00000000-0005-0000-0000-0000F75F0000}"/>
    <cellStyle name="Normal 2 5 2 2 3 2 3" xfId="637" xr:uid="{00000000-0005-0000-0000-0000F85F0000}"/>
    <cellStyle name="Normal 2 5 2 2 3 2 3 2" xfId="1835" xr:uid="{00000000-0005-0000-0000-0000F95F0000}"/>
    <cellStyle name="Normal 2 5 2 2 3 2 3 2 2" xfId="4220" xr:uid="{00000000-0005-0000-0000-0000FA5F0000}"/>
    <cellStyle name="Normal 2 5 2 2 3 2 3 2 2 2" xfId="8989" xr:uid="{00000000-0005-0000-0000-0000FB5F0000}"/>
    <cellStyle name="Normal 2 5 2 2 3 2 3 2 2 2 2" xfId="28062" xr:uid="{00000000-0005-0000-0000-0000FC5F0000}"/>
    <cellStyle name="Normal 2 5 2 2 3 2 3 2 2 2 3" xfId="18526" xr:uid="{00000000-0005-0000-0000-0000FD5F0000}"/>
    <cellStyle name="Normal 2 5 2 2 3 2 3 2 2 3" xfId="23294" xr:uid="{00000000-0005-0000-0000-0000FE5F0000}"/>
    <cellStyle name="Normal 2 5 2 2 3 2 3 2 2 4" xfId="13758" xr:uid="{00000000-0005-0000-0000-0000FF5F0000}"/>
    <cellStyle name="Normal 2 5 2 2 3 2 3 2 3" xfId="6605" xr:uid="{00000000-0005-0000-0000-000000600000}"/>
    <cellStyle name="Normal 2 5 2 2 3 2 3 2 3 2" xfId="25678" xr:uid="{00000000-0005-0000-0000-000001600000}"/>
    <cellStyle name="Normal 2 5 2 2 3 2 3 2 3 3" xfId="16142" xr:uid="{00000000-0005-0000-0000-000002600000}"/>
    <cellStyle name="Normal 2 5 2 2 3 2 3 2 4" xfId="20910" xr:uid="{00000000-0005-0000-0000-000003600000}"/>
    <cellStyle name="Normal 2 5 2 2 3 2 3 2 5" xfId="11374" xr:uid="{00000000-0005-0000-0000-000004600000}"/>
    <cellStyle name="Normal 2 5 2 2 3 2 3 3" xfId="3028" xr:uid="{00000000-0005-0000-0000-000005600000}"/>
    <cellStyle name="Normal 2 5 2 2 3 2 3 3 2" xfId="7797" xr:uid="{00000000-0005-0000-0000-000006600000}"/>
    <cellStyle name="Normal 2 5 2 2 3 2 3 3 2 2" xfId="26870" xr:uid="{00000000-0005-0000-0000-000007600000}"/>
    <cellStyle name="Normal 2 5 2 2 3 2 3 3 2 3" xfId="17334" xr:uid="{00000000-0005-0000-0000-000008600000}"/>
    <cellStyle name="Normal 2 5 2 2 3 2 3 3 3" xfId="22102" xr:uid="{00000000-0005-0000-0000-000009600000}"/>
    <cellStyle name="Normal 2 5 2 2 3 2 3 3 4" xfId="12566" xr:uid="{00000000-0005-0000-0000-00000A600000}"/>
    <cellStyle name="Normal 2 5 2 2 3 2 3 4" xfId="5413" xr:uid="{00000000-0005-0000-0000-00000B600000}"/>
    <cellStyle name="Normal 2 5 2 2 3 2 3 4 2" xfId="24486" xr:uid="{00000000-0005-0000-0000-00000C600000}"/>
    <cellStyle name="Normal 2 5 2 2 3 2 3 4 3" xfId="14950" xr:uid="{00000000-0005-0000-0000-00000D600000}"/>
    <cellStyle name="Normal 2 5 2 2 3 2 3 5" xfId="19718" xr:uid="{00000000-0005-0000-0000-00000E600000}"/>
    <cellStyle name="Normal 2 5 2 2 3 2 3 6" xfId="10182" xr:uid="{00000000-0005-0000-0000-00000F600000}"/>
    <cellStyle name="Normal 2 5 2 2 3 2 4" xfId="985" xr:uid="{00000000-0005-0000-0000-000010600000}"/>
    <cellStyle name="Normal 2 5 2 2 3 2 4 2" xfId="2183" xr:uid="{00000000-0005-0000-0000-000011600000}"/>
    <cellStyle name="Normal 2 5 2 2 3 2 4 2 2" xfId="4568" xr:uid="{00000000-0005-0000-0000-000012600000}"/>
    <cellStyle name="Normal 2 5 2 2 3 2 4 2 2 2" xfId="9337" xr:uid="{00000000-0005-0000-0000-000013600000}"/>
    <cellStyle name="Normal 2 5 2 2 3 2 4 2 2 2 2" xfId="28410" xr:uid="{00000000-0005-0000-0000-000014600000}"/>
    <cellStyle name="Normal 2 5 2 2 3 2 4 2 2 2 3" xfId="18874" xr:uid="{00000000-0005-0000-0000-000015600000}"/>
    <cellStyle name="Normal 2 5 2 2 3 2 4 2 2 3" xfId="23642" xr:uid="{00000000-0005-0000-0000-000016600000}"/>
    <cellStyle name="Normal 2 5 2 2 3 2 4 2 2 4" xfId="14106" xr:uid="{00000000-0005-0000-0000-000017600000}"/>
    <cellStyle name="Normal 2 5 2 2 3 2 4 2 3" xfId="6953" xr:uid="{00000000-0005-0000-0000-000018600000}"/>
    <cellStyle name="Normal 2 5 2 2 3 2 4 2 3 2" xfId="26026" xr:uid="{00000000-0005-0000-0000-000019600000}"/>
    <cellStyle name="Normal 2 5 2 2 3 2 4 2 3 3" xfId="16490" xr:uid="{00000000-0005-0000-0000-00001A600000}"/>
    <cellStyle name="Normal 2 5 2 2 3 2 4 2 4" xfId="21258" xr:uid="{00000000-0005-0000-0000-00001B600000}"/>
    <cellStyle name="Normal 2 5 2 2 3 2 4 2 5" xfId="11722" xr:uid="{00000000-0005-0000-0000-00001C600000}"/>
    <cellStyle name="Normal 2 5 2 2 3 2 4 3" xfId="3376" xr:uid="{00000000-0005-0000-0000-00001D600000}"/>
    <cellStyle name="Normal 2 5 2 2 3 2 4 3 2" xfId="8145" xr:uid="{00000000-0005-0000-0000-00001E600000}"/>
    <cellStyle name="Normal 2 5 2 2 3 2 4 3 2 2" xfId="27218" xr:uid="{00000000-0005-0000-0000-00001F600000}"/>
    <cellStyle name="Normal 2 5 2 2 3 2 4 3 2 3" xfId="17682" xr:uid="{00000000-0005-0000-0000-000020600000}"/>
    <cellStyle name="Normal 2 5 2 2 3 2 4 3 3" xfId="22450" xr:uid="{00000000-0005-0000-0000-000021600000}"/>
    <cellStyle name="Normal 2 5 2 2 3 2 4 3 4" xfId="12914" xr:uid="{00000000-0005-0000-0000-000022600000}"/>
    <cellStyle name="Normal 2 5 2 2 3 2 4 4" xfId="5761" xr:uid="{00000000-0005-0000-0000-000023600000}"/>
    <cellStyle name="Normal 2 5 2 2 3 2 4 4 2" xfId="24834" xr:uid="{00000000-0005-0000-0000-000024600000}"/>
    <cellStyle name="Normal 2 5 2 2 3 2 4 4 3" xfId="15298" xr:uid="{00000000-0005-0000-0000-000025600000}"/>
    <cellStyle name="Normal 2 5 2 2 3 2 4 5" xfId="20066" xr:uid="{00000000-0005-0000-0000-000026600000}"/>
    <cellStyle name="Normal 2 5 2 2 3 2 4 6" xfId="10530" xr:uid="{00000000-0005-0000-0000-000027600000}"/>
    <cellStyle name="Normal 2 5 2 2 3 2 5" xfId="1487" xr:uid="{00000000-0005-0000-0000-000028600000}"/>
    <cellStyle name="Normal 2 5 2 2 3 2 5 2" xfId="3872" xr:uid="{00000000-0005-0000-0000-000029600000}"/>
    <cellStyle name="Normal 2 5 2 2 3 2 5 2 2" xfId="8641" xr:uid="{00000000-0005-0000-0000-00002A600000}"/>
    <cellStyle name="Normal 2 5 2 2 3 2 5 2 2 2" xfId="27714" xr:uid="{00000000-0005-0000-0000-00002B600000}"/>
    <cellStyle name="Normal 2 5 2 2 3 2 5 2 2 3" xfId="18178" xr:uid="{00000000-0005-0000-0000-00002C600000}"/>
    <cellStyle name="Normal 2 5 2 2 3 2 5 2 3" xfId="22946" xr:uid="{00000000-0005-0000-0000-00002D600000}"/>
    <cellStyle name="Normal 2 5 2 2 3 2 5 2 4" xfId="13410" xr:uid="{00000000-0005-0000-0000-00002E600000}"/>
    <cellStyle name="Normal 2 5 2 2 3 2 5 3" xfId="6257" xr:uid="{00000000-0005-0000-0000-00002F600000}"/>
    <cellStyle name="Normal 2 5 2 2 3 2 5 3 2" xfId="25330" xr:uid="{00000000-0005-0000-0000-000030600000}"/>
    <cellStyle name="Normal 2 5 2 2 3 2 5 3 3" xfId="15794" xr:uid="{00000000-0005-0000-0000-000031600000}"/>
    <cellStyle name="Normal 2 5 2 2 3 2 5 4" xfId="20562" xr:uid="{00000000-0005-0000-0000-000032600000}"/>
    <cellStyle name="Normal 2 5 2 2 3 2 5 5" xfId="11026" xr:uid="{00000000-0005-0000-0000-000033600000}"/>
    <cellStyle name="Normal 2 5 2 2 3 2 6" xfId="2680" xr:uid="{00000000-0005-0000-0000-000034600000}"/>
    <cellStyle name="Normal 2 5 2 2 3 2 6 2" xfId="7449" xr:uid="{00000000-0005-0000-0000-000035600000}"/>
    <cellStyle name="Normal 2 5 2 2 3 2 6 2 2" xfId="26522" xr:uid="{00000000-0005-0000-0000-000036600000}"/>
    <cellStyle name="Normal 2 5 2 2 3 2 6 2 3" xfId="16986" xr:uid="{00000000-0005-0000-0000-000037600000}"/>
    <cellStyle name="Normal 2 5 2 2 3 2 6 3" xfId="21754" xr:uid="{00000000-0005-0000-0000-000038600000}"/>
    <cellStyle name="Normal 2 5 2 2 3 2 6 4" xfId="12218" xr:uid="{00000000-0005-0000-0000-000039600000}"/>
    <cellStyle name="Normal 2 5 2 2 3 2 7" xfId="5065" xr:uid="{00000000-0005-0000-0000-00003A600000}"/>
    <cellStyle name="Normal 2 5 2 2 3 2 7 2" xfId="24138" xr:uid="{00000000-0005-0000-0000-00003B600000}"/>
    <cellStyle name="Normal 2 5 2 2 3 2 7 3" xfId="14602" xr:uid="{00000000-0005-0000-0000-00003C600000}"/>
    <cellStyle name="Normal 2 5 2 2 3 2 8" xfId="19370" xr:uid="{00000000-0005-0000-0000-00003D600000}"/>
    <cellStyle name="Normal 2 5 2 2 3 2 9" xfId="9834" xr:uid="{00000000-0005-0000-0000-00003E600000}"/>
    <cellStyle name="Normal 2 5 2 2 3 3" xfId="360" xr:uid="{00000000-0005-0000-0000-00003F600000}"/>
    <cellStyle name="Normal 2 5 2 2 3 3 2" xfId="709" xr:uid="{00000000-0005-0000-0000-000040600000}"/>
    <cellStyle name="Normal 2 5 2 2 3 3 2 2" xfId="1907" xr:uid="{00000000-0005-0000-0000-000041600000}"/>
    <cellStyle name="Normal 2 5 2 2 3 3 2 2 2" xfId="4292" xr:uid="{00000000-0005-0000-0000-000042600000}"/>
    <cellStyle name="Normal 2 5 2 2 3 3 2 2 2 2" xfId="9061" xr:uid="{00000000-0005-0000-0000-000043600000}"/>
    <cellStyle name="Normal 2 5 2 2 3 3 2 2 2 2 2" xfId="28134" xr:uid="{00000000-0005-0000-0000-000044600000}"/>
    <cellStyle name="Normal 2 5 2 2 3 3 2 2 2 2 3" xfId="18598" xr:uid="{00000000-0005-0000-0000-000045600000}"/>
    <cellStyle name="Normal 2 5 2 2 3 3 2 2 2 3" xfId="23366" xr:uid="{00000000-0005-0000-0000-000046600000}"/>
    <cellStyle name="Normal 2 5 2 2 3 3 2 2 2 4" xfId="13830" xr:uid="{00000000-0005-0000-0000-000047600000}"/>
    <cellStyle name="Normal 2 5 2 2 3 3 2 2 3" xfId="6677" xr:uid="{00000000-0005-0000-0000-000048600000}"/>
    <cellStyle name="Normal 2 5 2 2 3 3 2 2 3 2" xfId="25750" xr:uid="{00000000-0005-0000-0000-000049600000}"/>
    <cellStyle name="Normal 2 5 2 2 3 3 2 2 3 3" xfId="16214" xr:uid="{00000000-0005-0000-0000-00004A600000}"/>
    <cellStyle name="Normal 2 5 2 2 3 3 2 2 4" xfId="20982" xr:uid="{00000000-0005-0000-0000-00004B600000}"/>
    <cellStyle name="Normal 2 5 2 2 3 3 2 2 5" xfId="11446" xr:uid="{00000000-0005-0000-0000-00004C600000}"/>
    <cellStyle name="Normal 2 5 2 2 3 3 2 3" xfId="3100" xr:uid="{00000000-0005-0000-0000-00004D600000}"/>
    <cellStyle name="Normal 2 5 2 2 3 3 2 3 2" xfId="7869" xr:uid="{00000000-0005-0000-0000-00004E600000}"/>
    <cellStyle name="Normal 2 5 2 2 3 3 2 3 2 2" xfId="26942" xr:uid="{00000000-0005-0000-0000-00004F600000}"/>
    <cellStyle name="Normal 2 5 2 2 3 3 2 3 2 3" xfId="17406" xr:uid="{00000000-0005-0000-0000-000050600000}"/>
    <cellStyle name="Normal 2 5 2 2 3 3 2 3 3" xfId="22174" xr:uid="{00000000-0005-0000-0000-000051600000}"/>
    <cellStyle name="Normal 2 5 2 2 3 3 2 3 4" xfId="12638" xr:uid="{00000000-0005-0000-0000-000052600000}"/>
    <cellStyle name="Normal 2 5 2 2 3 3 2 4" xfId="5485" xr:uid="{00000000-0005-0000-0000-000053600000}"/>
    <cellStyle name="Normal 2 5 2 2 3 3 2 4 2" xfId="24558" xr:uid="{00000000-0005-0000-0000-000054600000}"/>
    <cellStyle name="Normal 2 5 2 2 3 3 2 4 3" xfId="15022" xr:uid="{00000000-0005-0000-0000-000055600000}"/>
    <cellStyle name="Normal 2 5 2 2 3 3 2 5" xfId="19790" xr:uid="{00000000-0005-0000-0000-000056600000}"/>
    <cellStyle name="Normal 2 5 2 2 3 3 2 6" xfId="10254" xr:uid="{00000000-0005-0000-0000-000057600000}"/>
    <cellStyle name="Normal 2 5 2 2 3 3 3" xfId="1057" xr:uid="{00000000-0005-0000-0000-000058600000}"/>
    <cellStyle name="Normal 2 5 2 2 3 3 3 2" xfId="2255" xr:uid="{00000000-0005-0000-0000-000059600000}"/>
    <cellStyle name="Normal 2 5 2 2 3 3 3 2 2" xfId="4640" xr:uid="{00000000-0005-0000-0000-00005A600000}"/>
    <cellStyle name="Normal 2 5 2 2 3 3 3 2 2 2" xfId="9409" xr:uid="{00000000-0005-0000-0000-00005B600000}"/>
    <cellStyle name="Normal 2 5 2 2 3 3 3 2 2 2 2" xfId="28482" xr:uid="{00000000-0005-0000-0000-00005C600000}"/>
    <cellStyle name="Normal 2 5 2 2 3 3 3 2 2 2 3" xfId="18946" xr:uid="{00000000-0005-0000-0000-00005D600000}"/>
    <cellStyle name="Normal 2 5 2 2 3 3 3 2 2 3" xfId="23714" xr:uid="{00000000-0005-0000-0000-00005E600000}"/>
    <cellStyle name="Normal 2 5 2 2 3 3 3 2 2 4" xfId="14178" xr:uid="{00000000-0005-0000-0000-00005F600000}"/>
    <cellStyle name="Normal 2 5 2 2 3 3 3 2 3" xfId="7025" xr:uid="{00000000-0005-0000-0000-000060600000}"/>
    <cellStyle name="Normal 2 5 2 2 3 3 3 2 3 2" xfId="26098" xr:uid="{00000000-0005-0000-0000-000061600000}"/>
    <cellStyle name="Normal 2 5 2 2 3 3 3 2 3 3" xfId="16562" xr:uid="{00000000-0005-0000-0000-000062600000}"/>
    <cellStyle name="Normal 2 5 2 2 3 3 3 2 4" xfId="21330" xr:uid="{00000000-0005-0000-0000-000063600000}"/>
    <cellStyle name="Normal 2 5 2 2 3 3 3 2 5" xfId="11794" xr:uid="{00000000-0005-0000-0000-000064600000}"/>
    <cellStyle name="Normal 2 5 2 2 3 3 3 3" xfId="3448" xr:uid="{00000000-0005-0000-0000-000065600000}"/>
    <cellStyle name="Normal 2 5 2 2 3 3 3 3 2" xfId="8217" xr:uid="{00000000-0005-0000-0000-000066600000}"/>
    <cellStyle name="Normal 2 5 2 2 3 3 3 3 2 2" xfId="27290" xr:uid="{00000000-0005-0000-0000-000067600000}"/>
    <cellStyle name="Normal 2 5 2 2 3 3 3 3 2 3" xfId="17754" xr:uid="{00000000-0005-0000-0000-000068600000}"/>
    <cellStyle name="Normal 2 5 2 2 3 3 3 3 3" xfId="22522" xr:uid="{00000000-0005-0000-0000-000069600000}"/>
    <cellStyle name="Normal 2 5 2 2 3 3 3 3 4" xfId="12986" xr:uid="{00000000-0005-0000-0000-00006A600000}"/>
    <cellStyle name="Normal 2 5 2 2 3 3 3 4" xfId="5833" xr:uid="{00000000-0005-0000-0000-00006B600000}"/>
    <cellStyle name="Normal 2 5 2 2 3 3 3 4 2" xfId="24906" xr:uid="{00000000-0005-0000-0000-00006C600000}"/>
    <cellStyle name="Normal 2 5 2 2 3 3 3 4 3" xfId="15370" xr:uid="{00000000-0005-0000-0000-00006D600000}"/>
    <cellStyle name="Normal 2 5 2 2 3 3 3 5" xfId="20138" xr:uid="{00000000-0005-0000-0000-00006E600000}"/>
    <cellStyle name="Normal 2 5 2 2 3 3 3 6" xfId="10602" xr:uid="{00000000-0005-0000-0000-00006F600000}"/>
    <cellStyle name="Normal 2 5 2 2 3 3 4" xfId="1559" xr:uid="{00000000-0005-0000-0000-000070600000}"/>
    <cellStyle name="Normal 2 5 2 2 3 3 4 2" xfId="3944" xr:uid="{00000000-0005-0000-0000-000071600000}"/>
    <cellStyle name="Normal 2 5 2 2 3 3 4 2 2" xfId="8713" xr:uid="{00000000-0005-0000-0000-000072600000}"/>
    <cellStyle name="Normal 2 5 2 2 3 3 4 2 2 2" xfId="27786" xr:uid="{00000000-0005-0000-0000-000073600000}"/>
    <cellStyle name="Normal 2 5 2 2 3 3 4 2 2 3" xfId="18250" xr:uid="{00000000-0005-0000-0000-000074600000}"/>
    <cellStyle name="Normal 2 5 2 2 3 3 4 2 3" xfId="23018" xr:uid="{00000000-0005-0000-0000-000075600000}"/>
    <cellStyle name="Normal 2 5 2 2 3 3 4 2 4" xfId="13482" xr:uid="{00000000-0005-0000-0000-000076600000}"/>
    <cellStyle name="Normal 2 5 2 2 3 3 4 3" xfId="6329" xr:uid="{00000000-0005-0000-0000-000077600000}"/>
    <cellStyle name="Normal 2 5 2 2 3 3 4 3 2" xfId="25402" xr:uid="{00000000-0005-0000-0000-000078600000}"/>
    <cellStyle name="Normal 2 5 2 2 3 3 4 3 3" xfId="15866" xr:uid="{00000000-0005-0000-0000-000079600000}"/>
    <cellStyle name="Normal 2 5 2 2 3 3 4 4" xfId="20634" xr:uid="{00000000-0005-0000-0000-00007A600000}"/>
    <cellStyle name="Normal 2 5 2 2 3 3 4 5" xfId="11098" xr:uid="{00000000-0005-0000-0000-00007B600000}"/>
    <cellStyle name="Normal 2 5 2 2 3 3 5" xfId="2752" xr:uid="{00000000-0005-0000-0000-00007C600000}"/>
    <cellStyle name="Normal 2 5 2 2 3 3 5 2" xfId="7521" xr:uid="{00000000-0005-0000-0000-00007D600000}"/>
    <cellStyle name="Normal 2 5 2 2 3 3 5 2 2" xfId="26594" xr:uid="{00000000-0005-0000-0000-00007E600000}"/>
    <cellStyle name="Normal 2 5 2 2 3 3 5 2 3" xfId="17058" xr:uid="{00000000-0005-0000-0000-00007F600000}"/>
    <cellStyle name="Normal 2 5 2 2 3 3 5 3" xfId="21826" xr:uid="{00000000-0005-0000-0000-000080600000}"/>
    <cellStyle name="Normal 2 5 2 2 3 3 5 4" xfId="12290" xr:uid="{00000000-0005-0000-0000-000081600000}"/>
    <cellStyle name="Normal 2 5 2 2 3 3 6" xfId="5137" xr:uid="{00000000-0005-0000-0000-000082600000}"/>
    <cellStyle name="Normal 2 5 2 2 3 3 6 2" xfId="24210" xr:uid="{00000000-0005-0000-0000-000083600000}"/>
    <cellStyle name="Normal 2 5 2 2 3 3 6 3" xfId="14674" xr:uid="{00000000-0005-0000-0000-000084600000}"/>
    <cellStyle name="Normal 2 5 2 2 3 3 7" xfId="19442" xr:uid="{00000000-0005-0000-0000-000085600000}"/>
    <cellStyle name="Normal 2 5 2 2 3 3 8" xfId="9906" xr:uid="{00000000-0005-0000-0000-000086600000}"/>
    <cellStyle name="Normal 2 5 2 2 3 4" xfId="565" xr:uid="{00000000-0005-0000-0000-000087600000}"/>
    <cellStyle name="Normal 2 5 2 2 3 4 2" xfId="1763" xr:uid="{00000000-0005-0000-0000-000088600000}"/>
    <cellStyle name="Normal 2 5 2 2 3 4 2 2" xfId="4148" xr:uid="{00000000-0005-0000-0000-000089600000}"/>
    <cellStyle name="Normal 2 5 2 2 3 4 2 2 2" xfId="8917" xr:uid="{00000000-0005-0000-0000-00008A600000}"/>
    <cellStyle name="Normal 2 5 2 2 3 4 2 2 2 2" xfId="27990" xr:uid="{00000000-0005-0000-0000-00008B600000}"/>
    <cellStyle name="Normal 2 5 2 2 3 4 2 2 2 3" xfId="18454" xr:uid="{00000000-0005-0000-0000-00008C600000}"/>
    <cellStyle name="Normal 2 5 2 2 3 4 2 2 3" xfId="23222" xr:uid="{00000000-0005-0000-0000-00008D600000}"/>
    <cellStyle name="Normal 2 5 2 2 3 4 2 2 4" xfId="13686" xr:uid="{00000000-0005-0000-0000-00008E600000}"/>
    <cellStyle name="Normal 2 5 2 2 3 4 2 3" xfId="6533" xr:uid="{00000000-0005-0000-0000-00008F600000}"/>
    <cellStyle name="Normal 2 5 2 2 3 4 2 3 2" xfId="25606" xr:uid="{00000000-0005-0000-0000-000090600000}"/>
    <cellStyle name="Normal 2 5 2 2 3 4 2 3 3" xfId="16070" xr:uid="{00000000-0005-0000-0000-000091600000}"/>
    <cellStyle name="Normal 2 5 2 2 3 4 2 4" xfId="20838" xr:uid="{00000000-0005-0000-0000-000092600000}"/>
    <cellStyle name="Normal 2 5 2 2 3 4 2 5" xfId="11302" xr:uid="{00000000-0005-0000-0000-000093600000}"/>
    <cellStyle name="Normal 2 5 2 2 3 4 3" xfId="2956" xr:uid="{00000000-0005-0000-0000-000094600000}"/>
    <cellStyle name="Normal 2 5 2 2 3 4 3 2" xfId="7725" xr:uid="{00000000-0005-0000-0000-000095600000}"/>
    <cellStyle name="Normal 2 5 2 2 3 4 3 2 2" xfId="26798" xr:uid="{00000000-0005-0000-0000-000096600000}"/>
    <cellStyle name="Normal 2 5 2 2 3 4 3 2 3" xfId="17262" xr:uid="{00000000-0005-0000-0000-000097600000}"/>
    <cellStyle name="Normal 2 5 2 2 3 4 3 3" xfId="22030" xr:uid="{00000000-0005-0000-0000-000098600000}"/>
    <cellStyle name="Normal 2 5 2 2 3 4 3 4" xfId="12494" xr:uid="{00000000-0005-0000-0000-000099600000}"/>
    <cellStyle name="Normal 2 5 2 2 3 4 4" xfId="5341" xr:uid="{00000000-0005-0000-0000-00009A600000}"/>
    <cellStyle name="Normal 2 5 2 2 3 4 4 2" xfId="24414" xr:uid="{00000000-0005-0000-0000-00009B600000}"/>
    <cellStyle name="Normal 2 5 2 2 3 4 4 3" xfId="14878" xr:uid="{00000000-0005-0000-0000-00009C600000}"/>
    <cellStyle name="Normal 2 5 2 2 3 4 5" xfId="19646" xr:uid="{00000000-0005-0000-0000-00009D600000}"/>
    <cellStyle name="Normal 2 5 2 2 3 4 6" xfId="10110" xr:uid="{00000000-0005-0000-0000-00009E600000}"/>
    <cellStyle name="Normal 2 5 2 2 3 5" xfId="913" xr:uid="{00000000-0005-0000-0000-00009F600000}"/>
    <cellStyle name="Normal 2 5 2 2 3 5 2" xfId="2111" xr:uid="{00000000-0005-0000-0000-0000A0600000}"/>
    <cellStyle name="Normal 2 5 2 2 3 5 2 2" xfId="4496" xr:uid="{00000000-0005-0000-0000-0000A1600000}"/>
    <cellStyle name="Normal 2 5 2 2 3 5 2 2 2" xfId="9265" xr:uid="{00000000-0005-0000-0000-0000A2600000}"/>
    <cellStyle name="Normal 2 5 2 2 3 5 2 2 2 2" xfId="28338" xr:uid="{00000000-0005-0000-0000-0000A3600000}"/>
    <cellStyle name="Normal 2 5 2 2 3 5 2 2 2 3" xfId="18802" xr:uid="{00000000-0005-0000-0000-0000A4600000}"/>
    <cellStyle name="Normal 2 5 2 2 3 5 2 2 3" xfId="23570" xr:uid="{00000000-0005-0000-0000-0000A5600000}"/>
    <cellStyle name="Normal 2 5 2 2 3 5 2 2 4" xfId="14034" xr:uid="{00000000-0005-0000-0000-0000A6600000}"/>
    <cellStyle name="Normal 2 5 2 2 3 5 2 3" xfId="6881" xr:uid="{00000000-0005-0000-0000-0000A7600000}"/>
    <cellStyle name="Normal 2 5 2 2 3 5 2 3 2" xfId="25954" xr:uid="{00000000-0005-0000-0000-0000A8600000}"/>
    <cellStyle name="Normal 2 5 2 2 3 5 2 3 3" xfId="16418" xr:uid="{00000000-0005-0000-0000-0000A9600000}"/>
    <cellStyle name="Normal 2 5 2 2 3 5 2 4" xfId="21186" xr:uid="{00000000-0005-0000-0000-0000AA600000}"/>
    <cellStyle name="Normal 2 5 2 2 3 5 2 5" xfId="11650" xr:uid="{00000000-0005-0000-0000-0000AB600000}"/>
    <cellStyle name="Normal 2 5 2 2 3 5 3" xfId="3304" xr:uid="{00000000-0005-0000-0000-0000AC600000}"/>
    <cellStyle name="Normal 2 5 2 2 3 5 3 2" xfId="8073" xr:uid="{00000000-0005-0000-0000-0000AD600000}"/>
    <cellStyle name="Normal 2 5 2 2 3 5 3 2 2" xfId="27146" xr:uid="{00000000-0005-0000-0000-0000AE600000}"/>
    <cellStyle name="Normal 2 5 2 2 3 5 3 2 3" xfId="17610" xr:uid="{00000000-0005-0000-0000-0000AF600000}"/>
    <cellStyle name="Normal 2 5 2 2 3 5 3 3" xfId="22378" xr:uid="{00000000-0005-0000-0000-0000B0600000}"/>
    <cellStyle name="Normal 2 5 2 2 3 5 3 4" xfId="12842" xr:uid="{00000000-0005-0000-0000-0000B1600000}"/>
    <cellStyle name="Normal 2 5 2 2 3 5 4" xfId="5689" xr:uid="{00000000-0005-0000-0000-0000B2600000}"/>
    <cellStyle name="Normal 2 5 2 2 3 5 4 2" xfId="24762" xr:uid="{00000000-0005-0000-0000-0000B3600000}"/>
    <cellStyle name="Normal 2 5 2 2 3 5 4 3" xfId="15226" xr:uid="{00000000-0005-0000-0000-0000B4600000}"/>
    <cellStyle name="Normal 2 5 2 2 3 5 5" xfId="19994" xr:uid="{00000000-0005-0000-0000-0000B5600000}"/>
    <cellStyle name="Normal 2 5 2 2 3 5 6" xfId="10458" xr:uid="{00000000-0005-0000-0000-0000B6600000}"/>
    <cellStyle name="Normal 2 5 2 2 3 6" xfId="1415" xr:uid="{00000000-0005-0000-0000-0000B7600000}"/>
    <cellStyle name="Normal 2 5 2 2 3 6 2" xfId="3800" xr:uid="{00000000-0005-0000-0000-0000B8600000}"/>
    <cellStyle name="Normal 2 5 2 2 3 6 2 2" xfId="8569" xr:uid="{00000000-0005-0000-0000-0000B9600000}"/>
    <cellStyle name="Normal 2 5 2 2 3 6 2 2 2" xfId="27642" xr:uid="{00000000-0005-0000-0000-0000BA600000}"/>
    <cellStyle name="Normal 2 5 2 2 3 6 2 2 3" xfId="18106" xr:uid="{00000000-0005-0000-0000-0000BB600000}"/>
    <cellStyle name="Normal 2 5 2 2 3 6 2 3" xfId="22874" xr:uid="{00000000-0005-0000-0000-0000BC600000}"/>
    <cellStyle name="Normal 2 5 2 2 3 6 2 4" xfId="13338" xr:uid="{00000000-0005-0000-0000-0000BD600000}"/>
    <cellStyle name="Normal 2 5 2 2 3 6 3" xfId="6185" xr:uid="{00000000-0005-0000-0000-0000BE600000}"/>
    <cellStyle name="Normal 2 5 2 2 3 6 3 2" xfId="25258" xr:uid="{00000000-0005-0000-0000-0000BF600000}"/>
    <cellStyle name="Normal 2 5 2 2 3 6 3 3" xfId="15722" xr:uid="{00000000-0005-0000-0000-0000C0600000}"/>
    <cellStyle name="Normal 2 5 2 2 3 6 4" xfId="20490" xr:uid="{00000000-0005-0000-0000-0000C1600000}"/>
    <cellStyle name="Normal 2 5 2 2 3 6 5" xfId="10954" xr:uid="{00000000-0005-0000-0000-0000C2600000}"/>
    <cellStyle name="Normal 2 5 2 2 3 7" xfId="2608" xr:uid="{00000000-0005-0000-0000-0000C3600000}"/>
    <cellStyle name="Normal 2 5 2 2 3 7 2" xfId="7377" xr:uid="{00000000-0005-0000-0000-0000C4600000}"/>
    <cellStyle name="Normal 2 5 2 2 3 7 2 2" xfId="26450" xr:uid="{00000000-0005-0000-0000-0000C5600000}"/>
    <cellStyle name="Normal 2 5 2 2 3 7 2 3" xfId="16914" xr:uid="{00000000-0005-0000-0000-0000C6600000}"/>
    <cellStyle name="Normal 2 5 2 2 3 7 3" xfId="21682" xr:uid="{00000000-0005-0000-0000-0000C7600000}"/>
    <cellStyle name="Normal 2 5 2 2 3 7 4" xfId="12146" xr:uid="{00000000-0005-0000-0000-0000C8600000}"/>
    <cellStyle name="Normal 2 5 2 2 3 8" xfId="4993" xr:uid="{00000000-0005-0000-0000-0000C9600000}"/>
    <cellStyle name="Normal 2 5 2 2 3 8 2" xfId="24066" xr:uid="{00000000-0005-0000-0000-0000CA600000}"/>
    <cellStyle name="Normal 2 5 2 2 3 8 3" xfId="14530" xr:uid="{00000000-0005-0000-0000-0000CB600000}"/>
    <cellStyle name="Normal 2 5 2 2 3 9" xfId="19298" xr:uid="{00000000-0005-0000-0000-0000CC600000}"/>
    <cellStyle name="Normal 2 5 2 2 4" xfId="264" xr:uid="{00000000-0005-0000-0000-0000CD600000}"/>
    <cellStyle name="Normal 2 5 2 2 4 2" xfId="408" xr:uid="{00000000-0005-0000-0000-0000CE600000}"/>
    <cellStyle name="Normal 2 5 2 2 4 2 2" xfId="757" xr:uid="{00000000-0005-0000-0000-0000CF600000}"/>
    <cellStyle name="Normal 2 5 2 2 4 2 2 2" xfId="1955" xr:uid="{00000000-0005-0000-0000-0000D0600000}"/>
    <cellStyle name="Normal 2 5 2 2 4 2 2 2 2" xfId="4340" xr:uid="{00000000-0005-0000-0000-0000D1600000}"/>
    <cellStyle name="Normal 2 5 2 2 4 2 2 2 2 2" xfId="9109" xr:uid="{00000000-0005-0000-0000-0000D2600000}"/>
    <cellStyle name="Normal 2 5 2 2 4 2 2 2 2 2 2" xfId="28182" xr:uid="{00000000-0005-0000-0000-0000D3600000}"/>
    <cellStyle name="Normal 2 5 2 2 4 2 2 2 2 2 3" xfId="18646" xr:uid="{00000000-0005-0000-0000-0000D4600000}"/>
    <cellStyle name="Normal 2 5 2 2 4 2 2 2 2 3" xfId="23414" xr:uid="{00000000-0005-0000-0000-0000D5600000}"/>
    <cellStyle name="Normal 2 5 2 2 4 2 2 2 2 4" xfId="13878" xr:uid="{00000000-0005-0000-0000-0000D6600000}"/>
    <cellStyle name="Normal 2 5 2 2 4 2 2 2 3" xfId="6725" xr:uid="{00000000-0005-0000-0000-0000D7600000}"/>
    <cellStyle name="Normal 2 5 2 2 4 2 2 2 3 2" xfId="25798" xr:uid="{00000000-0005-0000-0000-0000D8600000}"/>
    <cellStyle name="Normal 2 5 2 2 4 2 2 2 3 3" xfId="16262" xr:uid="{00000000-0005-0000-0000-0000D9600000}"/>
    <cellStyle name="Normal 2 5 2 2 4 2 2 2 4" xfId="21030" xr:uid="{00000000-0005-0000-0000-0000DA600000}"/>
    <cellStyle name="Normal 2 5 2 2 4 2 2 2 5" xfId="11494" xr:uid="{00000000-0005-0000-0000-0000DB600000}"/>
    <cellStyle name="Normal 2 5 2 2 4 2 2 3" xfId="3148" xr:uid="{00000000-0005-0000-0000-0000DC600000}"/>
    <cellStyle name="Normal 2 5 2 2 4 2 2 3 2" xfId="7917" xr:uid="{00000000-0005-0000-0000-0000DD600000}"/>
    <cellStyle name="Normal 2 5 2 2 4 2 2 3 2 2" xfId="26990" xr:uid="{00000000-0005-0000-0000-0000DE600000}"/>
    <cellStyle name="Normal 2 5 2 2 4 2 2 3 2 3" xfId="17454" xr:uid="{00000000-0005-0000-0000-0000DF600000}"/>
    <cellStyle name="Normal 2 5 2 2 4 2 2 3 3" xfId="22222" xr:uid="{00000000-0005-0000-0000-0000E0600000}"/>
    <cellStyle name="Normal 2 5 2 2 4 2 2 3 4" xfId="12686" xr:uid="{00000000-0005-0000-0000-0000E1600000}"/>
    <cellStyle name="Normal 2 5 2 2 4 2 2 4" xfId="5533" xr:uid="{00000000-0005-0000-0000-0000E2600000}"/>
    <cellStyle name="Normal 2 5 2 2 4 2 2 4 2" xfId="24606" xr:uid="{00000000-0005-0000-0000-0000E3600000}"/>
    <cellStyle name="Normal 2 5 2 2 4 2 2 4 3" xfId="15070" xr:uid="{00000000-0005-0000-0000-0000E4600000}"/>
    <cellStyle name="Normal 2 5 2 2 4 2 2 5" xfId="19838" xr:uid="{00000000-0005-0000-0000-0000E5600000}"/>
    <cellStyle name="Normal 2 5 2 2 4 2 2 6" xfId="10302" xr:uid="{00000000-0005-0000-0000-0000E6600000}"/>
    <cellStyle name="Normal 2 5 2 2 4 2 3" xfId="1105" xr:uid="{00000000-0005-0000-0000-0000E7600000}"/>
    <cellStyle name="Normal 2 5 2 2 4 2 3 2" xfId="2303" xr:uid="{00000000-0005-0000-0000-0000E8600000}"/>
    <cellStyle name="Normal 2 5 2 2 4 2 3 2 2" xfId="4688" xr:uid="{00000000-0005-0000-0000-0000E9600000}"/>
    <cellStyle name="Normal 2 5 2 2 4 2 3 2 2 2" xfId="9457" xr:uid="{00000000-0005-0000-0000-0000EA600000}"/>
    <cellStyle name="Normal 2 5 2 2 4 2 3 2 2 2 2" xfId="28530" xr:uid="{00000000-0005-0000-0000-0000EB600000}"/>
    <cellStyle name="Normal 2 5 2 2 4 2 3 2 2 2 3" xfId="18994" xr:uid="{00000000-0005-0000-0000-0000EC600000}"/>
    <cellStyle name="Normal 2 5 2 2 4 2 3 2 2 3" xfId="23762" xr:uid="{00000000-0005-0000-0000-0000ED600000}"/>
    <cellStyle name="Normal 2 5 2 2 4 2 3 2 2 4" xfId="14226" xr:uid="{00000000-0005-0000-0000-0000EE600000}"/>
    <cellStyle name="Normal 2 5 2 2 4 2 3 2 3" xfId="7073" xr:uid="{00000000-0005-0000-0000-0000EF600000}"/>
    <cellStyle name="Normal 2 5 2 2 4 2 3 2 3 2" xfId="26146" xr:uid="{00000000-0005-0000-0000-0000F0600000}"/>
    <cellStyle name="Normal 2 5 2 2 4 2 3 2 3 3" xfId="16610" xr:uid="{00000000-0005-0000-0000-0000F1600000}"/>
    <cellStyle name="Normal 2 5 2 2 4 2 3 2 4" xfId="21378" xr:uid="{00000000-0005-0000-0000-0000F2600000}"/>
    <cellStyle name="Normal 2 5 2 2 4 2 3 2 5" xfId="11842" xr:uid="{00000000-0005-0000-0000-0000F3600000}"/>
    <cellStyle name="Normal 2 5 2 2 4 2 3 3" xfId="3496" xr:uid="{00000000-0005-0000-0000-0000F4600000}"/>
    <cellStyle name="Normal 2 5 2 2 4 2 3 3 2" xfId="8265" xr:uid="{00000000-0005-0000-0000-0000F5600000}"/>
    <cellStyle name="Normal 2 5 2 2 4 2 3 3 2 2" xfId="27338" xr:uid="{00000000-0005-0000-0000-0000F6600000}"/>
    <cellStyle name="Normal 2 5 2 2 4 2 3 3 2 3" xfId="17802" xr:uid="{00000000-0005-0000-0000-0000F7600000}"/>
    <cellStyle name="Normal 2 5 2 2 4 2 3 3 3" xfId="22570" xr:uid="{00000000-0005-0000-0000-0000F8600000}"/>
    <cellStyle name="Normal 2 5 2 2 4 2 3 3 4" xfId="13034" xr:uid="{00000000-0005-0000-0000-0000F9600000}"/>
    <cellStyle name="Normal 2 5 2 2 4 2 3 4" xfId="5881" xr:uid="{00000000-0005-0000-0000-0000FA600000}"/>
    <cellStyle name="Normal 2 5 2 2 4 2 3 4 2" xfId="24954" xr:uid="{00000000-0005-0000-0000-0000FB600000}"/>
    <cellStyle name="Normal 2 5 2 2 4 2 3 4 3" xfId="15418" xr:uid="{00000000-0005-0000-0000-0000FC600000}"/>
    <cellStyle name="Normal 2 5 2 2 4 2 3 5" xfId="20186" xr:uid="{00000000-0005-0000-0000-0000FD600000}"/>
    <cellStyle name="Normal 2 5 2 2 4 2 3 6" xfId="10650" xr:uid="{00000000-0005-0000-0000-0000FE600000}"/>
    <cellStyle name="Normal 2 5 2 2 4 2 4" xfId="1607" xr:uid="{00000000-0005-0000-0000-0000FF600000}"/>
    <cellStyle name="Normal 2 5 2 2 4 2 4 2" xfId="3992" xr:uid="{00000000-0005-0000-0000-000000610000}"/>
    <cellStyle name="Normal 2 5 2 2 4 2 4 2 2" xfId="8761" xr:uid="{00000000-0005-0000-0000-000001610000}"/>
    <cellStyle name="Normal 2 5 2 2 4 2 4 2 2 2" xfId="27834" xr:uid="{00000000-0005-0000-0000-000002610000}"/>
    <cellStyle name="Normal 2 5 2 2 4 2 4 2 2 3" xfId="18298" xr:uid="{00000000-0005-0000-0000-000003610000}"/>
    <cellStyle name="Normal 2 5 2 2 4 2 4 2 3" xfId="23066" xr:uid="{00000000-0005-0000-0000-000004610000}"/>
    <cellStyle name="Normal 2 5 2 2 4 2 4 2 4" xfId="13530" xr:uid="{00000000-0005-0000-0000-000005610000}"/>
    <cellStyle name="Normal 2 5 2 2 4 2 4 3" xfId="6377" xr:uid="{00000000-0005-0000-0000-000006610000}"/>
    <cellStyle name="Normal 2 5 2 2 4 2 4 3 2" xfId="25450" xr:uid="{00000000-0005-0000-0000-000007610000}"/>
    <cellStyle name="Normal 2 5 2 2 4 2 4 3 3" xfId="15914" xr:uid="{00000000-0005-0000-0000-000008610000}"/>
    <cellStyle name="Normal 2 5 2 2 4 2 4 4" xfId="20682" xr:uid="{00000000-0005-0000-0000-000009610000}"/>
    <cellStyle name="Normal 2 5 2 2 4 2 4 5" xfId="11146" xr:uid="{00000000-0005-0000-0000-00000A610000}"/>
    <cellStyle name="Normal 2 5 2 2 4 2 5" xfId="2800" xr:uid="{00000000-0005-0000-0000-00000B610000}"/>
    <cellStyle name="Normal 2 5 2 2 4 2 5 2" xfId="7569" xr:uid="{00000000-0005-0000-0000-00000C610000}"/>
    <cellStyle name="Normal 2 5 2 2 4 2 5 2 2" xfId="26642" xr:uid="{00000000-0005-0000-0000-00000D610000}"/>
    <cellStyle name="Normal 2 5 2 2 4 2 5 2 3" xfId="17106" xr:uid="{00000000-0005-0000-0000-00000E610000}"/>
    <cellStyle name="Normal 2 5 2 2 4 2 5 3" xfId="21874" xr:uid="{00000000-0005-0000-0000-00000F610000}"/>
    <cellStyle name="Normal 2 5 2 2 4 2 5 4" xfId="12338" xr:uid="{00000000-0005-0000-0000-000010610000}"/>
    <cellStyle name="Normal 2 5 2 2 4 2 6" xfId="5185" xr:uid="{00000000-0005-0000-0000-000011610000}"/>
    <cellStyle name="Normal 2 5 2 2 4 2 6 2" xfId="24258" xr:uid="{00000000-0005-0000-0000-000012610000}"/>
    <cellStyle name="Normal 2 5 2 2 4 2 6 3" xfId="14722" xr:uid="{00000000-0005-0000-0000-000013610000}"/>
    <cellStyle name="Normal 2 5 2 2 4 2 7" xfId="19490" xr:uid="{00000000-0005-0000-0000-000014610000}"/>
    <cellStyle name="Normal 2 5 2 2 4 2 8" xfId="9954" xr:uid="{00000000-0005-0000-0000-000015610000}"/>
    <cellStyle name="Normal 2 5 2 2 4 3" xfId="613" xr:uid="{00000000-0005-0000-0000-000016610000}"/>
    <cellStyle name="Normal 2 5 2 2 4 3 2" xfId="1811" xr:uid="{00000000-0005-0000-0000-000017610000}"/>
    <cellStyle name="Normal 2 5 2 2 4 3 2 2" xfId="4196" xr:uid="{00000000-0005-0000-0000-000018610000}"/>
    <cellStyle name="Normal 2 5 2 2 4 3 2 2 2" xfId="8965" xr:uid="{00000000-0005-0000-0000-000019610000}"/>
    <cellStyle name="Normal 2 5 2 2 4 3 2 2 2 2" xfId="28038" xr:uid="{00000000-0005-0000-0000-00001A610000}"/>
    <cellStyle name="Normal 2 5 2 2 4 3 2 2 2 3" xfId="18502" xr:uid="{00000000-0005-0000-0000-00001B610000}"/>
    <cellStyle name="Normal 2 5 2 2 4 3 2 2 3" xfId="23270" xr:uid="{00000000-0005-0000-0000-00001C610000}"/>
    <cellStyle name="Normal 2 5 2 2 4 3 2 2 4" xfId="13734" xr:uid="{00000000-0005-0000-0000-00001D610000}"/>
    <cellStyle name="Normal 2 5 2 2 4 3 2 3" xfId="6581" xr:uid="{00000000-0005-0000-0000-00001E610000}"/>
    <cellStyle name="Normal 2 5 2 2 4 3 2 3 2" xfId="25654" xr:uid="{00000000-0005-0000-0000-00001F610000}"/>
    <cellStyle name="Normal 2 5 2 2 4 3 2 3 3" xfId="16118" xr:uid="{00000000-0005-0000-0000-000020610000}"/>
    <cellStyle name="Normal 2 5 2 2 4 3 2 4" xfId="20886" xr:uid="{00000000-0005-0000-0000-000021610000}"/>
    <cellStyle name="Normal 2 5 2 2 4 3 2 5" xfId="11350" xr:uid="{00000000-0005-0000-0000-000022610000}"/>
    <cellStyle name="Normal 2 5 2 2 4 3 3" xfId="3004" xr:uid="{00000000-0005-0000-0000-000023610000}"/>
    <cellStyle name="Normal 2 5 2 2 4 3 3 2" xfId="7773" xr:uid="{00000000-0005-0000-0000-000024610000}"/>
    <cellStyle name="Normal 2 5 2 2 4 3 3 2 2" xfId="26846" xr:uid="{00000000-0005-0000-0000-000025610000}"/>
    <cellStyle name="Normal 2 5 2 2 4 3 3 2 3" xfId="17310" xr:uid="{00000000-0005-0000-0000-000026610000}"/>
    <cellStyle name="Normal 2 5 2 2 4 3 3 3" xfId="22078" xr:uid="{00000000-0005-0000-0000-000027610000}"/>
    <cellStyle name="Normal 2 5 2 2 4 3 3 4" xfId="12542" xr:uid="{00000000-0005-0000-0000-000028610000}"/>
    <cellStyle name="Normal 2 5 2 2 4 3 4" xfId="5389" xr:uid="{00000000-0005-0000-0000-000029610000}"/>
    <cellStyle name="Normal 2 5 2 2 4 3 4 2" xfId="24462" xr:uid="{00000000-0005-0000-0000-00002A610000}"/>
    <cellStyle name="Normal 2 5 2 2 4 3 4 3" xfId="14926" xr:uid="{00000000-0005-0000-0000-00002B610000}"/>
    <cellStyle name="Normal 2 5 2 2 4 3 5" xfId="19694" xr:uid="{00000000-0005-0000-0000-00002C610000}"/>
    <cellStyle name="Normal 2 5 2 2 4 3 6" xfId="10158" xr:uid="{00000000-0005-0000-0000-00002D610000}"/>
    <cellStyle name="Normal 2 5 2 2 4 4" xfId="961" xr:uid="{00000000-0005-0000-0000-00002E610000}"/>
    <cellStyle name="Normal 2 5 2 2 4 4 2" xfId="2159" xr:uid="{00000000-0005-0000-0000-00002F610000}"/>
    <cellStyle name="Normal 2 5 2 2 4 4 2 2" xfId="4544" xr:uid="{00000000-0005-0000-0000-000030610000}"/>
    <cellStyle name="Normal 2 5 2 2 4 4 2 2 2" xfId="9313" xr:uid="{00000000-0005-0000-0000-000031610000}"/>
    <cellStyle name="Normal 2 5 2 2 4 4 2 2 2 2" xfId="28386" xr:uid="{00000000-0005-0000-0000-000032610000}"/>
    <cellStyle name="Normal 2 5 2 2 4 4 2 2 2 3" xfId="18850" xr:uid="{00000000-0005-0000-0000-000033610000}"/>
    <cellStyle name="Normal 2 5 2 2 4 4 2 2 3" xfId="23618" xr:uid="{00000000-0005-0000-0000-000034610000}"/>
    <cellStyle name="Normal 2 5 2 2 4 4 2 2 4" xfId="14082" xr:uid="{00000000-0005-0000-0000-000035610000}"/>
    <cellStyle name="Normal 2 5 2 2 4 4 2 3" xfId="6929" xr:uid="{00000000-0005-0000-0000-000036610000}"/>
    <cellStyle name="Normal 2 5 2 2 4 4 2 3 2" xfId="26002" xr:uid="{00000000-0005-0000-0000-000037610000}"/>
    <cellStyle name="Normal 2 5 2 2 4 4 2 3 3" xfId="16466" xr:uid="{00000000-0005-0000-0000-000038610000}"/>
    <cellStyle name="Normal 2 5 2 2 4 4 2 4" xfId="21234" xr:uid="{00000000-0005-0000-0000-000039610000}"/>
    <cellStyle name="Normal 2 5 2 2 4 4 2 5" xfId="11698" xr:uid="{00000000-0005-0000-0000-00003A610000}"/>
    <cellStyle name="Normal 2 5 2 2 4 4 3" xfId="3352" xr:uid="{00000000-0005-0000-0000-00003B610000}"/>
    <cellStyle name="Normal 2 5 2 2 4 4 3 2" xfId="8121" xr:uid="{00000000-0005-0000-0000-00003C610000}"/>
    <cellStyle name="Normal 2 5 2 2 4 4 3 2 2" xfId="27194" xr:uid="{00000000-0005-0000-0000-00003D610000}"/>
    <cellStyle name="Normal 2 5 2 2 4 4 3 2 3" xfId="17658" xr:uid="{00000000-0005-0000-0000-00003E610000}"/>
    <cellStyle name="Normal 2 5 2 2 4 4 3 3" xfId="22426" xr:uid="{00000000-0005-0000-0000-00003F610000}"/>
    <cellStyle name="Normal 2 5 2 2 4 4 3 4" xfId="12890" xr:uid="{00000000-0005-0000-0000-000040610000}"/>
    <cellStyle name="Normal 2 5 2 2 4 4 4" xfId="5737" xr:uid="{00000000-0005-0000-0000-000041610000}"/>
    <cellStyle name="Normal 2 5 2 2 4 4 4 2" xfId="24810" xr:uid="{00000000-0005-0000-0000-000042610000}"/>
    <cellStyle name="Normal 2 5 2 2 4 4 4 3" xfId="15274" xr:uid="{00000000-0005-0000-0000-000043610000}"/>
    <cellStyle name="Normal 2 5 2 2 4 4 5" xfId="20042" xr:uid="{00000000-0005-0000-0000-000044610000}"/>
    <cellStyle name="Normal 2 5 2 2 4 4 6" xfId="10506" xr:uid="{00000000-0005-0000-0000-000045610000}"/>
    <cellStyle name="Normal 2 5 2 2 4 5" xfId="1463" xr:uid="{00000000-0005-0000-0000-000046610000}"/>
    <cellStyle name="Normal 2 5 2 2 4 5 2" xfId="3848" xr:uid="{00000000-0005-0000-0000-000047610000}"/>
    <cellStyle name="Normal 2 5 2 2 4 5 2 2" xfId="8617" xr:uid="{00000000-0005-0000-0000-000048610000}"/>
    <cellStyle name="Normal 2 5 2 2 4 5 2 2 2" xfId="27690" xr:uid="{00000000-0005-0000-0000-000049610000}"/>
    <cellStyle name="Normal 2 5 2 2 4 5 2 2 3" xfId="18154" xr:uid="{00000000-0005-0000-0000-00004A610000}"/>
    <cellStyle name="Normal 2 5 2 2 4 5 2 3" xfId="22922" xr:uid="{00000000-0005-0000-0000-00004B610000}"/>
    <cellStyle name="Normal 2 5 2 2 4 5 2 4" xfId="13386" xr:uid="{00000000-0005-0000-0000-00004C610000}"/>
    <cellStyle name="Normal 2 5 2 2 4 5 3" xfId="6233" xr:uid="{00000000-0005-0000-0000-00004D610000}"/>
    <cellStyle name="Normal 2 5 2 2 4 5 3 2" xfId="25306" xr:uid="{00000000-0005-0000-0000-00004E610000}"/>
    <cellStyle name="Normal 2 5 2 2 4 5 3 3" xfId="15770" xr:uid="{00000000-0005-0000-0000-00004F610000}"/>
    <cellStyle name="Normal 2 5 2 2 4 5 4" xfId="20538" xr:uid="{00000000-0005-0000-0000-000050610000}"/>
    <cellStyle name="Normal 2 5 2 2 4 5 5" xfId="11002" xr:uid="{00000000-0005-0000-0000-000051610000}"/>
    <cellStyle name="Normal 2 5 2 2 4 6" xfId="2656" xr:uid="{00000000-0005-0000-0000-000052610000}"/>
    <cellStyle name="Normal 2 5 2 2 4 6 2" xfId="7425" xr:uid="{00000000-0005-0000-0000-000053610000}"/>
    <cellStyle name="Normal 2 5 2 2 4 6 2 2" xfId="26498" xr:uid="{00000000-0005-0000-0000-000054610000}"/>
    <cellStyle name="Normal 2 5 2 2 4 6 2 3" xfId="16962" xr:uid="{00000000-0005-0000-0000-000055610000}"/>
    <cellStyle name="Normal 2 5 2 2 4 6 3" xfId="21730" xr:uid="{00000000-0005-0000-0000-000056610000}"/>
    <cellStyle name="Normal 2 5 2 2 4 6 4" xfId="12194" xr:uid="{00000000-0005-0000-0000-000057610000}"/>
    <cellStyle name="Normal 2 5 2 2 4 7" xfId="5041" xr:uid="{00000000-0005-0000-0000-000058610000}"/>
    <cellStyle name="Normal 2 5 2 2 4 7 2" xfId="24114" xr:uid="{00000000-0005-0000-0000-000059610000}"/>
    <cellStyle name="Normal 2 5 2 2 4 7 3" xfId="14578" xr:uid="{00000000-0005-0000-0000-00005A610000}"/>
    <cellStyle name="Normal 2 5 2 2 4 8" xfId="19346" xr:uid="{00000000-0005-0000-0000-00005B610000}"/>
    <cellStyle name="Normal 2 5 2 2 4 9" xfId="9810" xr:uid="{00000000-0005-0000-0000-00005C610000}"/>
    <cellStyle name="Normal 2 5 2 2 5" xfId="192" xr:uid="{00000000-0005-0000-0000-00005D610000}"/>
    <cellStyle name="Normal 2 5 2 2 5 2" xfId="541" xr:uid="{00000000-0005-0000-0000-00005E610000}"/>
    <cellStyle name="Normal 2 5 2 2 5 2 2" xfId="1739" xr:uid="{00000000-0005-0000-0000-00005F610000}"/>
    <cellStyle name="Normal 2 5 2 2 5 2 2 2" xfId="4124" xr:uid="{00000000-0005-0000-0000-000060610000}"/>
    <cellStyle name="Normal 2 5 2 2 5 2 2 2 2" xfId="8893" xr:uid="{00000000-0005-0000-0000-000061610000}"/>
    <cellStyle name="Normal 2 5 2 2 5 2 2 2 2 2" xfId="27966" xr:uid="{00000000-0005-0000-0000-000062610000}"/>
    <cellStyle name="Normal 2 5 2 2 5 2 2 2 2 3" xfId="18430" xr:uid="{00000000-0005-0000-0000-000063610000}"/>
    <cellStyle name="Normal 2 5 2 2 5 2 2 2 3" xfId="23198" xr:uid="{00000000-0005-0000-0000-000064610000}"/>
    <cellStyle name="Normal 2 5 2 2 5 2 2 2 4" xfId="13662" xr:uid="{00000000-0005-0000-0000-000065610000}"/>
    <cellStyle name="Normal 2 5 2 2 5 2 2 3" xfId="6509" xr:uid="{00000000-0005-0000-0000-000066610000}"/>
    <cellStyle name="Normal 2 5 2 2 5 2 2 3 2" xfId="25582" xr:uid="{00000000-0005-0000-0000-000067610000}"/>
    <cellStyle name="Normal 2 5 2 2 5 2 2 3 3" xfId="16046" xr:uid="{00000000-0005-0000-0000-000068610000}"/>
    <cellStyle name="Normal 2 5 2 2 5 2 2 4" xfId="20814" xr:uid="{00000000-0005-0000-0000-000069610000}"/>
    <cellStyle name="Normal 2 5 2 2 5 2 2 5" xfId="11278" xr:uid="{00000000-0005-0000-0000-00006A610000}"/>
    <cellStyle name="Normal 2 5 2 2 5 2 3" xfId="2932" xr:uid="{00000000-0005-0000-0000-00006B610000}"/>
    <cellStyle name="Normal 2 5 2 2 5 2 3 2" xfId="7701" xr:uid="{00000000-0005-0000-0000-00006C610000}"/>
    <cellStyle name="Normal 2 5 2 2 5 2 3 2 2" xfId="26774" xr:uid="{00000000-0005-0000-0000-00006D610000}"/>
    <cellStyle name="Normal 2 5 2 2 5 2 3 2 3" xfId="17238" xr:uid="{00000000-0005-0000-0000-00006E610000}"/>
    <cellStyle name="Normal 2 5 2 2 5 2 3 3" xfId="22006" xr:uid="{00000000-0005-0000-0000-00006F610000}"/>
    <cellStyle name="Normal 2 5 2 2 5 2 3 4" xfId="12470" xr:uid="{00000000-0005-0000-0000-000070610000}"/>
    <cellStyle name="Normal 2 5 2 2 5 2 4" xfId="5317" xr:uid="{00000000-0005-0000-0000-000071610000}"/>
    <cellStyle name="Normal 2 5 2 2 5 2 4 2" xfId="24390" xr:uid="{00000000-0005-0000-0000-000072610000}"/>
    <cellStyle name="Normal 2 5 2 2 5 2 4 3" xfId="14854" xr:uid="{00000000-0005-0000-0000-000073610000}"/>
    <cellStyle name="Normal 2 5 2 2 5 2 5" xfId="19622" xr:uid="{00000000-0005-0000-0000-000074610000}"/>
    <cellStyle name="Normal 2 5 2 2 5 2 6" xfId="10086" xr:uid="{00000000-0005-0000-0000-000075610000}"/>
    <cellStyle name="Normal 2 5 2 2 5 3" xfId="889" xr:uid="{00000000-0005-0000-0000-000076610000}"/>
    <cellStyle name="Normal 2 5 2 2 5 3 2" xfId="2087" xr:uid="{00000000-0005-0000-0000-000077610000}"/>
    <cellStyle name="Normal 2 5 2 2 5 3 2 2" xfId="4472" xr:uid="{00000000-0005-0000-0000-000078610000}"/>
    <cellStyle name="Normal 2 5 2 2 5 3 2 2 2" xfId="9241" xr:uid="{00000000-0005-0000-0000-000079610000}"/>
    <cellStyle name="Normal 2 5 2 2 5 3 2 2 2 2" xfId="28314" xr:uid="{00000000-0005-0000-0000-00007A610000}"/>
    <cellStyle name="Normal 2 5 2 2 5 3 2 2 2 3" xfId="18778" xr:uid="{00000000-0005-0000-0000-00007B610000}"/>
    <cellStyle name="Normal 2 5 2 2 5 3 2 2 3" xfId="23546" xr:uid="{00000000-0005-0000-0000-00007C610000}"/>
    <cellStyle name="Normal 2 5 2 2 5 3 2 2 4" xfId="14010" xr:uid="{00000000-0005-0000-0000-00007D610000}"/>
    <cellStyle name="Normal 2 5 2 2 5 3 2 3" xfId="6857" xr:uid="{00000000-0005-0000-0000-00007E610000}"/>
    <cellStyle name="Normal 2 5 2 2 5 3 2 3 2" xfId="25930" xr:uid="{00000000-0005-0000-0000-00007F610000}"/>
    <cellStyle name="Normal 2 5 2 2 5 3 2 3 3" xfId="16394" xr:uid="{00000000-0005-0000-0000-000080610000}"/>
    <cellStyle name="Normal 2 5 2 2 5 3 2 4" xfId="21162" xr:uid="{00000000-0005-0000-0000-000081610000}"/>
    <cellStyle name="Normal 2 5 2 2 5 3 2 5" xfId="11626" xr:uid="{00000000-0005-0000-0000-000082610000}"/>
    <cellStyle name="Normal 2 5 2 2 5 3 3" xfId="3280" xr:uid="{00000000-0005-0000-0000-000083610000}"/>
    <cellStyle name="Normal 2 5 2 2 5 3 3 2" xfId="8049" xr:uid="{00000000-0005-0000-0000-000084610000}"/>
    <cellStyle name="Normal 2 5 2 2 5 3 3 2 2" xfId="27122" xr:uid="{00000000-0005-0000-0000-000085610000}"/>
    <cellStyle name="Normal 2 5 2 2 5 3 3 2 3" xfId="17586" xr:uid="{00000000-0005-0000-0000-000086610000}"/>
    <cellStyle name="Normal 2 5 2 2 5 3 3 3" xfId="22354" xr:uid="{00000000-0005-0000-0000-000087610000}"/>
    <cellStyle name="Normal 2 5 2 2 5 3 3 4" xfId="12818" xr:uid="{00000000-0005-0000-0000-000088610000}"/>
    <cellStyle name="Normal 2 5 2 2 5 3 4" xfId="5665" xr:uid="{00000000-0005-0000-0000-000089610000}"/>
    <cellStyle name="Normal 2 5 2 2 5 3 4 2" xfId="24738" xr:uid="{00000000-0005-0000-0000-00008A610000}"/>
    <cellStyle name="Normal 2 5 2 2 5 3 4 3" xfId="15202" xr:uid="{00000000-0005-0000-0000-00008B610000}"/>
    <cellStyle name="Normal 2 5 2 2 5 3 5" xfId="19970" xr:uid="{00000000-0005-0000-0000-00008C610000}"/>
    <cellStyle name="Normal 2 5 2 2 5 3 6" xfId="10434" xr:uid="{00000000-0005-0000-0000-00008D610000}"/>
    <cellStyle name="Normal 2 5 2 2 5 4" xfId="1391" xr:uid="{00000000-0005-0000-0000-00008E610000}"/>
    <cellStyle name="Normal 2 5 2 2 5 4 2" xfId="3776" xr:uid="{00000000-0005-0000-0000-00008F610000}"/>
    <cellStyle name="Normal 2 5 2 2 5 4 2 2" xfId="8545" xr:uid="{00000000-0005-0000-0000-000090610000}"/>
    <cellStyle name="Normal 2 5 2 2 5 4 2 2 2" xfId="27618" xr:uid="{00000000-0005-0000-0000-000091610000}"/>
    <cellStyle name="Normal 2 5 2 2 5 4 2 2 3" xfId="18082" xr:uid="{00000000-0005-0000-0000-000092610000}"/>
    <cellStyle name="Normal 2 5 2 2 5 4 2 3" xfId="22850" xr:uid="{00000000-0005-0000-0000-000093610000}"/>
    <cellStyle name="Normal 2 5 2 2 5 4 2 4" xfId="13314" xr:uid="{00000000-0005-0000-0000-000094610000}"/>
    <cellStyle name="Normal 2 5 2 2 5 4 3" xfId="6161" xr:uid="{00000000-0005-0000-0000-000095610000}"/>
    <cellStyle name="Normal 2 5 2 2 5 4 3 2" xfId="25234" xr:uid="{00000000-0005-0000-0000-000096610000}"/>
    <cellStyle name="Normal 2 5 2 2 5 4 3 3" xfId="15698" xr:uid="{00000000-0005-0000-0000-000097610000}"/>
    <cellStyle name="Normal 2 5 2 2 5 4 4" xfId="20466" xr:uid="{00000000-0005-0000-0000-000098610000}"/>
    <cellStyle name="Normal 2 5 2 2 5 4 5" xfId="10930" xr:uid="{00000000-0005-0000-0000-000099610000}"/>
    <cellStyle name="Normal 2 5 2 2 5 5" xfId="2584" xr:uid="{00000000-0005-0000-0000-00009A610000}"/>
    <cellStyle name="Normal 2 5 2 2 5 5 2" xfId="7353" xr:uid="{00000000-0005-0000-0000-00009B610000}"/>
    <cellStyle name="Normal 2 5 2 2 5 5 2 2" xfId="26426" xr:uid="{00000000-0005-0000-0000-00009C610000}"/>
    <cellStyle name="Normal 2 5 2 2 5 5 2 3" xfId="16890" xr:uid="{00000000-0005-0000-0000-00009D610000}"/>
    <cellStyle name="Normal 2 5 2 2 5 5 3" xfId="21658" xr:uid="{00000000-0005-0000-0000-00009E610000}"/>
    <cellStyle name="Normal 2 5 2 2 5 5 4" xfId="12122" xr:uid="{00000000-0005-0000-0000-00009F610000}"/>
    <cellStyle name="Normal 2 5 2 2 5 6" xfId="4969" xr:uid="{00000000-0005-0000-0000-0000A0610000}"/>
    <cellStyle name="Normal 2 5 2 2 5 6 2" xfId="24042" xr:uid="{00000000-0005-0000-0000-0000A1610000}"/>
    <cellStyle name="Normal 2 5 2 2 5 6 3" xfId="14506" xr:uid="{00000000-0005-0000-0000-0000A2610000}"/>
    <cellStyle name="Normal 2 5 2 2 5 7" xfId="19274" xr:uid="{00000000-0005-0000-0000-0000A3610000}"/>
    <cellStyle name="Normal 2 5 2 2 5 8" xfId="9738" xr:uid="{00000000-0005-0000-0000-0000A4610000}"/>
    <cellStyle name="Normal 2 5 2 2 6" xfId="336" xr:uid="{00000000-0005-0000-0000-0000A5610000}"/>
    <cellStyle name="Normal 2 5 2 2 6 2" xfId="685" xr:uid="{00000000-0005-0000-0000-0000A6610000}"/>
    <cellStyle name="Normal 2 5 2 2 6 2 2" xfId="1883" xr:uid="{00000000-0005-0000-0000-0000A7610000}"/>
    <cellStyle name="Normal 2 5 2 2 6 2 2 2" xfId="4268" xr:uid="{00000000-0005-0000-0000-0000A8610000}"/>
    <cellStyle name="Normal 2 5 2 2 6 2 2 2 2" xfId="9037" xr:uid="{00000000-0005-0000-0000-0000A9610000}"/>
    <cellStyle name="Normal 2 5 2 2 6 2 2 2 2 2" xfId="28110" xr:uid="{00000000-0005-0000-0000-0000AA610000}"/>
    <cellStyle name="Normal 2 5 2 2 6 2 2 2 2 3" xfId="18574" xr:uid="{00000000-0005-0000-0000-0000AB610000}"/>
    <cellStyle name="Normal 2 5 2 2 6 2 2 2 3" xfId="23342" xr:uid="{00000000-0005-0000-0000-0000AC610000}"/>
    <cellStyle name="Normal 2 5 2 2 6 2 2 2 4" xfId="13806" xr:uid="{00000000-0005-0000-0000-0000AD610000}"/>
    <cellStyle name="Normal 2 5 2 2 6 2 2 3" xfId="6653" xr:uid="{00000000-0005-0000-0000-0000AE610000}"/>
    <cellStyle name="Normal 2 5 2 2 6 2 2 3 2" xfId="25726" xr:uid="{00000000-0005-0000-0000-0000AF610000}"/>
    <cellStyle name="Normal 2 5 2 2 6 2 2 3 3" xfId="16190" xr:uid="{00000000-0005-0000-0000-0000B0610000}"/>
    <cellStyle name="Normal 2 5 2 2 6 2 2 4" xfId="20958" xr:uid="{00000000-0005-0000-0000-0000B1610000}"/>
    <cellStyle name="Normal 2 5 2 2 6 2 2 5" xfId="11422" xr:uid="{00000000-0005-0000-0000-0000B2610000}"/>
    <cellStyle name="Normal 2 5 2 2 6 2 3" xfId="3076" xr:uid="{00000000-0005-0000-0000-0000B3610000}"/>
    <cellStyle name="Normal 2 5 2 2 6 2 3 2" xfId="7845" xr:uid="{00000000-0005-0000-0000-0000B4610000}"/>
    <cellStyle name="Normal 2 5 2 2 6 2 3 2 2" xfId="26918" xr:uid="{00000000-0005-0000-0000-0000B5610000}"/>
    <cellStyle name="Normal 2 5 2 2 6 2 3 2 3" xfId="17382" xr:uid="{00000000-0005-0000-0000-0000B6610000}"/>
    <cellStyle name="Normal 2 5 2 2 6 2 3 3" xfId="22150" xr:uid="{00000000-0005-0000-0000-0000B7610000}"/>
    <cellStyle name="Normal 2 5 2 2 6 2 3 4" xfId="12614" xr:uid="{00000000-0005-0000-0000-0000B8610000}"/>
    <cellStyle name="Normal 2 5 2 2 6 2 4" xfId="5461" xr:uid="{00000000-0005-0000-0000-0000B9610000}"/>
    <cellStyle name="Normal 2 5 2 2 6 2 4 2" xfId="24534" xr:uid="{00000000-0005-0000-0000-0000BA610000}"/>
    <cellStyle name="Normal 2 5 2 2 6 2 4 3" xfId="14998" xr:uid="{00000000-0005-0000-0000-0000BB610000}"/>
    <cellStyle name="Normal 2 5 2 2 6 2 5" xfId="19766" xr:uid="{00000000-0005-0000-0000-0000BC610000}"/>
    <cellStyle name="Normal 2 5 2 2 6 2 6" xfId="10230" xr:uid="{00000000-0005-0000-0000-0000BD610000}"/>
    <cellStyle name="Normal 2 5 2 2 6 3" xfId="1033" xr:uid="{00000000-0005-0000-0000-0000BE610000}"/>
    <cellStyle name="Normal 2 5 2 2 6 3 2" xfId="2231" xr:uid="{00000000-0005-0000-0000-0000BF610000}"/>
    <cellStyle name="Normal 2 5 2 2 6 3 2 2" xfId="4616" xr:uid="{00000000-0005-0000-0000-0000C0610000}"/>
    <cellStyle name="Normal 2 5 2 2 6 3 2 2 2" xfId="9385" xr:uid="{00000000-0005-0000-0000-0000C1610000}"/>
    <cellStyle name="Normal 2 5 2 2 6 3 2 2 2 2" xfId="28458" xr:uid="{00000000-0005-0000-0000-0000C2610000}"/>
    <cellStyle name="Normal 2 5 2 2 6 3 2 2 2 3" xfId="18922" xr:uid="{00000000-0005-0000-0000-0000C3610000}"/>
    <cellStyle name="Normal 2 5 2 2 6 3 2 2 3" xfId="23690" xr:uid="{00000000-0005-0000-0000-0000C4610000}"/>
    <cellStyle name="Normal 2 5 2 2 6 3 2 2 4" xfId="14154" xr:uid="{00000000-0005-0000-0000-0000C5610000}"/>
    <cellStyle name="Normal 2 5 2 2 6 3 2 3" xfId="7001" xr:uid="{00000000-0005-0000-0000-0000C6610000}"/>
    <cellStyle name="Normal 2 5 2 2 6 3 2 3 2" xfId="26074" xr:uid="{00000000-0005-0000-0000-0000C7610000}"/>
    <cellStyle name="Normal 2 5 2 2 6 3 2 3 3" xfId="16538" xr:uid="{00000000-0005-0000-0000-0000C8610000}"/>
    <cellStyle name="Normal 2 5 2 2 6 3 2 4" xfId="21306" xr:uid="{00000000-0005-0000-0000-0000C9610000}"/>
    <cellStyle name="Normal 2 5 2 2 6 3 2 5" xfId="11770" xr:uid="{00000000-0005-0000-0000-0000CA610000}"/>
    <cellStyle name="Normal 2 5 2 2 6 3 3" xfId="3424" xr:uid="{00000000-0005-0000-0000-0000CB610000}"/>
    <cellStyle name="Normal 2 5 2 2 6 3 3 2" xfId="8193" xr:uid="{00000000-0005-0000-0000-0000CC610000}"/>
    <cellStyle name="Normal 2 5 2 2 6 3 3 2 2" xfId="27266" xr:uid="{00000000-0005-0000-0000-0000CD610000}"/>
    <cellStyle name="Normal 2 5 2 2 6 3 3 2 3" xfId="17730" xr:uid="{00000000-0005-0000-0000-0000CE610000}"/>
    <cellStyle name="Normal 2 5 2 2 6 3 3 3" xfId="22498" xr:uid="{00000000-0005-0000-0000-0000CF610000}"/>
    <cellStyle name="Normal 2 5 2 2 6 3 3 4" xfId="12962" xr:uid="{00000000-0005-0000-0000-0000D0610000}"/>
    <cellStyle name="Normal 2 5 2 2 6 3 4" xfId="5809" xr:uid="{00000000-0005-0000-0000-0000D1610000}"/>
    <cellStyle name="Normal 2 5 2 2 6 3 4 2" xfId="24882" xr:uid="{00000000-0005-0000-0000-0000D2610000}"/>
    <cellStyle name="Normal 2 5 2 2 6 3 4 3" xfId="15346" xr:uid="{00000000-0005-0000-0000-0000D3610000}"/>
    <cellStyle name="Normal 2 5 2 2 6 3 5" xfId="20114" xr:uid="{00000000-0005-0000-0000-0000D4610000}"/>
    <cellStyle name="Normal 2 5 2 2 6 3 6" xfId="10578" xr:uid="{00000000-0005-0000-0000-0000D5610000}"/>
    <cellStyle name="Normal 2 5 2 2 6 4" xfId="1535" xr:uid="{00000000-0005-0000-0000-0000D6610000}"/>
    <cellStyle name="Normal 2 5 2 2 6 4 2" xfId="3920" xr:uid="{00000000-0005-0000-0000-0000D7610000}"/>
    <cellStyle name="Normal 2 5 2 2 6 4 2 2" xfId="8689" xr:uid="{00000000-0005-0000-0000-0000D8610000}"/>
    <cellStyle name="Normal 2 5 2 2 6 4 2 2 2" xfId="27762" xr:uid="{00000000-0005-0000-0000-0000D9610000}"/>
    <cellStyle name="Normal 2 5 2 2 6 4 2 2 3" xfId="18226" xr:uid="{00000000-0005-0000-0000-0000DA610000}"/>
    <cellStyle name="Normal 2 5 2 2 6 4 2 3" xfId="22994" xr:uid="{00000000-0005-0000-0000-0000DB610000}"/>
    <cellStyle name="Normal 2 5 2 2 6 4 2 4" xfId="13458" xr:uid="{00000000-0005-0000-0000-0000DC610000}"/>
    <cellStyle name="Normal 2 5 2 2 6 4 3" xfId="6305" xr:uid="{00000000-0005-0000-0000-0000DD610000}"/>
    <cellStyle name="Normal 2 5 2 2 6 4 3 2" xfId="25378" xr:uid="{00000000-0005-0000-0000-0000DE610000}"/>
    <cellStyle name="Normal 2 5 2 2 6 4 3 3" xfId="15842" xr:uid="{00000000-0005-0000-0000-0000DF610000}"/>
    <cellStyle name="Normal 2 5 2 2 6 4 4" xfId="20610" xr:uid="{00000000-0005-0000-0000-0000E0610000}"/>
    <cellStyle name="Normal 2 5 2 2 6 4 5" xfId="11074" xr:uid="{00000000-0005-0000-0000-0000E1610000}"/>
    <cellStyle name="Normal 2 5 2 2 6 5" xfId="2728" xr:uid="{00000000-0005-0000-0000-0000E2610000}"/>
    <cellStyle name="Normal 2 5 2 2 6 5 2" xfId="7497" xr:uid="{00000000-0005-0000-0000-0000E3610000}"/>
    <cellStyle name="Normal 2 5 2 2 6 5 2 2" xfId="26570" xr:uid="{00000000-0005-0000-0000-0000E4610000}"/>
    <cellStyle name="Normal 2 5 2 2 6 5 2 3" xfId="17034" xr:uid="{00000000-0005-0000-0000-0000E5610000}"/>
    <cellStyle name="Normal 2 5 2 2 6 5 3" xfId="21802" xr:uid="{00000000-0005-0000-0000-0000E6610000}"/>
    <cellStyle name="Normal 2 5 2 2 6 5 4" xfId="12266" xr:uid="{00000000-0005-0000-0000-0000E7610000}"/>
    <cellStyle name="Normal 2 5 2 2 6 6" xfId="5113" xr:uid="{00000000-0005-0000-0000-0000E8610000}"/>
    <cellStyle name="Normal 2 5 2 2 6 6 2" xfId="24186" xr:uid="{00000000-0005-0000-0000-0000E9610000}"/>
    <cellStyle name="Normal 2 5 2 2 6 6 3" xfId="14650" xr:uid="{00000000-0005-0000-0000-0000EA610000}"/>
    <cellStyle name="Normal 2 5 2 2 6 7" xfId="19418" xr:uid="{00000000-0005-0000-0000-0000EB610000}"/>
    <cellStyle name="Normal 2 5 2 2 6 8" xfId="9882" xr:uid="{00000000-0005-0000-0000-0000EC610000}"/>
    <cellStyle name="Normal 2 5 2 2 7" xfId="493" xr:uid="{00000000-0005-0000-0000-0000ED610000}"/>
    <cellStyle name="Normal 2 5 2 2 7 2" xfId="1691" xr:uid="{00000000-0005-0000-0000-0000EE610000}"/>
    <cellStyle name="Normal 2 5 2 2 7 2 2" xfId="4076" xr:uid="{00000000-0005-0000-0000-0000EF610000}"/>
    <cellStyle name="Normal 2 5 2 2 7 2 2 2" xfId="8845" xr:uid="{00000000-0005-0000-0000-0000F0610000}"/>
    <cellStyle name="Normal 2 5 2 2 7 2 2 2 2" xfId="27918" xr:uid="{00000000-0005-0000-0000-0000F1610000}"/>
    <cellStyle name="Normal 2 5 2 2 7 2 2 2 3" xfId="18382" xr:uid="{00000000-0005-0000-0000-0000F2610000}"/>
    <cellStyle name="Normal 2 5 2 2 7 2 2 3" xfId="23150" xr:uid="{00000000-0005-0000-0000-0000F3610000}"/>
    <cellStyle name="Normal 2 5 2 2 7 2 2 4" xfId="13614" xr:uid="{00000000-0005-0000-0000-0000F4610000}"/>
    <cellStyle name="Normal 2 5 2 2 7 2 3" xfId="6461" xr:uid="{00000000-0005-0000-0000-0000F5610000}"/>
    <cellStyle name="Normal 2 5 2 2 7 2 3 2" xfId="25534" xr:uid="{00000000-0005-0000-0000-0000F6610000}"/>
    <cellStyle name="Normal 2 5 2 2 7 2 3 3" xfId="15998" xr:uid="{00000000-0005-0000-0000-0000F7610000}"/>
    <cellStyle name="Normal 2 5 2 2 7 2 4" xfId="20766" xr:uid="{00000000-0005-0000-0000-0000F8610000}"/>
    <cellStyle name="Normal 2 5 2 2 7 2 5" xfId="11230" xr:uid="{00000000-0005-0000-0000-0000F9610000}"/>
    <cellStyle name="Normal 2 5 2 2 7 3" xfId="2884" xr:uid="{00000000-0005-0000-0000-0000FA610000}"/>
    <cellStyle name="Normal 2 5 2 2 7 3 2" xfId="7653" xr:uid="{00000000-0005-0000-0000-0000FB610000}"/>
    <cellStyle name="Normal 2 5 2 2 7 3 2 2" xfId="26726" xr:uid="{00000000-0005-0000-0000-0000FC610000}"/>
    <cellStyle name="Normal 2 5 2 2 7 3 2 3" xfId="17190" xr:uid="{00000000-0005-0000-0000-0000FD610000}"/>
    <cellStyle name="Normal 2 5 2 2 7 3 3" xfId="21958" xr:uid="{00000000-0005-0000-0000-0000FE610000}"/>
    <cellStyle name="Normal 2 5 2 2 7 3 4" xfId="12422" xr:uid="{00000000-0005-0000-0000-0000FF610000}"/>
    <cellStyle name="Normal 2 5 2 2 7 4" xfId="5269" xr:uid="{00000000-0005-0000-0000-000000620000}"/>
    <cellStyle name="Normal 2 5 2 2 7 4 2" xfId="24342" xr:uid="{00000000-0005-0000-0000-000001620000}"/>
    <cellStyle name="Normal 2 5 2 2 7 4 3" xfId="14806" xr:uid="{00000000-0005-0000-0000-000002620000}"/>
    <cellStyle name="Normal 2 5 2 2 7 5" xfId="19574" xr:uid="{00000000-0005-0000-0000-000003620000}"/>
    <cellStyle name="Normal 2 5 2 2 7 6" xfId="10038" xr:uid="{00000000-0005-0000-0000-000004620000}"/>
    <cellStyle name="Normal 2 5 2 2 8" xfId="841" xr:uid="{00000000-0005-0000-0000-000005620000}"/>
    <cellStyle name="Normal 2 5 2 2 8 2" xfId="2039" xr:uid="{00000000-0005-0000-0000-000006620000}"/>
    <cellStyle name="Normal 2 5 2 2 8 2 2" xfId="4424" xr:uid="{00000000-0005-0000-0000-000007620000}"/>
    <cellStyle name="Normal 2 5 2 2 8 2 2 2" xfId="9193" xr:uid="{00000000-0005-0000-0000-000008620000}"/>
    <cellStyle name="Normal 2 5 2 2 8 2 2 2 2" xfId="28266" xr:uid="{00000000-0005-0000-0000-000009620000}"/>
    <cellStyle name="Normal 2 5 2 2 8 2 2 2 3" xfId="18730" xr:uid="{00000000-0005-0000-0000-00000A620000}"/>
    <cellStyle name="Normal 2 5 2 2 8 2 2 3" xfId="23498" xr:uid="{00000000-0005-0000-0000-00000B620000}"/>
    <cellStyle name="Normal 2 5 2 2 8 2 2 4" xfId="13962" xr:uid="{00000000-0005-0000-0000-00000C620000}"/>
    <cellStyle name="Normal 2 5 2 2 8 2 3" xfId="6809" xr:uid="{00000000-0005-0000-0000-00000D620000}"/>
    <cellStyle name="Normal 2 5 2 2 8 2 3 2" xfId="25882" xr:uid="{00000000-0005-0000-0000-00000E620000}"/>
    <cellStyle name="Normal 2 5 2 2 8 2 3 3" xfId="16346" xr:uid="{00000000-0005-0000-0000-00000F620000}"/>
    <cellStyle name="Normal 2 5 2 2 8 2 4" xfId="21114" xr:uid="{00000000-0005-0000-0000-000010620000}"/>
    <cellStyle name="Normal 2 5 2 2 8 2 5" xfId="11578" xr:uid="{00000000-0005-0000-0000-000011620000}"/>
    <cellStyle name="Normal 2 5 2 2 8 3" xfId="3232" xr:uid="{00000000-0005-0000-0000-000012620000}"/>
    <cellStyle name="Normal 2 5 2 2 8 3 2" xfId="8001" xr:uid="{00000000-0005-0000-0000-000013620000}"/>
    <cellStyle name="Normal 2 5 2 2 8 3 2 2" xfId="27074" xr:uid="{00000000-0005-0000-0000-000014620000}"/>
    <cellStyle name="Normal 2 5 2 2 8 3 2 3" xfId="17538" xr:uid="{00000000-0005-0000-0000-000015620000}"/>
    <cellStyle name="Normal 2 5 2 2 8 3 3" xfId="22306" xr:uid="{00000000-0005-0000-0000-000016620000}"/>
    <cellStyle name="Normal 2 5 2 2 8 3 4" xfId="12770" xr:uid="{00000000-0005-0000-0000-000017620000}"/>
    <cellStyle name="Normal 2 5 2 2 8 4" xfId="5617" xr:uid="{00000000-0005-0000-0000-000018620000}"/>
    <cellStyle name="Normal 2 5 2 2 8 4 2" xfId="24690" xr:uid="{00000000-0005-0000-0000-000019620000}"/>
    <cellStyle name="Normal 2 5 2 2 8 4 3" xfId="15154" xr:uid="{00000000-0005-0000-0000-00001A620000}"/>
    <cellStyle name="Normal 2 5 2 2 8 5" xfId="19922" xr:uid="{00000000-0005-0000-0000-00001B620000}"/>
    <cellStyle name="Normal 2 5 2 2 8 6" xfId="10386" xr:uid="{00000000-0005-0000-0000-00001C620000}"/>
    <cellStyle name="Normal 2 5 2 2 9" xfId="144" xr:uid="{00000000-0005-0000-0000-00001D620000}"/>
    <cellStyle name="Normal 2 5 2 2 9 2" xfId="1343" xr:uid="{00000000-0005-0000-0000-00001E620000}"/>
    <cellStyle name="Normal 2 5 2 2 9 2 2" xfId="3728" xr:uid="{00000000-0005-0000-0000-00001F620000}"/>
    <cellStyle name="Normal 2 5 2 2 9 2 2 2" xfId="8497" xr:uid="{00000000-0005-0000-0000-000020620000}"/>
    <cellStyle name="Normal 2 5 2 2 9 2 2 2 2" xfId="27570" xr:uid="{00000000-0005-0000-0000-000021620000}"/>
    <cellStyle name="Normal 2 5 2 2 9 2 2 2 3" xfId="18034" xr:uid="{00000000-0005-0000-0000-000022620000}"/>
    <cellStyle name="Normal 2 5 2 2 9 2 2 3" xfId="22802" xr:uid="{00000000-0005-0000-0000-000023620000}"/>
    <cellStyle name="Normal 2 5 2 2 9 2 2 4" xfId="13266" xr:uid="{00000000-0005-0000-0000-000024620000}"/>
    <cellStyle name="Normal 2 5 2 2 9 2 3" xfId="6113" xr:uid="{00000000-0005-0000-0000-000025620000}"/>
    <cellStyle name="Normal 2 5 2 2 9 2 3 2" xfId="25186" xr:uid="{00000000-0005-0000-0000-000026620000}"/>
    <cellStyle name="Normal 2 5 2 2 9 2 3 3" xfId="15650" xr:uid="{00000000-0005-0000-0000-000027620000}"/>
    <cellStyle name="Normal 2 5 2 2 9 2 4" xfId="20418" xr:uid="{00000000-0005-0000-0000-000028620000}"/>
    <cellStyle name="Normal 2 5 2 2 9 2 5" xfId="10882" xr:uid="{00000000-0005-0000-0000-000029620000}"/>
    <cellStyle name="Normal 2 5 2 2 9 3" xfId="2536" xr:uid="{00000000-0005-0000-0000-00002A620000}"/>
    <cellStyle name="Normal 2 5 2 2 9 3 2" xfId="7305" xr:uid="{00000000-0005-0000-0000-00002B620000}"/>
    <cellStyle name="Normal 2 5 2 2 9 3 2 2" xfId="26378" xr:uid="{00000000-0005-0000-0000-00002C620000}"/>
    <cellStyle name="Normal 2 5 2 2 9 3 2 3" xfId="16842" xr:uid="{00000000-0005-0000-0000-00002D620000}"/>
    <cellStyle name="Normal 2 5 2 2 9 3 3" xfId="21610" xr:uid="{00000000-0005-0000-0000-00002E620000}"/>
    <cellStyle name="Normal 2 5 2 2 9 3 4" xfId="12074" xr:uid="{00000000-0005-0000-0000-00002F620000}"/>
    <cellStyle name="Normal 2 5 2 2 9 4" xfId="4921" xr:uid="{00000000-0005-0000-0000-000030620000}"/>
    <cellStyle name="Normal 2 5 2 2 9 4 2" xfId="23994" xr:uid="{00000000-0005-0000-0000-000031620000}"/>
    <cellStyle name="Normal 2 5 2 2 9 4 3" xfId="14458" xr:uid="{00000000-0005-0000-0000-000032620000}"/>
    <cellStyle name="Normal 2 5 2 2 9 5" xfId="19226" xr:uid="{00000000-0005-0000-0000-000033620000}"/>
    <cellStyle name="Normal 2 5 2 2 9 6" xfId="9690" xr:uid="{00000000-0005-0000-0000-000034620000}"/>
    <cellStyle name="Normal 2 5 2 3" xfId="48" xr:uid="{00000000-0005-0000-0000-000035620000}"/>
    <cellStyle name="Normal 2 5 2 3 10" xfId="1247" xr:uid="{00000000-0005-0000-0000-000036620000}"/>
    <cellStyle name="Normal 2 5 2 3 10 2" xfId="3632" xr:uid="{00000000-0005-0000-0000-000037620000}"/>
    <cellStyle name="Normal 2 5 2 3 10 2 2" xfId="8401" xr:uid="{00000000-0005-0000-0000-000038620000}"/>
    <cellStyle name="Normal 2 5 2 3 10 2 2 2" xfId="27474" xr:uid="{00000000-0005-0000-0000-000039620000}"/>
    <cellStyle name="Normal 2 5 2 3 10 2 2 3" xfId="17938" xr:uid="{00000000-0005-0000-0000-00003A620000}"/>
    <cellStyle name="Normal 2 5 2 3 10 2 3" xfId="22706" xr:uid="{00000000-0005-0000-0000-00003B620000}"/>
    <cellStyle name="Normal 2 5 2 3 10 2 4" xfId="13170" xr:uid="{00000000-0005-0000-0000-00003C620000}"/>
    <cellStyle name="Normal 2 5 2 3 10 3" xfId="6017" xr:uid="{00000000-0005-0000-0000-00003D620000}"/>
    <cellStyle name="Normal 2 5 2 3 10 3 2" xfId="25090" xr:uid="{00000000-0005-0000-0000-00003E620000}"/>
    <cellStyle name="Normal 2 5 2 3 10 3 3" xfId="15554" xr:uid="{00000000-0005-0000-0000-00003F620000}"/>
    <cellStyle name="Normal 2 5 2 3 10 4" xfId="20322" xr:uid="{00000000-0005-0000-0000-000040620000}"/>
    <cellStyle name="Normal 2 5 2 3 10 5" xfId="10786" xr:uid="{00000000-0005-0000-0000-000041620000}"/>
    <cellStyle name="Normal 2 5 2 3 11" xfId="2440" xr:uid="{00000000-0005-0000-0000-000042620000}"/>
    <cellStyle name="Normal 2 5 2 3 11 2" xfId="7209" xr:uid="{00000000-0005-0000-0000-000043620000}"/>
    <cellStyle name="Normal 2 5 2 3 11 2 2" xfId="26282" xr:uid="{00000000-0005-0000-0000-000044620000}"/>
    <cellStyle name="Normal 2 5 2 3 11 2 3" xfId="16746" xr:uid="{00000000-0005-0000-0000-000045620000}"/>
    <cellStyle name="Normal 2 5 2 3 11 3" xfId="21514" xr:uid="{00000000-0005-0000-0000-000046620000}"/>
    <cellStyle name="Normal 2 5 2 3 11 4" xfId="11978" xr:uid="{00000000-0005-0000-0000-000047620000}"/>
    <cellStyle name="Normal 2 5 2 3 12" xfId="4825" xr:uid="{00000000-0005-0000-0000-000048620000}"/>
    <cellStyle name="Normal 2 5 2 3 12 2" xfId="23898" xr:uid="{00000000-0005-0000-0000-000049620000}"/>
    <cellStyle name="Normal 2 5 2 3 12 3" xfId="14362" xr:uid="{00000000-0005-0000-0000-00004A620000}"/>
    <cellStyle name="Normal 2 5 2 3 13" xfId="19130" xr:uid="{00000000-0005-0000-0000-00004B620000}"/>
    <cellStyle name="Normal 2 5 2 3 14" xfId="9594" xr:uid="{00000000-0005-0000-0000-00004C620000}"/>
    <cellStyle name="Normal 2 5 2 3 2" xfId="300" xr:uid="{00000000-0005-0000-0000-00004D620000}"/>
    <cellStyle name="Normal 2 5 2 3 2 2" xfId="444" xr:uid="{00000000-0005-0000-0000-00004E620000}"/>
    <cellStyle name="Normal 2 5 2 3 2 2 2" xfId="793" xr:uid="{00000000-0005-0000-0000-00004F620000}"/>
    <cellStyle name="Normal 2 5 2 3 2 2 2 2" xfId="1991" xr:uid="{00000000-0005-0000-0000-000050620000}"/>
    <cellStyle name="Normal 2 5 2 3 2 2 2 2 2" xfId="4376" xr:uid="{00000000-0005-0000-0000-000051620000}"/>
    <cellStyle name="Normal 2 5 2 3 2 2 2 2 2 2" xfId="9145" xr:uid="{00000000-0005-0000-0000-000052620000}"/>
    <cellStyle name="Normal 2 5 2 3 2 2 2 2 2 2 2" xfId="28218" xr:uid="{00000000-0005-0000-0000-000053620000}"/>
    <cellStyle name="Normal 2 5 2 3 2 2 2 2 2 2 3" xfId="18682" xr:uid="{00000000-0005-0000-0000-000054620000}"/>
    <cellStyle name="Normal 2 5 2 3 2 2 2 2 2 3" xfId="23450" xr:uid="{00000000-0005-0000-0000-000055620000}"/>
    <cellStyle name="Normal 2 5 2 3 2 2 2 2 2 4" xfId="13914" xr:uid="{00000000-0005-0000-0000-000056620000}"/>
    <cellStyle name="Normal 2 5 2 3 2 2 2 2 3" xfId="6761" xr:uid="{00000000-0005-0000-0000-000057620000}"/>
    <cellStyle name="Normal 2 5 2 3 2 2 2 2 3 2" xfId="25834" xr:uid="{00000000-0005-0000-0000-000058620000}"/>
    <cellStyle name="Normal 2 5 2 3 2 2 2 2 3 3" xfId="16298" xr:uid="{00000000-0005-0000-0000-000059620000}"/>
    <cellStyle name="Normal 2 5 2 3 2 2 2 2 4" xfId="21066" xr:uid="{00000000-0005-0000-0000-00005A620000}"/>
    <cellStyle name="Normal 2 5 2 3 2 2 2 2 5" xfId="11530" xr:uid="{00000000-0005-0000-0000-00005B620000}"/>
    <cellStyle name="Normal 2 5 2 3 2 2 2 3" xfId="3184" xr:uid="{00000000-0005-0000-0000-00005C620000}"/>
    <cellStyle name="Normal 2 5 2 3 2 2 2 3 2" xfId="7953" xr:uid="{00000000-0005-0000-0000-00005D620000}"/>
    <cellStyle name="Normal 2 5 2 3 2 2 2 3 2 2" xfId="27026" xr:uid="{00000000-0005-0000-0000-00005E620000}"/>
    <cellStyle name="Normal 2 5 2 3 2 2 2 3 2 3" xfId="17490" xr:uid="{00000000-0005-0000-0000-00005F620000}"/>
    <cellStyle name="Normal 2 5 2 3 2 2 2 3 3" xfId="22258" xr:uid="{00000000-0005-0000-0000-000060620000}"/>
    <cellStyle name="Normal 2 5 2 3 2 2 2 3 4" xfId="12722" xr:uid="{00000000-0005-0000-0000-000061620000}"/>
    <cellStyle name="Normal 2 5 2 3 2 2 2 4" xfId="5569" xr:uid="{00000000-0005-0000-0000-000062620000}"/>
    <cellStyle name="Normal 2 5 2 3 2 2 2 4 2" xfId="24642" xr:uid="{00000000-0005-0000-0000-000063620000}"/>
    <cellStyle name="Normal 2 5 2 3 2 2 2 4 3" xfId="15106" xr:uid="{00000000-0005-0000-0000-000064620000}"/>
    <cellStyle name="Normal 2 5 2 3 2 2 2 5" xfId="19874" xr:uid="{00000000-0005-0000-0000-000065620000}"/>
    <cellStyle name="Normal 2 5 2 3 2 2 2 6" xfId="10338" xr:uid="{00000000-0005-0000-0000-000066620000}"/>
    <cellStyle name="Normal 2 5 2 3 2 2 3" xfId="1141" xr:uid="{00000000-0005-0000-0000-000067620000}"/>
    <cellStyle name="Normal 2 5 2 3 2 2 3 2" xfId="2339" xr:uid="{00000000-0005-0000-0000-000068620000}"/>
    <cellStyle name="Normal 2 5 2 3 2 2 3 2 2" xfId="4724" xr:uid="{00000000-0005-0000-0000-000069620000}"/>
    <cellStyle name="Normal 2 5 2 3 2 2 3 2 2 2" xfId="9493" xr:uid="{00000000-0005-0000-0000-00006A620000}"/>
    <cellStyle name="Normal 2 5 2 3 2 2 3 2 2 2 2" xfId="28566" xr:uid="{00000000-0005-0000-0000-00006B620000}"/>
    <cellStyle name="Normal 2 5 2 3 2 2 3 2 2 2 3" xfId="19030" xr:uid="{00000000-0005-0000-0000-00006C620000}"/>
    <cellStyle name="Normal 2 5 2 3 2 2 3 2 2 3" xfId="23798" xr:uid="{00000000-0005-0000-0000-00006D620000}"/>
    <cellStyle name="Normal 2 5 2 3 2 2 3 2 2 4" xfId="14262" xr:uid="{00000000-0005-0000-0000-00006E620000}"/>
    <cellStyle name="Normal 2 5 2 3 2 2 3 2 3" xfId="7109" xr:uid="{00000000-0005-0000-0000-00006F620000}"/>
    <cellStyle name="Normal 2 5 2 3 2 2 3 2 3 2" xfId="26182" xr:uid="{00000000-0005-0000-0000-000070620000}"/>
    <cellStyle name="Normal 2 5 2 3 2 2 3 2 3 3" xfId="16646" xr:uid="{00000000-0005-0000-0000-000071620000}"/>
    <cellStyle name="Normal 2 5 2 3 2 2 3 2 4" xfId="21414" xr:uid="{00000000-0005-0000-0000-000072620000}"/>
    <cellStyle name="Normal 2 5 2 3 2 2 3 2 5" xfId="11878" xr:uid="{00000000-0005-0000-0000-000073620000}"/>
    <cellStyle name="Normal 2 5 2 3 2 2 3 3" xfId="3532" xr:uid="{00000000-0005-0000-0000-000074620000}"/>
    <cellStyle name="Normal 2 5 2 3 2 2 3 3 2" xfId="8301" xr:uid="{00000000-0005-0000-0000-000075620000}"/>
    <cellStyle name="Normal 2 5 2 3 2 2 3 3 2 2" xfId="27374" xr:uid="{00000000-0005-0000-0000-000076620000}"/>
    <cellStyle name="Normal 2 5 2 3 2 2 3 3 2 3" xfId="17838" xr:uid="{00000000-0005-0000-0000-000077620000}"/>
    <cellStyle name="Normal 2 5 2 3 2 2 3 3 3" xfId="22606" xr:uid="{00000000-0005-0000-0000-000078620000}"/>
    <cellStyle name="Normal 2 5 2 3 2 2 3 3 4" xfId="13070" xr:uid="{00000000-0005-0000-0000-000079620000}"/>
    <cellStyle name="Normal 2 5 2 3 2 2 3 4" xfId="5917" xr:uid="{00000000-0005-0000-0000-00007A620000}"/>
    <cellStyle name="Normal 2 5 2 3 2 2 3 4 2" xfId="24990" xr:uid="{00000000-0005-0000-0000-00007B620000}"/>
    <cellStyle name="Normal 2 5 2 3 2 2 3 4 3" xfId="15454" xr:uid="{00000000-0005-0000-0000-00007C620000}"/>
    <cellStyle name="Normal 2 5 2 3 2 2 3 5" xfId="20222" xr:uid="{00000000-0005-0000-0000-00007D620000}"/>
    <cellStyle name="Normal 2 5 2 3 2 2 3 6" xfId="10686" xr:uid="{00000000-0005-0000-0000-00007E620000}"/>
    <cellStyle name="Normal 2 5 2 3 2 2 4" xfId="1643" xr:uid="{00000000-0005-0000-0000-00007F620000}"/>
    <cellStyle name="Normal 2 5 2 3 2 2 4 2" xfId="4028" xr:uid="{00000000-0005-0000-0000-000080620000}"/>
    <cellStyle name="Normal 2 5 2 3 2 2 4 2 2" xfId="8797" xr:uid="{00000000-0005-0000-0000-000081620000}"/>
    <cellStyle name="Normal 2 5 2 3 2 2 4 2 2 2" xfId="27870" xr:uid="{00000000-0005-0000-0000-000082620000}"/>
    <cellStyle name="Normal 2 5 2 3 2 2 4 2 2 3" xfId="18334" xr:uid="{00000000-0005-0000-0000-000083620000}"/>
    <cellStyle name="Normal 2 5 2 3 2 2 4 2 3" xfId="23102" xr:uid="{00000000-0005-0000-0000-000084620000}"/>
    <cellStyle name="Normal 2 5 2 3 2 2 4 2 4" xfId="13566" xr:uid="{00000000-0005-0000-0000-000085620000}"/>
    <cellStyle name="Normal 2 5 2 3 2 2 4 3" xfId="6413" xr:uid="{00000000-0005-0000-0000-000086620000}"/>
    <cellStyle name="Normal 2 5 2 3 2 2 4 3 2" xfId="25486" xr:uid="{00000000-0005-0000-0000-000087620000}"/>
    <cellStyle name="Normal 2 5 2 3 2 2 4 3 3" xfId="15950" xr:uid="{00000000-0005-0000-0000-000088620000}"/>
    <cellStyle name="Normal 2 5 2 3 2 2 4 4" xfId="20718" xr:uid="{00000000-0005-0000-0000-000089620000}"/>
    <cellStyle name="Normal 2 5 2 3 2 2 4 5" xfId="11182" xr:uid="{00000000-0005-0000-0000-00008A620000}"/>
    <cellStyle name="Normal 2 5 2 3 2 2 5" xfId="2836" xr:uid="{00000000-0005-0000-0000-00008B620000}"/>
    <cellStyle name="Normal 2 5 2 3 2 2 5 2" xfId="7605" xr:uid="{00000000-0005-0000-0000-00008C620000}"/>
    <cellStyle name="Normal 2 5 2 3 2 2 5 2 2" xfId="26678" xr:uid="{00000000-0005-0000-0000-00008D620000}"/>
    <cellStyle name="Normal 2 5 2 3 2 2 5 2 3" xfId="17142" xr:uid="{00000000-0005-0000-0000-00008E620000}"/>
    <cellStyle name="Normal 2 5 2 3 2 2 5 3" xfId="21910" xr:uid="{00000000-0005-0000-0000-00008F620000}"/>
    <cellStyle name="Normal 2 5 2 3 2 2 5 4" xfId="12374" xr:uid="{00000000-0005-0000-0000-000090620000}"/>
    <cellStyle name="Normal 2 5 2 3 2 2 6" xfId="5221" xr:uid="{00000000-0005-0000-0000-000091620000}"/>
    <cellStyle name="Normal 2 5 2 3 2 2 6 2" xfId="24294" xr:uid="{00000000-0005-0000-0000-000092620000}"/>
    <cellStyle name="Normal 2 5 2 3 2 2 6 3" xfId="14758" xr:uid="{00000000-0005-0000-0000-000093620000}"/>
    <cellStyle name="Normal 2 5 2 3 2 2 7" xfId="19526" xr:uid="{00000000-0005-0000-0000-000094620000}"/>
    <cellStyle name="Normal 2 5 2 3 2 2 8" xfId="9990" xr:uid="{00000000-0005-0000-0000-000095620000}"/>
    <cellStyle name="Normal 2 5 2 3 2 3" xfId="649" xr:uid="{00000000-0005-0000-0000-000096620000}"/>
    <cellStyle name="Normal 2 5 2 3 2 3 2" xfId="1847" xr:uid="{00000000-0005-0000-0000-000097620000}"/>
    <cellStyle name="Normal 2 5 2 3 2 3 2 2" xfId="4232" xr:uid="{00000000-0005-0000-0000-000098620000}"/>
    <cellStyle name="Normal 2 5 2 3 2 3 2 2 2" xfId="9001" xr:uid="{00000000-0005-0000-0000-000099620000}"/>
    <cellStyle name="Normal 2 5 2 3 2 3 2 2 2 2" xfId="28074" xr:uid="{00000000-0005-0000-0000-00009A620000}"/>
    <cellStyle name="Normal 2 5 2 3 2 3 2 2 2 3" xfId="18538" xr:uid="{00000000-0005-0000-0000-00009B620000}"/>
    <cellStyle name="Normal 2 5 2 3 2 3 2 2 3" xfId="23306" xr:uid="{00000000-0005-0000-0000-00009C620000}"/>
    <cellStyle name="Normal 2 5 2 3 2 3 2 2 4" xfId="13770" xr:uid="{00000000-0005-0000-0000-00009D620000}"/>
    <cellStyle name="Normal 2 5 2 3 2 3 2 3" xfId="6617" xr:uid="{00000000-0005-0000-0000-00009E620000}"/>
    <cellStyle name="Normal 2 5 2 3 2 3 2 3 2" xfId="25690" xr:uid="{00000000-0005-0000-0000-00009F620000}"/>
    <cellStyle name="Normal 2 5 2 3 2 3 2 3 3" xfId="16154" xr:uid="{00000000-0005-0000-0000-0000A0620000}"/>
    <cellStyle name="Normal 2 5 2 3 2 3 2 4" xfId="20922" xr:uid="{00000000-0005-0000-0000-0000A1620000}"/>
    <cellStyle name="Normal 2 5 2 3 2 3 2 5" xfId="11386" xr:uid="{00000000-0005-0000-0000-0000A2620000}"/>
    <cellStyle name="Normal 2 5 2 3 2 3 3" xfId="3040" xr:uid="{00000000-0005-0000-0000-0000A3620000}"/>
    <cellStyle name="Normal 2 5 2 3 2 3 3 2" xfId="7809" xr:uid="{00000000-0005-0000-0000-0000A4620000}"/>
    <cellStyle name="Normal 2 5 2 3 2 3 3 2 2" xfId="26882" xr:uid="{00000000-0005-0000-0000-0000A5620000}"/>
    <cellStyle name="Normal 2 5 2 3 2 3 3 2 3" xfId="17346" xr:uid="{00000000-0005-0000-0000-0000A6620000}"/>
    <cellStyle name="Normal 2 5 2 3 2 3 3 3" xfId="22114" xr:uid="{00000000-0005-0000-0000-0000A7620000}"/>
    <cellStyle name="Normal 2 5 2 3 2 3 3 4" xfId="12578" xr:uid="{00000000-0005-0000-0000-0000A8620000}"/>
    <cellStyle name="Normal 2 5 2 3 2 3 4" xfId="5425" xr:uid="{00000000-0005-0000-0000-0000A9620000}"/>
    <cellStyle name="Normal 2 5 2 3 2 3 4 2" xfId="24498" xr:uid="{00000000-0005-0000-0000-0000AA620000}"/>
    <cellStyle name="Normal 2 5 2 3 2 3 4 3" xfId="14962" xr:uid="{00000000-0005-0000-0000-0000AB620000}"/>
    <cellStyle name="Normal 2 5 2 3 2 3 5" xfId="19730" xr:uid="{00000000-0005-0000-0000-0000AC620000}"/>
    <cellStyle name="Normal 2 5 2 3 2 3 6" xfId="10194" xr:uid="{00000000-0005-0000-0000-0000AD620000}"/>
    <cellStyle name="Normal 2 5 2 3 2 4" xfId="997" xr:uid="{00000000-0005-0000-0000-0000AE620000}"/>
    <cellStyle name="Normal 2 5 2 3 2 4 2" xfId="2195" xr:uid="{00000000-0005-0000-0000-0000AF620000}"/>
    <cellStyle name="Normal 2 5 2 3 2 4 2 2" xfId="4580" xr:uid="{00000000-0005-0000-0000-0000B0620000}"/>
    <cellStyle name="Normal 2 5 2 3 2 4 2 2 2" xfId="9349" xr:uid="{00000000-0005-0000-0000-0000B1620000}"/>
    <cellStyle name="Normal 2 5 2 3 2 4 2 2 2 2" xfId="28422" xr:uid="{00000000-0005-0000-0000-0000B2620000}"/>
    <cellStyle name="Normal 2 5 2 3 2 4 2 2 2 3" xfId="18886" xr:uid="{00000000-0005-0000-0000-0000B3620000}"/>
    <cellStyle name="Normal 2 5 2 3 2 4 2 2 3" xfId="23654" xr:uid="{00000000-0005-0000-0000-0000B4620000}"/>
    <cellStyle name="Normal 2 5 2 3 2 4 2 2 4" xfId="14118" xr:uid="{00000000-0005-0000-0000-0000B5620000}"/>
    <cellStyle name="Normal 2 5 2 3 2 4 2 3" xfId="6965" xr:uid="{00000000-0005-0000-0000-0000B6620000}"/>
    <cellStyle name="Normal 2 5 2 3 2 4 2 3 2" xfId="26038" xr:uid="{00000000-0005-0000-0000-0000B7620000}"/>
    <cellStyle name="Normal 2 5 2 3 2 4 2 3 3" xfId="16502" xr:uid="{00000000-0005-0000-0000-0000B8620000}"/>
    <cellStyle name="Normal 2 5 2 3 2 4 2 4" xfId="21270" xr:uid="{00000000-0005-0000-0000-0000B9620000}"/>
    <cellStyle name="Normal 2 5 2 3 2 4 2 5" xfId="11734" xr:uid="{00000000-0005-0000-0000-0000BA620000}"/>
    <cellStyle name="Normal 2 5 2 3 2 4 3" xfId="3388" xr:uid="{00000000-0005-0000-0000-0000BB620000}"/>
    <cellStyle name="Normal 2 5 2 3 2 4 3 2" xfId="8157" xr:uid="{00000000-0005-0000-0000-0000BC620000}"/>
    <cellStyle name="Normal 2 5 2 3 2 4 3 2 2" xfId="27230" xr:uid="{00000000-0005-0000-0000-0000BD620000}"/>
    <cellStyle name="Normal 2 5 2 3 2 4 3 2 3" xfId="17694" xr:uid="{00000000-0005-0000-0000-0000BE620000}"/>
    <cellStyle name="Normal 2 5 2 3 2 4 3 3" xfId="22462" xr:uid="{00000000-0005-0000-0000-0000BF620000}"/>
    <cellStyle name="Normal 2 5 2 3 2 4 3 4" xfId="12926" xr:uid="{00000000-0005-0000-0000-0000C0620000}"/>
    <cellStyle name="Normal 2 5 2 3 2 4 4" xfId="5773" xr:uid="{00000000-0005-0000-0000-0000C1620000}"/>
    <cellStyle name="Normal 2 5 2 3 2 4 4 2" xfId="24846" xr:uid="{00000000-0005-0000-0000-0000C2620000}"/>
    <cellStyle name="Normal 2 5 2 3 2 4 4 3" xfId="15310" xr:uid="{00000000-0005-0000-0000-0000C3620000}"/>
    <cellStyle name="Normal 2 5 2 3 2 4 5" xfId="20078" xr:uid="{00000000-0005-0000-0000-0000C4620000}"/>
    <cellStyle name="Normal 2 5 2 3 2 4 6" xfId="10542" xr:uid="{00000000-0005-0000-0000-0000C5620000}"/>
    <cellStyle name="Normal 2 5 2 3 2 5" xfId="1499" xr:uid="{00000000-0005-0000-0000-0000C6620000}"/>
    <cellStyle name="Normal 2 5 2 3 2 5 2" xfId="3884" xr:uid="{00000000-0005-0000-0000-0000C7620000}"/>
    <cellStyle name="Normal 2 5 2 3 2 5 2 2" xfId="8653" xr:uid="{00000000-0005-0000-0000-0000C8620000}"/>
    <cellStyle name="Normal 2 5 2 3 2 5 2 2 2" xfId="27726" xr:uid="{00000000-0005-0000-0000-0000C9620000}"/>
    <cellStyle name="Normal 2 5 2 3 2 5 2 2 3" xfId="18190" xr:uid="{00000000-0005-0000-0000-0000CA620000}"/>
    <cellStyle name="Normal 2 5 2 3 2 5 2 3" xfId="22958" xr:uid="{00000000-0005-0000-0000-0000CB620000}"/>
    <cellStyle name="Normal 2 5 2 3 2 5 2 4" xfId="13422" xr:uid="{00000000-0005-0000-0000-0000CC620000}"/>
    <cellStyle name="Normal 2 5 2 3 2 5 3" xfId="6269" xr:uid="{00000000-0005-0000-0000-0000CD620000}"/>
    <cellStyle name="Normal 2 5 2 3 2 5 3 2" xfId="25342" xr:uid="{00000000-0005-0000-0000-0000CE620000}"/>
    <cellStyle name="Normal 2 5 2 3 2 5 3 3" xfId="15806" xr:uid="{00000000-0005-0000-0000-0000CF620000}"/>
    <cellStyle name="Normal 2 5 2 3 2 5 4" xfId="20574" xr:uid="{00000000-0005-0000-0000-0000D0620000}"/>
    <cellStyle name="Normal 2 5 2 3 2 5 5" xfId="11038" xr:uid="{00000000-0005-0000-0000-0000D1620000}"/>
    <cellStyle name="Normal 2 5 2 3 2 6" xfId="2692" xr:uid="{00000000-0005-0000-0000-0000D2620000}"/>
    <cellStyle name="Normal 2 5 2 3 2 6 2" xfId="7461" xr:uid="{00000000-0005-0000-0000-0000D3620000}"/>
    <cellStyle name="Normal 2 5 2 3 2 6 2 2" xfId="26534" xr:uid="{00000000-0005-0000-0000-0000D4620000}"/>
    <cellStyle name="Normal 2 5 2 3 2 6 2 3" xfId="16998" xr:uid="{00000000-0005-0000-0000-0000D5620000}"/>
    <cellStyle name="Normal 2 5 2 3 2 6 3" xfId="21766" xr:uid="{00000000-0005-0000-0000-0000D6620000}"/>
    <cellStyle name="Normal 2 5 2 3 2 6 4" xfId="12230" xr:uid="{00000000-0005-0000-0000-0000D7620000}"/>
    <cellStyle name="Normal 2 5 2 3 2 7" xfId="5077" xr:uid="{00000000-0005-0000-0000-0000D8620000}"/>
    <cellStyle name="Normal 2 5 2 3 2 7 2" xfId="24150" xr:uid="{00000000-0005-0000-0000-0000D9620000}"/>
    <cellStyle name="Normal 2 5 2 3 2 7 3" xfId="14614" xr:uid="{00000000-0005-0000-0000-0000DA620000}"/>
    <cellStyle name="Normal 2 5 2 3 2 8" xfId="19382" xr:uid="{00000000-0005-0000-0000-0000DB620000}"/>
    <cellStyle name="Normal 2 5 2 3 2 9" xfId="9846" xr:uid="{00000000-0005-0000-0000-0000DC620000}"/>
    <cellStyle name="Normal 2 5 2 3 3" xfId="228" xr:uid="{00000000-0005-0000-0000-0000DD620000}"/>
    <cellStyle name="Normal 2 5 2 3 3 2" xfId="577" xr:uid="{00000000-0005-0000-0000-0000DE620000}"/>
    <cellStyle name="Normal 2 5 2 3 3 2 2" xfId="1775" xr:uid="{00000000-0005-0000-0000-0000DF620000}"/>
    <cellStyle name="Normal 2 5 2 3 3 2 2 2" xfId="4160" xr:uid="{00000000-0005-0000-0000-0000E0620000}"/>
    <cellStyle name="Normal 2 5 2 3 3 2 2 2 2" xfId="8929" xr:uid="{00000000-0005-0000-0000-0000E1620000}"/>
    <cellStyle name="Normal 2 5 2 3 3 2 2 2 2 2" xfId="28002" xr:uid="{00000000-0005-0000-0000-0000E2620000}"/>
    <cellStyle name="Normal 2 5 2 3 3 2 2 2 2 3" xfId="18466" xr:uid="{00000000-0005-0000-0000-0000E3620000}"/>
    <cellStyle name="Normal 2 5 2 3 3 2 2 2 3" xfId="23234" xr:uid="{00000000-0005-0000-0000-0000E4620000}"/>
    <cellStyle name="Normal 2 5 2 3 3 2 2 2 4" xfId="13698" xr:uid="{00000000-0005-0000-0000-0000E5620000}"/>
    <cellStyle name="Normal 2 5 2 3 3 2 2 3" xfId="6545" xr:uid="{00000000-0005-0000-0000-0000E6620000}"/>
    <cellStyle name="Normal 2 5 2 3 3 2 2 3 2" xfId="25618" xr:uid="{00000000-0005-0000-0000-0000E7620000}"/>
    <cellStyle name="Normal 2 5 2 3 3 2 2 3 3" xfId="16082" xr:uid="{00000000-0005-0000-0000-0000E8620000}"/>
    <cellStyle name="Normal 2 5 2 3 3 2 2 4" xfId="20850" xr:uid="{00000000-0005-0000-0000-0000E9620000}"/>
    <cellStyle name="Normal 2 5 2 3 3 2 2 5" xfId="11314" xr:uid="{00000000-0005-0000-0000-0000EA620000}"/>
    <cellStyle name="Normal 2 5 2 3 3 2 3" xfId="2968" xr:uid="{00000000-0005-0000-0000-0000EB620000}"/>
    <cellStyle name="Normal 2 5 2 3 3 2 3 2" xfId="7737" xr:uid="{00000000-0005-0000-0000-0000EC620000}"/>
    <cellStyle name="Normal 2 5 2 3 3 2 3 2 2" xfId="26810" xr:uid="{00000000-0005-0000-0000-0000ED620000}"/>
    <cellStyle name="Normal 2 5 2 3 3 2 3 2 3" xfId="17274" xr:uid="{00000000-0005-0000-0000-0000EE620000}"/>
    <cellStyle name="Normal 2 5 2 3 3 2 3 3" xfId="22042" xr:uid="{00000000-0005-0000-0000-0000EF620000}"/>
    <cellStyle name="Normal 2 5 2 3 3 2 3 4" xfId="12506" xr:uid="{00000000-0005-0000-0000-0000F0620000}"/>
    <cellStyle name="Normal 2 5 2 3 3 2 4" xfId="5353" xr:uid="{00000000-0005-0000-0000-0000F1620000}"/>
    <cellStyle name="Normal 2 5 2 3 3 2 4 2" xfId="24426" xr:uid="{00000000-0005-0000-0000-0000F2620000}"/>
    <cellStyle name="Normal 2 5 2 3 3 2 4 3" xfId="14890" xr:uid="{00000000-0005-0000-0000-0000F3620000}"/>
    <cellStyle name="Normal 2 5 2 3 3 2 5" xfId="19658" xr:uid="{00000000-0005-0000-0000-0000F4620000}"/>
    <cellStyle name="Normal 2 5 2 3 3 2 6" xfId="10122" xr:uid="{00000000-0005-0000-0000-0000F5620000}"/>
    <cellStyle name="Normal 2 5 2 3 3 3" xfId="925" xr:uid="{00000000-0005-0000-0000-0000F6620000}"/>
    <cellStyle name="Normal 2 5 2 3 3 3 2" xfId="2123" xr:uid="{00000000-0005-0000-0000-0000F7620000}"/>
    <cellStyle name="Normal 2 5 2 3 3 3 2 2" xfId="4508" xr:uid="{00000000-0005-0000-0000-0000F8620000}"/>
    <cellStyle name="Normal 2 5 2 3 3 3 2 2 2" xfId="9277" xr:uid="{00000000-0005-0000-0000-0000F9620000}"/>
    <cellStyle name="Normal 2 5 2 3 3 3 2 2 2 2" xfId="28350" xr:uid="{00000000-0005-0000-0000-0000FA620000}"/>
    <cellStyle name="Normal 2 5 2 3 3 3 2 2 2 3" xfId="18814" xr:uid="{00000000-0005-0000-0000-0000FB620000}"/>
    <cellStyle name="Normal 2 5 2 3 3 3 2 2 3" xfId="23582" xr:uid="{00000000-0005-0000-0000-0000FC620000}"/>
    <cellStyle name="Normal 2 5 2 3 3 3 2 2 4" xfId="14046" xr:uid="{00000000-0005-0000-0000-0000FD620000}"/>
    <cellStyle name="Normal 2 5 2 3 3 3 2 3" xfId="6893" xr:uid="{00000000-0005-0000-0000-0000FE620000}"/>
    <cellStyle name="Normal 2 5 2 3 3 3 2 3 2" xfId="25966" xr:uid="{00000000-0005-0000-0000-0000FF620000}"/>
    <cellStyle name="Normal 2 5 2 3 3 3 2 3 3" xfId="16430" xr:uid="{00000000-0005-0000-0000-000000630000}"/>
    <cellStyle name="Normal 2 5 2 3 3 3 2 4" xfId="21198" xr:uid="{00000000-0005-0000-0000-000001630000}"/>
    <cellStyle name="Normal 2 5 2 3 3 3 2 5" xfId="11662" xr:uid="{00000000-0005-0000-0000-000002630000}"/>
    <cellStyle name="Normal 2 5 2 3 3 3 3" xfId="3316" xr:uid="{00000000-0005-0000-0000-000003630000}"/>
    <cellStyle name="Normal 2 5 2 3 3 3 3 2" xfId="8085" xr:uid="{00000000-0005-0000-0000-000004630000}"/>
    <cellStyle name="Normal 2 5 2 3 3 3 3 2 2" xfId="27158" xr:uid="{00000000-0005-0000-0000-000005630000}"/>
    <cellStyle name="Normal 2 5 2 3 3 3 3 2 3" xfId="17622" xr:uid="{00000000-0005-0000-0000-000006630000}"/>
    <cellStyle name="Normal 2 5 2 3 3 3 3 3" xfId="22390" xr:uid="{00000000-0005-0000-0000-000007630000}"/>
    <cellStyle name="Normal 2 5 2 3 3 3 3 4" xfId="12854" xr:uid="{00000000-0005-0000-0000-000008630000}"/>
    <cellStyle name="Normal 2 5 2 3 3 3 4" xfId="5701" xr:uid="{00000000-0005-0000-0000-000009630000}"/>
    <cellStyle name="Normal 2 5 2 3 3 3 4 2" xfId="24774" xr:uid="{00000000-0005-0000-0000-00000A630000}"/>
    <cellStyle name="Normal 2 5 2 3 3 3 4 3" xfId="15238" xr:uid="{00000000-0005-0000-0000-00000B630000}"/>
    <cellStyle name="Normal 2 5 2 3 3 3 5" xfId="20006" xr:uid="{00000000-0005-0000-0000-00000C630000}"/>
    <cellStyle name="Normal 2 5 2 3 3 3 6" xfId="10470" xr:uid="{00000000-0005-0000-0000-00000D630000}"/>
    <cellStyle name="Normal 2 5 2 3 3 4" xfId="1427" xr:uid="{00000000-0005-0000-0000-00000E630000}"/>
    <cellStyle name="Normal 2 5 2 3 3 4 2" xfId="3812" xr:uid="{00000000-0005-0000-0000-00000F630000}"/>
    <cellStyle name="Normal 2 5 2 3 3 4 2 2" xfId="8581" xr:uid="{00000000-0005-0000-0000-000010630000}"/>
    <cellStyle name="Normal 2 5 2 3 3 4 2 2 2" xfId="27654" xr:uid="{00000000-0005-0000-0000-000011630000}"/>
    <cellStyle name="Normal 2 5 2 3 3 4 2 2 3" xfId="18118" xr:uid="{00000000-0005-0000-0000-000012630000}"/>
    <cellStyle name="Normal 2 5 2 3 3 4 2 3" xfId="22886" xr:uid="{00000000-0005-0000-0000-000013630000}"/>
    <cellStyle name="Normal 2 5 2 3 3 4 2 4" xfId="13350" xr:uid="{00000000-0005-0000-0000-000014630000}"/>
    <cellStyle name="Normal 2 5 2 3 3 4 3" xfId="6197" xr:uid="{00000000-0005-0000-0000-000015630000}"/>
    <cellStyle name="Normal 2 5 2 3 3 4 3 2" xfId="25270" xr:uid="{00000000-0005-0000-0000-000016630000}"/>
    <cellStyle name="Normal 2 5 2 3 3 4 3 3" xfId="15734" xr:uid="{00000000-0005-0000-0000-000017630000}"/>
    <cellStyle name="Normal 2 5 2 3 3 4 4" xfId="20502" xr:uid="{00000000-0005-0000-0000-000018630000}"/>
    <cellStyle name="Normal 2 5 2 3 3 4 5" xfId="10966" xr:uid="{00000000-0005-0000-0000-000019630000}"/>
    <cellStyle name="Normal 2 5 2 3 3 5" xfId="2620" xr:uid="{00000000-0005-0000-0000-00001A630000}"/>
    <cellStyle name="Normal 2 5 2 3 3 5 2" xfId="7389" xr:uid="{00000000-0005-0000-0000-00001B630000}"/>
    <cellStyle name="Normal 2 5 2 3 3 5 2 2" xfId="26462" xr:uid="{00000000-0005-0000-0000-00001C630000}"/>
    <cellStyle name="Normal 2 5 2 3 3 5 2 3" xfId="16926" xr:uid="{00000000-0005-0000-0000-00001D630000}"/>
    <cellStyle name="Normal 2 5 2 3 3 5 3" xfId="21694" xr:uid="{00000000-0005-0000-0000-00001E630000}"/>
    <cellStyle name="Normal 2 5 2 3 3 5 4" xfId="12158" xr:uid="{00000000-0005-0000-0000-00001F630000}"/>
    <cellStyle name="Normal 2 5 2 3 3 6" xfId="5005" xr:uid="{00000000-0005-0000-0000-000020630000}"/>
    <cellStyle name="Normal 2 5 2 3 3 6 2" xfId="24078" xr:uid="{00000000-0005-0000-0000-000021630000}"/>
    <cellStyle name="Normal 2 5 2 3 3 6 3" xfId="14542" xr:uid="{00000000-0005-0000-0000-000022630000}"/>
    <cellStyle name="Normal 2 5 2 3 3 7" xfId="19310" xr:uid="{00000000-0005-0000-0000-000023630000}"/>
    <cellStyle name="Normal 2 5 2 3 3 8" xfId="9774" xr:uid="{00000000-0005-0000-0000-000024630000}"/>
    <cellStyle name="Normal 2 5 2 3 4" xfId="372" xr:uid="{00000000-0005-0000-0000-000025630000}"/>
    <cellStyle name="Normal 2 5 2 3 4 2" xfId="721" xr:uid="{00000000-0005-0000-0000-000026630000}"/>
    <cellStyle name="Normal 2 5 2 3 4 2 2" xfId="1919" xr:uid="{00000000-0005-0000-0000-000027630000}"/>
    <cellStyle name="Normal 2 5 2 3 4 2 2 2" xfId="4304" xr:uid="{00000000-0005-0000-0000-000028630000}"/>
    <cellStyle name="Normal 2 5 2 3 4 2 2 2 2" xfId="9073" xr:uid="{00000000-0005-0000-0000-000029630000}"/>
    <cellStyle name="Normal 2 5 2 3 4 2 2 2 2 2" xfId="28146" xr:uid="{00000000-0005-0000-0000-00002A630000}"/>
    <cellStyle name="Normal 2 5 2 3 4 2 2 2 2 3" xfId="18610" xr:uid="{00000000-0005-0000-0000-00002B630000}"/>
    <cellStyle name="Normal 2 5 2 3 4 2 2 2 3" xfId="23378" xr:uid="{00000000-0005-0000-0000-00002C630000}"/>
    <cellStyle name="Normal 2 5 2 3 4 2 2 2 4" xfId="13842" xr:uid="{00000000-0005-0000-0000-00002D630000}"/>
    <cellStyle name="Normal 2 5 2 3 4 2 2 3" xfId="6689" xr:uid="{00000000-0005-0000-0000-00002E630000}"/>
    <cellStyle name="Normal 2 5 2 3 4 2 2 3 2" xfId="25762" xr:uid="{00000000-0005-0000-0000-00002F630000}"/>
    <cellStyle name="Normal 2 5 2 3 4 2 2 3 3" xfId="16226" xr:uid="{00000000-0005-0000-0000-000030630000}"/>
    <cellStyle name="Normal 2 5 2 3 4 2 2 4" xfId="20994" xr:uid="{00000000-0005-0000-0000-000031630000}"/>
    <cellStyle name="Normal 2 5 2 3 4 2 2 5" xfId="11458" xr:uid="{00000000-0005-0000-0000-000032630000}"/>
    <cellStyle name="Normal 2 5 2 3 4 2 3" xfId="3112" xr:uid="{00000000-0005-0000-0000-000033630000}"/>
    <cellStyle name="Normal 2 5 2 3 4 2 3 2" xfId="7881" xr:uid="{00000000-0005-0000-0000-000034630000}"/>
    <cellStyle name="Normal 2 5 2 3 4 2 3 2 2" xfId="26954" xr:uid="{00000000-0005-0000-0000-000035630000}"/>
    <cellStyle name="Normal 2 5 2 3 4 2 3 2 3" xfId="17418" xr:uid="{00000000-0005-0000-0000-000036630000}"/>
    <cellStyle name="Normal 2 5 2 3 4 2 3 3" xfId="22186" xr:uid="{00000000-0005-0000-0000-000037630000}"/>
    <cellStyle name="Normal 2 5 2 3 4 2 3 4" xfId="12650" xr:uid="{00000000-0005-0000-0000-000038630000}"/>
    <cellStyle name="Normal 2 5 2 3 4 2 4" xfId="5497" xr:uid="{00000000-0005-0000-0000-000039630000}"/>
    <cellStyle name="Normal 2 5 2 3 4 2 4 2" xfId="24570" xr:uid="{00000000-0005-0000-0000-00003A630000}"/>
    <cellStyle name="Normal 2 5 2 3 4 2 4 3" xfId="15034" xr:uid="{00000000-0005-0000-0000-00003B630000}"/>
    <cellStyle name="Normal 2 5 2 3 4 2 5" xfId="19802" xr:uid="{00000000-0005-0000-0000-00003C630000}"/>
    <cellStyle name="Normal 2 5 2 3 4 2 6" xfId="10266" xr:uid="{00000000-0005-0000-0000-00003D630000}"/>
    <cellStyle name="Normal 2 5 2 3 4 3" xfId="1069" xr:uid="{00000000-0005-0000-0000-00003E630000}"/>
    <cellStyle name="Normal 2 5 2 3 4 3 2" xfId="2267" xr:uid="{00000000-0005-0000-0000-00003F630000}"/>
    <cellStyle name="Normal 2 5 2 3 4 3 2 2" xfId="4652" xr:uid="{00000000-0005-0000-0000-000040630000}"/>
    <cellStyle name="Normal 2 5 2 3 4 3 2 2 2" xfId="9421" xr:uid="{00000000-0005-0000-0000-000041630000}"/>
    <cellStyle name="Normal 2 5 2 3 4 3 2 2 2 2" xfId="28494" xr:uid="{00000000-0005-0000-0000-000042630000}"/>
    <cellStyle name="Normal 2 5 2 3 4 3 2 2 2 3" xfId="18958" xr:uid="{00000000-0005-0000-0000-000043630000}"/>
    <cellStyle name="Normal 2 5 2 3 4 3 2 2 3" xfId="23726" xr:uid="{00000000-0005-0000-0000-000044630000}"/>
    <cellStyle name="Normal 2 5 2 3 4 3 2 2 4" xfId="14190" xr:uid="{00000000-0005-0000-0000-000045630000}"/>
    <cellStyle name="Normal 2 5 2 3 4 3 2 3" xfId="7037" xr:uid="{00000000-0005-0000-0000-000046630000}"/>
    <cellStyle name="Normal 2 5 2 3 4 3 2 3 2" xfId="26110" xr:uid="{00000000-0005-0000-0000-000047630000}"/>
    <cellStyle name="Normal 2 5 2 3 4 3 2 3 3" xfId="16574" xr:uid="{00000000-0005-0000-0000-000048630000}"/>
    <cellStyle name="Normal 2 5 2 3 4 3 2 4" xfId="21342" xr:uid="{00000000-0005-0000-0000-000049630000}"/>
    <cellStyle name="Normal 2 5 2 3 4 3 2 5" xfId="11806" xr:uid="{00000000-0005-0000-0000-00004A630000}"/>
    <cellStyle name="Normal 2 5 2 3 4 3 3" xfId="3460" xr:uid="{00000000-0005-0000-0000-00004B630000}"/>
    <cellStyle name="Normal 2 5 2 3 4 3 3 2" xfId="8229" xr:uid="{00000000-0005-0000-0000-00004C630000}"/>
    <cellStyle name="Normal 2 5 2 3 4 3 3 2 2" xfId="27302" xr:uid="{00000000-0005-0000-0000-00004D630000}"/>
    <cellStyle name="Normal 2 5 2 3 4 3 3 2 3" xfId="17766" xr:uid="{00000000-0005-0000-0000-00004E630000}"/>
    <cellStyle name="Normal 2 5 2 3 4 3 3 3" xfId="22534" xr:uid="{00000000-0005-0000-0000-00004F630000}"/>
    <cellStyle name="Normal 2 5 2 3 4 3 3 4" xfId="12998" xr:uid="{00000000-0005-0000-0000-000050630000}"/>
    <cellStyle name="Normal 2 5 2 3 4 3 4" xfId="5845" xr:uid="{00000000-0005-0000-0000-000051630000}"/>
    <cellStyle name="Normal 2 5 2 3 4 3 4 2" xfId="24918" xr:uid="{00000000-0005-0000-0000-000052630000}"/>
    <cellStyle name="Normal 2 5 2 3 4 3 4 3" xfId="15382" xr:uid="{00000000-0005-0000-0000-000053630000}"/>
    <cellStyle name="Normal 2 5 2 3 4 3 5" xfId="20150" xr:uid="{00000000-0005-0000-0000-000054630000}"/>
    <cellStyle name="Normal 2 5 2 3 4 3 6" xfId="10614" xr:uid="{00000000-0005-0000-0000-000055630000}"/>
    <cellStyle name="Normal 2 5 2 3 4 4" xfId="1571" xr:uid="{00000000-0005-0000-0000-000056630000}"/>
    <cellStyle name="Normal 2 5 2 3 4 4 2" xfId="3956" xr:uid="{00000000-0005-0000-0000-000057630000}"/>
    <cellStyle name="Normal 2 5 2 3 4 4 2 2" xfId="8725" xr:uid="{00000000-0005-0000-0000-000058630000}"/>
    <cellStyle name="Normal 2 5 2 3 4 4 2 2 2" xfId="27798" xr:uid="{00000000-0005-0000-0000-000059630000}"/>
    <cellStyle name="Normal 2 5 2 3 4 4 2 2 3" xfId="18262" xr:uid="{00000000-0005-0000-0000-00005A630000}"/>
    <cellStyle name="Normal 2 5 2 3 4 4 2 3" xfId="23030" xr:uid="{00000000-0005-0000-0000-00005B630000}"/>
    <cellStyle name="Normal 2 5 2 3 4 4 2 4" xfId="13494" xr:uid="{00000000-0005-0000-0000-00005C630000}"/>
    <cellStyle name="Normal 2 5 2 3 4 4 3" xfId="6341" xr:uid="{00000000-0005-0000-0000-00005D630000}"/>
    <cellStyle name="Normal 2 5 2 3 4 4 3 2" xfId="25414" xr:uid="{00000000-0005-0000-0000-00005E630000}"/>
    <cellStyle name="Normal 2 5 2 3 4 4 3 3" xfId="15878" xr:uid="{00000000-0005-0000-0000-00005F630000}"/>
    <cellStyle name="Normal 2 5 2 3 4 4 4" xfId="20646" xr:uid="{00000000-0005-0000-0000-000060630000}"/>
    <cellStyle name="Normal 2 5 2 3 4 4 5" xfId="11110" xr:uid="{00000000-0005-0000-0000-000061630000}"/>
    <cellStyle name="Normal 2 5 2 3 4 5" xfId="2764" xr:uid="{00000000-0005-0000-0000-000062630000}"/>
    <cellStyle name="Normal 2 5 2 3 4 5 2" xfId="7533" xr:uid="{00000000-0005-0000-0000-000063630000}"/>
    <cellStyle name="Normal 2 5 2 3 4 5 2 2" xfId="26606" xr:uid="{00000000-0005-0000-0000-000064630000}"/>
    <cellStyle name="Normal 2 5 2 3 4 5 2 3" xfId="17070" xr:uid="{00000000-0005-0000-0000-000065630000}"/>
    <cellStyle name="Normal 2 5 2 3 4 5 3" xfId="21838" xr:uid="{00000000-0005-0000-0000-000066630000}"/>
    <cellStyle name="Normal 2 5 2 3 4 5 4" xfId="12302" xr:uid="{00000000-0005-0000-0000-000067630000}"/>
    <cellStyle name="Normal 2 5 2 3 4 6" xfId="5149" xr:uid="{00000000-0005-0000-0000-000068630000}"/>
    <cellStyle name="Normal 2 5 2 3 4 6 2" xfId="24222" xr:uid="{00000000-0005-0000-0000-000069630000}"/>
    <cellStyle name="Normal 2 5 2 3 4 6 3" xfId="14686" xr:uid="{00000000-0005-0000-0000-00006A630000}"/>
    <cellStyle name="Normal 2 5 2 3 4 7" xfId="19454" xr:uid="{00000000-0005-0000-0000-00006B630000}"/>
    <cellStyle name="Normal 2 5 2 3 4 8" xfId="9918" xr:uid="{00000000-0005-0000-0000-00006C630000}"/>
    <cellStyle name="Normal 2 5 2 3 5" xfId="505" xr:uid="{00000000-0005-0000-0000-00006D630000}"/>
    <cellStyle name="Normal 2 5 2 3 5 2" xfId="1703" xr:uid="{00000000-0005-0000-0000-00006E630000}"/>
    <cellStyle name="Normal 2 5 2 3 5 2 2" xfId="4088" xr:uid="{00000000-0005-0000-0000-00006F630000}"/>
    <cellStyle name="Normal 2 5 2 3 5 2 2 2" xfId="8857" xr:uid="{00000000-0005-0000-0000-000070630000}"/>
    <cellStyle name="Normal 2 5 2 3 5 2 2 2 2" xfId="27930" xr:uid="{00000000-0005-0000-0000-000071630000}"/>
    <cellStyle name="Normal 2 5 2 3 5 2 2 2 3" xfId="18394" xr:uid="{00000000-0005-0000-0000-000072630000}"/>
    <cellStyle name="Normal 2 5 2 3 5 2 2 3" xfId="23162" xr:uid="{00000000-0005-0000-0000-000073630000}"/>
    <cellStyle name="Normal 2 5 2 3 5 2 2 4" xfId="13626" xr:uid="{00000000-0005-0000-0000-000074630000}"/>
    <cellStyle name="Normal 2 5 2 3 5 2 3" xfId="6473" xr:uid="{00000000-0005-0000-0000-000075630000}"/>
    <cellStyle name="Normal 2 5 2 3 5 2 3 2" xfId="25546" xr:uid="{00000000-0005-0000-0000-000076630000}"/>
    <cellStyle name="Normal 2 5 2 3 5 2 3 3" xfId="16010" xr:uid="{00000000-0005-0000-0000-000077630000}"/>
    <cellStyle name="Normal 2 5 2 3 5 2 4" xfId="20778" xr:uid="{00000000-0005-0000-0000-000078630000}"/>
    <cellStyle name="Normal 2 5 2 3 5 2 5" xfId="11242" xr:uid="{00000000-0005-0000-0000-000079630000}"/>
    <cellStyle name="Normal 2 5 2 3 5 3" xfId="2896" xr:uid="{00000000-0005-0000-0000-00007A630000}"/>
    <cellStyle name="Normal 2 5 2 3 5 3 2" xfId="7665" xr:uid="{00000000-0005-0000-0000-00007B630000}"/>
    <cellStyle name="Normal 2 5 2 3 5 3 2 2" xfId="26738" xr:uid="{00000000-0005-0000-0000-00007C630000}"/>
    <cellStyle name="Normal 2 5 2 3 5 3 2 3" xfId="17202" xr:uid="{00000000-0005-0000-0000-00007D630000}"/>
    <cellStyle name="Normal 2 5 2 3 5 3 3" xfId="21970" xr:uid="{00000000-0005-0000-0000-00007E630000}"/>
    <cellStyle name="Normal 2 5 2 3 5 3 4" xfId="12434" xr:uid="{00000000-0005-0000-0000-00007F630000}"/>
    <cellStyle name="Normal 2 5 2 3 5 4" xfId="5281" xr:uid="{00000000-0005-0000-0000-000080630000}"/>
    <cellStyle name="Normal 2 5 2 3 5 4 2" xfId="24354" xr:uid="{00000000-0005-0000-0000-000081630000}"/>
    <cellStyle name="Normal 2 5 2 3 5 4 3" xfId="14818" xr:uid="{00000000-0005-0000-0000-000082630000}"/>
    <cellStyle name="Normal 2 5 2 3 5 5" xfId="19586" xr:uid="{00000000-0005-0000-0000-000083630000}"/>
    <cellStyle name="Normal 2 5 2 3 5 6" xfId="10050" xr:uid="{00000000-0005-0000-0000-000084630000}"/>
    <cellStyle name="Normal 2 5 2 3 6" xfId="853" xr:uid="{00000000-0005-0000-0000-000085630000}"/>
    <cellStyle name="Normal 2 5 2 3 6 2" xfId="2051" xr:uid="{00000000-0005-0000-0000-000086630000}"/>
    <cellStyle name="Normal 2 5 2 3 6 2 2" xfId="4436" xr:uid="{00000000-0005-0000-0000-000087630000}"/>
    <cellStyle name="Normal 2 5 2 3 6 2 2 2" xfId="9205" xr:uid="{00000000-0005-0000-0000-000088630000}"/>
    <cellStyle name="Normal 2 5 2 3 6 2 2 2 2" xfId="28278" xr:uid="{00000000-0005-0000-0000-000089630000}"/>
    <cellStyle name="Normal 2 5 2 3 6 2 2 2 3" xfId="18742" xr:uid="{00000000-0005-0000-0000-00008A630000}"/>
    <cellStyle name="Normal 2 5 2 3 6 2 2 3" xfId="23510" xr:uid="{00000000-0005-0000-0000-00008B630000}"/>
    <cellStyle name="Normal 2 5 2 3 6 2 2 4" xfId="13974" xr:uid="{00000000-0005-0000-0000-00008C630000}"/>
    <cellStyle name="Normal 2 5 2 3 6 2 3" xfId="6821" xr:uid="{00000000-0005-0000-0000-00008D630000}"/>
    <cellStyle name="Normal 2 5 2 3 6 2 3 2" xfId="25894" xr:uid="{00000000-0005-0000-0000-00008E630000}"/>
    <cellStyle name="Normal 2 5 2 3 6 2 3 3" xfId="16358" xr:uid="{00000000-0005-0000-0000-00008F630000}"/>
    <cellStyle name="Normal 2 5 2 3 6 2 4" xfId="21126" xr:uid="{00000000-0005-0000-0000-000090630000}"/>
    <cellStyle name="Normal 2 5 2 3 6 2 5" xfId="11590" xr:uid="{00000000-0005-0000-0000-000091630000}"/>
    <cellStyle name="Normal 2 5 2 3 6 3" xfId="3244" xr:uid="{00000000-0005-0000-0000-000092630000}"/>
    <cellStyle name="Normal 2 5 2 3 6 3 2" xfId="8013" xr:uid="{00000000-0005-0000-0000-000093630000}"/>
    <cellStyle name="Normal 2 5 2 3 6 3 2 2" xfId="27086" xr:uid="{00000000-0005-0000-0000-000094630000}"/>
    <cellStyle name="Normal 2 5 2 3 6 3 2 3" xfId="17550" xr:uid="{00000000-0005-0000-0000-000095630000}"/>
    <cellStyle name="Normal 2 5 2 3 6 3 3" xfId="22318" xr:uid="{00000000-0005-0000-0000-000096630000}"/>
    <cellStyle name="Normal 2 5 2 3 6 3 4" xfId="12782" xr:uid="{00000000-0005-0000-0000-000097630000}"/>
    <cellStyle name="Normal 2 5 2 3 6 4" xfId="5629" xr:uid="{00000000-0005-0000-0000-000098630000}"/>
    <cellStyle name="Normal 2 5 2 3 6 4 2" xfId="24702" xr:uid="{00000000-0005-0000-0000-000099630000}"/>
    <cellStyle name="Normal 2 5 2 3 6 4 3" xfId="15166" xr:uid="{00000000-0005-0000-0000-00009A630000}"/>
    <cellStyle name="Normal 2 5 2 3 6 5" xfId="19934" xr:uid="{00000000-0005-0000-0000-00009B630000}"/>
    <cellStyle name="Normal 2 5 2 3 6 6" xfId="10398" xr:uid="{00000000-0005-0000-0000-00009C630000}"/>
    <cellStyle name="Normal 2 5 2 3 7" xfId="156" xr:uid="{00000000-0005-0000-0000-00009D630000}"/>
    <cellStyle name="Normal 2 5 2 3 7 2" xfId="1355" xr:uid="{00000000-0005-0000-0000-00009E630000}"/>
    <cellStyle name="Normal 2 5 2 3 7 2 2" xfId="3740" xr:uid="{00000000-0005-0000-0000-00009F630000}"/>
    <cellStyle name="Normal 2 5 2 3 7 2 2 2" xfId="8509" xr:uid="{00000000-0005-0000-0000-0000A0630000}"/>
    <cellStyle name="Normal 2 5 2 3 7 2 2 2 2" xfId="27582" xr:uid="{00000000-0005-0000-0000-0000A1630000}"/>
    <cellStyle name="Normal 2 5 2 3 7 2 2 2 3" xfId="18046" xr:uid="{00000000-0005-0000-0000-0000A2630000}"/>
    <cellStyle name="Normal 2 5 2 3 7 2 2 3" xfId="22814" xr:uid="{00000000-0005-0000-0000-0000A3630000}"/>
    <cellStyle name="Normal 2 5 2 3 7 2 2 4" xfId="13278" xr:uid="{00000000-0005-0000-0000-0000A4630000}"/>
    <cellStyle name="Normal 2 5 2 3 7 2 3" xfId="6125" xr:uid="{00000000-0005-0000-0000-0000A5630000}"/>
    <cellStyle name="Normal 2 5 2 3 7 2 3 2" xfId="25198" xr:uid="{00000000-0005-0000-0000-0000A6630000}"/>
    <cellStyle name="Normal 2 5 2 3 7 2 3 3" xfId="15662" xr:uid="{00000000-0005-0000-0000-0000A7630000}"/>
    <cellStyle name="Normal 2 5 2 3 7 2 4" xfId="20430" xr:uid="{00000000-0005-0000-0000-0000A8630000}"/>
    <cellStyle name="Normal 2 5 2 3 7 2 5" xfId="10894" xr:uid="{00000000-0005-0000-0000-0000A9630000}"/>
    <cellStyle name="Normal 2 5 2 3 7 3" xfId="2548" xr:uid="{00000000-0005-0000-0000-0000AA630000}"/>
    <cellStyle name="Normal 2 5 2 3 7 3 2" xfId="7317" xr:uid="{00000000-0005-0000-0000-0000AB630000}"/>
    <cellStyle name="Normal 2 5 2 3 7 3 2 2" xfId="26390" xr:uid="{00000000-0005-0000-0000-0000AC630000}"/>
    <cellStyle name="Normal 2 5 2 3 7 3 2 3" xfId="16854" xr:uid="{00000000-0005-0000-0000-0000AD630000}"/>
    <cellStyle name="Normal 2 5 2 3 7 3 3" xfId="21622" xr:uid="{00000000-0005-0000-0000-0000AE630000}"/>
    <cellStyle name="Normal 2 5 2 3 7 3 4" xfId="12086" xr:uid="{00000000-0005-0000-0000-0000AF630000}"/>
    <cellStyle name="Normal 2 5 2 3 7 4" xfId="4933" xr:uid="{00000000-0005-0000-0000-0000B0630000}"/>
    <cellStyle name="Normal 2 5 2 3 7 4 2" xfId="24006" xr:uid="{00000000-0005-0000-0000-0000B1630000}"/>
    <cellStyle name="Normal 2 5 2 3 7 4 3" xfId="14470" xr:uid="{00000000-0005-0000-0000-0000B2630000}"/>
    <cellStyle name="Normal 2 5 2 3 7 5" xfId="19238" xr:uid="{00000000-0005-0000-0000-0000B3630000}"/>
    <cellStyle name="Normal 2 5 2 3 7 6" xfId="9702" xr:uid="{00000000-0005-0000-0000-0000B4630000}"/>
    <cellStyle name="Normal 2 5 2 3 8" xfId="1190" xr:uid="{00000000-0005-0000-0000-0000B5630000}"/>
    <cellStyle name="Normal 2 5 2 3 8 2" xfId="2387" xr:uid="{00000000-0005-0000-0000-0000B6630000}"/>
    <cellStyle name="Normal 2 5 2 3 8 2 2" xfId="4772" xr:uid="{00000000-0005-0000-0000-0000B7630000}"/>
    <cellStyle name="Normal 2 5 2 3 8 2 2 2" xfId="9541" xr:uid="{00000000-0005-0000-0000-0000B8630000}"/>
    <cellStyle name="Normal 2 5 2 3 8 2 2 2 2" xfId="28614" xr:uid="{00000000-0005-0000-0000-0000B9630000}"/>
    <cellStyle name="Normal 2 5 2 3 8 2 2 2 3" xfId="19078" xr:uid="{00000000-0005-0000-0000-0000BA630000}"/>
    <cellStyle name="Normal 2 5 2 3 8 2 2 3" xfId="23846" xr:uid="{00000000-0005-0000-0000-0000BB630000}"/>
    <cellStyle name="Normal 2 5 2 3 8 2 2 4" xfId="14310" xr:uid="{00000000-0005-0000-0000-0000BC630000}"/>
    <cellStyle name="Normal 2 5 2 3 8 2 3" xfId="7157" xr:uid="{00000000-0005-0000-0000-0000BD630000}"/>
    <cellStyle name="Normal 2 5 2 3 8 2 3 2" xfId="26230" xr:uid="{00000000-0005-0000-0000-0000BE630000}"/>
    <cellStyle name="Normal 2 5 2 3 8 2 3 3" xfId="16694" xr:uid="{00000000-0005-0000-0000-0000BF630000}"/>
    <cellStyle name="Normal 2 5 2 3 8 2 4" xfId="21462" xr:uid="{00000000-0005-0000-0000-0000C0630000}"/>
    <cellStyle name="Normal 2 5 2 3 8 2 5" xfId="11926" xr:uid="{00000000-0005-0000-0000-0000C1630000}"/>
    <cellStyle name="Normal 2 5 2 3 8 3" xfId="3580" xr:uid="{00000000-0005-0000-0000-0000C2630000}"/>
    <cellStyle name="Normal 2 5 2 3 8 3 2" xfId="8349" xr:uid="{00000000-0005-0000-0000-0000C3630000}"/>
    <cellStyle name="Normal 2 5 2 3 8 3 2 2" xfId="27422" xr:uid="{00000000-0005-0000-0000-0000C4630000}"/>
    <cellStyle name="Normal 2 5 2 3 8 3 2 3" xfId="17886" xr:uid="{00000000-0005-0000-0000-0000C5630000}"/>
    <cellStyle name="Normal 2 5 2 3 8 3 3" xfId="22654" xr:uid="{00000000-0005-0000-0000-0000C6630000}"/>
    <cellStyle name="Normal 2 5 2 3 8 3 4" xfId="13118" xr:uid="{00000000-0005-0000-0000-0000C7630000}"/>
    <cellStyle name="Normal 2 5 2 3 8 4" xfId="5965" xr:uid="{00000000-0005-0000-0000-0000C8630000}"/>
    <cellStyle name="Normal 2 5 2 3 8 4 2" xfId="25038" xr:uid="{00000000-0005-0000-0000-0000C9630000}"/>
    <cellStyle name="Normal 2 5 2 3 8 4 3" xfId="15502" xr:uid="{00000000-0005-0000-0000-0000CA630000}"/>
    <cellStyle name="Normal 2 5 2 3 8 5" xfId="20270" xr:uid="{00000000-0005-0000-0000-0000CB630000}"/>
    <cellStyle name="Normal 2 5 2 3 8 6" xfId="10734" xr:uid="{00000000-0005-0000-0000-0000CC630000}"/>
    <cellStyle name="Normal 2 5 2 3 9" xfId="96" xr:uid="{00000000-0005-0000-0000-0000CD630000}"/>
    <cellStyle name="Normal 2 5 2 3 9 2" xfId="1295" xr:uid="{00000000-0005-0000-0000-0000CE630000}"/>
    <cellStyle name="Normal 2 5 2 3 9 2 2" xfId="3680" xr:uid="{00000000-0005-0000-0000-0000CF630000}"/>
    <cellStyle name="Normal 2 5 2 3 9 2 2 2" xfId="8449" xr:uid="{00000000-0005-0000-0000-0000D0630000}"/>
    <cellStyle name="Normal 2 5 2 3 9 2 2 2 2" xfId="27522" xr:uid="{00000000-0005-0000-0000-0000D1630000}"/>
    <cellStyle name="Normal 2 5 2 3 9 2 2 2 3" xfId="17986" xr:uid="{00000000-0005-0000-0000-0000D2630000}"/>
    <cellStyle name="Normal 2 5 2 3 9 2 2 3" xfId="22754" xr:uid="{00000000-0005-0000-0000-0000D3630000}"/>
    <cellStyle name="Normal 2 5 2 3 9 2 2 4" xfId="13218" xr:uid="{00000000-0005-0000-0000-0000D4630000}"/>
    <cellStyle name="Normal 2 5 2 3 9 2 3" xfId="6065" xr:uid="{00000000-0005-0000-0000-0000D5630000}"/>
    <cellStyle name="Normal 2 5 2 3 9 2 3 2" xfId="25138" xr:uid="{00000000-0005-0000-0000-0000D6630000}"/>
    <cellStyle name="Normal 2 5 2 3 9 2 3 3" xfId="15602" xr:uid="{00000000-0005-0000-0000-0000D7630000}"/>
    <cellStyle name="Normal 2 5 2 3 9 2 4" xfId="20370" xr:uid="{00000000-0005-0000-0000-0000D8630000}"/>
    <cellStyle name="Normal 2 5 2 3 9 2 5" xfId="10834" xr:uid="{00000000-0005-0000-0000-0000D9630000}"/>
    <cellStyle name="Normal 2 5 2 3 9 3" xfId="2488" xr:uid="{00000000-0005-0000-0000-0000DA630000}"/>
    <cellStyle name="Normal 2 5 2 3 9 3 2" xfId="7257" xr:uid="{00000000-0005-0000-0000-0000DB630000}"/>
    <cellStyle name="Normal 2 5 2 3 9 3 2 2" xfId="26330" xr:uid="{00000000-0005-0000-0000-0000DC630000}"/>
    <cellStyle name="Normal 2 5 2 3 9 3 2 3" xfId="16794" xr:uid="{00000000-0005-0000-0000-0000DD630000}"/>
    <cellStyle name="Normal 2 5 2 3 9 3 3" xfId="21562" xr:uid="{00000000-0005-0000-0000-0000DE630000}"/>
    <cellStyle name="Normal 2 5 2 3 9 3 4" xfId="12026" xr:uid="{00000000-0005-0000-0000-0000DF630000}"/>
    <cellStyle name="Normal 2 5 2 3 9 4" xfId="4873" xr:uid="{00000000-0005-0000-0000-0000E0630000}"/>
    <cellStyle name="Normal 2 5 2 3 9 4 2" xfId="23946" xr:uid="{00000000-0005-0000-0000-0000E1630000}"/>
    <cellStyle name="Normal 2 5 2 3 9 4 3" xfId="14410" xr:uid="{00000000-0005-0000-0000-0000E2630000}"/>
    <cellStyle name="Normal 2 5 2 3 9 5" xfId="19178" xr:uid="{00000000-0005-0000-0000-0000E3630000}"/>
    <cellStyle name="Normal 2 5 2 3 9 6" xfId="9642" xr:uid="{00000000-0005-0000-0000-0000E4630000}"/>
    <cellStyle name="Normal 2 5 2 4" xfId="132" xr:uid="{00000000-0005-0000-0000-0000E5630000}"/>
    <cellStyle name="Normal 2 5 2 4 10" xfId="19214" xr:uid="{00000000-0005-0000-0000-0000E6630000}"/>
    <cellStyle name="Normal 2 5 2 4 11" xfId="9678" xr:uid="{00000000-0005-0000-0000-0000E7630000}"/>
    <cellStyle name="Normal 2 5 2 4 2" xfId="276" xr:uid="{00000000-0005-0000-0000-0000E8630000}"/>
    <cellStyle name="Normal 2 5 2 4 2 2" xfId="420" xr:uid="{00000000-0005-0000-0000-0000E9630000}"/>
    <cellStyle name="Normal 2 5 2 4 2 2 2" xfId="769" xr:uid="{00000000-0005-0000-0000-0000EA630000}"/>
    <cellStyle name="Normal 2 5 2 4 2 2 2 2" xfId="1967" xr:uid="{00000000-0005-0000-0000-0000EB630000}"/>
    <cellStyle name="Normal 2 5 2 4 2 2 2 2 2" xfId="4352" xr:uid="{00000000-0005-0000-0000-0000EC630000}"/>
    <cellStyle name="Normal 2 5 2 4 2 2 2 2 2 2" xfId="9121" xr:uid="{00000000-0005-0000-0000-0000ED630000}"/>
    <cellStyle name="Normal 2 5 2 4 2 2 2 2 2 2 2" xfId="28194" xr:uid="{00000000-0005-0000-0000-0000EE630000}"/>
    <cellStyle name="Normal 2 5 2 4 2 2 2 2 2 2 3" xfId="18658" xr:uid="{00000000-0005-0000-0000-0000EF630000}"/>
    <cellStyle name="Normal 2 5 2 4 2 2 2 2 2 3" xfId="23426" xr:uid="{00000000-0005-0000-0000-0000F0630000}"/>
    <cellStyle name="Normal 2 5 2 4 2 2 2 2 2 4" xfId="13890" xr:uid="{00000000-0005-0000-0000-0000F1630000}"/>
    <cellStyle name="Normal 2 5 2 4 2 2 2 2 3" xfId="6737" xr:uid="{00000000-0005-0000-0000-0000F2630000}"/>
    <cellStyle name="Normal 2 5 2 4 2 2 2 2 3 2" xfId="25810" xr:uid="{00000000-0005-0000-0000-0000F3630000}"/>
    <cellStyle name="Normal 2 5 2 4 2 2 2 2 3 3" xfId="16274" xr:uid="{00000000-0005-0000-0000-0000F4630000}"/>
    <cellStyle name="Normal 2 5 2 4 2 2 2 2 4" xfId="21042" xr:uid="{00000000-0005-0000-0000-0000F5630000}"/>
    <cellStyle name="Normal 2 5 2 4 2 2 2 2 5" xfId="11506" xr:uid="{00000000-0005-0000-0000-0000F6630000}"/>
    <cellStyle name="Normal 2 5 2 4 2 2 2 3" xfId="3160" xr:uid="{00000000-0005-0000-0000-0000F7630000}"/>
    <cellStyle name="Normal 2 5 2 4 2 2 2 3 2" xfId="7929" xr:uid="{00000000-0005-0000-0000-0000F8630000}"/>
    <cellStyle name="Normal 2 5 2 4 2 2 2 3 2 2" xfId="27002" xr:uid="{00000000-0005-0000-0000-0000F9630000}"/>
    <cellStyle name="Normal 2 5 2 4 2 2 2 3 2 3" xfId="17466" xr:uid="{00000000-0005-0000-0000-0000FA630000}"/>
    <cellStyle name="Normal 2 5 2 4 2 2 2 3 3" xfId="22234" xr:uid="{00000000-0005-0000-0000-0000FB630000}"/>
    <cellStyle name="Normal 2 5 2 4 2 2 2 3 4" xfId="12698" xr:uid="{00000000-0005-0000-0000-0000FC630000}"/>
    <cellStyle name="Normal 2 5 2 4 2 2 2 4" xfId="5545" xr:uid="{00000000-0005-0000-0000-0000FD630000}"/>
    <cellStyle name="Normal 2 5 2 4 2 2 2 4 2" xfId="24618" xr:uid="{00000000-0005-0000-0000-0000FE630000}"/>
    <cellStyle name="Normal 2 5 2 4 2 2 2 4 3" xfId="15082" xr:uid="{00000000-0005-0000-0000-0000FF630000}"/>
    <cellStyle name="Normal 2 5 2 4 2 2 2 5" xfId="19850" xr:uid="{00000000-0005-0000-0000-000000640000}"/>
    <cellStyle name="Normal 2 5 2 4 2 2 2 6" xfId="10314" xr:uid="{00000000-0005-0000-0000-000001640000}"/>
    <cellStyle name="Normal 2 5 2 4 2 2 3" xfId="1117" xr:uid="{00000000-0005-0000-0000-000002640000}"/>
    <cellStyle name="Normal 2 5 2 4 2 2 3 2" xfId="2315" xr:uid="{00000000-0005-0000-0000-000003640000}"/>
    <cellStyle name="Normal 2 5 2 4 2 2 3 2 2" xfId="4700" xr:uid="{00000000-0005-0000-0000-000004640000}"/>
    <cellStyle name="Normal 2 5 2 4 2 2 3 2 2 2" xfId="9469" xr:uid="{00000000-0005-0000-0000-000005640000}"/>
    <cellStyle name="Normal 2 5 2 4 2 2 3 2 2 2 2" xfId="28542" xr:uid="{00000000-0005-0000-0000-000006640000}"/>
    <cellStyle name="Normal 2 5 2 4 2 2 3 2 2 2 3" xfId="19006" xr:uid="{00000000-0005-0000-0000-000007640000}"/>
    <cellStyle name="Normal 2 5 2 4 2 2 3 2 2 3" xfId="23774" xr:uid="{00000000-0005-0000-0000-000008640000}"/>
    <cellStyle name="Normal 2 5 2 4 2 2 3 2 2 4" xfId="14238" xr:uid="{00000000-0005-0000-0000-000009640000}"/>
    <cellStyle name="Normal 2 5 2 4 2 2 3 2 3" xfId="7085" xr:uid="{00000000-0005-0000-0000-00000A640000}"/>
    <cellStyle name="Normal 2 5 2 4 2 2 3 2 3 2" xfId="26158" xr:uid="{00000000-0005-0000-0000-00000B640000}"/>
    <cellStyle name="Normal 2 5 2 4 2 2 3 2 3 3" xfId="16622" xr:uid="{00000000-0005-0000-0000-00000C640000}"/>
    <cellStyle name="Normal 2 5 2 4 2 2 3 2 4" xfId="21390" xr:uid="{00000000-0005-0000-0000-00000D640000}"/>
    <cellStyle name="Normal 2 5 2 4 2 2 3 2 5" xfId="11854" xr:uid="{00000000-0005-0000-0000-00000E640000}"/>
    <cellStyle name="Normal 2 5 2 4 2 2 3 3" xfId="3508" xr:uid="{00000000-0005-0000-0000-00000F640000}"/>
    <cellStyle name="Normal 2 5 2 4 2 2 3 3 2" xfId="8277" xr:uid="{00000000-0005-0000-0000-000010640000}"/>
    <cellStyle name="Normal 2 5 2 4 2 2 3 3 2 2" xfId="27350" xr:uid="{00000000-0005-0000-0000-000011640000}"/>
    <cellStyle name="Normal 2 5 2 4 2 2 3 3 2 3" xfId="17814" xr:uid="{00000000-0005-0000-0000-000012640000}"/>
    <cellStyle name="Normal 2 5 2 4 2 2 3 3 3" xfId="22582" xr:uid="{00000000-0005-0000-0000-000013640000}"/>
    <cellStyle name="Normal 2 5 2 4 2 2 3 3 4" xfId="13046" xr:uid="{00000000-0005-0000-0000-000014640000}"/>
    <cellStyle name="Normal 2 5 2 4 2 2 3 4" xfId="5893" xr:uid="{00000000-0005-0000-0000-000015640000}"/>
    <cellStyle name="Normal 2 5 2 4 2 2 3 4 2" xfId="24966" xr:uid="{00000000-0005-0000-0000-000016640000}"/>
    <cellStyle name="Normal 2 5 2 4 2 2 3 4 3" xfId="15430" xr:uid="{00000000-0005-0000-0000-000017640000}"/>
    <cellStyle name="Normal 2 5 2 4 2 2 3 5" xfId="20198" xr:uid="{00000000-0005-0000-0000-000018640000}"/>
    <cellStyle name="Normal 2 5 2 4 2 2 3 6" xfId="10662" xr:uid="{00000000-0005-0000-0000-000019640000}"/>
    <cellStyle name="Normal 2 5 2 4 2 2 4" xfId="1619" xr:uid="{00000000-0005-0000-0000-00001A640000}"/>
    <cellStyle name="Normal 2 5 2 4 2 2 4 2" xfId="4004" xr:uid="{00000000-0005-0000-0000-00001B640000}"/>
    <cellStyle name="Normal 2 5 2 4 2 2 4 2 2" xfId="8773" xr:uid="{00000000-0005-0000-0000-00001C640000}"/>
    <cellStyle name="Normal 2 5 2 4 2 2 4 2 2 2" xfId="27846" xr:uid="{00000000-0005-0000-0000-00001D640000}"/>
    <cellStyle name="Normal 2 5 2 4 2 2 4 2 2 3" xfId="18310" xr:uid="{00000000-0005-0000-0000-00001E640000}"/>
    <cellStyle name="Normal 2 5 2 4 2 2 4 2 3" xfId="23078" xr:uid="{00000000-0005-0000-0000-00001F640000}"/>
    <cellStyle name="Normal 2 5 2 4 2 2 4 2 4" xfId="13542" xr:uid="{00000000-0005-0000-0000-000020640000}"/>
    <cellStyle name="Normal 2 5 2 4 2 2 4 3" xfId="6389" xr:uid="{00000000-0005-0000-0000-000021640000}"/>
    <cellStyle name="Normal 2 5 2 4 2 2 4 3 2" xfId="25462" xr:uid="{00000000-0005-0000-0000-000022640000}"/>
    <cellStyle name="Normal 2 5 2 4 2 2 4 3 3" xfId="15926" xr:uid="{00000000-0005-0000-0000-000023640000}"/>
    <cellStyle name="Normal 2 5 2 4 2 2 4 4" xfId="20694" xr:uid="{00000000-0005-0000-0000-000024640000}"/>
    <cellStyle name="Normal 2 5 2 4 2 2 4 5" xfId="11158" xr:uid="{00000000-0005-0000-0000-000025640000}"/>
    <cellStyle name="Normal 2 5 2 4 2 2 5" xfId="2812" xr:uid="{00000000-0005-0000-0000-000026640000}"/>
    <cellStyle name="Normal 2 5 2 4 2 2 5 2" xfId="7581" xr:uid="{00000000-0005-0000-0000-000027640000}"/>
    <cellStyle name="Normal 2 5 2 4 2 2 5 2 2" xfId="26654" xr:uid="{00000000-0005-0000-0000-000028640000}"/>
    <cellStyle name="Normal 2 5 2 4 2 2 5 2 3" xfId="17118" xr:uid="{00000000-0005-0000-0000-000029640000}"/>
    <cellStyle name="Normal 2 5 2 4 2 2 5 3" xfId="21886" xr:uid="{00000000-0005-0000-0000-00002A640000}"/>
    <cellStyle name="Normal 2 5 2 4 2 2 5 4" xfId="12350" xr:uid="{00000000-0005-0000-0000-00002B640000}"/>
    <cellStyle name="Normal 2 5 2 4 2 2 6" xfId="5197" xr:uid="{00000000-0005-0000-0000-00002C640000}"/>
    <cellStyle name="Normal 2 5 2 4 2 2 6 2" xfId="24270" xr:uid="{00000000-0005-0000-0000-00002D640000}"/>
    <cellStyle name="Normal 2 5 2 4 2 2 6 3" xfId="14734" xr:uid="{00000000-0005-0000-0000-00002E640000}"/>
    <cellStyle name="Normal 2 5 2 4 2 2 7" xfId="19502" xr:uid="{00000000-0005-0000-0000-00002F640000}"/>
    <cellStyle name="Normal 2 5 2 4 2 2 8" xfId="9966" xr:uid="{00000000-0005-0000-0000-000030640000}"/>
    <cellStyle name="Normal 2 5 2 4 2 3" xfId="625" xr:uid="{00000000-0005-0000-0000-000031640000}"/>
    <cellStyle name="Normal 2 5 2 4 2 3 2" xfId="1823" xr:uid="{00000000-0005-0000-0000-000032640000}"/>
    <cellStyle name="Normal 2 5 2 4 2 3 2 2" xfId="4208" xr:uid="{00000000-0005-0000-0000-000033640000}"/>
    <cellStyle name="Normal 2 5 2 4 2 3 2 2 2" xfId="8977" xr:uid="{00000000-0005-0000-0000-000034640000}"/>
    <cellStyle name="Normal 2 5 2 4 2 3 2 2 2 2" xfId="28050" xr:uid="{00000000-0005-0000-0000-000035640000}"/>
    <cellStyle name="Normal 2 5 2 4 2 3 2 2 2 3" xfId="18514" xr:uid="{00000000-0005-0000-0000-000036640000}"/>
    <cellStyle name="Normal 2 5 2 4 2 3 2 2 3" xfId="23282" xr:uid="{00000000-0005-0000-0000-000037640000}"/>
    <cellStyle name="Normal 2 5 2 4 2 3 2 2 4" xfId="13746" xr:uid="{00000000-0005-0000-0000-000038640000}"/>
    <cellStyle name="Normal 2 5 2 4 2 3 2 3" xfId="6593" xr:uid="{00000000-0005-0000-0000-000039640000}"/>
    <cellStyle name="Normal 2 5 2 4 2 3 2 3 2" xfId="25666" xr:uid="{00000000-0005-0000-0000-00003A640000}"/>
    <cellStyle name="Normal 2 5 2 4 2 3 2 3 3" xfId="16130" xr:uid="{00000000-0005-0000-0000-00003B640000}"/>
    <cellStyle name="Normal 2 5 2 4 2 3 2 4" xfId="20898" xr:uid="{00000000-0005-0000-0000-00003C640000}"/>
    <cellStyle name="Normal 2 5 2 4 2 3 2 5" xfId="11362" xr:uid="{00000000-0005-0000-0000-00003D640000}"/>
    <cellStyle name="Normal 2 5 2 4 2 3 3" xfId="3016" xr:uid="{00000000-0005-0000-0000-00003E640000}"/>
    <cellStyle name="Normal 2 5 2 4 2 3 3 2" xfId="7785" xr:uid="{00000000-0005-0000-0000-00003F640000}"/>
    <cellStyle name="Normal 2 5 2 4 2 3 3 2 2" xfId="26858" xr:uid="{00000000-0005-0000-0000-000040640000}"/>
    <cellStyle name="Normal 2 5 2 4 2 3 3 2 3" xfId="17322" xr:uid="{00000000-0005-0000-0000-000041640000}"/>
    <cellStyle name="Normal 2 5 2 4 2 3 3 3" xfId="22090" xr:uid="{00000000-0005-0000-0000-000042640000}"/>
    <cellStyle name="Normal 2 5 2 4 2 3 3 4" xfId="12554" xr:uid="{00000000-0005-0000-0000-000043640000}"/>
    <cellStyle name="Normal 2 5 2 4 2 3 4" xfId="5401" xr:uid="{00000000-0005-0000-0000-000044640000}"/>
    <cellStyle name="Normal 2 5 2 4 2 3 4 2" xfId="24474" xr:uid="{00000000-0005-0000-0000-000045640000}"/>
    <cellStyle name="Normal 2 5 2 4 2 3 4 3" xfId="14938" xr:uid="{00000000-0005-0000-0000-000046640000}"/>
    <cellStyle name="Normal 2 5 2 4 2 3 5" xfId="19706" xr:uid="{00000000-0005-0000-0000-000047640000}"/>
    <cellStyle name="Normal 2 5 2 4 2 3 6" xfId="10170" xr:uid="{00000000-0005-0000-0000-000048640000}"/>
    <cellStyle name="Normal 2 5 2 4 2 4" xfId="973" xr:uid="{00000000-0005-0000-0000-000049640000}"/>
    <cellStyle name="Normal 2 5 2 4 2 4 2" xfId="2171" xr:uid="{00000000-0005-0000-0000-00004A640000}"/>
    <cellStyle name="Normal 2 5 2 4 2 4 2 2" xfId="4556" xr:uid="{00000000-0005-0000-0000-00004B640000}"/>
    <cellStyle name="Normal 2 5 2 4 2 4 2 2 2" xfId="9325" xr:uid="{00000000-0005-0000-0000-00004C640000}"/>
    <cellStyle name="Normal 2 5 2 4 2 4 2 2 2 2" xfId="28398" xr:uid="{00000000-0005-0000-0000-00004D640000}"/>
    <cellStyle name="Normal 2 5 2 4 2 4 2 2 2 3" xfId="18862" xr:uid="{00000000-0005-0000-0000-00004E640000}"/>
    <cellStyle name="Normal 2 5 2 4 2 4 2 2 3" xfId="23630" xr:uid="{00000000-0005-0000-0000-00004F640000}"/>
    <cellStyle name="Normal 2 5 2 4 2 4 2 2 4" xfId="14094" xr:uid="{00000000-0005-0000-0000-000050640000}"/>
    <cellStyle name="Normal 2 5 2 4 2 4 2 3" xfId="6941" xr:uid="{00000000-0005-0000-0000-000051640000}"/>
    <cellStyle name="Normal 2 5 2 4 2 4 2 3 2" xfId="26014" xr:uid="{00000000-0005-0000-0000-000052640000}"/>
    <cellStyle name="Normal 2 5 2 4 2 4 2 3 3" xfId="16478" xr:uid="{00000000-0005-0000-0000-000053640000}"/>
    <cellStyle name="Normal 2 5 2 4 2 4 2 4" xfId="21246" xr:uid="{00000000-0005-0000-0000-000054640000}"/>
    <cellStyle name="Normal 2 5 2 4 2 4 2 5" xfId="11710" xr:uid="{00000000-0005-0000-0000-000055640000}"/>
    <cellStyle name="Normal 2 5 2 4 2 4 3" xfId="3364" xr:uid="{00000000-0005-0000-0000-000056640000}"/>
    <cellStyle name="Normal 2 5 2 4 2 4 3 2" xfId="8133" xr:uid="{00000000-0005-0000-0000-000057640000}"/>
    <cellStyle name="Normal 2 5 2 4 2 4 3 2 2" xfId="27206" xr:uid="{00000000-0005-0000-0000-000058640000}"/>
    <cellStyle name="Normal 2 5 2 4 2 4 3 2 3" xfId="17670" xr:uid="{00000000-0005-0000-0000-000059640000}"/>
    <cellStyle name="Normal 2 5 2 4 2 4 3 3" xfId="22438" xr:uid="{00000000-0005-0000-0000-00005A640000}"/>
    <cellStyle name="Normal 2 5 2 4 2 4 3 4" xfId="12902" xr:uid="{00000000-0005-0000-0000-00005B640000}"/>
    <cellStyle name="Normal 2 5 2 4 2 4 4" xfId="5749" xr:uid="{00000000-0005-0000-0000-00005C640000}"/>
    <cellStyle name="Normal 2 5 2 4 2 4 4 2" xfId="24822" xr:uid="{00000000-0005-0000-0000-00005D640000}"/>
    <cellStyle name="Normal 2 5 2 4 2 4 4 3" xfId="15286" xr:uid="{00000000-0005-0000-0000-00005E640000}"/>
    <cellStyle name="Normal 2 5 2 4 2 4 5" xfId="20054" xr:uid="{00000000-0005-0000-0000-00005F640000}"/>
    <cellStyle name="Normal 2 5 2 4 2 4 6" xfId="10518" xr:uid="{00000000-0005-0000-0000-000060640000}"/>
    <cellStyle name="Normal 2 5 2 4 2 5" xfId="1475" xr:uid="{00000000-0005-0000-0000-000061640000}"/>
    <cellStyle name="Normal 2 5 2 4 2 5 2" xfId="3860" xr:uid="{00000000-0005-0000-0000-000062640000}"/>
    <cellStyle name="Normal 2 5 2 4 2 5 2 2" xfId="8629" xr:uid="{00000000-0005-0000-0000-000063640000}"/>
    <cellStyle name="Normal 2 5 2 4 2 5 2 2 2" xfId="27702" xr:uid="{00000000-0005-0000-0000-000064640000}"/>
    <cellStyle name="Normal 2 5 2 4 2 5 2 2 3" xfId="18166" xr:uid="{00000000-0005-0000-0000-000065640000}"/>
    <cellStyle name="Normal 2 5 2 4 2 5 2 3" xfId="22934" xr:uid="{00000000-0005-0000-0000-000066640000}"/>
    <cellStyle name="Normal 2 5 2 4 2 5 2 4" xfId="13398" xr:uid="{00000000-0005-0000-0000-000067640000}"/>
    <cellStyle name="Normal 2 5 2 4 2 5 3" xfId="6245" xr:uid="{00000000-0005-0000-0000-000068640000}"/>
    <cellStyle name="Normal 2 5 2 4 2 5 3 2" xfId="25318" xr:uid="{00000000-0005-0000-0000-000069640000}"/>
    <cellStyle name="Normal 2 5 2 4 2 5 3 3" xfId="15782" xr:uid="{00000000-0005-0000-0000-00006A640000}"/>
    <cellStyle name="Normal 2 5 2 4 2 5 4" xfId="20550" xr:uid="{00000000-0005-0000-0000-00006B640000}"/>
    <cellStyle name="Normal 2 5 2 4 2 5 5" xfId="11014" xr:uid="{00000000-0005-0000-0000-00006C640000}"/>
    <cellStyle name="Normal 2 5 2 4 2 6" xfId="2668" xr:uid="{00000000-0005-0000-0000-00006D640000}"/>
    <cellStyle name="Normal 2 5 2 4 2 6 2" xfId="7437" xr:uid="{00000000-0005-0000-0000-00006E640000}"/>
    <cellStyle name="Normal 2 5 2 4 2 6 2 2" xfId="26510" xr:uid="{00000000-0005-0000-0000-00006F640000}"/>
    <cellStyle name="Normal 2 5 2 4 2 6 2 3" xfId="16974" xr:uid="{00000000-0005-0000-0000-000070640000}"/>
    <cellStyle name="Normal 2 5 2 4 2 6 3" xfId="21742" xr:uid="{00000000-0005-0000-0000-000071640000}"/>
    <cellStyle name="Normal 2 5 2 4 2 6 4" xfId="12206" xr:uid="{00000000-0005-0000-0000-000072640000}"/>
    <cellStyle name="Normal 2 5 2 4 2 7" xfId="5053" xr:uid="{00000000-0005-0000-0000-000073640000}"/>
    <cellStyle name="Normal 2 5 2 4 2 7 2" xfId="24126" xr:uid="{00000000-0005-0000-0000-000074640000}"/>
    <cellStyle name="Normal 2 5 2 4 2 7 3" xfId="14590" xr:uid="{00000000-0005-0000-0000-000075640000}"/>
    <cellStyle name="Normal 2 5 2 4 2 8" xfId="19358" xr:uid="{00000000-0005-0000-0000-000076640000}"/>
    <cellStyle name="Normal 2 5 2 4 2 9" xfId="9822" xr:uid="{00000000-0005-0000-0000-000077640000}"/>
    <cellStyle name="Normal 2 5 2 4 3" xfId="204" xr:uid="{00000000-0005-0000-0000-000078640000}"/>
    <cellStyle name="Normal 2 5 2 4 3 2" xfId="553" xr:uid="{00000000-0005-0000-0000-000079640000}"/>
    <cellStyle name="Normal 2 5 2 4 3 2 2" xfId="1751" xr:uid="{00000000-0005-0000-0000-00007A640000}"/>
    <cellStyle name="Normal 2 5 2 4 3 2 2 2" xfId="4136" xr:uid="{00000000-0005-0000-0000-00007B640000}"/>
    <cellStyle name="Normal 2 5 2 4 3 2 2 2 2" xfId="8905" xr:uid="{00000000-0005-0000-0000-00007C640000}"/>
    <cellStyle name="Normal 2 5 2 4 3 2 2 2 2 2" xfId="27978" xr:uid="{00000000-0005-0000-0000-00007D640000}"/>
    <cellStyle name="Normal 2 5 2 4 3 2 2 2 2 3" xfId="18442" xr:uid="{00000000-0005-0000-0000-00007E640000}"/>
    <cellStyle name="Normal 2 5 2 4 3 2 2 2 3" xfId="23210" xr:uid="{00000000-0005-0000-0000-00007F640000}"/>
    <cellStyle name="Normal 2 5 2 4 3 2 2 2 4" xfId="13674" xr:uid="{00000000-0005-0000-0000-000080640000}"/>
    <cellStyle name="Normal 2 5 2 4 3 2 2 3" xfId="6521" xr:uid="{00000000-0005-0000-0000-000081640000}"/>
    <cellStyle name="Normal 2 5 2 4 3 2 2 3 2" xfId="25594" xr:uid="{00000000-0005-0000-0000-000082640000}"/>
    <cellStyle name="Normal 2 5 2 4 3 2 2 3 3" xfId="16058" xr:uid="{00000000-0005-0000-0000-000083640000}"/>
    <cellStyle name="Normal 2 5 2 4 3 2 2 4" xfId="20826" xr:uid="{00000000-0005-0000-0000-000084640000}"/>
    <cellStyle name="Normal 2 5 2 4 3 2 2 5" xfId="11290" xr:uid="{00000000-0005-0000-0000-000085640000}"/>
    <cellStyle name="Normal 2 5 2 4 3 2 3" xfId="2944" xr:uid="{00000000-0005-0000-0000-000086640000}"/>
    <cellStyle name="Normal 2 5 2 4 3 2 3 2" xfId="7713" xr:uid="{00000000-0005-0000-0000-000087640000}"/>
    <cellStyle name="Normal 2 5 2 4 3 2 3 2 2" xfId="26786" xr:uid="{00000000-0005-0000-0000-000088640000}"/>
    <cellStyle name="Normal 2 5 2 4 3 2 3 2 3" xfId="17250" xr:uid="{00000000-0005-0000-0000-000089640000}"/>
    <cellStyle name="Normal 2 5 2 4 3 2 3 3" xfId="22018" xr:uid="{00000000-0005-0000-0000-00008A640000}"/>
    <cellStyle name="Normal 2 5 2 4 3 2 3 4" xfId="12482" xr:uid="{00000000-0005-0000-0000-00008B640000}"/>
    <cellStyle name="Normal 2 5 2 4 3 2 4" xfId="5329" xr:uid="{00000000-0005-0000-0000-00008C640000}"/>
    <cellStyle name="Normal 2 5 2 4 3 2 4 2" xfId="24402" xr:uid="{00000000-0005-0000-0000-00008D640000}"/>
    <cellStyle name="Normal 2 5 2 4 3 2 4 3" xfId="14866" xr:uid="{00000000-0005-0000-0000-00008E640000}"/>
    <cellStyle name="Normal 2 5 2 4 3 2 5" xfId="19634" xr:uid="{00000000-0005-0000-0000-00008F640000}"/>
    <cellStyle name="Normal 2 5 2 4 3 2 6" xfId="10098" xr:uid="{00000000-0005-0000-0000-000090640000}"/>
    <cellStyle name="Normal 2 5 2 4 3 3" xfId="901" xr:uid="{00000000-0005-0000-0000-000091640000}"/>
    <cellStyle name="Normal 2 5 2 4 3 3 2" xfId="2099" xr:uid="{00000000-0005-0000-0000-000092640000}"/>
    <cellStyle name="Normal 2 5 2 4 3 3 2 2" xfId="4484" xr:uid="{00000000-0005-0000-0000-000093640000}"/>
    <cellStyle name="Normal 2 5 2 4 3 3 2 2 2" xfId="9253" xr:uid="{00000000-0005-0000-0000-000094640000}"/>
    <cellStyle name="Normal 2 5 2 4 3 3 2 2 2 2" xfId="28326" xr:uid="{00000000-0005-0000-0000-000095640000}"/>
    <cellStyle name="Normal 2 5 2 4 3 3 2 2 2 3" xfId="18790" xr:uid="{00000000-0005-0000-0000-000096640000}"/>
    <cellStyle name="Normal 2 5 2 4 3 3 2 2 3" xfId="23558" xr:uid="{00000000-0005-0000-0000-000097640000}"/>
    <cellStyle name="Normal 2 5 2 4 3 3 2 2 4" xfId="14022" xr:uid="{00000000-0005-0000-0000-000098640000}"/>
    <cellStyle name="Normal 2 5 2 4 3 3 2 3" xfId="6869" xr:uid="{00000000-0005-0000-0000-000099640000}"/>
    <cellStyle name="Normal 2 5 2 4 3 3 2 3 2" xfId="25942" xr:uid="{00000000-0005-0000-0000-00009A640000}"/>
    <cellStyle name="Normal 2 5 2 4 3 3 2 3 3" xfId="16406" xr:uid="{00000000-0005-0000-0000-00009B640000}"/>
    <cellStyle name="Normal 2 5 2 4 3 3 2 4" xfId="21174" xr:uid="{00000000-0005-0000-0000-00009C640000}"/>
    <cellStyle name="Normal 2 5 2 4 3 3 2 5" xfId="11638" xr:uid="{00000000-0005-0000-0000-00009D640000}"/>
    <cellStyle name="Normal 2 5 2 4 3 3 3" xfId="3292" xr:uid="{00000000-0005-0000-0000-00009E640000}"/>
    <cellStyle name="Normal 2 5 2 4 3 3 3 2" xfId="8061" xr:uid="{00000000-0005-0000-0000-00009F640000}"/>
    <cellStyle name="Normal 2 5 2 4 3 3 3 2 2" xfId="27134" xr:uid="{00000000-0005-0000-0000-0000A0640000}"/>
    <cellStyle name="Normal 2 5 2 4 3 3 3 2 3" xfId="17598" xr:uid="{00000000-0005-0000-0000-0000A1640000}"/>
    <cellStyle name="Normal 2 5 2 4 3 3 3 3" xfId="22366" xr:uid="{00000000-0005-0000-0000-0000A2640000}"/>
    <cellStyle name="Normal 2 5 2 4 3 3 3 4" xfId="12830" xr:uid="{00000000-0005-0000-0000-0000A3640000}"/>
    <cellStyle name="Normal 2 5 2 4 3 3 4" xfId="5677" xr:uid="{00000000-0005-0000-0000-0000A4640000}"/>
    <cellStyle name="Normal 2 5 2 4 3 3 4 2" xfId="24750" xr:uid="{00000000-0005-0000-0000-0000A5640000}"/>
    <cellStyle name="Normal 2 5 2 4 3 3 4 3" xfId="15214" xr:uid="{00000000-0005-0000-0000-0000A6640000}"/>
    <cellStyle name="Normal 2 5 2 4 3 3 5" xfId="19982" xr:uid="{00000000-0005-0000-0000-0000A7640000}"/>
    <cellStyle name="Normal 2 5 2 4 3 3 6" xfId="10446" xr:uid="{00000000-0005-0000-0000-0000A8640000}"/>
    <cellStyle name="Normal 2 5 2 4 3 4" xfId="1403" xr:uid="{00000000-0005-0000-0000-0000A9640000}"/>
    <cellStyle name="Normal 2 5 2 4 3 4 2" xfId="3788" xr:uid="{00000000-0005-0000-0000-0000AA640000}"/>
    <cellStyle name="Normal 2 5 2 4 3 4 2 2" xfId="8557" xr:uid="{00000000-0005-0000-0000-0000AB640000}"/>
    <cellStyle name="Normal 2 5 2 4 3 4 2 2 2" xfId="27630" xr:uid="{00000000-0005-0000-0000-0000AC640000}"/>
    <cellStyle name="Normal 2 5 2 4 3 4 2 2 3" xfId="18094" xr:uid="{00000000-0005-0000-0000-0000AD640000}"/>
    <cellStyle name="Normal 2 5 2 4 3 4 2 3" xfId="22862" xr:uid="{00000000-0005-0000-0000-0000AE640000}"/>
    <cellStyle name="Normal 2 5 2 4 3 4 2 4" xfId="13326" xr:uid="{00000000-0005-0000-0000-0000AF640000}"/>
    <cellStyle name="Normal 2 5 2 4 3 4 3" xfId="6173" xr:uid="{00000000-0005-0000-0000-0000B0640000}"/>
    <cellStyle name="Normal 2 5 2 4 3 4 3 2" xfId="25246" xr:uid="{00000000-0005-0000-0000-0000B1640000}"/>
    <cellStyle name="Normal 2 5 2 4 3 4 3 3" xfId="15710" xr:uid="{00000000-0005-0000-0000-0000B2640000}"/>
    <cellStyle name="Normal 2 5 2 4 3 4 4" xfId="20478" xr:uid="{00000000-0005-0000-0000-0000B3640000}"/>
    <cellStyle name="Normal 2 5 2 4 3 4 5" xfId="10942" xr:uid="{00000000-0005-0000-0000-0000B4640000}"/>
    <cellStyle name="Normal 2 5 2 4 3 5" xfId="2596" xr:uid="{00000000-0005-0000-0000-0000B5640000}"/>
    <cellStyle name="Normal 2 5 2 4 3 5 2" xfId="7365" xr:uid="{00000000-0005-0000-0000-0000B6640000}"/>
    <cellStyle name="Normal 2 5 2 4 3 5 2 2" xfId="26438" xr:uid="{00000000-0005-0000-0000-0000B7640000}"/>
    <cellStyle name="Normal 2 5 2 4 3 5 2 3" xfId="16902" xr:uid="{00000000-0005-0000-0000-0000B8640000}"/>
    <cellStyle name="Normal 2 5 2 4 3 5 3" xfId="21670" xr:uid="{00000000-0005-0000-0000-0000B9640000}"/>
    <cellStyle name="Normal 2 5 2 4 3 5 4" xfId="12134" xr:uid="{00000000-0005-0000-0000-0000BA640000}"/>
    <cellStyle name="Normal 2 5 2 4 3 6" xfId="4981" xr:uid="{00000000-0005-0000-0000-0000BB640000}"/>
    <cellStyle name="Normal 2 5 2 4 3 6 2" xfId="24054" xr:uid="{00000000-0005-0000-0000-0000BC640000}"/>
    <cellStyle name="Normal 2 5 2 4 3 6 3" xfId="14518" xr:uid="{00000000-0005-0000-0000-0000BD640000}"/>
    <cellStyle name="Normal 2 5 2 4 3 7" xfId="19286" xr:uid="{00000000-0005-0000-0000-0000BE640000}"/>
    <cellStyle name="Normal 2 5 2 4 3 8" xfId="9750" xr:uid="{00000000-0005-0000-0000-0000BF640000}"/>
    <cellStyle name="Normal 2 5 2 4 4" xfId="348" xr:uid="{00000000-0005-0000-0000-0000C0640000}"/>
    <cellStyle name="Normal 2 5 2 4 4 2" xfId="697" xr:uid="{00000000-0005-0000-0000-0000C1640000}"/>
    <cellStyle name="Normal 2 5 2 4 4 2 2" xfId="1895" xr:uid="{00000000-0005-0000-0000-0000C2640000}"/>
    <cellStyle name="Normal 2 5 2 4 4 2 2 2" xfId="4280" xr:uid="{00000000-0005-0000-0000-0000C3640000}"/>
    <cellStyle name="Normal 2 5 2 4 4 2 2 2 2" xfId="9049" xr:uid="{00000000-0005-0000-0000-0000C4640000}"/>
    <cellStyle name="Normal 2 5 2 4 4 2 2 2 2 2" xfId="28122" xr:uid="{00000000-0005-0000-0000-0000C5640000}"/>
    <cellStyle name="Normal 2 5 2 4 4 2 2 2 2 3" xfId="18586" xr:uid="{00000000-0005-0000-0000-0000C6640000}"/>
    <cellStyle name="Normal 2 5 2 4 4 2 2 2 3" xfId="23354" xr:uid="{00000000-0005-0000-0000-0000C7640000}"/>
    <cellStyle name="Normal 2 5 2 4 4 2 2 2 4" xfId="13818" xr:uid="{00000000-0005-0000-0000-0000C8640000}"/>
    <cellStyle name="Normal 2 5 2 4 4 2 2 3" xfId="6665" xr:uid="{00000000-0005-0000-0000-0000C9640000}"/>
    <cellStyle name="Normal 2 5 2 4 4 2 2 3 2" xfId="25738" xr:uid="{00000000-0005-0000-0000-0000CA640000}"/>
    <cellStyle name="Normal 2 5 2 4 4 2 2 3 3" xfId="16202" xr:uid="{00000000-0005-0000-0000-0000CB640000}"/>
    <cellStyle name="Normal 2 5 2 4 4 2 2 4" xfId="20970" xr:uid="{00000000-0005-0000-0000-0000CC640000}"/>
    <cellStyle name="Normal 2 5 2 4 4 2 2 5" xfId="11434" xr:uid="{00000000-0005-0000-0000-0000CD640000}"/>
    <cellStyle name="Normal 2 5 2 4 4 2 3" xfId="3088" xr:uid="{00000000-0005-0000-0000-0000CE640000}"/>
    <cellStyle name="Normal 2 5 2 4 4 2 3 2" xfId="7857" xr:uid="{00000000-0005-0000-0000-0000CF640000}"/>
    <cellStyle name="Normal 2 5 2 4 4 2 3 2 2" xfId="26930" xr:uid="{00000000-0005-0000-0000-0000D0640000}"/>
    <cellStyle name="Normal 2 5 2 4 4 2 3 2 3" xfId="17394" xr:uid="{00000000-0005-0000-0000-0000D1640000}"/>
    <cellStyle name="Normal 2 5 2 4 4 2 3 3" xfId="22162" xr:uid="{00000000-0005-0000-0000-0000D2640000}"/>
    <cellStyle name="Normal 2 5 2 4 4 2 3 4" xfId="12626" xr:uid="{00000000-0005-0000-0000-0000D3640000}"/>
    <cellStyle name="Normal 2 5 2 4 4 2 4" xfId="5473" xr:uid="{00000000-0005-0000-0000-0000D4640000}"/>
    <cellStyle name="Normal 2 5 2 4 4 2 4 2" xfId="24546" xr:uid="{00000000-0005-0000-0000-0000D5640000}"/>
    <cellStyle name="Normal 2 5 2 4 4 2 4 3" xfId="15010" xr:uid="{00000000-0005-0000-0000-0000D6640000}"/>
    <cellStyle name="Normal 2 5 2 4 4 2 5" xfId="19778" xr:uid="{00000000-0005-0000-0000-0000D7640000}"/>
    <cellStyle name="Normal 2 5 2 4 4 2 6" xfId="10242" xr:uid="{00000000-0005-0000-0000-0000D8640000}"/>
    <cellStyle name="Normal 2 5 2 4 4 3" xfId="1045" xr:uid="{00000000-0005-0000-0000-0000D9640000}"/>
    <cellStyle name="Normal 2 5 2 4 4 3 2" xfId="2243" xr:uid="{00000000-0005-0000-0000-0000DA640000}"/>
    <cellStyle name="Normal 2 5 2 4 4 3 2 2" xfId="4628" xr:uid="{00000000-0005-0000-0000-0000DB640000}"/>
    <cellStyle name="Normal 2 5 2 4 4 3 2 2 2" xfId="9397" xr:uid="{00000000-0005-0000-0000-0000DC640000}"/>
    <cellStyle name="Normal 2 5 2 4 4 3 2 2 2 2" xfId="28470" xr:uid="{00000000-0005-0000-0000-0000DD640000}"/>
    <cellStyle name="Normal 2 5 2 4 4 3 2 2 2 3" xfId="18934" xr:uid="{00000000-0005-0000-0000-0000DE640000}"/>
    <cellStyle name="Normal 2 5 2 4 4 3 2 2 3" xfId="23702" xr:uid="{00000000-0005-0000-0000-0000DF640000}"/>
    <cellStyle name="Normal 2 5 2 4 4 3 2 2 4" xfId="14166" xr:uid="{00000000-0005-0000-0000-0000E0640000}"/>
    <cellStyle name="Normal 2 5 2 4 4 3 2 3" xfId="7013" xr:uid="{00000000-0005-0000-0000-0000E1640000}"/>
    <cellStyle name="Normal 2 5 2 4 4 3 2 3 2" xfId="26086" xr:uid="{00000000-0005-0000-0000-0000E2640000}"/>
    <cellStyle name="Normal 2 5 2 4 4 3 2 3 3" xfId="16550" xr:uid="{00000000-0005-0000-0000-0000E3640000}"/>
    <cellStyle name="Normal 2 5 2 4 4 3 2 4" xfId="21318" xr:uid="{00000000-0005-0000-0000-0000E4640000}"/>
    <cellStyle name="Normal 2 5 2 4 4 3 2 5" xfId="11782" xr:uid="{00000000-0005-0000-0000-0000E5640000}"/>
    <cellStyle name="Normal 2 5 2 4 4 3 3" xfId="3436" xr:uid="{00000000-0005-0000-0000-0000E6640000}"/>
    <cellStyle name="Normal 2 5 2 4 4 3 3 2" xfId="8205" xr:uid="{00000000-0005-0000-0000-0000E7640000}"/>
    <cellStyle name="Normal 2 5 2 4 4 3 3 2 2" xfId="27278" xr:uid="{00000000-0005-0000-0000-0000E8640000}"/>
    <cellStyle name="Normal 2 5 2 4 4 3 3 2 3" xfId="17742" xr:uid="{00000000-0005-0000-0000-0000E9640000}"/>
    <cellStyle name="Normal 2 5 2 4 4 3 3 3" xfId="22510" xr:uid="{00000000-0005-0000-0000-0000EA640000}"/>
    <cellStyle name="Normal 2 5 2 4 4 3 3 4" xfId="12974" xr:uid="{00000000-0005-0000-0000-0000EB640000}"/>
    <cellStyle name="Normal 2 5 2 4 4 3 4" xfId="5821" xr:uid="{00000000-0005-0000-0000-0000EC640000}"/>
    <cellStyle name="Normal 2 5 2 4 4 3 4 2" xfId="24894" xr:uid="{00000000-0005-0000-0000-0000ED640000}"/>
    <cellStyle name="Normal 2 5 2 4 4 3 4 3" xfId="15358" xr:uid="{00000000-0005-0000-0000-0000EE640000}"/>
    <cellStyle name="Normal 2 5 2 4 4 3 5" xfId="20126" xr:uid="{00000000-0005-0000-0000-0000EF640000}"/>
    <cellStyle name="Normal 2 5 2 4 4 3 6" xfId="10590" xr:uid="{00000000-0005-0000-0000-0000F0640000}"/>
    <cellStyle name="Normal 2 5 2 4 4 4" xfId="1547" xr:uid="{00000000-0005-0000-0000-0000F1640000}"/>
    <cellStyle name="Normal 2 5 2 4 4 4 2" xfId="3932" xr:uid="{00000000-0005-0000-0000-0000F2640000}"/>
    <cellStyle name="Normal 2 5 2 4 4 4 2 2" xfId="8701" xr:uid="{00000000-0005-0000-0000-0000F3640000}"/>
    <cellStyle name="Normal 2 5 2 4 4 4 2 2 2" xfId="27774" xr:uid="{00000000-0005-0000-0000-0000F4640000}"/>
    <cellStyle name="Normal 2 5 2 4 4 4 2 2 3" xfId="18238" xr:uid="{00000000-0005-0000-0000-0000F5640000}"/>
    <cellStyle name="Normal 2 5 2 4 4 4 2 3" xfId="23006" xr:uid="{00000000-0005-0000-0000-0000F6640000}"/>
    <cellStyle name="Normal 2 5 2 4 4 4 2 4" xfId="13470" xr:uid="{00000000-0005-0000-0000-0000F7640000}"/>
    <cellStyle name="Normal 2 5 2 4 4 4 3" xfId="6317" xr:uid="{00000000-0005-0000-0000-0000F8640000}"/>
    <cellStyle name="Normal 2 5 2 4 4 4 3 2" xfId="25390" xr:uid="{00000000-0005-0000-0000-0000F9640000}"/>
    <cellStyle name="Normal 2 5 2 4 4 4 3 3" xfId="15854" xr:uid="{00000000-0005-0000-0000-0000FA640000}"/>
    <cellStyle name="Normal 2 5 2 4 4 4 4" xfId="20622" xr:uid="{00000000-0005-0000-0000-0000FB640000}"/>
    <cellStyle name="Normal 2 5 2 4 4 4 5" xfId="11086" xr:uid="{00000000-0005-0000-0000-0000FC640000}"/>
    <cellStyle name="Normal 2 5 2 4 4 5" xfId="2740" xr:uid="{00000000-0005-0000-0000-0000FD640000}"/>
    <cellStyle name="Normal 2 5 2 4 4 5 2" xfId="7509" xr:uid="{00000000-0005-0000-0000-0000FE640000}"/>
    <cellStyle name="Normal 2 5 2 4 4 5 2 2" xfId="26582" xr:uid="{00000000-0005-0000-0000-0000FF640000}"/>
    <cellStyle name="Normal 2 5 2 4 4 5 2 3" xfId="17046" xr:uid="{00000000-0005-0000-0000-000000650000}"/>
    <cellStyle name="Normal 2 5 2 4 4 5 3" xfId="21814" xr:uid="{00000000-0005-0000-0000-000001650000}"/>
    <cellStyle name="Normal 2 5 2 4 4 5 4" xfId="12278" xr:uid="{00000000-0005-0000-0000-000002650000}"/>
    <cellStyle name="Normal 2 5 2 4 4 6" xfId="5125" xr:uid="{00000000-0005-0000-0000-000003650000}"/>
    <cellStyle name="Normal 2 5 2 4 4 6 2" xfId="24198" xr:uid="{00000000-0005-0000-0000-000004650000}"/>
    <cellStyle name="Normal 2 5 2 4 4 6 3" xfId="14662" xr:uid="{00000000-0005-0000-0000-000005650000}"/>
    <cellStyle name="Normal 2 5 2 4 4 7" xfId="19430" xr:uid="{00000000-0005-0000-0000-000006650000}"/>
    <cellStyle name="Normal 2 5 2 4 4 8" xfId="9894" xr:uid="{00000000-0005-0000-0000-000007650000}"/>
    <cellStyle name="Normal 2 5 2 4 5" xfId="481" xr:uid="{00000000-0005-0000-0000-000008650000}"/>
    <cellStyle name="Normal 2 5 2 4 5 2" xfId="1679" xr:uid="{00000000-0005-0000-0000-000009650000}"/>
    <cellStyle name="Normal 2 5 2 4 5 2 2" xfId="4064" xr:uid="{00000000-0005-0000-0000-00000A650000}"/>
    <cellStyle name="Normal 2 5 2 4 5 2 2 2" xfId="8833" xr:uid="{00000000-0005-0000-0000-00000B650000}"/>
    <cellStyle name="Normal 2 5 2 4 5 2 2 2 2" xfId="27906" xr:uid="{00000000-0005-0000-0000-00000C650000}"/>
    <cellStyle name="Normal 2 5 2 4 5 2 2 2 3" xfId="18370" xr:uid="{00000000-0005-0000-0000-00000D650000}"/>
    <cellStyle name="Normal 2 5 2 4 5 2 2 3" xfId="23138" xr:uid="{00000000-0005-0000-0000-00000E650000}"/>
    <cellStyle name="Normal 2 5 2 4 5 2 2 4" xfId="13602" xr:uid="{00000000-0005-0000-0000-00000F650000}"/>
    <cellStyle name="Normal 2 5 2 4 5 2 3" xfId="6449" xr:uid="{00000000-0005-0000-0000-000010650000}"/>
    <cellStyle name="Normal 2 5 2 4 5 2 3 2" xfId="25522" xr:uid="{00000000-0005-0000-0000-000011650000}"/>
    <cellStyle name="Normal 2 5 2 4 5 2 3 3" xfId="15986" xr:uid="{00000000-0005-0000-0000-000012650000}"/>
    <cellStyle name="Normal 2 5 2 4 5 2 4" xfId="20754" xr:uid="{00000000-0005-0000-0000-000013650000}"/>
    <cellStyle name="Normal 2 5 2 4 5 2 5" xfId="11218" xr:uid="{00000000-0005-0000-0000-000014650000}"/>
    <cellStyle name="Normal 2 5 2 4 5 3" xfId="2872" xr:uid="{00000000-0005-0000-0000-000015650000}"/>
    <cellStyle name="Normal 2 5 2 4 5 3 2" xfId="7641" xr:uid="{00000000-0005-0000-0000-000016650000}"/>
    <cellStyle name="Normal 2 5 2 4 5 3 2 2" xfId="26714" xr:uid="{00000000-0005-0000-0000-000017650000}"/>
    <cellStyle name="Normal 2 5 2 4 5 3 2 3" xfId="17178" xr:uid="{00000000-0005-0000-0000-000018650000}"/>
    <cellStyle name="Normal 2 5 2 4 5 3 3" xfId="21946" xr:uid="{00000000-0005-0000-0000-000019650000}"/>
    <cellStyle name="Normal 2 5 2 4 5 3 4" xfId="12410" xr:uid="{00000000-0005-0000-0000-00001A650000}"/>
    <cellStyle name="Normal 2 5 2 4 5 4" xfId="5257" xr:uid="{00000000-0005-0000-0000-00001B650000}"/>
    <cellStyle name="Normal 2 5 2 4 5 4 2" xfId="24330" xr:uid="{00000000-0005-0000-0000-00001C650000}"/>
    <cellStyle name="Normal 2 5 2 4 5 4 3" xfId="14794" xr:uid="{00000000-0005-0000-0000-00001D650000}"/>
    <cellStyle name="Normal 2 5 2 4 5 5" xfId="19562" xr:uid="{00000000-0005-0000-0000-00001E650000}"/>
    <cellStyle name="Normal 2 5 2 4 5 6" xfId="10026" xr:uid="{00000000-0005-0000-0000-00001F650000}"/>
    <cellStyle name="Normal 2 5 2 4 6" xfId="829" xr:uid="{00000000-0005-0000-0000-000020650000}"/>
    <cellStyle name="Normal 2 5 2 4 6 2" xfId="2027" xr:uid="{00000000-0005-0000-0000-000021650000}"/>
    <cellStyle name="Normal 2 5 2 4 6 2 2" xfId="4412" xr:uid="{00000000-0005-0000-0000-000022650000}"/>
    <cellStyle name="Normal 2 5 2 4 6 2 2 2" xfId="9181" xr:uid="{00000000-0005-0000-0000-000023650000}"/>
    <cellStyle name="Normal 2 5 2 4 6 2 2 2 2" xfId="28254" xr:uid="{00000000-0005-0000-0000-000024650000}"/>
    <cellStyle name="Normal 2 5 2 4 6 2 2 2 3" xfId="18718" xr:uid="{00000000-0005-0000-0000-000025650000}"/>
    <cellStyle name="Normal 2 5 2 4 6 2 2 3" xfId="23486" xr:uid="{00000000-0005-0000-0000-000026650000}"/>
    <cellStyle name="Normal 2 5 2 4 6 2 2 4" xfId="13950" xr:uid="{00000000-0005-0000-0000-000027650000}"/>
    <cellStyle name="Normal 2 5 2 4 6 2 3" xfId="6797" xr:uid="{00000000-0005-0000-0000-000028650000}"/>
    <cellStyle name="Normal 2 5 2 4 6 2 3 2" xfId="25870" xr:uid="{00000000-0005-0000-0000-000029650000}"/>
    <cellStyle name="Normal 2 5 2 4 6 2 3 3" xfId="16334" xr:uid="{00000000-0005-0000-0000-00002A650000}"/>
    <cellStyle name="Normal 2 5 2 4 6 2 4" xfId="21102" xr:uid="{00000000-0005-0000-0000-00002B650000}"/>
    <cellStyle name="Normal 2 5 2 4 6 2 5" xfId="11566" xr:uid="{00000000-0005-0000-0000-00002C650000}"/>
    <cellStyle name="Normal 2 5 2 4 6 3" xfId="3220" xr:uid="{00000000-0005-0000-0000-00002D650000}"/>
    <cellStyle name="Normal 2 5 2 4 6 3 2" xfId="7989" xr:uid="{00000000-0005-0000-0000-00002E650000}"/>
    <cellStyle name="Normal 2 5 2 4 6 3 2 2" xfId="27062" xr:uid="{00000000-0005-0000-0000-00002F650000}"/>
    <cellStyle name="Normal 2 5 2 4 6 3 2 3" xfId="17526" xr:uid="{00000000-0005-0000-0000-000030650000}"/>
    <cellStyle name="Normal 2 5 2 4 6 3 3" xfId="22294" xr:uid="{00000000-0005-0000-0000-000031650000}"/>
    <cellStyle name="Normal 2 5 2 4 6 3 4" xfId="12758" xr:uid="{00000000-0005-0000-0000-000032650000}"/>
    <cellStyle name="Normal 2 5 2 4 6 4" xfId="5605" xr:uid="{00000000-0005-0000-0000-000033650000}"/>
    <cellStyle name="Normal 2 5 2 4 6 4 2" xfId="24678" xr:uid="{00000000-0005-0000-0000-000034650000}"/>
    <cellStyle name="Normal 2 5 2 4 6 4 3" xfId="15142" xr:uid="{00000000-0005-0000-0000-000035650000}"/>
    <cellStyle name="Normal 2 5 2 4 6 5" xfId="19910" xr:uid="{00000000-0005-0000-0000-000036650000}"/>
    <cellStyle name="Normal 2 5 2 4 6 6" xfId="10374" xr:uid="{00000000-0005-0000-0000-000037650000}"/>
    <cellStyle name="Normal 2 5 2 4 7" xfId="1331" xr:uid="{00000000-0005-0000-0000-000038650000}"/>
    <cellStyle name="Normal 2 5 2 4 7 2" xfId="3716" xr:uid="{00000000-0005-0000-0000-000039650000}"/>
    <cellStyle name="Normal 2 5 2 4 7 2 2" xfId="8485" xr:uid="{00000000-0005-0000-0000-00003A650000}"/>
    <cellStyle name="Normal 2 5 2 4 7 2 2 2" xfId="27558" xr:uid="{00000000-0005-0000-0000-00003B650000}"/>
    <cellStyle name="Normal 2 5 2 4 7 2 2 3" xfId="18022" xr:uid="{00000000-0005-0000-0000-00003C650000}"/>
    <cellStyle name="Normal 2 5 2 4 7 2 3" xfId="22790" xr:uid="{00000000-0005-0000-0000-00003D650000}"/>
    <cellStyle name="Normal 2 5 2 4 7 2 4" xfId="13254" xr:uid="{00000000-0005-0000-0000-00003E650000}"/>
    <cellStyle name="Normal 2 5 2 4 7 3" xfId="6101" xr:uid="{00000000-0005-0000-0000-00003F650000}"/>
    <cellStyle name="Normal 2 5 2 4 7 3 2" xfId="25174" xr:uid="{00000000-0005-0000-0000-000040650000}"/>
    <cellStyle name="Normal 2 5 2 4 7 3 3" xfId="15638" xr:uid="{00000000-0005-0000-0000-000041650000}"/>
    <cellStyle name="Normal 2 5 2 4 7 4" xfId="20406" xr:uid="{00000000-0005-0000-0000-000042650000}"/>
    <cellStyle name="Normal 2 5 2 4 7 5" xfId="10870" xr:uid="{00000000-0005-0000-0000-000043650000}"/>
    <cellStyle name="Normal 2 5 2 4 8" xfId="2524" xr:uid="{00000000-0005-0000-0000-000044650000}"/>
    <cellStyle name="Normal 2 5 2 4 8 2" xfId="7293" xr:uid="{00000000-0005-0000-0000-000045650000}"/>
    <cellStyle name="Normal 2 5 2 4 8 2 2" xfId="26366" xr:uid="{00000000-0005-0000-0000-000046650000}"/>
    <cellStyle name="Normal 2 5 2 4 8 2 3" xfId="16830" xr:uid="{00000000-0005-0000-0000-000047650000}"/>
    <cellStyle name="Normal 2 5 2 4 8 3" xfId="21598" xr:uid="{00000000-0005-0000-0000-000048650000}"/>
    <cellStyle name="Normal 2 5 2 4 8 4" xfId="12062" xr:uid="{00000000-0005-0000-0000-000049650000}"/>
    <cellStyle name="Normal 2 5 2 4 9" xfId="4909" xr:uid="{00000000-0005-0000-0000-00004A650000}"/>
    <cellStyle name="Normal 2 5 2 4 9 2" xfId="23982" xr:uid="{00000000-0005-0000-0000-00004B650000}"/>
    <cellStyle name="Normal 2 5 2 4 9 3" xfId="14446" xr:uid="{00000000-0005-0000-0000-00004C650000}"/>
    <cellStyle name="Normal 2 5 2 5" xfId="252" xr:uid="{00000000-0005-0000-0000-00004D650000}"/>
    <cellStyle name="Normal 2 5 2 5 2" xfId="396" xr:uid="{00000000-0005-0000-0000-00004E650000}"/>
    <cellStyle name="Normal 2 5 2 5 2 2" xfId="745" xr:uid="{00000000-0005-0000-0000-00004F650000}"/>
    <cellStyle name="Normal 2 5 2 5 2 2 2" xfId="1943" xr:uid="{00000000-0005-0000-0000-000050650000}"/>
    <cellStyle name="Normal 2 5 2 5 2 2 2 2" xfId="4328" xr:uid="{00000000-0005-0000-0000-000051650000}"/>
    <cellStyle name="Normal 2 5 2 5 2 2 2 2 2" xfId="9097" xr:uid="{00000000-0005-0000-0000-000052650000}"/>
    <cellStyle name="Normal 2 5 2 5 2 2 2 2 2 2" xfId="28170" xr:uid="{00000000-0005-0000-0000-000053650000}"/>
    <cellStyle name="Normal 2 5 2 5 2 2 2 2 2 3" xfId="18634" xr:uid="{00000000-0005-0000-0000-000054650000}"/>
    <cellStyle name="Normal 2 5 2 5 2 2 2 2 3" xfId="23402" xr:uid="{00000000-0005-0000-0000-000055650000}"/>
    <cellStyle name="Normal 2 5 2 5 2 2 2 2 4" xfId="13866" xr:uid="{00000000-0005-0000-0000-000056650000}"/>
    <cellStyle name="Normal 2 5 2 5 2 2 2 3" xfId="6713" xr:uid="{00000000-0005-0000-0000-000057650000}"/>
    <cellStyle name="Normal 2 5 2 5 2 2 2 3 2" xfId="25786" xr:uid="{00000000-0005-0000-0000-000058650000}"/>
    <cellStyle name="Normal 2 5 2 5 2 2 2 3 3" xfId="16250" xr:uid="{00000000-0005-0000-0000-000059650000}"/>
    <cellStyle name="Normal 2 5 2 5 2 2 2 4" xfId="21018" xr:uid="{00000000-0005-0000-0000-00005A650000}"/>
    <cellStyle name="Normal 2 5 2 5 2 2 2 5" xfId="11482" xr:uid="{00000000-0005-0000-0000-00005B650000}"/>
    <cellStyle name="Normal 2 5 2 5 2 2 3" xfId="3136" xr:uid="{00000000-0005-0000-0000-00005C650000}"/>
    <cellStyle name="Normal 2 5 2 5 2 2 3 2" xfId="7905" xr:uid="{00000000-0005-0000-0000-00005D650000}"/>
    <cellStyle name="Normal 2 5 2 5 2 2 3 2 2" xfId="26978" xr:uid="{00000000-0005-0000-0000-00005E650000}"/>
    <cellStyle name="Normal 2 5 2 5 2 2 3 2 3" xfId="17442" xr:uid="{00000000-0005-0000-0000-00005F650000}"/>
    <cellStyle name="Normal 2 5 2 5 2 2 3 3" xfId="22210" xr:uid="{00000000-0005-0000-0000-000060650000}"/>
    <cellStyle name="Normal 2 5 2 5 2 2 3 4" xfId="12674" xr:uid="{00000000-0005-0000-0000-000061650000}"/>
    <cellStyle name="Normal 2 5 2 5 2 2 4" xfId="5521" xr:uid="{00000000-0005-0000-0000-000062650000}"/>
    <cellStyle name="Normal 2 5 2 5 2 2 4 2" xfId="24594" xr:uid="{00000000-0005-0000-0000-000063650000}"/>
    <cellStyle name="Normal 2 5 2 5 2 2 4 3" xfId="15058" xr:uid="{00000000-0005-0000-0000-000064650000}"/>
    <cellStyle name="Normal 2 5 2 5 2 2 5" xfId="19826" xr:uid="{00000000-0005-0000-0000-000065650000}"/>
    <cellStyle name="Normal 2 5 2 5 2 2 6" xfId="10290" xr:uid="{00000000-0005-0000-0000-000066650000}"/>
    <cellStyle name="Normal 2 5 2 5 2 3" xfId="1093" xr:uid="{00000000-0005-0000-0000-000067650000}"/>
    <cellStyle name="Normal 2 5 2 5 2 3 2" xfId="2291" xr:uid="{00000000-0005-0000-0000-000068650000}"/>
    <cellStyle name="Normal 2 5 2 5 2 3 2 2" xfId="4676" xr:uid="{00000000-0005-0000-0000-000069650000}"/>
    <cellStyle name="Normal 2 5 2 5 2 3 2 2 2" xfId="9445" xr:uid="{00000000-0005-0000-0000-00006A650000}"/>
    <cellStyle name="Normal 2 5 2 5 2 3 2 2 2 2" xfId="28518" xr:uid="{00000000-0005-0000-0000-00006B650000}"/>
    <cellStyle name="Normal 2 5 2 5 2 3 2 2 2 3" xfId="18982" xr:uid="{00000000-0005-0000-0000-00006C650000}"/>
    <cellStyle name="Normal 2 5 2 5 2 3 2 2 3" xfId="23750" xr:uid="{00000000-0005-0000-0000-00006D650000}"/>
    <cellStyle name="Normal 2 5 2 5 2 3 2 2 4" xfId="14214" xr:uid="{00000000-0005-0000-0000-00006E650000}"/>
    <cellStyle name="Normal 2 5 2 5 2 3 2 3" xfId="7061" xr:uid="{00000000-0005-0000-0000-00006F650000}"/>
    <cellStyle name="Normal 2 5 2 5 2 3 2 3 2" xfId="26134" xr:uid="{00000000-0005-0000-0000-000070650000}"/>
    <cellStyle name="Normal 2 5 2 5 2 3 2 3 3" xfId="16598" xr:uid="{00000000-0005-0000-0000-000071650000}"/>
    <cellStyle name="Normal 2 5 2 5 2 3 2 4" xfId="21366" xr:uid="{00000000-0005-0000-0000-000072650000}"/>
    <cellStyle name="Normal 2 5 2 5 2 3 2 5" xfId="11830" xr:uid="{00000000-0005-0000-0000-000073650000}"/>
    <cellStyle name="Normal 2 5 2 5 2 3 3" xfId="3484" xr:uid="{00000000-0005-0000-0000-000074650000}"/>
    <cellStyle name="Normal 2 5 2 5 2 3 3 2" xfId="8253" xr:uid="{00000000-0005-0000-0000-000075650000}"/>
    <cellStyle name="Normal 2 5 2 5 2 3 3 2 2" xfId="27326" xr:uid="{00000000-0005-0000-0000-000076650000}"/>
    <cellStyle name="Normal 2 5 2 5 2 3 3 2 3" xfId="17790" xr:uid="{00000000-0005-0000-0000-000077650000}"/>
    <cellStyle name="Normal 2 5 2 5 2 3 3 3" xfId="22558" xr:uid="{00000000-0005-0000-0000-000078650000}"/>
    <cellStyle name="Normal 2 5 2 5 2 3 3 4" xfId="13022" xr:uid="{00000000-0005-0000-0000-000079650000}"/>
    <cellStyle name="Normal 2 5 2 5 2 3 4" xfId="5869" xr:uid="{00000000-0005-0000-0000-00007A650000}"/>
    <cellStyle name="Normal 2 5 2 5 2 3 4 2" xfId="24942" xr:uid="{00000000-0005-0000-0000-00007B650000}"/>
    <cellStyle name="Normal 2 5 2 5 2 3 4 3" xfId="15406" xr:uid="{00000000-0005-0000-0000-00007C650000}"/>
    <cellStyle name="Normal 2 5 2 5 2 3 5" xfId="20174" xr:uid="{00000000-0005-0000-0000-00007D650000}"/>
    <cellStyle name="Normal 2 5 2 5 2 3 6" xfId="10638" xr:uid="{00000000-0005-0000-0000-00007E650000}"/>
    <cellStyle name="Normal 2 5 2 5 2 4" xfId="1595" xr:uid="{00000000-0005-0000-0000-00007F650000}"/>
    <cellStyle name="Normal 2 5 2 5 2 4 2" xfId="3980" xr:uid="{00000000-0005-0000-0000-000080650000}"/>
    <cellStyle name="Normal 2 5 2 5 2 4 2 2" xfId="8749" xr:uid="{00000000-0005-0000-0000-000081650000}"/>
    <cellStyle name="Normal 2 5 2 5 2 4 2 2 2" xfId="27822" xr:uid="{00000000-0005-0000-0000-000082650000}"/>
    <cellStyle name="Normal 2 5 2 5 2 4 2 2 3" xfId="18286" xr:uid="{00000000-0005-0000-0000-000083650000}"/>
    <cellStyle name="Normal 2 5 2 5 2 4 2 3" xfId="23054" xr:uid="{00000000-0005-0000-0000-000084650000}"/>
    <cellStyle name="Normal 2 5 2 5 2 4 2 4" xfId="13518" xr:uid="{00000000-0005-0000-0000-000085650000}"/>
    <cellStyle name="Normal 2 5 2 5 2 4 3" xfId="6365" xr:uid="{00000000-0005-0000-0000-000086650000}"/>
    <cellStyle name="Normal 2 5 2 5 2 4 3 2" xfId="25438" xr:uid="{00000000-0005-0000-0000-000087650000}"/>
    <cellStyle name="Normal 2 5 2 5 2 4 3 3" xfId="15902" xr:uid="{00000000-0005-0000-0000-000088650000}"/>
    <cellStyle name="Normal 2 5 2 5 2 4 4" xfId="20670" xr:uid="{00000000-0005-0000-0000-000089650000}"/>
    <cellStyle name="Normal 2 5 2 5 2 4 5" xfId="11134" xr:uid="{00000000-0005-0000-0000-00008A650000}"/>
    <cellStyle name="Normal 2 5 2 5 2 5" xfId="2788" xr:uid="{00000000-0005-0000-0000-00008B650000}"/>
    <cellStyle name="Normal 2 5 2 5 2 5 2" xfId="7557" xr:uid="{00000000-0005-0000-0000-00008C650000}"/>
    <cellStyle name="Normal 2 5 2 5 2 5 2 2" xfId="26630" xr:uid="{00000000-0005-0000-0000-00008D650000}"/>
    <cellStyle name="Normal 2 5 2 5 2 5 2 3" xfId="17094" xr:uid="{00000000-0005-0000-0000-00008E650000}"/>
    <cellStyle name="Normal 2 5 2 5 2 5 3" xfId="21862" xr:uid="{00000000-0005-0000-0000-00008F650000}"/>
    <cellStyle name="Normal 2 5 2 5 2 5 4" xfId="12326" xr:uid="{00000000-0005-0000-0000-000090650000}"/>
    <cellStyle name="Normal 2 5 2 5 2 6" xfId="5173" xr:uid="{00000000-0005-0000-0000-000091650000}"/>
    <cellStyle name="Normal 2 5 2 5 2 6 2" xfId="24246" xr:uid="{00000000-0005-0000-0000-000092650000}"/>
    <cellStyle name="Normal 2 5 2 5 2 6 3" xfId="14710" xr:uid="{00000000-0005-0000-0000-000093650000}"/>
    <cellStyle name="Normal 2 5 2 5 2 7" xfId="19478" xr:uid="{00000000-0005-0000-0000-000094650000}"/>
    <cellStyle name="Normal 2 5 2 5 2 8" xfId="9942" xr:uid="{00000000-0005-0000-0000-000095650000}"/>
    <cellStyle name="Normal 2 5 2 5 3" xfId="601" xr:uid="{00000000-0005-0000-0000-000096650000}"/>
    <cellStyle name="Normal 2 5 2 5 3 2" xfId="1799" xr:uid="{00000000-0005-0000-0000-000097650000}"/>
    <cellStyle name="Normal 2 5 2 5 3 2 2" xfId="4184" xr:uid="{00000000-0005-0000-0000-000098650000}"/>
    <cellStyle name="Normal 2 5 2 5 3 2 2 2" xfId="8953" xr:uid="{00000000-0005-0000-0000-000099650000}"/>
    <cellStyle name="Normal 2 5 2 5 3 2 2 2 2" xfId="28026" xr:uid="{00000000-0005-0000-0000-00009A650000}"/>
    <cellStyle name="Normal 2 5 2 5 3 2 2 2 3" xfId="18490" xr:uid="{00000000-0005-0000-0000-00009B650000}"/>
    <cellStyle name="Normal 2 5 2 5 3 2 2 3" xfId="23258" xr:uid="{00000000-0005-0000-0000-00009C650000}"/>
    <cellStyle name="Normal 2 5 2 5 3 2 2 4" xfId="13722" xr:uid="{00000000-0005-0000-0000-00009D650000}"/>
    <cellStyle name="Normal 2 5 2 5 3 2 3" xfId="6569" xr:uid="{00000000-0005-0000-0000-00009E650000}"/>
    <cellStyle name="Normal 2 5 2 5 3 2 3 2" xfId="25642" xr:uid="{00000000-0005-0000-0000-00009F650000}"/>
    <cellStyle name="Normal 2 5 2 5 3 2 3 3" xfId="16106" xr:uid="{00000000-0005-0000-0000-0000A0650000}"/>
    <cellStyle name="Normal 2 5 2 5 3 2 4" xfId="20874" xr:uid="{00000000-0005-0000-0000-0000A1650000}"/>
    <cellStyle name="Normal 2 5 2 5 3 2 5" xfId="11338" xr:uid="{00000000-0005-0000-0000-0000A2650000}"/>
    <cellStyle name="Normal 2 5 2 5 3 3" xfId="2992" xr:uid="{00000000-0005-0000-0000-0000A3650000}"/>
    <cellStyle name="Normal 2 5 2 5 3 3 2" xfId="7761" xr:uid="{00000000-0005-0000-0000-0000A4650000}"/>
    <cellStyle name="Normal 2 5 2 5 3 3 2 2" xfId="26834" xr:uid="{00000000-0005-0000-0000-0000A5650000}"/>
    <cellStyle name="Normal 2 5 2 5 3 3 2 3" xfId="17298" xr:uid="{00000000-0005-0000-0000-0000A6650000}"/>
    <cellStyle name="Normal 2 5 2 5 3 3 3" xfId="22066" xr:uid="{00000000-0005-0000-0000-0000A7650000}"/>
    <cellStyle name="Normal 2 5 2 5 3 3 4" xfId="12530" xr:uid="{00000000-0005-0000-0000-0000A8650000}"/>
    <cellStyle name="Normal 2 5 2 5 3 4" xfId="5377" xr:uid="{00000000-0005-0000-0000-0000A9650000}"/>
    <cellStyle name="Normal 2 5 2 5 3 4 2" xfId="24450" xr:uid="{00000000-0005-0000-0000-0000AA650000}"/>
    <cellStyle name="Normal 2 5 2 5 3 4 3" xfId="14914" xr:uid="{00000000-0005-0000-0000-0000AB650000}"/>
    <cellStyle name="Normal 2 5 2 5 3 5" xfId="19682" xr:uid="{00000000-0005-0000-0000-0000AC650000}"/>
    <cellStyle name="Normal 2 5 2 5 3 6" xfId="10146" xr:uid="{00000000-0005-0000-0000-0000AD650000}"/>
    <cellStyle name="Normal 2 5 2 5 4" xfId="949" xr:uid="{00000000-0005-0000-0000-0000AE650000}"/>
    <cellStyle name="Normal 2 5 2 5 4 2" xfId="2147" xr:uid="{00000000-0005-0000-0000-0000AF650000}"/>
    <cellStyle name="Normal 2 5 2 5 4 2 2" xfId="4532" xr:uid="{00000000-0005-0000-0000-0000B0650000}"/>
    <cellStyle name="Normal 2 5 2 5 4 2 2 2" xfId="9301" xr:uid="{00000000-0005-0000-0000-0000B1650000}"/>
    <cellStyle name="Normal 2 5 2 5 4 2 2 2 2" xfId="28374" xr:uid="{00000000-0005-0000-0000-0000B2650000}"/>
    <cellStyle name="Normal 2 5 2 5 4 2 2 2 3" xfId="18838" xr:uid="{00000000-0005-0000-0000-0000B3650000}"/>
    <cellStyle name="Normal 2 5 2 5 4 2 2 3" xfId="23606" xr:uid="{00000000-0005-0000-0000-0000B4650000}"/>
    <cellStyle name="Normal 2 5 2 5 4 2 2 4" xfId="14070" xr:uid="{00000000-0005-0000-0000-0000B5650000}"/>
    <cellStyle name="Normal 2 5 2 5 4 2 3" xfId="6917" xr:uid="{00000000-0005-0000-0000-0000B6650000}"/>
    <cellStyle name="Normal 2 5 2 5 4 2 3 2" xfId="25990" xr:uid="{00000000-0005-0000-0000-0000B7650000}"/>
    <cellStyle name="Normal 2 5 2 5 4 2 3 3" xfId="16454" xr:uid="{00000000-0005-0000-0000-0000B8650000}"/>
    <cellStyle name="Normal 2 5 2 5 4 2 4" xfId="21222" xr:uid="{00000000-0005-0000-0000-0000B9650000}"/>
    <cellStyle name="Normal 2 5 2 5 4 2 5" xfId="11686" xr:uid="{00000000-0005-0000-0000-0000BA650000}"/>
    <cellStyle name="Normal 2 5 2 5 4 3" xfId="3340" xr:uid="{00000000-0005-0000-0000-0000BB650000}"/>
    <cellStyle name="Normal 2 5 2 5 4 3 2" xfId="8109" xr:uid="{00000000-0005-0000-0000-0000BC650000}"/>
    <cellStyle name="Normal 2 5 2 5 4 3 2 2" xfId="27182" xr:uid="{00000000-0005-0000-0000-0000BD650000}"/>
    <cellStyle name="Normal 2 5 2 5 4 3 2 3" xfId="17646" xr:uid="{00000000-0005-0000-0000-0000BE650000}"/>
    <cellStyle name="Normal 2 5 2 5 4 3 3" xfId="22414" xr:uid="{00000000-0005-0000-0000-0000BF650000}"/>
    <cellStyle name="Normal 2 5 2 5 4 3 4" xfId="12878" xr:uid="{00000000-0005-0000-0000-0000C0650000}"/>
    <cellStyle name="Normal 2 5 2 5 4 4" xfId="5725" xr:uid="{00000000-0005-0000-0000-0000C1650000}"/>
    <cellStyle name="Normal 2 5 2 5 4 4 2" xfId="24798" xr:uid="{00000000-0005-0000-0000-0000C2650000}"/>
    <cellStyle name="Normal 2 5 2 5 4 4 3" xfId="15262" xr:uid="{00000000-0005-0000-0000-0000C3650000}"/>
    <cellStyle name="Normal 2 5 2 5 4 5" xfId="20030" xr:uid="{00000000-0005-0000-0000-0000C4650000}"/>
    <cellStyle name="Normal 2 5 2 5 4 6" xfId="10494" xr:uid="{00000000-0005-0000-0000-0000C5650000}"/>
    <cellStyle name="Normal 2 5 2 5 5" xfId="1451" xr:uid="{00000000-0005-0000-0000-0000C6650000}"/>
    <cellStyle name="Normal 2 5 2 5 5 2" xfId="3836" xr:uid="{00000000-0005-0000-0000-0000C7650000}"/>
    <cellStyle name="Normal 2 5 2 5 5 2 2" xfId="8605" xr:uid="{00000000-0005-0000-0000-0000C8650000}"/>
    <cellStyle name="Normal 2 5 2 5 5 2 2 2" xfId="27678" xr:uid="{00000000-0005-0000-0000-0000C9650000}"/>
    <cellStyle name="Normal 2 5 2 5 5 2 2 3" xfId="18142" xr:uid="{00000000-0005-0000-0000-0000CA650000}"/>
    <cellStyle name="Normal 2 5 2 5 5 2 3" xfId="22910" xr:uid="{00000000-0005-0000-0000-0000CB650000}"/>
    <cellStyle name="Normal 2 5 2 5 5 2 4" xfId="13374" xr:uid="{00000000-0005-0000-0000-0000CC650000}"/>
    <cellStyle name="Normal 2 5 2 5 5 3" xfId="6221" xr:uid="{00000000-0005-0000-0000-0000CD650000}"/>
    <cellStyle name="Normal 2 5 2 5 5 3 2" xfId="25294" xr:uid="{00000000-0005-0000-0000-0000CE650000}"/>
    <cellStyle name="Normal 2 5 2 5 5 3 3" xfId="15758" xr:uid="{00000000-0005-0000-0000-0000CF650000}"/>
    <cellStyle name="Normal 2 5 2 5 5 4" xfId="20526" xr:uid="{00000000-0005-0000-0000-0000D0650000}"/>
    <cellStyle name="Normal 2 5 2 5 5 5" xfId="10990" xr:uid="{00000000-0005-0000-0000-0000D1650000}"/>
    <cellStyle name="Normal 2 5 2 5 6" xfId="2644" xr:uid="{00000000-0005-0000-0000-0000D2650000}"/>
    <cellStyle name="Normal 2 5 2 5 6 2" xfId="7413" xr:uid="{00000000-0005-0000-0000-0000D3650000}"/>
    <cellStyle name="Normal 2 5 2 5 6 2 2" xfId="26486" xr:uid="{00000000-0005-0000-0000-0000D4650000}"/>
    <cellStyle name="Normal 2 5 2 5 6 2 3" xfId="16950" xr:uid="{00000000-0005-0000-0000-0000D5650000}"/>
    <cellStyle name="Normal 2 5 2 5 6 3" xfId="21718" xr:uid="{00000000-0005-0000-0000-0000D6650000}"/>
    <cellStyle name="Normal 2 5 2 5 6 4" xfId="12182" xr:uid="{00000000-0005-0000-0000-0000D7650000}"/>
    <cellStyle name="Normal 2 5 2 5 7" xfId="5029" xr:uid="{00000000-0005-0000-0000-0000D8650000}"/>
    <cellStyle name="Normal 2 5 2 5 7 2" xfId="24102" xr:uid="{00000000-0005-0000-0000-0000D9650000}"/>
    <cellStyle name="Normal 2 5 2 5 7 3" xfId="14566" xr:uid="{00000000-0005-0000-0000-0000DA650000}"/>
    <cellStyle name="Normal 2 5 2 5 8" xfId="19334" xr:uid="{00000000-0005-0000-0000-0000DB650000}"/>
    <cellStyle name="Normal 2 5 2 5 9" xfId="9798" xr:uid="{00000000-0005-0000-0000-0000DC650000}"/>
    <cellStyle name="Normal 2 5 2 6" xfId="180" xr:uid="{00000000-0005-0000-0000-0000DD650000}"/>
    <cellStyle name="Normal 2 5 2 6 2" xfId="529" xr:uid="{00000000-0005-0000-0000-0000DE650000}"/>
    <cellStyle name="Normal 2 5 2 6 2 2" xfId="1727" xr:uid="{00000000-0005-0000-0000-0000DF650000}"/>
    <cellStyle name="Normal 2 5 2 6 2 2 2" xfId="4112" xr:uid="{00000000-0005-0000-0000-0000E0650000}"/>
    <cellStyle name="Normal 2 5 2 6 2 2 2 2" xfId="8881" xr:uid="{00000000-0005-0000-0000-0000E1650000}"/>
    <cellStyle name="Normal 2 5 2 6 2 2 2 2 2" xfId="27954" xr:uid="{00000000-0005-0000-0000-0000E2650000}"/>
    <cellStyle name="Normal 2 5 2 6 2 2 2 2 3" xfId="18418" xr:uid="{00000000-0005-0000-0000-0000E3650000}"/>
    <cellStyle name="Normal 2 5 2 6 2 2 2 3" xfId="23186" xr:uid="{00000000-0005-0000-0000-0000E4650000}"/>
    <cellStyle name="Normal 2 5 2 6 2 2 2 4" xfId="13650" xr:uid="{00000000-0005-0000-0000-0000E5650000}"/>
    <cellStyle name="Normal 2 5 2 6 2 2 3" xfId="6497" xr:uid="{00000000-0005-0000-0000-0000E6650000}"/>
    <cellStyle name="Normal 2 5 2 6 2 2 3 2" xfId="25570" xr:uid="{00000000-0005-0000-0000-0000E7650000}"/>
    <cellStyle name="Normal 2 5 2 6 2 2 3 3" xfId="16034" xr:uid="{00000000-0005-0000-0000-0000E8650000}"/>
    <cellStyle name="Normal 2 5 2 6 2 2 4" xfId="20802" xr:uid="{00000000-0005-0000-0000-0000E9650000}"/>
    <cellStyle name="Normal 2 5 2 6 2 2 5" xfId="11266" xr:uid="{00000000-0005-0000-0000-0000EA650000}"/>
    <cellStyle name="Normal 2 5 2 6 2 3" xfId="2920" xr:uid="{00000000-0005-0000-0000-0000EB650000}"/>
    <cellStyle name="Normal 2 5 2 6 2 3 2" xfId="7689" xr:uid="{00000000-0005-0000-0000-0000EC650000}"/>
    <cellStyle name="Normal 2 5 2 6 2 3 2 2" xfId="26762" xr:uid="{00000000-0005-0000-0000-0000ED650000}"/>
    <cellStyle name="Normal 2 5 2 6 2 3 2 3" xfId="17226" xr:uid="{00000000-0005-0000-0000-0000EE650000}"/>
    <cellStyle name="Normal 2 5 2 6 2 3 3" xfId="21994" xr:uid="{00000000-0005-0000-0000-0000EF650000}"/>
    <cellStyle name="Normal 2 5 2 6 2 3 4" xfId="12458" xr:uid="{00000000-0005-0000-0000-0000F0650000}"/>
    <cellStyle name="Normal 2 5 2 6 2 4" xfId="5305" xr:uid="{00000000-0005-0000-0000-0000F1650000}"/>
    <cellStyle name="Normal 2 5 2 6 2 4 2" xfId="24378" xr:uid="{00000000-0005-0000-0000-0000F2650000}"/>
    <cellStyle name="Normal 2 5 2 6 2 4 3" xfId="14842" xr:uid="{00000000-0005-0000-0000-0000F3650000}"/>
    <cellStyle name="Normal 2 5 2 6 2 5" xfId="19610" xr:uid="{00000000-0005-0000-0000-0000F4650000}"/>
    <cellStyle name="Normal 2 5 2 6 2 6" xfId="10074" xr:uid="{00000000-0005-0000-0000-0000F5650000}"/>
    <cellStyle name="Normal 2 5 2 6 3" xfId="877" xr:uid="{00000000-0005-0000-0000-0000F6650000}"/>
    <cellStyle name="Normal 2 5 2 6 3 2" xfId="2075" xr:uid="{00000000-0005-0000-0000-0000F7650000}"/>
    <cellStyle name="Normal 2 5 2 6 3 2 2" xfId="4460" xr:uid="{00000000-0005-0000-0000-0000F8650000}"/>
    <cellStyle name="Normal 2 5 2 6 3 2 2 2" xfId="9229" xr:uid="{00000000-0005-0000-0000-0000F9650000}"/>
    <cellStyle name="Normal 2 5 2 6 3 2 2 2 2" xfId="28302" xr:uid="{00000000-0005-0000-0000-0000FA650000}"/>
    <cellStyle name="Normal 2 5 2 6 3 2 2 2 3" xfId="18766" xr:uid="{00000000-0005-0000-0000-0000FB650000}"/>
    <cellStyle name="Normal 2 5 2 6 3 2 2 3" xfId="23534" xr:uid="{00000000-0005-0000-0000-0000FC650000}"/>
    <cellStyle name="Normal 2 5 2 6 3 2 2 4" xfId="13998" xr:uid="{00000000-0005-0000-0000-0000FD650000}"/>
    <cellStyle name="Normal 2 5 2 6 3 2 3" xfId="6845" xr:uid="{00000000-0005-0000-0000-0000FE650000}"/>
    <cellStyle name="Normal 2 5 2 6 3 2 3 2" xfId="25918" xr:uid="{00000000-0005-0000-0000-0000FF650000}"/>
    <cellStyle name="Normal 2 5 2 6 3 2 3 3" xfId="16382" xr:uid="{00000000-0005-0000-0000-000000660000}"/>
    <cellStyle name="Normal 2 5 2 6 3 2 4" xfId="21150" xr:uid="{00000000-0005-0000-0000-000001660000}"/>
    <cellStyle name="Normal 2 5 2 6 3 2 5" xfId="11614" xr:uid="{00000000-0005-0000-0000-000002660000}"/>
    <cellStyle name="Normal 2 5 2 6 3 3" xfId="3268" xr:uid="{00000000-0005-0000-0000-000003660000}"/>
    <cellStyle name="Normal 2 5 2 6 3 3 2" xfId="8037" xr:uid="{00000000-0005-0000-0000-000004660000}"/>
    <cellStyle name="Normal 2 5 2 6 3 3 2 2" xfId="27110" xr:uid="{00000000-0005-0000-0000-000005660000}"/>
    <cellStyle name="Normal 2 5 2 6 3 3 2 3" xfId="17574" xr:uid="{00000000-0005-0000-0000-000006660000}"/>
    <cellStyle name="Normal 2 5 2 6 3 3 3" xfId="22342" xr:uid="{00000000-0005-0000-0000-000007660000}"/>
    <cellStyle name="Normal 2 5 2 6 3 3 4" xfId="12806" xr:uid="{00000000-0005-0000-0000-000008660000}"/>
    <cellStyle name="Normal 2 5 2 6 3 4" xfId="5653" xr:uid="{00000000-0005-0000-0000-000009660000}"/>
    <cellStyle name="Normal 2 5 2 6 3 4 2" xfId="24726" xr:uid="{00000000-0005-0000-0000-00000A660000}"/>
    <cellStyle name="Normal 2 5 2 6 3 4 3" xfId="15190" xr:uid="{00000000-0005-0000-0000-00000B660000}"/>
    <cellStyle name="Normal 2 5 2 6 3 5" xfId="19958" xr:uid="{00000000-0005-0000-0000-00000C660000}"/>
    <cellStyle name="Normal 2 5 2 6 3 6" xfId="10422" xr:uid="{00000000-0005-0000-0000-00000D660000}"/>
    <cellStyle name="Normal 2 5 2 6 4" xfId="1379" xr:uid="{00000000-0005-0000-0000-00000E660000}"/>
    <cellStyle name="Normal 2 5 2 6 4 2" xfId="3764" xr:uid="{00000000-0005-0000-0000-00000F660000}"/>
    <cellStyle name="Normal 2 5 2 6 4 2 2" xfId="8533" xr:uid="{00000000-0005-0000-0000-000010660000}"/>
    <cellStyle name="Normal 2 5 2 6 4 2 2 2" xfId="27606" xr:uid="{00000000-0005-0000-0000-000011660000}"/>
    <cellStyle name="Normal 2 5 2 6 4 2 2 3" xfId="18070" xr:uid="{00000000-0005-0000-0000-000012660000}"/>
    <cellStyle name="Normal 2 5 2 6 4 2 3" xfId="22838" xr:uid="{00000000-0005-0000-0000-000013660000}"/>
    <cellStyle name="Normal 2 5 2 6 4 2 4" xfId="13302" xr:uid="{00000000-0005-0000-0000-000014660000}"/>
    <cellStyle name="Normal 2 5 2 6 4 3" xfId="6149" xr:uid="{00000000-0005-0000-0000-000015660000}"/>
    <cellStyle name="Normal 2 5 2 6 4 3 2" xfId="25222" xr:uid="{00000000-0005-0000-0000-000016660000}"/>
    <cellStyle name="Normal 2 5 2 6 4 3 3" xfId="15686" xr:uid="{00000000-0005-0000-0000-000017660000}"/>
    <cellStyle name="Normal 2 5 2 6 4 4" xfId="20454" xr:uid="{00000000-0005-0000-0000-000018660000}"/>
    <cellStyle name="Normal 2 5 2 6 4 5" xfId="10918" xr:uid="{00000000-0005-0000-0000-000019660000}"/>
    <cellStyle name="Normal 2 5 2 6 5" xfId="2572" xr:uid="{00000000-0005-0000-0000-00001A660000}"/>
    <cellStyle name="Normal 2 5 2 6 5 2" xfId="7341" xr:uid="{00000000-0005-0000-0000-00001B660000}"/>
    <cellStyle name="Normal 2 5 2 6 5 2 2" xfId="26414" xr:uid="{00000000-0005-0000-0000-00001C660000}"/>
    <cellStyle name="Normal 2 5 2 6 5 2 3" xfId="16878" xr:uid="{00000000-0005-0000-0000-00001D660000}"/>
    <cellStyle name="Normal 2 5 2 6 5 3" xfId="21646" xr:uid="{00000000-0005-0000-0000-00001E660000}"/>
    <cellStyle name="Normal 2 5 2 6 5 4" xfId="12110" xr:uid="{00000000-0005-0000-0000-00001F660000}"/>
    <cellStyle name="Normal 2 5 2 6 6" xfId="4957" xr:uid="{00000000-0005-0000-0000-000020660000}"/>
    <cellStyle name="Normal 2 5 2 6 6 2" xfId="24030" xr:uid="{00000000-0005-0000-0000-000021660000}"/>
    <cellStyle name="Normal 2 5 2 6 6 3" xfId="14494" xr:uid="{00000000-0005-0000-0000-000022660000}"/>
    <cellStyle name="Normal 2 5 2 6 7" xfId="19262" xr:uid="{00000000-0005-0000-0000-000023660000}"/>
    <cellStyle name="Normal 2 5 2 6 8" xfId="9726" xr:uid="{00000000-0005-0000-0000-000024660000}"/>
    <cellStyle name="Normal 2 5 2 7" xfId="324" xr:uid="{00000000-0005-0000-0000-000025660000}"/>
    <cellStyle name="Normal 2 5 2 7 2" xfId="673" xr:uid="{00000000-0005-0000-0000-000026660000}"/>
    <cellStyle name="Normal 2 5 2 7 2 2" xfId="1871" xr:uid="{00000000-0005-0000-0000-000027660000}"/>
    <cellStyle name="Normal 2 5 2 7 2 2 2" xfId="4256" xr:uid="{00000000-0005-0000-0000-000028660000}"/>
    <cellStyle name="Normal 2 5 2 7 2 2 2 2" xfId="9025" xr:uid="{00000000-0005-0000-0000-000029660000}"/>
    <cellStyle name="Normal 2 5 2 7 2 2 2 2 2" xfId="28098" xr:uid="{00000000-0005-0000-0000-00002A660000}"/>
    <cellStyle name="Normal 2 5 2 7 2 2 2 2 3" xfId="18562" xr:uid="{00000000-0005-0000-0000-00002B660000}"/>
    <cellStyle name="Normal 2 5 2 7 2 2 2 3" xfId="23330" xr:uid="{00000000-0005-0000-0000-00002C660000}"/>
    <cellStyle name="Normal 2 5 2 7 2 2 2 4" xfId="13794" xr:uid="{00000000-0005-0000-0000-00002D660000}"/>
    <cellStyle name="Normal 2 5 2 7 2 2 3" xfId="6641" xr:uid="{00000000-0005-0000-0000-00002E660000}"/>
    <cellStyle name="Normal 2 5 2 7 2 2 3 2" xfId="25714" xr:uid="{00000000-0005-0000-0000-00002F660000}"/>
    <cellStyle name="Normal 2 5 2 7 2 2 3 3" xfId="16178" xr:uid="{00000000-0005-0000-0000-000030660000}"/>
    <cellStyle name="Normal 2 5 2 7 2 2 4" xfId="20946" xr:uid="{00000000-0005-0000-0000-000031660000}"/>
    <cellStyle name="Normal 2 5 2 7 2 2 5" xfId="11410" xr:uid="{00000000-0005-0000-0000-000032660000}"/>
    <cellStyle name="Normal 2 5 2 7 2 3" xfId="3064" xr:uid="{00000000-0005-0000-0000-000033660000}"/>
    <cellStyle name="Normal 2 5 2 7 2 3 2" xfId="7833" xr:uid="{00000000-0005-0000-0000-000034660000}"/>
    <cellStyle name="Normal 2 5 2 7 2 3 2 2" xfId="26906" xr:uid="{00000000-0005-0000-0000-000035660000}"/>
    <cellStyle name="Normal 2 5 2 7 2 3 2 3" xfId="17370" xr:uid="{00000000-0005-0000-0000-000036660000}"/>
    <cellStyle name="Normal 2 5 2 7 2 3 3" xfId="22138" xr:uid="{00000000-0005-0000-0000-000037660000}"/>
    <cellStyle name="Normal 2 5 2 7 2 3 4" xfId="12602" xr:uid="{00000000-0005-0000-0000-000038660000}"/>
    <cellStyle name="Normal 2 5 2 7 2 4" xfId="5449" xr:uid="{00000000-0005-0000-0000-000039660000}"/>
    <cellStyle name="Normal 2 5 2 7 2 4 2" xfId="24522" xr:uid="{00000000-0005-0000-0000-00003A660000}"/>
    <cellStyle name="Normal 2 5 2 7 2 4 3" xfId="14986" xr:uid="{00000000-0005-0000-0000-00003B660000}"/>
    <cellStyle name="Normal 2 5 2 7 2 5" xfId="19754" xr:uid="{00000000-0005-0000-0000-00003C660000}"/>
    <cellStyle name="Normal 2 5 2 7 2 6" xfId="10218" xr:uid="{00000000-0005-0000-0000-00003D660000}"/>
    <cellStyle name="Normal 2 5 2 7 3" xfId="1021" xr:uid="{00000000-0005-0000-0000-00003E660000}"/>
    <cellStyle name="Normal 2 5 2 7 3 2" xfId="2219" xr:uid="{00000000-0005-0000-0000-00003F660000}"/>
    <cellStyle name="Normal 2 5 2 7 3 2 2" xfId="4604" xr:uid="{00000000-0005-0000-0000-000040660000}"/>
    <cellStyle name="Normal 2 5 2 7 3 2 2 2" xfId="9373" xr:uid="{00000000-0005-0000-0000-000041660000}"/>
    <cellStyle name="Normal 2 5 2 7 3 2 2 2 2" xfId="28446" xr:uid="{00000000-0005-0000-0000-000042660000}"/>
    <cellStyle name="Normal 2 5 2 7 3 2 2 2 3" xfId="18910" xr:uid="{00000000-0005-0000-0000-000043660000}"/>
    <cellStyle name="Normal 2 5 2 7 3 2 2 3" xfId="23678" xr:uid="{00000000-0005-0000-0000-000044660000}"/>
    <cellStyle name="Normal 2 5 2 7 3 2 2 4" xfId="14142" xr:uid="{00000000-0005-0000-0000-000045660000}"/>
    <cellStyle name="Normal 2 5 2 7 3 2 3" xfId="6989" xr:uid="{00000000-0005-0000-0000-000046660000}"/>
    <cellStyle name="Normal 2 5 2 7 3 2 3 2" xfId="26062" xr:uid="{00000000-0005-0000-0000-000047660000}"/>
    <cellStyle name="Normal 2 5 2 7 3 2 3 3" xfId="16526" xr:uid="{00000000-0005-0000-0000-000048660000}"/>
    <cellStyle name="Normal 2 5 2 7 3 2 4" xfId="21294" xr:uid="{00000000-0005-0000-0000-000049660000}"/>
    <cellStyle name="Normal 2 5 2 7 3 2 5" xfId="11758" xr:uid="{00000000-0005-0000-0000-00004A660000}"/>
    <cellStyle name="Normal 2 5 2 7 3 3" xfId="3412" xr:uid="{00000000-0005-0000-0000-00004B660000}"/>
    <cellStyle name="Normal 2 5 2 7 3 3 2" xfId="8181" xr:uid="{00000000-0005-0000-0000-00004C660000}"/>
    <cellStyle name="Normal 2 5 2 7 3 3 2 2" xfId="27254" xr:uid="{00000000-0005-0000-0000-00004D660000}"/>
    <cellStyle name="Normal 2 5 2 7 3 3 2 3" xfId="17718" xr:uid="{00000000-0005-0000-0000-00004E660000}"/>
    <cellStyle name="Normal 2 5 2 7 3 3 3" xfId="22486" xr:uid="{00000000-0005-0000-0000-00004F660000}"/>
    <cellStyle name="Normal 2 5 2 7 3 3 4" xfId="12950" xr:uid="{00000000-0005-0000-0000-000050660000}"/>
    <cellStyle name="Normal 2 5 2 7 3 4" xfId="5797" xr:uid="{00000000-0005-0000-0000-000051660000}"/>
    <cellStyle name="Normal 2 5 2 7 3 4 2" xfId="24870" xr:uid="{00000000-0005-0000-0000-000052660000}"/>
    <cellStyle name="Normal 2 5 2 7 3 4 3" xfId="15334" xr:uid="{00000000-0005-0000-0000-000053660000}"/>
    <cellStyle name="Normal 2 5 2 7 3 5" xfId="20102" xr:uid="{00000000-0005-0000-0000-000054660000}"/>
    <cellStyle name="Normal 2 5 2 7 3 6" xfId="10566" xr:uid="{00000000-0005-0000-0000-000055660000}"/>
    <cellStyle name="Normal 2 5 2 7 4" xfId="1523" xr:uid="{00000000-0005-0000-0000-000056660000}"/>
    <cellStyle name="Normal 2 5 2 7 4 2" xfId="3908" xr:uid="{00000000-0005-0000-0000-000057660000}"/>
    <cellStyle name="Normal 2 5 2 7 4 2 2" xfId="8677" xr:uid="{00000000-0005-0000-0000-000058660000}"/>
    <cellStyle name="Normal 2 5 2 7 4 2 2 2" xfId="27750" xr:uid="{00000000-0005-0000-0000-000059660000}"/>
    <cellStyle name="Normal 2 5 2 7 4 2 2 3" xfId="18214" xr:uid="{00000000-0005-0000-0000-00005A660000}"/>
    <cellStyle name="Normal 2 5 2 7 4 2 3" xfId="22982" xr:uid="{00000000-0005-0000-0000-00005B660000}"/>
    <cellStyle name="Normal 2 5 2 7 4 2 4" xfId="13446" xr:uid="{00000000-0005-0000-0000-00005C660000}"/>
    <cellStyle name="Normal 2 5 2 7 4 3" xfId="6293" xr:uid="{00000000-0005-0000-0000-00005D660000}"/>
    <cellStyle name="Normal 2 5 2 7 4 3 2" xfId="25366" xr:uid="{00000000-0005-0000-0000-00005E660000}"/>
    <cellStyle name="Normal 2 5 2 7 4 3 3" xfId="15830" xr:uid="{00000000-0005-0000-0000-00005F660000}"/>
    <cellStyle name="Normal 2 5 2 7 4 4" xfId="20598" xr:uid="{00000000-0005-0000-0000-000060660000}"/>
    <cellStyle name="Normal 2 5 2 7 4 5" xfId="11062" xr:uid="{00000000-0005-0000-0000-000061660000}"/>
    <cellStyle name="Normal 2 5 2 7 5" xfId="2716" xr:uid="{00000000-0005-0000-0000-000062660000}"/>
    <cellStyle name="Normal 2 5 2 7 5 2" xfId="7485" xr:uid="{00000000-0005-0000-0000-000063660000}"/>
    <cellStyle name="Normal 2 5 2 7 5 2 2" xfId="26558" xr:uid="{00000000-0005-0000-0000-000064660000}"/>
    <cellStyle name="Normal 2 5 2 7 5 2 3" xfId="17022" xr:uid="{00000000-0005-0000-0000-000065660000}"/>
    <cellStyle name="Normal 2 5 2 7 5 3" xfId="21790" xr:uid="{00000000-0005-0000-0000-000066660000}"/>
    <cellStyle name="Normal 2 5 2 7 5 4" xfId="12254" xr:uid="{00000000-0005-0000-0000-000067660000}"/>
    <cellStyle name="Normal 2 5 2 7 6" xfId="5101" xr:uid="{00000000-0005-0000-0000-000068660000}"/>
    <cellStyle name="Normal 2 5 2 7 6 2" xfId="24174" xr:uid="{00000000-0005-0000-0000-000069660000}"/>
    <cellStyle name="Normal 2 5 2 7 6 3" xfId="14638" xr:uid="{00000000-0005-0000-0000-00006A660000}"/>
    <cellStyle name="Normal 2 5 2 7 7" xfId="19406" xr:uid="{00000000-0005-0000-0000-00006B660000}"/>
    <cellStyle name="Normal 2 5 2 7 8" xfId="9870" xr:uid="{00000000-0005-0000-0000-00006C660000}"/>
    <cellStyle name="Normal 2 5 2 8" xfId="469" xr:uid="{00000000-0005-0000-0000-00006D660000}"/>
    <cellStyle name="Normal 2 5 2 8 2" xfId="1667" xr:uid="{00000000-0005-0000-0000-00006E660000}"/>
    <cellStyle name="Normal 2 5 2 8 2 2" xfId="4052" xr:uid="{00000000-0005-0000-0000-00006F660000}"/>
    <cellStyle name="Normal 2 5 2 8 2 2 2" xfId="8821" xr:uid="{00000000-0005-0000-0000-000070660000}"/>
    <cellStyle name="Normal 2 5 2 8 2 2 2 2" xfId="27894" xr:uid="{00000000-0005-0000-0000-000071660000}"/>
    <cellStyle name="Normal 2 5 2 8 2 2 2 3" xfId="18358" xr:uid="{00000000-0005-0000-0000-000072660000}"/>
    <cellStyle name="Normal 2 5 2 8 2 2 3" xfId="23126" xr:uid="{00000000-0005-0000-0000-000073660000}"/>
    <cellStyle name="Normal 2 5 2 8 2 2 4" xfId="13590" xr:uid="{00000000-0005-0000-0000-000074660000}"/>
    <cellStyle name="Normal 2 5 2 8 2 3" xfId="6437" xr:uid="{00000000-0005-0000-0000-000075660000}"/>
    <cellStyle name="Normal 2 5 2 8 2 3 2" xfId="25510" xr:uid="{00000000-0005-0000-0000-000076660000}"/>
    <cellStyle name="Normal 2 5 2 8 2 3 3" xfId="15974" xr:uid="{00000000-0005-0000-0000-000077660000}"/>
    <cellStyle name="Normal 2 5 2 8 2 4" xfId="20742" xr:uid="{00000000-0005-0000-0000-000078660000}"/>
    <cellStyle name="Normal 2 5 2 8 2 5" xfId="11206" xr:uid="{00000000-0005-0000-0000-000079660000}"/>
    <cellStyle name="Normal 2 5 2 8 3" xfId="2860" xr:uid="{00000000-0005-0000-0000-00007A660000}"/>
    <cellStyle name="Normal 2 5 2 8 3 2" xfId="7629" xr:uid="{00000000-0005-0000-0000-00007B660000}"/>
    <cellStyle name="Normal 2 5 2 8 3 2 2" xfId="26702" xr:uid="{00000000-0005-0000-0000-00007C660000}"/>
    <cellStyle name="Normal 2 5 2 8 3 2 3" xfId="17166" xr:uid="{00000000-0005-0000-0000-00007D660000}"/>
    <cellStyle name="Normal 2 5 2 8 3 3" xfId="21934" xr:uid="{00000000-0005-0000-0000-00007E660000}"/>
    <cellStyle name="Normal 2 5 2 8 3 4" xfId="12398" xr:uid="{00000000-0005-0000-0000-00007F660000}"/>
    <cellStyle name="Normal 2 5 2 8 4" xfId="5245" xr:uid="{00000000-0005-0000-0000-000080660000}"/>
    <cellStyle name="Normal 2 5 2 8 4 2" xfId="24318" xr:uid="{00000000-0005-0000-0000-000081660000}"/>
    <cellStyle name="Normal 2 5 2 8 4 3" xfId="14782" xr:uid="{00000000-0005-0000-0000-000082660000}"/>
    <cellStyle name="Normal 2 5 2 8 5" xfId="19550" xr:uid="{00000000-0005-0000-0000-000083660000}"/>
    <cellStyle name="Normal 2 5 2 8 6" xfId="10014" xr:uid="{00000000-0005-0000-0000-000084660000}"/>
    <cellStyle name="Normal 2 5 2 9" xfId="817" xr:uid="{00000000-0005-0000-0000-000085660000}"/>
    <cellStyle name="Normal 2 5 2 9 2" xfId="2015" xr:uid="{00000000-0005-0000-0000-000086660000}"/>
    <cellStyle name="Normal 2 5 2 9 2 2" xfId="4400" xr:uid="{00000000-0005-0000-0000-000087660000}"/>
    <cellStyle name="Normal 2 5 2 9 2 2 2" xfId="9169" xr:uid="{00000000-0005-0000-0000-000088660000}"/>
    <cellStyle name="Normal 2 5 2 9 2 2 2 2" xfId="28242" xr:uid="{00000000-0005-0000-0000-000089660000}"/>
    <cellStyle name="Normal 2 5 2 9 2 2 2 3" xfId="18706" xr:uid="{00000000-0005-0000-0000-00008A660000}"/>
    <cellStyle name="Normal 2 5 2 9 2 2 3" xfId="23474" xr:uid="{00000000-0005-0000-0000-00008B660000}"/>
    <cellStyle name="Normal 2 5 2 9 2 2 4" xfId="13938" xr:uid="{00000000-0005-0000-0000-00008C660000}"/>
    <cellStyle name="Normal 2 5 2 9 2 3" xfId="6785" xr:uid="{00000000-0005-0000-0000-00008D660000}"/>
    <cellStyle name="Normal 2 5 2 9 2 3 2" xfId="25858" xr:uid="{00000000-0005-0000-0000-00008E660000}"/>
    <cellStyle name="Normal 2 5 2 9 2 3 3" xfId="16322" xr:uid="{00000000-0005-0000-0000-00008F660000}"/>
    <cellStyle name="Normal 2 5 2 9 2 4" xfId="21090" xr:uid="{00000000-0005-0000-0000-000090660000}"/>
    <cellStyle name="Normal 2 5 2 9 2 5" xfId="11554" xr:uid="{00000000-0005-0000-0000-000091660000}"/>
    <cellStyle name="Normal 2 5 2 9 3" xfId="3208" xr:uid="{00000000-0005-0000-0000-000092660000}"/>
    <cellStyle name="Normal 2 5 2 9 3 2" xfId="7977" xr:uid="{00000000-0005-0000-0000-000093660000}"/>
    <cellStyle name="Normal 2 5 2 9 3 2 2" xfId="27050" xr:uid="{00000000-0005-0000-0000-000094660000}"/>
    <cellStyle name="Normal 2 5 2 9 3 2 3" xfId="17514" xr:uid="{00000000-0005-0000-0000-000095660000}"/>
    <cellStyle name="Normal 2 5 2 9 3 3" xfId="22282" xr:uid="{00000000-0005-0000-0000-000096660000}"/>
    <cellStyle name="Normal 2 5 2 9 3 4" xfId="12746" xr:uid="{00000000-0005-0000-0000-000097660000}"/>
    <cellStyle name="Normal 2 5 2 9 4" xfId="5593" xr:uid="{00000000-0005-0000-0000-000098660000}"/>
    <cellStyle name="Normal 2 5 2 9 4 2" xfId="24666" xr:uid="{00000000-0005-0000-0000-000099660000}"/>
    <cellStyle name="Normal 2 5 2 9 4 3" xfId="15130" xr:uid="{00000000-0005-0000-0000-00009A660000}"/>
    <cellStyle name="Normal 2 5 2 9 5" xfId="19898" xr:uid="{00000000-0005-0000-0000-00009B660000}"/>
    <cellStyle name="Normal 2 5 2 9 6" xfId="10362" xr:uid="{00000000-0005-0000-0000-00009C660000}"/>
    <cellStyle name="Normal 2 5 3" xfId="30" xr:uid="{00000000-0005-0000-0000-00009D660000}"/>
    <cellStyle name="Normal 2 5 3 10" xfId="1172" xr:uid="{00000000-0005-0000-0000-00009E660000}"/>
    <cellStyle name="Normal 2 5 3 10 2" xfId="2369" xr:uid="{00000000-0005-0000-0000-00009F660000}"/>
    <cellStyle name="Normal 2 5 3 10 2 2" xfId="4754" xr:uid="{00000000-0005-0000-0000-0000A0660000}"/>
    <cellStyle name="Normal 2 5 3 10 2 2 2" xfId="9523" xr:uid="{00000000-0005-0000-0000-0000A1660000}"/>
    <cellStyle name="Normal 2 5 3 10 2 2 2 2" xfId="28596" xr:uid="{00000000-0005-0000-0000-0000A2660000}"/>
    <cellStyle name="Normal 2 5 3 10 2 2 2 3" xfId="19060" xr:uid="{00000000-0005-0000-0000-0000A3660000}"/>
    <cellStyle name="Normal 2 5 3 10 2 2 3" xfId="23828" xr:uid="{00000000-0005-0000-0000-0000A4660000}"/>
    <cellStyle name="Normal 2 5 3 10 2 2 4" xfId="14292" xr:uid="{00000000-0005-0000-0000-0000A5660000}"/>
    <cellStyle name="Normal 2 5 3 10 2 3" xfId="7139" xr:uid="{00000000-0005-0000-0000-0000A6660000}"/>
    <cellStyle name="Normal 2 5 3 10 2 3 2" xfId="26212" xr:uid="{00000000-0005-0000-0000-0000A7660000}"/>
    <cellStyle name="Normal 2 5 3 10 2 3 3" xfId="16676" xr:uid="{00000000-0005-0000-0000-0000A8660000}"/>
    <cellStyle name="Normal 2 5 3 10 2 4" xfId="21444" xr:uid="{00000000-0005-0000-0000-0000A9660000}"/>
    <cellStyle name="Normal 2 5 3 10 2 5" xfId="11908" xr:uid="{00000000-0005-0000-0000-0000AA660000}"/>
    <cellStyle name="Normal 2 5 3 10 3" xfId="3562" xr:uid="{00000000-0005-0000-0000-0000AB660000}"/>
    <cellStyle name="Normal 2 5 3 10 3 2" xfId="8331" xr:uid="{00000000-0005-0000-0000-0000AC660000}"/>
    <cellStyle name="Normal 2 5 3 10 3 2 2" xfId="27404" xr:uid="{00000000-0005-0000-0000-0000AD660000}"/>
    <cellStyle name="Normal 2 5 3 10 3 2 3" xfId="17868" xr:uid="{00000000-0005-0000-0000-0000AE660000}"/>
    <cellStyle name="Normal 2 5 3 10 3 3" xfId="22636" xr:uid="{00000000-0005-0000-0000-0000AF660000}"/>
    <cellStyle name="Normal 2 5 3 10 3 4" xfId="13100" xr:uid="{00000000-0005-0000-0000-0000B0660000}"/>
    <cellStyle name="Normal 2 5 3 10 4" xfId="5947" xr:uid="{00000000-0005-0000-0000-0000B1660000}"/>
    <cellStyle name="Normal 2 5 3 10 4 2" xfId="25020" xr:uid="{00000000-0005-0000-0000-0000B2660000}"/>
    <cellStyle name="Normal 2 5 3 10 4 3" xfId="15484" xr:uid="{00000000-0005-0000-0000-0000B3660000}"/>
    <cellStyle name="Normal 2 5 3 10 5" xfId="20252" xr:uid="{00000000-0005-0000-0000-0000B4660000}"/>
    <cellStyle name="Normal 2 5 3 10 6" xfId="10716" xr:uid="{00000000-0005-0000-0000-0000B5660000}"/>
    <cellStyle name="Normal 2 5 3 11" xfId="78" xr:uid="{00000000-0005-0000-0000-0000B6660000}"/>
    <cellStyle name="Normal 2 5 3 11 2" xfId="1277" xr:uid="{00000000-0005-0000-0000-0000B7660000}"/>
    <cellStyle name="Normal 2 5 3 11 2 2" xfId="3662" xr:uid="{00000000-0005-0000-0000-0000B8660000}"/>
    <cellStyle name="Normal 2 5 3 11 2 2 2" xfId="8431" xr:uid="{00000000-0005-0000-0000-0000B9660000}"/>
    <cellStyle name="Normal 2 5 3 11 2 2 2 2" xfId="27504" xr:uid="{00000000-0005-0000-0000-0000BA660000}"/>
    <cellStyle name="Normal 2 5 3 11 2 2 2 3" xfId="17968" xr:uid="{00000000-0005-0000-0000-0000BB660000}"/>
    <cellStyle name="Normal 2 5 3 11 2 2 3" xfId="22736" xr:uid="{00000000-0005-0000-0000-0000BC660000}"/>
    <cellStyle name="Normal 2 5 3 11 2 2 4" xfId="13200" xr:uid="{00000000-0005-0000-0000-0000BD660000}"/>
    <cellStyle name="Normal 2 5 3 11 2 3" xfId="6047" xr:uid="{00000000-0005-0000-0000-0000BE660000}"/>
    <cellStyle name="Normal 2 5 3 11 2 3 2" xfId="25120" xr:uid="{00000000-0005-0000-0000-0000BF660000}"/>
    <cellStyle name="Normal 2 5 3 11 2 3 3" xfId="15584" xr:uid="{00000000-0005-0000-0000-0000C0660000}"/>
    <cellStyle name="Normal 2 5 3 11 2 4" xfId="20352" xr:uid="{00000000-0005-0000-0000-0000C1660000}"/>
    <cellStyle name="Normal 2 5 3 11 2 5" xfId="10816" xr:uid="{00000000-0005-0000-0000-0000C2660000}"/>
    <cellStyle name="Normal 2 5 3 11 3" xfId="2470" xr:uid="{00000000-0005-0000-0000-0000C3660000}"/>
    <cellStyle name="Normal 2 5 3 11 3 2" xfId="7239" xr:uid="{00000000-0005-0000-0000-0000C4660000}"/>
    <cellStyle name="Normal 2 5 3 11 3 2 2" xfId="26312" xr:uid="{00000000-0005-0000-0000-0000C5660000}"/>
    <cellStyle name="Normal 2 5 3 11 3 2 3" xfId="16776" xr:uid="{00000000-0005-0000-0000-0000C6660000}"/>
    <cellStyle name="Normal 2 5 3 11 3 3" xfId="21544" xr:uid="{00000000-0005-0000-0000-0000C7660000}"/>
    <cellStyle name="Normal 2 5 3 11 3 4" xfId="12008" xr:uid="{00000000-0005-0000-0000-0000C8660000}"/>
    <cellStyle name="Normal 2 5 3 11 4" xfId="4855" xr:uid="{00000000-0005-0000-0000-0000C9660000}"/>
    <cellStyle name="Normal 2 5 3 11 4 2" xfId="23928" xr:uid="{00000000-0005-0000-0000-0000CA660000}"/>
    <cellStyle name="Normal 2 5 3 11 4 3" xfId="14392" xr:uid="{00000000-0005-0000-0000-0000CB660000}"/>
    <cellStyle name="Normal 2 5 3 11 5" xfId="19160" xr:uid="{00000000-0005-0000-0000-0000CC660000}"/>
    <cellStyle name="Normal 2 5 3 11 6" xfId="9624" xr:uid="{00000000-0005-0000-0000-0000CD660000}"/>
    <cellStyle name="Normal 2 5 3 12" xfId="1229" xr:uid="{00000000-0005-0000-0000-0000CE660000}"/>
    <cellStyle name="Normal 2 5 3 12 2" xfId="3614" xr:uid="{00000000-0005-0000-0000-0000CF660000}"/>
    <cellStyle name="Normal 2 5 3 12 2 2" xfId="8383" xr:uid="{00000000-0005-0000-0000-0000D0660000}"/>
    <cellStyle name="Normal 2 5 3 12 2 2 2" xfId="27456" xr:uid="{00000000-0005-0000-0000-0000D1660000}"/>
    <cellStyle name="Normal 2 5 3 12 2 2 3" xfId="17920" xr:uid="{00000000-0005-0000-0000-0000D2660000}"/>
    <cellStyle name="Normal 2 5 3 12 2 3" xfId="22688" xr:uid="{00000000-0005-0000-0000-0000D3660000}"/>
    <cellStyle name="Normal 2 5 3 12 2 4" xfId="13152" xr:uid="{00000000-0005-0000-0000-0000D4660000}"/>
    <cellStyle name="Normal 2 5 3 12 3" xfId="5999" xr:uid="{00000000-0005-0000-0000-0000D5660000}"/>
    <cellStyle name="Normal 2 5 3 12 3 2" xfId="25072" xr:uid="{00000000-0005-0000-0000-0000D6660000}"/>
    <cellStyle name="Normal 2 5 3 12 3 3" xfId="15536" xr:uid="{00000000-0005-0000-0000-0000D7660000}"/>
    <cellStyle name="Normal 2 5 3 12 4" xfId="20304" xr:uid="{00000000-0005-0000-0000-0000D8660000}"/>
    <cellStyle name="Normal 2 5 3 12 5" xfId="10768" xr:uid="{00000000-0005-0000-0000-0000D9660000}"/>
    <cellStyle name="Normal 2 5 3 13" xfId="2422" xr:uid="{00000000-0005-0000-0000-0000DA660000}"/>
    <cellStyle name="Normal 2 5 3 13 2" xfId="7191" xr:uid="{00000000-0005-0000-0000-0000DB660000}"/>
    <cellStyle name="Normal 2 5 3 13 2 2" xfId="26264" xr:uid="{00000000-0005-0000-0000-0000DC660000}"/>
    <cellStyle name="Normal 2 5 3 13 2 3" xfId="16728" xr:uid="{00000000-0005-0000-0000-0000DD660000}"/>
    <cellStyle name="Normal 2 5 3 13 3" xfId="21496" xr:uid="{00000000-0005-0000-0000-0000DE660000}"/>
    <cellStyle name="Normal 2 5 3 13 4" xfId="11960" xr:uid="{00000000-0005-0000-0000-0000DF660000}"/>
    <cellStyle name="Normal 2 5 3 14" xfId="4807" xr:uid="{00000000-0005-0000-0000-0000E0660000}"/>
    <cellStyle name="Normal 2 5 3 14 2" xfId="23880" xr:uid="{00000000-0005-0000-0000-0000E1660000}"/>
    <cellStyle name="Normal 2 5 3 14 3" xfId="14344" xr:uid="{00000000-0005-0000-0000-0000E2660000}"/>
    <cellStyle name="Normal 2 5 3 15" xfId="19112" xr:uid="{00000000-0005-0000-0000-0000E3660000}"/>
    <cellStyle name="Normal 2 5 3 16" xfId="9576" xr:uid="{00000000-0005-0000-0000-0000E4660000}"/>
    <cellStyle name="Normal 2 5 3 2" xfId="54" xr:uid="{00000000-0005-0000-0000-0000E5660000}"/>
    <cellStyle name="Normal 2 5 3 2 10" xfId="1253" xr:uid="{00000000-0005-0000-0000-0000E6660000}"/>
    <cellStyle name="Normal 2 5 3 2 10 2" xfId="3638" xr:uid="{00000000-0005-0000-0000-0000E7660000}"/>
    <cellStyle name="Normal 2 5 3 2 10 2 2" xfId="8407" xr:uid="{00000000-0005-0000-0000-0000E8660000}"/>
    <cellStyle name="Normal 2 5 3 2 10 2 2 2" xfId="27480" xr:uid="{00000000-0005-0000-0000-0000E9660000}"/>
    <cellStyle name="Normal 2 5 3 2 10 2 2 3" xfId="17944" xr:uid="{00000000-0005-0000-0000-0000EA660000}"/>
    <cellStyle name="Normal 2 5 3 2 10 2 3" xfId="22712" xr:uid="{00000000-0005-0000-0000-0000EB660000}"/>
    <cellStyle name="Normal 2 5 3 2 10 2 4" xfId="13176" xr:uid="{00000000-0005-0000-0000-0000EC660000}"/>
    <cellStyle name="Normal 2 5 3 2 10 3" xfId="6023" xr:uid="{00000000-0005-0000-0000-0000ED660000}"/>
    <cellStyle name="Normal 2 5 3 2 10 3 2" xfId="25096" xr:uid="{00000000-0005-0000-0000-0000EE660000}"/>
    <cellStyle name="Normal 2 5 3 2 10 3 3" xfId="15560" xr:uid="{00000000-0005-0000-0000-0000EF660000}"/>
    <cellStyle name="Normal 2 5 3 2 10 4" xfId="20328" xr:uid="{00000000-0005-0000-0000-0000F0660000}"/>
    <cellStyle name="Normal 2 5 3 2 10 5" xfId="10792" xr:uid="{00000000-0005-0000-0000-0000F1660000}"/>
    <cellStyle name="Normal 2 5 3 2 11" xfId="2446" xr:uid="{00000000-0005-0000-0000-0000F2660000}"/>
    <cellStyle name="Normal 2 5 3 2 11 2" xfId="7215" xr:uid="{00000000-0005-0000-0000-0000F3660000}"/>
    <cellStyle name="Normal 2 5 3 2 11 2 2" xfId="26288" xr:uid="{00000000-0005-0000-0000-0000F4660000}"/>
    <cellStyle name="Normal 2 5 3 2 11 2 3" xfId="16752" xr:uid="{00000000-0005-0000-0000-0000F5660000}"/>
    <cellStyle name="Normal 2 5 3 2 11 3" xfId="21520" xr:uid="{00000000-0005-0000-0000-0000F6660000}"/>
    <cellStyle name="Normal 2 5 3 2 11 4" xfId="11984" xr:uid="{00000000-0005-0000-0000-0000F7660000}"/>
    <cellStyle name="Normal 2 5 3 2 12" xfId="4831" xr:uid="{00000000-0005-0000-0000-0000F8660000}"/>
    <cellStyle name="Normal 2 5 3 2 12 2" xfId="23904" xr:uid="{00000000-0005-0000-0000-0000F9660000}"/>
    <cellStyle name="Normal 2 5 3 2 12 3" xfId="14368" xr:uid="{00000000-0005-0000-0000-0000FA660000}"/>
    <cellStyle name="Normal 2 5 3 2 13" xfId="19136" xr:uid="{00000000-0005-0000-0000-0000FB660000}"/>
    <cellStyle name="Normal 2 5 3 2 14" xfId="9600" xr:uid="{00000000-0005-0000-0000-0000FC660000}"/>
    <cellStyle name="Normal 2 5 3 2 2" xfId="306" xr:uid="{00000000-0005-0000-0000-0000FD660000}"/>
    <cellStyle name="Normal 2 5 3 2 2 2" xfId="450" xr:uid="{00000000-0005-0000-0000-0000FE660000}"/>
    <cellStyle name="Normal 2 5 3 2 2 2 2" xfId="799" xr:uid="{00000000-0005-0000-0000-0000FF660000}"/>
    <cellStyle name="Normal 2 5 3 2 2 2 2 2" xfId="1997" xr:uid="{00000000-0005-0000-0000-000000670000}"/>
    <cellStyle name="Normal 2 5 3 2 2 2 2 2 2" xfId="4382" xr:uid="{00000000-0005-0000-0000-000001670000}"/>
    <cellStyle name="Normal 2 5 3 2 2 2 2 2 2 2" xfId="9151" xr:uid="{00000000-0005-0000-0000-000002670000}"/>
    <cellStyle name="Normal 2 5 3 2 2 2 2 2 2 2 2" xfId="28224" xr:uid="{00000000-0005-0000-0000-000003670000}"/>
    <cellStyle name="Normal 2 5 3 2 2 2 2 2 2 2 3" xfId="18688" xr:uid="{00000000-0005-0000-0000-000004670000}"/>
    <cellStyle name="Normal 2 5 3 2 2 2 2 2 2 3" xfId="23456" xr:uid="{00000000-0005-0000-0000-000005670000}"/>
    <cellStyle name="Normal 2 5 3 2 2 2 2 2 2 4" xfId="13920" xr:uid="{00000000-0005-0000-0000-000006670000}"/>
    <cellStyle name="Normal 2 5 3 2 2 2 2 2 3" xfId="6767" xr:uid="{00000000-0005-0000-0000-000007670000}"/>
    <cellStyle name="Normal 2 5 3 2 2 2 2 2 3 2" xfId="25840" xr:uid="{00000000-0005-0000-0000-000008670000}"/>
    <cellStyle name="Normal 2 5 3 2 2 2 2 2 3 3" xfId="16304" xr:uid="{00000000-0005-0000-0000-000009670000}"/>
    <cellStyle name="Normal 2 5 3 2 2 2 2 2 4" xfId="21072" xr:uid="{00000000-0005-0000-0000-00000A670000}"/>
    <cellStyle name="Normal 2 5 3 2 2 2 2 2 5" xfId="11536" xr:uid="{00000000-0005-0000-0000-00000B670000}"/>
    <cellStyle name="Normal 2 5 3 2 2 2 2 3" xfId="3190" xr:uid="{00000000-0005-0000-0000-00000C670000}"/>
    <cellStyle name="Normal 2 5 3 2 2 2 2 3 2" xfId="7959" xr:uid="{00000000-0005-0000-0000-00000D670000}"/>
    <cellStyle name="Normal 2 5 3 2 2 2 2 3 2 2" xfId="27032" xr:uid="{00000000-0005-0000-0000-00000E670000}"/>
    <cellStyle name="Normal 2 5 3 2 2 2 2 3 2 3" xfId="17496" xr:uid="{00000000-0005-0000-0000-00000F670000}"/>
    <cellStyle name="Normal 2 5 3 2 2 2 2 3 3" xfId="22264" xr:uid="{00000000-0005-0000-0000-000010670000}"/>
    <cellStyle name="Normal 2 5 3 2 2 2 2 3 4" xfId="12728" xr:uid="{00000000-0005-0000-0000-000011670000}"/>
    <cellStyle name="Normal 2 5 3 2 2 2 2 4" xfId="5575" xr:uid="{00000000-0005-0000-0000-000012670000}"/>
    <cellStyle name="Normal 2 5 3 2 2 2 2 4 2" xfId="24648" xr:uid="{00000000-0005-0000-0000-000013670000}"/>
    <cellStyle name="Normal 2 5 3 2 2 2 2 4 3" xfId="15112" xr:uid="{00000000-0005-0000-0000-000014670000}"/>
    <cellStyle name="Normal 2 5 3 2 2 2 2 5" xfId="19880" xr:uid="{00000000-0005-0000-0000-000015670000}"/>
    <cellStyle name="Normal 2 5 3 2 2 2 2 6" xfId="10344" xr:uid="{00000000-0005-0000-0000-000016670000}"/>
    <cellStyle name="Normal 2 5 3 2 2 2 3" xfId="1147" xr:uid="{00000000-0005-0000-0000-000017670000}"/>
    <cellStyle name="Normal 2 5 3 2 2 2 3 2" xfId="2345" xr:uid="{00000000-0005-0000-0000-000018670000}"/>
    <cellStyle name="Normal 2 5 3 2 2 2 3 2 2" xfId="4730" xr:uid="{00000000-0005-0000-0000-000019670000}"/>
    <cellStyle name="Normal 2 5 3 2 2 2 3 2 2 2" xfId="9499" xr:uid="{00000000-0005-0000-0000-00001A670000}"/>
    <cellStyle name="Normal 2 5 3 2 2 2 3 2 2 2 2" xfId="28572" xr:uid="{00000000-0005-0000-0000-00001B670000}"/>
    <cellStyle name="Normal 2 5 3 2 2 2 3 2 2 2 3" xfId="19036" xr:uid="{00000000-0005-0000-0000-00001C670000}"/>
    <cellStyle name="Normal 2 5 3 2 2 2 3 2 2 3" xfId="23804" xr:uid="{00000000-0005-0000-0000-00001D670000}"/>
    <cellStyle name="Normal 2 5 3 2 2 2 3 2 2 4" xfId="14268" xr:uid="{00000000-0005-0000-0000-00001E670000}"/>
    <cellStyle name="Normal 2 5 3 2 2 2 3 2 3" xfId="7115" xr:uid="{00000000-0005-0000-0000-00001F670000}"/>
    <cellStyle name="Normal 2 5 3 2 2 2 3 2 3 2" xfId="26188" xr:uid="{00000000-0005-0000-0000-000020670000}"/>
    <cellStyle name="Normal 2 5 3 2 2 2 3 2 3 3" xfId="16652" xr:uid="{00000000-0005-0000-0000-000021670000}"/>
    <cellStyle name="Normal 2 5 3 2 2 2 3 2 4" xfId="21420" xr:uid="{00000000-0005-0000-0000-000022670000}"/>
    <cellStyle name="Normal 2 5 3 2 2 2 3 2 5" xfId="11884" xr:uid="{00000000-0005-0000-0000-000023670000}"/>
    <cellStyle name="Normal 2 5 3 2 2 2 3 3" xfId="3538" xr:uid="{00000000-0005-0000-0000-000024670000}"/>
    <cellStyle name="Normal 2 5 3 2 2 2 3 3 2" xfId="8307" xr:uid="{00000000-0005-0000-0000-000025670000}"/>
    <cellStyle name="Normal 2 5 3 2 2 2 3 3 2 2" xfId="27380" xr:uid="{00000000-0005-0000-0000-000026670000}"/>
    <cellStyle name="Normal 2 5 3 2 2 2 3 3 2 3" xfId="17844" xr:uid="{00000000-0005-0000-0000-000027670000}"/>
    <cellStyle name="Normal 2 5 3 2 2 2 3 3 3" xfId="22612" xr:uid="{00000000-0005-0000-0000-000028670000}"/>
    <cellStyle name="Normal 2 5 3 2 2 2 3 3 4" xfId="13076" xr:uid="{00000000-0005-0000-0000-000029670000}"/>
    <cellStyle name="Normal 2 5 3 2 2 2 3 4" xfId="5923" xr:uid="{00000000-0005-0000-0000-00002A670000}"/>
    <cellStyle name="Normal 2 5 3 2 2 2 3 4 2" xfId="24996" xr:uid="{00000000-0005-0000-0000-00002B670000}"/>
    <cellStyle name="Normal 2 5 3 2 2 2 3 4 3" xfId="15460" xr:uid="{00000000-0005-0000-0000-00002C670000}"/>
    <cellStyle name="Normal 2 5 3 2 2 2 3 5" xfId="20228" xr:uid="{00000000-0005-0000-0000-00002D670000}"/>
    <cellStyle name="Normal 2 5 3 2 2 2 3 6" xfId="10692" xr:uid="{00000000-0005-0000-0000-00002E670000}"/>
    <cellStyle name="Normal 2 5 3 2 2 2 4" xfId="1649" xr:uid="{00000000-0005-0000-0000-00002F670000}"/>
    <cellStyle name="Normal 2 5 3 2 2 2 4 2" xfId="4034" xr:uid="{00000000-0005-0000-0000-000030670000}"/>
    <cellStyle name="Normal 2 5 3 2 2 2 4 2 2" xfId="8803" xr:uid="{00000000-0005-0000-0000-000031670000}"/>
    <cellStyle name="Normal 2 5 3 2 2 2 4 2 2 2" xfId="27876" xr:uid="{00000000-0005-0000-0000-000032670000}"/>
    <cellStyle name="Normal 2 5 3 2 2 2 4 2 2 3" xfId="18340" xr:uid="{00000000-0005-0000-0000-000033670000}"/>
    <cellStyle name="Normal 2 5 3 2 2 2 4 2 3" xfId="23108" xr:uid="{00000000-0005-0000-0000-000034670000}"/>
    <cellStyle name="Normal 2 5 3 2 2 2 4 2 4" xfId="13572" xr:uid="{00000000-0005-0000-0000-000035670000}"/>
    <cellStyle name="Normal 2 5 3 2 2 2 4 3" xfId="6419" xr:uid="{00000000-0005-0000-0000-000036670000}"/>
    <cellStyle name="Normal 2 5 3 2 2 2 4 3 2" xfId="25492" xr:uid="{00000000-0005-0000-0000-000037670000}"/>
    <cellStyle name="Normal 2 5 3 2 2 2 4 3 3" xfId="15956" xr:uid="{00000000-0005-0000-0000-000038670000}"/>
    <cellStyle name="Normal 2 5 3 2 2 2 4 4" xfId="20724" xr:uid="{00000000-0005-0000-0000-000039670000}"/>
    <cellStyle name="Normal 2 5 3 2 2 2 4 5" xfId="11188" xr:uid="{00000000-0005-0000-0000-00003A670000}"/>
    <cellStyle name="Normal 2 5 3 2 2 2 5" xfId="2842" xr:uid="{00000000-0005-0000-0000-00003B670000}"/>
    <cellStyle name="Normal 2 5 3 2 2 2 5 2" xfId="7611" xr:uid="{00000000-0005-0000-0000-00003C670000}"/>
    <cellStyle name="Normal 2 5 3 2 2 2 5 2 2" xfId="26684" xr:uid="{00000000-0005-0000-0000-00003D670000}"/>
    <cellStyle name="Normal 2 5 3 2 2 2 5 2 3" xfId="17148" xr:uid="{00000000-0005-0000-0000-00003E670000}"/>
    <cellStyle name="Normal 2 5 3 2 2 2 5 3" xfId="21916" xr:uid="{00000000-0005-0000-0000-00003F670000}"/>
    <cellStyle name="Normal 2 5 3 2 2 2 5 4" xfId="12380" xr:uid="{00000000-0005-0000-0000-000040670000}"/>
    <cellStyle name="Normal 2 5 3 2 2 2 6" xfId="5227" xr:uid="{00000000-0005-0000-0000-000041670000}"/>
    <cellStyle name="Normal 2 5 3 2 2 2 6 2" xfId="24300" xr:uid="{00000000-0005-0000-0000-000042670000}"/>
    <cellStyle name="Normal 2 5 3 2 2 2 6 3" xfId="14764" xr:uid="{00000000-0005-0000-0000-000043670000}"/>
    <cellStyle name="Normal 2 5 3 2 2 2 7" xfId="19532" xr:uid="{00000000-0005-0000-0000-000044670000}"/>
    <cellStyle name="Normal 2 5 3 2 2 2 8" xfId="9996" xr:uid="{00000000-0005-0000-0000-000045670000}"/>
    <cellStyle name="Normal 2 5 3 2 2 3" xfId="655" xr:uid="{00000000-0005-0000-0000-000046670000}"/>
    <cellStyle name="Normal 2 5 3 2 2 3 2" xfId="1853" xr:uid="{00000000-0005-0000-0000-000047670000}"/>
    <cellStyle name="Normal 2 5 3 2 2 3 2 2" xfId="4238" xr:uid="{00000000-0005-0000-0000-000048670000}"/>
    <cellStyle name="Normal 2 5 3 2 2 3 2 2 2" xfId="9007" xr:uid="{00000000-0005-0000-0000-000049670000}"/>
    <cellStyle name="Normal 2 5 3 2 2 3 2 2 2 2" xfId="28080" xr:uid="{00000000-0005-0000-0000-00004A670000}"/>
    <cellStyle name="Normal 2 5 3 2 2 3 2 2 2 3" xfId="18544" xr:uid="{00000000-0005-0000-0000-00004B670000}"/>
    <cellStyle name="Normal 2 5 3 2 2 3 2 2 3" xfId="23312" xr:uid="{00000000-0005-0000-0000-00004C670000}"/>
    <cellStyle name="Normal 2 5 3 2 2 3 2 2 4" xfId="13776" xr:uid="{00000000-0005-0000-0000-00004D670000}"/>
    <cellStyle name="Normal 2 5 3 2 2 3 2 3" xfId="6623" xr:uid="{00000000-0005-0000-0000-00004E670000}"/>
    <cellStyle name="Normal 2 5 3 2 2 3 2 3 2" xfId="25696" xr:uid="{00000000-0005-0000-0000-00004F670000}"/>
    <cellStyle name="Normal 2 5 3 2 2 3 2 3 3" xfId="16160" xr:uid="{00000000-0005-0000-0000-000050670000}"/>
    <cellStyle name="Normal 2 5 3 2 2 3 2 4" xfId="20928" xr:uid="{00000000-0005-0000-0000-000051670000}"/>
    <cellStyle name="Normal 2 5 3 2 2 3 2 5" xfId="11392" xr:uid="{00000000-0005-0000-0000-000052670000}"/>
    <cellStyle name="Normal 2 5 3 2 2 3 3" xfId="3046" xr:uid="{00000000-0005-0000-0000-000053670000}"/>
    <cellStyle name="Normal 2 5 3 2 2 3 3 2" xfId="7815" xr:uid="{00000000-0005-0000-0000-000054670000}"/>
    <cellStyle name="Normal 2 5 3 2 2 3 3 2 2" xfId="26888" xr:uid="{00000000-0005-0000-0000-000055670000}"/>
    <cellStyle name="Normal 2 5 3 2 2 3 3 2 3" xfId="17352" xr:uid="{00000000-0005-0000-0000-000056670000}"/>
    <cellStyle name="Normal 2 5 3 2 2 3 3 3" xfId="22120" xr:uid="{00000000-0005-0000-0000-000057670000}"/>
    <cellStyle name="Normal 2 5 3 2 2 3 3 4" xfId="12584" xr:uid="{00000000-0005-0000-0000-000058670000}"/>
    <cellStyle name="Normal 2 5 3 2 2 3 4" xfId="5431" xr:uid="{00000000-0005-0000-0000-000059670000}"/>
    <cellStyle name="Normal 2 5 3 2 2 3 4 2" xfId="24504" xr:uid="{00000000-0005-0000-0000-00005A670000}"/>
    <cellStyle name="Normal 2 5 3 2 2 3 4 3" xfId="14968" xr:uid="{00000000-0005-0000-0000-00005B670000}"/>
    <cellStyle name="Normal 2 5 3 2 2 3 5" xfId="19736" xr:uid="{00000000-0005-0000-0000-00005C670000}"/>
    <cellStyle name="Normal 2 5 3 2 2 3 6" xfId="10200" xr:uid="{00000000-0005-0000-0000-00005D670000}"/>
    <cellStyle name="Normal 2 5 3 2 2 4" xfId="1003" xr:uid="{00000000-0005-0000-0000-00005E670000}"/>
    <cellStyle name="Normal 2 5 3 2 2 4 2" xfId="2201" xr:uid="{00000000-0005-0000-0000-00005F670000}"/>
    <cellStyle name="Normal 2 5 3 2 2 4 2 2" xfId="4586" xr:uid="{00000000-0005-0000-0000-000060670000}"/>
    <cellStyle name="Normal 2 5 3 2 2 4 2 2 2" xfId="9355" xr:uid="{00000000-0005-0000-0000-000061670000}"/>
    <cellStyle name="Normal 2 5 3 2 2 4 2 2 2 2" xfId="28428" xr:uid="{00000000-0005-0000-0000-000062670000}"/>
    <cellStyle name="Normal 2 5 3 2 2 4 2 2 2 3" xfId="18892" xr:uid="{00000000-0005-0000-0000-000063670000}"/>
    <cellStyle name="Normal 2 5 3 2 2 4 2 2 3" xfId="23660" xr:uid="{00000000-0005-0000-0000-000064670000}"/>
    <cellStyle name="Normal 2 5 3 2 2 4 2 2 4" xfId="14124" xr:uid="{00000000-0005-0000-0000-000065670000}"/>
    <cellStyle name="Normal 2 5 3 2 2 4 2 3" xfId="6971" xr:uid="{00000000-0005-0000-0000-000066670000}"/>
    <cellStyle name="Normal 2 5 3 2 2 4 2 3 2" xfId="26044" xr:uid="{00000000-0005-0000-0000-000067670000}"/>
    <cellStyle name="Normal 2 5 3 2 2 4 2 3 3" xfId="16508" xr:uid="{00000000-0005-0000-0000-000068670000}"/>
    <cellStyle name="Normal 2 5 3 2 2 4 2 4" xfId="21276" xr:uid="{00000000-0005-0000-0000-000069670000}"/>
    <cellStyle name="Normal 2 5 3 2 2 4 2 5" xfId="11740" xr:uid="{00000000-0005-0000-0000-00006A670000}"/>
    <cellStyle name="Normal 2 5 3 2 2 4 3" xfId="3394" xr:uid="{00000000-0005-0000-0000-00006B670000}"/>
    <cellStyle name="Normal 2 5 3 2 2 4 3 2" xfId="8163" xr:uid="{00000000-0005-0000-0000-00006C670000}"/>
    <cellStyle name="Normal 2 5 3 2 2 4 3 2 2" xfId="27236" xr:uid="{00000000-0005-0000-0000-00006D670000}"/>
    <cellStyle name="Normal 2 5 3 2 2 4 3 2 3" xfId="17700" xr:uid="{00000000-0005-0000-0000-00006E670000}"/>
    <cellStyle name="Normal 2 5 3 2 2 4 3 3" xfId="22468" xr:uid="{00000000-0005-0000-0000-00006F670000}"/>
    <cellStyle name="Normal 2 5 3 2 2 4 3 4" xfId="12932" xr:uid="{00000000-0005-0000-0000-000070670000}"/>
    <cellStyle name="Normal 2 5 3 2 2 4 4" xfId="5779" xr:uid="{00000000-0005-0000-0000-000071670000}"/>
    <cellStyle name="Normal 2 5 3 2 2 4 4 2" xfId="24852" xr:uid="{00000000-0005-0000-0000-000072670000}"/>
    <cellStyle name="Normal 2 5 3 2 2 4 4 3" xfId="15316" xr:uid="{00000000-0005-0000-0000-000073670000}"/>
    <cellStyle name="Normal 2 5 3 2 2 4 5" xfId="20084" xr:uid="{00000000-0005-0000-0000-000074670000}"/>
    <cellStyle name="Normal 2 5 3 2 2 4 6" xfId="10548" xr:uid="{00000000-0005-0000-0000-000075670000}"/>
    <cellStyle name="Normal 2 5 3 2 2 5" xfId="1505" xr:uid="{00000000-0005-0000-0000-000076670000}"/>
    <cellStyle name="Normal 2 5 3 2 2 5 2" xfId="3890" xr:uid="{00000000-0005-0000-0000-000077670000}"/>
    <cellStyle name="Normal 2 5 3 2 2 5 2 2" xfId="8659" xr:uid="{00000000-0005-0000-0000-000078670000}"/>
    <cellStyle name="Normal 2 5 3 2 2 5 2 2 2" xfId="27732" xr:uid="{00000000-0005-0000-0000-000079670000}"/>
    <cellStyle name="Normal 2 5 3 2 2 5 2 2 3" xfId="18196" xr:uid="{00000000-0005-0000-0000-00007A670000}"/>
    <cellStyle name="Normal 2 5 3 2 2 5 2 3" xfId="22964" xr:uid="{00000000-0005-0000-0000-00007B670000}"/>
    <cellStyle name="Normal 2 5 3 2 2 5 2 4" xfId="13428" xr:uid="{00000000-0005-0000-0000-00007C670000}"/>
    <cellStyle name="Normal 2 5 3 2 2 5 3" xfId="6275" xr:uid="{00000000-0005-0000-0000-00007D670000}"/>
    <cellStyle name="Normal 2 5 3 2 2 5 3 2" xfId="25348" xr:uid="{00000000-0005-0000-0000-00007E670000}"/>
    <cellStyle name="Normal 2 5 3 2 2 5 3 3" xfId="15812" xr:uid="{00000000-0005-0000-0000-00007F670000}"/>
    <cellStyle name="Normal 2 5 3 2 2 5 4" xfId="20580" xr:uid="{00000000-0005-0000-0000-000080670000}"/>
    <cellStyle name="Normal 2 5 3 2 2 5 5" xfId="11044" xr:uid="{00000000-0005-0000-0000-000081670000}"/>
    <cellStyle name="Normal 2 5 3 2 2 6" xfId="2698" xr:uid="{00000000-0005-0000-0000-000082670000}"/>
    <cellStyle name="Normal 2 5 3 2 2 6 2" xfId="7467" xr:uid="{00000000-0005-0000-0000-000083670000}"/>
    <cellStyle name="Normal 2 5 3 2 2 6 2 2" xfId="26540" xr:uid="{00000000-0005-0000-0000-000084670000}"/>
    <cellStyle name="Normal 2 5 3 2 2 6 2 3" xfId="17004" xr:uid="{00000000-0005-0000-0000-000085670000}"/>
    <cellStyle name="Normal 2 5 3 2 2 6 3" xfId="21772" xr:uid="{00000000-0005-0000-0000-000086670000}"/>
    <cellStyle name="Normal 2 5 3 2 2 6 4" xfId="12236" xr:uid="{00000000-0005-0000-0000-000087670000}"/>
    <cellStyle name="Normal 2 5 3 2 2 7" xfId="5083" xr:uid="{00000000-0005-0000-0000-000088670000}"/>
    <cellStyle name="Normal 2 5 3 2 2 7 2" xfId="24156" xr:uid="{00000000-0005-0000-0000-000089670000}"/>
    <cellStyle name="Normal 2 5 3 2 2 7 3" xfId="14620" xr:uid="{00000000-0005-0000-0000-00008A670000}"/>
    <cellStyle name="Normal 2 5 3 2 2 8" xfId="19388" xr:uid="{00000000-0005-0000-0000-00008B670000}"/>
    <cellStyle name="Normal 2 5 3 2 2 9" xfId="9852" xr:uid="{00000000-0005-0000-0000-00008C670000}"/>
    <cellStyle name="Normal 2 5 3 2 3" xfId="234" xr:uid="{00000000-0005-0000-0000-00008D670000}"/>
    <cellStyle name="Normal 2 5 3 2 3 2" xfId="583" xr:uid="{00000000-0005-0000-0000-00008E670000}"/>
    <cellStyle name="Normal 2 5 3 2 3 2 2" xfId="1781" xr:uid="{00000000-0005-0000-0000-00008F670000}"/>
    <cellStyle name="Normal 2 5 3 2 3 2 2 2" xfId="4166" xr:uid="{00000000-0005-0000-0000-000090670000}"/>
    <cellStyle name="Normal 2 5 3 2 3 2 2 2 2" xfId="8935" xr:uid="{00000000-0005-0000-0000-000091670000}"/>
    <cellStyle name="Normal 2 5 3 2 3 2 2 2 2 2" xfId="28008" xr:uid="{00000000-0005-0000-0000-000092670000}"/>
    <cellStyle name="Normal 2 5 3 2 3 2 2 2 2 3" xfId="18472" xr:uid="{00000000-0005-0000-0000-000093670000}"/>
    <cellStyle name="Normal 2 5 3 2 3 2 2 2 3" xfId="23240" xr:uid="{00000000-0005-0000-0000-000094670000}"/>
    <cellStyle name="Normal 2 5 3 2 3 2 2 2 4" xfId="13704" xr:uid="{00000000-0005-0000-0000-000095670000}"/>
    <cellStyle name="Normal 2 5 3 2 3 2 2 3" xfId="6551" xr:uid="{00000000-0005-0000-0000-000096670000}"/>
    <cellStyle name="Normal 2 5 3 2 3 2 2 3 2" xfId="25624" xr:uid="{00000000-0005-0000-0000-000097670000}"/>
    <cellStyle name="Normal 2 5 3 2 3 2 2 3 3" xfId="16088" xr:uid="{00000000-0005-0000-0000-000098670000}"/>
    <cellStyle name="Normal 2 5 3 2 3 2 2 4" xfId="20856" xr:uid="{00000000-0005-0000-0000-000099670000}"/>
    <cellStyle name="Normal 2 5 3 2 3 2 2 5" xfId="11320" xr:uid="{00000000-0005-0000-0000-00009A670000}"/>
    <cellStyle name="Normal 2 5 3 2 3 2 3" xfId="2974" xr:uid="{00000000-0005-0000-0000-00009B670000}"/>
    <cellStyle name="Normal 2 5 3 2 3 2 3 2" xfId="7743" xr:uid="{00000000-0005-0000-0000-00009C670000}"/>
    <cellStyle name="Normal 2 5 3 2 3 2 3 2 2" xfId="26816" xr:uid="{00000000-0005-0000-0000-00009D670000}"/>
    <cellStyle name="Normal 2 5 3 2 3 2 3 2 3" xfId="17280" xr:uid="{00000000-0005-0000-0000-00009E670000}"/>
    <cellStyle name="Normal 2 5 3 2 3 2 3 3" xfId="22048" xr:uid="{00000000-0005-0000-0000-00009F670000}"/>
    <cellStyle name="Normal 2 5 3 2 3 2 3 4" xfId="12512" xr:uid="{00000000-0005-0000-0000-0000A0670000}"/>
    <cellStyle name="Normal 2 5 3 2 3 2 4" xfId="5359" xr:uid="{00000000-0005-0000-0000-0000A1670000}"/>
    <cellStyle name="Normal 2 5 3 2 3 2 4 2" xfId="24432" xr:uid="{00000000-0005-0000-0000-0000A2670000}"/>
    <cellStyle name="Normal 2 5 3 2 3 2 4 3" xfId="14896" xr:uid="{00000000-0005-0000-0000-0000A3670000}"/>
    <cellStyle name="Normal 2 5 3 2 3 2 5" xfId="19664" xr:uid="{00000000-0005-0000-0000-0000A4670000}"/>
    <cellStyle name="Normal 2 5 3 2 3 2 6" xfId="10128" xr:uid="{00000000-0005-0000-0000-0000A5670000}"/>
    <cellStyle name="Normal 2 5 3 2 3 3" xfId="931" xr:uid="{00000000-0005-0000-0000-0000A6670000}"/>
    <cellStyle name="Normal 2 5 3 2 3 3 2" xfId="2129" xr:uid="{00000000-0005-0000-0000-0000A7670000}"/>
    <cellStyle name="Normal 2 5 3 2 3 3 2 2" xfId="4514" xr:uid="{00000000-0005-0000-0000-0000A8670000}"/>
    <cellStyle name="Normal 2 5 3 2 3 3 2 2 2" xfId="9283" xr:uid="{00000000-0005-0000-0000-0000A9670000}"/>
    <cellStyle name="Normal 2 5 3 2 3 3 2 2 2 2" xfId="28356" xr:uid="{00000000-0005-0000-0000-0000AA670000}"/>
    <cellStyle name="Normal 2 5 3 2 3 3 2 2 2 3" xfId="18820" xr:uid="{00000000-0005-0000-0000-0000AB670000}"/>
    <cellStyle name="Normal 2 5 3 2 3 3 2 2 3" xfId="23588" xr:uid="{00000000-0005-0000-0000-0000AC670000}"/>
    <cellStyle name="Normal 2 5 3 2 3 3 2 2 4" xfId="14052" xr:uid="{00000000-0005-0000-0000-0000AD670000}"/>
    <cellStyle name="Normal 2 5 3 2 3 3 2 3" xfId="6899" xr:uid="{00000000-0005-0000-0000-0000AE670000}"/>
    <cellStyle name="Normal 2 5 3 2 3 3 2 3 2" xfId="25972" xr:uid="{00000000-0005-0000-0000-0000AF670000}"/>
    <cellStyle name="Normal 2 5 3 2 3 3 2 3 3" xfId="16436" xr:uid="{00000000-0005-0000-0000-0000B0670000}"/>
    <cellStyle name="Normal 2 5 3 2 3 3 2 4" xfId="21204" xr:uid="{00000000-0005-0000-0000-0000B1670000}"/>
    <cellStyle name="Normal 2 5 3 2 3 3 2 5" xfId="11668" xr:uid="{00000000-0005-0000-0000-0000B2670000}"/>
    <cellStyle name="Normal 2 5 3 2 3 3 3" xfId="3322" xr:uid="{00000000-0005-0000-0000-0000B3670000}"/>
    <cellStyle name="Normal 2 5 3 2 3 3 3 2" xfId="8091" xr:uid="{00000000-0005-0000-0000-0000B4670000}"/>
    <cellStyle name="Normal 2 5 3 2 3 3 3 2 2" xfId="27164" xr:uid="{00000000-0005-0000-0000-0000B5670000}"/>
    <cellStyle name="Normal 2 5 3 2 3 3 3 2 3" xfId="17628" xr:uid="{00000000-0005-0000-0000-0000B6670000}"/>
    <cellStyle name="Normal 2 5 3 2 3 3 3 3" xfId="22396" xr:uid="{00000000-0005-0000-0000-0000B7670000}"/>
    <cellStyle name="Normal 2 5 3 2 3 3 3 4" xfId="12860" xr:uid="{00000000-0005-0000-0000-0000B8670000}"/>
    <cellStyle name="Normal 2 5 3 2 3 3 4" xfId="5707" xr:uid="{00000000-0005-0000-0000-0000B9670000}"/>
    <cellStyle name="Normal 2 5 3 2 3 3 4 2" xfId="24780" xr:uid="{00000000-0005-0000-0000-0000BA670000}"/>
    <cellStyle name="Normal 2 5 3 2 3 3 4 3" xfId="15244" xr:uid="{00000000-0005-0000-0000-0000BB670000}"/>
    <cellStyle name="Normal 2 5 3 2 3 3 5" xfId="20012" xr:uid="{00000000-0005-0000-0000-0000BC670000}"/>
    <cellStyle name="Normal 2 5 3 2 3 3 6" xfId="10476" xr:uid="{00000000-0005-0000-0000-0000BD670000}"/>
    <cellStyle name="Normal 2 5 3 2 3 4" xfId="1433" xr:uid="{00000000-0005-0000-0000-0000BE670000}"/>
    <cellStyle name="Normal 2 5 3 2 3 4 2" xfId="3818" xr:uid="{00000000-0005-0000-0000-0000BF670000}"/>
    <cellStyle name="Normal 2 5 3 2 3 4 2 2" xfId="8587" xr:uid="{00000000-0005-0000-0000-0000C0670000}"/>
    <cellStyle name="Normal 2 5 3 2 3 4 2 2 2" xfId="27660" xr:uid="{00000000-0005-0000-0000-0000C1670000}"/>
    <cellStyle name="Normal 2 5 3 2 3 4 2 2 3" xfId="18124" xr:uid="{00000000-0005-0000-0000-0000C2670000}"/>
    <cellStyle name="Normal 2 5 3 2 3 4 2 3" xfId="22892" xr:uid="{00000000-0005-0000-0000-0000C3670000}"/>
    <cellStyle name="Normal 2 5 3 2 3 4 2 4" xfId="13356" xr:uid="{00000000-0005-0000-0000-0000C4670000}"/>
    <cellStyle name="Normal 2 5 3 2 3 4 3" xfId="6203" xr:uid="{00000000-0005-0000-0000-0000C5670000}"/>
    <cellStyle name="Normal 2 5 3 2 3 4 3 2" xfId="25276" xr:uid="{00000000-0005-0000-0000-0000C6670000}"/>
    <cellStyle name="Normal 2 5 3 2 3 4 3 3" xfId="15740" xr:uid="{00000000-0005-0000-0000-0000C7670000}"/>
    <cellStyle name="Normal 2 5 3 2 3 4 4" xfId="20508" xr:uid="{00000000-0005-0000-0000-0000C8670000}"/>
    <cellStyle name="Normal 2 5 3 2 3 4 5" xfId="10972" xr:uid="{00000000-0005-0000-0000-0000C9670000}"/>
    <cellStyle name="Normal 2 5 3 2 3 5" xfId="2626" xr:uid="{00000000-0005-0000-0000-0000CA670000}"/>
    <cellStyle name="Normal 2 5 3 2 3 5 2" xfId="7395" xr:uid="{00000000-0005-0000-0000-0000CB670000}"/>
    <cellStyle name="Normal 2 5 3 2 3 5 2 2" xfId="26468" xr:uid="{00000000-0005-0000-0000-0000CC670000}"/>
    <cellStyle name="Normal 2 5 3 2 3 5 2 3" xfId="16932" xr:uid="{00000000-0005-0000-0000-0000CD670000}"/>
    <cellStyle name="Normal 2 5 3 2 3 5 3" xfId="21700" xr:uid="{00000000-0005-0000-0000-0000CE670000}"/>
    <cellStyle name="Normal 2 5 3 2 3 5 4" xfId="12164" xr:uid="{00000000-0005-0000-0000-0000CF670000}"/>
    <cellStyle name="Normal 2 5 3 2 3 6" xfId="5011" xr:uid="{00000000-0005-0000-0000-0000D0670000}"/>
    <cellStyle name="Normal 2 5 3 2 3 6 2" xfId="24084" xr:uid="{00000000-0005-0000-0000-0000D1670000}"/>
    <cellStyle name="Normal 2 5 3 2 3 6 3" xfId="14548" xr:uid="{00000000-0005-0000-0000-0000D2670000}"/>
    <cellStyle name="Normal 2 5 3 2 3 7" xfId="19316" xr:uid="{00000000-0005-0000-0000-0000D3670000}"/>
    <cellStyle name="Normal 2 5 3 2 3 8" xfId="9780" xr:uid="{00000000-0005-0000-0000-0000D4670000}"/>
    <cellStyle name="Normal 2 5 3 2 4" xfId="378" xr:uid="{00000000-0005-0000-0000-0000D5670000}"/>
    <cellStyle name="Normal 2 5 3 2 4 2" xfId="727" xr:uid="{00000000-0005-0000-0000-0000D6670000}"/>
    <cellStyle name="Normal 2 5 3 2 4 2 2" xfId="1925" xr:uid="{00000000-0005-0000-0000-0000D7670000}"/>
    <cellStyle name="Normal 2 5 3 2 4 2 2 2" xfId="4310" xr:uid="{00000000-0005-0000-0000-0000D8670000}"/>
    <cellStyle name="Normal 2 5 3 2 4 2 2 2 2" xfId="9079" xr:uid="{00000000-0005-0000-0000-0000D9670000}"/>
    <cellStyle name="Normal 2 5 3 2 4 2 2 2 2 2" xfId="28152" xr:uid="{00000000-0005-0000-0000-0000DA670000}"/>
    <cellStyle name="Normal 2 5 3 2 4 2 2 2 2 3" xfId="18616" xr:uid="{00000000-0005-0000-0000-0000DB670000}"/>
    <cellStyle name="Normal 2 5 3 2 4 2 2 2 3" xfId="23384" xr:uid="{00000000-0005-0000-0000-0000DC670000}"/>
    <cellStyle name="Normal 2 5 3 2 4 2 2 2 4" xfId="13848" xr:uid="{00000000-0005-0000-0000-0000DD670000}"/>
    <cellStyle name="Normal 2 5 3 2 4 2 2 3" xfId="6695" xr:uid="{00000000-0005-0000-0000-0000DE670000}"/>
    <cellStyle name="Normal 2 5 3 2 4 2 2 3 2" xfId="25768" xr:uid="{00000000-0005-0000-0000-0000DF670000}"/>
    <cellStyle name="Normal 2 5 3 2 4 2 2 3 3" xfId="16232" xr:uid="{00000000-0005-0000-0000-0000E0670000}"/>
    <cellStyle name="Normal 2 5 3 2 4 2 2 4" xfId="21000" xr:uid="{00000000-0005-0000-0000-0000E1670000}"/>
    <cellStyle name="Normal 2 5 3 2 4 2 2 5" xfId="11464" xr:uid="{00000000-0005-0000-0000-0000E2670000}"/>
    <cellStyle name="Normal 2 5 3 2 4 2 3" xfId="3118" xr:uid="{00000000-0005-0000-0000-0000E3670000}"/>
    <cellStyle name="Normal 2 5 3 2 4 2 3 2" xfId="7887" xr:uid="{00000000-0005-0000-0000-0000E4670000}"/>
    <cellStyle name="Normal 2 5 3 2 4 2 3 2 2" xfId="26960" xr:uid="{00000000-0005-0000-0000-0000E5670000}"/>
    <cellStyle name="Normal 2 5 3 2 4 2 3 2 3" xfId="17424" xr:uid="{00000000-0005-0000-0000-0000E6670000}"/>
    <cellStyle name="Normal 2 5 3 2 4 2 3 3" xfId="22192" xr:uid="{00000000-0005-0000-0000-0000E7670000}"/>
    <cellStyle name="Normal 2 5 3 2 4 2 3 4" xfId="12656" xr:uid="{00000000-0005-0000-0000-0000E8670000}"/>
    <cellStyle name="Normal 2 5 3 2 4 2 4" xfId="5503" xr:uid="{00000000-0005-0000-0000-0000E9670000}"/>
    <cellStyle name="Normal 2 5 3 2 4 2 4 2" xfId="24576" xr:uid="{00000000-0005-0000-0000-0000EA670000}"/>
    <cellStyle name="Normal 2 5 3 2 4 2 4 3" xfId="15040" xr:uid="{00000000-0005-0000-0000-0000EB670000}"/>
    <cellStyle name="Normal 2 5 3 2 4 2 5" xfId="19808" xr:uid="{00000000-0005-0000-0000-0000EC670000}"/>
    <cellStyle name="Normal 2 5 3 2 4 2 6" xfId="10272" xr:uid="{00000000-0005-0000-0000-0000ED670000}"/>
    <cellStyle name="Normal 2 5 3 2 4 3" xfId="1075" xr:uid="{00000000-0005-0000-0000-0000EE670000}"/>
    <cellStyle name="Normal 2 5 3 2 4 3 2" xfId="2273" xr:uid="{00000000-0005-0000-0000-0000EF670000}"/>
    <cellStyle name="Normal 2 5 3 2 4 3 2 2" xfId="4658" xr:uid="{00000000-0005-0000-0000-0000F0670000}"/>
    <cellStyle name="Normal 2 5 3 2 4 3 2 2 2" xfId="9427" xr:uid="{00000000-0005-0000-0000-0000F1670000}"/>
    <cellStyle name="Normal 2 5 3 2 4 3 2 2 2 2" xfId="28500" xr:uid="{00000000-0005-0000-0000-0000F2670000}"/>
    <cellStyle name="Normal 2 5 3 2 4 3 2 2 2 3" xfId="18964" xr:uid="{00000000-0005-0000-0000-0000F3670000}"/>
    <cellStyle name="Normal 2 5 3 2 4 3 2 2 3" xfId="23732" xr:uid="{00000000-0005-0000-0000-0000F4670000}"/>
    <cellStyle name="Normal 2 5 3 2 4 3 2 2 4" xfId="14196" xr:uid="{00000000-0005-0000-0000-0000F5670000}"/>
    <cellStyle name="Normal 2 5 3 2 4 3 2 3" xfId="7043" xr:uid="{00000000-0005-0000-0000-0000F6670000}"/>
    <cellStyle name="Normal 2 5 3 2 4 3 2 3 2" xfId="26116" xr:uid="{00000000-0005-0000-0000-0000F7670000}"/>
    <cellStyle name="Normal 2 5 3 2 4 3 2 3 3" xfId="16580" xr:uid="{00000000-0005-0000-0000-0000F8670000}"/>
    <cellStyle name="Normal 2 5 3 2 4 3 2 4" xfId="21348" xr:uid="{00000000-0005-0000-0000-0000F9670000}"/>
    <cellStyle name="Normal 2 5 3 2 4 3 2 5" xfId="11812" xr:uid="{00000000-0005-0000-0000-0000FA670000}"/>
    <cellStyle name="Normal 2 5 3 2 4 3 3" xfId="3466" xr:uid="{00000000-0005-0000-0000-0000FB670000}"/>
    <cellStyle name="Normal 2 5 3 2 4 3 3 2" xfId="8235" xr:uid="{00000000-0005-0000-0000-0000FC670000}"/>
    <cellStyle name="Normal 2 5 3 2 4 3 3 2 2" xfId="27308" xr:uid="{00000000-0005-0000-0000-0000FD670000}"/>
    <cellStyle name="Normal 2 5 3 2 4 3 3 2 3" xfId="17772" xr:uid="{00000000-0005-0000-0000-0000FE670000}"/>
    <cellStyle name="Normal 2 5 3 2 4 3 3 3" xfId="22540" xr:uid="{00000000-0005-0000-0000-0000FF670000}"/>
    <cellStyle name="Normal 2 5 3 2 4 3 3 4" xfId="13004" xr:uid="{00000000-0005-0000-0000-000000680000}"/>
    <cellStyle name="Normal 2 5 3 2 4 3 4" xfId="5851" xr:uid="{00000000-0005-0000-0000-000001680000}"/>
    <cellStyle name="Normal 2 5 3 2 4 3 4 2" xfId="24924" xr:uid="{00000000-0005-0000-0000-000002680000}"/>
    <cellStyle name="Normal 2 5 3 2 4 3 4 3" xfId="15388" xr:uid="{00000000-0005-0000-0000-000003680000}"/>
    <cellStyle name="Normal 2 5 3 2 4 3 5" xfId="20156" xr:uid="{00000000-0005-0000-0000-000004680000}"/>
    <cellStyle name="Normal 2 5 3 2 4 3 6" xfId="10620" xr:uid="{00000000-0005-0000-0000-000005680000}"/>
    <cellStyle name="Normal 2 5 3 2 4 4" xfId="1577" xr:uid="{00000000-0005-0000-0000-000006680000}"/>
    <cellStyle name="Normal 2 5 3 2 4 4 2" xfId="3962" xr:uid="{00000000-0005-0000-0000-000007680000}"/>
    <cellStyle name="Normal 2 5 3 2 4 4 2 2" xfId="8731" xr:uid="{00000000-0005-0000-0000-000008680000}"/>
    <cellStyle name="Normal 2 5 3 2 4 4 2 2 2" xfId="27804" xr:uid="{00000000-0005-0000-0000-000009680000}"/>
    <cellStyle name="Normal 2 5 3 2 4 4 2 2 3" xfId="18268" xr:uid="{00000000-0005-0000-0000-00000A680000}"/>
    <cellStyle name="Normal 2 5 3 2 4 4 2 3" xfId="23036" xr:uid="{00000000-0005-0000-0000-00000B680000}"/>
    <cellStyle name="Normal 2 5 3 2 4 4 2 4" xfId="13500" xr:uid="{00000000-0005-0000-0000-00000C680000}"/>
    <cellStyle name="Normal 2 5 3 2 4 4 3" xfId="6347" xr:uid="{00000000-0005-0000-0000-00000D680000}"/>
    <cellStyle name="Normal 2 5 3 2 4 4 3 2" xfId="25420" xr:uid="{00000000-0005-0000-0000-00000E680000}"/>
    <cellStyle name="Normal 2 5 3 2 4 4 3 3" xfId="15884" xr:uid="{00000000-0005-0000-0000-00000F680000}"/>
    <cellStyle name="Normal 2 5 3 2 4 4 4" xfId="20652" xr:uid="{00000000-0005-0000-0000-000010680000}"/>
    <cellStyle name="Normal 2 5 3 2 4 4 5" xfId="11116" xr:uid="{00000000-0005-0000-0000-000011680000}"/>
    <cellStyle name="Normal 2 5 3 2 4 5" xfId="2770" xr:uid="{00000000-0005-0000-0000-000012680000}"/>
    <cellStyle name="Normal 2 5 3 2 4 5 2" xfId="7539" xr:uid="{00000000-0005-0000-0000-000013680000}"/>
    <cellStyle name="Normal 2 5 3 2 4 5 2 2" xfId="26612" xr:uid="{00000000-0005-0000-0000-000014680000}"/>
    <cellStyle name="Normal 2 5 3 2 4 5 2 3" xfId="17076" xr:uid="{00000000-0005-0000-0000-000015680000}"/>
    <cellStyle name="Normal 2 5 3 2 4 5 3" xfId="21844" xr:uid="{00000000-0005-0000-0000-000016680000}"/>
    <cellStyle name="Normal 2 5 3 2 4 5 4" xfId="12308" xr:uid="{00000000-0005-0000-0000-000017680000}"/>
    <cellStyle name="Normal 2 5 3 2 4 6" xfId="5155" xr:uid="{00000000-0005-0000-0000-000018680000}"/>
    <cellStyle name="Normal 2 5 3 2 4 6 2" xfId="24228" xr:uid="{00000000-0005-0000-0000-000019680000}"/>
    <cellStyle name="Normal 2 5 3 2 4 6 3" xfId="14692" xr:uid="{00000000-0005-0000-0000-00001A680000}"/>
    <cellStyle name="Normal 2 5 3 2 4 7" xfId="19460" xr:uid="{00000000-0005-0000-0000-00001B680000}"/>
    <cellStyle name="Normal 2 5 3 2 4 8" xfId="9924" xr:uid="{00000000-0005-0000-0000-00001C680000}"/>
    <cellStyle name="Normal 2 5 3 2 5" xfId="511" xr:uid="{00000000-0005-0000-0000-00001D680000}"/>
    <cellStyle name="Normal 2 5 3 2 5 2" xfId="1709" xr:uid="{00000000-0005-0000-0000-00001E680000}"/>
    <cellStyle name="Normal 2 5 3 2 5 2 2" xfId="4094" xr:uid="{00000000-0005-0000-0000-00001F680000}"/>
    <cellStyle name="Normal 2 5 3 2 5 2 2 2" xfId="8863" xr:uid="{00000000-0005-0000-0000-000020680000}"/>
    <cellStyle name="Normal 2 5 3 2 5 2 2 2 2" xfId="27936" xr:uid="{00000000-0005-0000-0000-000021680000}"/>
    <cellStyle name="Normal 2 5 3 2 5 2 2 2 3" xfId="18400" xr:uid="{00000000-0005-0000-0000-000022680000}"/>
    <cellStyle name="Normal 2 5 3 2 5 2 2 3" xfId="23168" xr:uid="{00000000-0005-0000-0000-000023680000}"/>
    <cellStyle name="Normal 2 5 3 2 5 2 2 4" xfId="13632" xr:uid="{00000000-0005-0000-0000-000024680000}"/>
    <cellStyle name="Normal 2 5 3 2 5 2 3" xfId="6479" xr:uid="{00000000-0005-0000-0000-000025680000}"/>
    <cellStyle name="Normal 2 5 3 2 5 2 3 2" xfId="25552" xr:uid="{00000000-0005-0000-0000-000026680000}"/>
    <cellStyle name="Normal 2 5 3 2 5 2 3 3" xfId="16016" xr:uid="{00000000-0005-0000-0000-000027680000}"/>
    <cellStyle name="Normal 2 5 3 2 5 2 4" xfId="20784" xr:uid="{00000000-0005-0000-0000-000028680000}"/>
    <cellStyle name="Normal 2 5 3 2 5 2 5" xfId="11248" xr:uid="{00000000-0005-0000-0000-000029680000}"/>
    <cellStyle name="Normal 2 5 3 2 5 3" xfId="2902" xr:uid="{00000000-0005-0000-0000-00002A680000}"/>
    <cellStyle name="Normal 2 5 3 2 5 3 2" xfId="7671" xr:uid="{00000000-0005-0000-0000-00002B680000}"/>
    <cellStyle name="Normal 2 5 3 2 5 3 2 2" xfId="26744" xr:uid="{00000000-0005-0000-0000-00002C680000}"/>
    <cellStyle name="Normal 2 5 3 2 5 3 2 3" xfId="17208" xr:uid="{00000000-0005-0000-0000-00002D680000}"/>
    <cellStyle name="Normal 2 5 3 2 5 3 3" xfId="21976" xr:uid="{00000000-0005-0000-0000-00002E680000}"/>
    <cellStyle name="Normal 2 5 3 2 5 3 4" xfId="12440" xr:uid="{00000000-0005-0000-0000-00002F680000}"/>
    <cellStyle name="Normal 2 5 3 2 5 4" xfId="5287" xr:uid="{00000000-0005-0000-0000-000030680000}"/>
    <cellStyle name="Normal 2 5 3 2 5 4 2" xfId="24360" xr:uid="{00000000-0005-0000-0000-000031680000}"/>
    <cellStyle name="Normal 2 5 3 2 5 4 3" xfId="14824" xr:uid="{00000000-0005-0000-0000-000032680000}"/>
    <cellStyle name="Normal 2 5 3 2 5 5" xfId="19592" xr:uid="{00000000-0005-0000-0000-000033680000}"/>
    <cellStyle name="Normal 2 5 3 2 5 6" xfId="10056" xr:uid="{00000000-0005-0000-0000-000034680000}"/>
    <cellStyle name="Normal 2 5 3 2 6" xfId="859" xr:uid="{00000000-0005-0000-0000-000035680000}"/>
    <cellStyle name="Normal 2 5 3 2 6 2" xfId="2057" xr:uid="{00000000-0005-0000-0000-000036680000}"/>
    <cellStyle name="Normal 2 5 3 2 6 2 2" xfId="4442" xr:uid="{00000000-0005-0000-0000-000037680000}"/>
    <cellStyle name="Normal 2 5 3 2 6 2 2 2" xfId="9211" xr:uid="{00000000-0005-0000-0000-000038680000}"/>
    <cellStyle name="Normal 2 5 3 2 6 2 2 2 2" xfId="28284" xr:uid="{00000000-0005-0000-0000-000039680000}"/>
    <cellStyle name="Normal 2 5 3 2 6 2 2 2 3" xfId="18748" xr:uid="{00000000-0005-0000-0000-00003A680000}"/>
    <cellStyle name="Normal 2 5 3 2 6 2 2 3" xfId="23516" xr:uid="{00000000-0005-0000-0000-00003B680000}"/>
    <cellStyle name="Normal 2 5 3 2 6 2 2 4" xfId="13980" xr:uid="{00000000-0005-0000-0000-00003C680000}"/>
    <cellStyle name="Normal 2 5 3 2 6 2 3" xfId="6827" xr:uid="{00000000-0005-0000-0000-00003D680000}"/>
    <cellStyle name="Normal 2 5 3 2 6 2 3 2" xfId="25900" xr:uid="{00000000-0005-0000-0000-00003E680000}"/>
    <cellStyle name="Normal 2 5 3 2 6 2 3 3" xfId="16364" xr:uid="{00000000-0005-0000-0000-00003F680000}"/>
    <cellStyle name="Normal 2 5 3 2 6 2 4" xfId="21132" xr:uid="{00000000-0005-0000-0000-000040680000}"/>
    <cellStyle name="Normal 2 5 3 2 6 2 5" xfId="11596" xr:uid="{00000000-0005-0000-0000-000041680000}"/>
    <cellStyle name="Normal 2 5 3 2 6 3" xfId="3250" xr:uid="{00000000-0005-0000-0000-000042680000}"/>
    <cellStyle name="Normal 2 5 3 2 6 3 2" xfId="8019" xr:uid="{00000000-0005-0000-0000-000043680000}"/>
    <cellStyle name="Normal 2 5 3 2 6 3 2 2" xfId="27092" xr:uid="{00000000-0005-0000-0000-000044680000}"/>
    <cellStyle name="Normal 2 5 3 2 6 3 2 3" xfId="17556" xr:uid="{00000000-0005-0000-0000-000045680000}"/>
    <cellStyle name="Normal 2 5 3 2 6 3 3" xfId="22324" xr:uid="{00000000-0005-0000-0000-000046680000}"/>
    <cellStyle name="Normal 2 5 3 2 6 3 4" xfId="12788" xr:uid="{00000000-0005-0000-0000-000047680000}"/>
    <cellStyle name="Normal 2 5 3 2 6 4" xfId="5635" xr:uid="{00000000-0005-0000-0000-000048680000}"/>
    <cellStyle name="Normal 2 5 3 2 6 4 2" xfId="24708" xr:uid="{00000000-0005-0000-0000-000049680000}"/>
    <cellStyle name="Normal 2 5 3 2 6 4 3" xfId="15172" xr:uid="{00000000-0005-0000-0000-00004A680000}"/>
    <cellStyle name="Normal 2 5 3 2 6 5" xfId="19940" xr:uid="{00000000-0005-0000-0000-00004B680000}"/>
    <cellStyle name="Normal 2 5 3 2 6 6" xfId="10404" xr:uid="{00000000-0005-0000-0000-00004C680000}"/>
    <cellStyle name="Normal 2 5 3 2 7" xfId="162" xr:uid="{00000000-0005-0000-0000-00004D680000}"/>
    <cellStyle name="Normal 2 5 3 2 7 2" xfId="1361" xr:uid="{00000000-0005-0000-0000-00004E680000}"/>
    <cellStyle name="Normal 2 5 3 2 7 2 2" xfId="3746" xr:uid="{00000000-0005-0000-0000-00004F680000}"/>
    <cellStyle name="Normal 2 5 3 2 7 2 2 2" xfId="8515" xr:uid="{00000000-0005-0000-0000-000050680000}"/>
    <cellStyle name="Normal 2 5 3 2 7 2 2 2 2" xfId="27588" xr:uid="{00000000-0005-0000-0000-000051680000}"/>
    <cellStyle name="Normal 2 5 3 2 7 2 2 2 3" xfId="18052" xr:uid="{00000000-0005-0000-0000-000052680000}"/>
    <cellStyle name="Normal 2 5 3 2 7 2 2 3" xfId="22820" xr:uid="{00000000-0005-0000-0000-000053680000}"/>
    <cellStyle name="Normal 2 5 3 2 7 2 2 4" xfId="13284" xr:uid="{00000000-0005-0000-0000-000054680000}"/>
    <cellStyle name="Normal 2 5 3 2 7 2 3" xfId="6131" xr:uid="{00000000-0005-0000-0000-000055680000}"/>
    <cellStyle name="Normal 2 5 3 2 7 2 3 2" xfId="25204" xr:uid="{00000000-0005-0000-0000-000056680000}"/>
    <cellStyle name="Normal 2 5 3 2 7 2 3 3" xfId="15668" xr:uid="{00000000-0005-0000-0000-000057680000}"/>
    <cellStyle name="Normal 2 5 3 2 7 2 4" xfId="20436" xr:uid="{00000000-0005-0000-0000-000058680000}"/>
    <cellStyle name="Normal 2 5 3 2 7 2 5" xfId="10900" xr:uid="{00000000-0005-0000-0000-000059680000}"/>
    <cellStyle name="Normal 2 5 3 2 7 3" xfId="2554" xr:uid="{00000000-0005-0000-0000-00005A680000}"/>
    <cellStyle name="Normal 2 5 3 2 7 3 2" xfId="7323" xr:uid="{00000000-0005-0000-0000-00005B680000}"/>
    <cellStyle name="Normal 2 5 3 2 7 3 2 2" xfId="26396" xr:uid="{00000000-0005-0000-0000-00005C680000}"/>
    <cellStyle name="Normal 2 5 3 2 7 3 2 3" xfId="16860" xr:uid="{00000000-0005-0000-0000-00005D680000}"/>
    <cellStyle name="Normal 2 5 3 2 7 3 3" xfId="21628" xr:uid="{00000000-0005-0000-0000-00005E680000}"/>
    <cellStyle name="Normal 2 5 3 2 7 3 4" xfId="12092" xr:uid="{00000000-0005-0000-0000-00005F680000}"/>
    <cellStyle name="Normal 2 5 3 2 7 4" xfId="4939" xr:uid="{00000000-0005-0000-0000-000060680000}"/>
    <cellStyle name="Normal 2 5 3 2 7 4 2" xfId="24012" xr:uid="{00000000-0005-0000-0000-000061680000}"/>
    <cellStyle name="Normal 2 5 3 2 7 4 3" xfId="14476" xr:uid="{00000000-0005-0000-0000-000062680000}"/>
    <cellStyle name="Normal 2 5 3 2 7 5" xfId="19244" xr:uid="{00000000-0005-0000-0000-000063680000}"/>
    <cellStyle name="Normal 2 5 3 2 7 6" xfId="9708" xr:uid="{00000000-0005-0000-0000-000064680000}"/>
    <cellStyle name="Normal 2 5 3 2 8" xfId="1196" xr:uid="{00000000-0005-0000-0000-000065680000}"/>
    <cellStyle name="Normal 2 5 3 2 8 2" xfId="2393" xr:uid="{00000000-0005-0000-0000-000066680000}"/>
    <cellStyle name="Normal 2 5 3 2 8 2 2" xfId="4778" xr:uid="{00000000-0005-0000-0000-000067680000}"/>
    <cellStyle name="Normal 2 5 3 2 8 2 2 2" xfId="9547" xr:uid="{00000000-0005-0000-0000-000068680000}"/>
    <cellStyle name="Normal 2 5 3 2 8 2 2 2 2" xfId="28620" xr:uid="{00000000-0005-0000-0000-000069680000}"/>
    <cellStyle name="Normal 2 5 3 2 8 2 2 2 3" xfId="19084" xr:uid="{00000000-0005-0000-0000-00006A680000}"/>
    <cellStyle name="Normal 2 5 3 2 8 2 2 3" xfId="23852" xr:uid="{00000000-0005-0000-0000-00006B680000}"/>
    <cellStyle name="Normal 2 5 3 2 8 2 2 4" xfId="14316" xr:uid="{00000000-0005-0000-0000-00006C680000}"/>
    <cellStyle name="Normal 2 5 3 2 8 2 3" xfId="7163" xr:uid="{00000000-0005-0000-0000-00006D680000}"/>
    <cellStyle name="Normal 2 5 3 2 8 2 3 2" xfId="26236" xr:uid="{00000000-0005-0000-0000-00006E680000}"/>
    <cellStyle name="Normal 2 5 3 2 8 2 3 3" xfId="16700" xr:uid="{00000000-0005-0000-0000-00006F680000}"/>
    <cellStyle name="Normal 2 5 3 2 8 2 4" xfId="21468" xr:uid="{00000000-0005-0000-0000-000070680000}"/>
    <cellStyle name="Normal 2 5 3 2 8 2 5" xfId="11932" xr:uid="{00000000-0005-0000-0000-000071680000}"/>
    <cellStyle name="Normal 2 5 3 2 8 3" xfId="3586" xr:uid="{00000000-0005-0000-0000-000072680000}"/>
    <cellStyle name="Normal 2 5 3 2 8 3 2" xfId="8355" xr:uid="{00000000-0005-0000-0000-000073680000}"/>
    <cellStyle name="Normal 2 5 3 2 8 3 2 2" xfId="27428" xr:uid="{00000000-0005-0000-0000-000074680000}"/>
    <cellStyle name="Normal 2 5 3 2 8 3 2 3" xfId="17892" xr:uid="{00000000-0005-0000-0000-000075680000}"/>
    <cellStyle name="Normal 2 5 3 2 8 3 3" xfId="22660" xr:uid="{00000000-0005-0000-0000-000076680000}"/>
    <cellStyle name="Normal 2 5 3 2 8 3 4" xfId="13124" xr:uid="{00000000-0005-0000-0000-000077680000}"/>
    <cellStyle name="Normal 2 5 3 2 8 4" xfId="5971" xr:uid="{00000000-0005-0000-0000-000078680000}"/>
    <cellStyle name="Normal 2 5 3 2 8 4 2" xfId="25044" xr:uid="{00000000-0005-0000-0000-000079680000}"/>
    <cellStyle name="Normal 2 5 3 2 8 4 3" xfId="15508" xr:uid="{00000000-0005-0000-0000-00007A680000}"/>
    <cellStyle name="Normal 2 5 3 2 8 5" xfId="20276" xr:uid="{00000000-0005-0000-0000-00007B680000}"/>
    <cellStyle name="Normal 2 5 3 2 8 6" xfId="10740" xr:uid="{00000000-0005-0000-0000-00007C680000}"/>
    <cellStyle name="Normal 2 5 3 2 9" xfId="102" xr:uid="{00000000-0005-0000-0000-00007D680000}"/>
    <cellStyle name="Normal 2 5 3 2 9 2" xfId="1301" xr:uid="{00000000-0005-0000-0000-00007E680000}"/>
    <cellStyle name="Normal 2 5 3 2 9 2 2" xfId="3686" xr:uid="{00000000-0005-0000-0000-00007F680000}"/>
    <cellStyle name="Normal 2 5 3 2 9 2 2 2" xfId="8455" xr:uid="{00000000-0005-0000-0000-000080680000}"/>
    <cellStyle name="Normal 2 5 3 2 9 2 2 2 2" xfId="27528" xr:uid="{00000000-0005-0000-0000-000081680000}"/>
    <cellStyle name="Normal 2 5 3 2 9 2 2 2 3" xfId="17992" xr:uid="{00000000-0005-0000-0000-000082680000}"/>
    <cellStyle name="Normal 2 5 3 2 9 2 2 3" xfId="22760" xr:uid="{00000000-0005-0000-0000-000083680000}"/>
    <cellStyle name="Normal 2 5 3 2 9 2 2 4" xfId="13224" xr:uid="{00000000-0005-0000-0000-000084680000}"/>
    <cellStyle name="Normal 2 5 3 2 9 2 3" xfId="6071" xr:uid="{00000000-0005-0000-0000-000085680000}"/>
    <cellStyle name="Normal 2 5 3 2 9 2 3 2" xfId="25144" xr:uid="{00000000-0005-0000-0000-000086680000}"/>
    <cellStyle name="Normal 2 5 3 2 9 2 3 3" xfId="15608" xr:uid="{00000000-0005-0000-0000-000087680000}"/>
    <cellStyle name="Normal 2 5 3 2 9 2 4" xfId="20376" xr:uid="{00000000-0005-0000-0000-000088680000}"/>
    <cellStyle name="Normal 2 5 3 2 9 2 5" xfId="10840" xr:uid="{00000000-0005-0000-0000-000089680000}"/>
    <cellStyle name="Normal 2 5 3 2 9 3" xfId="2494" xr:uid="{00000000-0005-0000-0000-00008A680000}"/>
    <cellStyle name="Normal 2 5 3 2 9 3 2" xfId="7263" xr:uid="{00000000-0005-0000-0000-00008B680000}"/>
    <cellStyle name="Normal 2 5 3 2 9 3 2 2" xfId="26336" xr:uid="{00000000-0005-0000-0000-00008C680000}"/>
    <cellStyle name="Normal 2 5 3 2 9 3 2 3" xfId="16800" xr:uid="{00000000-0005-0000-0000-00008D680000}"/>
    <cellStyle name="Normal 2 5 3 2 9 3 3" xfId="21568" xr:uid="{00000000-0005-0000-0000-00008E680000}"/>
    <cellStyle name="Normal 2 5 3 2 9 3 4" xfId="12032" xr:uid="{00000000-0005-0000-0000-00008F680000}"/>
    <cellStyle name="Normal 2 5 3 2 9 4" xfId="4879" xr:uid="{00000000-0005-0000-0000-000090680000}"/>
    <cellStyle name="Normal 2 5 3 2 9 4 2" xfId="23952" xr:uid="{00000000-0005-0000-0000-000091680000}"/>
    <cellStyle name="Normal 2 5 3 2 9 4 3" xfId="14416" xr:uid="{00000000-0005-0000-0000-000092680000}"/>
    <cellStyle name="Normal 2 5 3 2 9 5" xfId="19184" xr:uid="{00000000-0005-0000-0000-000093680000}"/>
    <cellStyle name="Normal 2 5 3 2 9 6" xfId="9648" xr:uid="{00000000-0005-0000-0000-000094680000}"/>
    <cellStyle name="Normal 2 5 3 3" xfId="210" xr:uid="{00000000-0005-0000-0000-000095680000}"/>
    <cellStyle name="Normal 2 5 3 3 10" xfId="9756" xr:uid="{00000000-0005-0000-0000-000096680000}"/>
    <cellStyle name="Normal 2 5 3 3 2" xfId="282" xr:uid="{00000000-0005-0000-0000-000097680000}"/>
    <cellStyle name="Normal 2 5 3 3 2 2" xfId="426" xr:uid="{00000000-0005-0000-0000-000098680000}"/>
    <cellStyle name="Normal 2 5 3 3 2 2 2" xfId="775" xr:uid="{00000000-0005-0000-0000-000099680000}"/>
    <cellStyle name="Normal 2 5 3 3 2 2 2 2" xfId="1973" xr:uid="{00000000-0005-0000-0000-00009A680000}"/>
    <cellStyle name="Normal 2 5 3 3 2 2 2 2 2" xfId="4358" xr:uid="{00000000-0005-0000-0000-00009B680000}"/>
    <cellStyle name="Normal 2 5 3 3 2 2 2 2 2 2" xfId="9127" xr:uid="{00000000-0005-0000-0000-00009C680000}"/>
    <cellStyle name="Normal 2 5 3 3 2 2 2 2 2 2 2" xfId="28200" xr:uid="{00000000-0005-0000-0000-00009D680000}"/>
    <cellStyle name="Normal 2 5 3 3 2 2 2 2 2 2 3" xfId="18664" xr:uid="{00000000-0005-0000-0000-00009E680000}"/>
    <cellStyle name="Normal 2 5 3 3 2 2 2 2 2 3" xfId="23432" xr:uid="{00000000-0005-0000-0000-00009F680000}"/>
    <cellStyle name="Normal 2 5 3 3 2 2 2 2 2 4" xfId="13896" xr:uid="{00000000-0005-0000-0000-0000A0680000}"/>
    <cellStyle name="Normal 2 5 3 3 2 2 2 2 3" xfId="6743" xr:uid="{00000000-0005-0000-0000-0000A1680000}"/>
    <cellStyle name="Normal 2 5 3 3 2 2 2 2 3 2" xfId="25816" xr:uid="{00000000-0005-0000-0000-0000A2680000}"/>
    <cellStyle name="Normal 2 5 3 3 2 2 2 2 3 3" xfId="16280" xr:uid="{00000000-0005-0000-0000-0000A3680000}"/>
    <cellStyle name="Normal 2 5 3 3 2 2 2 2 4" xfId="21048" xr:uid="{00000000-0005-0000-0000-0000A4680000}"/>
    <cellStyle name="Normal 2 5 3 3 2 2 2 2 5" xfId="11512" xr:uid="{00000000-0005-0000-0000-0000A5680000}"/>
    <cellStyle name="Normal 2 5 3 3 2 2 2 3" xfId="3166" xr:uid="{00000000-0005-0000-0000-0000A6680000}"/>
    <cellStyle name="Normal 2 5 3 3 2 2 2 3 2" xfId="7935" xr:uid="{00000000-0005-0000-0000-0000A7680000}"/>
    <cellStyle name="Normal 2 5 3 3 2 2 2 3 2 2" xfId="27008" xr:uid="{00000000-0005-0000-0000-0000A8680000}"/>
    <cellStyle name="Normal 2 5 3 3 2 2 2 3 2 3" xfId="17472" xr:uid="{00000000-0005-0000-0000-0000A9680000}"/>
    <cellStyle name="Normal 2 5 3 3 2 2 2 3 3" xfId="22240" xr:uid="{00000000-0005-0000-0000-0000AA680000}"/>
    <cellStyle name="Normal 2 5 3 3 2 2 2 3 4" xfId="12704" xr:uid="{00000000-0005-0000-0000-0000AB680000}"/>
    <cellStyle name="Normal 2 5 3 3 2 2 2 4" xfId="5551" xr:uid="{00000000-0005-0000-0000-0000AC680000}"/>
    <cellStyle name="Normal 2 5 3 3 2 2 2 4 2" xfId="24624" xr:uid="{00000000-0005-0000-0000-0000AD680000}"/>
    <cellStyle name="Normal 2 5 3 3 2 2 2 4 3" xfId="15088" xr:uid="{00000000-0005-0000-0000-0000AE680000}"/>
    <cellStyle name="Normal 2 5 3 3 2 2 2 5" xfId="19856" xr:uid="{00000000-0005-0000-0000-0000AF680000}"/>
    <cellStyle name="Normal 2 5 3 3 2 2 2 6" xfId="10320" xr:uid="{00000000-0005-0000-0000-0000B0680000}"/>
    <cellStyle name="Normal 2 5 3 3 2 2 3" xfId="1123" xr:uid="{00000000-0005-0000-0000-0000B1680000}"/>
    <cellStyle name="Normal 2 5 3 3 2 2 3 2" xfId="2321" xr:uid="{00000000-0005-0000-0000-0000B2680000}"/>
    <cellStyle name="Normal 2 5 3 3 2 2 3 2 2" xfId="4706" xr:uid="{00000000-0005-0000-0000-0000B3680000}"/>
    <cellStyle name="Normal 2 5 3 3 2 2 3 2 2 2" xfId="9475" xr:uid="{00000000-0005-0000-0000-0000B4680000}"/>
    <cellStyle name="Normal 2 5 3 3 2 2 3 2 2 2 2" xfId="28548" xr:uid="{00000000-0005-0000-0000-0000B5680000}"/>
    <cellStyle name="Normal 2 5 3 3 2 2 3 2 2 2 3" xfId="19012" xr:uid="{00000000-0005-0000-0000-0000B6680000}"/>
    <cellStyle name="Normal 2 5 3 3 2 2 3 2 2 3" xfId="23780" xr:uid="{00000000-0005-0000-0000-0000B7680000}"/>
    <cellStyle name="Normal 2 5 3 3 2 2 3 2 2 4" xfId="14244" xr:uid="{00000000-0005-0000-0000-0000B8680000}"/>
    <cellStyle name="Normal 2 5 3 3 2 2 3 2 3" xfId="7091" xr:uid="{00000000-0005-0000-0000-0000B9680000}"/>
    <cellStyle name="Normal 2 5 3 3 2 2 3 2 3 2" xfId="26164" xr:uid="{00000000-0005-0000-0000-0000BA680000}"/>
    <cellStyle name="Normal 2 5 3 3 2 2 3 2 3 3" xfId="16628" xr:uid="{00000000-0005-0000-0000-0000BB680000}"/>
    <cellStyle name="Normal 2 5 3 3 2 2 3 2 4" xfId="21396" xr:uid="{00000000-0005-0000-0000-0000BC680000}"/>
    <cellStyle name="Normal 2 5 3 3 2 2 3 2 5" xfId="11860" xr:uid="{00000000-0005-0000-0000-0000BD680000}"/>
    <cellStyle name="Normal 2 5 3 3 2 2 3 3" xfId="3514" xr:uid="{00000000-0005-0000-0000-0000BE680000}"/>
    <cellStyle name="Normal 2 5 3 3 2 2 3 3 2" xfId="8283" xr:uid="{00000000-0005-0000-0000-0000BF680000}"/>
    <cellStyle name="Normal 2 5 3 3 2 2 3 3 2 2" xfId="27356" xr:uid="{00000000-0005-0000-0000-0000C0680000}"/>
    <cellStyle name="Normal 2 5 3 3 2 2 3 3 2 3" xfId="17820" xr:uid="{00000000-0005-0000-0000-0000C1680000}"/>
    <cellStyle name="Normal 2 5 3 3 2 2 3 3 3" xfId="22588" xr:uid="{00000000-0005-0000-0000-0000C2680000}"/>
    <cellStyle name="Normal 2 5 3 3 2 2 3 3 4" xfId="13052" xr:uid="{00000000-0005-0000-0000-0000C3680000}"/>
    <cellStyle name="Normal 2 5 3 3 2 2 3 4" xfId="5899" xr:uid="{00000000-0005-0000-0000-0000C4680000}"/>
    <cellStyle name="Normal 2 5 3 3 2 2 3 4 2" xfId="24972" xr:uid="{00000000-0005-0000-0000-0000C5680000}"/>
    <cellStyle name="Normal 2 5 3 3 2 2 3 4 3" xfId="15436" xr:uid="{00000000-0005-0000-0000-0000C6680000}"/>
    <cellStyle name="Normal 2 5 3 3 2 2 3 5" xfId="20204" xr:uid="{00000000-0005-0000-0000-0000C7680000}"/>
    <cellStyle name="Normal 2 5 3 3 2 2 3 6" xfId="10668" xr:uid="{00000000-0005-0000-0000-0000C8680000}"/>
    <cellStyle name="Normal 2 5 3 3 2 2 4" xfId="1625" xr:uid="{00000000-0005-0000-0000-0000C9680000}"/>
    <cellStyle name="Normal 2 5 3 3 2 2 4 2" xfId="4010" xr:uid="{00000000-0005-0000-0000-0000CA680000}"/>
    <cellStyle name="Normal 2 5 3 3 2 2 4 2 2" xfId="8779" xr:uid="{00000000-0005-0000-0000-0000CB680000}"/>
    <cellStyle name="Normal 2 5 3 3 2 2 4 2 2 2" xfId="27852" xr:uid="{00000000-0005-0000-0000-0000CC680000}"/>
    <cellStyle name="Normal 2 5 3 3 2 2 4 2 2 3" xfId="18316" xr:uid="{00000000-0005-0000-0000-0000CD680000}"/>
    <cellStyle name="Normal 2 5 3 3 2 2 4 2 3" xfId="23084" xr:uid="{00000000-0005-0000-0000-0000CE680000}"/>
    <cellStyle name="Normal 2 5 3 3 2 2 4 2 4" xfId="13548" xr:uid="{00000000-0005-0000-0000-0000CF680000}"/>
    <cellStyle name="Normal 2 5 3 3 2 2 4 3" xfId="6395" xr:uid="{00000000-0005-0000-0000-0000D0680000}"/>
    <cellStyle name="Normal 2 5 3 3 2 2 4 3 2" xfId="25468" xr:uid="{00000000-0005-0000-0000-0000D1680000}"/>
    <cellStyle name="Normal 2 5 3 3 2 2 4 3 3" xfId="15932" xr:uid="{00000000-0005-0000-0000-0000D2680000}"/>
    <cellStyle name="Normal 2 5 3 3 2 2 4 4" xfId="20700" xr:uid="{00000000-0005-0000-0000-0000D3680000}"/>
    <cellStyle name="Normal 2 5 3 3 2 2 4 5" xfId="11164" xr:uid="{00000000-0005-0000-0000-0000D4680000}"/>
    <cellStyle name="Normal 2 5 3 3 2 2 5" xfId="2818" xr:uid="{00000000-0005-0000-0000-0000D5680000}"/>
    <cellStyle name="Normal 2 5 3 3 2 2 5 2" xfId="7587" xr:uid="{00000000-0005-0000-0000-0000D6680000}"/>
    <cellStyle name="Normal 2 5 3 3 2 2 5 2 2" xfId="26660" xr:uid="{00000000-0005-0000-0000-0000D7680000}"/>
    <cellStyle name="Normal 2 5 3 3 2 2 5 2 3" xfId="17124" xr:uid="{00000000-0005-0000-0000-0000D8680000}"/>
    <cellStyle name="Normal 2 5 3 3 2 2 5 3" xfId="21892" xr:uid="{00000000-0005-0000-0000-0000D9680000}"/>
    <cellStyle name="Normal 2 5 3 3 2 2 5 4" xfId="12356" xr:uid="{00000000-0005-0000-0000-0000DA680000}"/>
    <cellStyle name="Normal 2 5 3 3 2 2 6" xfId="5203" xr:uid="{00000000-0005-0000-0000-0000DB680000}"/>
    <cellStyle name="Normal 2 5 3 3 2 2 6 2" xfId="24276" xr:uid="{00000000-0005-0000-0000-0000DC680000}"/>
    <cellStyle name="Normal 2 5 3 3 2 2 6 3" xfId="14740" xr:uid="{00000000-0005-0000-0000-0000DD680000}"/>
    <cellStyle name="Normal 2 5 3 3 2 2 7" xfId="19508" xr:uid="{00000000-0005-0000-0000-0000DE680000}"/>
    <cellStyle name="Normal 2 5 3 3 2 2 8" xfId="9972" xr:uid="{00000000-0005-0000-0000-0000DF680000}"/>
    <cellStyle name="Normal 2 5 3 3 2 3" xfId="631" xr:uid="{00000000-0005-0000-0000-0000E0680000}"/>
    <cellStyle name="Normal 2 5 3 3 2 3 2" xfId="1829" xr:uid="{00000000-0005-0000-0000-0000E1680000}"/>
    <cellStyle name="Normal 2 5 3 3 2 3 2 2" xfId="4214" xr:uid="{00000000-0005-0000-0000-0000E2680000}"/>
    <cellStyle name="Normal 2 5 3 3 2 3 2 2 2" xfId="8983" xr:uid="{00000000-0005-0000-0000-0000E3680000}"/>
    <cellStyle name="Normal 2 5 3 3 2 3 2 2 2 2" xfId="28056" xr:uid="{00000000-0005-0000-0000-0000E4680000}"/>
    <cellStyle name="Normal 2 5 3 3 2 3 2 2 2 3" xfId="18520" xr:uid="{00000000-0005-0000-0000-0000E5680000}"/>
    <cellStyle name="Normal 2 5 3 3 2 3 2 2 3" xfId="23288" xr:uid="{00000000-0005-0000-0000-0000E6680000}"/>
    <cellStyle name="Normal 2 5 3 3 2 3 2 2 4" xfId="13752" xr:uid="{00000000-0005-0000-0000-0000E7680000}"/>
    <cellStyle name="Normal 2 5 3 3 2 3 2 3" xfId="6599" xr:uid="{00000000-0005-0000-0000-0000E8680000}"/>
    <cellStyle name="Normal 2 5 3 3 2 3 2 3 2" xfId="25672" xr:uid="{00000000-0005-0000-0000-0000E9680000}"/>
    <cellStyle name="Normal 2 5 3 3 2 3 2 3 3" xfId="16136" xr:uid="{00000000-0005-0000-0000-0000EA680000}"/>
    <cellStyle name="Normal 2 5 3 3 2 3 2 4" xfId="20904" xr:uid="{00000000-0005-0000-0000-0000EB680000}"/>
    <cellStyle name="Normal 2 5 3 3 2 3 2 5" xfId="11368" xr:uid="{00000000-0005-0000-0000-0000EC680000}"/>
    <cellStyle name="Normal 2 5 3 3 2 3 3" xfId="3022" xr:uid="{00000000-0005-0000-0000-0000ED680000}"/>
    <cellStyle name="Normal 2 5 3 3 2 3 3 2" xfId="7791" xr:uid="{00000000-0005-0000-0000-0000EE680000}"/>
    <cellStyle name="Normal 2 5 3 3 2 3 3 2 2" xfId="26864" xr:uid="{00000000-0005-0000-0000-0000EF680000}"/>
    <cellStyle name="Normal 2 5 3 3 2 3 3 2 3" xfId="17328" xr:uid="{00000000-0005-0000-0000-0000F0680000}"/>
    <cellStyle name="Normal 2 5 3 3 2 3 3 3" xfId="22096" xr:uid="{00000000-0005-0000-0000-0000F1680000}"/>
    <cellStyle name="Normal 2 5 3 3 2 3 3 4" xfId="12560" xr:uid="{00000000-0005-0000-0000-0000F2680000}"/>
    <cellStyle name="Normal 2 5 3 3 2 3 4" xfId="5407" xr:uid="{00000000-0005-0000-0000-0000F3680000}"/>
    <cellStyle name="Normal 2 5 3 3 2 3 4 2" xfId="24480" xr:uid="{00000000-0005-0000-0000-0000F4680000}"/>
    <cellStyle name="Normal 2 5 3 3 2 3 4 3" xfId="14944" xr:uid="{00000000-0005-0000-0000-0000F5680000}"/>
    <cellStyle name="Normal 2 5 3 3 2 3 5" xfId="19712" xr:uid="{00000000-0005-0000-0000-0000F6680000}"/>
    <cellStyle name="Normal 2 5 3 3 2 3 6" xfId="10176" xr:uid="{00000000-0005-0000-0000-0000F7680000}"/>
    <cellStyle name="Normal 2 5 3 3 2 4" xfId="979" xr:uid="{00000000-0005-0000-0000-0000F8680000}"/>
    <cellStyle name="Normal 2 5 3 3 2 4 2" xfId="2177" xr:uid="{00000000-0005-0000-0000-0000F9680000}"/>
    <cellStyle name="Normal 2 5 3 3 2 4 2 2" xfId="4562" xr:uid="{00000000-0005-0000-0000-0000FA680000}"/>
    <cellStyle name="Normal 2 5 3 3 2 4 2 2 2" xfId="9331" xr:uid="{00000000-0005-0000-0000-0000FB680000}"/>
    <cellStyle name="Normal 2 5 3 3 2 4 2 2 2 2" xfId="28404" xr:uid="{00000000-0005-0000-0000-0000FC680000}"/>
    <cellStyle name="Normal 2 5 3 3 2 4 2 2 2 3" xfId="18868" xr:uid="{00000000-0005-0000-0000-0000FD680000}"/>
    <cellStyle name="Normal 2 5 3 3 2 4 2 2 3" xfId="23636" xr:uid="{00000000-0005-0000-0000-0000FE680000}"/>
    <cellStyle name="Normal 2 5 3 3 2 4 2 2 4" xfId="14100" xr:uid="{00000000-0005-0000-0000-0000FF680000}"/>
    <cellStyle name="Normal 2 5 3 3 2 4 2 3" xfId="6947" xr:uid="{00000000-0005-0000-0000-000000690000}"/>
    <cellStyle name="Normal 2 5 3 3 2 4 2 3 2" xfId="26020" xr:uid="{00000000-0005-0000-0000-000001690000}"/>
    <cellStyle name="Normal 2 5 3 3 2 4 2 3 3" xfId="16484" xr:uid="{00000000-0005-0000-0000-000002690000}"/>
    <cellStyle name="Normal 2 5 3 3 2 4 2 4" xfId="21252" xr:uid="{00000000-0005-0000-0000-000003690000}"/>
    <cellStyle name="Normal 2 5 3 3 2 4 2 5" xfId="11716" xr:uid="{00000000-0005-0000-0000-000004690000}"/>
    <cellStyle name="Normal 2 5 3 3 2 4 3" xfId="3370" xr:uid="{00000000-0005-0000-0000-000005690000}"/>
    <cellStyle name="Normal 2 5 3 3 2 4 3 2" xfId="8139" xr:uid="{00000000-0005-0000-0000-000006690000}"/>
    <cellStyle name="Normal 2 5 3 3 2 4 3 2 2" xfId="27212" xr:uid="{00000000-0005-0000-0000-000007690000}"/>
    <cellStyle name="Normal 2 5 3 3 2 4 3 2 3" xfId="17676" xr:uid="{00000000-0005-0000-0000-000008690000}"/>
    <cellStyle name="Normal 2 5 3 3 2 4 3 3" xfId="22444" xr:uid="{00000000-0005-0000-0000-000009690000}"/>
    <cellStyle name="Normal 2 5 3 3 2 4 3 4" xfId="12908" xr:uid="{00000000-0005-0000-0000-00000A690000}"/>
    <cellStyle name="Normal 2 5 3 3 2 4 4" xfId="5755" xr:uid="{00000000-0005-0000-0000-00000B690000}"/>
    <cellStyle name="Normal 2 5 3 3 2 4 4 2" xfId="24828" xr:uid="{00000000-0005-0000-0000-00000C690000}"/>
    <cellStyle name="Normal 2 5 3 3 2 4 4 3" xfId="15292" xr:uid="{00000000-0005-0000-0000-00000D690000}"/>
    <cellStyle name="Normal 2 5 3 3 2 4 5" xfId="20060" xr:uid="{00000000-0005-0000-0000-00000E690000}"/>
    <cellStyle name="Normal 2 5 3 3 2 4 6" xfId="10524" xr:uid="{00000000-0005-0000-0000-00000F690000}"/>
    <cellStyle name="Normal 2 5 3 3 2 5" xfId="1481" xr:uid="{00000000-0005-0000-0000-000010690000}"/>
    <cellStyle name="Normal 2 5 3 3 2 5 2" xfId="3866" xr:uid="{00000000-0005-0000-0000-000011690000}"/>
    <cellStyle name="Normal 2 5 3 3 2 5 2 2" xfId="8635" xr:uid="{00000000-0005-0000-0000-000012690000}"/>
    <cellStyle name="Normal 2 5 3 3 2 5 2 2 2" xfId="27708" xr:uid="{00000000-0005-0000-0000-000013690000}"/>
    <cellStyle name="Normal 2 5 3 3 2 5 2 2 3" xfId="18172" xr:uid="{00000000-0005-0000-0000-000014690000}"/>
    <cellStyle name="Normal 2 5 3 3 2 5 2 3" xfId="22940" xr:uid="{00000000-0005-0000-0000-000015690000}"/>
    <cellStyle name="Normal 2 5 3 3 2 5 2 4" xfId="13404" xr:uid="{00000000-0005-0000-0000-000016690000}"/>
    <cellStyle name="Normal 2 5 3 3 2 5 3" xfId="6251" xr:uid="{00000000-0005-0000-0000-000017690000}"/>
    <cellStyle name="Normal 2 5 3 3 2 5 3 2" xfId="25324" xr:uid="{00000000-0005-0000-0000-000018690000}"/>
    <cellStyle name="Normal 2 5 3 3 2 5 3 3" xfId="15788" xr:uid="{00000000-0005-0000-0000-000019690000}"/>
    <cellStyle name="Normal 2 5 3 3 2 5 4" xfId="20556" xr:uid="{00000000-0005-0000-0000-00001A690000}"/>
    <cellStyle name="Normal 2 5 3 3 2 5 5" xfId="11020" xr:uid="{00000000-0005-0000-0000-00001B690000}"/>
    <cellStyle name="Normal 2 5 3 3 2 6" xfId="2674" xr:uid="{00000000-0005-0000-0000-00001C690000}"/>
    <cellStyle name="Normal 2 5 3 3 2 6 2" xfId="7443" xr:uid="{00000000-0005-0000-0000-00001D690000}"/>
    <cellStyle name="Normal 2 5 3 3 2 6 2 2" xfId="26516" xr:uid="{00000000-0005-0000-0000-00001E690000}"/>
    <cellStyle name="Normal 2 5 3 3 2 6 2 3" xfId="16980" xr:uid="{00000000-0005-0000-0000-00001F690000}"/>
    <cellStyle name="Normal 2 5 3 3 2 6 3" xfId="21748" xr:uid="{00000000-0005-0000-0000-000020690000}"/>
    <cellStyle name="Normal 2 5 3 3 2 6 4" xfId="12212" xr:uid="{00000000-0005-0000-0000-000021690000}"/>
    <cellStyle name="Normal 2 5 3 3 2 7" xfId="5059" xr:uid="{00000000-0005-0000-0000-000022690000}"/>
    <cellStyle name="Normal 2 5 3 3 2 7 2" xfId="24132" xr:uid="{00000000-0005-0000-0000-000023690000}"/>
    <cellStyle name="Normal 2 5 3 3 2 7 3" xfId="14596" xr:uid="{00000000-0005-0000-0000-000024690000}"/>
    <cellStyle name="Normal 2 5 3 3 2 8" xfId="19364" xr:uid="{00000000-0005-0000-0000-000025690000}"/>
    <cellStyle name="Normal 2 5 3 3 2 9" xfId="9828" xr:uid="{00000000-0005-0000-0000-000026690000}"/>
    <cellStyle name="Normal 2 5 3 3 3" xfId="354" xr:uid="{00000000-0005-0000-0000-000027690000}"/>
    <cellStyle name="Normal 2 5 3 3 3 2" xfId="703" xr:uid="{00000000-0005-0000-0000-000028690000}"/>
    <cellStyle name="Normal 2 5 3 3 3 2 2" xfId="1901" xr:uid="{00000000-0005-0000-0000-000029690000}"/>
    <cellStyle name="Normal 2 5 3 3 3 2 2 2" xfId="4286" xr:uid="{00000000-0005-0000-0000-00002A690000}"/>
    <cellStyle name="Normal 2 5 3 3 3 2 2 2 2" xfId="9055" xr:uid="{00000000-0005-0000-0000-00002B690000}"/>
    <cellStyle name="Normal 2 5 3 3 3 2 2 2 2 2" xfId="28128" xr:uid="{00000000-0005-0000-0000-00002C690000}"/>
    <cellStyle name="Normal 2 5 3 3 3 2 2 2 2 3" xfId="18592" xr:uid="{00000000-0005-0000-0000-00002D690000}"/>
    <cellStyle name="Normal 2 5 3 3 3 2 2 2 3" xfId="23360" xr:uid="{00000000-0005-0000-0000-00002E690000}"/>
    <cellStyle name="Normal 2 5 3 3 3 2 2 2 4" xfId="13824" xr:uid="{00000000-0005-0000-0000-00002F690000}"/>
    <cellStyle name="Normal 2 5 3 3 3 2 2 3" xfId="6671" xr:uid="{00000000-0005-0000-0000-000030690000}"/>
    <cellStyle name="Normal 2 5 3 3 3 2 2 3 2" xfId="25744" xr:uid="{00000000-0005-0000-0000-000031690000}"/>
    <cellStyle name="Normal 2 5 3 3 3 2 2 3 3" xfId="16208" xr:uid="{00000000-0005-0000-0000-000032690000}"/>
    <cellStyle name="Normal 2 5 3 3 3 2 2 4" xfId="20976" xr:uid="{00000000-0005-0000-0000-000033690000}"/>
    <cellStyle name="Normal 2 5 3 3 3 2 2 5" xfId="11440" xr:uid="{00000000-0005-0000-0000-000034690000}"/>
    <cellStyle name="Normal 2 5 3 3 3 2 3" xfId="3094" xr:uid="{00000000-0005-0000-0000-000035690000}"/>
    <cellStyle name="Normal 2 5 3 3 3 2 3 2" xfId="7863" xr:uid="{00000000-0005-0000-0000-000036690000}"/>
    <cellStyle name="Normal 2 5 3 3 3 2 3 2 2" xfId="26936" xr:uid="{00000000-0005-0000-0000-000037690000}"/>
    <cellStyle name="Normal 2 5 3 3 3 2 3 2 3" xfId="17400" xr:uid="{00000000-0005-0000-0000-000038690000}"/>
    <cellStyle name="Normal 2 5 3 3 3 2 3 3" xfId="22168" xr:uid="{00000000-0005-0000-0000-000039690000}"/>
    <cellStyle name="Normal 2 5 3 3 3 2 3 4" xfId="12632" xr:uid="{00000000-0005-0000-0000-00003A690000}"/>
    <cellStyle name="Normal 2 5 3 3 3 2 4" xfId="5479" xr:uid="{00000000-0005-0000-0000-00003B690000}"/>
    <cellStyle name="Normal 2 5 3 3 3 2 4 2" xfId="24552" xr:uid="{00000000-0005-0000-0000-00003C690000}"/>
    <cellStyle name="Normal 2 5 3 3 3 2 4 3" xfId="15016" xr:uid="{00000000-0005-0000-0000-00003D690000}"/>
    <cellStyle name="Normal 2 5 3 3 3 2 5" xfId="19784" xr:uid="{00000000-0005-0000-0000-00003E690000}"/>
    <cellStyle name="Normal 2 5 3 3 3 2 6" xfId="10248" xr:uid="{00000000-0005-0000-0000-00003F690000}"/>
    <cellStyle name="Normal 2 5 3 3 3 3" xfId="1051" xr:uid="{00000000-0005-0000-0000-000040690000}"/>
    <cellStyle name="Normal 2 5 3 3 3 3 2" xfId="2249" xr:uid="{00000000-0005-0000-0000-000041690000}"/>
    <cellStyle name="Normal 2 5 3 3 3 3 2 2" xfId="4634" xr:uid="{00000000-0005-0000-0000-000042690000}"/>
    <cellStyle name="Normal 2 5 3 3 3 3 2 2 2" xfId="9403" xr:uid="{00000000-0005-0000-0000-000043690000}"/>
    <cellStyle name="Normal 2 5 3 3 3 3 2 2 2 2" xfId="28476" xr:uid="{00000000-0005-0000-0000-000044690000}"/>
    <cellStyle name="Normal 2 5 3 3 3 3 2 2 2 3" xfId="18940" xr:uid="{00000000-0005-0000-0000-000045690000}"/>
    <cellStyle name="Normal 2 5 3 3 3 3 2 2 3" xfId="23708" xr:uid="{00000000-0005-0000-0000-000046690000}"/>
    <cellStyle name="Normal 2 5 3 3 3 3 2 2 4" xfId="14172" xr:uid="{00000000-0005-0000-0000-000047690000}"/>
    <cellStyle name="Normal 2 5 3 3 3 3 2 3" xfId="7019" xr:uid="{00000000-0005-0000-0000-000048690000}"/>
    <cellStyle name="Normal 2 5 3 3 3 3 2 3 2" xfId="26092" xr:uid="{00000000-0005-0000-0000-000049690000}"/>
    <cellStyle name="Normal 2 5 3 3 3 3 2 3 3" xfId="16556" xr:uid="{00000000-0005-0000-0000-00004A690000}"/>
    <cellStyle name="Normal 2 5 3 3 3 3 2 4" xfId="21324" xr:uid="{00000000-0005-0000-0000-00004B690000}"/>
    <cellStyle name="Normal 2 5 3 3 3 3 2 5" xfId="11788" xr:uid="{00000000-0005-0000-0000-00004C690000}"/>
    <cellStyle name="Normal 2 5 3 3 3 3 3" xfId="3442" xr:uid="{00000000-0005-0000-0000-00004D690000}"/>
    <cellStyle name="Normal 2 5 3 3 3 3 3 2" xfId="8211" xr:uid="{00000000-0005-0000-0000-00004E690000}"/>
    <cellStyle name="Normal 2 5 3 3 3 3 3 2 2" xfId="27284" xr:uid="{00000000-0005-0000-0000-00004F690000}"/>
    <cellStyle name="Normal 2 5 3 3 3 3 3 2 3" xfId="17748" xr:uid="{00000000-0005-0000-0000-000050690000}"/>
    <cellStyle name="Normal 2 5 3 3 3 3 3 3" xfId="22516" xr:uid="{00000000-0005-0000-0000-000051690000}"/>
    <cellStyle name="Normal 2 5 3 3 3 3 3 4" xfId="12980" xr:uid="{00000000-0005-0000-0000-000052690000}"/>
    <cellStyle name="Normal 2 5 3 3 3 3 4" xfId="5827" xr:uid="{00000000-0005-0000-0000-000053690000}"/>
    <cellStyle name="Normal 2 5 3 3 3 3 4 2" xfId="24900" xr:uid="{00000000-0005-0000-0000-000054690000}"/>
    <cellStyle name="Normal 2 5 3 3 3 3 4 3" xfId="15364" xr:uid="{00000000-0005-0000-0000-000055690000}"/>
    <cellStyle name="Normal 2 5 3 3 3 3 5" xfId="20132" xr:uid="{00000000-0005-0000-0000-000056690000}"/>
    <cellStyle name="Normal 2 5 3 3 3 3 6" xfId="10596" xr:uid="{00000000-0005-0000-0000-000057690000}"/>
    <cellStyle name="Normal 2 5 3 3 3 4" xfId="1553" xr:uid="{00000000-0005-0000-0000-000058690000}"/>
    <cellStyle name="Normal 2 5 3 3 3 4 2" xfId="3938" xr:uid="{00000000-0005-0000-0000-000059690000}"/>
    <cellStyle name="Normal 2 5 3 3 3 4 2 2" xfId="8707" xr:uid="{00000000-0005-0000-0000-00005A690000}"/>
    <cellStyle name="Normal 2 5 3 3 3 4 2 2 2" xfId="27780" xr:uid="{00000000-0005-0000-0000-00005B690000}"/>
    <cellStyle name="Normal 2 5 3 3 3 4 2 2 3" xfId="18244" xr:uid="{00000000-0005-0000-0000-00005C690000}"/>
    <cellStyle name="Normal 2 5 3 3 3 4 2 3" xfId="23012" xr:uid="{00000000-0005-0000-0000-00005D690000}"/>
    <cellStyle name="Normal 2 5 3 3 3 4 2 4" xfId="13476" xr:uid="{00000000-0005-0000-0000-00005E690000}"/>
    <cellStyle name="Normal 2 5 3 3 3 4 3" xfId="6323" xr:uid="{00000000-0005-0000-0000-00005F690000}"/>
    <cellStyle name="Normal 2 5 3 3 3 4 3 2" xfId="25396" xr:uid="{00000000-0005-0000-0000-000060690000}"/>
    <cellStyle name="Normal 2 5 3 3 3 4 3 3" xfId="15860" xr:uid="{00000000-0005-0000-0000-000061690000}"/>
    <cellStyle name="Normal 2 5 3 3 3 4 4" xfId="20628" xr:uid="{00000000-0005-0000-0000-000062690000}"/>
    <cellStyle name="Normal 2 5 3 3 3 4 5" xfId="11092" xr:uid="{00000000-0005-0000-0000-000063690000}"/>
    <cellStyle name="Normal 2 5 3 3 3 5" xfId="2746" xr:uid="{00000000-0005-0000-0000-000064690000}"/>
    <cellStyle name="Normal 2 5 3 3 3 5 2" xfId="7515" xr:uid="{00000000-0005-0000-0000-000065690000}"/>
    <cellStyle name="Normal 2 5 3 3 3 5 2 2" xfId="26588" xr:uid="{00000000-0005-0000-0000-000066690000}"/>
    <cellStyle name="Normal 2 5 3 3 3 5 2 3" xfId="17052" xr:uid="{00000000-0005-0000-0000-000067690000}"/>
    <cellStyle name="Normal 2 5 3 3 3 5 3" xfId="21820" xr:uid="{00000000-0005-0000-0000-000068690000}"/>
    <cellStyle name="Normal 2 5 3 3 3 5 4" xfId="12284" xr:uid="{00000000-0005-0000-0000-000069690000}"/>
    <cellStyle name="Normal 2 5 3 3 3 6" xfId="5131" xr:uid="{00000000-0005-0000-0000-00006A690000}"/>
    <cellStyle name="Normal 2 5 3 3 3 6 2" xfId="24204" xr:uid="{00000000-0005-0000-0000-00006B690000}"/>
    <cellStyle name="Normal 2 5 3 3 3 6 3" xfId="14668" xr:uid="{00000000-0005-0000-0000-00006C690000}"/>
    <cellStyle name="Normal 2 5 3 3 3 7" xfId="19436" xr:uid="{00000000-0005-0000-0000-00006D690000}"/>
    <cellStyle name="Normal 2 5 3 3 3 8" xfId="9900" xr:uid="{00000000-0005-0000-0000-00006E690000}"/>
    <cellStyle name="Normal 2 5 3 3 4" xfId="559" xr:uid="{00000000-0005-0000-0000-00006F690000}"/>
    <cellStyle name="Normal 2 5 3 3 4 2" xfId="1757" xr:uid="{00000000-0005-0000-0000-000070690000}"/>
    <cellStyle name="Normal 2 5 3 3 4 2 2" xfId="4142" xr:uid="{00000000-0005-0000-0000-000071690000}"/>
    <cellStyle name="Normal 2 5 3 3 4 2 2 2" xfId="8911" xr:uid="{00000000-0005-0000-0000-000072690000}"/>
    <cellStyle name="Normal 2 5 3 3 4 2 2 2 2" xfId="27984" xr:uid="{00000000-0005-0000-0000-000073690000}"/>
    <cellStyle name="Normal 2 5 3 3 4 2 2 2 3" xfId="18448" xr:uid="{00000000-0005-0000-0000-000074690000}"/>
    <cellStyle name="Normal 2 5 3 3 4 2 2 3" xfId="23216" xr:uid="{00000000-0005-0000-0000-000075690000}"/>
    <cellStyle name="Normal 2 5 3 3 4 2 2 4" xfId="13680" xr:uid="{00000000-0005-0000-0000-000076690000}"/>
    <cellStyle name="Normal 2 5 3 3 4 2 3" xfId="6527" xr:uid="{00000000-0005-0000-0000-000077690000}"/>
    <cellStyle name="Normal 2 5 3 3 4 2 3 2" xfId="25600" xr:uid="{00000000-0005-0000-0000-000078690000}"/>
    <cellStyle name="Normal 2 5 3 3 4 2 3 3" xfId="16064" xr:uid="{00000000-0005-0000-0000-000079690000}"/>
    <cellStyle name="Normal 2 5 3 3 4 2 4" xfId="20832" xr:uid="{00000000-0005-0000-0000-00007A690000}"/>
    <cellStyle name="Normal 2 5 3 3 4 2 5" xfId="11296" xr:uid="{00000000-0005-0000-0000-00007B690000}"/>
    <cellStyle name="Normal 2 5 3 3 4 3" xfId="2950" xr:uid="{00000000-0005-0000-0000-00007C690000}"/>
    <cellStyle name="Normal 2 5 3 3 4 3 2" xfId="7719" xr:uid="{00000000-0005-0000-0000-00007D690000}"/>
    <cellStyle name="Normal 2 5 3 3 4 3 2 2" xfId="26792" xr:uid="{00000000-0005-0000-0000-00007E690000}"/>
    <cellStyle name="Normal 2 5 3 3 4 3 2 3" xfId="17256" xr:uid="{00000000-0005-0000-0000-00007F690000}"/>
    <cellStyle name="Normal 2 5 3 3 4 3 3" xfId="22024" xr:uid="{00000000-0005-0000-0000-000080690000}"/>
    <cellStyle name="Normal 2 5 3 3 4 3 4" xfId="12488" xr:uid="{00000000-0005-0000-0000-000081690000}"/>
    <cellStyle name="Normal 2 5 3 3 4 4" xfId="5335" xr:uid="{00000000-0005-0000-0000-000082690000}"/>
    <cellStyle name="Normal 2 5 3 3 4 4 2" xfId="24408" xr:uid="{00000000-0005-0000-0000-000083690000}"/>
    <cellStyle name="Normal 2 5 3 3 4 4 3" xfId="14872" xr:uid="{00000000-0005-0000-0000-000084690000}"/>
    <cellStyle name="Normal 2 5 3 3 4 5" xfId="19640" xr:uid="{00000000-0005-0000-0000-000085690000}"/>
    <cellStyle name="Normal 2 5 3 3 4 6" xfId="10104" xr:uid="{00000000-0005-0000-0000-000086690000}"/>
    <cellStyle name="Normal 2 5 3 3 5" xfId="907" xr:uid="{00000000-0005-0000-0000-000087690000}"/>
    <cellStyle name="Normal 2 5 3 3 5 2" xfId="2105" xr:uid="{00000000-0005-0000-0000-000088690000}"/>
    <cellStyle name="Normal 2 5 3 3 5 2 2" xfId="4490" xr:uid="{00000000-0005-0000-0000-000089690000}"/>
    <cellStyle name="Normal 2 5 3 3 5 2 2 2" xfId="9259" xr:uid="{00000000-0005-0000-0000-00008A690000}"/>
    <cellStyle name="Normal 2 5 3 3 5 2 2 2 2" xfId="28332" xr:uid="{00000000-0005-0000-0000-00008B690000}"/>
    <cellStyle name="Normal 2 5 3 3 5 2 2 2 3" xfId="18796" xr:uid="{00000000-0005-0000-0000-00008C690000}"/>
    <cellStyle name="Normal 2 5 3 3 5 2 2 3" xfId="23564" xr:uid="{00000000-0005-0000-0000-00008D690000}"/>
    <cellStyle name="Normal 2 5 3 3 5 2 2 4" xfId="14028" xr:uid="{00000000-0005-0000-0000-00008E690000}"/>
    <cellStyle name="Normal 2 5 3 3 5 2 3" xfId="6875" xr:uid="{00000000-0005-0000-0000-00008F690000}"/>
    <cellStyle name="Normal 2 5 3 3 5 2 3 2" xfId="25948" xr:uid="{00000000-0005-0000-0000-000090690000}"/>
    <cellStyle name="Normal 2 5 3 3 5 2 3 3" xfId="16412" xr:uid="{00000000-0005-0000-0000-000091690000}"/>
    <cellStyle name="Normal 2 5 3 3 5 2 4" xfId="21180" xr:uid="{00000000-0005-0000-0000-000092690000}"/>
    <cellStyle name="Normal 2 5 3 3 5 2 5" xfId="11644" xr:uid="{00000000-0005-0000-0000-000093690000}"/>
    <cellStyle name="Normal 2 5 3 3 5 3" xfId="3298" xr:uid="{00000000-0005-0000-0000-000094690000}"/>
    <cellStyle name="Normal 2 5 3 3 5 3 2" xfId="8067" xr:uid="{00000000-0005-0000-0000-000095690000}"/>
    <cellStyle name="Normal 2 5 3 3 5 3 2 2" xfId="27140" xr:uid="{00000000-0005-0000-0000-000096690000}"/>
    <cellStyle name="Normal 2 5 3 3 5 3 2 3" xfId="17604" xr:uid="{00000000-0005-0000-0000-000097690000}"/>
    <cellStyle name="Normal 2 5 3 3 5 3 3" xfId="22372" xr:uid="{00000000-0005-0000-0000-000098690000}"/>
    <cellStyle name="Normal 2 5 3 3 5 3 4" xfId="12836" xr:uid="{00000000-0005-0000-0000-000099690000}"/>
    <cellStyle name="Normal 2 5 3 3 5 4" xfId="5683" xr:uid="{00000000-0005-0000-0000-00009A690000}"/>
    <cellStyle name="Normal 2 5 3 3 5 4 2" xfId="24756" xr:uid="{00000000-0005-0000-0000-00009B690000}"/>
    <cellStyle name="Normal 2 5 3 3 5 4 3" xfId="15220" xr:uid="{00000000-0005-0000-0000-00009C690000}"/>
    <cellStyle name="Normal 2 5 3 3 5 5" xfId="19988" xr:uid="{00000000-0005-0000-0000-00009D690000}"/>
    <cellStyle name="Normal 2 5 3 3 5 6" xfId="10452" xr:uid="{00000000-0005-0000-0000-00009E690000}"/>
    <cellStyle name="Normal 2 5 3 3 6" xfId="1409" xr:uid="{00000000-0005-0000-0000-00009F690000}"/>
    <cellStyle name="Normal 2 5 3 3 6 2" xfId="3794" xr:uid="{00000000-0005-0000-0000-0000A0690000}"/>
    <cellStyle name="Normal 2 5 3 3 6 2 2" xfId="8563" xr:uid="{00000000-0005-0000-0000-0000A1690000}"/>
    <cellStyle name="Normal 2 5 3 3 6 2 2 2" xfId="27636" xr:uid="{00000000-0005-0000-0000-0000A2690000}"/>
    <cellStyle name="Normal 2 5 3 3 6 2 2 3" xfId="18100" xr:uid="{00000000-0005-0000-0000-0000A3690000}"/>
    <cellStyle name="Normal 2 5 3 3 6 2 3" xfId="22868" xr:uid="{00000000-0005-0000-0000-0000A4690000}"/>
    <cellStyle name="Normal 2 5 3 3 6 2 4" xfId="13332" xr:uid="{00000000-0005-0000-0000-0000A5690000}"/>
    <cellStyle name="Normal 2 5 3 3 6 3" xfId="6179" xr:uid="{00000000-0005-0000-0000-0000A6690000}"/>
    <cellStyle name="Normal 2 5 3 3 6 3 2" xfId="25252" xr:uid="{00000000-0005-0000-0000-0000A7690000}"/>
    <cellStyle name="Normal 2 5 3 3 6 3 3" xfId="15716" xr:uid="{00000000-0005-0000-0000-0000A8690000}"/>
    <cellStyle name="Normal 2 5 3 3 6 4" xfId="20484" xr:uid="{00000000-0005-0000-0000-0000A9690000}"/>
    <cellStyle name="Normal 2 5 3 3 6 5" xfId="10948" xr:uid="{00000000-0005-0000-0000-0000AA690000}"/>
    <cellStyle name="Normal 2 5 3 3 7" xfId="2602" xr:uid="{00000000-0005-0000-0000-0000AB690000}"/>
    <cellStyle name="Normal 2 5 3 3 7 2" xfId="7371" xr:uid="{00000000-0005-0000-0000-0000AC690000}"/>
    <cellStyle name="Normal 2 5 3 3 7 2 2" xfId="26444" xr:uid="{00000000-0005-0000-0000-0000AD690000}"/>
    <cellStyle name="Normal 2 5 3 3 7 2 3" xfId="16908" xr:uid="{00000000-0005-0000-0000-0000AE690000}"/>
    <cellStyle name="Normal 2 5 3 3 7 3" xfId="21676" xr:uid="{00000000-0005-0000-0000-0000AF690000}"/>
    <cellStyle name="Normal 2 5 3 3 7 4" xfId="12140" xr:uid="{00000000-0005-0000-0000-0000B0690000}"/>
    <cellStyle name="Normal 2 5 3 3 8" xfId="4987" xr:uid="{00000000-0005-0000-0000-0000B1690000}"/>
    <cellStyle name="Normal 2 5 3 3 8 2" xfId="24060" xr:uid="{00000000-0005-0000-0000-0000B2690000}"/>
    <cellStyle name="Normal 2 5 3 3 8 3" xfId="14524" xr:uid="{00000000-0005-0000-0000-0000B3690000}"/>
    <cellStyle name="Normal 2 5 3 3 9" xfId="19292" xr:uid="{00000000-0005-0000-0000-0000B4690000}"/>
    <cellStyle name="Normal 2 5 3 4" xfId="258" xr:uid="{00000000-0005-0000-0000-0000B5690000}"/>
    <cellStyle name="Normal 2 5 3 4 2" xfId="402" xr:uid="{00000000-0005-0000-0000-0000B6690000}"/>
    <cellStyle name="Normal 2 5 3 4 2 2" xfId="751" xr:uid="{00000000-0005-0000-0000-0000B7690000}"/>
    <cellStyle name="Normal 2 5 3 4 2 2 2" xfId="1949" xr:uid="{00000000-0005-0000-0000-0000B8690000}"/>
    <cellStyle name="Normal 2 5 3 4 2 2 2 2" xfId="4334" xr:uid="{00000000-0005-0000-0000-0000B9690000}"/>
    <cellStyle name="Normal 2 5 3 4 2 2 2 2 2" xfId="9103" xr:uid="{00000000-0005-0000-0000-0000BA690000}"/>
    <cellStyle name="Normal 2 5 3 4 2 2 2 2 2 2" xfId="28176" xr:uid="{00000000-0005-0000-0000-0000BB690000}"/>
    <cellStyle name="Normal 2 5 3 4 2 2 2 2 2 3" xfId="18640" xr:uid="{00000000-0005-0000-0000-0000BC690000}"/>
    <cellStyle name="Normal 2 5 3 4 2 2 2 2 3" xfId="23408" xr:uid="{00000000-0005-0000-0000-0000BD690000}"/>
    <cellStyle name="Normal 2 5 3 4 2 2 2 2 4" xfId="13872" xr:uid="{00000000-0005-0000-0000-0000BE690000}"/>
    <cellStyle name="Normal 2 5 3 4 2 2 2 3" xfId="6719" xr:uid="{00000000-0005-0000-0000-0000BF690000}"/>
    <cellStyle name="Normal 2 5 3 4 2 2 2 3 2" xfId="25792" xr:uid="{00000000-0005-0000-0000-0000C0690000}"/>
    <cellStyle name="Normal 2 5 3 4 2 2 2 3 3" xfId="16256" xr:uid="{00000000-0005-0000-0000-0000C1690000}"/>
    <cellStyle name="Normal 2 5 3 4 2 2 2 4" xfId="21024" xr:uid="{00000000-0005-0000-0000-0000C2690000}"/>
    <cellStyle name="Normal 2 5 3 4 2 2 2 5" xfId="11488" xr:uid="{00000000-0005-0000-0000-0000C3690000}"/>
    <cellStyle name="Normal 2 5 3 4 2 2 3" xfId="3142" xr:uid="{00000000-0005-0000-0000-0000C4690000}"/>
    <cellStyle name="Normal 2 5 3 4 2 2 3 2" xfId="7911" xr:uid="{00000000-0005-0000-0000-0000C5690000}"/>
    <cellStyle name="Normal 2 5 3 4 2 2 3 2 2" xfId="26984" xr:uid="{00000000-0005-0000-0000-0000C6690000}"/>
    <cellStyle name="Normal 2 5 3 4 2 2 3 2 3" xfId="17448" xr:uid="{00000000-0005-0000-0000-0000C7690000}"/>
    <cellStyle name="Normal 2 5 3 4 2 2 3 3" xfId="22216" xr:uid="{00000000-0005-0000-0000-0000C8690000}"/>
    <cellStyle name="Normal 2 5 3 4 2 2 3 4" xfId="12680" xr:uid="{00000000-0005-0000-0000-0000C9690000}"/>
    <cellStyle name="Normal 2 5 3 4 2 2 4" xfId="5527" xr:uid="{00000000-0005-0000-0000-0000CA690000}"/>
    <cellStyle name="Normal 2 5 3 4 2 2 4 2" xfId="24600" xr:uid="{00000000-0005-0000-0000-0000CB690000}"/>
    <cellStyle name="Normal 2 5 3 4 2 2 4 3" xfId="15064" xr:uid="{00000000-0005-0000-0000-0000CC690000}"/>
    <cellStyle name="Normal 2 5 3 4 2 2 5" xfId="19832" xr:uid="{00000000-0005-0000-0000-0000CD690000}"/>
    <cellStyle name="Normal 2 5 3 4 2 2 6" xfId="10296" xr:uid="{00000000-0005-0000-0000-0000CE690000}"/>
    <cellStyle name="Normal 2 5 3 4 2 3" xfId="1099" xr:uid="{00000000-0005-0000-0000-0000CF690000}"/>
    <cellStyle name="Normal 2 5 3 4 2 3 2" xfId="2297" xr:uid="{00000000-0005-0000-0000-0000D0690000}"/>
    <cellStyle name="Normal 2 5 3 4 2 3 2 2" xfId="4682" xr:uid="{00000000-0005-0000-0000-0000D1690000}"/>
    <cellStyle name="Normal 2 5 3 4 2 3 2 2 2" xfId="9451" xr:uid="{00000000-0005-0000-0000-0000D2690000}"/>
    <cellStyle name="Normal 2 5 3 4 2 3 2 2 2 2" xfId="28524" xr:uid="{00000000-0005-0000-0000-0000D3690000}"/>
    <cellStyle name="Normal 2 5 3 4 2 3 2 2 2 3" xfId="18988" xr:uid="{00000000-0005-0000-0000-0000D4690000}"/>
    <cellStyle name="Normal 2 5 3 4 2 3 2 2 3" xfId="23756" xr:uid="{00000000-0005-0000-0000-0000D5690000}"/>
    <cellStyle name="Normal 2 5 3 4 2 3 2 2 4" xfId="14220" xr:uid="{00000000-0005-0000-0000-0000D6690000}"/>
    <cellStyle name="Normal 2 5 3 4 2 3 2 3" xfId="7067" xr:uid="{00000000-0005-0000-0000-0000D7690000}"/>
    <cellStyle name="Normal 2 5 3 4 2 3 2 3 2" xfId="26140" xr:uid="{00000000-0005-0000-0000-0000D8690000}"/>
    <cellStyle name="Normal 2 5 3 4 2 3 2 3 3" xfId="16604" xr:uid="{00000000-0005-0000-0000-0000D9690000}"/>
    <cellStyle name="Normal 2 5 3 4 2 3 2 4" xfId="21372" xr:uid="{00000000-0005-0000-0000-0000DA690000}"/>
    <cellStyle name="Normal 2 5 3 4 2 3 2 5" xfId="11836" xr:uid="{00000000-0005-0000-0000-0000DB690000}"/>
    <cellStyle name="Normal 2 5 3 4 2 3 3" xfId="3490" xr:uid="{00000000-0005-0000-0000-0000DC690000}"/>
    <cellStyle name="Normal 2 5 3 4 2 3 3 2" xfId="8259" xr:uid="{00000000-0005-0000-0000-0000DD690000}"/>
    <cellStyle name="Normal 2 5 3 4 2 3 3 2 2" xfId="27332" xr:uid="{00000000-0005-0000-0000-0000DE690000}"/>
    <cellStyle name="Normal 2 5 3 4 2 3 3 2 3" xfId="17796" xr:uid="{00000000-0005-0000-0000-0000DF690000}"/>
    <cellStyle name="Normal 2 5 3 4 2 3 3 3" xfId="22564" xr:uid="{00000000-0005-0000-0000-0000E0690000}"/>
    <cellStyle name="Normal 2 5 3 4 2 3 3 4" xfId="13028" xr:uid="{00000000-0005-0000-0000-0000E1690000}"/>
    <cellStyle name="Normal 2 5 3 4 2 3 4" xfId="5875" xr:uid="{00000000-0005-0000-0000-0000E2690000}"/>
    <cellStyle name="Normal 2 5 3 4 2 3 4 2" xfId="24948" xr:uid="{00000000-0005-0000-0000-0000E3690000}"/>
    <cellStyle name="Normal 2 5 3 4 2 3 4 3" xfId="15412" xr:uid="{00000000-0005-0000-0000-0000E4690000}"/>
    <cellStyle name="Normal 2 5 3 4 2 3 5" xfId="20180" xr:uid="{00000000-0005-0000-0000-0000E5690000}"/>
    <cellStyle name="Normal 2 5 3 4 2 3 6" xfId="10644" xr:uid="{00000000-0005-0000-0000-0000E6690000}"/>
    <cellStyle name="Normal 2 5 3 4 2 4" xfId="1601" xr:uid="{00000000-0005-0000-0000-0000E7690000}"/>
    <cellStyle name="Normal 2 5 3 4 2 4 2" xfId="3986" xr:uid="{00000000-0005-0000-0000-0000E8690000}"/>
    <cellStyle name="Normal 2 5 3 4 2 4 2 2" xfId="8755" xr:uid="{00000000-0005-0000-0000-0000E9690000}"/>
    <cellStyle name="Normal 2 5 3 4 2 4 2 2 2" xfId="27828" xr:uid="{00000000-0005-0000-0000-0000EA690000}"/>
    <cellStyle name="Normal 2 5 3 4 2 4 2 2 3" xfId="18292" xr:uid="{00000000-0005-0000-0000-0000EB690000}"/>
    <cellStyle name="Normal 2 5 3 4 2 4 2 3" xfId="23060" xr:uid="{00000000-0005-0000-0000-0000EC690000}"/>
    <cellStyle name="Normal 2 5 3 4 2 4 2 4" xfId="13524" xr:uid="{00000000-0005-0000-0000-0000ED690000}"/>
    <cellStyle name="Normal 2 5 3 4 2 4 3" xfId="6371" xr:uid="{00000000-0005-0000-0000-0000EE690000}"/>
    <cellStyle name="Normal 2 5 3 4 2 4 3 2" xfId="25444" xr:uid="{00000000-0005-0000-0000-0000EF690000}"/>
    <cellStyle name="Normal 2 5 3 4 2 4 3 3" xfId="15908" xr:uid="{00000000-0005-0000-0000-0000F0690000}"/>
    <cellStyle name="Normal 2 5 3 4 2 4 4" xfId="20676" xr:uid="{00000000-0005-0000-0000-0000F1690000}"/>
    <cellStyle name="Normal 2 5 3 4 2 4 5" xfId="11140" xr:uid="{00000000-0005-0000-0000-0000F2690000}"/>
    <cellStyle name="Normal 2 5 3 4 2 5" xfId="2794" xr:uid="{00000000-0005-0000-0000-0000F3690000}"/>
    <cellStyle name="Normal 2 5 3 4 2 5 2" xfId="7563" xr:uid="{00000000-0005-0000-0000-0000F4690000}"/>
    <cellStyle name="Normal 2 5 3 4 2 5 2 2" xfId="26636" xr:uid="{00000000-0005-0000-0000-0000F5690000}"/>
    <cellStyle name="Normal 2 5 3 4 2 5 2 3" xfId="17100" xr:uid="{00000000-0005-0000-0000-0000F6690000}"/>
    <cellStyle name="Normal 2 5 3 4 2 5 3" xfId="21868" xr:uid="{00000000-0005-0000-0000-0000F7690000}"/>
    <cellStyle name="Normal 2 5 3 4 2 5 4" xfId="12332" xr:uid="{00000000-0005-0000-0000-0000F8690000}"/>
    <cellStyle name="Normal 2 5 3 4 2 6" xfId="5179" xr:uid="{00000000-0005-0000-0000-0000F9690000}"/>
    <cellStyle name="Normal 2 5 3 4 2 6 2" xfId="24252" xr:uid="{00000000-0005-0000-0000-0000FA690000}"/>
    <cellStyle name="Normal 2 5 3 4 2 6 3" xfId="14716" xr:uid="{00000000-0005-0000-0000-0000FB690000}"/>
    <cellStyle name="Normal 2 5 3 4 2 7" xfId="19484" xr:uid="{00000000-0005-0000-0000-0000FC690000}"/>
    <cellStyle name="Normal 2 5 3 4 2 8" xfId="9948" xr:uid="{00000000-0005-0000-0000-0000FD690000}"/>
    <cellStyle name="Normal 2 5 3 4 3" xfId="607" xr:uid="{00000000-0005-0000-0000-0000FE690000}"/>
    <cellStyle name="Normal 2 5 3 4 3 2" xfId="1805" xr:uid="{00000000-0005-0000-0000-0000FF690000}"/>
    <cellStyle name="Normal 2 5 3 4 3 2 2" xfId="4190" xr:uid="{00000000-0005-0000-0000-0000006A0000}"/>
    <cellStyle name="Normal 2 5 3 4 3 2 2 2" xfId="8959" xr:uid="{00000000-0005-0000-0000-0000016A0000}"/>
    <cellStyle name="Normal 2 5 3 4 3 2 2 2 2" xfId="28032" xr:uid="{00000000-0005-0000-0000-0000026A0000}"/>
    <cellStyle name="Normal 2 5 3 4 3 2 2 2 3" xfId="18496" xr:uid="{00000000-0005-0000-0000-0000036A0000}"/>
    <cellStyle name="Normal 2 5 3 4 3 2 2 3" xfId="23264" xr:uid="{00000000-0005-0000-0000-0000046A0000}"/>
    <cellStyle name="Normal 2 5 3 4 3 2 2 4" xfId="13728" xr:uid="{00000000-0005-0000-0000-0000056A0000}"/>
    <cellStyle name="Normal 2 5 3 4 3 2 3" xfId="6575" xr:uid="{00000000-0005-0000-0000-0000066A0000}"/>
    <cellStyle name="Normal 2 5 3 4 3 2 3 2" xfId="25648" xr:uid="{00000000-0005-0000-0000-0000076A0000}"/>
    <cellStyle name="Normal 2 5 3 4 3 2 3 3" xfId="16112" xr:uid="{00000000-0005-0000-0000-0000086A0000}"/>
    <cellStyle name="Normal 2 5 3 4 3 2 4" xfId="20880" xr:uid="{00000000-0005-0000-0000-0000096A0000}"/>
    <cellStyle name="Normal 2 5 3 4 3 2 5" xfId="11344" xr:uid="{00000000-0005-0000-0000-00000A6A0000}"/>
    <cellStyle name="Normal 2 5 3 4 3 3" xfId="2998" xr:uid="{00000000-0005-0000-0000-00000B6A0000}"/>
    <cellStyle name="Normal 2 5 3 4 3 3 2" xfId="7767" xr:uid="{00000000-0005-0000-0000-00000C6A0000}"/>
    <cellStyle name="Normal 2 5 3 4 3 3 2 2" xfId="26840" xr:uid="{00000000-0005-0000-0000-00000D6A0000}"/>
    <cellStyle name="Normal 2 5 3 4 3 3 2 3" xfId="17304" xr:uid="{00000000-0005-0000-0000-00000E6A0000}"/>
    <cellStyle name="Normal 2 5 3 4 3 3 3" xfId="22072" xr:uid="{00000000-0005-0000-0000-00000F6A0000}"/>
    <cellStyle name="Normal 2 5 3 4 3 3 4" xfId="12536" xr:uid="{00000000-0005-0000-0000-0000106A0000}"/>
    <cellStyle name="Normal 2 5 3 4 3 4" xfId="5383" xr:uid="{00000000-0005-0000-0000-0000116A0000}"/>
    <cellStyle name="Normal 2 5 3 4 3 4 2" xfId="24456" xr:uid="{00000000-0005-0000-0000-0000126A0000}"/>
    <cellStyle name="Normal 2 5 3 4 3 4 3" xfId="14920" xr:uid="{00000000-0005-0000-0000-0000136A0000}"/>
    <cellStyle name="Normal 2 5 3 4 3 5" xfId="19688" xr:uid="{00000000-0005-0000-0000-0000146A0000}"/>
    <cellStyle name="Normal 2 5 3 4 3 6" xfId="10152" xr:uid="{00000000-0005-0000-0000-0000156A0000}"/>
    <cellStyle name="Normal 2 5 3 4 4" xfId="955" xr:uid="{00000000-0005-0000-0000-0000166A0000}"/>
    <cellStyle name="Normal 2 5 3 4 4 2" xfId="2153" xr:uid="{00000000-0005-0000-0000-0000176A0000}"/>
    <cellStyle name="Normal 2 5 3 4 4 2 2" xfId="4538" xr:uid="{00000000-0005-0000-0000-0000186A0000}"/>
    <cellStyle name="Normal 2 5 3 4 4 2 2 2" xfId="9307" xr:uid="{00000000-0005-0000-0000-0000196A0000}"/>
    <cellStyle name="Normal 2 5 3 4 4 2 2 2 2" xfId="28380" xr:uid="{00000000-0005-0000-0000-00001A6A0000}"/>
    <cellStyle name="Normal 2 5 3 4 4 2 2 2 3" xfId="18844" xr:uid="{00000000-0005-0000-0000-00001B6A0000}"/>
    <cellStyle name="Normal 2 5 3 4 4 2 2 3" xfId="23612" xr:uid="{00000000-0005-0000-0000-00001C6A0000}"/>
    <cellStyle name="Normal 2 5 3 4 4 2 2 4" xfId="14076" xr:uid="{00000000-0005-0000-0000-00001D6A0000}"/>
    <cellStyle name="Normal 2 5 3 4 4 2 3" xfId="6923" xr:uid="{00000000-0005-0000-0000-00001E6A0000}"/>
    <cellStyle name="Normal 2 5 3 4 4 2 3 2" xfId="25996" xr:uid="{00000000-0005-0000-0000-00001F6A0000}"/>
    <cellStyle name="Normal 2 5 3 4 4 2 3 3" xfId="16460" xr:uid="{00000000-0005-0000-0000-0000206A0000}"/>
    <cellStyle name="Normal 2 5 3 4 4 2 4" xfId="21228" xr:uid="{00000000-0005-0000-0000-0000216A0000}"/>
    <cellStyle name="Normal 2 5 3 4 4 2 5" xfId="11692" xr:uid="{00000000-0005-0000-0000-0000226A0000}"/>
    <cellStyle name="Normal 2 5 3 4 4 3" xfId="3346" xr:uid="{00000000-0005-0000-0000-0000236A0000}"/>
    <cellStyle name="Normal 2 5 3 4 4 3 2" xfId="8115" xr:uid="{00000000-0005-0000-0000-0000246A0000}"/>
    <cellStyle name="Normal 2 5 3 4 4 3 2 2" xfId="27188" xr:uid="{00000000-0005-0000-0000-0000256A0000}"/>
    <cellStyle name="Normal 2 5 3 4 4 3 2 3" xfId="17652" xr:uid="{00000000-0005-0000-0000-0000266A0000}"/>
    <cellStyle name="Normal 2 5 3 4 4 3 3" xfId="22420" xr:uid="{00000000-0005-0000-0000-0000276A0000}"/>
    <cellStyle name="Normal 2 5 3 4 4 3 4" xfId="12884" xr:uid="{00000000-0005-0000-0000-0000286A0000}"/>
    <cellStyle name="Normal 2 5 3 4 4 4" xfId="5731" xr:uid="{00000000-0005-0000-0000-0000296A0000}"/>
    <cellStyle name="Normal 2 5 3 4 4 4 2" xfId="24804" xr:uid="{00000000-0005-0000-0000-00002A6A0000}"/>
    <cellStyle name="Normal 2 5 3 4 4 4 3" xfId="15268" xr:uid="{00000000-0005-0000-0000-00002B6A0000}"/>
    <cellStyle name="Normal 2 5 3 4 4 5" xfId="20036" xr:uid="{00000000-0005-0000-0000-00002C6A0000}"/>
    <cellStyle name="Normal 2 5 3 4 4 6" xfId="10500" xr:uid="{00000000-0005-0000-0000-00002D6A0000}"/>
    <cellStyle name="Normal 2 5 3 4 5" xfId="1457" xr:uid="{00000000-0005-0000-0000-00002E6A0000}"/>
    <cellStyle name="Normal 2 5 3 4 5 2" xfId="3842" xr:uid="{00000000-0005-0000-0000-00002F6A0000}"/>
    <cellStyle name="Normal 2 5 3 4 5 2 2" xfId="8611" xr:uid="{00000000-0005-0000-0000-0000306A0000}"/>
    <cellStyle name="Normal 2 5 3 4 5 2 2 2" xfId="27684" xr:uid="{00000000-0005-0000-0000-0000316A0000}"/>
    <cellStyle name="Normal 2 5 3 4 5 2 2 3" xfId="18148" xr:uid="{00000000-0005-0000-0000-0000326A0000}"/>
    <cellStyle name="Normal 2 5 3 4 5 2 3" xfId="22916" xr:uid="{00000000-0005-0000-0000-0000336A0000}"/>
    <cellStyle name="Normal 2 5 3 4 5 2 4" xfId="13380" xr:uid="{00000000-0005-0000-0000-0000346A0000}"/>
    <cellStyle name="Normal 2 5 3 4 5 3" xfId="6227" xr:uid="{00000000-0005-0000-0000-0000356A0000}"/>
    <cellStyle name="Normal 2 5 3 4 5 3 2" xfId="25300" xr:uid="{00000000-0005-0000-0000-0000366A0000}"/>
    <cellStyle name="Normal 2 5 3 4 5 3 3" xfId="15764" xr:uid="{00000000-0005-0000-0000-0000376A0000}"/>
    <cellStyle name="Normal 2 5 3 4 5 4" xfId="20532" xr:uid="{00000000-0005-0000-0000-0000386A0000}"/>
    <cellStyle name="Normal 2 5 3 4 5 5" xfId="10996" xr:uid="{00000000-0005-0000-0000-0000396A0000}"/>
    <cellStyle name="Normal 2 5 3 4 6" xfId="2650" xr:uid="{00000000-0005-0000-0000-00003A6A0000}"/>
    <cellStyle name="Normal 2 5 3 4 6 2" xfId="7419" xr:uid="{00000000-0005-0000-0000-00003B6A0000}"/>
    <cellStyle name="Normal 2 5 3 4 6 2 2" xfId="26492" xr:uid="{00000000-0005-0000-0000-00003C6A0000}"/>
    <cellStyle name="Normal 2 5 3 4 6 2 3" xfId="16956" xr:uid="{00000000-0005-0000-0000-00003D6A0000}"/>
    <cellStyle name="Normal 2 5 3 4 6 3" xfId="21724" xr:uid="{00000000-0005-0000-0000-00003E6A0000}"/>
    <cellStyle name="Normal 2 5 3 4 6 4" xfId="12188" xr:uid="{00000000-0005-0000-0000-00003F6A0000}"/>
    <cellStyle name="Normal 2 5 3 4 7" xfId="5035" xr:uid="{00000000-0005-0000-0000-0000406A0000}"/>
    <cellStyle name="Normal 2 5 3 4 7 2" xfId="24108" xr:uid="{00000000-0005-0000-0000-0000416A0000}"/>
    <cellStyle name="Normal 2 5 3 4 7 3" xfId="14572" xr:uid="{00000000-0005-0000-0000-0000426A0000}"/>
    <cellStyle name="Normal 2 5 3 4 8" xfId="19340" xr:uid="{00000000-0005-0000-0000-0000436A0000}"/>
    <cellStyle name="Normal 2 5 3 4 9" xfId="9804" xr:uid="{00000000-0005-0000-0000-0000446A0000}"/>
    <cellStyle name="Normal 2 5 3 5" xfId="186" xr:uid="{00000000-0005-0000-0000-0000456A0000}"/>
    <cellStyle name="Normal 2 5 3 5 2" xfId="535" xr:uid="{00000000-0005-0000-0000-0000466A0000}"/>
    <cellStyle name="Normal 2 5 3 5 2 2" xfId="1733" xr:uid="{00000000-0005-0000-0000-0000476A0000}"/>
    <cellStyle name="Normal 2 5 3 5 2 2 2" xfId="4118" xr:uid="{00000000-0005-0000-0000-0000486A0000}"/>
    <cellStyle name="Normal 2 5 3 5 2 2 2 2" xfId="8887" xr:uid="{00000000-0005-0000-0000-0000496A0000}"/>
    <cellStyle name="Normal 2 5 3 5 2 2 2 2 2" xfId="27960" xr:uid="{00000000-0005-0000-0000-00004A6A0000}"/>
    <cellStyle name="Normal 2 5 3 5 2 2 2 2 3" xfId="18424" xr:uid="{00000000-0005-0000-0000-00004B6A0000}"/>
    <cellStyle name="Normal 2 5 3 5 2 2 2 3" xfId="23192" xr:uid="{00000000-0005-0000-0000-00004C6A0000}"/>
    <cellStyle name="Normal 2 5 3 5 2 2 2 4" xfId="13656" xr:uid="{00000000-0005-0000-0000-00004D6A0000}"/>
    <cellStyle name="Normal 2 5 3 5 2 2 3" xfId="6503" xr:uid="{00000000-0005-0000-0000-00004E6A0000}"/>
    <cellStyle name="Normal 2 5 3 5 2 2 3 2" xfId="25576" xr:uid="{00000000-0005-0000-0000-00004F6A0000}"/>
    <cellStyle name="Normal 2 5 3 5 2 2 3 3" xfId="16040" xr:uid="{00000000-0005-0000-0000-0000506A0000}"/>
    <cellStyle name="Normal 2 5 3 5 2 2 4" xfId="20808" xr:uid="{00000000-0005-0000-0000-0000516A0000}"/>
    <cellStyle name="Normal 2 5 3 5 2 2 5" xfId="11272" xr:uid="{00000000-0005-0000-0000-0000526A0000}"/>
    <cellStyle name="Normal 2 5 3 5 2 3" xfId="2926" xr:uid="{00000000-0005-0000-0000-0000536A0000}"/>
    <cellStyle name="Normal 2 5 3 5 2 3 2" xfId="7695" xr:uid="{00000000-0005-0000-0000-0000546A0000}"/>
    <cellStyle name="Normal 2 5 3 5 2 3 2 2" xfId="26768" xr:uid="{00000000-0005-0000-0000-0000556A0000}"/>
    <cellStyle name="Normal 2 5 3 5 2 3 2 3" xfId="17232" xr:uid="{00000000-0005-0000-0000-0000566A0000}"/>
    <cellStyle name="Normal 2 5 3 5 2 3 3" xfId="22000" xr:uid="{00000000-0005-0000-0000-0000576A0000}"/>
    <cellStyle name="Normal 2 5 3 5 2 3 4" xfId="12464" xr:uid="{00000000-0005-0000-0000-0000586A0000}"/>
    <cellStyle name="Normal 2 5 3 5 2 4" xfId="5311" xr:uid="{00000000-0005-0000-0000-0000596A0000}"/>
    <cellStyle name="Normal 2 5 3 5 2 4 2" xfId="24384" xr:uid="{00000000-0005-0000-0000-00005A6A0000}"/>
    <cellStyle name="Normal 2 5 3 5 2 4 3" xfId="14848" xr:uid="{00000000-0005-0000-0000-00005B6A0000}"/>
    <cellStyle name="Normal 2 5 3 5 2 5" xfId="19616" xr:uid="{00000000-0005-0000-0000-00005C6A0000}"/>
    <cellStyle name="Normal 2 5 3 5 2 6" xfId="10080" xr:uid="{00000000-0005-0000-0000-00005D6A0000}"/>
    <cellStyle name="Normal 2 5 3 5 3" xfId="883" xr:uid="{00000000-0005-0000-0000-00005E6A0000}"/>
    <cellStyle name="Normal 2 5 3 5 3 2" xfId="2081" xr:uid="{00000000-0005-0000-0000-00005F6A0000}"/>
    <cellStyle name="Normal 2 5 3 5 3 2 2" xfId="4466" xr:uid="{00000000-0005-0000-0000-0000606A0000}"/>
    <cellStyle name="Normal 2 5 3 5 3 2 2 2" xfId="9235" xr:uid="{00000000-0005-0000-0000-0000616A0000}"/>
    <cellStyle name="Normal 2 5 3 5 3 2 2 2 2" xfId="28308" xr:uid="{00000000-0005-0000-0000-0000626A0000}"/>
    <cellStyle name="Normal 2 5 3 5 3 2 2 2 3" xfId="18772" xr:uid="{00000000-0005-0000-0000-0000636A0000}"/>
    <cellStyle name="Normal 2 5 3 5 3 2 2 3" xfId="23540" xr:uid="{00000000-0005-0000-0000-0000646A0000}"/>
    <cellStyle name="Normal 2 5 3 5 3 2 2 4" xfId="14004" xr:uid="{00000000-0005-0000-0000-0000656A0000}"/>
    <cellStyle name="Normal 2 5 3 5 3 2 3" xfId="6851" xr:uid="{00000000-0005-0000-0000-0000666A0000}"/>
    <cellStyle name="Normal 2 5 3 5 3 2 3 2" xfId="25924" xr:uid="{00000000-0005-0000-0000-0000676A0000}"/>
    <cellStyle name="Normal 2 5 3 5 3 2 3 3" xfId="16388" xr:uid="{00000000-0005-0000-0000-0000686A0000}"/>
    <cellStyle name="Normal 2 5 3 5 3 2 4" xfId="21156" xr:uid="{00000000-0005-0000-0000-0000696A0000}"/>
    <cellStyle name="Normal 2 5 3 5 3 2 5" xfId="11620" xr:uid="{00000000-0005-0000-0000-00006A6A0000}"/>
    <cellStyle name="Normal 2 5 3 5 3 3" xfId="3274" xr:uid="{00000000-0005-0000-0000-00006B6A0000}"/>
    <cellStyle name="Normal 2 5 3 5 3 3 2" xfId="8043" xr:uid="{00000000-0005-0000-0000-00006C6A0000}"/>
    <cellStyle name="Normal 2 5 3 5 3 3 2 2" xfId="27116" xr:uid="{00000000-0005-0000-0000-00006D6A0000}"/>
    <cellStyle name="Normal 2 5 3 5 3 3 2 3" xfId="17580" xr:uid="{00000000-0005-0000-0000-00006E6A0000}"/>
    <cellStyle name="Normal 2 5 3 5 3 3 3" xfId="22348" xr:uid="{00000000-0005-0000-0000-00006F6A0000}"/>
    <cellStyle name="Normal 2 5 3 5 3 3 4" xfId="12812" xr:uid="{00000000-0005-0000-0000-0000706A0000}"/>
    <cellStyle name="Normal 2 5 3 5 3 4" xfId="5659" xr:uid="{00000000-0005-0000-0000-0000716A0000}"/>
    <cellStyle name="Normal 2 5 3 5 3 4 2" xfId="24732" xr:uid="{00000000-0005-0000-0000-0000726A0000}"/>
    <cellStyle name="Normal 2 5 3 5 3 4 3" xfId="15196" xr:uid="{00000000-0005-0000-0000-0000736A0000}"/>
    <cellStyle name="Normal 2 5 3 5 3 5" xfId="19964" xr:uid="{00000000-0005-0000-0000-0000746A0000}"/>
    <cellStyle name="Normal 2 5 3 5 3 6" xfId="10428" xr:uid="{00000000-0005-0000-0000-0000756A0000}"/>
    <cellStyle name="Normal 2 5 3 5 4" xfId="1385" xr:uid="{00000000-0005-0000-0000-0000766A0000}"/>
    <cellStyle name="Normal 2 5 3 5 4 2" xfId="3770" xr:uid="{00000000-0005-0000-0000-0000776A0000}"/>
    <cellStyle name="Normal 2 5 3 5 4 2 2" xfId="8539" xr:uid="{00000000-0005-0000-0000-0000786A0000}"/>
    <cellStyle name="Normal 2 5 3 5 4 2 2 2" xfId="27612" xr:uid="{00000000-0005-0000-0000-0000796A0000}"/>
    <cellStyle name="Normal 2 5 3 5 4 2 2 3" xfId="18076" xr:uid="{00000000-0005-0000-0000-00007A6A0000}"/>
    <cellStyle name="Normal 2 5 3 5 4 2 3" xfId="22844" xr:uid="{00000000-0005-0000-0000-00007B6A0000}"/>
    <cellStyle name="Normal 2 5 3 5 4 2 4" xfId="13308" xr:uid="{00000000-0005-0000-0000-00007C6A0000}"/>
    <cellStyle name="Normal 2 5 3 5 4 3" xfId="6155" xr:uid="{00000000-0005-0000-0000-00007D6A0000}"/>
    <cellStyle name="Normal 2 5 3 5 4 3 2" xfId="25228" xr:uid="{00000000-0005-0000-0000-00007E6A0000}"/>
    <cellStyle name="Normal 2 5 3 5 4 3 3" xfId="15692" xr:uid="{00000000-0005-0000-0000-00007F6A0000}"/>
    <cellStyle name="Normal 2 5 3 5 4 4" xfId="20460" xr:uid="{00000000-0005-0000-0000-0000806A0000}"/>
    <cellStyle name="Normal 2 5 3 5 4 5" xfId="10924" xr:uid="{00000000-0005-0000-0000-0000816A0000}"/>
    <cellStyle name="Normal 2 5 3 5 5" xfId="2578" xr:uid="{00000000-0005-0000-0000-0000826A0000}"/>
    <cellStyle name="Normal 2 5 3 5 5 2" xfId="7347" xr:uid="{00000000-0005-0000-0000-0000836A0000}"/>
    <cellStyle name="Normal 2 5 3 5 5 2 2" xfId="26420" xr:uid="{00000000-0005-0000-0000-0000846A0000}"/>
    <cellStyle name="Normal 2 5 3 5 5 2 3" xfId="16884" xr:uid="{00000000-0005-0000-0000-0000856A0000}"/>
    <cellStyle name="Normal 2 5 3 5 5 3" xfId="21652" xr:uid="{00000000-0005-0000-0000-0000866A0000}"/>
    <cellStyle name="Normal 2 5 3 5 5 4" xfId="12116" xr:uid="{00000000-0005-0000-0000-0000876A0000}"/>
    <cellStyle name="Normal 2 5 3 5 6" xfId="4963" xr:uid="{00000000-0005-0000-0000-0000886A0000}"/>
    <cellStyle name="Normal 2 5 3 5 6 2" xfId="24036" xr:uid="{00000000-0005-0000-0000-0000896A0000}"/>
    <cellStyle name="Normal 2 5 3 5 6 3" xfId="14500" xr:uid="{00000000-0005-0000-0000-00008A6A0000}"/>
    <cellStyle name="Normal 2 5 3 5 7" xfId="19268" xr:uid="{00000000-0005-0000-0000-00008B6A0000}"/>
    <cellStyle name="Normal 2 5 3 5 8" xfId="9732" xr:uid="{00000000-0005-0000-0000-00008C6A0000}"/>
    <cellStyle name="Normal 2 5 3 6" xfId="330" xr:uid="{00000000-0005-0000-0000-00008D6A0000}"/>
    <cellStyle name="Normal 2 5 3 6 2" xfId="679" xr:uid="{00000000-0005-0000-0000-00008E6A0000}"/>
    <cellStyle name="Normal 2 5 3 6 2 2" xfId="1877" xr:uid="{00000000-0005-0000-0000-00008F6A0000}"/>
    <cellStyle name="Normal 2 5 3 6 2 2 2" xfId="4262" xr:uid="{00000000-0005-0000-0000-0000906A0000}"/>
    <cellStyle name="Normal 2 5 3 6 2 2 2 2" xfId="9031" xr:uid="{00000000-0005-0000-0000-0000916A0000}"/>
    <cellStyle name="Normal 2 5 3 6 2 2 2 2 2" xfId="28104" xr:uid="{00000000-0005-0000-0000-0000926A0000}"/>
    <cellStyle name="Normal 2 5 3 6 2 2 2 2 3" xfId="18568" xr:uid="{00000000-0005-0000-0000-0000936A0000}"/>
    <cellStyle name="Normal 2 5 3 6 2 2 2 3" xfId="23336" xr:uid="{00000000-0005-0000-0000-0000946A0000}"/>
    <cellStyle name="Normal 2 5 3 6 2 2 2 4" xfId="13800" xr:uid="{00000000-0005-0000-0000-0000956A0000}"/>
    <cellStyle name="Normal 2 5 3 6 2 2 3" xfId="6647" xr:uid="{00000000-0005-0000-0000-0000966A0000}"/>
    <cellStyle name="Normal 2 5 3 6 2 2 3 2" xfId="25720" xr:uid="{00000000-0005-0000-0000-0000976A0000}"/>
    <cellStyle name="Normal 2 5 3 6 2 2 3 3" xfId="16184" xr:uid="{00000000-0005-0000-0000-0000986A0000}"/>
    <cellStyle name="Normal 2 5 3 6 2 2 4" xfId="20952" xr:uid="{00000000-0005-0000-0000-0000996A0000}"/>
    <cellStyle name="Normal 2 5 3 6 2 2 5" xfId="11416" xr:uid="{00000000-0005-0000-0000-00009A6A0000}"/>
    <cellStyle name="Normal 2 5 3 6 2 3" xfId="3070" xr:uid="{00000000-0005-0000-0000-00009B6A0000}"/>
    <cellStyle name="Normal 2 5 3 6 2 3 2" xfId="7839" xr:uid="{00000000-0005-0000-0000-00009C6A0000}"/>
    <cellStyle name="Normal 2 5 3 6 2 3 2 2" xfId="26912" xr:uid="{00000000-0005-0000-0000-00009D6A0000}"/>
    <cellStyle name="Normal 2 5 3 6 2 3 2 3" xfId="17376" xr:uid="{00000000-0005-0000-0000-00009E6A0000}"/>
    <cellStyle name="Normal 2 5 3 6 2 3 3" xfId="22144" xr:uid="{00000000-0005-0000-0000-00009F6A0000}"/>
    <cellStyle name="Normal 2 5 3 6 2 3 4" xfId="12608" xr:uid="{00000000-0005-0000-0000-0000A06A0000}"/>
    <cellStyle name="Normal 2 5 3 6 2 4" xfId="5455" xr:uid="{00000000-0005-0000-0000-0000A16A0000}"/>
    <cellStyle name="Normal 2 5 3 6 2 4 2" xfId="24528" xr:uid="{00000000-0005-0000-0000-0000A26A0000}"/>
    <cellStyle name="Normal 2 5 3 6 2 4 3" xfId="14992" xr:uid="{00000000-0005-0000-0000-0000A36A0000}"/>
    <cellStyle name="Normal 2 5 3 6 2 5" xfId="19760" xr:uid="{00000000-0005-0000-0000-0000A46A0000}"/>
    <cellStyle name="Normal 2 5 3 6 2 6" xfId="10224" xr:uid="{00000000-0005-0000-0000-0000A56A0000}"/>
    <cellStyle name="Normal 2 5 3 6 3" xfId="1027" xr:uid="{00000000-0005-0000-0000-0000A66A0000}"/>
    <cellStyle name="Normal 2 5 3 6 3 2" xfId="2225" xr:uid="{00000000-0005-0000-0000-0000A76A0000}"/>
    <cellStyle name="Normal 2 5 3 6 3 2 2" xfId="4610" xr:uid="{00000000-0005-0000-0000-0000A86A0000}"/>
    <cellStyle name="Normal 2 5 3 6 3 2 2 2" xfId="9379" xr:uid="{00000000-0005-0000-0000-0000A96A0000}"/>
    <cellStyle name="Normal 2 5 3 6 3 2 2 2 2" xfId="28452" xr:uid="{00000000-0005-0000-0000-0000AA6A0000}"/>
    <cellStyle name="Normal 2 5 3 6 3 2 2 2 3" xfId="18916" xr:uid="{00000000-0005-0000-0000-0000AB6A0000}"/>
    <cellStyle name="Normal 2 5 3 6 3 2 2 3" xfId="23684" xr:uid="{00000000-0005-0000-0000-0000AC6A0000}"/>
    <cellStyle name="Normal 2 5 3 6 3 2 2 4" xfId="14148" xr:uid="{00000000-0005-0000-0000-0000AD6A0000}"/>
    <cellStyle name="Normal 2 5 3 6 3 2 3" xfId="6995" xr:uid="{00000000-0005-0000-0000-0000AE6A0000}"/>
    <cellStyle name="Normal 2 5 3 6 3 2 3 2" xfId="26068" xr:uid="{00000000-0005-0000-0000-0000AF6A0000}"/>
    <cellStyle name="Normal 2 5 3 6 3 2 3 3" xfId="16532" xr:uid="{00000000-0005-0000-0000-0000B06A0000}"/>
    <cellStyle name="Normal 2 5 3 6 3 2 4" xfId="21300" xr:uid="{00000000-0005-0000-0000-0000B16A0000}"/>
    <cellStyle name="Normal 2 5 3 6 3 2 5" xfId="11764" xr:uid="{00000000-0005-0000-0000-0000B26A0000}"/>
    <cellStyle name="Normal 2 5 3 6 3 3" xfId="3418" xr:uid="{00000000-0005-0000-0000-0000B36A0000}"/>
    <cellStyle name="Normal 2 5 3 6 3 3 2" xfId="8187" xr:uid="{00000000-0005-0000-0000-0000B46A0000}"/>
    <cellStyle name="Normal 2 5 3 6 3 3 2 2" xfId="27260" xr:uid="{00000000-0005-0000-0000-0000B56A0000}"/>
    <cellStyle name="Normal 2 5 3 6 3 3 2 3" xfId="17724" xr:uid="{00000000-0005-0000-0000-0000B66A0000}"/>
    <cellStyle name="Normal 2 5 3 6 3 3 3" xfId="22492" xr:uid="{00000000-0005-0000-0000-0000B76A0000}"/>
    <cellStyle name="Normal 2 5 3 6 3 3 4" xfId="12956" xr:uid="{00000000-0005-0000-0000-0000B86A0000}"/>
    <cellStyle name="Normal 2 5 3 6 3 4" xfId="5803" xr:uid="{00000000-0005-0000-0000-0000B96A0000}"/>
    <cellStyle name="Normal 2 5 3 6 3 4 2" xfId="24876" xr:uid="{00000000-0005-0000-0000-0000BA6A0000}"/>
    <cellStyle name="Normal 2 5 3 6 3 4 3" xfId="15340" xr:uid="{00000000-0005-0000-0000-0000BB6A0000}"/>
    <cellStyle name="Normal 2 5 3 6 3 5" xfId="20108" xr:uid="{00000000-0005-0000-0000-0000BC6A0000}"/>
    <cellStyle name="Normal 2 5 3 6 3 6" xfId="10572" xr:uid="{00000000-0005-0000-0000-0000BD6A0000}"/>
    <cellStyle name="Normal 2 5 3 6 4" xfId="1529" xr:uid="{00000000-0005-0000-0000-0000BE6A0000}"/>
    <cellStyle name="Normal 2 5 3 6 4 2" xfId="3914" xr:uid="{00000000-0005-0000-0000-0000BF6A0000}"/>
    <cellStyle name="Normal 2 5 3 6 4 2 2" xfId="8683" xr:uid="{00000000-0005-0000-0000-0000C06A0000}"/>
    <cellStyle name="Normal 2 5 3 6 4 2 2 2" xfId="27756" xr:uid="{00000000-0005-0000-0000-0000C16A0000}"/>
    <cellStyle name="Normal 2 5 3 6 4 2 2 3" xfId="18220" xr:uid="{00000000-0005-0000-0000-0000C26A0000}"/>
    <cellStyle name="Normal 2 5 3 6 4 2 3" xfId="22988" xr:uid="{00000000-0005-0000-0000-0000C36A0000}"/>
    <cellStyle name="Normal 2 5 3 6 4 2 4" xfId="13452" xr:uid="{00000000-0005-0000-0000-0000C46A0000}"/>
    <cellStyle name="Normal 2 5 3 6 4 3" xfId="6299" xr:uid="{00000000-0005-0000-0000-0000C56A0000}"/>
    <cellStyle name="Normal 2 5 3 6 4 3 2" xfId="25372" xr:uid="{00000000-0005-0000-0000-0000C66A0000}"/>
    <cellStyle name="Normal 2 5 3 6 4 3 3" xfId="15836" xr:uid="{00000000-0005-0000-0000-0000C76A0000}"/>
    <cellStyle name="Normal 2 5 3 6 4 4" xfId="20604" xr:uid="{00000000-0005-0000-0000-0000C86A0000}"/>
    <cellStyle name="Normal 2 5 3 6 4 5" xfId="11068" xr:uid="{00000000-0005-0000-0000-0000C96A0000}"/>
    <cellStyle name="Normal 2 5 3 6 5" xfId="2722" xr:uid="{00000000-0005-0000-0000-0000CA6A0000}"/>
    <cellStyle name="Normal 2 5 3 6 5 2" xfId="7491" xr:uid="{00000000-0005-0000-0000-0000CB6A0000}"/>
    <cellStyle name="Normal 2 5 3 6 5 2 2" xfId="26564" xr:uid="{00000000-0005-0000-0000-0000CC6A0000}"/>
    <cellStyle name="Normal 2 5 3 6 5 2 3" xfId="17028" xr:uid="{00000000-0005-0000-0000-0000CD6A0000}"/>
    <cellStyle name="Normal 2 5 3 6 5 3" xfId="21796" xr:uid="{00000000-0005-0000-0000-0000CE6A0000}"/>
    <cellStyle name="Normal 2 5 3 6 5 4" xfId="12260" xr:uid="{00000000-0005-0000-0000-0000CF6A0000}"/>
    <cellStyle name="Normal 2 5 3 6 6" xfId="5107" xr:uid="{00000000-0005-0000-0000-0000D06A0000}"/>
    <cellStyle name="Normal 2 5 3 6 6 2" xfId="24180" xr:uid="{00000000-0005-0000-0000-0000D16A0000}"/>
    <cellStyle name="Normal 2 5 3 6 6 3" xfId="14644" xr:uid="{00000000-0005-0000-0000-0000D26A0000}"/>
    <cellStyle name="Normal 2 5 3 6 7" xfId="19412" xr:uid="{00000000-0005-0000-0000-0000D36A0000}"/>
    <cellStyle name="Normal 2 5 3 6 8" xfId="9876" xr:uid="{00000000-0005-0000-0000-0000D46A0000}"/>
    <cellStyle name="Normal 2 5 3 7" xfId="487" xr:uid="{00000000-0005-0000-0000-0000D56A0000}"/>
    <cellStyle name="Normal 2 5 3 7 2" xfId="1685" xr:uid="{00000000-0005-0000-0000-0000D66A0000}"/>
    <cellStyle name="Normal 2 5 3 7 2 2" xfId="4070" xr:uid="{00000000-0005-0000-0000-0000D76A0000}"/>
    <cellStyle name="Normal 2 5 3 7 2 2 2" xfId="8839" xr:uid="{00000000-0005-0000-0000-0000D86A0000}"/>
    <cellStyle name="Normal 2 5 3 7 2 2 2 2" xfId="27912" xr:uid="{00000000-0005-0000-0000-0000D96A0000}"/>
    <cellStyle name="Normal 2 5 3 7 2 2 2 3" xfId="18376" xr:uid="{00000000-0005-0000-0000-0000DA6A0000}"/>
    <cellStyle name="Normal 2 5 3 7 2 2 3" xfId="23144" xr:uid="{00000000-0005-0000-0000-0000DB6A0000}"/>
    <cellStyle name="Normal 2 5 3 7 2 2 4" xfId="13608" xr:uid="{00000000-0005-0000-0000-0000DC6A0000}"/>
    <cellStyle name="Normal 2 5 3 7 2 3" xfId="6455" xr:uid="{00000000-0005-0000-0000-0000DD6A0000}"/>
    <cellStyle name="Normal 2 5 3 7 2 3 2" xfId="25528" xr:uid="{00000000-0005-0000-0000-0000DE6A0000}"/>
    <cellStyle name="Normal 2 5 3 7 2 3 3" xfId="15992" xr:uid="{00000000-0005-0000-0000-0000DF6A0000}"/>
    <cellStyle name="Normal 2 5 3 7 2 4" xfId="20760" xr:uid="{00000000-0005-0000-0000-0000E06A0000}"/>
    <cellStyle name="Normal 2 5 3 7 2 5" xfId="11224" xr:uid="{00000000-0005-0000-0000-0000E16A0000}"/>
    <cellStyle name="Normal 2 5 3 7 3" xfId="2878" xr:uid="{00000000-0005-0000-0000-0000E26A0000}"/>
    <cellStyle name="Normal 2 5 3 7 3 2" xfId="7647" xr:uid="{00000000-0005-0000-0000-0000E36A0000}"/>
    <cellStyle name="Normal 2 5 3 7 3 2 2" xfId="26720" xr:uid="{00000000-0005-0000-0000-0000E46A0000}"/>
    <cellStyle name="Normal 2 5 3 7 3 2 3" xfId="17184" xr:uid="{00000000-0005-0000-0000-0000E56A0000}"/>
    <cellStyle name="Normal 2 5 3 7 3 3" xfId="21952" xr:uid="{00000000-0005-0000-0000-0000E66A0000}"/>
    <cellStyle name="Normal 2 5 3 7 3 4" xfId="12416" xr:uid="{00000000-0005-0000-0000-0000E76A0000}"/>
    <cellStyle name="Normal 2 5 3 7 4" xfId="5263" xr:uid="{00000000-0005-0000-0000-0000E86A0000}"/>
    <cellStyle name="Normal 2 5 3 7 4 2" xfId="24336" xr:uid="{00000000-0005-0000-0000-0000E96A0000}"/>
    <cellStyle name="Normal 2 5 3 7 4 3" xfId="14800" xr:uid="{00000000-0005-0000-0000-0000EA6A0000}"/>
    <cellStyle name="Normal 2 5 3 7 5" xfId="19568" xr:uid="{00000000-0005-0000-0000-0000EB6A0000}"/>
    <cellStyle name="Normal 2 5 3 7 6" xfId="10032" xr:uid="{00000000-0005-0000-0000-0000EC6A0000}"/>
    <cellStyle name="Normal 2 5 3 8" xfId="835" xr:uid="{00000000-0005-0000-0000-0000ED6A0000}"/>
    <cellStyle name="Normal 2 5 3 8 2" xfId="2033" xr:uid="{00000000-0005-0000-0000-0000EE6A0000}"/>
    <cellStyle name="Normal 2 5 3 8 2 2" xfId="4418" xr:uid="{00000000-0005-0000-0000-0000EF6A0000}"/>
    <cellStyle name="Normal 2 5 3 8 2 2 2" xfId="9187" xr:uid="{00000000-0005-0000-0000-0000F06A0000}"/>
    <cellStyle name="Normal 2 5 3 8 2 2 2 2" xfId="28260" xr:uid="{00000000-0005-0000-0000-0000F16A0000}"/>
    <cellStyle name="Normal 2 5 3 8 2 2 2 3" xfId="18724" xr:uid="{00000000-0005-0000-0000-0000F26A0000}"/>
    <cellStyle name="Normal 2 5 3 8 2 2 3" xfId="23492" xr:uid="{00000000-0005-0000-0000-0000F36A0000}"/>
    <cellStyle name="Normal 2 5 3 8 2 2 4" xfId="13956" xr:uid="{00000000-0005-0000-0000-0000F46A0000}"/>
    <cellStyle name="Normal 2 5 3 8 2 3" xfId="6803" xr:uid="{00000000-0005-0000-0000-0000F56A0000}"/>
    <cellStyle name="Normal 2 5 3 8 2 3 2" xfId="25876" xr:uid="{00000000-0005-0000-0000-0000F66A0000}"/>
    <cellStyle name="Normal 2 5 3 8 2 3 3" xfId="16340" xr:uid="{00000000-0005-0000-0000-0000F76A0000}"/>
    <cellStyle name="Normal 2 5 3 8 2 4" xfId="21108" xr:uid="{00000000-0005-0000-0000-0000F86A0000}"/>
    <cellStyle name="Normal 2 5 3 8 2 5" xfId="11572" xr:uid="{00000000-0005-0000-0000-0000F96A0000}"/>
    <cellStyle name="Normal 2 5 3 8 3" xfId="3226" xr:uid="{00000000-0005-0000-0000-0000FA6A0000}"/>
    <cellStyle name="Normal 2 5 3 8 3 2" xfId="7995" xr:uid="{00000000-0005-0000-0000-0000FB6A0000}"/>
    <cellStyle name="Normal 2 5 3 8 3 2 2" xfId="27068" xr:uid="{00000000-0005-0000-0000-0000FC6A0000}"/>
    <cellStyle name="Normal 2 5 3 8 3 2 3" xfId="17532" xr:uid="{00000000-0005-0000-0000-0000FD6A0000}"/>
    <cellStyle name="Normal 2 5 3 8 3 3" xfId="22300" xr:uid="{00000000-0005-0000-0000-0000FE6A0000}"/>
    <cellStyle name="Normal 2 5 3 8 3 4" xfId="12764" xr:uid="{00000000-0005-0000-0000-0000FF6A0000}"/>
    <cellStyle name="Normal 2 5 3 8 4" xfId="5611" xr:uid="{00000000-0005-0000-0000-0000006B0000}"/>
    <cellStyle name="Normal 2 5 3 8 4 2" xfId="24684" xr:uid="{00000000-0005-0000-0000-0000016B0000}"/>
    <cellStyle name="Normal 2 5 3 8 4 3" xfId="15148" xr:uid="{00000000-0005-0000-0000-0000026B0000}"/>
    <cellStyle name="Normal 2 5 3 8 5" xfId="19916" xr:uid="{00000000-0005-0000-0000-0000036B0000}"/>
    <cellStyle name="Normal 2 5 3 8 6" xfId="10380" xr:uid="{00000000-0005-0000-0000-0000046B0000}"/>
    <cellStyle name="Normal 2 5 3 9" xfId="138" xr:uid="{00000000-0005-0000-0000-0000056B0000}"/>
    <cellStyle name="Normal 2 5 3 9 2" xfId="1337" xr:uid="{00000000-0005-0000-0000-0000066B0000}"/>
    <cellStyle name="Normal 2 5 3 9 2 2" xfId="3722" xr:uid="{00000000-0005-0000-0000-0000076B0000}"/>
    <cellStyle name="Normal 2 5 3 9 2 2 2" xfId="8491" xr:uid="{00000000-0005-0000-0000-0000086B0000}"/>
    <cellStyle name="Normal 2 5 3 9 2 2 2 2" xfId="27564" xr:uid="{00000000-0005-0000-0000-0000096B0000}"/>
    <cellStyle name="Normal 2 5 3 9 2 2 2 3" xfId="18028" xr:uid="{00000000-0005-0000-0000-00000A6B0000}"/>
    <cellStyle name="Normal 2 5 3 9 2 2 3" xfId="22796" xr:uid="{00000000-0005-0000-0000-00000B6B0000}"/>
    <cellStyle name="Normal 2 5 3 9 2 2 4" xfId="13260" xr:uid="{00000000-0005-0000-0000-00000C6B0000}"/>
    <cellStyle name="Normal 2 5 3 9 2 3" xfId="6107" xr:uid="{00000000-0005-0000-0000-00000D6B0000}"/>
    <cellStyle name="Normal 2 5 3 9 2 3 2" xfId="25180" xr:uid="{00000000-0005-0000-0000-00000E6B0000}"/>
    <cellStyle name="Normal 2 5 3 9 2 3 3" xfId="15644" xr:uid="{00000000-0005-0000-0000-00000F6B0000}"/>
    <cellStyle name="Normal 2 5 3 9 2 4" xfId="20412" xr:uid="{00000000-0005-0000-0000-0000106B0000}"/>
    <cellStyle name="Normal 2 5 3 9 2 5" xfId="10876" xr:uid="{00000000-0005-0000-0000-0000116B0000}"/>
    <cellStyle name="Normal 2 5 3 9 3" xfId="2530" xr:uid="{00000000-0005-0000-0000-0000126B0000}"/>
    <cellStyle name="Normal 2 5 3 9 3 2" xfId="7299" xr:uid="{00000000-0005-0000-0000-0000136B0000}"/>
    <cellStyle name="Normal 2 5 3 9 3 2 2" xfId="26372" xr:uid="{00000000-0005-0000-0000-0000146B0000}"/>
    <cellStyle name="Normal 2 5 3 9 3 2 3" xfId="16836" xr:uid="{00000000-0005-0000-0000-0000156B0000}"/>
    <cellStyle name="Normal 2 5 3 9 3 3" xfId="21604" xr:uid="{00000000-0005-0000-0000-0000166B0000}"/>
    <cellStyle name="Normal 2 5 3 9 3 4" xfId="12068" xr:uid="{00000000-0005-0000-0000-0000176B0000}"/>
    <cellStyle name="Normal 2 5 3 9 4" xfId="4915" xr:uid="{00000000-0005-0000-0000-0000186B0000}"/>
    <cellStyle name="Normal 2 5 3 9 4 2" xfId="23988" xr:uid="{00000000-0005-0000-0000-0000196B0000}"/>
    <cellStyle name="Normal 2 5 3 9 4 3" xfId="14452" xr:uid="{00000000-0005-0000-0000-00001A6B0000}"/>
    <cellStyle name="Normal 2 5 3 9 5" xfId="19220" xr:uid="{00000000-0005-0000-0000-00001B6B0000}"/>
    <cellStyle name="Normal 2 5 3 9 6" xfId="9684" xr:uid="{00000000-0005-0000-0000-00001C6B0000}"/>
    <cellStyle name="Normal 2 5 4" xfId="42" xr:uid="{00000000-0005-0000-0000-00001D6B0000}"/>
    <cellStyle name="Normal 2 5 4 10" xfId="1241" xr:uid="{00000000-0005-0000-0000-00001E6B0000}"/>
    <cellStyle name="Normal 2 5 4 10 2" xfId="3626" xr:uid="{00000000-0005-0000-0000-00001F6B0000}"/>
    <cellStyle name="Normal 2 5 4 10 2 2" xfId="8395" xr:uid="{00000000-0005-0000-0000-0000206B0000}"/>
    <cellStyle name="Normal 2 5 4 10 2 2 2" xfId="27468" xr:uid="{00000000-0005-0000-0000-0000216B0000}"/>
    <cellStyle name="Normal 2 5 4 10 2 2 3" xfId="17932" xr:uid="{00000000-0005-0000-0000-0000226B0000}"/>
    <cellStyle name="Normal 2 5 4 10 2 3" xfId="22700" xr:uid="{00000000-0005-0000-0000-0000236B0000}"/>
    <cellStyle name="Normal 2 5 4 10 2 4" xfId="13164" xr:uid="{00000000-0005-0000-0000-0000246B0000}"/>
    <cellStyle name="Normal 2 5 4 10 3" xfId="6011" xr:uid="{00000000-0005-0000-0000-0000256B0000}"/>
    <cellStyle name="Normal 2 5 4 10 3 2" xfId="25084" xr:uid="{00000000-0005-0000-0000-0000266B0000}"/>
    <cellStyle name="Normal 2 5 4 10 3 3" xfId="15548" xr:uid="{00000000-0005-0000-0000-0000276B0000}"/>
    <cellStyle name="Normal 2 5 4 10 4" xfId="20316" xr:uid="{00000000-0005-0000-0000-0000286B0000}"/>
    <cellStyle name="Normal 2 5 4 10 5" xfId="10780" xr:uid="{00000000-0005-0000-0000-0000296B0000}"/>
    <cellStyle name="Normal 2 5 4 11" xfId="2434" xr:uid="{00000000-0005-0000-0000-00002A6B0000}"/>
    <cellStyle name="Normal 2 5 4 11 2" xfId="7203" xr:uid="{00000000-0005-0000-0000-00002B6B0000}"/>
    <cellStyle name="Normal 2 5 4 11 2 2" xfId="26276" xr:uid="{00000000-0005-0000-0000-00002C6B0000}"/>
    <cellStyle name="Normal 2 5 4 11 2 3" xfId="16740" xr:uid="{00000000-0005-0000-0000-00002D6B0000}"/>
    <cellStyle name="Normal 2 5 4 11 3" xfId="21508" xr:uid="{00000000-0005-0000-0000-00002E6B0000}"/>
    <cellStyle name="Normal 2 5 4 11 4" xfId="11972" xr:uid="{00000000-0005-0000-0000-00002F6B0000}"/>
    <cellStyle name="Normal 2 5 4 12" xfId="4819" xr:uid="{00000000-0005-0000-0000-0000306B0000}"/>
    <cellStyle name="Normal 2 5 4 12 2" xfId="23892" xr:uid="{00000000-0005-0000-0000-0000316B0000}"/>
    <cellStyle name="Normal 2 5 4 12 3" xfId="14356" xr:uid="{00000000-0005-0000-0000-0000326B0000}"/>
    <cellStyle name="Normal 2 5 4 13" xfId="19124" xr:uid="{00000000-0005-0000-0000-0000336B0000}"/>
    <cellStyle name="Normal 2 5 4 14" xfId="9588" xr:uid="{00000000-0005-0000-0000-0000346B0000}"/>
    <cellStyle name="Normal 2 5 4 2" xfId="294" xr:uid="{00000000-0005-0000-0000-0000356B0000}"/>
    <cellStyle name="Normal 2 5 4 2 2" xfId="438" xr:uid="{00000000-0005-0000-0000-0000366B0000}"/>
    <cellStyle name="Normal 2 5 4 2 2 2" xfId="787" xr:uid="{00000000-0005-0000-0000-0000376B0000}"/>
    <cellStyle name="Normal 2 5 4 2 2 2 2" xfId="1985" xr:uid="{00000000-0005-0000-0000-0000386B0000}"/>
    <cellStyle name="Normal 2 5 4 2 2 2 2 2" xfId="4370" xr:uid="{00000000-0005-0000-0000-0000396B0000}"/>
    <cellStyle name="Normal 2 5 4 2 2 2 2 2 2" xfId="9139" xr:uid="{00000000-0005-0000-0000-00003A6B0000}"/>
    <cellStyle name="Normal 2 5 4 2 2 2 2 2 2 2" xfId="28212" xr:uid="{00000000-0005-0000-0000-00003B6B0000}"/>
    <cellStyle name="Normal 2 5 4 2 2 2 2 2 2 3" xfId="18676" xr:uid="{00000000-0005-0000-0000-00003C6B0000}"/>
    <cellStyle name="Normal 2 5 4 2 2 2 2 2 3" xfId="23444" xr:uid="{00000000-0005-0000-0000-00003D6B0000}"/>
    <cellStyle name="Normal 2 5 4 2 2 2 2 2 4" xfId="13908" xr:uid="{00000000-0005-0000-0000-00003E6B0000}"/>
    <cellStyle name="Normal 2 5 4 2 2 2 2 3" xfId="6755" xr:uid="{00000000-0005-0000-0000-00003F6B0000}"/>
    <cellStyle name="Normal 2 5 4 2 2 2 2 3 2" xfId="25828" xr:uid="{00000000-0005-0000-0000-0000406B0000}"/>
    <cellStyle name="Normal 2 5 4 2 2 2 2 3 3" xfId="16292" xr:uid="{00000000-0005-0000-0000-0000416B0000}"/>
    <cellStyle name="Normal 2 5 4 2 2 2 2 4" xfId="21060" xr:uid="{00000000-0005-0000-0000-0000426B0000}"/>
    <cellStyle name="Normal 2 5 4 2 2 2 2 5" xfId="11524" xr:uid="{00000000-0005-0000-0000-0000436B0000}"/>
    <cellStyle name="Normal 2 5 4 2 2 2 3" xfId="3178" xr:uid="{00000000-0005-0000-0000-0000446B0000}"/>
    <cellStyle name="Normal 2 5 4 2 2 2 3 2" xfId="7947" xr:uid="{00000000-0005-0000-0000-0000456B0000}"/>
    <cellStyle name="Normal 2 5 4 2 2 2 3 2 2" xfId="27020" xr:uid="{00000000-0005-0000-0000-0000466B0000}"/>
    <cellStyle name="Normal 2 5 4 2 2 2 3 2 3" xfId="17484" xr:uid="{00000000-0005-0000-0000-0000476B0000}"/>
    <cellStyle name="Normal 2 5 4 2 2 2 3 3" xfId="22252" xr:uid="{00000000-0005-0000-0000-0000486B0000}"/>
    <cellStyle name="Normal 2 5 4 2 2 2 3 4" xfId="12716" xr:uid="{00000000-0005-0000-0000-0000496B0000}"/>
    <cellStyle name="Normal 2 5 4 2 2 2 4" xfId="5563" xr:uid="{00000000-0005-0000-0000-00004A6B0000}"/>
    <cellStyle name="Normal 2 5 4 2 2 2 4 2" xfId="24636" xr:uid="{00000000-0005-0000-0000-00004B6B0000}"/>
    <cellStyle name="Normal 2 5 4 2 2 2 4 3" xfId="15100" xr:uid="{00000000-0005-0000-0000-00004C6B0000}"/>
    <cellStyle name="Normal 2 5 4 2 2 2 5" xfId="19868" xr:uid="{00000000-0005-0000-0000-00004D6B0000}"/>
    <cellStyle name="Normal 2 5 4 2 2 2 6" xfId="10332" xr:uid="{00000000-0005-0000-0000-00004E6B0000}"/>
    <cellStyle name="Normal 2 5 4 2 2 3" xfId="1135" xr:uid="{00000000-0005-0000-0000-00004F6B0000}"/>
    <cellStyle name="Normal 2 5 4 2 2 3 2" xfId="2333" xr:uid="{00000000-0005-0000-0000-0000506B0000}"/>
    <cellStyle name="Normal 2 5 4 2 2 3 2 2" xfId="4718" xr:uid="{00000000-0005-0000-0000-0000516B0000}"/>
    <cellStyle name="Normal 2 5 4 2 2 3 2 2 2" xfId="9487" xr:uid="{00000000-0005-0000-0000-0000526B0000}"/>
    <cellStyle name="Normal 2 5 4 2 2 3 2 2 2 2" xfId="28560" xr:uid="{00000000-0005-0000-0000-0000536B0000}"/>
    <cellStyle name="Normal 2 5 4 2 2 3 2 2 2 3" xfId="19024" xr:uid="{00000000-0005-0000-0000-0000546B0000}"/>
    <cellStyle name="Normal 2 5 4 2 2 3 2 2 3" xfId="23792" xr:uid="{00000000-0005-0000-0000-0000556B0000}"/>
    <cellStyle name="Normal 2 5 4 2 2 3 2 2 4" xfId="14256" xr:uid="{00000000-0005-0000-0000-0000566B0000}"/>
    <cellStyle name="Normal 2 5 4 2 2 3 2 3" xfId="7103" xr:uid="{00000000-0005-0000-0000-0000576B0000}"/>
    <cellStyle name="Normal 2 5 4 2 2 3 2 3 2" xfId="26176" xr:uid="{00000000-0005-0000-0000-0000586B0000}"/>
    <cellStyle name="Normal 2 5 4 2 2 3 2 3 3" xfId="16640" xr:uid="{00000000-0005-0000-0000-0000596B0000}"/>
    <cellStyle name="Normal 2 5 4 2 2 3 2 4" xfId="21408" xr:uid="{00000000-0005-0000-0000-00005A6B0000}"/>
    <cellStyle name="Normal 2 5 4 2 2 3 2 5" xfId="11872" xr:uid="{00000000-0005-0000-0000-00005B6B0000}"/>
    <cellStyle name="Normal 2 5 4 2 2 3 3" xfId="3526" xr:uid="{00000000-0005-0000-0000-00005C6B0000}"/>
    <cellStyle name="Normal 2 5 4 2 2 3 3 2" xfId="8295" xr:uid="{00000000-0005-0000-0000-00005D6B0000}"/>
    <cellStyle name="Normal 2 5 4 2 2 3 3 2 2" xfId="27368" xr:uid="{00000000-0005-0000-0000-00005E6B0000}"/>
    <cellStyle name="Normal 2 5 4 2 2 3 3 2 3" xfId="17832" xr:uid="{00000000-0005-0000-0000-00005F6B0000}"/>
    <cellStyle name="Normal 2 5 4 2 2 3 3 3" xfId="22600" xr:uid="{00000000-0005-0000-0000-0000606B0000}"/>
    <cellStyle name="Normal 2 5 4 2 2 3 3 4" xfId="13064" xr:uid="{00000000-0005-0000-0000-0000616B0000}"/>
    <cellStyle name="Normal 2 5 4 2 2 3 4" xfId="5911" xr:uid="{00000000-0005-0000-0000-0000626B0000}"/>
    <cellStyle name="Normal 2 5 4 2 2 3 4 2" xfId="24984" xr:uid="{00000000-0005-0000-0000-0000636B0000}"/>
    <cellStyle name="Normal 2 5 4 2 2 3 4 3" xfId="15448" xr:uid="{00000000-0005-0000-0000-0000646B0000}"/>
    <cellStyle name="Normal 2 5 4 2 2 3 5" xfId="20216" xr:uid="{00000000-0005-0000-0000-0000656B0000}"/>
    <cellStyle name="Normal 2 5 4 2 2 3 6" xfId="10680" xr:uid="{00000000-0005-0000-0000-0000666B0000}"/>
    <cellStyle name="Normal 2 5 4 2 2 4" xfId="1637" xr:uid="{00000000-0005-0000-0000-0000676B0000}"/>
    <cellStyle name="Normal 2 5 4 2 2 4 2" xfId="4022" xr:uid="{00000000-0005-0000-0000-0000686B0000}"/>
    <cellStyle name="Normal 2 5 4 2 2 4 2 2" xfId="8791" xr:uid="{00000000-0005-0000-0000-0000696B0000}"/>
    <cellStyle name="Normal 2 5 4 2 2 4 2 2 2" xfId="27864" xr:uid="{00000000-0005-0000-0000-00006A6B0000}"/>
    <cellStyle name="Normal 2 5 4 2 2 4 2 2 3" xfId="18328" xr:uid="{00000000-0005-0000-0000-00006B6B0000}"/>
    <cellStyle name="Normal 2 5 4 2 2 4 2 3" xfId="23096" xr:uid="{00000000-0005-0000-0000-00006C6B0000}"/>
    <cellStyle name="Normal 2 5 4 2 2 4 2 4" xfId="13560" xr:uid="{00000000-0005-0000-0000-00006D6B0000}"/>
    <cellStyle name="Normal 2 5 4 2 2 4 3" xfId="6407" xr:uid="{00000000-0005-0000-0000-00006E6B0000}"/>
    <cellStyle name="Normal 2 5 4 2 2 4 3 2" xfId="25480" xr:uid="{00000000-0005-0000-0000-00006F6B0000}"/>
    <cellStyle name="Normal 2 5 4 2 2 4 3 3" xfId="15944" xr:uid="{00000000-0005-0000-0000-0000706B0000}"/>
    <cellStyle name="Normal 2 5 4 2 2 4 4" xfId="20712" xr:uid="{00000000-0005-0000-0000-0000716B0000}"/>
    <cellStyle name="Normal 2 5 4 2 2 4 5" xfId="11176" xr:uid="{00000000-0005-0000-0000-0000726B0000}"/>
    <cellStyle name="Normal 2 5 4 2 2 5" xfId="2830" xr:uid="{00000000-0005-0000-0000-0000736B0000}"/>
    <cellStyle name="Normal 2 5 4 2 2 5 2" xfId="7599" xr:uid="{00000000-0005-0000-0000-0000746B0000}"/>
    <cellStyle name="Normal 2 5 4 2 2 5 2 2" xfId="26672" xr:uid="{00000000-0005-0000-0000-0000756B0000}"/>
    <cellStyle name="Normal 2 5 4 2 2 5 2 3" xfId="17136" xr:uid="{00000000-0005-0000-0000-0000766B0000}"/>
    <cellStyle name="Normal 2 5 4 2 2 5 3" xfId="21904" xr:uid="{00000000-0005-0000-0000-0000776B0000}"/>
    <cellStyle name="Normal 2 5 4 2 2 5 4" xfId="12368" xr:uid="{00000000-0005-0000-0000-0000786B0000}"/>
    <cellStyle name="Normal 2 5 4 2 2 6" xfId="5215" xr:uid="{00000000-0005-0000-0000-0000796B0000}"/>
    <cellStyle name="Normal 2 5 4 2 2 6 2" xfId="24288" xr:uid="{00000000-0005-0000-0000-00007A6B0000}"/>
    <cellStyle name="Normal 2 5 4 2 2 6 3" xfId="14752" xr:uid="{00000000-0005-0000-0000-00007B6B0000}"/>
    <cellStyle name="Normal 2 5 4 2 2 7" xfId="19520" xr:uid="{00000000-0005-0000-0000-00007C6B0000}"/>
    <cellStyle name="Normal 2 5 4 2 2 8" xfId="9984" xr:uid="{00000000-0005-0000-0000-00007D6B0000}"/>
    <cellStyle name="Normal 2 5 4 2 3" xfId="643" xr:uid="{00000000-0005-0000-0000-00007E6B0000}"/>
    <cellStyle name="Normal 2 5 4 2 3 2" xfId="1841" xr:uid="{00000000-0005-0000-0000-00007F6B0000}"/>
    <cellStyle name="Normal 2 5 4 2 3 2 2" xfId="4226" xr:uid="{00000000-0005-0000-0000-0000806B0000}"/>
    <cellStyle name="Normal 2 5 4 2 3 2 2 2" xfId="8995" xr:uid="{00000000-0005-0000-0000-0000816B0000}"/>
    <cellStyle name="Normal 2 5 4 2 3 2 2 2 2" xfId="28068" xr:uid="{00000000-0005-0000-0000-0000826B0000}"/>
    <cellStyle name="Normal 2 5 4 2 3 2 2 2 3" xfId="18532" xr:uid="{00000000-0005-0000-0000-0000836B0000}"/>
    <cellStyle name="Normal 2 5 4 2 3 2 2 3" xfId="23300" xr:uid="{00000000-0005-0000-0000-0000846B0000}"/>
    <cellStyle name="Normal 2 5 4 2 3 2 2 4" xfId="13764" xr:uid="{00000000-0005-0000-0000-0000856B0000}"/>
    <cellStyle name="Normal 2 5 4 2 3 2 3" xfId="6611" xr:uid="{00000000-0005-0000-0000-0000866B0000}"/>
    <cellStyle name="Normal 2 5 4 2 3 2 3 2" xfId="25684" xr:uid="{00000000-0005-0000-0000-0000876B0000}"/>
    <cellStyle name="Normal 2 5 4 2 3 2 3 3" xfId="16148" xr:uid="{00000000-0005-0000-0000-0000886B0000}"/>
    <cellStyle name="Normal 2 5 4 2 3 2 4" xfId="20916" xr:uid="{00000000-0005-0000-0000-0000896B0000}"/>
    <cellStyle name="Normal 2 5 4 2 3 2 5" xfId="11380" xr:uid="{00000000-0005-0000-0000-00008A6B0000}"/>
    <cellStyle name="Normal 2 5 4 2 3 3" xfId="3034" xr:uid="{00000000-0005-0000-0000-00008B6B0000}"/>
    <cellStyle name="Normal 2 5 4 2 3 3 2" xfId="7803" xr:uid="{00000000-0005-0000-0000-00008C6B0000}"/>
    <cellStyle name="Normal 2 5 4 2 3 3 2 2" xfId="26876" xr:uid="{00000000-0005-0000-0000-00008D6B0000}"/>
    <cellStyle name="Normal 2 5 4 2 3 3 2 3" xfId="17340" xr:uid="{00000000-0005-0000-0000-00008E6B0000}"/>
    <cellStyle name="Normal 2 5 4 2 3 3 3" xfId="22108" xr:uid="{00000000-0005-0000-0000-00008F6B0000}"/>
    <cellStyle name="Normal 2 5 4 2 3 3 4" xfId="12572" xr:uid="{00000000-0005-0000-0000-0000906B0000}"/>
    <cellStyle name="Normal 2 5 4 2 3 4" xfId="5419" xr:uid="{00000000-0005-0000-0000-0000916B0000}"/>
    <cellStyle name="Normal 2 5 4 2 3 4 2" xfId="24492" xr:uid="{00000000-0005-0000-0000-0000926B0000}"/>
    <cellStyle name="Normal 2 5 4 2 3 4 3" xfId="14956" xr:uid="{00000000-0005-0000-0000-0000936B0000}"/>
    <cellStyle name="Normal 2 5 4 2 3 5" xfId="19724" xr:uid="{00000000-0005-0000-0000-0000946B0000}"/>
    <cellStyle name="Normal 2 5 4 2 3 6" xfId="10188" xr:uid="{00000000-0005-0000-0000-0000956B0000}"/>
    <cellStyle name="Normal 2 5 4 2 4" xfId="991" xr:uid="{00000000-0005-0000-0000-0000966B0000}"/>
    <cellStyle name="Normal 2 5 4 2 4 2" xfId="2189" xr:uid="{00000000-0005-0000-0000-0000976B0000}"/>
    <cellStyle name="Normal 2 5 4 2 4 2 2" xfId="4574" xr:uid="{00000000-0005-0000-0000-0000986B0000}"/>
    <cellStyle name="Normal 2 5 4 2 4 2 2 2" xfId="9343" xr:uid="{00000000-0005-0000-0000-0000996B0000}"/>
    <cellStyle name="Normal 2 5 4 2 4 2 2 2 2" xfId="28416" xr:uid="{00000000-0005-0000-0000-00009A6B0000}"/>
    <cellStyle name="Normal 2 5 4 2 4 2 2 2 3" xfId="18880" xr:uid="{00000000-0005-0000-0000-00009B6B0000}"/>
    <cellStyle name="Normal 2 5 4 2 4 2 2 3" xfId="23648" xr:uid="{00000000-0005-0000-0000-00009C6B0000}"/>
    <cellStyle name="Normal 2 5 4 2 4 2 2 4" xfId="14112" xr:uid="{00000000-0005-0000-0000-00009D6B0000}"/>
    <cellStyle name="Normal 2 5 4 2 4 2 3" xfId="6959" xr:uid="{00000000-0005-0000-0000-00009E6B0000}"/>
    <cellStyle name="Normal 2 5 4 2 4 2 3 2" xfId="26032" xr:uid="{00000000-0005-0000-0000-00009F6B0000}"/>
    <cellStyle name="Normal 2 5 4 2 4 2 3 3" xfId="16496" xr:uid="{00000000-0005-0000-0000-0000A06B0000}"/>
    <cellStyle name="Normal 2 5 4 2 4 2 4" xfId="21264" xr:uid="{00000000-0005-0000-0000-0000A16B0000}"/>
    <cellStyle name="Normal 2 5 4 2 4 2 5" xfId="11728" xr:uid="{00000000-0005-0000-0000-0000A26B0000}"/>
    <cellStyle name="Normal 2 5 4 2 4 3" xfId="3382" xr:uid="{00000000-0005-0000-0000-0000A36B0000}"/>
    <cellStyle name="Normal 2 5 4 2 4 3 2" xfId="8151" xr:uid="{00000000-0005-0000-0000-0000A46B0000}"/>
    <cellStyle name="Normal 2 5 4 2 4 3 2 2" xfId="27224" xr:uid="{00000000-0005-0000-0000-0000A56B0000}"/>
    <cellStyle name="Normal 2 5 4 2 4 3 2 3" xfId="17688" xr:uid="{00000000-0005-0000-0000-0000A66B0000}"/>
    <cellStyle name="Normal 2 5 4 2 4 3 3" xfId="22456" xr:uid="{00000000-0005-0000-0000-0000A76B0000}"/>
    <cellStyle name="Normal 2 5 4 2 4 3 4" xfId="12920" xr:uid="{00000000-0005-0000-0000-0000A86B0000}"/>
    <cellStyle name="Normal 2 5 4 2 4 4" xfId="5767" xr:uid="{00000000-0005-0000-0000-0000A96B0000}"/>
    <cellStyle name="Normal 2 5 4 2 4 4 2" xfId="24840" xr:uid="{00000000-0005-0000-0000-0000AA6B0000}"/>
    <cellStyle name="Normal 2 5 4 2 4 4 3" xfId="15304" xr:uid="{00000000-0005-0000-0000-0000AB6B0000}"/>
    <cellStyle name="Normal 2 5 4 2 4 5" xfId="20072" xr:uid="{00000000-0005-0000-0000-0000AC6B0000}"/>
    <cellStyle name="Normal 2 5 4 2 4 6" xfId="10536" xr:uid="{00000000-0005-0000-0000-0000AD6B0000}"/>
    <cellStyle name="Normal 2 5 4 2 5" xfId="1493" xr:uid="{00000000-0005-0000-0000-0000AE6B0000}"/>
    <cellStyle name="Normal 2 5 4 2 5 2" xfId="3878" xr:uid="{00000000-0005-0000-0000-0000AF6B0000}"/>
    <cellStyle name="Normal 2 5 4 2 5 2 2" xfId="8647" xr:uid="{00000000-0005-0000-0000-0000B06B0000}"/>
    <cellStyle name="Normal 2 5 4 2 5 2 2 2" xfId="27720" xr:uid="{00000000-0005-0000-0000-0000B16B0000}"/>
    <cellStyle name="Normal 2 5 4 2 5 2 2 3" xfId="18184" xr:uid="{00000000-0005-0000-0000-0000B26B0000}"/>
    <cellStyle name="Normal 2 5 4 2 5 2 3" xfId="22952" xr:uid="{00000000-0005-0000-0000-0000B36B0000}"/>
    <cellStyle name="Normal 2 5 4 2 5 2 4" xfId="13416" xr:uid="{00000000-0005-0000-0000-0000B46B0000}"/>
    <cellStyle name="Normal 2 5 4 2 5 3" xfId="6263" xr:uid="{00000000-0005-0000-0000-0000B56B0000}"/>
    <cellStyle name="Normal 2 5 4 2 5 3 2" xfId="25336" xr:uid="{00000000-0005-0000-0000-0000B66B0000}"/>
    <cellStyle name="Normal 2 5 4 2 5 3 3" xfId="15800" xr:uid="{00000000-0005-0000-0000-0000B76B0000}"/>
    <cellStyle name="Normal 2 5 4 2 5 4" xfId="20568" xr:uid="{00000000-0005-0000-0000-0000B86B0000}"/>
    <cellStyle name="Normal 2 5 4 2 5 5" xfId="11032" xr:uid="{00000000-0005-0000-0000-0000B96B0000}"/>
    <cellStyle name="Normal 2 5 4 2 6" xfId="2686" xr:uid="{00000000-0005-0000-0000-0000BA6B0000}"/>
    <cellStyle name="Normal 2 5 4 2 6 2" xfId="7455" xr:uid="{00000000-0005-0000-0000-0000BB6B0000}"/>
    <cellStyle name="Normal 2 5 4 2 6 2 2" xfId="26528" xr:uid="{00000000-0005-0000-0000-0000BC6B0000}"/>
    <cellStyle name="Normal 2 5 4 2 6 2 3" xfId="16992" xr:uid="{00000000-0005-0000-0000-0000BD6B0000}"/>
    <cellStyle name="Normal 2 5 4 2 6 3" xfId="21760" xr:uid="{00000000-0005-0000-0000-0000BE6B0000}"/>
    <cellStyle name="Normal 2 5 4 2 6 4" xfId="12224" xr:uid="{00000000-0005-0000-0000-0000BF6B0000}"/>
    <cellStyle name="Normal 2 5 4 2 7" xfId="5071" xr:uid="{00000000-0005-0000-0000-0000C06B0000}"/>
    <cellStyle name="Normal 2 5 4 2 7 2" xfId="24144" xr:uid="{00000000-0005-0000-0000-0000C16B0000}"/>
    <cellStyle name="Normal 2 5 4 2 7 3" xfId="14608" xr:uid="{00000000-0005-0000-0000-0000C26B0000}"/>
    <cellStyle name="Normal 2 5 4 2 8" xfId="19376" xr:uid="{00000000-0005-0000-0000-0000C36B0000}"/>
    <cellStyle name="Normal 2 5 4 2 9" xfId="9840" xr:uid="{00000000-0005-0000-0000-0000C46B0000}"/>
    <cellStyle name="Normal 2 5 4 3" xfId="222" xr:uid="{00000000-0005-0000-0000-0000C56B0000}"/>
    <cellStyle name="Normal 2 5 4 3 2" xfId="571" xr:uid="{00000000-0005-0000-0000-0000C66B0000}"/>
    <cellStyle name="Normal 2 5 4 3 2 2" xfId="1769" xr:uid="{00000000-0005-0000-0000-0000C76B0000}"/>
    <cellStyle name="Normal 2 5 4 3 2 2 2" xfId="4154" xr:uid="{00000000-0005-0000-0000-0000C86B0000}"/>
    <cellStyle name="Normal 2 5 4 3 2 2 2 2" xfId="8923" xr:uid="{00000000-0005-0000-0000-0000C96B0000}"/>
    <cellStyle name="Normal 2 5 4 3 2 2 2 2 2" xfId="27996" xr:uid="{00000000-0005-0000-0000-0000CA6B0000}"/>
    <cellStyle name="Normal 2 5 4 3 2 2 2 2 3" xfId="18460" xr:uid="{00000000-0005-0000-0000-0000CB6B0000}"/>
    <cellStyle name="Normal 2 5 4 3 2 2 2 3" xfId="23228" xr:uid="{00000000-0005-0000-0000-0000CC6B0000}"/>
    <cellStyle name="Normal 2 5 4 3 2 2 2 4" xfId="13692" xr:uid="{00000000-0005-0000-0000-0000CD6B0000}"/>
    <cellStyle name="Normal 2 5 4 3 2 2 3" xfId="6539" xr:uid="{00000000-0005-0000-0000-0000CE6B0000}"/>
    <cellStyle name="Normal 2 5 4 3 2 2 3 2" xfId="25612" xr:uid="{00000000-0005-0000-0000-0000CF6B0000}"/>
    <cellStyle name="Normal 2 5 4 3 2 2 3 3" xfId="16076" xr:uid="{00000000-0005-0000-0000-0000D06B0000}"/>
    <cellStyle name="Normal 2 5 4 3 2 2 4" xfId="20844" xr:uid="{00000000-0005-0000-0000-0000D16B0000}"/>
    <cellStyle name="Normal 2 5 4 3 2 2 5" xfId="11308" xr:uid="{00000000-0005-0000-0000-0000D26B0000}"/>
    <cellStyle name="Normal 2 5 4 3 2 3" xfId="2962" xr:uid="{00000000-0005-0000-0000-0000D36B0000}"/>
    <cellStyle name="Normal 2 5 4 3 2 3 2" xfId="7731" xr:uid="{00000000-0005-0000-0000-0000D46B0000}"/>
    <cellStyle name="Normal 2 5 4 3 2 3 2 2" xfId="26804" xr:uid="{00000000-0005-0000-0000-0000D56B0000}"/>
    <cellStyle name="Normal 2 5 4 3 2 3 2 3" xfId="17268" xr:uid="{00000000-0005-0000-0000-0000D66B0000}"/>
    <cellStyle name="Normal 2 5 4 3 2 3 3" xfId="22036" xr:uid="{00000000-0005-0000-0000-0000D76B0000}"/>
    <cellStyle name="Normal 2 5 4 3 2 3 4" xfId="12500" xr:uid="{00000000-0005-0000-0000-0000D86B0000}"/>
    <cellStyle name="Normal 2 5 4 3 2 4" xfId="5347" xr:uid="{00000000-0005-0000-0000-0000D96B0000}"/>
    <cellStyle name="Normal 2 5 4 3 2 4 2" xfId="24420" xr:uid="{00000000-0005-0000-0000-0000DA6B0000}"/>
    <cellStyle name="Normal 2 5 4 3 2 4 3" xfId="14884" xr:uid="{00000000-0005-0000-0000-0000DB6B0000}"/>
    <cellStyle name="Normal 2 5 4 3 2 5" xfId="19652" xr:uid="{00000000-0005-0000-0000-0000DC6B0000}"/>
    <cellStyle name="Normal 2 5 4 3 2 6" xfId="10116" xr:uid="{00000000-0005-0000-0000-0000DD6B0000}"/>
    <cellStyle name="Normal 2 5 4 3 3" xfId="919" xr:uid="{00000000-0005-0000-0000-0000DE6B0000}"/>
    <cellStyle name="Normal 2 5 4 3 3 2" xfId="2117" xr:uid="{00000000-0005-0000-0000-0000DF6B0000}"/>
    <cellStyle name="Normal 2 5 4 3 3 2 2" xfId="4502" xr:uid="{00000000-0005-0000-0000-0000E06B0000}"/>
    <cellStyle name="Normal 2 5 4 3 3 2 2 2" xfId="9271" xr:uid="{00000000-0005-0000-0000-0000E16B0000}"/>
    <cellStyle name="Normal 2 5 4 3 3 2 2 2 2" xfId="28344" xr:uid="{00000000-0005-0000-0000-0000E26B0000}"/>
    <cellStyle name="Normal 2 5 4 3 3 2 2 2 3" xfId="18808" xr:uid="{00000000-0005-0000-0000-0000E36B0000}"/>
    <cellStyle name="Normal 2 5 4 3 3 2 2 3" xfId="23576" xr:uid="{00000000-0005-0000-0000-0000E46B0000}"/>
    <cellStyle name="Normal 2 5 4 3 3 2 2 4" xfId="14040" xr:uid="{00000000-0005-0000-0000-0000E56B0000}"/>
    <cellStyle name="Normal 2 5 4 3 3 2 3" xfId="6887" xr:uid="{00000000-0005-0000-0000-0000E66B0000}"/>
    <cellStyle name="Normal 2 5 4 3 3 2 3 2" xfId="25960" xr:uid="{00000000-0005-0000-0000-0000E76B0000}"/>
    <cellStyle name="Normal 2 5 4 3 3 2 3 3" xfId="16424" xr:uid="{00000000-0005-0000-0000-0000E86B0000}"/>
    <cellStyle name="Normal 2 5 4 3 3 2 4" xfId="21192" xr:uid="{00000000-0005-0000-0000-0000E96B0000}"/>
    <cellStyle name="Normal 2 5 4 3 3 2 5" xfId="11656" xr:uid="{00000000-0005-0000-0000-0000EA6B0000}"/>
    <cellStyle name="Normal 2 5 4 3 3 3" xfId="3310" xr:uid="{00000000-0005-0000-0000-0000EB6B0000}"/>
    <cellStyle name="Normal 2 5 4 3 3 3 2" xfId="8079" xr:uid="{00000000-0005-0000-0000-0000EC6B0000}"/>
    <cellStyle name="Normal 2 5 4 3 3 3 2 2" xfId="27152" xr:uid="{00000000-0005-0000-0000-0000ED6B0000}"/>
    <cellStyle name="Normal 2 5 4 3 3 3 2 3" xfId="17616" xr:uid="{00000000-0005-0000-0000-0000EE6B0000}"/>
    <cellStyle name="Normal 2 5 4 3 3 3 3" xfId="22384" xr:uid="{00000000-0005-0000-0000-0000EF6B0000}"/>
    <cellStyle name="Normal 2 5 4 3 3 3 4" xfId="12848" xr:uid="{00000000-0005-0000-0000-0000F06B0000}"/>
    <cellStyle name="Normal 2 5 4 3 3 4" xfId="5695" xr:uid="{00000000-0005-0000-0000-0000F16B0000}"/>
    <cellStyle name="Normal 2 5 4 3 3 4 2" xfId="24768" xr:uid="{00000000-0005-0000-0000-0000F26B0000}"/>
    <cellStyle name="Normal 2 5 4 3 3 4 3" xfId="15232" xr:uid="{00000000-0005-0000-0000-0000F36B0000}"/>
    <cellStyle name="Normal 2 5 4 3 3 5" xfId="20000" xr:uid="{00000000-0005-0000-0000-0000F46B0000}"/>
    <cellStyle name="Normal 2 5 4 3 3 6" xfId="10464" xr:uid="{00000000-0005-0000-0000-0000F56B0000}"/>
    <cellStyle name="Normal 2 5 4 3 4" xfId="1421" xr:uid="{00000000-0005-0000-0000-0000F66B0000}"/>
    <cellStyle name="Normal 2 5 4 3 4 2" xfId="3806" xr:uid="{00000000-0005-0000-0000-0000F76B0000}"/>
    <cellStyle name="Normal 2 5 4 3 4 2 2" xfId="8575" xr:uid="{00000000-0005-0000-0000-0000F86B0000}"/>
    <cellStyle name="Normal 2 5 4 3 4 2 2 2" xfId="27648" xr:uid="{00000000-0005-0000-0000-0000F96B0000}"/>
    <cellStyle name="Normal 2 5 4 3 4 2 2 3" xfId="18112" xr:uid="{00000000-0005-0000-0000-0000FA6B0000}"/>
    <cellStyle name="Normal 2 5 4 3 4 2 3" xfId="22880" xr:uid="{00000000-0005-0000-0000-0000FB6B0000}"/>
    <cellStyle name="Normal 2 5 4 3 4 2 4" xfId="13344" xr:uid="{00000000-0005-0000-0000-0000FC6B0000}"/>
    <cellStyle name="Normal 2 5 4 3 4 3" xfId="6191" xr:uid="{00000000-0005-0000-0000-0000FD6B0000}"/>
    <cellStyle name="Normal 2 5 4 3 4 3 2" xfId="25264" xr:uid="{00000000-0005-0000-0000-0000FE6B0000}"/>
    <cellStyle name="Normal 2 5 4 3 4 3 3" xfId="15728" xr:uid="{00000000-0005-0000-0000-0000FF6B0000}"/>
    <cellStyle name="Normal 2 5 4 3 4 4" xfId="20496" xr:uid="{00000000-0005-0000-0000-0000006C0000}"/>
    <cellStyle name="Normal 2 5 4 3 4 5" xfId="10960" xr:uid="{00000000-0005-0000-0000-0000016C0000}"/>
    <cellStyle name="Normal 2 5 4 3 5" xfId="2614" xr:uid="{00000000-0005-0000-0000-0000026C0000}"/>
    <cellStyle name="Normal 2 5 4 3 5 2" xfId="7383" xr:uid="{00000000-0005-0000-0000-0000036C0000}"/>
    <cellStyle name="Normal 2 5 4 3 5 2 2" xfId="26456" xr:uid="{00000000-0005-0000-0000-0000046C0000}"/>
    <cellStyle name="Normal 2 5 4 3 5 2 3" xfId="16920" xr:uid="{00000000-0005-0000-0000-0000056C0000}"/>
    <cellStyle name="Normal 2 5 4 3 5 3" xfId="21688" xr:uid="{00000000-0005-0000-0000-0000066C0000}"/>
    <cellStyle name="Normal 2 5 4 3 5 4" xfId="12152" xr:uid="{00000000-0005-0000-0000-0000076C0000}"/>
    <cellStyle name="Normal 2 5 4 3 6" xfId="4999" xr:uid="{00000000-0005-0000-0000-0000086C0000}"/>
    <cellStyle name="Normal 2 5 4 3 6 2" xfId="24072" xr:uid="{00000000-0005-0000-0000-0000096C0000}"/>
    <cellStyle name="Normal 2 5 4 3 6 3" xfId="14536" xr:uid="{00000000-0005-0000-0000-00000A6C0000}"/>
    <cellStyle name="Normal 2 5 4 3 7" xfId="19304" xr:uid="{00000000-0005-0000-0000-00000B6C0000}"/>
    <cellStyle name="Normal 2 5 4 3 8" xfId="9768" xr:uid="{00000000-0005-0000-0000-00000C6C0000}"/>
    <cellStyle name="Normal 2 5 4 4" xfId="366" xr:uid="{00000000-0005-0000-0000-00000D6C0000}"/>
    <cellStyle name="Normal 2 5 4 4 2" xfId="715" xr:uid="{00000000-0005-0000-0000-00000E6C0000}"/>
    <cellStyle name="Normal 2 5 4 4 2 2" xfId="1913" xr:uid="{00000000-0005-0000-0000-00000F6C0000}"/>
    <cellStyle name="Normal 2 5 4 4 2 2 2" xfId="4298" xr:uid="{00000000-0005-0000-0000-0000106C0000}"/>
    <cellStyle name="Normal 2 5 4 4 2 2 2 2" xfId="9067" xr:uid="{00000000-0005-0000-0000-0000116C0000}"/>
    <cellStyle name="Normal 2 5 4 4 2 2 2 2 2" xfId="28140" xr:uid="{00000000-0005-0000-0000-0000126C0000}"/>
    <cellStyle name="Normal 2 5 4 4 2 2 2 2 3" xfId="18604" xr:uid="{00000000-0005-0000-0000-0000136C0000}"/>
    <cellStyle name="Normal 2 5 4 4 2 2 2 3" xfId="23372" xr:uid="{00000000-0005-0000-0000-0000146C0000}"/>
    <cellStyle name="Normal 2 5 4 4 2 2 2 4" xfId="13836" xr:uid="{00000000-0005-0000-0000-0000156C0000}"/>
    <cellStyle name="Normal 2 5 4 4 2 2 3" xfId="6683" xr:uid="{00000000-0005-0000-0000-0000166C0000}"/>
    <cellStyle name="Normal 2 5 4 4 2 2 3 2" xfId="25756" xr:uid="{00000000-0005-0000-0000-0000176C0000}"/>
    <cellStyle name="Normal 2 5 4 4 2 2 3 3" xfId="16220" xr:uid="{00000000-0005-0000-0000-0000186C0000}"/>
    <cellStyle name="Normal 2 5 4 4 2 2 4" xfId="20988" xr:uid="{00000000-0005-0000-0000-0000196C0000}"/>
    <cellStyle name="Normal 2 5 4 4 2 2 5" xfId="11452" xr:uid="{00000000-0005-0000-0000-00001A6C0000}"/>
    <cellStyle name="Normal 2 5 4 4 2 3" xfId="3106" xr:uid="{00000000-0005-0000-0000-00001B6C0000}"/>
    <cellStyle name="Normal 2 5 4 4 2 3 2" xfId="7875" xr:uid="{00000000-0005-0000-0000-00001C6C0000}"/>
    <cellStyle name="Normal 2 5 4 4 2 3 2 2" xfId="26948" xr:uid="{00000000-0005-0000-0000-00001D6C0000}"/>
    <cellStyle name="Normal 2 5 4 4 2 3 2 3" xfId="17412" xr:uid="{00000000-0005-0000-0000-00001E6C0000}"/>
    <cellStyle name="Normal 2 5 4 4 2 3 3" xfId="22180" xr:uid="{00000000-0005-0000-0000-00001F6C0000}"/>
    <cellStyle name="Normal 2 5 4 4 2 3 4" xfId="12644" xr:uid="{00000000-0005-0000-0000-0000206C0000}"/>
    <cellStyle name="Normal 2 5 4 4 2 4" xfId="5491" xr:uid="{00000000-0005-0000-0000-0000216C0000}"/>
    <cellStyle name="Normal 2 5 4 4 2 4 2" xfId="24564" xr:uid="{00000000-0005-0000-0000-0000226C0000}"/>
    <cellStyle name="Normal 2 5 4 4 2 4 3" xfId="15028" xr:uid="{00000000-0005-0000-0000-0000236C0000}"/>
    <cellStyle name="Normal 2 5 4 4 2 5" xfId="19796" xr:uid="{00000000-0005-0000-0000-0000246C0000}"/>
    <cellStyle name="Normal 2 5 4 4 2 6" xfId="10260" xr:uid="{00000000-0005-0000-0000-0000256C0000}"/>
    <cellStyle name="Normal 2 5 4 4 3" xfId="1063" xr:uid="{00000000-0005-0000-0000-0000266C0000}"/>
    <cellStyle name="Normal 2 5 4 4 3 2" xfId="2261" xr:uid="{00000000-0005-0000-0000-0000276C0000}"/>
    <cellStyle name="Normal 2 5 4 4 3 2 2" xfId="4646" xr:uid="{00000000-0005-0000-0000-0000286C0000}"/>
    <cellStyle name="Normal 2 5 4 4 3 2 2 2" xfId="9415" xr:uid="{00000000-0005-0000-0000-0000296C0000}"/>
    <cellStyle name="Normal 2 5 4 4 3 2 2 2 2" xfId="28488" xr:uid="{00000000-0005-0000-0000-00002A6C0000}"/>
    <cellStyle name="Normal 2 5 4 4 3 2 2 2 3" xfId="18952" xr:uid="{00000000-0005-0000-0000-00002B6C0000}"/>
    <cellStyle name="Normal 2 5 4 4 3 2 2 3" xfId="23720" xr:uid="{00000000-0005-0000-0000-00002C6C0000}"/>
    <cellStyle name="Normal 2 5 4 4 3 2 2 4" xfId="14184" xr:uid="{00000000-0005-0000-0000-00002D6C0000}"/>
    <cellStyle name="Normal 2 5 4 4 3 2 3" xfId="7031" xr:uid="{00000000-0005-0000-0000-00002E6C0000}"/>
    <cellStyle name="Normal 2 5 4 4 3 2 3 2" xfId="26104" xr:uid="{00000000-0005-0000-0000-00002F6C0000}"/>
    <cellStyle name="Normal 2 5 4 4 3 2 3 3" xfId="16568" xr:uid="{00000000-0005-0000-0000-0000306C0000}"/>
    <cellStyle name="Normal 2 5 4 4 3 2 4" xfId="21336" xr:uid="{00000000-0005-0000-0000-0000316C0000}"/>
    <cellStyle name="Normal 2 5 4 4 3 2 5" xfId="11800" xr:uid="{00000000-0005-0000-0000-0000326C0000}"/>
    <cellStyle name="Normal 2 5 4 4 3 3" xfId="3454" xr:uid="{00000000-0005-0000-0000-0000336C0000}"/>
    <cellStyle name="Normal 2 5 4 4 3 3 2" xfId="8223" xr:uid="{00000000-0005-0000-0000-0000346C0000}"/>
    <cellStyle name="Normal 2 5 4 4 3 3 2 2" xfId="27296" xr:uid="{00000000-0005-0000-0000-0000356C0000}"/>
    <cellStyle name="Normal 2 5 4 4 3 3 2 3" xfId="17760" xr:uid="{00000000-0005-0000-0000-0000366C0000}"/>
    <cellStyle name="Normal 2 5 4 4 3 3 3" xfId="22528" xr:uid="{00000000-0005-0000-0000-0000376C0000}"/>
    <cellStyle name="Normal 2 5 4 4 3 3 4" xfId="12992" xr:uid="{00000000-0005-0000-0000-0000386C0000}"/>
    <cellStyle name="Normal 2 5 4 4 3 4" xfId="5839" xr:uid="{00000000-0005-0000-0000-0000396C0000}"/>
    <cellStyle name="Normal 2 5 4 4 3 4 2" xfId="24912" xr:uid="{00000000-0005-0000-0000-00003A6C0000}"/>
    <cellStyle name="Normal 2 5 4 4 3 4 3" xfId="15376" xr:uid="{00000000-0005-0000-0000-00003B6C0000}"/>
    <cellStyle name="Normal 2 5 4 4 3 5" xfId="20144" xr:uid="{00000000-0005-0000-0000-00003C6C0000}"/>
    <cellStyle name="Normal 2 5 4 4 3 6" xfId="10608" xr:uid="{00000000-0005-0000-0000-00003D6C0000}"/>
    <cellStyle name="Normal 2 5 4 4 4" xfId="1565" xr:uid="{00000000-0005-0000-0000-00003E6C0000}"/>
    <cellStyle name="Normal 2 5 4 4 4 2" xfId="3950" xr:uid="{00000000-0005-0000-0000-00003F6C0000}"/>
    <cellStyle name="Normal 2 5 4 4 4 2 2" xfId="8719" xr:uid="{00000000-0005-0000-0000-0000406C0000}"/>
    <cellStyle name="Normal 2 5 4 4 4 2 2 2" xfId="27792" xr:uid="{00000000-0005-0000-0000-0000416C0000}"/>
    <cellStyle name="Normal 2 5 4 4 4 2 2 3" xfId="18256" xr:uid="{00000000-0005-0000-0000-0000426C0000}"/>
    <cellStyle name="Normal 2 5 4 4 4 2 3" xfId="23024" xr:uid="{00000000-0005-0000-0000-0000436C0000}"/>
    <cellStyle name="Normal 2 5 4 4 4 2 4" xfId="13488" xr:uid="{00000000-0005-0000-0000-0000446C0000}"/>
    <cellStyle name="Normal 2 5 4 4 4 3" xfId="6335" xr:uid="{00000000-0005-0000-0000-0000456C0000}"/>
    <cellStyle name="Normal 2 5 4 4 4 3 2" xfId="25408" xr:uid="{00000000-0005-0000-0000-0000466C0000}"/>
    <cellStyle name="Normal 2 5 4 4 4 3 3" xfId="15872" xr:uid="{00000000-0005-0000-0000-0000476C0000}"/>
    <cellStyle name="Normal 2 5 4 4 4 4" xfId="20640" xr:uid="{00000000-0005-0000-0000-0000486C0000}"/>
    <cellStyle name="Normal 2 5 4 4 4 5" xfId="11104" xr:uid="{00000000-0005-0000-0000-0000496C0000}"/>
    <cellStyle name="Normal 2 5 4 4 5" xfId="2758" xr:uid="{00000000-0005-0000-0000-00004A6C0000}"/>
    <cellStyle name="Normal 2 5 4 4 5 2" xfId="7527" xr:uid="{00000000-0005-0000-0000-00004B6C0000}"/>
    <cellStyle name="Normal 2 5 4 4 5 2 2" xfId="26600" xr:uid="{00000000-0005-0000-0000-00004C6C0000}"/>
    <cellStyle name="Normal 2 5 4 4 5 2 3" xfId="17064" xr:uid="{00000000-0005-0000-0000-00004D6C0000}"/>
    <cellStyle name="Normal 2 5 4 4 5 3" xfId="21832" xr:uid="{00000000-0005-0000-0000-00004E6C0000}"/>
    <cellStyle name="Normal 2 5 4 4 5 4" xfId="12296" xr:uid="{00000000-0005-0000-0000-00004F6C0000}"/>
    <cellStyle name="Normal 2 5 4 4 6" xfId="5143" xr:uid="{00000000-0005-0000-0000-0000506C0000}"/>
    <cellStyle name="Normal 2 5 4 4 6 2" xfId="24216" xr:uid="{00000000-0005-0000-0000-0000516C0000}"/>
    <cellStyle name="Normal 2 5 4 4 6 3" xfId="14680" xr:uid="{00000000-0005-0000-0000-0000526C0000}"/>
    <cellStyle name="Normal 2 5 4 4 7" xfId="19448" xr:uid="{00000000-0005-0000-0000-0000536C0000}"/>
    <cellStyle name="Normal 2 5 4 4 8" xfId="9912" xr:uid="{00000000-0005-0000-0000-0000546C0000}"/>
    <cellStyle name="Normal 2 5 4 5" xfId="499" xr:uid="{00000000-0005-0000-0000-0000556C0000}"/>
    <cellStyle name="Normal 2 5 4 5 2" xfId="1697" xr:uid="{00000000-0005-0000-0000-0000566C0000}"/>
    <cellStyle name="Normal 2 5 4 5 2 2" xfId="4082" xr:uid="{00000000-0005-0000-0000-0000576C0000}"/>
    <cellStyle name="Normal 2 5 4 5 2 2 2" xfId="8851" xr:uid="{00000000-0005-0000-0000-0000586C0000}"/>
    <cellStyle name="Normal 2 5 4 5 2 2 2 2" xfId="27924" xr:uid="{00000000-0005-0000-0000-0000596C0000}"/>
    <cellStyle name="Normal 2 5 4 5 2 2 2 3" xfId="18388" xr:uid="{00000000-0005-0000-0000-00005A6C0000}"/>
    <cellStyle name="Normal 2 5 4 5 2 2 3" xfId="23156" xr:uid="{00000000-0005-0000-0000-00005B6C0000}"/>
    <cellStyle name="Normal 2 5 4 5 2 2 4" xfId="13620" xr:uid="{00000000-0005-0000-0000-00005C6C0000}"/>
    <cellStyle name="Normal 2 5 4 5 2 3" xfId="6467" xr:uid="{00000000-0005-0000-0000-00005D6C0000}"/>
    <cellStyle name="Normal 2 5 4 5 2 3 2" xfId="25540" xr:uid="{00000000-0005-0000-0000-00005E6C0000}"/>
    <cellStyle name="Normal 2 5 4 5 2 3 3" xfId="16004" xr:uid="{00000000-0005-0000-0000-00005F6C0000}"/>
    <cellStyle name="Normal 2 5 4 5 2 4" xfId="20772" xr:uid="{00000000-0005-0000-0000-0000606C0000}"/>
    <cellStyle name="Normal 2 5 4 5 2 5" xfId="11236" xr:uid="{00000000-0005-0000-0000-0000616C0000}"/>
    <cellStyle name="Normal 2 5 4 5 3" xfId="2890" xr:uid="{00000000-0005-0000-0000-0000626C0000}"/>
    <cellStyle name="Normal 2 5 4 5 3 2" xfId="7659" xr:uid="{00000000-0005-0000-0000-0000636C0000}"/>
    <cellStyle name="Normal 2 5 4 5 3 2 2" xfId="26732" xr:uid="{00000000-0005-0000-0000-0000646C0000}"/>
    <cellStyle name="Normal 2 5 4 5 3 2 3" xfId="17196" xr:uid="{00000000-0005-0000-0000-0000656C0000}"/>
    <cellStyle name="Normal 2 5 4 5 3 3" xfId="21964" xr:uid="{00000000-0005-0000-0000-0000666C0000}"/>
    <cellStyle name="Normal 2 5 4 5 3 4" xfId="12428" xr:uid="{00000000-0005-0000-0000-0000676C0000}"/>
    <cellStyle name="Normal 2 5 4 5 4" xfId="5275" xr:uid="{00000000-0005-0000-0000-0000686C0000}"/>
    <cellStyle name="Normal 2 5 4 5 4 2" xfId="24348" xr:uid="{00000000-0005-0000-0000-0000696C0000}"/>
    <cellStyle name="Normal 2 5 4 5 4 3" xfId="14812" xr:uid="{00000000-0005-0000-0000-00006A6C0000}"/>
    <cellStyle name="Normal 2 5 4 5 5" xfId="19580" xr:uid="{00000000-0005-0000-0000-00006B6C0000}"/>
    <cellStyle name="Normal 2 5 4 5 6" xfId="10044" xr:uid="{00000000-0005-0000-0000-00006C6C0000}"/>
    <cellStyle name="Normal 2 5 4 6" xfId="847" xr:uid="{00000000-0005-0000-0000-00006D6C0000}"/>
    <cellStyle name="Normal 2 5 4 6 2" xfId="2045" xr:uid="{00000000-0005-0000-0000-00006E6C0000}"/>
    <cellStyle name="Normal 2 5 4 6 2 2" xfId="4430" xr:uid="{00000000-0005-0000-0000-00006F6C0000}"/>
    <cellStyle name="Normal 2 5 4 6 2 2 2" xfId="9199" xr:uid="{00000000-0005-0000-0000-0000706C0000}"/>
    <cellStyle name="Normal 2 5 4 6 2 2 2 2" xfId="28272" xr:uid="{00000000-0005-0000-0000-0000716C0000}"/>
    <cellStyle name="Normal 2 5 4 6 2 2 2 3" xfId="18736" xr:uid="{00000000-0005-0000-0000-0000726C0000}"/>
    <cellStyle name="Normal 2 5 4 6 2 2 3" xfId="23504" xr:uid="{00000000-0005-0000-0000-0000736C0000}"/>
    <cellStyle name="Normal 2 5 4 6 2 2 4" xfId="13968" xr:uid="{00000000-0005-0000-0000-0000746C0000}"/>
    <cellStyle name="Normal 2 5 4 6 2 3" xfId="6815" xr:uid="{00000000-0005-0000-0000-0000756C0000}"/>
    <cellStyle name="Normal 2 5 4 6 2 3 2" xfId="25888" xr:uid="{00000000-0005-0000-0000-0000766C0000}"/>
    <cellStyle name="Normal 2 5 4 6 2 3 3" xfId="16352" xr:uid="{00000000-0005-0000-0000-0000776C0000}"/>
    <cellStyle name="Normal 2 5 4 6 2 4" xfId="21120" xr:uid="{00000000-0005-0000-0000-0000786C0000}"/>
    <cellStyle name="Normal 2 5 4 6 2 5" xfId="11584" xr:uid="{00000000-0005-0000-0000-0000796C0000}"/>
    <cellStyle name="Normal 2 5 4 6 3" xfId="3238" xr:uid="{00000000-0005-0000-0000-00007A6C0000}"/>
    <cellStyle name="Normal 2 5 4 6 3 2" xfId="8007" xr:uid="{00000000-0005-0000-0000-00007B6C0000}"/>
    <cellStyle name="Normal 2 5 4 6 3 2 2" xfId="27080" xr:uid="{00000000-0005-0000-0000-00007C6C0000}"/>
    <cellStyle name="Normal 2 5 4 6 3 2 3" xfId="17544" xr:uid="{00000000-0005-0000-0000-00007D6C0000}"/>
    <cellStyle name="Normal 2 5 4 6 3 3" xfId="22312" xr:uid="{00000000-0005-0000-0000-00007E6C0000}"/>
    <cellStyle name="Normal 2 5 4 6 3 4" xfId="12776" xr:uid="{00000000-0005-0000-0000-00007F6C0000}"/>
    <cellStyle name="Normal 2 5 4 6 4" xfId="5623" xr:uid="{00000000-0005-0000-0000-0000806C0000}"/>
    <cellStyle name="Normal 2 5 4 6 4 2" xfId="24696" xr:uid="{00000000-0005-0000-0000-0000816C0000}"/>
    <cellStyle name="Normal 2 5 4 6 4 3" xfId="15160" xr:uid="{00000000-0005-0000-0000-0000826C0000}"/>
    <cellStyle name="Normal 2 5 4 6 5" xfId="19928" xr:uid="{00000000-0005-0000-0000-0000836C0000}"/>
    <cellStyle name="Normal 2 5 4 6 6" xfId="10392" xr:uid="{00000000-0005-0000-0000-0000846C0000}"/>
    <cellStyle name="Normal 2 5 4 7" xfId="150" xr:uid="{00000000-0005-0000-0000-0000856C0000}"/>
    <cellStyle name="Normal 2 5 4 7 2" xfId="1349" xr:uid="{00000000-0005-0000-0000-0000866C0000}"/>
    <cellStyle name="Normal 2 5 4 7 2 2" xfId="3734" xr:uid="{00000000-0005-0000-0000-0000876C0000}"/>
    <cellStyle name="Normal 2 5 4 7 2 2 2" xfId="8503" xr:uid="{00000000-0005-0000-0000-0000886C0000}"/>
    <cellStyle name="Normal 2 5 4 7 2 2 2 2" xfId="27576" xr:uid="{00000000-0005-0000-0000-0000896C0000}"/>
    <cellStyle name="Normal 2 5 4 7 2 2 2 3" xfId="18040" xr:uid="{00000000-0005-0000-0000-00008A6C0000}"/>
    <cellStyle name="Normal 2 5 4 7 2 2 3" xfId="22808" xr:uid="{00000000-0005-0000-0000-00008B6C0000}"/>
    <cellStyle name="Normal 2 5 4 7 2 2 4" xfId="13272" xr:uid="{00000000-0005-0000-0000-00008C6C0000}"/>
    <cellStyle name="Normal 2 5 4 7 2 3" xfId="6119" xr:uid="{00000000-0005-0000-0000-00008D6C0000}"/>
    <cellStyle name="Normal 2 5 4 7 2 3 2" xfId="25192" xr:uid="{00000000-0005-0000-0000-00008E6C0000}"/>
    <cellStyle name="Normal 2 5 4 7 2 3 3" xfId="15656" xr:uid="{00000000-0005-0000-0000-00008F6C0000}"/>
    <cellStyle name="Normal 2 5 4 7 2 4" xfId="20424" xr:uid="{00000000-0005-0000-0000-0000906C0000}"/>
    <cellStyle name="Normal 2 5 4 7 2 5" xfId="10888" xr:uid="{00000000-0005-0000-0000-0000916C0000}"/>
    <cellStyle name="Normal 2 5 4 7 3" xfId="2542" xr:uid="{00000000-0005-0000-0000-0000926C0000}"/>
    <cellStyle name="Normal 2 5 4 7 3 2" xfId="7311" xr:uid="{00000000-0005-0000-0000-0000936C0000}"/>
    <cellStyle name="Normal 2 5 4 7 3 2 2" xfId="26384" xr:uid="{00000000-0005-0000-0000-0000946C0000}"/>
    <cellStyle name="Normal 2 5 4 7 3 2 3" xfId="16848" xr:uid="{00000000-0005-0000-0000-0000956C0000}"/>
    <cellStyle name="Normal 2 5 4 7 3 3" xfId="21616" xr:uid="{00000000-0005-0000-0000-0000966C0000}"/>
    <cellStyle name="Normal 2 5 4 7 3 4" xfId="12080" xr:uid="{00000000-0005-0000-0000-0000976C0000}"/>
    <cellStyle name="Normal 2 5 4 7 4" xfId="4927" xr:uid="{00000000-0005-0000-0000-0000986C0000}"/>
    <cellStyle name="Normal 2 5 4 7 4 2" xfId="24000" xr:uid="{00000000-0005-0000-0000-0000996C0000}"/>
    <cellStyle name="Normal 2 5 4 7 4 3" xfId="14464" xr:uid="{00000000-0005-0000-0000-00009A6C0000}"/>
    <cellStyle name="Normal 2 5 4 7 5" xfId="19232" xr:uid="{00000000-0005-0000-0000-00009B6C0000}"/>
    <cellStyle name="Normal 2 5 4 7 6" xfId="9696" xr:uid="{00000000-0005-0000-0000-00009C6C0000}"/>
    <cellStyle name="Normal 2 5 4 8" xfId="1184" xr:uid="{00000000-0005-0000-0000-00009D6C0000}"/>
    <cellStyle name="Normal 2 5 4 8 2" xfId="2381" xr:uid="{00000000-0005-0000-0000-00009E6C0000}"/>
    <cellStyle name="Normal 2 5 4 8 2 2" xfId="4766" xr:uid="{00000000-0005-0000-0000-00009F6C0000}"/>
    <cellStyle name="Normal 2 5 4 8 2 2 2" xfId="9535" xr:uid="{00000000-0005-0000-0000-0000A06C0000}"/>
    <cellStyle name="Normal 2 5 4 8 2 2 2 2" xfId="28608" xr:uid="{00000000-0005-0000-0000-0000A16C0000}"/>
    <cellStyle name="Normal 2 5 4 8 2 2 2 3" xfId="19072" xr:uid="{00000000-0005-0000-0000-0000A26C0000}"/>
    <cellStyle name="Normal 2 5 4 8 2 2 3" xfId="23840" xr:uid="{00000000-0005-0000-0000-0000A36C0000}"/>
    <cellStyle name="Normal 2 5 4 8 2 2 4" xfId="14304" xr:uid="{00000000-0005-0000-0000-0000A46C0000}"/>
    <cellStyle name="Normal 2 5 4 8 2 3" xfId="7151" xr:uid="{00000000-0005-0000-0000-0000A56C0000}"/>
    <cellStyle name="Normal 2 5 4 8 2 3 2" xfId="26224" xr:uid="{00000000-0005-0000-0000-0000A66C0000}"/>
    <cellStyle name="Normal 2 5 4 8 2 3 3" xfId="16688" xr:uid="{00000000-0005-0000-0000-0000A76C0000}"/>
    <cellStyle name="Normal 2 5 4 8 2 4" xfId="21456" xr:uid="{00000000-0005-0000-0000-0000A86C0000}"/>
    <cellStyle name="Normal 2 5 4 8 2 5" xfId="11920" xr:uid="{00000000-0005-0000-0000-0000A96C0000}"/>
    <cellStyle name="Normal 2 5 4 8 3" xfId="3574" xr:uid="{00000000-0005-0000-0000-0000AA6C0000}"/>
    <cellStyle name="Normal 2 5 4 8 3 2" xfId="8343" xr:uid="{00000000-0005-0000-0000-0000AB6C0000}"/>
    <cellStyle name="Normal 2 5 4 8 3 2 2" xfId="27416" xr:uid="{00000000-0005-0000-0000-0000AC6C0000}"/>
    <cellStyle name="Normal 2 5 4 8 3 2 3" xfId="17880" xr:uid="{00000000-0005-0000-0000-0000AD6C0000}"/>
    <cellStyle name="Normal 2 5 4 8 3 3" xfId="22648" xr:uid="{00000000-0005-0000-0000-0000AE6C0000}"/>
    <cellStyle name="Normal 2 5 4 8 3 4" xfId="13112" xr:uid="{00000000-0005-0000-0000-0000AF6C0000}"/>
    <cellStyle name="Normal 2 5 4 8 4" xfId="5959" xr:uid="{00000000-0005-0000-0000-0000B06C0000}"/>
    <cellStyle name="Normal 2 5 4 8 4 2" xfId="25032" xr:uid="{00000000-0005-0000-0000-0000B16C0000}"/>
    <cellStyle name="Normal 2 5 4 8 4 3" xfId="15496" xr:uid="{00000000-0005-0000-0000-0000B26C0000}"/>
    <cellStyle name="Normal 2 5 4 8 5" xfId="20264" xr:uid="{00000000-0005-0000-0000-0000B36C0000}"/>
    <cellStyle name="Normal 2 5 4 8 6" xfId="10728" xr:uid="{00000000-0005-0000-0000-0000B46C0000}"/>
    <cellStyle name="Normal 2 5 4 9" xfId="90" xr:uid="{00000000-0005-0000-0000-0000B56C0000}"/>
    <cellStyle name="Normal 2 5 4 9 2" xfId="1289" xr:uid="{00000000-0005-0000-0000-0000B66C0000}"/>
    <cellStyle name="Normal 2 5 4 9 2 2" xfId="3674" xr:uid="{00000000-0005-0000-0000-0000B76C0000}"/>
    <cellStyle name="Normal 2 5 4 9 2 2 2" xfId="8443" xr:uid="{00000000-0005-0000-0000-0000B86C0000}"/>
    <cellStyle name="Normal 2 5 4 9 2 2 2 2" xfId="27516" xr:uid="{00000000-0005-0000-0000-0000B96C0000}"/>
    <cellStyle name="Normal 2 5 4 9 2 2 2 3" xfId="17980" xr:uid="{00000000-0005-0000-0000-0000BA6C0000}"/>
    <cellStyle name="Normal 2 5 4 9 2 2 3" xfId="22748" xr:uid="{00000000-0005-0000-0000-0000BB6C0000}"/>
    <cellStyle name="Normal 2 5 4 9 2 2 4" xfId="13212" xr:uid="{00000000-0005-0000-0000-0000BC6C0000}"/>
    <cellStyle name="Normal 2 5 4 9 2 3" xfId="6059" xr:uid="{00000000-0005-0000-0000-0000BD6C0000}"/>
    <cellStyle name="Normal 2 5 4 9 2 3 2" xfId="25132" xr:uid="{00000000-0005-0000-0000-0000BE6C0000}"/>
    <cellStyle name="Normal 2 5 4 9 2 3 3" xfId="15596" xr:uid="{00000000-0005-0000-0000-0000BF6C0000}"/>
    <cellStyle name="Normal 2 5 4 9 2 4" xfId="20364" xr:uid="{00000000-0005-0000-0000-0000C06C0000}"/>
    <cellStyle name="Normal 2 5 4 9 2 5" xfId="10828" xr:uid="{00000000-0005-0000-0000-0000C16C0000}"/>
    <cellStyle name="Normal 2 5 4 9 3" xfId="2482" xr:uid="{00000000-0005-0000-0000-0000C26C0000}"/>
    <cellStyle name="Normal 2 5 4 9 3 2" xfId="7251" xr:uid="{00000000-0005-0000-0000-0000C36C0000}"/>
    <cellStyle name="Normal 2 5 4 9 3 2 2" xfId="26324" xr:uid="{00000000-0005-0000-0000-0000C46C0000}"/>
    <cellStyle name="Normal 2 5 4 9 3 2 3" xfId="16788" xr:uid="{00000000-0005-0000-0000-0000C56C0000}"/>
    <cellStyle name="Normal 2 5 4 9 3 3" xfId="21556" xr:uid="{00000000-0005-0000-0000-0000C66C0000}"/>
    <cellStyle name="Normal 2 5 4 9 3 4" xfId="12020" xr:uid="{00000000-0005-0000-0000-0000C76C0000}"/>
    <cellStyle name="Normal 2 5 4 9 4" xfId="4867" xr:uid="{00000000-0005-0000-0000-0000C86C0000}"/>
    <cellStyle name="Normal 2 5 4 9 4 2" xfId="23940" xr:uid="{00000000-0005-0000-0000-0000C96C0000}"/>
    <cellStyle name="Normal 2 5 4 9 4 3" xfId="14404" xr:uid="{00000000-0005-0000-0000-0000CA6C0000}"/>
    <cellStyle name="Normal 2 5 4 9 5" xfId="19172" xr:uid="{00000000-0005-0000-0000-0000CB6C0000}"/>
    <cellStyle name="Normal 2 5 4 9 6" xfId="9636" xr:uid="{00000000-0005-0000-0000-0000CC6C0000}"/>
    <cellStyle name="Normal 2 5 5" xfId="126" xr:uid="{00000000-0005-0000-0000-0000CD6C0000}"/>
    <cellStyle name="Normal 2 5 5 10" xfId="19208" xr:uid="{00000000-0005-0000-0000-0000CE6C0000}"/>
    <cellStyle name="Normal 2 5 5 11" xfId="9672" xr:uid="{00000000-0005-0000-0000-0000CF6C0000}"/>
    <cellStyle name="Normal 2 5 5 2" xfId="270" xr:uid="{00000000-0005-0000-0000-0000D06C0000}"/>
    <cellStyle name="Normal 2 5 5 2 2" xfId="414" xr:uid="{00000000-0005-0000-0000-0000D16C0000}"/>
    <cellStyle name="Normal 2 5 5 2 2 2" xfId="763" xr:uid="{00000000-0005-0000-0000-0000D26C0000}"/>
    <cellStyle name="Normal 2 5 5 2 2 2 2" xfId="1961" xr:uid="{00000000-0005-0000-0000-0000D36C0000}"/>
    <cellStyle name="Normal 2 5 5 2 2 2 2 2" xfId="4346" xr:uid="{00000000-0005-0000-0000-0000D46C0000}"/>
    <cellStyle name="Normal 2 5 5 2 2 2 2 2 2" xfId="9115" xr:uid="{00000000-0005-0000-0000-0000D56C0000}"/>
    <cellStyle name="Normal 2 5 5 2 2 2 2 2 2 2" xfId="28188" xr:uid="{00000000-0005-0000-0000-0000D66C0000}"/>
    <cellStyle name="Normal 2 5 5 2 2 2 2 2 2 3" xfId="18652" xr:uid="{00000000-0005-0000-0000-0000D76C0000}"/>
    <cellStyle name="Normal 2 5 5 2 2 2 2 2 3" xfId="23420" xr:uid="{00000000-0005-0000-0000-0000D86C0000}"/>
    <cellStyle name="Normal 2 5 5 2 2 2 2 2 4" xfId="13884" xr:uid="{00000000-0005-0000-0000-0000D96C0000}"/>
    <cellStyle name="Normal 2 5 5 2 2 2 2 3" xfId="6731" xr:uid="{00000000-0005-0000-0000-0000DA6C0000}"/>
    <cellStyle name="Normal 2 5 5 2 2 2 2 3 2" xfId="25804" xr:uid="{00000000-0005-0000-0000-0000DB6C0000}"/>
    <cellStyle name="Normal 2 5 5 2 2 2 2 3 3" xfId="16268" xr:uid="{00000000-0005-0000-0000-0000DC6C0000}"/>
    <cellStyle name="Normal 2 5 5 2 2 2 2 4" xfId="21036" xr:uid="{00000000-0005-0000-0000-0000DD6C0000}"/>
    <cellStyle name="Normal 2 5 5 2 2 2 2 5" xfId="11500" xr:uid="{00000000-0005-0000-0000-0000DE6C0000}"/>
    <cellStyle name="Normal 2 5 5 2 2 2 3" xfId="3154" xr:uid="{00000000-0005-0000-0000-0000DF6C0000}"/>
    <cellStyle name="Normal 2 5 5 2 2 2 3 2" xfId="7923" xr:uid="{00000000-0005-0000-0000-0000E06C0000}"/>
    <cellStyle name="Normal 2 5 5 2 2 2 3 2 2" xfId="26996" xr:uid="{00000000-0005-0000-0000-0000E16C0000}"/>
    <cellStyle name="Normal 2 5 5 2 2 2 3 2 3" xfId="17460" xr:uid="{00000000-0005-0000-0000-0000E26C0000}"/>
    <cellStyle name="Normal 2 5 5 2 2 2 3 3" xfId="22228" xr:uid="{00000000-0005-0000-0000-0000E36C0000}"/>
    <cellStyle name="Normal 2 5 5 2 2 2 3 4" xfId="12692" xr:uid="{00000000-0005-0000-0000-0000E46C0000}"/>
    <cellStyle name="Normal 2 5 5 2 2 2 4" xfId="5539" xr:uid="{00000000-0005-0000-0000-0000E56C0000}"/>
    <cellStyle name="Normal 2 5 5 2 2 2 4 2" xfId="24612" xr:uid="{00000000-0005-0000-0000-0000E66C0000}"/>
    <cellStyle name="Normal 2 5 5 2 2 2 4 3" xfId="15076" xr:uid="{00000000-0005-0000-0000-0000E76C0000}"/>
    <cellStyle name="Normal 2 5 5 2 2 2 5" xfId="19844" xr:uid="{00000000-0005-0000-0000-0000E86C0000}"/>
    <cellStyle name="Normal 2 5 5 2 2 2 6" xfId="10308" xr:uid="{00000000-0005-0000-0000-0000E96C0000}"/>
    <cellStyle name="Normal 2 5 5 2 2 3" xfId="1111" xr:uid="{00000000-0005-0000-0000-0000EA6C0000}"/>
    <cellStyle name="Normal 2 5 5 2 2 3 2" xfId="2309" xr:uid="{00000000-0005-0000-0000-0000EB6C0000}"/>
    <cellStyle name="Normal 2 5 5 2 2 3 2 2" xfId="4694" xr:uid="{00000000-0005-0000-0000-0000EC6C0000}"/>
    <cellStyle name="Normal 2 5 5 2 2 3 2 2 2" xfId="9463" xr:uid="{00000000-0005-0000-0000-0000ED6C0000}"/>
    <cellStyle name="Normal 2 5 5 2 2 3 2 2 2 2" xfId="28536" xr:uid="{00000000-0005-0000-0000-0000EE6C0000}"/>
    <cellStyle name="Normal 2 5 5 2 2 3 2 2 2 3" xfId="19000" xr:uid="{00000000-0005-0000-0000-0000EF6C0000}"/>
    <cellStyle name="Normal 2 5 5 2 2 3 2 2 3" xfId="23768" xr:uid="{00000000-0005-0000-0000-0000F06C0000}"/>
    <cellStyle name="Normal 2 5 5 2 2 3 2 2 4" xfId="14232" xr:uid="{00000000-0005-0000-0000-0000F16C0000}"/>
    <cellStyle name="Normal 2 5 5 2 2 3 2 3" xfId="7079" xr:uid="{00000000-0005-0000-0000-0000F26C0000}"/>
    <cellStyle name="Normal 2 5 5 2 2 3 2 3 2" xfId="26152" xr:uid="{00000000-0005-0000-0000-0000F36C0000}"/>
    <cellStyle name="Normal 2 5 5 2 2 3 2 3 3" xfId="16616" xr:uid="{00000000-0005-0000-0000-0000F46C0000}"/>
    <cellStyle name="Normal 2 5 5 2 2 3 2 4" xfId="21384" xr:uid="{00000000-0005-0000-0000-0000F56C0000}"/>
    <cellStyle name="Normal 2 5 5 2 2 3 2 5" xfId="11848" xr:uid="{00000000-0005-0000-0000-0000F66C0000}"/>
    <cellStyle name="Normal 2 5 5 2 2 3 3" xfId="3502" xr:uid="{00000000-0005-0000-0000-0000F76C0000}"/>
    <cellStyle name="Normal 2 5 5 2 2 3 3 2" xfId="8271" xr:uid="{00000000-0005-0000-0000-0000F86C0000}"/>
    <cellStyle name="Normal 2 5 5 2 2 3 3 2 2" xfId="27344" xr:uid="{00000000-0005-0000-0000-0000F96C0000}"/>
    <cellStyle name="Normal 2 5 5 2 2 3 3 2 3" xfId="17808" xr:uid="{00000000-0005-0000-0000-0000FA6C0000}"/>
    <cellStyle name="Normal 2 5 5 2 2 3 3 3" xfId="22576" xr:uid="{00000000-0005-0000-0000-0000FB6C0000}"/>
    <cellStyle name="Normal 2 5 5 2 2 3 3 4" xfId="13040" xr:uid="{00000000-0005-0000-0000-0000FC6C0000}"/>
    <cellStyle name="Normal 2 5 5 2 2 3 4" xfId="5887" xr:uid="{00000000-0005-0000-0000-0000FD6C0000}"/>
    <cellStyle name="Normal 2 5 5 2 2 3 4 2" xfId="24960" xr:uid="{00000000-0005-0000-0000-0000FE6C0000}"/>
    <cellStyle name="Normal 2 5 5 2 2 3 4 3" xfId="15424" xr:uid="{00000000-0005-0000-0000-0000FF6C0000}"/>
    <cellStyle name="Normal 2 5 5 2 2 3 5" xfId="20192" xr:uid="{00000000-0005-0000-0000-0000006D0000}"/>
    <cellStyle name="Normal 2 5 5 2 2 3 6" xfId="10656" xr:uid="{00000000-0005-0000-0000-0000016D0000}"/>
    <cellStyle name="Normal 2 5 5 2 2 4" xfId="1613" xr:uid="{00000000-0005-0000-0000-0000026D0000}"/>
    <cellStyle name="Normal 2 5 5 2 2 4 2" xfId="3998" xr:uid="{00000000-0005-0000-0000-0000036D0000}"/>
    <cellStyle name="Normal 2 5 5 2 2 4 2 2" xfId="8767" xr:uid="{00000000-0005-0000-0000-0000046D0000}"/>
    <cellStyle name="Normal 2 5 5 2 2 4 2 2 2" xfId="27840" xr:uid="{00000000-0005-0000-0000-0000056D0000}"/>
    <cellStyle name="Normal 2 5 5 2 2 4 2 2 3" xfId="18304" xr:uid="{00000000-0005-0000-0000-0000066D0000}"/>
    <cellStyle name="Normal 2 5 5 2 2 4 2 3" xfId="23072" xr:uid="{00000000-0005-0000-0000-0000076D0000}"/>
    <cellStyle name="Normal 2 5 5 2 2 4 2 4" xfId="13536" xr:uid="{00000000-0005-0000-0000-0000086D0000}"/>
    <cellStyle name="Normal 2 5 5 2 2 4 3" xfId="6383" xr:uid="{00000000-0005-0000-0000-0000096D0000}"/>
    <cellStyle name="Normal 2 5 5 2 2 4 3 2" xfId="25456" xr:uid="{00000000-0005-0000-0000-00000A6D0000}"/>
    <cellStyle name="Normal 2 5 5 2 2 4 3 3" xfId="15920" xr:uid="{00000000-0005-0000-0000-00000B6D0000}"/>
    <cellStyle name="Normal 2 5 5 2 2 4 4" xfId="20688" xr:uid="{00000000-0005-0000-0000-00000C6D0000}"/>
    <cellStyle name="Normal 2 5 5 2 2 4 5" xfId="11152" xr:uid="{00000000-0005-0000-0000-00000D6D0000}"/>
    <cellStyle name="Normal 2 5 5 2 2 5" xfId="2806" xr:uid="{00000000-0005-0000-0000-00000E6D0000}"/>
    <cellStyle name="Normal 2 5 5 2 2 5 2" xfId="7575" xr:uid="{00000000-0005-0000-0000-00000F6D0000}"/>
    <cellStyle name="Normal 2 5 5 2 2 5 2 2" xfId="26648" xr:uid="{00000000-0005-0000-0000-0000106D0000}"/>
    <cellStyle name="Normal 2 5 5 2 2 5 2 3" xfId="17112" xr:uid="{00000000-0005-0000-0000-0000116D0000}"/>
    <cellStyle name="Normal 2 5 5 2 2 5 3" xfId="21880" xr:uid="{00000000-0005-0000-0000-0000126D0000}"/>
    <cellStyle name="Normal 2 5 5 2 2 5 4" xfId="12344" xr:uid="{00000000-0005-0000-0000-0000136D0000}"/>
    <cellStyle name="Normal 2 5 5 2 2 6" xfId="5191" xr:uid="{00000000-0005-0000-0000-0000146D0000}"/>
    <cellStyle name="Normal 2 5 5 2 2 6 2" xfId="24264" xr:uid="{00000000-0005-0000-0000-0000156D0000}"/>
    <cellStyle name="Normal 2 5 5 2 2 6 3" xfId="14728" xr:uid="{00000000-0005-0000-0000-0000166D0000}"/>
    <cellStyle name="Normal 2 5 5 2 2 7" xfId="19496" xr:uid="{00000000-0005-0000-0000-0000176D0000}"/>
    <cellStyle name="Normal 2 5 5 2 2 8" xfId="9960" xr:uid="{00000000-0005-0000-0000-0000186D0000}"/>
    <cellStyle name="Normal 2 5 5 2 3" xfId="619" xr:uid="{00000000-0005-0000-0000-0000196D0000}"/>
    <cellStyle name="Normal 2 5 5 2 3 2" xfId="1817" xr:uid="{00000000-0005-0000-0000-00001A6D0000}"/>
    <cellStyle name="Normal 2 5 5 2 3 2 2" xfId="4202" xr:uid="{00000000-0005-0000-0000-00001B6D0000}"/>
    <cellStyle name="Normal 2 5 5 2 3 2 2 2" xfId="8971" xr:uid="{00000000-0005-0000-0000-00001C6D0000}"/>
    <cellStyle name="Normal 2 5 5 2 3 2 2 2 2" xfId="28044" xr:uid="{00000000-0005-0000-0000-00001D6D0000}"/>
    <cellStyle name="Normal 2 5 5 2 3 2 2 2 3" xfId="18508" xr:uid="{00000000-0005-0000-0000-00001E6D0000}"/>
    <cellStyle name="Normal 2 5 5 2 3 2 2 3" xfId="23276" xr:uid="{00000000-0005-0000-0000-00001F6D0000}"/>
    <cellStyle name="Normal 2 5 5 2 3 2 2 4" xfId="13740" xr:uid="{00000000-0005-0000-0000-0000206D0000}"/>
    <cellStyle name="Normal 2 5 5 2 3 2 3" xfId="6587" xr:uid="{00000000-0005-0000-0000-0000216D0000}"/>
    <cellStyle name="Normal 2 5 5 2 3 2 3 2" xfId="25660" xr:uid="{00000000-0005-0000-0000-0000226D0000}"/>
    <cellStyle name="Normal 2 5 5 2 3 2 3 3" xfId="16124" xr:uid="{00000000-0005-0000-0000-0000236D0000}"/>
    <cellStyle name="Normal 2 5 5 2 3 2 4" xfId="20892" xr:uid="{00000000-0005-0000-0000-0000246D0000}"/>
    <cellStyle name="Normal 2 5 5 2 3 2 5" xfId="11356" xr:uid="{00000000-0005-0000-0000-0000256D0000}"/>
    <cellStyle name="Normal 2 5 5 2 3 3" xfId="3010" xr:uid="{00000000-0005-0000-0000-0000266D0000}"/>
    <cellStyle name="Normal 2 5 5 2 3 3 2" xfId="7779" xr:uid="{00000000-0005-0000-0000-0000276D0000}"/>
    <cellStyle name="Normal 2 5 5 2 3 3 2 2" xfId="26852" xr:uid="{00000000-0005-0000-0000-0000286D0000}"/>
    <cellStyle name="Normal 2 5 5 2 3 3 2 3" xfId="17316" xr:uid="{00000000-0005-0000-0000-0000296D0000}"/>
    <cellStyle name="Normal 2 5 5 2 3 3 3" xfId="22084" xr:uid="{00000000-0005-0000-0000-00002A6D0000}"/>
    <cellStyle name="Normal 2 5 5 2 3 3 4" xfId="12548" xr:uid="{00000000-0005-0000-0000-00002B6D0000}"/>
    <cellStyle name="Normal 2 5 5 2 3 4" xfId="5395" xr:uid="{00000000-0005-0000-0000-00002C6D0000}"/>
    <cellStyle name="Normal 2 5 5 2 3 4 2" xfId="24468" xr:uid="{00000000-0005-0000-0000-00002D6D0000}"/>
    <cellStyle name="Normal 2 5 5 2 3 4 3" xfId="14932" xr:uid="{00000000-0005-0000-0000-00002E6D0000}"/>
    <cellStyle name="Normal 2 5 5 2 3 5" xfId="19700" xr:uid="{00000000-0005-0000-0000-00002F6D0000}"/>
    <cellStyle name="Normal 2 5 5 2 3 6" xfId="10164" xr:uid="{00000000-0005-0000-0000-0000306D0000}"/>
    <cellStyle name="Normal 2 5 5 2 4" xfId="967" xr:uid="{00000000-0005-0000-0000-0000316D0000}"/>
    <cellStyle name="Normal 2 5 5 2 4 2" xfId="2165" xr:uid="{00000000-0005-0000-0000-0000326D0000}"/>
    <cellStyle name="Normal 2 5 5 2 4 2 2" xfId="4550" xr:uid="{00000000-0005-0000-0000-0000336D0000}"/>
    <cellStyle name="Normal 2 5 5 2 4 2 2 2" xfId="9319" xr:uid="{00000000-0005-0000-0000-0000346D0000}"/>
    <cellStyle name="Normal 2 5 5 2 4 2 2 2 2" xfId="28392" xr:uid="{00000000-0005-0000-0000-0000356D0000}"/>
    <cellStyle name="Normal 2 5 5 2 4 2 2 2 3" xfId="18856" xr:uid="{00000000-0005-0000-0000-0000366D0000}"/>
    <cellStyle name="Normal 2 5 5 2 4 2 2 3" xfId="23624" xr:uid="{00000000-0005-0000-0000-0000376D0000}"/>
    <cellStyle name="Normal 2 5 5 2 4 2 2 4" xfId="14088" xr:uid="{00000000-0005-0000-0000-0000386D0000}"/>
    <cellStyle name="Normal 2 5 5 2 4 2 3" xfId="6935" xr:uid="{00000000-0005-0000-0000-0000396D0000}"/>
    <cellStyle name="Normal 2 5 5 2 4 2 3 2" xfId="26008" xr:uid="{00000000-0005-0000-0000-00003A6D0000}"/>
    <cellStyle name="Normal 2 5 5 2 4 2 3 3" xfId="16472" xr:uid="{00000000-0005-0000-0000-00003B6D0000}"/>
    <cellStyle name="Normal 2 5 5 2 4 2 4" xfId="21240" xr:uid="{00000000-0005-0000-0000-00003C6D0000}"/>
    <cellStyle name="Normal 2 5 5 2 4 2 5" xfId="11704" xr:uid="{00000000-0005-0000-0000-00003D6D0000}"/>
    <cellStyle name="Normal 2 5 5 2 4 3" xfId="3358" xr:uid="{00000000-0005-0000-0000-00003E6D0000}"/>
    <cellStyle name="Normal 2 5 5 2 4 3 2" xfId="8127" xr:uid="{00000000-0005-0000-0000-00003F6D0000}"/>
    <cellStyle name="Normal 2 5 5 2 4 3 2 2" xfId="27200" xr:uid="{00000000-0005-0000-0000-0000406D0000}"/>
    <cellStyle name="Normal 2 5 5 2 4 3 2 3" xfId="17664" xr:uid="{00000000-0005-0000-0000-0000416D0000}"/>
    <cellStyle name="Normal 2 5 5 2 4 3 3" xfId="22432" xr:uid="{00000000-0005-0000-0000-0000426D0000}"/>
    <cellStyle name="Normal 2 5 5 2 4 3 4" xfId="12896" xr:uid="{00000000-0005-0000-0000-0000436D0000}"/>
    <cellStyle name="Normal 2 5 5 2 4 4" xfId="5743" xr:uid="{00000000-0005-0000-0000-0000446D0000}"/>
    <cellStyle name="Normal 2 5 5 2 4 4 2" xfId="24816" xr:uid="{00000000-0005-0000-0000-0000456D0000}"/>
    <cellStyle name="Normal 2 5 5 2 4 4 3" xfId="15280" xr:uid="{00000000-0005-0000-0000-0000466D0000}"/>
    <cellStyle name="Normal 2 5 5 2 4 5" xfId="20048" xr:uid="{00000000-0005-0000-0000-0000476D0000}"/>
    <cellStyle name="Normal 2 5 5 2 4 6" xfId="10512" xr:uid="{00000000-0005-0000-0000-0000486D0000}"/>
    <cellStyle name="Normal 2 5 5 2 5" xfId="1469" xr:uid="{00000000-0005-0000-0000-0000496D0000}"/>
    <cellStyle name="Normal 2 5 5 2 5 2" xfId="3854" xr:uid="{00000000-0005-0000-0000-00004A6D0000}"/>
    <cellStyle name="Normal 2 5 5 2 5 2 2" xfId="8623" xr:uid="{00000000-0005-0000-0000-00004B6D0000}"/>
    <cellStyle name="Normal 2 5 5 2 5 2 2 2" xfId="27696" xr:uid="{00000000-0005-0000-0000-00004C6D0000}"/>
    <cellStyle name="Normal 2 5 5 2 5 2 2 3" xfId="18160" xr:uid="{00000000-0005-0000-0000-00004D6D0000}"/>
    <cellStyle name="Normal 2 5 5 2 5 2 3" xfId="22928" xr:uid="{00000000-0005-0000-0000-00004E6D0000}"/>
    <cellStyle name="Normal 2 5 5 2 5 2 4" xfId="13392" xr:uid="{00000000-0005-0000-0000-00004F6D0000}"/>
    <cellStyle name="Normal 2 5 5 2 5 3" xfId="6239" xr:uid="{00000000-0005-0000-0000-0000506D0000}"/>
    <cellStyle name="Normal 2 5 5 2 5 3 2" xfId="25312" xr:uid="{00000000-0005-0000-0000-0000516D0000}"/>
    <cellStyle name="Normal 2 5 5 2 5 3 3" xfId="15776" xr:uid="{00000000-0005-0000-0000-0000526D0000}"/>
    <cellStyle name="Normal 2 5 5 2 5 4" xfId="20544" xr:uid="{00000000-0005-0000-0000-0000536D0000}"/>
    <cellStyle name="Normal 2 5 5 2 5 5" xfId="11008" xr:uid="{00000000-0005-0000-0000-0000546D0000}"/>
    <cellStyle name="Normal 2 5 5 2 6" xfId="2662" xr:uid="{00000000-0005-0000-0000-0000556D0000}"/>
    <cellStyle name="Normal 2 5 5 2 6 2" xfId="7431" xr:uid="{00000000-0005-0000-0000-0000566D0000}"/>
    <cellStyle name="Normal 2 5 5 2 6 2 2" xfId="26504" xr:uid="{00000000-0005-0000-0000-0000576D0000}"/>
    <cellStyle name="Normal 2 5 5 2 6 2 3" xfId="16968" xr:uid="{00000000-0005-0000-0000-0000586D0000}"/>
    <cellStyle name="Normal 2 5 5 2 6 3" xfId="21736" xr:uid="{00000000-0005-0000-0000-0000596D0000}"/>
    <cellStyle name="Normal 2 5 5 2 6 4" xfId="12200" xr:uid="{00000000-0005-0000-0000-00005A6D0000}"/>
    <cellStyle name="Normal 2 5 5 2 7" xfId="5047" xr:uid="{00000000-0005-0000-0000-00005B6D0000}"/>
    <cellStyle name="Normal 2 5 5 2 7 2" xfId="24120" xr:uid="{00000000-0005-0000-0000-00005C6D0000}"/>
    <cellStyle name="Normal 2 5 5 2 7 3" xfId="14584" xr:uid="{00000000-0005-0000-0000-00005D6D0000}"/>
    <cellStyle name="Normal 2 5 5 2 8" xfId="19352" xr:uid="{00000000-0005-0000-0000-00005E6D0000}"/>
    <cellStyle name="Normal 2 5 5 2 9" xfId="9816" xr:uid="{00000000-0005-0000-0000-00005F6D0000}"/>
    <cellStyle name="Normal 2 5 5 3" xfId="198" xr:uid="{00000000-0005-0000-0000-0000606D0000}"/>
    <cellStyle name="Normal 2 5 5 3 2" xfId="547" xr:uid="{00000000-0005-0000-0000-0000616D0000}"/>
    <cellStyle name="Normal 2 5 5 3 2 2" xfId="1745" xr:uid="{00000000-0005-0000-0000-0000626D0000}"/>
    <cellStyle name="Normal 2 5 5 3 2 2 2" xfId="4130" xr:uid="{00000000-0005-0000-0000-0000636D0000}"/>
    <cellStyle name="Normal 2 5 5 3 2 2 2 2" xfId="8899" xr:uid="{00000000-0005-0000-0000-0000646D0000}"/>
    <cellStyle name="Normal 2 5 5 3 2 2 2 2 2" xfId="27972" xr:uid="{00000000-0005-0000-0000-0000656D0000}"/>
    <cellStyle name="Normal 2 5 5 3 2 2 2 2 3" xfId="18436" xr:uid="{00000000-0005-0000-0000-0000666D0000}"/>
    <cellStyle name="Normal 2 5 5 3 2 2 2 3" xfId="23204" xr:uid="{00000000-0005-0000-0000-0000676D0000}"/>
    <cellStyle name="Normal 2 5 5 3 2 2 2 4" xfId="13668" xr:uid="{00000000-0005-0000-0000-0000686D0000}"/>
    <cellStyle name="Normal 2 5 5 3 2 2 3" xfId="6515" xr:uid="{00000000-0005-0000-0000-0000696D0000}"/>
    <cellStyle name="Normal 2 5 5 3 2 2 3 2" xfId="25588" xr:uid="{00000000-0005-0000-0000-00006A6D0000}"/>
    <cellStyle name="Normal 2 5 5 3 2 2 3 3" xfId="16052" xr:uid="{00000000-0005-0000-0000-00006B6D0000}"/>
    <cellStyle name="Normal 2 5 5 3 2 2 4" xfId="20820" xr:uid="{00000000-0005-0000-0000-00006C6D0000}"/>
    <cellStyle name="Normal 2 5 5 3 2 2 5" xfId="11284" xr:uid="{00000000-0005-0000-0000-00006D6D0000}"/>
    <cellStyle name="Normal 2 5 5 3 2 3" xfId="2938" xr:uid="{00000000-0005-0000-0000-00006E6D0000}"/>
    <cellStyle name="Normal 2 5 5 3 2 3 2" xfId="7707" xr:uid="{00000000-0005-0000-0000-00006F6D0000}"/>
    <cellStyle name="Normal 2 5 5 3 2 3 2 2" xfId="26780" xr:uid="{00000000-0005-0000-0000-0000706D0000}"/>
    <cellStyle name="Normal 2 5 5 3 2 3 2 3" xfId="17244" xr:uid="{00000000-0005-0000-0000-0000716D0000}"/>
    <cellStyle name="Normal 2 5 5 3 2 3 3" xfId="22012" xr:uid="{00000000-0005-0000-0000-0000726D0000}"/>
    <cellStyle name="Normal 2 5 5 3 2 3 4" xfId="12476" xr:uid="{00000000-0005-0000-0000-0000736D0000}"/>
    <cellStyle name="Normal 2 5 5 3 2 4" xfId="5323" xr:uid="{00000000-0005-0000-0000-0000746D0000}"/>
    <cellStyle name="Normal 2 5 5 3 2 4 2" xfId="24396" xr:uid="{00000000-0005-0000-0000-0000756D0000}"/>
    <cellStyle name="Normal 2 5 5 3 2 4 3" xfId="14860" xr:uid="{00000000-0005-0000-0000-0000766D0000}"/>
    <cellStyle name="Normal 2 5 5 3 2 5" xfId="19628" xr:uid="{00000000-0005-0000-0000-0000776D0000}"/>
    <cellStyle name="Normal 2 5 5 3 2 6" xfId="10092" xr:uid="{00000000-0005-0000-0000-0000786D0000}"/>
    <cellStyle name="Normal 2 5 5 3 3" xfId="895" xr:uid="{00000000-0005-0000-0000-0000796D0000}"/>
    <cellStyle name="Normal 2 5 5 3 3 2" xfId="2093" xr:uid="{00000000-0005-0000-0000-00007A6D0000}"/>
    <cellStyle name="Normal 2 5 5 3 3 2 2" xfId="4478" xr:uid="{00000000-0005-0000-0000-00007B6D0000}"/>
    <cellStyle name="Normal 2 5 5 3 3 2 2 2" xfId="9247" xr:uid="{00000000-0005-0000-0000-00007C6D0000}"/>
    <cellStyle name="Normal 2 5 5 3 3 2 2 2 2" xfId="28320" xr:uid="{00000000-0005-0000-0000-00007D6D0000}"/>
    <cellStyle name="Normal 2 5 5 3 3 2 2 2 3" xfId="18784" xr:uid="{00000000-0005-0000-0000-00007E6D0000}"/>
    <cellStyle name="Normal 2 5 5 3 3 2 2 3" xfId="23552" xr:uid="{00000000-0005-0000-0000-00007F6D0000}"/>
    <cellStyle name="Normal 2 5 5 3 3 2 2 4" xfId="14016" xr:uid="{00000000-0005-0000-0000-0000806D0000}"/>
    <cellStyle name="Normal 2 5 5 3 3 2 3" xfId="6863" xr:uid="{00000000-0005-0000-0000-0000816D0000}"/>
    <cellStyle name="Normal 2 5 5 3 3 2 3 2" xfId="25936" xr:uid="{00000000-0005-0000-0000-0000826D0000}"/>
    <cellStyle name="Normal 2 5 5 3 3 2 3 3" xfId="16400" xr:uid="{00000000-0005-0000-0000-0000836D0000}"/>
    <cellStyle name="Normal 2 5 5 3 3 2 4" xfId="21168" xr:uid="{00000000-0005-0000-0000-0000846D0000}"/>
    <cellStyle name="Normal 2 5 5 3 3 2 5" xfId="11632" xr:uid="{00000000-0005-0000-0000-0000856D0000}"/>
    <cellStyle name="Normal 2 5 5 3 3 3" xfId="3286" xr:uid="{00000000-0005-0000-0000-0000866D0000}"/>
    <cellStyle name="Normal 2 5 5 3 3 3 2" xfId="8055" xr:uid="{00000000-0005-0000-0000-0000876D0000}"/>
    <cellStyle name="Normal 2 5 5 3 3 3 2 2" xfId="27128" xr:uid="{00000000-0005-0000-0000-0000886D0000}"/>
    <cellStyle name="Normal 2 5 5 3 3 3 2 3" xfId="17592" xr:uid="{00000000-0005-0000-0000-0000896D0000}"/>
    <cellStyle name="Normal 2 5 5 3 3 3 3" xfId="22360" xr:uid="{00000000-0005-0000-0000-00008A6D0000}"/>
    <cellStyle name="Normal 2 5 5 3 3 3 4" xfId="12824" xr:uid="{00000000-0005-0000-0000-00008B6D0000}"/>
    <cellStyle name="Normal 2 5 5 3 3 4" xfId="5671" xr:uid="{00000000-0005-0000-0000-00008C6D0000}"/>
    <cellStyle name="Normal 2 5 5 3 3 4 2" xfId="24744" xr:uid="{00000000-0005-0000-0000-00008D6D0000}"/>
    <cellStyle name="Normal 2 5 5 3 3 4 3" xfId="15208" xr:uid="{00000000-0005-0000-0000-00008E6D0000}"/>
    <cellStyle name="Normal 2 5 5 3 3 5" xfId="19976" xr:uid="{00000000-0005-0000-0000-00008F6D0000}"/>
    <cellStyle name="Normal 2 5 5 3 3 6" xfId="10440" xr:uid="{00000000-0005-0000-0000-0000906D0000}"/>
    <cellStyle name="Normal 2 5 5 3 4" xfId="1397" xr:uid="{00000000-0005-0000-0000-0000916D0000}"/>
    <cellStyle name="Normal 2 5 5 3 4 2" xfId="3782" xr:uid="{00000000-0005-0000-0000-0000926D0000}"/>
    <cellStyle name="Normal 2 5 5 3 4 2 2" xfId="8551" xr:uid="{00000000-0005-0000-0000-0000936D0000}"/>
    <cellStyle name="Normal 2 5 5 3 4 2 2 2" xfId="27624" xr:uid="{00000000-0005-0000-0000-0000946D0000}"/>
    <cellStyle name="Normal 2 5 5 3 4 2 2 3" xfId="18088" xr:uid="{00000000-0005-0000-0000-0000956D0000}"/>
    <cellStyle name="Normal 2 5 5 3 4 2 3" xfId="22856" xr:uid="{00000000-0005-0000-0000-0000966D0000}"/>
    <cellStyle name="Normal 2 5 5 3 4 2 4" xfId="13320" xr:uid="{00000000-0005-0000-0000-0000976D0000}"/>
    <cellStyle name="Normal 2 5 5 3 4 3" xfId="6167" xr:uid="{00000000-0005-0000-0000-0000986D0000}"/>
    <cellStyle name="Normal 2 5 5 3 4 3 2" xfId="25240" xr:uid="{00000000-0005-0000-0000-0000996D0000}"/>
    <cellStyle name="Normal 2 5 5 3 4 3 3" xfId="15704" xr:uid="{00000000-0005-0000-0000-00009A6D0000}"/>
    <cellStyle name="Normal 2 5 5 3 4 4" xfId="20472" xr:uid="{00000000-0005-0000-0000-00009B6D0000}"/>
    <cellStyle name="Normal 2 5 5 3 4 5" xfId="10936" xr:uid="{00000000-0005-0000-0000-00009C6D0000}"/>
    <cellStyle name="Normal 2 5 5 3 5" xfId="2590" xr:uid="{00000000-0005-0000-0000-00009D6D0000}"/>
    <cellStyle name="Normal 2 5 5 3 5 2" xfId="7359" xr:uid="{00000000-0005-0000-0000-00009E6D0000}"/>
    <cellStyle name="Normal 2 5 5 3 5 2 2" xfId="26432" xr:uid="{00000000-0005-0000-0000-00009F6D0000}"/>
    <cellStyle name="Normal 2 5 5 3 5 2 3" xfId="16896" xr:uid="{00000000-0005-0000-0000-0000A06D0000}"/>
    <cellStyle name="Normal 2 5 5 3 5 3" xfId="21664" xr:uid="{00000000-0005-0000-0000-0000A16D0000}"/>
    <cellStyle name="Normal 2 5 5 3 5 4" xfId="12128" xr:uid="{00000000-0005-0000-0000-0000A26D0000}"/>
    <cellStyle name="Normal 2 5 5 3 6" xfId="4975" xr:uid="{00000000-0005-0000-0000-0000A36D0000}"/>
    <cellStyle name="Normal 2 5 5 3 6 2" xfId="24048" xr:uid="{00000000-0005-0000-0000-0000A46D0000}"/>
    <cellStyle name="Normal 2 5 5 3 6 3" xfId="14512" xr:uid="{00000000-0005-0000-0000-0000A56D0000}"/>
    <cellStyle name="Normal 2 5 5 3 7" xfId="19280" xr:uid="{00000000-0005-0000-0000-0000A66D0000}"/>
    <cellStyle name="Normal 2 5 5 3 8" xfId="9744" xr:uid="{00000000-0005-0000-0000-0000A76D0000}"/>
    <cellStyle name="Normal 2 5 5 4" xfId="342" xr:uid="{00000000-0005-0000-0000-0000A86D0000}"/>
    <cellStyle name="Normal 2 5 5 4 2" xfId="691" xr:uid="{00000000-0005-0000-0000-0000A96D0000}"/>
    <cellStyle name="Normal 2 5 5 4 2 2" xfId="1889" xr:uid="{00000000-0005-0000-0000-0000AA6D0000}"/>
    <cellStyle name="Normal 2 5 5 4 2 2 2" xfId="4274" xr:uid="{00000000-0005-0000-0000-0000AB6D0000}"/>
    <cellStyle name="Normal 2 5 5 4 2 2 2 2" xfId="9043" xr:uid="{00000000-0005-0000-0000-0000AC6D0000}"/>
    <cellStyle name="Normal 2 5 5 4 2 2 2 2 2" xfId="28116" xr:uid="{00000000-0005-0000-0000-0000AD6D0000}"/>
    <cellStyle name="Normal 2 5 5 4 2 2 2 2 3" xfId="18580" xr:uid="{00000000-0005-0000-0000-0000AE6D0000}"/>
    <cellStyle name="Normal 2 5 5 4 2 2 2 3" xfId="23348" xr:uid="{00000000-0005-0000-0000-0000AF6D0000}"/>
    <cellStyle name="Normal 2 5 5 4 2 2 2 4" xfId="13812" xr:uid="{00000000-0005-0000-0000-0000B06D0000}"/>
    <cellStyle name="Normal 2 5 5 4 2 2 3" xfId="6659" xr:uid="{00000000-0005-0000-0000-0000B16D0000}"/>
    <cellStyle name="Normal 2 5 5 4 2 2 3 2" xfId="25732" xr:uid="{00000000-0005-0000-0000-0000B26D0000}"/>
    <cellStyle name="Normal 2 5 5 4 2 2 3 3" xfId="16196" xr:uid="{00000000-0005-0000-0000-0000B36D0000}"/>
    <cellStyle name="Normal 2 5 5 4 2 2 4" xfId="20964" xr:uid="{00000000-0005-0000-0000-0000B46D0000}"/>
    <cellStyle name="Normal 2 5 5 4 2 2 5" xfId="11428" xr:uid="{00000000-0005-0000-0000-0000B56D0000}"/>
    <cellStyle name="Normal 2 5 5 4 2 3" xfId="3082" xr:uid="{00000000-0005-0000-0000-0000B66D0000}"/>
    <cellStyle name="Normal 2 5 5 4 2 3 2" xfId="7851" xr:uid="{00000000-0005-0000-0000-0000B76D0000}"/>
    <cellStyle name="Normal 2 5 5 4 2 3 2 2" xfId="26924" xr:uid="{00000000-0005-0000-0000-0000B86D0000}"/>
    <cellStyle name="Normal 2 5 5 4 2 3 2 3" xfId="17388" xr:uid="{00000000-0005-0000-0000-0000B96D0000}"/>
    <cellStyle name="Normal 2 5 5 4 2 3 3" xfId="22156" xr:uid="{00000000-0005-0000-0000-0000BA6D0000}"/>
    <cellStyle name="Normal 2 5 5 4 2 3 4" xfId="12620" xr:uid="{00000000-0005-0000-0000-0000BB6D0000}"/>
    <cellStyle name="Normal 2 5 5 4 2 4" xfId="5467" xr:uid="{00000000-0005-0000-0000-0000BC6D0000}"/>
    <cellStyle name="Normal 2 5 5 4 2 4 2" xfId="24540" xr:uid="{00000000-0005-0000-0000-0000BD6D0000}"/>
    <cellStyle name="Normal 2 5 5 4 2 4 3" xfId="15004" xr:uid="{00000000-0005-0000-0000-0000BE6D0000}"/>
    <cellStyle name="Normal 2 5 5 4 2 5" xfId="19772" xr:uid="{00000000-0005-0000-0000-0000BF6D0000}"/>
    <cellStyle name="Normal 2 5 5 4 2 6" xfId="10236" xr:uid="{00000000-0005-0000-0000-0000C06D0000}"/>
    <cellStyle name="Normal 2 5 5 4 3" xfId="1039" xr:uid="{00000000-0005-0000-0000-0000C16D0000}"/>
    <cellStyle name="Normal 2 5 5 4 3 2" xfId="2237" xr:uid="{00000000-0005-0000-0000-0000C26D0000}"/>
    <cellStyle name="Normal 2 5 5 4 3 2 2" xfId="4622" xr:uid="{00000000-0005-0000-0000-0000C36D0000}"/>
    <cellStyle name="Normal 2 5 5 4 3 2 2 2" xfId="9391" xr:uid="{00000000-0005-0000-0000-0000C46D0000}"/>
    <cellStyle name="Normal 2 5 5 4 3 2 2 2 2" xfId="28464" xr:uid="{00000000-0005-0000-0000-0000C56D0000}"/>
    <cellStyle name="Normal 2 5 5 4 3 2 2 2 3" xfId="18928" xr:uid="{00000000-0005-0000-0000-0000C66D0000}"/>
    <cellStyle name="Normal 2 5 5 4 3 2 2 3" xfId="23696" xr:uid="{00000000-0005-0000-0000-0000C76D0000}"/>
    <cellStyle name="Normal 2 5 5 4 3 2 2 4" xfId="14160" xr:uid="{00000000-0005-0000-0000-0000C86D0000}"/>
    <cellStyle name="Normal 2 5 5 4 3 2 3" xfId="7007" xr:uid="{00000000-0005-0000-0000-0000C96D0000}"/>
    <cellStyle name="Normal 2 5 5 4 3 2 3 2" xfId="26080" xr:uid="{00000000-0005-0000-0000-0000CA6D0000}"/>
    <cellStyle name="Normal 2 5 5 4 3 2 3 3" xfId="16544" xr:uid="{00000000-0005-0000-0000-0000CB6D0000}"/>
    <cellStyle name="Normal 2 5 5 4 3 2 4" xfId="21312" xr:uid="{00000000-0005-0000-0000-0000CC6D0000}"/>
    <cellStyle name="Normal 2 5 5 4 3 2 5" xfId="11776" xr:uid="{00000000-0005-0000-0000-0000CD6D0000}"/>
    <cellStyle name="Normal 2 5 5 4 3 3" xfId="3430" xr:uid="{00000000-0005-0000-0000-0000CE6D0000}"/>
    <cellStyle name="Normal 2 5 5 4 3 3 2" xfId="8199" xr:uid="{00000000-0005-0000-0000-0000CF6D0000}"/>
    <cellStyle name="Normal 2 5 5 4 3 3 2 2" xfId="27272" xr:uid="{00000000-0005-0000-0000-0000D06D0000}"/>
    <cellStyle name="Normal 2 5 5 4 3 3 2 3" xfId="17736" xr:uid="{00000000-0005-0000-0000-0000D16D0000}"/>
    <cellStyle name="Normal 2 5 5 4 3 3 3" xfId="22504" xr:uid="{00000000-0005-0000-0000-0000D26D0000}"/>
    <cellStyle name="Normal 2 5 5 4 3 3 4" xfId="12968" xr:uid="{00000000-0005-0000-0000-0000D36D0000}"/>
    <cellStyle name="Normal 2 5 5 4 3 4" xfId="5815" xr:uid="{00000000-0005-0000-0000-0000D46D0000}"/>
    <cellStyle name="Normal 2 5 5 4 3 4 2" xfId="24888" xr:uid="{00000000-0005-0000-0000-0000D56D0000}"/>
    <cellStyle name="Normal 2 5 5 4 3 4 3" xfId="15352" xr:uid="{00000000-0005-0000-0000-0000D66D0000}"/>
    <cellStyle name="Normal 2 5 5 4 3 5" xfId="20120" xr:uid="{00000000-0005-0000-0000-0000D76D0000}"/>
    <cellStyle name="Normal 2 5 5 4 3 6" xfId="10584" xr:uid="{00000000-0005-0000-0000-0000D86D0000}"/>
    <cellStyle name="Normal 2 5 5 4 4" xfId="1541" xr:uid="{00000000-0005-0000-0000-0000D96D0000}"/>
    <cellStyle name="Normal 2 5 5 4 4 2" xfId="3926" xr:uid="{00000000-0005-0000-0000-0000DA6D0000}"/>
    <cellStyle name="Normal 2 5 5 4 4 2 2" xfId="8695" xr:uid="{00000000-0005-0000-0000-0000DB6D0000}"/>
    <cellStyle name="Normal 2 5 5 4 4 2 2 2" xfId="27768" xr:uid="{00000000-0005-0000-0000-0000DC6D0000}"/>
    <cellStyle name="Normal 2 5 5 4 4 2 2 3" xfId="18232" xr:uid="{00000000-0005-0000-0000-0000DD6D0000}"/>
    <cellStyle name="Normal 2 5 5 4 4 2 3" xfId="23000" xr:uid="{00000000-0005-0000-0000-0000DE6D0000}"/>
    <cellStyle name="Normal 2 5 5 4 4 2 4" xfId="13464" xr:uid="{00000000-0005-0000-0000-0000DF6D0000}"/>
    <cellStyle name="Normal 2 5 5 4 4 3" xfId="6311" xr:uid="{00000000-0005-0000-0000-0000E06D0000}"/>
    <cellStyle name="Normal 2 5 5 4 4 3 2" xfId="25384" xr:uid="{00000000-0005-0000-0000-0000E16D0000}"/>
    <cellStyle name="Normal 2 5 5 4 4 3 3" xfId="15848" xr:uid="{00000000-0005-0000-0000-0000E26D0000}"/>
    <cellStyle name="Normal 2 5 5 4 4 4" xfId="20616" xr:uid="{00000000-0005-0000-0000-0000E36D0000}"/>
    <cellStyle name="Normal 2 5 5 4 4 5" xfId="11080" xr:uid="{00000000-0005-0000-0000-0000E46D0000}"/>
    <cellStyle name="Normal 2 5 5 4 5" xfId="2734" xr:uid="{00000000-0005-0000-0000-0000E56D0000}"/>
    <cellStyle name="Normal 2 5 5 4 5 2" xfId="7503" xr:uid="{00000000-0005-0000-0000-0000E66D0000}"/>
    <cellStyle name="Normal 2 5 5 4 5 2 2" xfId="26576" xr:uid="{00000000-0005-0000-0000-0000E76D0000}"/>
    <cellStyle name="Normal 2 5 5 4 5 2 3" xfId="17040" xr:uid="{00000000-0005-0000-0000-0000E86D0000}"/>
    <cellStyle name="Normal 2 5 5 4 5 3" xfId="21808" xr:uid="{00000000-0005-0000-0000-0000E96D0000}"/>
    <cellStyle name="Normal 2 5 5 4 5 4" xfId="12272" xr:uid="{00000000-0005-0000-0000-0000EA6D0000}"/>
    <cellStyle name="Normal 2 5 5 4 6" xfId="5119" xr:uid="{00000000-0005-0000-0000-0000EB6D0000}"/>
    <cellStyle name="Normal 2 5 5 4 6 2" xfId="24192" xr:uid="{00000000-0005-0000-0000-0000EC6D0000}"/>
    <cellStyle name="Normal 2 5 5 4 6 3" xfId="14656" xr:uid="{00000000-0005-0000-0000-0000ED6D0000}"/>
    <cellStyle name="Normal 2 5 5 4 7" xfId="19424" xr:uid="{00000000-0005-0000-0000-0000EE6D0000}"/>
    <cellStyle name="Normal 2 5 5 4 8" xfId="9888" xr:uid="{00000000-0005-0000-0000-0000EF6D0000}"/>
    <cellStyle name="Normal 2 5 5 5" xfId="475" xr:uid="{00000000-0005-0000-0000-0000F06D0000}"/>
    <cellStyle name="Normal 2 5 5 5 2" xfId="1673" xr:uid="{00000000-0005-0000-0000-0000F16D0000}"/>
    <cellStyle name="Normal 2 5 5 5 2 2" xfId="4058" xr:uid="{00000000-0005-0000-0000-0000F26D0000}"/>
    <cellStyle name="Normal 2 5 5 5 2 2 2" xfId="8827" xr:uid="{00000000-0005-0000-0000-0000F36D0000}"/>
    <cellStyle name="Normal 2 5 5 5 2 2 2 2" xfId="27900" xr:uid="{00000000-0005-0000-0000-0000F46D0000}"/>
    <cellStyle name="Normal 2 5 5 5 2 2 2 3" xfId="18364" xr:uid="{00000000-0005-0000-0000-0000F56D0000}"/>
    <cellStyle name="Normal 2 5 5 5 2 2 3" xfId="23132" xr:uid="{00000000-0005-0000-0000-0000F66D0000}"/>
    <cellStyle name="Normal 2 5 5 5 2 2 4" xfId="13596" xr:uid="{00000000-0005-0000-0000-0000F76D0000}"/>
    <cellStyle name="Normal 2 5 5 5 2 3" xfId="6443" xr:uid="{00000000-0005-0000-0000-0000F86D0000}"/>
    <cellStyle name="Normal 2 5 5 5 2 3 2" xfId="25516" xr:uid="{00000000-0005-0000-0000-0000F96D0000}"/>
    <cellStyle name="Normal 2 5 5 5 2 3 3" xfId="15980" xr:uid="{00000000-0005-0000-0000-0000FA6D0000}"/>
    <cellStyle name="Normal 2 5 5 5 2 4" xfId="20748" xr:uid="{00000000-0005-0000-0000-0000FB6D0000}"/>
    <cellStyle name="Normal 2 5 5 5 2 5" xfId="11212" xr:uid="{00000000-0005-0000-0000-0000FC6D0000}"/>
    <cellStyle name="Normal 2 5 5 5 3" xfId="2866" xr:uid="{00000000-0005-0000-0000-0000FD6D0000}"/>
    <cellStyle name="Normal 2 5 5 5 3 2" xfId="7635" xr:uid="{00000000-0005-0000-0000-0000FE6D0000}"/>
    <cellStyle name="Normal 2 5 5 5 3 2 2" xfId="26708" xr:uid="{00000000-0005-0000-0000-0000FF6D0000}"/>
    <cellStyle name="Normal 2 5 5 5 3 2 3" xfId="17172" xr:uid="{00000000-0005-0000-0000-0000006E0000}"/>
    <cellStyle name="Normal 2 5 5 5 3 3" xfId="21940" xr:uid="{00000000-0005-0000-0000-0000016E0000}"/>
    <cellStyle name="Normal 2 5 5 5 3 4" xfId="12404" xr:uid="{00000000-0005-0000-0000-0000026E0000}"/>
    <cellStyle name="Normal 2 5 5 5 4" xfId="5251" xr:uid="{00000000-0005-0000-0000-0000036E0000}"/>
    <cellStyle name="Normal 2 5 5 5 4 2" xfId="24324" xr:uid="{00000000-0005-0000-0000-0000046E0000}"/>
    <cellStyle name="Normal 2 5 5 5 4 3" xfId="14788" xr:uid="{00000000-0005-0000-0000-0000056E0000}"/>
    <cellStyle name="Normal 2 5 5 5 5" xfId="19556" xr:uid="{00000000-0005-0000-0000-0000066E0000}"/>
    <cellStyle name="Normal 2 5 5 5 6" xfId="10020" xr:uid="{00000000-0005-0000-0000-0000076E0000}"/>
    <cellStyle name="Normal 2 5 5 6" xfId="823" xr:uid="{00000000-0005-0000-0000-0000086E0000}"/>
    <cellStyle name="Normal 2 5 5 6 2" xfId="2021" xr:uid="{00000000-0005-0000-0000-0000096E0000}"/>
    <cellStyle name="Normal 2 5 5 6 2 2" xfId="4406" xr:uid="{00000000-0005-0000-0000-00000A6E0000}"/>
    <cellStyle name="Normal 2 5 5 6 2 2 2" xfId="9175" xr:uid="{00000000-0005-0000-0000-00000B6E0000}"/>
    <cellStyle name="Normal 2 5 5 6 2 2 2 2" xfId="28248" xr:uid="{00000000-0005-0000-0000-00000C6E0000}"/>
    <cellStyle name="Normal 2 5 5 6 2 2 2 3" xfId="18712" xr:uid="{00000000-0005-0000-0000-00000D6E0000}"/>
    <cellStyle name="Normal 2 5 5 6 2 2 3" xfId="23480" xr:uid="{00000000-0005-0000-0000-00000E6E0000}"/>
    <cellStyle name="Normal 2 5 5 6 2 2 4" xfId="13944" xr:uid="{00000000-0005-0000-0000-00000F6E0000}"/>
    <cellStyle name="Normal 2 5 5 6 2 3" xfId="6791" xr:uid="{00000000-0005-0000-0000-0000106E0000}"/>
    <cellStyle name="Normal 2 5 5 6 2 3 2" xfId="25864" xr:uid="{00000000-0005-0000-0000-0000116E0000}"/>
    <cellStyle name="Normal 2 5 5 6 2 3 3" xfId="16328" xr:uid="{00000000-0005-0000-0000-0000126E0000}"/>
    <cellStyle name="Normal 2 5 5 6 2 4" xfId="21096" xr:uid="{00000000-0005-0000-0000-0000136E0000}"/>
    <cellStyle name="Normal 2 5 5 6 2 5" xfId="11560" xr:uid="{00000000-0005-0000-0000-0000146E0000}"/>
    <cellStyle name="Normal 2 5 5 6 3" xfId="3214" xr:uid="{00000000-0005-0000-0000-0000156E0000}"/>
    <cellStyle name="Normal 2 5 5 6 3 2" xfId="7983" xr:uid="{00000000-0005-0000-0000-0000166E0000}"/>
    <cellStyle name="Normal 2 5 5 6 3 2 2" xfId="27056" xr:uid="{00000000-0005-0000-0000-0000176E0000}"/>
    <cellStyle name="Normal 2 5 5 6 3 2 3" xfId="17520" xr:uid="{00000000-0005-0000-0000-0000186E0000}"/>
    <cellStyle name="Normal 2 5 5 6 3 3" xfId="22288" xr:uid="{00000000-0005-0000-0000-0000196E0000}"/>
    <cellStyle name="Normal 2 5 5 6 3 4" xfId="12752" xr:uid="{00000000-0005-0000-0000-00001A6E0000}"/>
    <cellStyle name="Normal 2 5 5 6 4" xfId="5599" xr:uid="{00000000-0005-0000-0000-00001B6E0000}"/>
    <cellStyle name="Normal 2 5 5 6 4 2" xfId="24672" xr:uid="{00000000-0005-0000-0000-00001C6E0000}"/>
    <cellStyle name="Normal 2 5 5 6 4 3" xfId="15136" xr:uid="{00000000-0005-0000-0000-00001D6E0000}"/>
    <cellStyle name="Normal 2 5 5 6 5" xfId="19904" xr:uid="{00000000-0005-0000-0000-00001E6E0000}"/>
    <cellStyle name="Normal 2 5 5 6 6" xfId="10368" xr:uid="{00000000-0005-0000-0000-00001F6E0000}"/>
    <cellStyle name="Normal 2 5 5 7" xfId="1325" xr:uid="{00000000-0005-0000-0000-0000206E0000}"/>
    <cellStyle name="Normal 2 5 5 7 2" xfId="3710" xr:uid="{00000000-0005-0000-0000-0000216E0000}"/>
    <cellStyle name="Normal 2 5 5 7 2 2" xfId="8479" xr:uid="{00000000-0005-0000-0000-0000226E0000}"/>
    <cellStyle name="Normal 2 5 5 7 2 2 2" xfId="27552" xr:uid="{00000000-0005-0000-0000-0000236E0000}"/>
    <cellStyle name="Normal 2 5 5 7 2 2 3" xfId="18016" xr:uid="{00000000-0005-0000-0000-0000246E0000}"/>
    <cellStyle name="Normal 2 5 5 7 2 3" xfId="22784" xr:uid="{00000000-0005-0000-0000-0000256E0000}"/>
    <cellStyle name="Normal 2 5 5 7 2 4" xfId="13248" xr:uid="{00000000-0005-0000-0000-0000266E0000}"/>
    <cellStyle name="Normal 2 5 5 7 3" xfId="6095" xr:uid="{00000000-0005-0000-0000-0000276E0000}"/>
    <cellStyle name="Normal 2 5 5 7 3 2" xfId="25168" xr:uid="{00000000-0005-0000-0000-0000286E0000}"/>
    <cellStyle name="Normal 2 5 5 7 3 3" xfId="15632" xr:uid="{00000000-0005-0000-0000-0000296E0000}"/>
    <cellStyle name="Normal 2 5 5 7 4" xfId="20400" xr:uid="{00000000-0005-0000-0000-00002A6E0000}"/>
    <cellStyle name="Normal 2 5 5 7 5" xfId="10864" xr:uid="{00000000-0005-0000-0000-00002B6E0000}"/>
    <cellStyle name="Normal 2 5 5 8" xfId="2518" xr:uid="{00000000-0005-0000-0000-00002C6E0000}"/>
    <cellStyle name="Normal 2 5 5 8 2" xfId="7287" xr:uid="{00000000-0005-0000-0000-00002D6E0000}"/>
    <cellStyle name="Normal 2 5 5 8 2 2" xfId="26360" xr:uid="{00000000-0005-0000-0000-00002E6E0000}"/>
    <cellStyle name="Normal 2 5 5 8 2 3" xfId="16824" xr:uid="{00000000-0005-0000-0000-00002F6E0000}"/>
    <cellStyle name="Normal 2 5 5 8 3" xfId="21592" xr:uid="{00000000-0005-0000-0000-0000306E0000}"/>
    <cellStyle name="Normal 2 5 5 8 4" xfId="12056" xr:uid="{00000000-0005-0000-0000-0000316E0000}"/>
    <cellStyle name="Normal 2 5 5 9" xfId="4903" xr:uid="{00000000-0005-0000-0000-0000326E0000}"/>
    <cellStyle name="Normal 2 5 5 9 2" xfId="23976" xr:uid="{00000000-0005-0000-0000-0000336E0000}"/>
    <cellStyle name="Normal 2 5 5 9 3" xfId="14440" xr:uid="{00000000-0005-0000-0000-0000346E0000}"/>
    <cellStyle name="Normal 2 5 6" xfId="246" xr:uid="{00000000-0005-0000-0000-0000356E0000}"/>
    <cellStyle name="Normal 2 5 6 2" xfId="390" xr:uid="{00000000-0005-0000-0000-0000366E0000}"/>
    <cellStyle name="Normal 2 5 6 2 2" xfId="739" xr:uid="{00000000-0005-0000-0000-0000376E0000}"/>
    <cellStyle name="Normal 2 5 6 2 2 2" xfId="1937" xr:uid="{00000000-0005-0000-0000-0000386E0000}"/>
    <cellStyle name="Normal 2 5 6 2 2 2 2" xfId="4322" xr:uid="{00000000-0005-0000-0000-0000396E0000}"/>
    <cellStyle name="Normal 2 5 6 2 2 2 2 2" xfId="9091" xr:uid="{00000000-0005-0000-0000-00003A6E0000}"/>
    <cellStyle name="Normal 2 5 6 2 2 2 2 2 2" xfId="28164" xr:uid="{00000000-0005-0000-0000-00003B6E0000}"/>
    <cellStyle name="Normal 2 5 6 2 2 2 2 2 3" xfId="18628" xr:uid="{00000000-0005-0000-0000-00003C6E0000}"/>
    <cellStyle name="Normal 2 5 6 2 2 2 2 3" xfId="23396" xr:uid="{00000000-0005-0000-0000-00003D6E0000}"/>
    <cellStyle name="Normal 2 5 6 2 2 2 2 4" xfId="13860" xr:uid="{00000000-0005-0000-0000-00003E6E0000}"/>
    <cellStyle name="Normal 2 5 6 2 2 2 3" xfId="6707" xr:uid="{00000000-0005-0000-0000-00003F6E0000}"/>
    <cellStyle name="Normal 2 5 6 2 2 2 3 2" xfId="25780" xr:uid="{00000000-0005-0000-0000-0000406E0000}"/>
    <cellStyle name="Normal 2 5 6 2 2 2 3 3" xfId="16244" xr:uid="{00000000-0005-0000-0000-0000416E0000}"/>
    <cellStyle name="Normal 2 5 6 2 2 2 4" xfId="21012" xr:uid="{00000000-0005-0000-0000-0000426E0000}"/>
    <cellStyle name="Normal 2 5 6 2 2 2 5" xfId="11476" xr:uid="{00000000-0005-0000-0000-0000436E0000}"/>
    <cellStyle name="Normal 2 5 6 2 2 3" xfId="3130" xr:uid="{00000000-0005-0000-0000-0000446E0000}"/>
    <cellStyle name="Normal 2 5 6 2 2 3 2" xfId="7899" xr:uid="{00000000-0005-0000-0000-0000456E0000}"/>
    <cellStyle name="Normal 2 5 6 2 2 3 2 2" xfId="26972" xr:uid="{00000000-0005-0000-0000-0000466E0000}"/>
    <cellStyle name="Normal 2 5 6 2 2 3 2 3" xfId="17436" xr:uid="{00000000-0005-0000-0000-0000476E0000}"/>
    <cellStyle name="Normal 2 5 6 2 2 3 3" xfId="22204" xr:uid="{00000000-0005-0000-0000-0000486E0000}"/>
    <cellStyle name="Normal 2 5 6 2 2 3 4" xfId="12668" xr:uid="{00000000-0005-0000-0000-0000496E0000}"/>
    <cellStyle name="Normal 2 5 6 2 2 4" xfId="5515" xr:uid="{00000000-0005-0000-0000-00004A6E0000}"/>
    <cellStyle name="Normal 2 5 6 2 2 4 2" xfId="24588" xr:uid="{00000000-0005-0000-0000-00004B6E0000}"/>
    <cellStyle name="Normal 2 5 6 2 2 4 3" xfId="15052" xr:uid="{00000000-0005-0000-0000-00004C6E0000}"/>
    <cellStyle name="Normal 2 5 6 2 2 5" xfId="19820" xr:uid="{00000000-0005-0000-0000-00004D6E0000}"/>
    <cellStyle name="Normal 2 5 6 2 2 6" xfId="10284" xr:uid="{00000000-0005-0000-0000-00004E6E0000}"/>
    <cellStyle name="Normal 2 5 6 2 3" xfId="1087" xr:uid="{00000000-0005-0000-0000-00004F6E0000}"/>
    <cellStyle name="Normal 2 5 6 2 3 2" xfId="2285" xr:uid="{00000000-0005-0000-0000-0000506E0000}"/>
    <cellStyle name="Normal 2 5 6 2 3 2 2" xfId="4670" xr:uid="{00000000-0005-0000-0000-0000516E0000}"/>
    <cellStyle name="Normal 2 5 6 2 3 2 2 2" xfId="9439" xr:uid="{00000000-0005-0000-0000-0000526E0000}"/>
    <cellStyle name="Normal 2 5 6 2 3 2 2 2 2" xfId="28512" xr:uid="{00000000-0005-0000-0000-0000536E0000}"/>
    <cellStyle name="Normal 2 5 6 2 3 2 2 2 3" xfId="18976" xr:uid="{00000000-0005-0000-0000-0000546E0000}"/>
    <cellStyle name="Normal 2 5 6 2 3 2 2 3" xfId="23744" xr:uid="{00000000-0005-0000-0000-0000556E0000}"/>
    <cellStyle name="Normal 2 5 6 2 3 2 2 4" xfId="14208" xr:uid="{00000000-0005-0000-0000-0000566E0000}"/>
    <cellStyle name="Normal 2 5 6 2 3 2 3" xfId="7055" xr:uid="{00000000-0005-0000-0000-0000576E0000}"/>
    <cellStyle name="Normal 2 5 6 2 3 2 3 2" xfId="26128" xr:uid="{00000000-0005-0000-0000-0000586E0000}"/>
    <cellStyle name="Normal 2 5 6 2 3 2 3 3" xfId="16592" xr:uid="{00000000-0005-0000-0000-0000596E0000}"/>
    <cellStyle name="Normal 2 5 6 2 3 2 4" xfId="21360" xr:uid="{00000000-0005-0000-0000-00005A6E0000}"/>
    <cellStyle name="Normal 2 5 6 2 3 2 5" xfId="11824" xr:uid="{00000000-0005-0000-0000-00005B6E0000}"/>
    <cellStyle name="Normal 2 5 6 2 3 3" xfId="3478" xr:uid="{00000000-0005-0000-0000-00005C6E0000}"/>
    <cellStyle name="Normal 2 5 6 2 3 3 2" xfId="8247" xr:uid="{00000000-0005-0000-0000-00005D6E0000}"/>
    <cellStyle name="Normal 2 5 6 2 3 3 2 2" xfId="27320" xr:uid="{00000000-0005-0000-0000-00005E6E0000}"/>
    <cellStyle name="Normal 2 5 6 2 3 3 2 3" xfId="17784" xr:uid="{00000000-0005-0000-0000-00005F6E0000}"/>
    <cellStyle name="Normal 2 5 6 2 3 3 3" xfId="22552" xr:uid="{00000000-0005-0000-0000-0000606E0000}"/>
    <cellStyle name="Normal 2 5 6 2 3 3 4" xfId="13016" xr:uid="{00000000-0005-0000-0000-0000616E0000}"/>
    <cellStyle name="Normal 2 5 6 2 3 4" xfId="5863" xr:uid="{00000000-0005-0000-0000-0000626E0000}"/>
    <cellStyle name="Normal 2 5 6 2 3 4 2" xfId="24936" xr:uid="{00000000-0005-0000-0000-0000636E0000}"/>
    <cellStyle name="Normal 2 5 6 2 3 4 3" xfId="15400" xr:uid="{00000000-0005-0000-0000-0000646E0000}"/>
    <cellStyle name="Normal 2 5 6 2 3 5" xfId="20168" xr:uid="{00000000-0005-0000-0000-0000656E0000}"/>
    <cellStyle name="Normal 2 5 6 2 3 6" xfId="10632" xr:uid="{00000000-0005-0000-0000-0000666E0000}"/>
    <cellStyle name="Normal 2 5 6 2 4" xfId="1589" xr:uid="{00000000-0005-0000-0000-0000676E0000}"/>
    <cellStyle name="Normal 2 5 6 2 4 2" xfId="3974" xr:uid="{00000000-0005-0000-0000-0000686E0000}"/>
    <cellStyle name="Normal 2 5 6 2 4 2 2" xfId="8743" xr:uid="{00000000-0005-0000-0000-0000696E0000}"/>
    <cellStyle name="Normal 2 5 6 2 4 2 2 2" xfId="27816" xr:uid="{00000000-0005-0000-0000-00006A6E0000}"/>
    <cellStyle name="Normal 2 5 6 2 4 2 2 3" xfId="18280" xr:uid="{00000000-0005-0000-0000-00006B6E0000}"/>
    <cellStyle name="Normal 2 5 6 2 4 2 3" xfId="23048" xr:uid="{00000000-0005-0000-0000-00006C6E0000}"/>
    <cellStyle name="Normal 2 5 6 2 4 2 4" xfId="13512" xr:uid="{00000000-0005-0000-0000-00006D6E0000}"/>
    <cellStyle name="Normal 2 5 6 2 4 3" xfId="6359" xr:uid="{00000000-0005-0000-0000-00006E6E0000}"/>
    <cellStyle name="Normal 2 5 6 2 4 3 2" xfId="25432" xr:uid="{00000000-0005-0000-0000-00006F6E0000}"/>
    <cellStyle name="Normal 2 5 6 2 4 3 3" xfId="15896" xr:uid="{00000000-0005-0000-0000-0000706E0000}"/>
    <cellStyle name="Normal 2 5 6 2 4 4" xfId="20664" xr:uid="{00000000-0005-0000-0000-0000716E0000}"/>
    <cellStyle name="Normal 2 5 6 2 4 5" xfId="11128" xr:uid="{00000000-0005-0000-0000-0000726E0000}"/>
    <cellStyle name="Normal 2 5 6 2 5" xfId="2782" xr:uid="{00000000-0005-0000-0000-0000736E0000}"/>
    <cellStyle name="Normal 2 5 6 2 5 2" xfId="7551" xr:uid="{00000000-0005-0000-0000-0000746E0000}"/>
    <cellStyle name="Normal 2 5 6 2 5 2 2" xfId="26624" xr:uid="{00000000-0005-0000-0000-0000756E0000}"/>
    <cellStyle name="Normal 2 5 6 2 5 2 3" xfId="17088" xr:uid="{00000000-0005-0000-0000-0000766E0000}"/>
    <cellStyle name="Normal 2 5 6 2 5 3" xfId="21856" xr:uid="{00000000-0005-0000-0000-0000776E0000}"/>
    <cellStyle name="Normal 2 5 6 2 5 4" xfId="12320" xr:uid="{00000000-0005-0000-0000-0000786E0000}"/>
    <cellStyle name="Normal 2 5 6 2 6" xfId="5167" xr:uid="{00000000-0005-0000-0000-0000796E0000}"/>
    <cellStyle name="Normal 2 5 6 2 6 2" xfId="24240" xr:uid="{00000000-0005-0000-0000-00007A6E0000}"/>
    <cellStyle name="Normal 2 5 6 2 6 3" xfId="14704" xr:uid="{00000000-0005-0000-0000-00007B6E0000}"/>
    <cellStyle name="Normal 2 5 6 2 7" xfId="19472" xr:uid="{00000000-0005-0000-0000-00007C6E0000}"/>
    <cellStyle name="Normal 2 5 6 2 8" xfId="9936" xr:uid="{00000000-0005-0000-0000-00007D6E0000}"/>
    <cellStyle name="Normal 2 5 6 3" xfId="595" xr:uid="{00000000-0005-0000-0000-00007E6E0000}"/>
    <cellStyle name="Normal 2 5 6 3 2" xfId="1793" xr:uid="{00000000-0005-0000-0000-00007F6E0000}"/>
    <cellStyle name="Normal 2 5 6 3 2 2" xfId="4178" xr:uid="{00000000-0005-0000-0000-0000806E0000}"/>
    <cellStyle name="Normal 2 5 6 3 2 2 2" xfId="8947" xr:uid="{00000000-0005-0000-0000-0000816E0000}"/>
    <cellStyle name="Normal 2 5 6 3 2 2 2 2" xfId="28020" xr:uid="{00000000-0005-0000-0000-0000826E0000}"/>
    <cellStyle name="Normal 2 5 6 3 2 2 2 3" xfId="18484" xr:uid="{00000000-0005-0000-0000-0000836E0000}"/>
    <cellStyle name="Normal 2 5 6 3 2 2 3" xfId="23252" xr:uid="{00000000-0005-0000-0000-0000846E0000}"/>
    <cellStyle name="Normal 2 5 6 3 2 2 4" xfId="13716" xr:uid="{00000000-0005-0000-0000-0000856E0000}"/>
    <cellStyle name="Normal 2 5 6 3 2 3" xfId="6563" xr:uid="{00000000-0005-0000-0000-0000866E0000}"/>
    <cellStyle name="Normal 2 5 6 3 2 3 2" xfId="25636" xr:uid="{00000000-0005-0000-0000-0000876E0000}"/>
    <cellStyle name="Normal 2 5 6 3 2 3 3" xfId="16100" xr:uid="{00000000-0005-0000-0000-0000886E0000}"/>
    <cellStyle name="Normal 2 5 6 3 2 4" xfId="20868" xr:uid="{00000000-0005-0000-0000-0000896E0000}"/>
    <cellStyle name="Normal 2 5 6 3 2 5" xfId="11332" xr:uid="{00000000-0005-0000-0000-00008A6E0000}"/>
    <cellStyle name="Normal 2 5 6 3 3" xfId="2986" xr:uid="{00000000-0005-0000-0000-00008B6E0000}"/>
    <cellStyle name="Normal 2 5 6 3 3 2" xfId="7755" xr:uid="{00000000-0005-0000-0000-00008C6E0000}"/>
    <cellStyle name="Normal 2 5 6 3 3 2 2" xfId="26828" xr:uid="{00000000-0005-0000-0000-00008D6E0000}"/>
    <cellStyle name="Normal 2 5 6 3 3 2 3" xfId="17292" xr:uid="{00000000-0005-0000-0000-00008E6E0000}"/>
    <cellStyle name="Normal 2 5 6 3 3 3" xfId="22060" xr:uid="{00000000-0005-0000-0000-00008F6E0000}"/>
    <cellStyle name="Normal 2 5 6 3 3 4" xfId="12524" xr:uid="{00000000-0005-0000-0000-0000906E0000}"/>
    <cellStyle name="Normal 2 5 6 3 4" xfId="5371" xr:uid="{00000000-0005-0000-0000-0000916E0000}"/>
    <cellStyle name="Normal 2 5 6 3 4 2" xfId="24444" xr:uid="{00000000-0005-0000-0000-0000926E0000}"/>
    <cellStyle name="Normal 2 5 6 3 4 3" xfId="14908" xr:uid="{00000000-0005-0000-0000-0000936E0000}"/>
    <cellStyle name="Normal 2 5 6 3 5" xfId="19676" xr:uid="{00000000-0005-0000-0000-0000946E0000}"/>
    <cellStyle name="Normal 2 5 6 3 6" xfId="10140" xr:uid="{00000000-0005-0000-0000-0000956E0000}"/>
    <cellStyle name="Normal 2 5 6 4" xfId="943" xr:uid="{00000000-0005-0000-0000-0000966E0000}"/>
    <cellStyle name="Normal 2 5 6 4 2" xfId="2141" xr:uid="{00000000-0005-0000-0000-0000976E0000}"/>
    <cellStyle name="Normal 2 5 6 4 2 2" xfId="4526" xr:uid="{00000000-0005-0000-0000-0000986E0000}"/>
    <cellStyle name="Normal 2 5 6 4 2 2 2" xfId="9295" xr:uid="{00000000-0005-0000-0000-0000996E0000}"/>
    <cellStyle name="Normal 2 5 6 4 2 2 2 2" xfId="28368" xr:uid="{00000000-0005-0000-0000-00009A6E0000}"/>
    <cellStyle name="Normal 2 5 6 4 2 2 2 3" xfId="18832" xr:uid="{00000000-0005-0000-0000-00009B6E0000}"/>
    <cellStyle name="Normal 2 5 6 4 2 2 3" xfId="23600" xr:uid="{00000000-0005-0000-0000-00009C6E0000}"/>
    <cellStyle name="Normal 2 5 6 4 2 2 4" xfId="14064" xr:uid="{00000000-0005-0000-0000-00009D6E0000}"/>
    <cellStyle name="Normal 2 5 6 4 2 3" xfId="6911" xr:uid="{00000000-0005-0000-0000-00009E6E0000}"/>
    <cellStyle name="Normal 2 5 6 4 2 3 2" xfId="25984" xr:uid="{00000000-0005-0000-0000-00009F6E0000}"/>
    <cellStyle name="Normal 2 5 6 4 2 3 3" xfId="16448" xr:uid="{00000000-0005-0000-0000-0000A06E0000}"/>
    <cellStyle name="Normal 2 5 6 4 2 4" xfId="21216" xr:uid="{00000000-0005-0000-0000-0000A16E0000}"/>
    <cellStyle name="Normal 2 5 6 4 2 5" xfId="11680" xr:uid="{00000000-0005-0000-0000-0000A26E0000}"/>
    <cellStyle name="Normal 2 5 6 4 3" xfId="3334" xr:uid="{00000000-0005-0000-0000-0000A36E0000}"/>
    <cellStyle name="Normal 2 5 6 4 3 2" xfId="8103" xr:uid="{00000000-0005-0000-0000-0000A46E0000}"/>
    <cellStyle name="Normal 2 5 6 4 3 2 2" xfId="27176" xr:uid="{00000000-0005-0000-0000-0000A56E0000}"/>
    <cellStyle name="Normal 2 5 6 4 3 2 3" xfId="17640" xr:uid="{00000000-0005-0000-0000-0000A66E0000}"/>
    <cellStyle name="Normal 2 5 6 4 3 3" xfId="22408" xr:uid="{00000000-0005-0000-0000-0000A76E0000}"/>
    <cellStyle name="Normal 2 5 6 4 3 4" xfId="12872" xr:uid="{00000000-0005-0000-0000-0000A86E0000}"/>
    <cellStyle name="Normal 2 5 6 4 4" xfId="5719" xr:uid="{00000000-0005-0000-0000-0000A96E0000}"/>
    <cellStyle name="Normal 2 5 6 4 4 2" xfId="24792" xr:uid="{00000000-0005-0000-0000-0000AA6E0000}"/>
    <cellStyle name="Normal 2 5 6 4 4 3" xfId="15256" xr:uid="{00000000-0005-0000-0000-0000AB6E0000}"/>
    <cellStyle name="Normal 2 5 6 4 5" xfId="20024" xr:uid="{00000000-0005-0000-0000-0000AC6E0000}"/>
    <cellStyle name="Normal 2 5 6 4 6" xfId="10488" xr:uid="{00000000-0005-0000-0000-0000AD6E0000}"/>
    <cellStyle name="Normal 2 5 6 5" xfId="1445" xr:uid="{00000000-0005-0000-0000-0000AE6E0000}"/>
    <cellStyle name="Normal 2 5 6 5 2" xfId="3830" xr:uid="{00000000-0005-0000-0000-0000AF6E0000}"/>
    <cellStyle name="Normal 2 5 6 5 2 2" xfId="8599" xr:uid="{00000000-0005-0000-0000-0000B06E0000}"/>
    <cellStyle name="Normal 2 5 6 5 2 2 2" xfId="27672" xr:uid="{00000000-0005-0000-0000-0000B16E0000}"/>
    <cellStyle name="Normal 2 5 6 5 2 2 3" xfId="18136" xr:uid="{00000000-0005-0000-0000-0000B26E0000}"/>
    <cellStyle name="Normal 2 5 6 5 2 3" xfId="22904" xr:uid="{00000000-0005-0000-0000-0000B36E0000}"/>
    <cellStyle name="Normal 2 5 6 5 2 4" xfId="13368" xr:uid="{00000000-0005-0000-0000-0000B46E0000}"/>
    <cellStyle name="Normal 2 5 6 5 3" xfId="6215" xr:uid="{00000000-0005-0000-0000-0000B56E0000}"/>
    <cellStyle name="Normal 2 5 6 5 3 2" xfId="25288" xr:uid="{00000000-0005-0000-0000-0000B66E0000}"/>
    <cellStyle name="Normal 2 5 6 5 3 3" xfId="15752" xr:uid="{00000000-0005-0000-0000-0000B76E0000}"/>
    <cellStyle name="Normal 2 5 6 5 4" xfId="20520" xr:uid="{00000000-0005-0000-0000-0000B86E0000}"/>
    <cellStyle name="Normal 2 5 6 5 5" xfId="10984" xr:uid="{00000000-0005-0000-0000-0000B96E0000}"/>
    <cellStyle name="Normal 2 5 6 6" xfId="2638" xr:uid="{00000000-0005-0000-0000-0000BA6E0000}"/>
    <cellStyle name="Normal 2 5 6 6 2" xfId="7407" xr:uid="{00000000-0005-0000-0000-0000BB6E0000}"/>
    <cellStyle name="Normal 2 5 6 6 2 2" xfId="26480" xr:uid="{00000000-0005-0000-0000-0000BC6E0000}"/>
    <cellStyle name="Normal 2 5 6 6 2 3" xfId="16944" xr:uid="{00000000-0005-0000-0000-0000BD6E0000}"/>
    <cellStyle name="Normal 2 5 6 6 3" xfId="21712" xr:uid="{00000000-0005-0000-0000-0000BE6E0000}"/>
    <cellStyle name="Normal 2 5 6 6 4" xfId="12176" xr:uid="{00000000-0005-0000-0000-0000BF6E0000}"/>
    <cellStyle name="Normal 2 5 6 7" xfId="5023" xr:uid="{00000000-0005-0000-0000-0000C06E0000}"/>
    <cellStyle name="Normal 2 5 6 7 2" xfId="24096" xr:uid="{00000000-0005-0000-0000-0000C16E0000}"/>
    <cellStyle name="Normal 2 5 6 7 3" xfId="14560" xr:uid="{00000000-0005-0000-0000-0000C26E0000}"/>
    <cellStyle name="Normal 2 5 6 8" xfId="19328" xr:uid="{00000000-0005-0000-0000-0000C36E0000}"/>
    <cellStyle name="Normal 2 5 6 9" xfId="9792" xr:uid="{00000000-0005-0000-0000-0000C46E0000}"/>
    <cellStyle name="Normal 2 5 7" xfId="174" xr:uid="{00000000-0005-0000-0000-0000C56E0000}"/>
    <cellStyle name="Normal 2 5 7 2" xfId="523" xr:uid="{00000000-0005-0000-0000-0000C66E0000}"/>
    <cellStyle name="Normal 2 5 7 2 2" xfId="1721" xr:uid="{00000000-0005-0000-0000-0000C76E0000}"/>
    <cellStyle name="Normal 2 5 7 2 2 2" xfId="4106" xr:uid="{00000000-0005-0000-0000-0000C86E0000}"/>
    <cellStyle name="Normal 2 5 7 2 2 2 2" xfId="8875" xr:uid="{00000000-0005-0000-0000-0000C96E0000}"/>
    <cellStyle name="Normal 2 5 7 2 2 2 2 2" xfId="27948" xr:uid="{00000000-0005-0000-0000-0000CA6E0000}"/>
    <cellStyle name="Normal 2 5 7 2 2 2 2 3" xfId="18412" xr:uid="{00000000-0005-0000-0000-0000CB6E0000}"/>
    <cellStyle name="Normal 2 5 7 2 2 2 3" xfId="23180" xr:uid="{00000000-0005-0000-0000-0000CC6E0000}"/>
    <cellStyle name="Normal 2 5 7 2 2 2 4" xfId="13644" xr:uid="{00000000-0005-0000-0000-0000CD6E0000}"/>
    <cellStyle name="Normal 2 5 7 2 2 3" xfId="6491" xr:uid="{00000000-0005-0000-0000-0000CE6E0000}"/>
    <cellStyle name="Normal 2 5 7 2 2 3 2" xfId="25564" xr:uid="{00000000-0005-0000-0000-0000CF6E0000}"/>
    <cellStyle name="Normal 2 5 7 2 2 3 3" xfId="16028" xr:uid="{00000000-0005-0000-0000-0000D06E0000}"/>
    <cellStyle name="Normal 2 5 7 2 2 4" xfId="20796" xr:uid="{00000000-0005-0000-0000-0000D16E0000}"/>
    <cellStyle name="Normal 2 5 7 2 2 5" xfId="11260" xr:uid="{00000000-0005-0000-0000-0000D26E0000}"/>
    <cellStyle name="Normal 2 5 7 2 3" xfId="2914" xr:uid="{00000000-0005-0000-0000-0000D36E0000}"/>
    <cellStyle name="Normal 2 5 7 2 3 2" xfId="7683" xr:uid="{00000000-0005-0000-0000-0000D46E0000}"/>
    <cellStyle name="Normal 2 5 7 2 3 2 2" xfId="26756" xr:uid="{00000000-0005-0000-0000-0000D56E0000}"/>
    <cellStyle name="Normal 2 5 7 2 3 2 3" xfId="17220" xr:uid="{00000000-0005-0000-0000-0000D66E0000}"/>
    <cellStyle name="Normal 2 5 7 2 3 3" xfId="21988" xr:uid="{00000000-0005-0000-0000-0000D76E0000}"/>
    <cellStyle name="Normal 2 5 7 2 3 4" xfId="12452" xr:uid="{00000000-0005-0000-0000-0000D86E0000}"/>
    <cellStyle name="Normal 2 5 7 2 4" xfId="5299" xr:uid="{00000000-0005-0000-0000-0000D96E0000}"/>
    <cellStyle name="Normal 2 5 7 2 4 2" xfId="24372" xr:uid="{00000000-0005-0000-0000-0000DA6E0000}"/>
    <cellStyle name="Normal 2 5 7 2 4 3" xfId="14836" xr:uid="{00000000-0005-0000-0000-0000DB6E0000}"/>
    <cellStyle name="Normal 2 5 7 2 5" xfId="19604" xr:uid="{00000000-0005-0000-0000-0000DC6E0000}"/>
    <cellStyle name="Normal 2 5 7 2 6" xfId="10068" xr:uid="{00000000-0005-0000-0000-0000DD6E0000}"/>
    <cellStyle name="Normal 2 5 7 3" xfId="871" xr:uid="{00000000-0005-0000-0000-0000DE6E0000}"/>
    <cellStyle name="Normal 2 5 7 3 2" xfId="2069" xr:uid="{00000000-0005-0000-0000-0000DF6E0000}"/>
    <cellStyle name="Normal 2 5 7 3 2 2" xfId="4454" xr:uid="{00000000-0005-0000-0000-0000E06E0000}"/>
    <cellStyle name="Normal 2 5 7 3 2 2 2" xfId="9223" xr:uid="{00000000-0005-0000-0000-0000E16E0000}"/>
    <cellStyle name="Normal 2 5 7 3 2 2 2 2" xfId="28296" xr:uid="{00000000-0005-0000-0000-0000E26E0000}"/>
    <cellStyle name="Normal 2 5 7 3 2 2 2 3" xfId="18760" xr:uid="{00000000-0005-0000-0000-0000E36E0000}"/>
    <cellStyle name="Normal 2 5 7 3 2 2 3" xfId="23528" xr:uid="{00000000-0005-0000-0000-0000E46E0000}"/>
    <cellStyle name="Normal 2 5 7 3 2 2 4" xfId="13992" xr:uid="{00000000-0005-0000-0000-0000E56E0000}"/>
    <cellStyle name="Normal 2 5 7 3 2 3" xfId="6839" xr:uid="{00000000-0005-0000-0000-0000E66E0000}"/>
    <cellStyle name="Normal 2 5 7 3 2 3 2" xfId="25912" xr:uid="{00000000-0005-0000-0000-0000E76E0000}"/>
    <cellStyle name="Normal 2 5 7 3 2 3 3" xfId="16376" xr:uid="{00000000-0005-0000-0000-0000E86E0000}"/>
    <cellStyle name="Normal 2 5 7 3 2 4" xfId="21144" xr:uid="{00000000-0005-0000-0000-0000E96E0000}"/>
    <cellStyle name="Normal 2 5 7 3 2 5" xfId="11608" xr:uid="{00000000-0005-0000-0000-0000EA6E0000}"/>
    <cellStyle name="Normal 2 5 7 3 3" xfId="3262" xr:uid="{00000000-0005-0000-0000-0000EB6E0000}"/>
    <cellStyle name="Normal 2 5 7 3 3 2" xfId="8031" xr:uid="{00000000-0005-0000-0000-0000EC6E0000}"/>
    <cellStyle name="Normal 2 5 7 3 3 2 2" xfId="27104" xr:uid="{00000000-0005-0000-0000-0000ED6E0000}"/>
    <cellStyle name="Normal 2 5 7 3 3 2 3" xfId="17568" xr:uid="{00000000-0005-0000-0000-0000EE6E0000}"/>
    <cellStyle name="Normal 2 5 7 3 3 3" xfId="22336" xr:uid="{00000000-0005-0000-0000-0000EF6E0000}"/>
    <cellStyle name="Normal 2 5 7 3 3 4" xfId="12800" xr:uid="{00000000-0005-0000-0000-0000F06E0000}"/>
    <cellStyle name="Normal 2 5 7 3 4" xfId="5647" xr:uid="{00000000-0005-0000-0000-0000F16E0000}"/>
    <cellStyle name="Normal 2 5 7 3 4 2" xfId="24720" xr:uid="{00000000-0005-0000-0000-0000F26E0000}"/>
    <cellStyle name="Normal 2 5 7 3 4 3" xfId="15184" xr:uid="{00000000-0005-0000-0000-0000F36E0000}"/>
    <cellStyle name="Normal 2 5 7 3 5" xfId="19952" xr:uid="{00000000-0005-0000-0000-0000F46E0000}"/>
    <cellStyle name="Normal 2 5 7 3 6" xfId="10416" xr:uid="{00000000-0005-0000-0000-0000F56E0000}"/>
    <cellStyle name="Normal 2 5 7 4" xfId="1373" xr:uid="{00000000-0005-0000-0000-0000F66E0000}"/>
    <cellStyle name="Normal 2 5 7 4 2" xfId="3758" xr:uid="{00000000-0005-0000-0000-0000F76E0000}"/>
    <cellStyle name="Normal 2 5 7 4 2 2" xfId="8527" xr:uid="{00000000-0005-0000-0000-0000F86E0000}"/>
    <cellStyle name="Normal 2 5 7 4 2 2 2" xfId="27600" xr:uid="{00000000-0005-0000-0000-0000F96E0000}"/>
    <cellStyle name="Normal 2 5 7 4 2 2 3" xfId="18064" xr:uid="{00000000-0005-0000-0000-0000FA6E0000}"/>
    <cellStyle name="Normal 2 5 7 4 2 3" xfId="22832" xr:uid="{00000000-0005-0000-0000-0000FB6E0000}"/>
    <cellStyle name="Normal 2 5 7 4 2 4" xfId="13296" xr:uid="{00000000-0005-0000-0000-0000FC6E0000}"/>
    <cellStyle name="Normal 2 5 7 4 3" xfId="6143" xr:uid="{00000000-0005-0000-0000-0000FD6E0000}"/>
    <cellStyle name="Normal 2 5 7 4 3 2" xfId="25216" xr:uid="{00000000-0005-0000-0000-0000FE6E0000}"/>
    <cellStyle name="Normal 2 5 7 4 3 3" xfId="15680" xr:uid="{00000000-0005-0000-0000-0000FF6E0000}"/>
    <cellStyle name="Normal 2 5 7 4 4" xfId="20448" xr:uid="{00000000-0005-0000-0000-0000006F0000}"/>
    <cellStyle name="Normal 2 5 7 4 5" xfId="10912" xr:uid="{00000000-0005-0000-0000-0000016F0000}"/>
    <cellStyle name="Normal 2 5 7 5" xfId="2566" xr:uid="{00000000-0005-0000-0000-0000026F0000}"/>
    <cellStyle name="Normal 2 5 7 5 2" xfId="7335" xr:uid="{00000000-0005-0000-0000-0000036F0000}"/>
    <cellStyle name="Normal 2 5 7 5 2 2" xfId="26408" xr:uid="{00000000-0005-0000-0000-0000046F0000}"/>
    <cellStyle name="Normal 2 5 7 5 2 3" xfId="16872" xr:uid="{00000000-0005-0000-0000-0000056F0000}"/>
    <cellStyle name="Normal 2 5 7 5 3" xfId="21640" xr:uid="{00000000-0005-0000-0000-0000066F0000}"/>
    <cellStyle name="Normal 2 5 7 5 4" xfId="12104" xr:uid="{00000000-0005-0000-0000-0000076F0000}"/>
    <cellStyle name="Normal 2 5 7 6" xfId="4951" xr:uid="{00000000-0005-0000-0000-0000086F0000}"/>
    <cellStyle name="Normal 2 5 7 6 2" xfId="24024" xr:uid="{00000000-0005-0000-0000-0000096F0000}"/>
    <cellStyle name="Normal 2 5 7 6 3" xfId="14488" xr:uid="{00000000-0005-0000-0000-00000A6F0000}"/>
    <cellStyle name="Normal 2 5 7 7" xfId="19256" xr:uid="{00000000-0005-0000-0000-00000B6F0000}"/>
    <cellStyle name="Normal 2 5 7 8" xfId="9720" xr:uid="{00000000-0005-0000-0000-00000C6F0000}"/>
    <cellStyle name="Normal 2 5 8" xfId="318" xr:uid="{00000000-0005-0000-0000-00000D6F0000}"/>
    <cellStyle name="Normal 2 5 8 2" xfId="667" xr:uid="{00000000-0005-0000-0000-00000E6F0000}"/>
    <cellStyle name="Normal 2 5 8 2 2" xfId="1865" xr:uid="{00000000-0005-0000-0000-00000F6F0000}"/>
    <cellStyle name="Normal 2 5 8 2 2 2" xfId="4250" xr:uid="{00000000-0005-0000-0000-0000106F0000}"/>
    <cellStyle name="Normal 2 5 8 2 2 2 2" xfId="9019" xr:uid="{00000000-0005-0000-0000-0000116F0000}"/>
    <cellStyle name="Normal 2 5 8 2 2 2 2 2" xfId="28092" xr:uid="{00000000-0005-0000-0000-0000126F0000}"/>
    <cellStyle name="Normal 2 5 8 2 2 2 2 3" xfId="18556" xr:uid="{00000000-0005-0000-0000-0000136F0000}"/>
    <cellStyle name="Normal 2 5 8 2 2 2 3" xfId="23324" xr:uid="{00000000-0005-0000-0000-0000146F0000}"/>
    <cellStyle name="Normal 2 5 8 2 2 2 4" xfId="13788" xr:uid="{00000000-0005-0000-0000-0000156F0000}"/>
    <cellStyle name="Normal 2 5 8 2 2 3" xfId="6635" xr:uid="{00000000-0005-0000-0000-0000166F0000}"/>
    <cellStyle name="Normal 2 5 8 2 2 3 2" xfId="25708" xr:uid="{00000000-0005-0000-0000-0000176F0000}"/>
    <cellStyle name="Normal 2 5 8 2 2 3 3" xfId="16172" xr:uid="{00000000-0005-0000-0000-0000186F0000}"/>
    <cellStyle name="Normal 2 5 8 2 2 4" xfId="20940" xr:uid="{00000000-0005-0000-0000-0000196F0000}"/>
    <cellStyle name="Normal 2 5 8 2 2 5" xfId="11404" xr:uid="{00000000-0005-0000-0000-00001A6F0000}"/>
    <cellStyle name="Normal 2 5 8 2 3" xfId="3058" xr:uid="{00000000-0005-0000-0000-00001B6F0000}"/>
    <cellStyle name="Normal 2 5 8 2 3 2" xfId="7827" xr:uid="{00000000-0005-0000-0000-00001C6F0000}"/>
    <cellStyle name="Normal 2 5 8 2 3 2 2" xfId="26900" xr:uid="{00000000-0005-0000-0000-00001D6F0000}"/>
    <cellStyle name="Normal 2 5 8 2 3 2 3" xfId="17364" xr:uid="{00000000-0005-0000-0000-00001E6F0000}"/>
    <cellStyle name="Normal 2 5 8 2 3 3" xfId="22132" xr:uid="{00000000-0005-0000-0000-00001F6F0000}"/>
    <cellStyle name="Normal 2 5 8 2 3 4" xfId="12596" xr:uid="{00000000-0005-0000-0000-0000206F0000}"/>
    <cellStyle name="Normal 2 5 8 2 4" xfId="5443" xr:uid="{00000000-0005-0000-0000-0000216F0000}"/>
    <cellStyle name="Normal 2 5 8 2 4 2" xfId="24516" xr:uid="{00000000-0005-0000-0000-0000226F0000}"/>
    <cellStyle name="Normal 2 5 8 2 4 3" xfId="14980" xr:uid="{00000000-0005-0000-0000-0000236F0000}"/>
    <cellStyle name="Normal 2 5 8 2 5" xfId="19748" xr:uid="{00000000-0005-0000-0000-0000246F0000}"/>
    <cellStyle name="Normal 2 5 8 2 6" xfId="10212" xr:uid="{00000000-0005-0000-0000-0000256F0000}"/>
    <cellStyle name="Normal 2 5 8 3" xfId="1015" xr:uid="{00000000-0005-0000-0000-0000266F0000}"/>
    <cellStyle name="Normal 2 5 8 3 2" xfId="2213" xr:uid="{00000000-0005-0000-0000-0000276F0000}"/>
    <cellStyle name="Normal 2 5 8 3 2 2" xfId="4598" xr:uid="{00000000-0005-0000-0000-0000286F0000}"/>
    <cellStyle name="Normal 2 5 8 3 2 2 2" xfId="9367" xr:uid="{00000000-0005-0000-0000-0000296F0000}"/>
    <cellStyle name="Normal 2 5 8 3 2 2 2 2" xfId="28440" xr:uid="{00000000-0005-0000-0000-00002A6F0000}"/>
    <cellStyle name="Normal 2 5 8 3 2 2 2 3" xfId="18904" xr:uid="{00000000-0005-0000-0000-00002B6F0000}"/>
    <cellStyle name="Normal 2 5 8 3 2 2 3" xfId="23672" xr:uid="{00000000-0005-0000-0000-00002C6F0000}"/>
    <cellStyle name="Normal 2 5 8 3 2 2 4" xfId="14136" xr:uid="{00000000-0005-0000-0000-00002D6F0000}"/>
    <cellStyle name="Normal 2 5 8 3 2 3" xfId="6983" xr:uid="{00000000-0005-0000-0000-00002E6F0000}"/>
    <cellStyle name="Normal 2 5 8 3 2 3 2" xfId="26056" xr:uid="{00000000-0005-0000-0000-00002F6F0000}"/>
    <cellStyle name="Normal 2 5 8 3 2 3 3" xfId="16520" xr:uid="{00000000-0005-0000-0000-0000306F0000}"/>
    <cellStyle name="Normal 2 5 8 3 2 4" xfId="21288" xr:uid="{00000000-0005-0000-0000-0000316F0000}"/>
    <cellStyle name="Normal 2 5 8 3 2 5" xfId="11752" xr:uid="{00000000-0005-0000-0000-0000326F0000}"/>
    <cellStyle name="Normal 2 5 8 3 3" xfId="3406" xr:uid="{00000000-0005-0000-0000-0000336F0000}"/>
    <cellStyle name="Normal 2 5 8 3 3 2" xfId="8175" xr:uid="{00000000-0005-0000-0000-0000346F0000}"/>
    <cellStyle name="Normal 2 5 8 3 3 2 2" xfId="27248" xr:uid="{00000000-0005-0000-0000-0000356F0000}"/>
    <cellStyle name="Normal 2 5 8 3 3 2 3" xfId="17712" xr:uid="{00000000-0005-0000-0000-0000366F0000}"/>
    <cellStyle name="Normal 2 5 8 3 3 3" xfId="22480" xr:uid="{00000000-0005-0000-0000-0000376F0000}"/>
    <cellStyle name="Normal 2 5 8 3 3 4" xfId="12944" xr:uid="{00000000-0005-0000-0000-0000386F0000}"/>
    <cellStyle name="Normal 2 5 8 3 4" xfId="5791" xr:uid="{00000000-0005-0000-0000-0000396F0000}"/>
    <cellStyle name="Normal 2 5 8 3 4 2" xfId="24864" xr:uid="{00000000-0005-0000-0000-00003A6F0000}"/>
    <cellStyle name="Normal 2 5 8 3 4 3" xfId="15328" xr:uid="{00000000-0005-0000-0000-00003B6F0000}"/>
    <cellStyle name="Normal 2 5 8 3 5" xfId="20096" xr:uid="{00000000-0005-0000-0000-00003C6F0000}"/>
    <cellStyle name="Normal 2 5 8 3 6" xfId="10560" xr:uid="{00000000-0005-0000-0000-00003D6F0000}"/>
    <cellStyle name="Normal 2 5 8 4" xfId="1517" xr:uid="{00000000-0005-0000-0000-00003E6F0000}"/>
    <cellStyle name="Normal 2 5 8 4 2" xfId="3902" xr:uid="{00000000-0005-0000-0000-00003F6F0000}"/>
    <cellStyle name="Normal 2 5 8 4 2 2" xfId="8671" xr:uid="{00000000-0005-0000-0000-0000406F0000}"/>
    <cellStyle name="Normal 2 5 8 4 2 2 2" xfId="27744" xr:uid="{00000000-0005-0000-0000-0000416F0000}"/>
    <cellStyle name="Normal 2 5 8 4 2 2 3" xfId="18208" xr:uid="{00000000-0005-0000-0000-0000426F0000}"/>
    <cellStyle name="Normal 2 5 8 4 2 3" xfId="22976" xr:uid="{00000000-0005-0000-0000-0000436F0000}"/>
    <cellStyle name="Normal 2 5 8 4 2 4" xfId="13440" xr:uid="{00000000-0005-0000-0000-0000446F0000}"/>
    <cellStyle name="Normal 2 5 8 4 3" xfId="6287" xr:uid="{00000000-0005-0000-0000-0000456F0000}"/>
    <cellStyle name="Normal 2 5 8 4 3 2" xfId="25360" xr:uid="{00000000-0005-0000-0000-0000466F0000}"/>
    <cellStyle name="Normal 2 5 8 4 3 3" xfId="15824" xr:uid="{00000000-0005-0000-0000-0000476F0000}"/>
    <cellStyle name="Normal 2 5 8 4 4" xfId="20592" xr:uid="{00000000-0005-0000-0000-0000486F0000}"/>
    <cellStyle name="Normal 2 5 8 4 5" xfId="11056" xr:uid="{00000000-0005-0000-0000-0000496F0000}"/>
    <cellStyle name="Normal 2 5 8 5" xfId="2710" xr:uid="{00000000-0005-0000-0000-00004A6F0000}"/>
    <cellStyle name="Normal 2 5 8 5 2" xfId="7479" xr:uid="{00000000-0005-0000-0000-00004B6F0000}"/>
    <cellStyle name="Normal 2 5 8 5 2 2" xfId="26552" xr:uid="{00000000-0005-0000-0000-00004C6F0000}"/>
    <cellStyle name="Normal 2 5 8 5 2 3" xfId="17016" xr:uid="{00000000-0005-0000-0000-00004D6F0000}"/>
    <cellStyle name="Normal 2 5 8 5 3" xfId="21784" xr:uid="{00000000-0005-0000-0000-00004E6F0000}"/>
    <cellStyle name="Normal 2 5 8 5 4" xfId="12248" xr:uid="{00000000-0005-0000-0000-00004F6F0000}"/>
    <cellStyle name="Normal 2 5 8 6" xfId="5095" xr:uid="{00000000-0005-0000-0000-0000506F0000}"/>
    <cellStyle name="Normal 2 5 8 6 2" xfId="24168" xr:uid="{00000000-0005-0000-0000-0000516F0000}"/>
    <cellStyle name="Normal 2 5 8 6 3" xfId="14632" xr:uid="{00000000-0005-0000-0000-0000526F0000}"/>
    <cellStyle name="Normal 2 5 8 7" xfId="19400" xr:uid="{00000000-0005-0000-0000-0000536F0000}"/>
    <cellStyle name="Normal 2 5 8 8" xfId="9864" xr:uid="{00000000-0005-0000-0000-0000546F0000}"/>
    <cellStyle name="Normal 2 5 9" xfId="463" xr:uid="{00000000-0005-0000-0000-0000556F0000}"/>
    <cellStyle name="Normal 2 5 9 2" xfId="1661" xr:uid="{00000000-0005-0000-0000-0000566F0000}"/>
    <cellStyle name="Normal 2 5 9 2 2" xfId="4046" xr:uid="{00000000-0005-0000-0000-0000576F0000}"/>
    <cellStyle name="Normal 2 5 9 2 2 2" xfId="8815" xr:uid="{00000000-0005-0000-0000-0000586F0000}"/>
    <cellStyle name="Normal 2 5 9 2 2 2 2" xfId="27888" xr:uid="{00000000-0005-0000-0000-0000596F0000}"/>
    <cellStyle name="Normal 2 5 9 2 2 2 3" xfId="18352" xr:uid="{00000000-0005-0000-0000-00005A6F0000}"/>
    <cellStyle name="Normal 2 5 9 2 2 3" xfId="23120" xr:uid="{00000000-0005-0000-0000-00005B6F0000}"/>
    <cellStyle name="Normal 2 5 9 2 2 4" xfId="13584" xr:uid="{00000000-0005-0000-0000-00005C6F0000}"/>
    <cellStyle name="Normal 2 5 9 2 3" xfId="6431" xr:uid="{00000000-0005-0000-0000-00005D6F0000}"/>
    <cellStyle name="Normal 2 5 9 2 3 2" xfId="25504" xr:uid="{00000000-0005-0000-0000-00005E6F0000}"/>
    <cellStyle name="Normal 2 5 9 2 3 3" xfId="15968" xr:uid="{00000000-0005-0000-0000-00005F6F0000}"/>
    <cellStyle name="Normal 2 5 9 2 4" xfId="20736" xr:uid="{00000000-0005-0000-0000-0000606F0000}"/>
    <cellStyle name="Normal 2 5 9 2 5" xfId="11200" xr:uid="{00000000-0005-0000-0000-0000616F0000}"/>
    <cellStyle name="Normal 2 5 9 3" xfId="2854" xr:uid="{00000000-0005-0000-0000-0000626F0000}"/>
    <cellStyle name="Normal 2 5 9 3 2" xfId="7623" xr:uid="{00000000-0005-0000-0000-0000636F0000}"/>
    <cellStyle name="Normal 2 5 9 3 2 2" xfId="26696" xr:uid="{00000000-0005-0000-0000-0000646F0000}"/>
    <cellStyle name="Normal 2 5 9 3 2 3" xfId="17160" xr:uid="{00000000-0005-0000-0000-0000656F0000}"/>
    <cellStyle name="Normal 2 5 9 3 3" xfId="21928" xr:uid="{00000000-0005-0000-0000-0000666F0000}"/>
    <cellStyle name="Normal 2 5 9 3 4" xfId="12392" xr:uid="{00000000-0005-0000-0000-0000676F0000}"/>
    <cellStyle name="Normal 2 5 9 4" xfId="5239" xr:uid="{00000000-0005-0000-0000-0000686F0000}"/>
    <cellStyle name="Normal 2 5 9 4 2" xfId="24312" xr:uid="{00000000-0005-0000-0000-0000696F0000}"/>
    <cellStyle name="Normal 2 5 9 4 3" xfId="14776" xr:uid="{00000000-0005-0000-0000-00006A6F0000}"/>
    <cellStyle name="Normal 2 5 9 5" xfId="19544" xr:uid="{00000000-0005-0000-0000-00006B6F0000}"/>
    <cellStyle name="Normal 2 5 9 6" xfId="10008" xr:uid="{00000000-0005-0000-0000-00006C6F0000}"/>
    <cellStyle name="Normal 2 6" xfId="1207" xr:uid="{00000000-0005-0000-0000-00006D6F0000}"/>
    <cellStyle name="Normal 2 6 2" xfId="1208" xr:uid="{00000000-0005-0000-0000-00006E6F0000}"/>
    <cellStyle name="Normal 2 6 2 2" xfId="2403" xr:uid="{00000000-0005-0000-0000-00006F6F0000}"/>
    <cellStyle name="Normal 2 6 2 2 2" xfId="4788" xr:uid="{00000000-0005-0000-0000-0000706F0000}"/>
    <cellStyle name="Normal 2 6 2 2 2 2" xfId="9557" xr:uid="{00000000-0005-0000-0000-0000716F0000}"/>
    <cellStyle name="Normal 2 6 2 2 2 2 2" xfId="28630" xr:uid="{00000000-0005-0000-0000-0000726F0000}"/>
    <cellStyle name="Normal 2 6 2 2 2 2 3" xfId="19094" xr:uid="{00000000-0005-0000-0000-0000736F0000}"/>
    <cellStyle name="Normal 2 6 2 2 2 3" xfId="23862" xr:uid="{00000000-0005-0000-0000-0000746F0000}"/>
    <cellStyle name="Normal 2 6 2 2 2 4" xfId="14326" xr:uid="{00000000-0005-0000-0000-0000756F0000}"/>
    <cellStyle name="Normal 2 6 2 2 3" xfId="7173" xr:uid="{00000000-0005-0000-0000-0000766F0000}"/>
    <cellStyle name="Normal 2 6 2 2 3 2" xfId="26246" xr:uid="{00000000-0005-0000-0000-0000776F0000}"/>
    <cellStyle name="Normal 2 6 2 2 3 3" xfId="16710" xr:uid="{00000000-0005-0000-0000-0000786F0000}"/>
    <cellStyle name="Normal 2 6 2 2 4" xfId="21478" xr:uid="{00000000-0005-0000-0000-0000796F0000}"/>
    <cellStyle name="Normal 2 6 2 2 5" xfId="11942" xr:uid="{00000000-0005-0000-0000-00007A6F0000}"/>
    <cellStyle name="Normal 2 6 2 3" xfId="3596" xr:uid="{00000000-0005-0000-0000-00007B6F0000}"/>
    <cellStyle name="Normal 2 6 2 3 2" xfId="8365" xr:uid="{00000000-0005-0000-0000-00007C6F0000}"/>
    <cellStyle name="Normal 2 6 2 3 2 2" xfId="27438" xr:uid="{00000000-0005-0000-0000-00007D6F0000}"/>
    <cellStyle name="Normal 2 6 2 3 2 3" xfId="17902" xr:uid="{00000000-0005-0000-0000-00007E6F0000}"/>
    <cellStyle name="Normal 2 6 2 3 3" xfId="22670" xr:uid="{00000000-0005-0000-0000-00007F6F0000}"/>
    <cellStyle name="Normal 2 6 2 3 4" xfId="13134" xr:uid="{00000000-0005-0000-0000-0000806F0000}"/>
    <cellStyle name="Normal 2 6 2 4" xfId="5981" xr:uid="{00000000-0005-0000-0000-0000816F0000}"/>
    <cellStyle name="Normal 2 6 2 4 2" xfId="25054" xr:uid="{00000000-0005-0000-0000-0000826F0000}"/>
    <cellStyle name="Normal 2 6 2 4 3" xfId="15518" xr:uid="{00000000-0005-0000-0000-0000836F0000}"/>
    <cellStyle name="Normal 2 6 2 5" xfId="20286" xr:uid="{00000000-0005-0000-0000-0000846F0000}"/>
    <cellStyle name="Normal 2 6 2 6" xfId="10750" xr:uid="{00000000-0005-0000-0000-0000856F0000}"/>
    <cellStyle name="Normal 2 6 3" xfId="2402" xr:uid="{00000000-0005-0000-0000-0000866F0000}"/>
    <cellStyle name="Normal 2 6 3 2" xfId="4787" xr:uid="{00000000-0005-0000-0000-0000876F0000}"/>
    <cellStyle name="Normal 2 6 3 2 2" xfId="9556" xr:uid="{00000000-0005-0000-0000-0000886F0000}"/>
    <cellStyle name="Normal 2 6 3 2 2 2" xfId="28629" xr:uid="{00000000-0005-0000-0000-0000896F0000}"/>
    <cellStyle name="Normal 2 6 3 2 2 3" xfId="19093" xr:uid="{00000000-0005-0000-0000-00008A6F0000}"/>
    <cellStyle name="Normal 2 6 3 2 3" xfId="23861" xr:uid="{00000000-0005-0000-0000-00008B6F0000}"/>
    <cellStyle name="Normal 2 6 3 2 4" xfId="14325" xr:uid="{00000000-0005-0000-0000-00008C6F0000}"/>
    <cellStyle name="Normal 2 6 3 3" xfId="7172" xr:uid="{00000000-0005-0000-0000-00008D6F0000}"/>
    <cellStyle name="Normal 2 6 3 3 2" xfId="26245" xr:uid="{00000000-0005-0000-0000-00008E6F0000}"/>
    <cellStyle name="Normal 2 6 3 3 3" xfId="16709" xr:uid="{00000000-0005-0000-0000-00008F6F0000}"/>
    <cellStyle name="Normal 2 6 3 4" xfId="21477" xr:uid="{00000000-0005-0000-0000-0000906F0000}"/>
    <cellStyle name="Normal 2 6 3 5" xfId="11941" xr:uid="{00000000-0005-0000-0000-0000916F0000}"/>
    <cellStyle name="Normal 2 6 4" xfId="3595" xr:uid="{00000000-0005-0000-0000-0000926F0000}"/>
    <cellStyle name="Normal 2 6 4 2" xfId="8364" xr:uid="{00000000-0005-0000-0000-0000936F0000}"/>
    <cellStyle name="Normal 2 6 4 2 2" xfId="27437" xr:uid="{00000000-0005-0000-0000-0000946F0000}"/>
    <cellStyle name="Normal 2 6 4 2 3" xfId="17901" xr:uid="{00000000-0005-0000-0000-0000956F0000}"/>
    <cellStyle name="Normal 2 6 4 3" xfId="22669" xr:uid="{00000000-0005-0000-0000-0000966F0000}"/>
    <cellStyle name="Normal 2 6 4 4" xfId="13133" xr:uid="{00000000-0005-0000-0000-0000976F0000}"/>
    <cellStyle name="Normal 2 6 5" xfId="5980" xr:uid="{00000000-0005-0000-0000-0000986F0000}"/>
    <cellStyle name="Normal 2 6 5 2" xfId="25053" xr:uid="{00000000-0005-0000-0000-0000996F0000}"/>
    <cellStyle name="Normal 2 6 5 3" xfId="15517" xr:uid="{00000000-0005-0000-0000-00009A6F0000}"/>
    <cellStyle name="Normal 2 6 6" xfId="20285" xr:uid="{00000000-0005-0000-0000-00009B6F0000}"/>
    <cellStyle name="Normal 2 6 7" xfId="10749" xr:uid="{00000000-0005-0000-0000-00009C6F0000}"/>
    <cellStyle name="Normal 2 7" xfId="1209" xr:uid="{00000000-0005-0000-0000-00009D6F0000}"/>
    <cellStyle name="Normal 2 7 2" xfId="1210" xr:uid="{00000000-0005-0000-0000-00009E6F0000}"/>
    <cellStyle name="Normal 2 7 2 2" xfId="2405" xr:uid="{00000000-0005-0000-0000-00009F6F0000}"/>
    <cellStyle name="Normal 2 7 2 2 2" xfId="4790" xr:uid="{00000000-0005-0000-0000-0000A06F0000}"/>
    <cellStyle name="Normal 2 7 2 2 2 2" xfId="9559" xr:uid="{00000000-0005-0000-0000-0000A16F0000}"/>
    <cellStyle name="Normal 2 7 2 2 2 2 2" xfId="28632" xr:uid="{00000000-0005-0000-0000-0000A26F0000}"/>
    <cellStyle name="Normal 2 7 2 2 2 2 3" xfId="19096" xr:uid="{00000000-0005-0000-0000-0000A36F0000}"/>
    <cellStyle name="Normal 2 7 2 2 2 3" xfId="23864" xr:uid="{00000000-0005-0000-0000-0000A46F0000}"/>
    <cellStyle name="Normal 2 7 2 2 2 4" xfId="14328" xr:uid="{00000000-0005-0000-0000-0000A56F0000}"/>
    <cellStyle name="Normal 2 7 2 2 3" xfId="7175" xr:uid="{00000000-0005-0000-0000-0000A66F0000}"/>
    <cellStyle name="Normal 2 7 2 2 3 2" xfId="26248" xr:uid="{00000000-0005-0000-0000-0000A76F0000}"/>
    <cellStyle name="Normal 2 7 2 2 3 3" xfId="16712" xr:uid="{00000000-0005-0000-0000-0000A86F0000}"/>
    <cellStyle name="Normal 2 7 2 2 4" xfId="21480" xr:uid="{00000000-0005-0000-0000-0000A96F0000}"/>
    <cellStyle name="Normal 2 7 2 2 5" xfId="11944" xr:uid="{00000000-0005-0000-0000-0000AA6F0000}"/>
    <cellStyle name="Normal 2 7 2 3" xfId="3598" xr:uid="{00000000-0005-0000-0000-0000AB6F0000}"/>
    <cellStyle name="Normal 2 7 2 3 2" xfId="8367" xr:uid="{00000000-0005-0000-0000-0000AC6F0000}"/>
    <cellStyle name="Normal 2 7 2 3 2 2" xfId="27440" xr:uid="{00000000-0005-0000-0000-0000AD6F0000}"/>
    <cellStyle name="Normal 2 7 2 3 2 3" xfId="17904" xr:uid="{00000000-0005-0000-0000-0000AE6F0000}"/>
    <cellStyle name="Normal 2 7 2 3 3" xfId="22672" xr:uid="{00000000-0005-0000-0000-0000AF6F0000}"/>
    <cellStyle name="Normal 2 7 2 3 4" xfId="13136" xr:uid="{00000000-0005-0000-0000-0000B06F0000}"/>
    <cellStyle name="Normal 2 7 2 4" xfId="5983" xr:uid="{00000000-0005-0000-0000-0000B16F0000}"/>
    <cellStyle name="Normal 2 7 2 4 2" xfId="25056" xr:uid="{00000000-0005-0000-0000-0000B26F0000}"/>
    <cellStyle name="Normal 2 7 2 4 3" xfId="15520" xr:uid="{00000000-0005-0000-0000-0000B36F0000}"/>
    <cellStyle name="Normal 2 7 2 5" xfId="20288" xr:uid="{00000000-0005-0000-0000-0000B46F0000}"/>
    <cellStyle name="Normal 2 7 2 6" xfId="10752" xr:uid="{00000000-0005-0000-0000-0000B56F0000}"/>
    <cellStyle name="Normal 2 7 3" xfId="2404" xr:uid="{00000000-0005-0000-0000-0000B66F0000}"/>
    <cellStyle name="Normal 2 7 3 2" xfId="4789" xr:uid="{00000000-0005-0000-0000-0000B76F0000}"/>
    <cellStyle name="Normal 2 7 3 2 2" xfId="9558" xr:uid="{00000000-0005-0000-0000-0000B86F0000}"/>
    <cellStyle name="Normal 2 7 3 2 2 2" xfId="28631" xr:uid="{00000000-0005-0000-0000-0000B96F0000}"/>
    <cellStyle name="Normal 2 7 3 2 2 3" xfId="19095" xr:uid="{00000000-0005-0000-0000-0000BA6F0000}"/>
    <cellStyle name="Normal 2 7 3 2 3" xfId="23863" xr:uid="{00000000-0005-0000-0000-0000BB6F0000}"/>
    <cellStyle name="Normal 2 7 3 2 4" xfId="14327" xr:uid="{00000000-0005-0000-0000-0000BC6F0000}"/>
    <cellStyle name="Normal 2 7 3 3" xfId="7174" xr:uid="{00000000-0005-0000-0000-0000BD6F0000}"/>
    <cellStyle name="Normal 2 7 3 3 2" xfId="26247" xr:uid="{00000000-0005-0000-0000-0000BE6F0000}"/>
    <cellStyle name="Normal 2 7 3 3 3" xfId="16711" xr:uid="{00000000-0005-0000-0000-0000BF6F0000}"/>
    <cellStyle name="Normal 2 7 3 4" xfId="21479" xr:uid="{00000000-0005-0000-0000-0000C06F0000}"/>
    <cellStyle name="Normal 2 7 3 5" xfId="11943" xr:uid="{00000000-0005-0000-0000-0000C16F0000}"/>
    <cellStyle name="Normal 2 7 4" xfId="3597" xr:uid="{00000000-0005-0000-0000-0000C26F0000}"/>
    <cellStyle name="Normal 2 7 4 2" xfId="8366" xr:uid="{00000000-0005-0000-0000-0000C36F0000}"/>
    <cellStyle name="Normal 2 7 4 2 2" xfId="27439" xr:uid="{00000000-0005-0000-0000-0000C46F0000}"/>
    <cellStyle name="Normal 2 7 4 2 3" xfId="17903" xr:uid="{00000000-0005-0000-0000-0000C56F0000}"/>
    <cellStyle name="Normal 2 7 4 3" xfId="22671" xr:uid="{00000000-0005-0000-0000-0000C66F0000}"/>
    <cellStyle name="Normal 2 7 4 4" xfId="13135" xr:uid="{00000000-0005-0000-0000-0000C76F0000}"/>
    <cellStyle name="Normal 2 7 5" xfId="5982" xr:uid="{00000000-0005-0000-0000-0000C86F0000}"/>
    <cellStyle name="Normal 2 7 5 2" xfId="25055" xr:uid="{00000000-0005-0000-0000-0000C96F0000}"/>
    <cellStyle name="Normal 2 7 5 3" xfId="15519" xr:uid="{00000000-0005-0000-0000-0000CA6F0000}"/>
    <cellStyle name="Normal 2 7 6" xfId="20287" xr:uid="{00000000-0005-0000-0000-0000CB6F0000}"/>
    <cellStyle name="Normal 2 7 7" xfId="10751" xr:uid="{00000000-0005-0000-0000-0000CC6F0000}"/>
    <cellStyle name="Normal 3" xfId="3" xr:uid="{00000000-0005-0000-0000-0000CD6F0000}"/>
    <cellStyle name="Normal 3 2" xfId="6" xr:uid="{00000000-0005-0000-0000-0000CE6F0000}"/>
    <cellStyle name="Normal 3 3" xfId="16" xr:uid="{00000000-0005-0000-0000-0000CF6F0000}"/>
    <cellStyle name="Normal 3 4" xfId="1211" xr:uid="{00000000-0005-0000-0000-0000D06F0000}"/>
    <cellStyle name="Normal 4" xfId="7" xr:uid="{00000000-0005-0000-0000-0000D16F0000}"/>
    <cellStyle name="Normal 5" xfId="4" xr:uid="{00000000-0005-0000-0000-0000D26F0000}"/>
    <cellStyle name="Normal 6" xfId="9" xr:uid="{00000000-0005-0000-0000-0000D36F0000}"/>
    <cellStyle name="Normal 7" xfId="1212" xr:uid="{00000000-0005-0000-0000-0000D46F0000}"/>
    <cellStyle name="Percent" xfId="4791" builtinId="5"/>
    <cellStyle name="Percent 2" xfId="17" xr:uid="{00000000-0005-0000-0000-0000D66F0000}"/>
    <cellStyle name="Percent 3" xfId="1213" xr:uid="{00000000-0005-0000-0000-0000D76F0000}"/>
    <cellStyle name="Percent 4" xfId="9560" xr:uid="{00000000-0005-0000-0000-0000D86F0000}"/>
  </cellStyles>
  <dxfs count="15">
    <dxf>
      <font>
        <b val="0"/>
        <i val="0"/>
        <strike val="0"/>
        <condense val="0"/>
        <extend val="0"/>
        <outline val="0"/>
        <shadow val="0"/>
        <u val="none"/>
        <vertAlign val="baseline"/>
        <sz val="10"/>
        <color auto="1"/>
        <name val="Arial Narrow"/>
        <family val="2"/>
        <scheme val="none"/>
      </font>
      <numFmt numFmtId="32" formatCode="_(&quot;$&quot;* #,##0_);_(&quot;$&quot;* \(#,##0\);_(&quot;$&quot;* &quot;-&quot;_);_(@_)"/>
      <fill>
        <patternFill patternType="solid">
          <fgColor indexed="64"/>
          <bgColor theme="0"/>
        </patternFill>
      </fill>
      <alignment horizontal="center" vertical="bottom" textRotation="0" wrapText="0" indent="0" justifyLastLine="0" shrinkToFit="0" readingOrder="0"/>
      <border diagonalUp="0" diagonalDown="0">
        <left style="thin">
          <color auto="1"/>
        </left>
        <right style="medium">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Arial Narrow"/>
        <family val="2"/>
        <scheme val="none"/>
      </font>
      <numFmt numFmtId="34" formatCode="_(&quot;$&quot;* #,##0.00_);_(&quot;$&quot;* \(#,##0.00\);_(&quot;$&quot;* &quot;-&quot;??_);_(@_)"/>
      <fill>
        <patternFill patternType="solid">
          <fgColor indexed="64"/>
          <bgColor theme="6" tint="0.59999389629810485"/>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Narrow"/>
        <family val="2"/>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numFmt numFmtId="2" formatCode="0.00"/>
      <fill>
        <patternFill patternType="solid">
          <fgColor indexed="64"/>
          <bgColor theme="0"/>
        </patternFill>
      </fill>
      <border diagonalUp="0" diagonalDown="0">
        <left style="medium">
          <color indexed="64"/>
        </left>
        <right style="medium">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Narrow"/>
        <family val="2"/>
        <scheme val="none"/>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0"/>
        <color auto="1"/>
        <name val="Arial Narrow"/>
        <family val="2"/>
        <scheme val="none"/>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0"/>
        <color auto="1"/>
        <name val="Arial Narrow"/>
        <family val="2"/>
        <scheme val="none"/>
      </font>
      <fill>
        <patternFill patternType="solid">
          <fgColor indexed="64"/>
          <bgColor theme="0"/>
        </patternFill>
      </fill>
      <border diagonalUp="0" diagonalDown="0" outline="0">
        <left style="thin">
          <color auto="1"/>
        </left>
        <right style="thin">
          <color auto="1"/>
        </right>
        <top/>
        <bottom/>
      </border>
    </dxf>
  </dxfs>
  <tableStyles count="0" defaultTableStyle="TableStyleMedium9" defaultPivotStyle="PivotStyleLight16"/>
  <colors>
    <mruColors>
      <color rgb="FFCC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9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9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12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12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13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13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14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14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3">
          <a:extLst>
            <a:ext uri="{FF2B5EF4-FFF2-40B4-BE49-F238E27FC236}">
              <a16:creationId xmlns:a16="http://schemas.microsoft.com/office/drawing/2014/main" id="{00000000-0008-0000-1400-000004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4">
          <a:extLst>
            <a:ext uri="{FF2B5EF4-FFF2-40B4-BE49-F238E27FC236}">
              <a16:creationId xmlns:a16="http://schemas.microsoft.com/office/drawing/2014/main" id="{00000000-0008-0000-1400-000005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15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15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3">
          <a:extLst>
            <a:ext uri="{FF2B5EF4-FFF2-40B4-BE49-F238E27FC236}">
              <a16:creationId xmlns:a16="http://schemas.microsoft.com/office/drawing/2014/main" id="{00000000-0008-0000-1500-000004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4">
          <a:extLst>
            <a:ext uri="{FF2B5EF4-FFF2-40B4-BE49-F238E27FC236}">
              <a16:creationId xmlns:a16="http://schemas.microsoft.com/office/drawing/2014/main" id="{00000000-0008-0000-1500-000005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16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16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3">
          <a:extLst>
            <a:ext uri="{FF2B5EF4-FFF2-40B4-BE49-F238E27FC236}">
              <a16:creationId xmlns:a16="http://schemas.microsoft.com/office/drawing/2014/main" id="{00000000-0008-0000-1600-000004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4">
          <a:extLst>
            <a:ext uri="{FF2B5EF4-FFF2-40B4-BE49-F238E27FC236}">
              <a16:creationId xmlns:a16="http://schemas.microsoft.com/office/drawing/2014/main" id="{00000000-0008-0000-1600-000005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17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17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3">
          <a:extLst>
            <a:ext uri="{FF2B5EF4-FFF2-40B4-BE49-F238E27FC236}">
              <a16:creationId xmlns:a16="http://schemas.microsoft.com/office/drawing/2014/main" id="{00000000-0008-0000-1700-000004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4">
          <a:extLst>
            <a:ext uri="{FF2B5EF4-FFF2-40B4-BE49-F238E27FC236}">
              <a16:creationId xmlns:a16="http://schemas.microsoft.com/office/drawing/2014/main" id="{00000000-0008-0000-1700-000005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18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18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14</xdr:row>
      <xdr:rowOff>28575</xdr:rowOff>
    </xdr:from>
    <xdr:to>
      <xdr:col>15</xdr:col>
      <xdr:colOff>542925</xdr:colOff>
      <xdr:row>15</xdr:row>
      <xdr:rowOff>0</xdr:rowOff>
    </xdr:to>
    <xdr:sp macro="" textlink="">
      <xdr:nvSpPr>
        <xdr:cNvPr id="4" name="Right Arrow 3">
          <a:extLst>
            <a:ext uri="{FF2B5EF4-FFF2-40B4-BE49-F238E27FC236}">
              <a16:creationId xmlns:a16="http://schemas.microsoft.com/office/drawing/2014/main" id="{00000000-0008-0000-1800-000004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5" name="Right Arrow 4">
          <a:extLst>
            <a:ext uri="{FF2B5EF4-FFF2-40B4-BE49-F238E27FC236}">
              <a16:creationId xmlns:a16="http://schemas.microsoft.com/office/drawing/2014/main" id="{00000000-0008-0000-1800-000005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A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A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B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B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C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C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D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D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E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E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0F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0F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10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123825</xdr:colOff>
      <xdr:row>14</xdr:row>
      <xdr:rowOff>28575</xdr:rowOff>
    </xdr:from>
    <xdr:to>
      <xdr:col>15</xdr:col>
      <xdr:colOff>542925</xdr:colOff>
      <xdr:row>15</xdr:row>
      <xdr:rowOff>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rot="10800000">
          <a:off x="9020175" y="30956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123825</xdr:colOff>
      <xdr:row>15</xdr:row>
      <xdr:rowOff>19050</xdr:rowOff>
    </xdr:from>
    <xdr:to>
      <xdr:col>15</xdr:col>
      <xdr:colOff>542925</xdr:colOff>
      <xdr:row>15</xdr:row>
      <xdr:rowOff>152400</xdr:rowOff>
    </xdr:to>
    <xdr:sp macro="" textlink="">
      <xdr:nvSpPr>
        <xdr:cNvPr id="3" name="Right Arrow 2">
          <a:extLst>
            <a:ext uri="{FF2B5EF4-FFF2-40B4-BE49-F238E27FC236}">
              <a16:creationId xmlns:a16="http://schemas.microsoft.com/office/drawing/2014/main" id="{00000000-0008-0000-1100-000003000000}"/>
            </a:ext>
          </a:extLst>
        </xdr:cNvPr>
        <xdr:cNvSpPr/>
      </xdr:nvSpPr>
      <xdr:spPr>
        <a:xfrm rot="10800000">
          <a:off x="9020175" y="3248025"/>
          <a:ext cx="419100" cy="133350"/>
        </a:xfrm>
        <a:prstGeom prst="rightArrow">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Proposals\Proposal%20Preparation\Stephanie\zz.%20Other%20Information\00.%20Budget%20Templates\FY25%20Budget%20Templates\FY25%20SRS%20Budget%20Template-College%20Station.xlsx" TargetMode="External"/><Relationship Id="rId1" Type="http://schemas.openxmlformats.org/officeDocument/2006/relationships/externalLinkPath" Target="/Proposals/Proposal%20Preparation/Stephanie/zz.%20Other%20Information/00.%20Budget%20Templates/FY25%20Budget%20Templates/FY25%20SRS%20Budget%20Template-College%20St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mulative Budget Request "/>
      <sheetName val="Loaded Rates"/>
      <sheetName val="Split budget (A)"/>
      <sheetName val="Split budget (B)"/>
      <sheetName val="Split budget (C)"/>
      <sheetName val="Split budget (D)"/>
      <sheetName val="Split budget (E)"/>
      <sheetName val="Split budget (F)"/>
      <sheetName val="Split budget (G)"/>
      <sheetName val="Split budget (H)"/>
      <sheetName val="Cost Share Summary"/>
      <sheetName val="Salary Cap Obligation"/>
      <sheetName val="Salary Cap Obligation (2)"/>
      <sheetName val="Salary Cap Obligation (3)"/>
      <sheetName val="Salary Cap Obligation (4)"/>
      <sheetName val="Fringe Benefits Cap Obligation"/>
      <sheetName val="Cumulative Cost Share Budget"/>
      <sheetName val="Split CS budget (A)"/>
      <sheetName val="Split CS budget (B)"/>
      <sheetName val="Split CS budget (C)"/>
      <sheetName val="Split CS budget (D)"/>
      <sheetName val="Split CS budget (E)"/>
      <sheetName val="Split CS budget (F)"/>
      <sheetName val="Split CS budget (G)"/>
      <sheetName val="Split CS budget (H)"/>
      <sheetName val="Capital Expenses"/>
      <sheetName val="Longevity Lookup"/>
      <sheetName val="Tuition &amp; Fees Calculation"/>
    </sheetNames>
    <sheetDataSet>
      <sheetData sheetId="0">
        <row r="469">
          <cell r="E469" t="str">
            <v>Year 1</v>
          </cell>
          <cell r="F469" t="str">
            <v>Year 2</v>
          </cell>
          <cell r="G469" t="str">
            <v>Year 3</v>
          </cell>
          <cell r="H469" t="str">
            <v>Year 4</v>
          </cell>
          <cell r="I469" t="str">
            <v>Year 5</v>
          </cell>
        </row>
        <row r="470">
          <cell r="B470">
            <v>0</v>
          </cell>
          <cell r="C470">
            <v>0</v>
          </cell>
          <cell r="E470">
            <v>0</v>
          </cell>
          <cell r="F470">
            <v>0</v>
          </cell>
          <cell r="G470">
            <v>0</v>
          </cell>
          <cell r="H470">
            <v>0</v>
          </cell>
          <cell r="I470">
            <v>0</v>
          </cell>
        </row>
        <row r="477">
          <cell r="E477">
            <v>0</v>
          </cell>
          <cell r="F477">
            <v>0</v>
          </cell>
          <cell r="G477">
            <v>0</v>
          </cell>
          <cell r="H477">
            <v>0</v>
          </cell>
          <cell r="I477">
            <v>0</v>
          </cell>
        </row>
        <row r="478">
          <cell r="B478">
            <v>0</v>
          </cell>
          <cell r="C478">
            <v>0</v>
          </cell>
        </row>
        <row r="484">
          <cell r="E484">
            <v>0</v>
          </cell>
          <cell r="F484">
            <v>0</v>
          </cell>
          <cell r="G484">
            <v>0</v>
          </cell>
          <cell r="H484">
            <v>0</v>
          </cell>
          <cell r="I484">
            <v>0</v>
          </cell>
        </row>
        <row r="485">
          <cell r="B485">
            <v>0</v>
          </cell>
          <cell r="C485">
            <v>0</v>
          </cell>
        </row>
        <row r="491">
          <cell r="E491">
            <v>0</v>
          </cell>
          <cell r="F491">
            <v>0</v>
          </cell>
          <cell r="G491">
            <v>0</v>
          </cell>
          <cell r="H491">
            <v>0</v>
          </cell>
          <cell r="I491">
            <v>0</v>
          </cell>
        </row>
        <row r="492">
          <cell r="B492">
            <v>0</v>
          </cell>
          <cell r="C492">
            <v>0</v>
          </cell>
        </row>
        <row r="498">
          <cell r="E498">
            <v>0</v>
          </cell>
          <cell r="F498">
            <v>0</v>
          </cell>
          <cell r="G498">
            <v>0</v>
          </cell>
          <cell r="H498">
            <v>0</v>
          </cell>
          <cell r="I498">
            <v>0</v>
          </cell>
        </row>
        <row r="499">
          <cell r="B499">
            <v>0</v>
          </cell>
          <cell r="C499">
            <v>0</v>
          </cell>
        </row>
        <row r="505">
          <cell r="E505">
            <v>0</v>
          </cell>
          <cell r="F505">
            <v>0</v>
          </cell>
          <cell r="G505">
            <v>0</v>
          </cell>
          <cell r="H505">
            <v>0</v>
          </cell>
          <cell r="I505">
            <v>0</v>
          </cell>
        </row>
        <row r="506">
          <cell r="B506">
            <v>0</v>
          </cell>
          <cell r="C506">
            <v>0</v>
          </cell>
        </row>
        <row r="512">
          <cell r="E512">
            <v>0</v>
          </cell>
          <cell r="F512">
            <v>0</v>
          </cell>
          <cell r="G512">
            <v>0</v>
          </cell>
          <cell r="H512">
            <v>0</v>
          </cell>
          <cell r="I512">
            <v>0</v>
          </cell>
        </row>
        <row r="513">
          <cell r="B513">
            <v>0</v>
          </cell>
          <cell r="C513">
            <v>0</v>
          </cell>
        </row>
        <row r="519">
          <cell r="E519">
            <v>0</v>
          </cell>
          <cell r="F519">
            <v>0</v>
          </cell>
          <cell r="G519">
            <v>0</v>
          </cell>
          <cell r="H519">
            <v>0</v>
          </cell>
          <cell r="I519">
            <v>0</v>
          </cell>
        </row>
        <row r="520">
          <cell r="B520">
            <v>0</v>
          </cell>
          <cell r="C520">
            <v>0</v>
          </cell>
        </row>
        <row r="526">
          <cell r="E526">
            <v>0</v>
          </cell>
          <cell r="F526">
            <v>0</v>
          </cell>
          <cell r="G526">
            <v>0</v>
          </cell>
          <cell r="H526">
            <v>0</v>
          </cell>
          <cell r="I526">
            <v>0</v>
          </cell>
        </row>
        <row r="527">
          <cell r="B527">
            <v>0</v>
          </cell>
          <cell r="C527">
            <v>0</v>
          </cell>
        </row>
        <row r="533">
          <cell r="E533">
            <v>0</v>
          </cell>
          <cell r="F533">
            <v>0</v>
          </cell>
          <cell r="G533">
            <v>0</v>
          </cell>
          <cell r="H533">
            <v>0</v>
          </cell>
          <cell r="I533">
            <v>0</v>
          </cell>
        </row>
        <row r="534">
          <cell r="B534">
            <v>0</v>
          </cell>
          <cell r="C53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73">
          <cell r="E473" t="str">
            <v>Year 1</v>
          </cell>
          <cell r="F473" t="str">
            <v>Year 2</v>
          </cell>
          <cell r="G473" t="str">
            <v>Year 3</v>
          </cell>
          <cell r="H473" t="str">
            <v>Year 4</v>
          </cell>
          <cell r="I473" t="str">
            <v>Year 5</v>
          </cell>
        </row>
        <row r="474">
          <cell r="E474">
            <v>0</v>
          </cell>
          <cell r="F474">
            <v>0</v>
          </cell>
          <cell r="G474">
            <v>0</v>
          </cell>
          <cell r="H474">
            <v>0</v>
          </cell>
          <cell r="I474">
            <v>0</v>
          </cell>
        </row>
        <row r="475">
          <cell r="B475">
            <v>0</v>
          </cell>
          <cell r="C475">
            <v>0</v>
          </cell>
        </row>
        <row r="476">
          <cell r="C476">
            <v>0</v>
          </cell>
        </row>
        <row r="477">
          <cell r="C477">
            <v>0</v>
          </cell>
        </row>
        <row r="478">
          <cell r="C478">
            <v>0</v>
          </cell>
        </row>
        <row r="479">
          <cell r="C479">
            <v>0</v>
          </cell>
        </row>
        <row r="481">
          <cell r="E481">
            <v>0</v>
          </cell>
          <cell r="F481">
            <v>0</v>
          </cell>
          <cell r="G481">
            <v>0</v>
          </cell>
          <cell r="H481">
            <v>0</v>
          </cell>
          <cell r="I481">
            <v>0</v>
          </cell>
        </row>
        <row r="482">
          <cell r="B482">
            <v>0</v>
          </cell>
          <cell r="C482">
            <v>0</v>
          </cell>
        </row>
        <row r="483">
          <cell r="C483">
            <v>0</v>
          </cell>
        </row>
        <row r="484">
          <cell r="C484">
            <v>0</v>
          </cell>
        </row>
        <row r="485">
          <cell r="C485">
            <v>0</v>
          </cell>
        </row>
        <row r="486">
          <cell r="C486">
            <v>0</v>
          </cell>
        </row>
        <row r="488">
          <cell r="E488">
            <v>0</v>
          </cell>
          <cell r="F488">
            <v>0</v>
          </cell>
          <cell r="G488">
            <v>0</v>
          </cell>
          <cell r="H488">
            <v>0</v>
          </cell>
          <cell r="I488">
            <v>0</v>
          </cell>
        </row>
        <row r="489">
          <cell r="B489">
            <v>0</v>
          </cell>
          <cell r="C489">
            <v>0</v>
          </cell>
        </row>
        <row r="490">
          <cell r="C490">
            <v>0</v>
          </cell>
        </row>
        <row r="491">
          <cell r="C491">
            <v>0</v>
          </cell>
        </row>
        <row r="492">
          <cell r="C492">
            <v>0</v>
          </cell>
        </row>
        <row r="493">
          <cell r="C493">
            <v>0</v>
          </cell>
        </row>
        <row r="495">
          <cell r="E495">
            <v>0</v>
          </cell>
          <cell r="F495">
            <v>0</v>
          </cell>
          <cell r="G495">
            <v>0</v>
          </cell>
          <cell r="H495">
            <v>0</v>
          </cell>
          <cell r="I495">
            <v>0</v>
          </cell>
        </row>
        <row r="496">
          <cell r="B496">
            <v>0</v>
          </cell>
          <cell r="C496">
            <v>0</v>
          </cell>
        </row>
        <row r="497">
          <cell r="C497">
            <v>0</v>
          </cell>
        </row>
        <row r="498">
          <cell r="C498">
            <v>0</v>
          </cell>
        </row>
        <row r="499">
          <cell r="C499">
            <v>0</v>
          </cell>
        </row>
        <row r="500">
          <cell r="C500">
            <v>0</v>
          </cell>
        </row>
        <row r="502">
          <cell r="E502">
            <v>0</v>
          </cell>
          <cell r="F502">
            <v>0</v>
          </cell>
          <cell r="G502">
            <v>0</v>
          </cell>
          <cell r="H502">
            <v>0</v>
          </cell>
          <cell r="I502">
            <v>0</v>
          </cell>
        </row>
        <row r="503">
          <cell r="B503">
            <v>0</v>
          </cell>
          <cell r="C503">
            <v>0</v>
          </cell>
        </row>
        <row r="504">
          <cell r="C504">
            <v>0</v>
          </cell>
        </row>
        <row r="505">
          <cell r="C505">
            <v>0</v>
          </cell>
        </row>
        <row r="506">
          <cell r="C506">
            <v>0</v>
          </cell>
        </row>
        <row r="507">
          <cell r="C507">
            <v>0</v>
          </cell>
        </row>
        <row r="509">
          <cell r="E509">
            <v>0</v>
          </cell>
          <cell r="F509">
            <v>0</v>
          </cell>
          <cell r="G509">
            <v>0</v>
          </cell>
          <cell r="H509">
            <v>0</v>
          </cell>
          <cell r="I509">
            <v>0</v>
          </cell>
        </row>
        <row r="510">
          <cell r="B510">
            <v>0</v>
          </cell>
          <cell r="C510">
            <v>0</v>
          </cell>
        </row>
        <row r="511">
          <cell r="C511">
            <v>0</v>
          </cell>
        </row>
        <row r="512">
          <cell r="C512">
            <v>0</v>
          </cell>
        </row>
        <row r="513">
          <cell r="C513">
            <v>0</v>
          </cell>
        </row>
        <row r="514">
          <cell r="C514">
            <v>0</v>
          </cell>
        </row>
        <row r="516">
          <cell r="E516">
            <v>0</v>
          </cell>
          <cell r="F516">
            <v>0</v>
          </cell>
          <cell r="G516">
            <v>0</v>
          </cell>
          <cell r="H516">
            <v>0</v>
          </cell>
          <cell r="I516">
            <v>0</v>
          </cell>
        </row>
        <row r="517">
          <cell r="B517">
            <v>0</v>
          </cell>
          <cell r="C517">
            <v>0</v>
          </cell>
        </row>
        <row r="518">
          <cell r="C518">
            <v>0</v>
          </cell>
        </row>
        <row r="519">
          <cell r="C519">
            <v>0</v>
          </cell>
        </row>
        <row r="520">
          <cell r="C520">
            <v>0</v>
          </cell>
        </row>
        <row r="521">
          <cell r="C521">
            <v>0</v>
          </cell>
        </row>
        <row r="523">
          <cell r="E523">
            <v>0</v>
          </cell>
          <cell r="F523">
            <v>0</v>
          </cell>
          <cell r="G523">
            <v>0</v>
          </cell>
          <cell r="H523">
            <v>0</v>
          </cell>
          <cell r="I523">
            <v>0</v>
          </cell>
        </row>
        <row r="524">
          <cell r="B524">
            <v>0</v>
          </cell>
          <cell r="C524">
            <v>0</v>
          </cell>
        </row>
        <row r="525">
          <cell r="C525">
            <v>0</v>
          </cell>
        </row>
        <row r="526">
          <cell r="C526">
            <v>0</v>
          </cell>
        </row>
        <row r="527">
          <cell r="C527">
            <v>0</v>
          </cell>
        </row>
        <row r="528">
          <cell r="C528">
            <v>0</v>
          </cell>
        </row>
        <row r="530">
          <cell r="E530">
            <v>0</v>
          </cell>
          <cell r="F530">
            <v>0</v>
          </cell>
          <cell r="G530">
            <v>0</v>
          </cell>
          <cell r="H530">
            <v>0</v>
          </cell>
          <cell r="I530">
            <v>0</v>
          </cell>
        </row>
        <row r="531">
          <cell r="B531">
            <v>0</v>
          </cell>
          <cell r="C531">
            <v>0</v>
          </cell>
        </row>
        <row r="532">
          <cell r="C532">
            <v>0</v>
          </cell>
        </row>
        <row r="533">
          <cell r="C533">
            <v>0</v>
          </cell>
        </row>
        <row r="534">
          <cell r="C534">
            <v>0</v>
          </cell>
        </row>
        <row r="535">
          <cell r="C535">
            <v>0</v>
          </cell>
        </row>
        <row r="537">
          <cell r="E537">
            <v>0</v>
          </cell>
          <cell r="F537">
            <v>0</v>
          </cell>
          <cell r="G537">
            <v>0</v>
          </cell>
          <cell r="H537">
            <v>0</v>
          </cell>
          <cell r="I537">
            <v>0</v>
          </cell>
        </row>
        <row r="538">
          <cell r="B538">
            <v>0</v>
          </cell>
          <cell r="C538">
            <v>0</v>
          </cell>
        </row>
        <row r="539">
          <cell r="C539">
            <v>0</v>
          </cell>
        </row>
        <row r="540">
          <cell r="C540">
            <v>0</v>
          </cell>
        </row>
        <row r="541">
          <cell r="C541">
            <v>0</v>
          </cell>
        </row>
        <row r="542">
          <cell r="C542">
            <v>0</v>
          </cell>
        </row>
      </sheetData>
      <sheetData sheetId="17"/>
      <sheetData sheetId="18"/>
      <sheetData sheetId="19"/>
      <sheetData sheetId="20"/>
      <sheetData sheetId="21"/>
      <sheetData sheetId="22"/>
      <sheetData sheetId="23"/>
      <sheetData sheetId="24"/>
      <sheetData sheetId="25"/>
      <sheetData sheetId="26"/>
      <sheetData sheetId="27"/>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tuition.tamu" connectionId="1" xr16:uid="{00000000-0016-0000-2200-000000000000}"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5BEB389-2B00-43A2-85FD-3F4A3536D529}" name="Table1" displayName="Table1" ref="A8:J77" totalsRowShown="0" headerRowDxfId="14" dataDxfId="13" headerRowBorderDxfId="11" tableBorderDxfId="12" totalsRowBorderDxfId="10" dataCellStyle="Normal 2 2">
  <autoFilter ref="A8:J77" xr:uid="{65BEB389-2B00-43A2-85FD-3F4A3536D529}"/>
  <tableColumns count="10">
    <tableColumn id="1" xr3:uid="{B3A2F798-9A72-4D6F-A02F-577A26452DFF}" name="Unit" dataDxfId="9" dataCellStyle="Normal 2 2"/>
    <tableColumn id="2" xr3:uid="{14DD3AEE-EBFF-4E85-9B30-78C5E3D55383}" name="Major" dataDxfId="8"/>
    <tableColumn id="5" xr3:uid="{02E750D4-21EA-4B2F-A835-365E0D6E1BAD}" name="Full Rate" dataDxfId="7" dataCellStyle="Normal 2 2"/>
    <tableColumn id="6" xr3:uid="{69606002-9359-4974-98FA-E280FA9C81A6}" name="Period 1" dataDxfId="6" dataCellStyle="Normal 2 2">
      <calculatedColumnFormula>(K9/6)*$AB$89</calculatedColumnFormula>
    </tableColumn>
    <tableColumn id="7" xr3:uid="{2B4401F6-317E-4DDD-B0CC-57D14BCF1EF2}" name="Period 2" dataDxfId="5" dataCellStyle="Normal 2 2">
      <calculatedColumnFormula>D9*$AC$89</calculatedColumnFormula>
    </tableColumn>
    <tableColumn id="8" xr3:uid="{732045EB-841B-4709-BF41-8C5B93232919}" name="Period 3" dataDxfId="4" dataCellStyle="Normal 2 2">
      <calculatedColumnFormula>E9*$AD$89</calculatedColumnFormula>
    </tableColumn>
    <tableColumn id="9" xr3:uid="{5A768D89-86AB-43BA-BB71-F782C173FDB9}" name="Period 4" dataDxfId="3" dataCellStyle="Normal 2 2">
      <calculatedColumnFormula>F9*$AE$89</calculatedColumnFormula>
    </tableColumn>
    <tableColumn id="10" xr3:uid="{A4AE8847-D095-4720-A5E7-160E7D7A6C56}" name="Period 5" dataDxfId="2" dataCellStyle="Normal 2 2">
      <calculatedColumnFormula>G9*$AF$89</calculatedColumnFormula>
    </tableColumn>
    <tableColumn id="3" xr3:uid="{31D41321-1CAE-45CF-BA16-071C00120690}" name="9-Hour Rate" dataDxfId="1" dataCellStyle="Normal 2 2"/>
    <tableColumn id="4" xr3:uid="{32837008-EB70-4ACB-B96F-0273675214EC}" name="Hourly Rate" dataDxfId="0" dataCellStyle="Normal 2 2">
      <calculatedColumnFormula>ROUND(I9/9,0)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table" Target="../tables/table1.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A1:BM805"/>
  <sheetViews>
    <sheetView tabSelected="1" zoomScale="90" zoomScaleNormal="90" workbookViewId="0">
      <selection sqref="A1:J1"/>
    </sheetView>
  </sheetViews>
  <sheetFormatPr defaultRowHeight="13.2"/>
  <cols>
    <col min="1" max="1" width="32.44140625" customWidth="1"/>
    <col min="2" max="2" width="24" customWidth="1"/>
    <col min="3" max="3" width="35.44140625" bestFit="1" customWidth="1"/>
    <col min="4" max="4" width="22" customWidth="1"/>
    <col min="5" max="5" width="14.6640625" customWidth="1"/>
    <col min="6" max="6" width="14.6640625" style="4" customWidth="1"/>
    <col min="7" max="10" width="14.6640625" customWidth="1"/>
    <col min="11" max="11" width="10.33203125" customWidth="1"/>
    <col min="12" max="12" width="13.44140625" style="4" bestFit="1" customWidth="1"/>
    <col min="13" max="13" width="17.44140625" customWidth="1"/>
    <col min="14" max="14" width="16.5546875" customWidth="1"/>
    <col min="15" max="15" width="12.5546875" customWidth="1"/>
    <col min="16" max="16" width="13.5546875" customWidth="1"/>
    <col min="17" max="17" width="12.44140625" customWidth="1"/>
    <col min="18" max="21" width="10.6640625" customWidth="1"/>
    <col min="22" max="22" width="12.6640625" customWidth="1"/>
    <col min="23" max="23" width="12.21875" customWidth="1"/>
    <col min="24" max="26" width="10.6640625" customWidth="1"/>
    <col min="27" max="27" width="11.109375" customWidth="1"/>
    <col min="28" max="33" width="10.6640625" customWidth="1"/>
    <col min="34" max="34" width="11.109375" customWidth="1"/>
    <col min="43" max="43" width="23.5546875" bestFit="1" customWidth="1"/>
    <col min="44" max="44" width="43.33203125" bestFit="1" customWidth="1"/>
    <col min="45" max="45" width="37.33203125" bestFit="1" customWidth="1"/>
    <col min="46" max="46" width="32.33203125" bestFit="1" customWidth="1"/>
    <col min="47" max="47" width="25.109375" bestFit="1" customWidth="1"/>
    <col min="48" max="48" width="53.33203125" bestFit="1" customWidth="1"/>
    <col min="49" max="49" width="44.109375" customWidth="1"/>
    <col min="50" max="50" width="44" bestFit="1" customWidth="1"/>
    <col min="51" max="51" width="37.77734375" bestFit="1" customWidth="1"/>
    <col min="52" max="52" width="34.33203125" bestFit="1" customWidth="1"/>
    <col min="53" max="53" width="24.88671875" bestFit="1" customWidth="1"/>
    <col min="54" max="54" width="27.33203125" bestFit="1" customWidth="1"/>
    <col min="55" max="55" width="19.6640625" bestFit="1" customWidth="1"/>
    <col min="56" max="56" width="19.5546875" bestFit="1" customWidth="1"/>
    <col min="57" max="57" width="23.21875" bestFit="1" customWidth="1"/>
    <col min="58" max="58" width="37.77734375" bestFit="1" customWidth="1"/>
    <col min="59" max="59" width="20.77734375" bestFit="1" customWidth="1"/>
    <col min="60" max="60" width="24.33203125" bestFit="1" customWidth="1"/>
    <col min="61" max="61" width="39.33203125" bestFit="1" customWidth="1"/>
    <col min="62" max="62" width="20.6640625" bestFit="1" customWidth="1"/>
    <col min="63" max="63" width="19.6640625" bestFit="1" customWidth="1"/>
    <col min="64" max="64" width="19.44140625" bestFit="1" customWidth="1"/>
  </cols>
  <sheetData>
    <row r="1" spans="1:65" s="111" customFormat="1" ht="18" thickBot="1">
      <c r="A1" s="611" t="s">
        <v>199</v>
      </c>
      <c r="B1" s="611"/>
      <c r="C1" s="611"/>
      <c r="D1" s="611"/>
      <c r="E1" s="611"/>
      <c r="F1" s="611"/>
      <c r="G1" s="611"/>
      <c r="H1" s="611"/>
      <c r="I1" s="611"/>
      <c r="J1" s="611"/>
      <c r="K1" s="108"/>
      <c r="L1" s="610" t="s">
        <v>185</v>
      </c>
      <c r="M1" s="357" t="s">
        <v>243</v>
      </c>
      <c r="N1" s="358"/>
      <c r="O1" s="358"/>
      <c r="P1" s="359"/>
      <c r="Q1" s="280"/>
      <c r="AP1" s="825" cm="1">
        <f t="array" ref="AP1:BL1">_xlfn.TOROW(_xlfn.UNIQUE([1]!Table1[Unit]))</f>
        <v>0</v>
      </c>
      <c r="AQ1" s="10" t="str">
        <v>Not Allowed/Not Budgeted</v>
      </c>
      <c r="AR1" s="10" t="str">
        <v>College of Ag &amp; Life Sciences</v>
      </c>
      <c r="AS1" s="10" t="str">
        <v>College of Architecture</v>
      </c>
      <c r="AT1" s="10" t="str">
        <v>College of Arts &amp; Sciences</v>
      </c>
      <c r="AU1" s="10" t="str">
        <v>Bush School of Government</v>
      </c>
      <c r="AV1" s="10" t="str">
        <v>College of Business</v>
      </c>
      <c r="AW1" s="10" t="str">
        <v>College of Education &amp; Human Development</v>
      </c>
      <c r="AX1" s="10" t="str">
        <v>College of Engineering</v>
      </c>
      <c r="AY1" s="10" t="str">
        <v>College of Performance, Visual &amp; Fine Arts</v>
      </c>
      <c r="AZ1" s="10" t="str">
        <v>College of VetMed &amp; Biomed Sciences</v>
      </c>
      <c r="BA1" s="10" t="str">
        <v>School of Law</v>
      </c>
      <c r="BB1" s="10" t="str">
        <v>College of Dentistry</v>
      </c>
      <c r="BC1" s="10" t="str">
        <v>College of Medicine</v>
      </c>
      <c r="BD1" s="10" t="str">
        <v>College of Nursing</v>
      </c>
      <c r="BE1" s="10" t="str">
        <v>College of Pharmacy</v>
      </c>
      <c r="BF1" s="10" t="str">
        <v>School of Public Health</v>
      </c>
      <c r="BG1" s="10" t="str">
        <v>TAMU Central Texas</v>
      </c>
      <c r="BH1" s="10" t="str">
        <v>Texas A&amp;M Galveston</v>
      </c>
      <c r="BI1" s="10" t="str">
        <v>Texas A&amp;M Corpus Christi</v>
      </c>
      <c r="BJ1" s="10" t="str">
        <v>TAMU San Antonio</v>
      </c>
      <c r="BK1" s="10" t="str">
        <v>Tarleton</v>
      </c>
      <c r="BL1" s="10" t="str">
        <v>West Texas A&amp;M</v>
      </c>
      <c r="BM1" s="10"/>
    </row>
    <row r="2" spans="1:65" s="111" customFormat="1" ht="16.8" thickTop="1" thickBot="1">
      <c r="A2" s="130"/>
      <c r="B2" s="130"/>
      <c r="C2" s="130"/>
      <c r="D2" s="130"/>
      <c r="E2" s="130"/>
      <c r="F2" s="130"/>
      <c r="G2" s="130"/>
      <c r="H2" s="130"/>
      <c r="I2" s="130"/>
      <c r="J2" s="130"/>
      <c r="K2" s="108"/>
      <c r="L2" s="610"/>
      <c r="M2" s="110"/>
      <c r="N2" s="705" t="s">
        <v>390</v>
      </c>
      <c r="O2" s="706"/>
      <c r="P2" s="707"/>
      <c r="Q2" s="708" t="s">
        <v>391</v>
      </c>
      <c r="R2" s="109"/>
      <c r="U2" s="606" t="s">
        <v>254</v>
      </c>
      <c r="V2" s="607"/>
      <c r="W2" s="607"/>
      <c r="X2" s="608"/>
      <c r="AP2" s="825" cm="1">
        <f t="array" ref="AP2">_xlfn.UNIQUE(_xlfn._xlws.FILTER([1]!Table1[Major],[1]!Table1[Unit]=AP1,"Placeholder"))</f>
        <v>0</v>
      </c>
      <c r="AQ2" s="825" cm="1">
        <f t="array" ref="AQ2">_xlfn.UNIQUE(_xlfn._xlws.FILTER([1]!Table1[Major],[1]!Table1[Unit]=AQ1,"Placeholder"))</f>
        <v>0</v>
      </c>
      <c r="AR2" s="10" t="str" cm="1">
        <f t="array" ref="AR2:AR5">_xlfn.UNIQUE(_xlfn._xlws.FILTER([1]!Table1[Major],[1]!Table1[Unit]=AR1,"Placeholder"))</f>
        <v>Masters of Biological &amp; Ag Engineering</v>
      </c>
      <c r="AS2" s="10" t="str" cm="1">
        <f t="array" ref="AS2:AS3">_xlfn.UNIQUE(_xlfn._xlws.FILTER([1]!Table1[Major],[1]!Table1[Unit]=AS1,"Placeholder"))</f>
        <v>Landscape Architecture &amp; Urban Planning</v>
      </c>
      <c r="AT2" s="10" t="str" cm="1">
        <f t="array" ref="AT2:AT6">_xlfn.UNIQUE(_xlfn._xlws.FILTER([1]!Table1[Major],[1]!Table1[Unit]=AT1,"Placeholder"))</f>
        <v>Data Science</v>
      </c>
      <c r="AU2" s="10" t="str" cm="1">
        <f t="array" ref="AU2:AU3">_xlfn.UNIQUE(_xlfn._xlws.FILTER([1]!Table1[Major],[1]!Table1[Unit]=AU1,"Placeholder"))</f>
        <v>College Station</v>
      </c>
      <c r="AV2" s="10" t="str" cm="1">
        <f t="array" ref="AV2:AV19">_xlfn.UNIQUE(_xlfn._xlws.FILTER([1]!Table1[Major],[1]!Table1[Unit]=AV1,"Placeholder"))</f>
        <v>Certificate in Entrepreneurship</v>
      </c>
      <c r="AW2" s="10" t="str" cm="1">
        <f t="array" ref="AW2">_xlfn.UNIQUE(_xlfn._xlws.FILTER([1]!Table1[Major],[1]!Table1[Unit]=AW1,"Placeholder"))</f>
        <v>All EHRD Programs</v>
      </c>
      <c r="AX2" s="10" t="str" cm="1">
        <f t="array" ref="AX2:AX5">_xlfn.UNIQUE(_xlfn._xlws.FILTER([1]!Table1[Major],[1]!Table1[Unit]=AX1,"Placeholder"))</f>
        <v>Masters of Biotechnology</v>
      </c>
      <c r="AY2" s="10" t="str" cm="1">
        <f t="array" ref="AY2">_xlfn.UNIQUE(_xlfn._xlws.FILTER([1]!Table1[Major],[1]!Table1[Unit]=AY1,"Placeholder"))</f>
        <v>All Perf., Vis., &amp; Fine Art Programs</v>
      </c>
      <c r="AZ2" s="10" t="str" cm="1">
        <f t="array" ref="AZ2:AZ5">_xlfn.UNIQUE(_xlfn._xlws.FILTER([1]!Table1[Major],[1]!Table1[Unit]=AZ1,"Placeholder"))</f>
        <v>College Station (MS &amp; PhD)</v>
      </c>
      <c r="BA2" s="10" t="str" cm="1">
        <f t="array" ref="BA2">_xlfn.UNIQUE(_xlfn._xlws.FILTER([1]!Table1[Major],[1]!Table1[Unit]=BA1,"Placeholder"))</f>
        <v>All School of Law Programs</v>
      </c>
      <c r="BB2" s="10" t="str" cm="1">
        <f t="array" ref="BB2:BB4">_xlfn.UNIQUE(_xlfn._xlws.FILTER([1]!Table1[Major],[1]!Table1[Unit]=BB1,"Placeholder"))</f>
        <v>Dental Hygiene</v>
      </c>
      <c r="BC2" s="10" t="str" cm="1">
        <f t="array" ref="BC2:BC4">_xlfn.UNIQUE(_xlfn._xlws.FILTER([1]!Table1[Major],[1]!Table1[Unit]=BC1,"Placeholder"))</f>
        <v>Graduate Program</v>
      </c>
      <c r="BD2" s="10" t="str" cm="1">
        <f t="array" ref="BD2">_xlfn.UNIQUE(_xlfn._xlws.FILTER([1]!Table1[Major],[1]!Table1[Unit]=BD1,"Placeholder"))</f>
        <v>All Nursing Programs</v>
      </c>
      <c r="BE2" s="10" t="str" cm="1">
        <f t="array" ref="BE2:BE5">_xlfn.UNIQUE(_xlfn._xlws.FILTER([1]!Table1[Major],[1]!Table1[Unit]=BE1,"Placeholder"))</f>
        <v>PharmD - College Station</v>
      </c>
      <c r="BF2" s="10" t="str" cm="1">
        <f t="array" ref="BF2:BF3">_xlfn.UNIQUE(_xlfn._xlws.FILTER([1]!Table1[Major],[1]!Table1[Unit]=BF1,"Placeholder"))</f>
        <v>Executive Masters of Health Administration</v>
      </c>
      <c r="BG2" s="10" t="str" cm="1">
        <f t="array" ref="BG2">_xlfn.UNIQUE(_xlfn._xlws.FILTER([1]!Table1[Major],[1]!Table1[Unit]=BG1,"Placeholder"))</f>
        <v>All TAMU-CT Programs</v>
      </c>
      <c r="BH2" s="10" t="str" cm="1">
        <f t="array" ref="BH2:BH4">_xlfn.UNIQUE(_xlfn._xlws.FILTER([1]!Table1[Major],[1]!Table1[Unit]=BH1,"Placeholder"))</f>
        <v>MMAL</v>
      </c>
      <c r="BI2" s="10" t="str" cm="1">
        <f t="array" ref="BI2:BI5">_xlfn.UNIQUE(_xlfn._xlws.FILTER([1]!Table1[Major],[1]!Table1[Unit]=BI1,"Placeholder"))</f>
        <v>College of Business</v>
      </c>
      <c r="BJ2" s="10" t="str" cm="1">
        <f t="array" ref="BJ2">_xlfn.UNIQUE(_xlfn._xlws.FILTER([1]!Table1[Major],[1]!Table1[Unit]=BJ1,"Placeholder"))</f>
        <v>All TAMU-SA Programs</v>
      </c>
      <c r="BK2" s="10" t="str" cm="1">
        <f t="array" ref="BK2">_xlfn.UNIQUE(_xlfn._xlws.FILTER([1]!Table1[Major],[1]!Table1[Unit]=BK1,"Placeholder"))</f>
        <v>All Tarleton Programs</v>
      </c>
      <c r="BL2" s="10" t="str" cm="1">
        <f t="array" ref="BL2">_xlfn.UNIQUE(_xlfn._xlws.FILTER([1]!Table1[Major],[1]!Table1[Unit]=BL1,"Placeholder"))</f>
        <v>All WTAMU Programs</v>
      </c>
      <c r="BM2" s="10"/>
    </row>
    <row r="3" spans="1:65" s="111" customFormat="1" ht="16.8" thickTop="1" thickBot="1">
      <c r="A3" s="108" t="s">
        <v>79</v>
      </c>
      <c r="B3" s="617"/>
      <c r="C3" s="617"/>
      <c r="D3" s="617"/>
      <c r="K3" s="108"/>
      <c r="L3" s="610"/>
      <c r="M3" s="632" t="s">
        <v>309</v>
      </c>
      <c r="N3" s="37" t="s">
        <v>74</v>
      </c>
      <c r="O3" s="38"/>
      <c r="P3" s="39"/>
      <c r="Q3" s="225">
        <v>0.189</v>
      </c>
      <c r="R3" s="109"/>
      <c r="U3" s="606" t="s">
        <v>255</v>
      </c>
      <c r="V3" s="608"/>
      <c r="W3" s="389" t="s">
        <v>80</v>
      </c>
      <c r="X3" s="389" t="s">
        <v>257</v>
      </c>
      <c r="AP3" s="10"/>
      <c r="AQ3" s="10"/>
      <c r="AR3" s="10" t="str">
        <v>Masters of Biological &amp; Ag Engineering (Remote)</v>
      </c>
      <c r="AS3" s="10" t="str">
        <v>All Other Architecture Programs</v>
      </c>
      <c r="AT3" s="10" t="str">
        <v>Economics</v>
      </c>
      <c r="AU3" s="10" t="str">
        <v>Washington DC</v>
      </c>
      <c r="AV3" s="10" t="str">
        <v>Flex Online MBA</v>
      </c>
      <c r="AW3" s="10"/>
      <c r="AX3" s="10" t="str">
        <v>Masters of Engineering in Technical Management</v>
      </c>
      <c r="AY3" s="10"/>
      <c r="AZ3" s="10" t="str">
        <v>College Station (Resident)</v>
      </c>
      <c r="BA3" s="10"/>
      <c r="BB3" s="10" t="str">
        <v>Dental Professional Programs</v>
      </c>
      <c r="BC3" s="10" t="str">
        <v>Medical Program</v>
      </c>
      <c r="BD3" s="10"/>
      <c r="BE3" s="10" t="str">
        <v>PhD - College Station</v>
      </c>
      <c r="BF3" s="10" t="str">
        <v>Graduate Program</v>
      </c>
      <c r="BG3" s="10"/>
      <c r="BH3" s="10" t="str">
        <v>MARM</v>
      </c>
      <c r="BI3" s="10" t="str">
        <v>College of Nursing</v>
      </c>
      <c r="BJ3" s="10"/>
      <c r="BK3" s="10"/>
      <c r="BL3" s="10"/>
      <c r="BM3" s="10"/>
    </row>
    <row r="4" spans="1:65" s="111" customFormat="1" ht="27.6" thickTop="1" thickBot="1">
      <c r="A4" s="108" t="s">
        <v>70</v>
      </c>
      <c r="B4" s="609"/>
      <c r="C4" s="609"/>
      <c r="D4" s="609"/>
      <c r="K4" s="108"/>
      <c r="L4" s="610"/>
      <c r="M4" s="632"/>
      <c r="N4" s="40" t="s">
        <v>75</v>
      </c>
      <c r="O4" s="41"/>
      <c r="P4" s="41"/>
      <c r="Q4" s="709">
        <v>1104</v>
      </c>
      <c r="R4" s="109"/>
      <c r="U4" s="389" t="s">
        <v>15</v>
      </c>
      <c r="V4" s="390" t="s">
        <v>256</v>
      </c>
      <c r="W4" s="390" t="s">
        <v>258</v>
      </c>
      <c r="X4" s="390" t="s">
        <v>259</v>
      </c>
      <c r="AP4" s="10"/>
      <c r="AQ4" s="10"/>
      <c r="AR4" s="10" t="str">
        <v>Masters of Agribusiness</v>
      </c>
      <c r="AS4" s="10"/>
      <c r="AT4" s="10" t="str">
        <v>Industrial/Organizational Psychology</v>
      </c>
      <c r="AU4" s="10"/>
      <c r="AV4" s="10" t="str">
        <v>Flex Other Online Programs</v>
      </c>
      <c r="AW4" s="10"/>
      <c r="AX4" s="10" t="str">
        <v>Masters of Industrial Distribution</v>
      </c>
      <c r="AY4" s="10"/>
      <c r="AZ4" s="10" t="str">
        <v>West Texas A&amp;M (MS &amp; PhD)</v>
      </c>
      <c r="BA4" s="10"/>
      <c r="BB4" s="10" t="str">
        <v>Dental Graduate Programs</v>
      </c>
      <c r="BC4" s="10" t="str">
        <v>Engineering Medicine</v>
      </c>
      <c r="BD4" s="10"/>
      <c r="BE4" s="10" t="str">
        <v>PharmD - Kingsville</v>
      </c>
      <c r="BF4" s="10"/>
      <c r="BG4" s="10"/>
      <c r="BH4" s="10" t="str">
        <v>All Other TAMUG Programs</v>
      </c>
      <c r="BI4" s="10" t="str">
        <v>College of Engineering &amp; Computer Science</v>
      </c>
      <c r="BJ4" s="10"/>
      <c r="BK4" s="10"/>
      <c r="BL4" s="10"/>
      <c r="BM4" s="10"/>
    </row>
    <row r="5" spans="1:65" s="111" customFormat="1" ht="27" customHeight="1" thickTop="1" thickBot="1">
      <c r="A5" s="108" t="s">
        <v>84</v>
      </c>
      <c r="B5" s="609" t="s">
        <v>344</v>
      </c>
      <c r="C5" s="609"/>
      <c r="D5" s="609"/>
      <c r="K5" s="108"/>
      <c r="L5" s="610"/>
      <c r="M5" s="632"/>
      <c r="N5" s="37" t="s">
        <v>164</v>
      </c>
      <c r="O5" s="360"/>
      <c r="P5" s="360"/>
      <c r="Q5" s="225">
        <v>0.03</v>
      </c>
      <c r="U5" s="392">
        <v>0</v>
      </c>
      <c r="V5" s="391">
        <v>0</v>
      </c>
      <c r="W5" s="393">
        <f>IFERROR((U5/V5),0)</f>
        <v>0</v>
      </c>
      <c r="X5" s="393">
        <f>W5*12</f>
        <v>0</v>
      </c>
      <c r="AP5" s="10"/>
      <c r="AQ5" s="10"/>
      <c r="AR5" s="10" t="str">
        <v>All Other Ag Programs</v>
      </c>
      <c r="AS5" s="10"/>
      <c r="AT5" s="10" t="str">
        <v>Psychological Sciences</v>
      </c>
      <c r="AU5" s="10"/>
      <c r="AV5" s="10" t="str">
        <v>MBA Program</v>
      </c>
      <c r="AW5" s="10"/>
      <c r="AX5" s="10" t="str">
        <v>All Other Egneering Programs</v>
      </c>
      <c r="AY5" s="10"/>
      <c r="AZ5" s="10" t="str">
        <v>West Texas A&amp;M (Resident)</v>
      </c>
      <c r="BA5" s="10"/>
      <c r="BB5" s="10"/>
      <c r="BC5" s="10"/>
      <c r="BD5" s="10"/>
      <c r="BE5" s="10" t="str">
        <v>PhD - Kingsville</v>
      </c>
      <c r="BF5" s="10"/>
      <c r="BG5" s="10"/>
      <c r="BH5" s="10"/>
      <c r="BI5" s="10" t="str">
        <v>All Other TAMU-CC Programs</v>
      </c>
      <c r="BJ5" s="10"/>
      <c r="BK5" s="10"/>
      <c r="BL5" s="10"/>
      <c r="BM5" s="10"/>
    </row>
    <row r="6" spans="1:65" s="111" customFormat="1" ht="16.8" thickTop="1" thickBot="1">
      <c r="A6" s="108"/>
      <c r="B6" s="130"/>
      <c r="C6" s="130"/>
      <c r="D6" s="130"/>
      <c r="K6" s="108"/>
      <c r="L6" s="610"/>
      <c r="N6" s="710" t="s">
        <v>76</v>
      </c>
      <c r="O6" s="711"/>
      <c r="P6" s="711"/>
      <c r="Q6" s="712">
        <v>566</v>
      </c>
      <c r="R6"/>
      <c r="AP6" s="10"/>
      <c r="AQ6" s="10"/>
      <c r="AR6" s="10"/>
      <c r="AS6" s="10"/>
      <c r="AT6" s="10" t="str">
        <v>All Other Arts &amp; Science Programs</v>
      </c>
      <c r="AU6" s="10"/>
      <c r="AV6" s="10" t="str">
        <v>Masters of Accounting</v>
      </c>
      <c r="AW6" s="10"/>
      <c r="AX6" s="10"/>
      <c r="AY6" s="10"/>
      <c r="AZ6" s="10"/>
      <c r="BA6" s="10"/>
      <c r="BB6" s="10"/>
      <c r="BC6" s="10"/>
      <c r="BD6" s="10"/>
      <c r="BE6" s="10"/>
      <c r="BF6" s="10"/>
      <c r="BG6" s="10"/>
      <c r="BH6" s="10"/>
      <c r="BI6" s="10"/>
      <c r="BJ6" s="10"/>
      <c r="BK6" s="10"/>
      <c r="BL6" s="10"/>
      <c r="BM6" s="10"/>
    </row>
    <row r="7" spans="1:65" ht="15" customHeight="1" thickBot="1">
      <c r="A7" s="612" t="s">
        <v>13</v>
      </c>
      <c r="B7" s="612"/>
      <c r="C7" s="612"/>
      <c r="D7" s="612"/>
      <c r="E7" s="612"/>
      <c r="F7" s="612"/>
      <c r="G7" s="612"/>
      <c r="H7" s="612"/>
      <c r="I7" s="612"/>
      <c r="J7" s="612"/>
      <c r="K7" s="107"/>
      <c r="L7" s="254"/>
      <c r="N7" s="713" t="s">
        <v>165</v>
      </c>
      <c r="O7" s="714"/>
      <c r="P7" s="714"/>
      <c r="Q7" s="715">
        <f>Q5</f>
        <v>0.03</v>
      </c>
      <c r="AP7" s="10"/>
      <c r="AQ7" s="10"/>
      <c r="AR7" s="10"/>
      <c r="AS7" s="10"/>
      <c r="AT7" s="10"/>
      <c r="AU7" s="10"/>
      <c r="AV7" s="10" t="str">
        <v>Masters of Analytics</v>
      </c>
      <c r="AW7" s="10"/>
      <c r="AX7" s="10"/>
      <c r="AY7" s="10"/>
      <c r="AZ7" s="10"/>
      <c r="BA7" s="10"/>
      <c r="BB7" s="10"/>
      <c r="BC7" s="10"/>
      <c r="BD7" s="10"/>
      <c r="BE7" s="10"/>
      <c r="BF7" s="10"/>
      <c r="BG7" s="10"/>
      <c r="BH7" s="10"/>
      <c r="BI7" s="10"/>
      <c r="BJ7" s="10"/>
      <c r="BK7" s="10"/>
      <c r="BL7" s="10"/>
      <c r="BM7" s="10"/>
    </row>
    <row r="8" spans="1:65" ht="15.6" customHeight="1" thickBot="1">
      <c r="J8" s="33"/>
      <c r="L8" s="253"/>
      <c r="N8" s="713" t="s">
        <v>493</v>
      </c>
      <c r="O8" s="714"/>
      <c r="P8" s="714"/>
      <c r="Q8" s="715">
        <v>0.35</v>
      </c>
      <c r="AP8" s="10"/>
      <c r="AQ8" s="10"/>
      <c r="AR8" s="10"/>
      <c r="AS8" s="10"/>
      <c r="AT8" s="10"/>
      <c r="AU8" s="10"/>
      <c r="AV8" s="10" t="str">
        <v>Masters of Business</v>
      </c>
      <c r="AW8" s="10"/>
      <c r="AX8" s="10"/>
      <c r="AY8" s="10"/>
      <c r="AZ8" s="10"/>
      <c r="BA8" s="10"/>
      <c r="BB8" s="10"/>
      <c r="BC8" s="10"/>
      <c r="BD8" s="10"/>
      <c r="BE8" s="10"/>
      <c r="BF8" s="10"/>
      <c r="BG8" s="10"/>
      <c r="BH8" s="10"/>
      <c r="BI8" s="10"/>
      <c r="BJ8" s="10"/>
      <c r="BK8" s="10"/>
      <c r="BL8" s="10"/>
      <c r="BM8" s="10"/>
    </row>
    <row r="9" spans="1:65">
      <c r="A9" s="1" t="s">
        <v>16</v>
      </c>
      <c r="C9" s="58"/>
      <c r="D9" s="58"/>
      <c r="E9" s="8"/>
      <c r="F9" s="8"/>
      <c r="G9" s="8"/>
      <c r="H9" s="8"/>
      <c r="I9" s="8"/>
      <c r="J9" s="45"/>
      <c r="L9" s="253"/>
      <c r="M9" s="58" t="s">
        <v>118</v>
      </c>
      <c r="N9" s="71" t="s">
        <v>80</v>
      </c>
      <c r="O9" s="71"/>
      <c r="P9" s="71" t="s">
        <v>245</v>
      </c>
      <c r="Q9" s="71" t="s">
        <v>108</v>
      </c>
      <c r="R9" s="71" t="s">
        <v>18</v>
      </c>
      <c r="S9" s="71"/>
      <c r="U9" s="625" t="s">
        <v>116</v>
      </c>
      <c r="V9" s="625"/>
      <c r="W9" s="625"/>
      <c r="X9" s="625"/>
      <c r="Y9" s="625"/>
      <c r="AP9" s="10"/>
      <c r="AQ9" s="10"/>
      <c r="AR9" s="10"/>
      <c r="AS9" s="10"/>
      <c r="AT9" s="10"/>
      <c r="AU9" s="10"/>
      <c r="AV9" s="10" t="str">
        <v>Masters of Entrepreneurship</v>
      </c>
      <c r="AW9" s="10"/>
      <c r="AX9" s="10"/>
      <c r="AY9" s="10"/>
      <c r="AZ9" s="10"/>
      <c r="BA9" s="10"/>
      <c r="BB9" s="10"/>
      <c r="BC9" s="10"/>
      <c r="BD9" s="10"/>
      <c r="BE9" s="10"/>
      <c r="BF9" s="10"/>
      <c r="BG9" s="10"/>
      <c r="BH9" s="10"/>
      <c r="BI9" s="10"/>
      <c r="BJ9" s="10"/>
      <c r="BK9" s="10"/>
      <c r="BL9" s="10"/>
      <c r="BM9" s="10"/>
    </row>
    <row r="10" spans="1:65">
      <c r="A10" s="1" t="s">
        <v>17</v>
      </c>
      <c r="C10" s="92"/>
      <c r="D10" s="92"/>
      <c r="E10" s="18" t="s">
        <v>2</v>
      </c>
      <c r="F10" s="18" t="s">
        <v>3</v>
      </c>
      <c r="G10" s="18" t="s">
        <v>4</v>
      </c>
      <c r="H10" s="18" t="s">
        <v>8</v>
      </c>
      <c r="I10" s="18" t="s">
        <v>9</v>
      </c>
      <c r="J10" s="46" t="s">
        <v>1</v>
      </c>
      <c r="L10" s="253"/>
      <c r="M10" s="78" t="s">
        <v>117</v>
      </c>
      <c r="N10" s="46" t="s">
        <v>15</v>
      </c>
      <c r="O10" s="46" t="s">
        <v>245</v>
      </c>
      <c r="P10" s="46" t="s">
        <v>101</v>
      </c>
      <c r="Q10" s="46" t="s">
        <v>109</v>
      </c>
      <c r="R10" s="46" t="s">
        <v>111</v>
      </c>
      <c r="S10" s="46" t="s">
        <v>101</v>
      </c>
      <c r="T10" s="23"/>
      <c r="U10" s="367" t="s">
        <v>31</v>
      </c>
      <c r="V10" s="368" t="s">
        <v>32</v>
      </c>
      <c r="W10" s="368" t="s">
        <v>33</v>
      </c>
      <c r="X10" s="368" t="s">
        <v>34</v>
      </c>
      <c r="Y10" s="368" t="s">
        <v>35</v>
      </c>
      <c r="AP10" s="10"/>
      <c r="AQ10" s="10"/>
      <c r="AR10" s="10"/>
      <c r="AS10" s="10"/>
      <c r="AT10" s="10"/>
      <c r="AU10" s="10"/>
      <c r="AV10" s="10" t="str">
        <v>Masters of Finance</v>
      </c>
      <c r="AW10" s="10"/>
      <c r="AX10" s="10"/>
      <c r="AY10" s="10"/>
      <c r="AZ10" s="10"/>
      <c r="BA10" s="10"/>
      <c r="BB10" s="10"/>
      <c r="BC10" s="10"/>
      <c r="BD10" s="10"/>
      <c r="BE10" s="10"/>
      <c r="BF10" s="10"/>
      <c r="BG10" s="10"/>
      <c r="BH10" s="10"/>
      <c r="BI10" s="10"/>
      <c r="BJ10" s="10"/>
      <c r="BK10" s="10"/>
      <c r="BL10" s="10"/>
      <c r="BM10" s="10"/>
    </row>
    <row r="11" spans="1:65">
      <c r="A11" s="58" t="s">
        <v>61</v>
      </c>
      <c r="B11" s="58" t="s">
        <v>62</v>
      </c>
      <c r="D11" s="4"/>
      <c r="E11" s="3"/>
      <c r="F11" s="3"/>
      <c r="G11" s="3"/>
      <c r="H11" s="3"/>
      <c r="I11" s="3"/>
      <c r="J11" s="47"/>
      <c r="L11" s="253"/>
      <c r="M11" s="24"/>
      <c r="N11" s="63"/>
      <c r="O11" s="63"/>
      <c r="P11" s="63"/>
      <c r="Q11" s="229"/>
      <c r="R11" s="63"/>
      <c r="S11" s="229"/>
      <c r="T11" s="3"/>
      <c r="U11" s="367"/>
      <c r="V11" s="368"/>
      <c r="W11" s="368"/>
      <c r="X11" s="368"/>
      <c r="Y11" s="368"/>
      <c r="Z11" s="4"/>
      <c r="AA11" s="4"/>
      <c r="AB11" s="4"/>
      <c r="AC11" s="4"/>
      <c r="AP11" s="10"/>
      <c r="AQ11" s="10"/>
      <c r="AR11" s="10"/>
      <c r="AS11" s="10"/>
      <c r="AT11" s="10"/>
      <c r="AU11" s="10"/>
      <c r="AV11" s="10" t="str">
        <v>Masters of Financial Management</v>
      </c>
      <c r="AW11" s="10"/>
      <c r="AX11" s="10"/>
      <c r="AY11" s="10"/>
      <c r="AZ11" s="10"/>
      <c r="BA11" s="10"/>
      <c r="BB11" s="10"/>
      <c r="BC11" s="10"/>
      <c r="BD11" s="10"/>
      <c r="BE11" s="10"/>
      <c r="BF11" s="10"/>
      <c r="BG11" s="10"/>
      <c r="BH11" s="10"/>
      <c r="BI11" s="10"/>
      <c r="BJ11" s="10"/>
      <c r="BK11" s="10"/>
      <c r="BL11" s="10"/>
      <c r="BM11" s="10"/>
    </row>
    <row r="12" spans="1:65">
      <c r="A12" s="103"/>
      <c r="B12" s="15" t="s">
        <v>122</v>
      </c>
      <c r="D12" s="34" t="s">
        <v>121</v>
      </c>
      <c r="E12" s="100">
        <f>ROUND($R12*$S12,6)</f>
        <v>0</v>
      </c>
      <c r="F12" s="100">
        <f>ROUND($R13*$S13,6)</f>
        <v>0</v>
      </c>
      <c r="G12" s="100">
        <f>ROUND($R14*$S14,6)</f>
        <v>0</v>
      </c>
      <c r="H12" s="100">
        <f>ROUND($R15*$S15,6)</f>
        <v>0</v>
      </c>
      <c r="I12" s="100">
        <f>ROUND($R16*$S16,6)</f>
        <v>0</v>
      </c>
      <c r="J12" s="47"/>
      <c r="L12" s="271" t="s">
        <v>184</v>
      </c>
      <c r="M12" s="150">
        <v>0</v>
      </c>
      <c r="N12" s="230">
        <f>ROUND(M12/12,2)</f>
        <v>0</v>
      </c>
      <c r="O12" s="230">
        <f>LOOKUP(P12,'Longevity Lookup'!$A$3:$A$506,'Longevity Lookup'!$B$3:$B$506)</f>
        <v>0</v>
      </c>
      <c r="P12" s="224">
        <v>0</v>
      </c>
      <c r="Q12" s="227">
        <v>1.03</v>
      </c>
      <c r="R12" s="466">
        <v>0</v>
      </c>
      <c r="S12" s="224">
        <v>12</v>
      </c>
      <c r="T12" s="486"/>
      <c r="U12" s="369">
        <f>IFERROR((E14+E15)/E13,0)</f>
        <v>0</v>
      </c>
      <c r="V12" s="369">
        <f t="shared" ref="V12:Y12" si="0">IFERROR((F14+F15)/F13,0)</f>
        <v>0</v>
      </c>
      <c r="W12" s="369">
        <f t="shared" si="0"/>
        <v>0</v>
      </c>
      <c r="X12" s="369">
        <f t="shared" si="0"/>
        <v>0</v>
      </c>
      <c r="Y12" s="369">
        <f t="shared" si="0"/>
        <v>0</v>
      </c>
      <c r="Z12" s="4"/>
      <c r="AA12" s="4"/>
      <c r="AB12" s="4"/>
      <c r="AC12" s="4"/>
      <c r="AP12" s="10"/>
      <c r="AQ12" s="10"/>
      <c r="AR12" s="10"/>
      <c r="AS12" s="10"/>
      <c r="AT12" s="10"/>
      <c r="AU12" s="10"/>
      <c r="AV12" s="10" t="str">
        <v>Masters of Human Resources Mangement</v>
      </c>
      <c r="AW12" s="10"/>
      <c r="AX12" s="10"/>
      <c r="AY12" s="10"/>
      <c r="AZ12" s="10"/>
      <c r="BA12" s="10"/>
      <c r="BB12" s="10"/>
      <c r="BC12" s="10"/>
      <c r="BD12" s="10"/>
      <c r="BE12" s="10"/>
      <c r="BF12" s="10"/>
      <c r="BG12" s="10"/>
      <c r="BH12" s="10"/>
      <c r="BI12" s="10"/>
      <c r="BJ12" s="10"/>
      <c r="BK12" s="10"/>
      <c r="BL12" s="10"/>
      <c r="BM12" s="10"/>
    </row>
    <row r="13" spans="1:65">
      <c r="B13" s="4"/>
      <c r="C13" s="100"/>
      <c r="D13" s="74" t="s">
        <v>15</v>
      </c>
      <c r="E13" s="57">
        <f>ROUND((N12+O12)*E12*Q12,0)</f>
        <v>0</v>
      </c>
      <c r="F13" s="57">
        <f>ROUND((N12+O12)*F12*Q12*Q13,0)</f>
        <v>0</v>
      </c>
      <c r="G13" s="57">
        <f>ROUND((N12+O12)*G12*Q12*Q13*Q14,0)</f>
        <v>0</v>
      </c>
      <c r="H13" s="57">
        <f>ROUND((N12+O12)*H12*Q12*Q13*Q14*Q15,0)</f>
        <v>0</v>
      </c>
      <c r="I13" s="57">
        <f>ROUND((N12+O12)*I12*Q12*Q13*Q14*Q15*Q16,0)</f>
        <v>0</v>
      </c>
      <c r="J13" s="172">
        <f>SUM(E13:I13)</f>
        <v>0</v>
      </c>
      <c r="L13" s="255" t="str">
        <f>L12</f>
        <v>A</v>
      </c>
      <c r="M13" s="231"/>
      <c r="N13" s="230"/>
      <c r="O13" s="63"/>
      <c r="P13" s="63"/>
      <c r="Q13" s="227">
        <v>1.03</v>
      </c>
      <c r="R13" s="466">
        <v>0</v>
      </c>
      <c r="S13" s="224">
        <v>12</v>
      </c>
      <c r="T13" s="487"/>
      <c r="U13" s="370"/>
      <c r="V13" s="370"/>
      <c r="W13" s="370"/>
      <c r="X13" s="370"/>
      <c r="Y13" s="370"/>
      <c r="AP13" s="10"/>
      <c r="AQ13" s="10"/>
      <c r="AR13" s="10"/>
      <c r="AS13" s="10"/>
      <c r="AT13" s="10"/>
      <c r="AU13" s="10"/>
      <c r="AV13" s="10" t="str">
        <v>Masters of Human Resources Mangement for Professionals</v>
      </c>
      <c r="AW13" s="10"/>
      <c r="AX13" s="10"/>
      <c r="AY13" s="10"/>
      <c r="AZ13" s="10"/>
      <c r="BA13" s="10"/>
      <c r="BB13" s="10"/>
      <c r="BC13" s="10"/>
      <c r="BD13" s="10"/>
      <c r="BE13" s="10"/>
      <c r="BF13" s="10"/>
      <c r="BG13" s="10"/>
      <c r="BH13" s="10"/>
      <c r="BI13" s="10"/>
      <c r="BJ13" s="10"/>
      <c r="BK13" s="10"/>
      <c r="BL13" s="10"/>
      <c r="BM13" s="10"/>
    </row>
    <row r="14" spans="1:65">
      <c r="A14" s="10"/>
      <c r="B14" s="4"/>
      <c r="C14" s="100"/>
      <c r="D14" s="74" t="s">
        <v>30</v>
      </c>
      <c r="E14" s="57">
        <f>ROUND(E13*$Q$3,0)</f>
        <v>0</v>
      </c>
      <c r="F14" s="57">
        <f>ROUND(F13*$Q$3,0)</f>
        <v>0</v>
      </c>
      <c r="G14" s="57">
        <f>ROUND(G13*$Q$3,0)</f>
        <v>0</v>
      </c>
      <c r="H14" s="57">
        <f>ROUND(H13*$Q$3,0)</f>
        <v>0</v>
      </c>
      <c r="I14" s="57">
        <f>ROUND(I13*$Q$3,0)</f>
        <v>0</v>
      </c>
      <c r="J14" s="172">
        <f>SUM(E14:I14)</f>
        <v>0</v>
      </c>
      <c r="L14" s="255" t="str">
        <f>L13</f>
        <v>A</v>
      </c>
      <c r="M14" s="231"/>
      <c r="N14" s="63"/>
      <c r="O14" s="63"/>
      <c r="P14" s="63"/>
      <c r="Q14" s="227">
        <v>1.03</v>
      </c>
      <c r="R14" s="466">
        <v>0</v>
      </c>
      <c r="S14" s="224">
        <v>12</v>
      </c>
      <c r="T14" s="17"/>
      <c r="U14" s="369"/>
      <c r="V14" s="369"/>
      <c r="W14" s="369"/>
      <c r="X14" s="369"/>
      <c r="Y14" s="369"/>
      <c r="AP14" s="10"/>
      <c r="AQ14" s="10"/>
      <c r="AR14" s="10"/>
      <c r="AS14" s="10"/>
      <c r="AT14" s="10"/>
      <c r="AU14" s="10"/>
      <c r="AV14" s="10" t="str">
        <v>Masters of Management Information Systems</v>
      </c>
      <c r="AW14" s="10"/>
      <c r="AX14" s="10"/>
      <c r="AY14" s="10"/>
      <c r="AZ14" s="10"/>
      <c r="BA14" s="10"/>
      <c r="BB14" s="10"/>
      <c r="BC14" s="10"/>
      <c r="BD14" s="10"/>
      <c r="BE14" s="10"/>
      <c r="BF14" s="10"/>
      <c r="BG14" s="10"/>
      <c r="BH14" s="10"/>
      <c r="BI14" s="10"/>
      <c r="BJ14" s="10"/>
      <c r="BK14" s="10"/>
      <c r="BL14" s="10"/>
      <c r="BM14" s="10"/>
    </row>
    <row r="15" spans="1:65" ht="15">
      <c r="A15" s="10"/>
      <c r="B15" s="4"/>
      <c r="C15" s="100"/>
      <c r="D15" s="74" t="s">
        <v>29</v>
      </c>
      <c r="E15" s="184">
        <f>ROUND($Q$4*E12,0)</f>
        <v>0</v>
      </c>
      <c r="F15" s="184">
        <f>ROUND($Q$4*F12,0)</f>
        <v>0</v>
      </c>
      <c r="G15" s="184">
        <f>ROUND($Q$4*G12,0)</f>
        <v>0</v>
      </c>
      <c r="H15" s="184">
        <f>ROUND($Q$4*H12,0)</f>
        <v>0</v>
      </c>
      <c r="I15" s="184">
        <f>ROUND($Q$4*I12,0)</f>
        <v>0</v>
      </c>
      <c r="J15" s="181">
        <f>SUM(E15:I15)</f>
        <v>0</v>
      </c>
      <c r="L15" s="255" t="str">
        <f>L14</f>
        <v>A</v>
      </c>
      <c r="M15" s="231"/>
      <c r="N15" s="63"/>
      <c r="O15" s="63"/>
      <c r="P15" s="63"/>
      <c r="Q15" s="227">
        <v>1.03</v>
      </c>
      <c r="R15" s="466">
        <v>0</v>
      </c>
      <c r="S15" s="224">
        <v>12</v>
      </c>
      <c r="T15" s="17"/>
      <c r="U15" s="369"/>
      <c r="V15" s="369"/>
      <c r="W15" s="369"/>
      <c r="X15" s="369"/>
      <c r="Y15" s="369"/>
      <c r="AP15" s="10"/>
      <c r="AQ15" s="10"/>
      <c r="AR15" s="10"/>
      <c r="AS15" s="10"/>
      <c r="AT15" s="10"/>
      <c r="AU15" s="10"/>
      <c r="AV15" s="10" t="str">
        <v>Masters in Marketing</v>
      </c>
      <c r="AW15" s="10"/>
      <c r="AX15" s="10"/>
      <c r="AY15" s="10"/>
      <c r="AZ15" s="10"/>
      <c r="BA15" s="10"/>
      <c r="BB15" s="10"/>
      <c r="BC15" s="10"/>
      <c r="BD15" s="10"/>
      <c r="BE15" s="10"/>
      <c r="BF15" s="10"/>
      <c r="BG15" s="10"/>
      <c r="BH15" s="10"/>
      <c r="BI15" s="10"/>
      <c r="BJ15" s="10"/>
      <c r="BK15" s="10"/>
      <c r="BL15" s="10"/>
      <c r="BM15" s="10"/>
    </row>
    <row r="16" spans="1:65">
      <c r="A16" s="10"/>
      <c r="B16" s="4"/>
      <c r="C16" s="100"/>
      <c r="D16" s="77" t="s">
        <v>171</v>
      </c>
      <c r="E16" s="185">
        <f>SUM(E14:E15)</f>
        <v>0</v>
      </c>
      <c r="F16" s="185">
        <f t="shared" ref="F16:I16" si="1">SUM(F14:F15)</f>
        <v>0</v>
      </c>
      <c r="G16" s="185">
        <f t="shared" si="1"/>
        <v>0</v>
      </c>
      <c r="H16" s="185">
        <f t="shared" si="1"/>
        <v>0</v>
      </c>
      <c r="I16" s="185">
        <f t="shared" si="1"/>
        <v>0</v>
      </c>
      <c r="J16" s="186">
        <f>SUM(J14:J15)</f>
        <v>0</v>
      </c>
      <c r="L16" s="255" t="str">
        <f>L15</f>
        <v>A</v>
      </c>
      <c r="M16" s="231"/>
      <c r="N16" s="63"/>
      <c r="O16" s="63"/>
      <c r="P16" s="63"/>
      <c r="Q16" s="227">
        <v>1.03</v>
      </c>
      <c r="R16" s="466">
        <v>0</v>
      </c>
      <c r="S16" s="224">
        <v>12</v>
      </c>
      <c r="T16" s="17"/>
      <c r="U16" s="369"/>
      <c r="V16" s="369"/>
      <c r="W16" s="369"/>
      <c r="X16" s="369"/>
      <c r="Y16" s="369"/>
      <c r="AP16" s="10"/>
      <c r="AQ16" s="10"/>
      <c r="AR16" s="10"/>
      <c r="AS16" s="10"/>
      <c r="AT16" s="10"/>
      <c r="AU16" s="10"/>
      <c r="AV16" s="10" t="str">
        <v>Masters of Real Estate</v>
      </c>
      <c r="AW16" s="10"/>
      <c r="AX16" s="10"/>
      <c r="AY16" s="10"/>
      <c r="AZ16" s="10"/>
      <c r="BA16" s="10"/>
      <c r="BB16" s="10"/>
      <c r="BC16" s="10"/>
      <c r="BD16" s="10"/>
      <c r="BE16" s="10"/>
      <c r="BF16" s="10"/>
      <c r="BG16" s="10"/>
      <c r="BH16" s="10"/>
      <c r="BI16" s="10"/>
      <c r="BJ16" s="10"/>
      <c r="BK16" s="10"/>
      <c r="BL16" s="10"/>
      <c r="BM16" s="10"/>
    </row>
    <row r="17" spans="1:65">
      <c r="A17" s="10"/>
      <c r="B17" s="4"/>
      <c r="C17" s="100"/>
      <c r="D17" s="74"/>
      <c r="E17" s="17"/>
      <c r="F17" s="17"/>
      <c r="G17" s="17"/>
      <c r="H17" s="17"/>
      <c r="I17" s="17"/>
      <c r="J17" s="26"/>
      <c r="L17" s="253"/>
      <c r="M17" s="231"/>
      <c r="N17" s="63"/>
      <c r="O17" s="63"/>
      <c r="P17" s="63"/>
      <c r="Q17" s="32"/>
      <c r="R17" s="467"/>
      <c r="S17" s="32"/>
      <c r="T17" s="17"/>
      <c r="U17" s="371"/>
      <c r="V17" s="372"/>
      <c r="W17" s="370"/>
      <c r="X17" s="370"/>
      <c r="Y17" s="370"/>
      <c r="AP17" s="10"/>
      <c r="AQ17" s="10"/>
      <c r="AR17" s="10"/>
      <c r="AS17" s="10"/>
      <c r="AT17" s="10"/>
      <c r="AU17" s="10"/>
      <c r="AV17" s="10" t="str">
        <v>Masters of Quantitative Finance</v>
      </c>
      <c r="AW17" s="10"/>
      <c r="AX17" s="10"/>
      <c r="AY17" s="10"/>
      <c r="AZ17" s="10"/>
      <c r="BA17" s="10"/>
      <c r="BB17" s="10"/>
      <c r="BC17" s="10"/>
      <c r="BD17" s="10"/>
      <c r="BE17" s="10"/>
      <c r="BF17" s="10"/>
      <c r="BG17" s="10"/>
      <c r="BH17" s="10"/>
      <c r="BI17" s="10"/>
      <c r="BJ17" s="10"/>
      <c r="BK17" s="10"/>
      <c r="BL17" s="10"/>
      <c r="BM17" s="10"/>
    </row>
    <row r="18" spans="1:65">
      <c r="A18" s="103"/>
      <c r="B18" s="15" t="s">
        <v>60</v>
      </c>
      <c r="C18" s="101"/>
      <c r="D18" s="34" t="s">
        <v>121</v>
      </c>
      <c r="E18" s="100">
        <f>ROUND($R18*$S18,6)</f>
        <v>0</v>
      </c>
      <c r="F18" s="100">
        <f>ROUND($R19*$S19,6)</f>
        <v>0</v>
      </c>
      <c r="G18" s="100">
        <f>ROUND($R20*$S20,6)</f>
        <v>0</v>
      </c>
      <c r="H18" s="100">
        <f>ROUND($R21*$S21,6)</f>
        <v>0</v>
      </c>
      <c r="I18" s="100">
        <f>ROUND($R22*$S22,6)</f>
        <v>0</v>
      </c>
      <c r="J18" s="47"/>
      <c r="L18" s="271" t="s">
        <v>184</v>
      </c>
      <c r="M18" s="150">
        <v>0</v>
      </c>
      <c r="N18" s="230">
        <f>ROUND(M18/12,2)</f>
        <v>0</v>
      </c>
      <c r="O18" s="230">
        <f>LOOKUP(P18,'Longevity Lookup'!$A$3:$A$506,'Longevity Lookup'!$B$3:$B$506)</f>
        <v>0</v>
      </c>
      <c r="P18" s="224">
        <v>0</v>
      </c>
      <c r="Q18" s="227">
        <v>1.03</v>
      </c>
      <c r="R18" s="466">
        <v>0</v>
      </c>
      <c r="S18" s="76">
        <f>$S$12</f>
        <v>12</v>
      </c>
      <c r="T18" s="488"/>
      <c r="U18" s="369">
        <f>IFERROR((E20+E21)/E19,0)</f>
        <v>0</v>
      </c>
      <c r="V18" s="369">
        <f t="shared" ref="V18" si="2">IFERROR((F20+F21)/F19,0)</f>
        <v>0</v>
      </c>
      <c r="W18" s="369">
        <f t="shared" ref="W18" si="3">IFERROR((G20+G21)/G19,0)</f>
        <v>0</v>
      </c>
      <c r="X18" s="369">
        <f t="shared" ref="X18" si="4">IFERROR((H20+H21)/H19,0)</f>
        <v>0</v>
      </c>
      <c r="Y18" s="369">
        <f t="shared" ref="Y18" si="5">IFERROR((I20+I21)/I19,0)</f>
        <v>0</v>
      </c>
      <c r="AP18" s="10"/>
      <c r="AQ18" s="10"/>
      <c r="AR18" s="10"/>
      <c r="AS18" s="10"/>
      <c r="AT18" s="10"/>
      <c r="AU18" s="10"/>
      <c r="AV18" s="10" t="str">
        <v>Masters of Supply Chain Analytics</v>
      </c>
      <c r="AW18" s="10"/>
      <c r="AX18" s="10"/>
      <c r="AY18" s="10"/>
      <c r="AZ18" s="10"/>
      <c r="BA18" s="10"/>
      <c r="BB18" s="10"/>
      <c r="BC18" s="10"/>
      <c r="BD18" s="10"/>
      <c r="BE18" s="10"/>
      <c r="BF18" s="10"/>
      <c r="BG18" s="10"/>
      <c r="BH18" s="10"/>
      <c r="BI18" s="10"/>
      <c r="BJ18" s="10"/>
      <c r="BK18" s="10"/>
      <c r="BL18" s="10"/>
      <c r="BM18" s="10"/>
    </row>
    <row r="19" spans="1:65">
      <c r="A19" s="10"/>
      <c r="B19" s="4"/>
      <c r="C19" s="100"/>
      <c r="D19" s="74" t="s">
        <v>15</v>
      </c>
      <c r="E19" s="57">
        <f>ROUND((N18+O18)*E18*Q18,0)</f>
        <v>0</v>
      </c>
      <c r="F19" s="57">
        <f>ROUND((N18+O18)*F18*Q18*Q19,0)</f>
        <v>0</v>
      </c>
      <c r="G19" s="57">
        <f>ROUND((N18+O18)*G18*Q18*Q19*Q20,0)</f>
        <v>0</v>
      </c>
      <c r="H19" s="57">
        <f>ROUND((N18+O18)*H18*Q18*Q19*Q20*Q21,0)</f>
        <v>0</v>
      </c>
      <c r="I19" s="57">
        <f>ROUND((N18+O18)*I18*Q18*Q19*Q20*Q21*Q22,0)</f>
        <v>0</v>
      </c>
      <c r="J19" s="172">
        <f>SUM(E19:I19)</f>
        <v>0</v>
      </c>
      <c r="L19" s="255" t="str">
        <f>L18</f>
        <v>A</v>
      </c>
      <c r="M19" s="231"/>
      <c r="N19" s="63"/>
      <c r="O19" s="63"/>
      <c r="P19" s="63"/>
      <c r="Q19" s="227">
        <v>1.03</v>
      </c>
      <c r="R19" s="466">
        <v>0</v>
      </c>
      <c r="S19" s="76">
        <f>$S$13</f>
        <v>12</v>
      </c>
      <c r="T19" s="487"/>
      <c r="U19" s="370"/>
      <c r="V19" s="370"/>
      <c r="W19" s="370"/>
      <c r="X19" s="370"/>
      <c r="Y19" s="370"/>
      <c r="AP19" s="10"/>
      <c r="AQ19" s="10"/>
      <c r="AR19" s="10"/>
      <c r="AS19" s="10"/>
      <c r="AT19" s="10"/>
      <c r="AU19" s="10"/>
      <c r="AV19" s="10" t="str">
        <v>All Other Business Programs</v>
      </c>
      <c r="AW19" s="10"/>
      <c r="AX19" s="10"/>
      <c r="AY19" s="10"/>
      <c r="AZ19" s="10"/>
      <c r="BA19" s="10"/>
      <c r="BB19" s="10"/>
      <c r="BC19" s="10"/>
      <c r="BD19" s="10"/>
      <c r="BE19" s="10"/>
      <c r="BF19" s="10"/>
      <c r="BG19" s="10"/>
      <c r="BH19" s="10"/>
      <c r="BI19" s="10"/>
      <c r="BJ19" s="10"/>
      <c r="BK19" s="10"/>
      <c r="BL19" s="10"/>
      <c r="BM19" s="10"/>
    </row>
    <row r="20" spans="1:65" ht="15" customHeight="1">
      <c r="A20" s="10"/>
      <c r="B20" s="4"/>
      <c r="C20" s="100"/>
      <c r="D20" s="74" t="s">
        <v>30</v>
      </c>
      <c r="E20" s="57">
        <f>ROUND(E19*$Q$3,0)</f>
        <v>0</v>
      </c>
      <c r="F20" s="57">
        <f>ROUND(F19*$Q$3,0)</f>
        <v>0</v>
      </c>
      <c r="G20" s="57">
        <f>ROUND(G19*$Q$3,0)</f>
        <v>0</v>
      </c>
      <c r="H20" s="57">
        <f>ROUND(H19*$Q$3,0)</f>
        <v>0</v>
      </c>
      <c r="I20" s="57">
        <f>ROUND(I19*$Q$3,0)</f>
        <v>0</v>
      </c>
      <c r="J20" s="172">
        <f>SUM(E20:I20)</f>
        <v>0</v>
      </c>
      <c r="L20" s="255" t="str">
        <f>L19</f>
        <v>A</v>
      </c>
      <c r="M20" s="231"/>
      <c r="N20" s="63"/>
      <c r="O20" s="63"/>
      <c r="P20" s="63"/>
      <c r="Q20" s="227">
        <v>1.03</v>
      </c>
      <c r="R20" s="466">
        <v>0</v>
      </c>
      <c r="S20" s="76">
        <f>$S$14</f>
        <v>12</v>
      </c>
      <c r="T20" s="17"/>
      <c r="U20" s="369"/>
      <c r="V20" s="369"/>
      <c r="W20" s="369"/>
      <c r="X20" s="369"/>
      <c r="Y20" s="369"/>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row>
    <row r="21" spans="1:65" ht="13.5" customHeight="1">
      <c r="A21" s="10"/>
      <c r="B21" s="4"/>
      <c r="C21" s="100"/>
      <c r="D21" s="74" t="s">
        <v>29</v>
      </c>
      <c r="E21" s="184">
        <f>ROUND($Q$4*E18,0)</f>
        <v>0</v>
      </c>
      <c r="F21" s="184">
        <f>ROUND($Q$4*F18,0)</f>
        <v>0</v>
      </c>
      <c r="G21" s="184">
        <f>ROUND($Q$4*G18,0)</f>
        <v>0</v>
      </c>
      <c r="H21" s="184">
        <f>ROUND($Q$4*H18,0)</f>
        <v>0</v>
      </c>
      <c r="I21" s="184">
        <f>ROUND($Q$4*I18,0)</f>
        <v>0</v>
      </c>
      <c r="J21" s="181">
        <f>SUM(E21:I21)</f>
        <v>0</v>
      </c>
      <c r="L21" s="255" t="str">
        <f>L20</f>
        <v>A</v>
      </c>
      <c r="M21" s="231"/>
      <c r="N21" s="63"/>
      <c r="O21" s="63"/>
      <c r="P21" s="63"/>
      <c r="Q21" s="227">
        <v>1.03</v>
      </c>
      <c r="R21" s="466">
        <v>0</v>
      </c>
      <c r="S21" s="76">
        <f>$S$15</f>
        <v>12</v>
      </c>
      <c r="T21" s="17"/>
      <c r="U21" s="369"/>
      <c r="V21" s="369"/>
      <c r="W21" s="369"/>
      <c r="X21" s="369"/>
      <c r="Y21" s="369"/>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row>
    <row r="22" spans="1:65">
      <c r="A22" s="10"/>
      <c r="B22" s="4"/>
      <c r="C22" s="100"/>
      <c r="D22" s="77" t="s">
        <v>171</v>
      </c>
      <c r="E22" s="185">
        <f>SUM(E20:E21)</f>
        <v>0</v>
      </c>
      <c r="F22" s="185">
        <f t="shared" ref="F22:I22" si="6">SUM(F20:F21)</f>
        <v>0</v>
      </c>
      <c r="G22" s="185">
        <f t="shared" si="6"/>
        <v>0</v>
      </c>
      <c r="H22" s="185">
        <f t="shared" si="6"/>
        <v>0</v>
      </c>
      <c r="I22" s="185">
        <f t="shared" si="6"/>
        <v>0</v>
      </c>
      <c r="J22" s="186">
        <f>SUM(J20:J21)</f>
        <v>0</v>
      </c>
      <c r="L22" s="255" t="str">
        <f>L21</f>
        <v>A</v>
      </c>
      <c r="M22" s="231"/>
      <c r="N22" s="63"/>
      <c r="O22" s="63"/>
      <c r="P22" s="63"/>
      <c r="Q22" s="227">
        <v>1.03</v>
      </c>
      <c r="R22" s="466">
        <v>0</v>
      </c>
      <c r="S22" s="76">
        <f>$S$16</f>
        <v>12</v>
      </c>
      <c r="T22" s="17"/>
      <c r="U22" s="369"/>
      <c r="V22" s="369"/>
      <c r="W22" s="369"/>
      <c r="X22" s="369"/>
      <c r="Y22" s="369"/>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row>
    <row r="23" spans="1:65" hidden="1">
      <c r="A23" s="10"/>
      <c r="B23" s="4"/>
      <c r="C23" s="100"/>
      <c r="D23" s="74"/>
      <c r="E23" s="17"/>
      <c r="F23" s="17"/>
      <c r="G23" s="17"/>
      <c r="H23" s="17"/>
      <c r="I23" s="17"/>
      <c r="J23" s="26"/>
      <c r="L23" s="253"/>
      <c r="M23" s="231"/>
      <c r="N23" s="63"/>
      <c r="O23" s="63"/>
      <c r="P23" s="63"/>
      <c r="Q23" s="32"/>
      <c r="R23" s="467"/>
      <c r="S23" s="32"/>
      <c r="T23" s="17"/>
      <c r="U23" s="371"/>
      <c r="V23" s="372"/>
      <c r="W23" s="370"/>
      <c r="X23" s="370"/>
      <c r="Y23" s="37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row>
    <row r="24" spans="1:65" hidden="1">
      <c r="A24" s="103"/>
      <c r="B24" s="15" t="s">
        <v>60</v>
      </c>
      <c r="C24" s="101"/>
      <c r="D24" s="34" t="s">
        <v>121</v>
      </c>
      <c r="E24" s="100">
        <f>ROUND($R24*$S24,6)</f>
        <v>0</v>
      </c>
      <c r="F24" s="100">
        <f>ROUND($R25*$S25,6)</f>
        <v>0</v>
      </c>
      <c r="G24" s="100">
        <f>ROUND($R26*$S26,6)</f>
        <v>0</v>
      </c>
      <c r="H24" s="100">
        <f>ROUND($R27*$S27,6)</f>
        <v>0</v>
      </c>
      <c r="I24" s="100">
        <f>ROUND($R28*$S28,6)</f>
        <v>0</v>
      </c>
      <c r="J24" s="47"/>
      <c r="L24" s="271" t="s">
        <v>184</v>
      </c>
      <c r="M24" s="150">
        <v>0</v>
      </c>
      <c r="N24" s="230">
        <f>ROUND(M24/12,2)</f>
        <v>0</v>
      </c>
      <c r="O24" s="230">
        <f>LOOKUP(P24,'Longevity Lookup'!$A$3:$A$506,'Longevity Lookup'!$B$3:$B$506)</f>
        <v>0</v>
      </c>
      <c r="P24" s="224">
        <v>0</v>
      </c>
      <c r="Q24" s="227">
        <v>1.03</v>
      </c>
      <c r="R24" s="466">
        <v>0</v>
      </c>
      <c r="S24" s="76">
        <f>$S$12</f>
        <v>12</v>
      </c>
      <c r="T24" s="488"/>
      <c r="U24" s="369">
        <f>IFERROR((E26+E27)/E25,0)</f>
        <v>0</v>
      </c>
      <c r="V24" s="369">
        <f t="shared" ref="V24" si="7">IFERROR((F26+F27)/F25,0)</f>
        <v>0</v>
      </c>
      <c r="W24" s="369">
        <f t="shared" ref="W24" si="8">IFERROR((G26+G27)/G25,0)</f>
        <v>0</v>
      </c>
      <c r="X24" s="369">
        <f t="shared" ref="X24" si="9">IFERROR((H26+H27)/H25,0)</f>
        <v>0</v>
      </c>
      <c r="Y24" s="369">
        <f t="shared" ref="Y24" si="10">IFERROR((I26+I27)/I25,0)</f>
        <v>0</v>
      </c>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row>
    <row r="25" spans="1:65" hidden="1">
      <c r="B25" s="4"/>
      <c r="C25" s="100"/>
      <c r="D25" s="74" t="s">
        <v>15</v>
      </c>
      <c r="E25" s="57">
        <f>ROUND((N24+O24)*E24*Q24,0)</f>
        <v>0</v>
      </c>
      <c r="F25" s="57">
        <f>ROUND((N24+O24)*F24*Q24*Q25,0)</f>
        <v>0</v>
      </c>
      <c r="G25" s="57">
        <f>ROUND((N24+O24)*G24*Q24*Q25*Q26,0)</f>
        <v>0</v>
      </c>
      <c r="H25" s="57">
        <f>ROUND((N24+O24)*H24*Q24*Q25*Q26*Q27,0)</f>
        <v>0</v>
      </c>
      <c r="I25" s="57">
        <f>ROUND((N24+O24)*I24*Q24*Q25*Q26*Q27*Q28,0)</f>
        <v>0</v>
      </c>
      <c r="J25" s="172">
        <f>SUM(E25:I25)</f>
        <v>0</v>
      </c>
      <c r="L25" s="255" t="str">
        <f>L24</f>
        <v>A</v>
      </c>
      <c r="M25" s="231"/>
      <c r="N25" s="63"/>
      <c r="O25" s="63"/>
      <c r="P25" s="63"/>
      <c r="Q25" s="227">
        <v>1.03</v>
      </c>
      <c r="R25" s="466">
        <v>0</v>
      </c>
      <c r="S25" s="76">
        <f>$S$13</f>
        <v>12</v>
      </c>
      <c r="T25" s="487"/>
      <c r="U25" s="370"/>
      <c r="V25" s="370"/>
      <c r="W25" s="370"/>
      <c r="X25" s="370"/>
      <c r="Y25" s="37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row>
    <row r="26" spans="1:65" hidden="1">
      <c r="A26" s="10"/>
      <c r="B26" s="4"/>
      <c r="C26" s="100"/>
      <c r="D26" s="74" t="s">
        <v>30</v>
      </c>
      <c r="E26" s="57">
        <f>ROUND(E25*$Q$3,0)</f>
        <v>0</v>
      </c>
      <c r="F26" s="57">
        <f>ROUND(F25*$Q$3,0)</f>
        <v>0</v>
      </c>
      <c r="G26" s="57">
        <f>ROUND(G25*$Q$3,0)</f>
        <v>0</v>
      </c>
      <c r="H26" s="57">
        <f>ROUND(H25*$Q$3,0)</f>
        <v>0</v>
      </c>
      <c r="I26" s="57">
        <f>ROUND(I25*$Q$3,0)</f>
        <v>0</v>
      </c>
      <c r="J26" s="172">
        <f>SUM(E26:I26)</f>
        <v>0</v>
      </c>
      <c r="L26" s="255" t="str">
        <f>L25</f>
        <v>A</v>
      </c>
      <c r="M26" s="231"/>
      <c r="N26" s="63"/>
      <c r="O26" s="63"/>
      <c r="P26" s="63"/>
      <c r="Q26" s="227">
        <v>1.03</v>
      </c>
      <c r="R26" s="466">
        <v>0</v>
      </c>
      <c r="S26" s="76">
        <f>$S$14</f>
        <v>12</v>
      </c>
      <c r="T26" s="17"/>
      <c r="U26" s="369"/>
      <c r="V26" s="369"/>
      <c r="W26" s="369"/>
      <c r="X26" s="369"/>
      <c r="Y26" s="369"/>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row>
    <row r="27" spans="1:65" ht="15" hidden="1">
      <c r="A27" s="10"/>
      <c r="B27" s="4"/>
      <c r="C27" s="100"/>
      <c r="D27" s="74" t="s">
        <v>29</v>
      </c>
      <c r="E27" s="184">
        <f>ROUND($Q$4*E24,0)</f>
        <v>0</v>
      </c>
      <c r="F27" s="184">
        <f>ROUND($Q$4*F24,0)</f>
        <v>0</v>
      </c>
      <c r="G27" s="184">
        <f>ROUND($Q$4*G24,0)</f>
        <v>0</v>
      </c>
      <c r="H27" s="184">
        <f>ROUND($Q$4*H24,0)</f>
        <v>0</v>
      </c>
      <c r="I27" s="184">
        <f>ROUND($Q$4*I24,0)</f>
        <v>0</v>
      </c>
      <c r="J27" s="181">
        <f>SUM(E27:I27)</f>
        <v>0</v>
      </c>
      <c r="L27" s="255" t="str">
        <f>L26</f>
        <v>A</v>
      </c>
      <c r="M27" s="231"/>
      <c r="N27" s="63"/>
      <c r="O27" s="63"/>
      <c r="P27" s="63"/>
      <c r="Q27" s="227">
        <v>1.03</v>
      </c>
      <c r="R27" s="466">
        <v>0</v>
      </c>
      <c r="S27" s="76">
        <f>$S$15</f>
        <v>12</v>
      </c>
      <c r="T27" s="17"/>
      <c r="U27" s="369"/>
      <c r="V27" s="369"/>
      <c r="W27" s="369"/>
      <c r="X27" s="369"/>
      <c r="Y27" s="369"/>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row>
    <row r="28" spans="1:65" hidden="1">
      <c r="A28" s="10"/>
      <c r="B28" s="4"/>
      <c r="C28" s="100"/>
      <c r="D28" s="77" t="s">
        <v>171</v>
      </c>
      <c r="E28" s="185">
        <f>SUM(E26:E27)</f>
        <v>0</v>
      </c>
      <c r="F28" s="185">
        <f t="shared" ref="F28:I28" si="11">SUM(F26:F27)</f>
        <v>0</v>
      </c>
      <c r="G28" s="185">
        <f t="shared" si="11"/>
        <v>0</v>
      </c>
      <c r="H28" s="185">
        <f t="shared" si="11"/>
        <v>0</v>
      </c>
      <c r="I28" s="185">
        <f t="shared" si="11"/>
        <v>0</v>
      </c>
      <c r="J28" s="186">
        <f>SUM(J26:J27)</f>
        <v>0</v>
      </c>
      <c r="L28" s="255" t="str">
        <f>L27</f>
        <v>A</v>
      </c>
      <c r="M28" s="231"/>
      <c r="N28" s="63"/>
      <c r="O28" s="63"/>
      <c r="P28" s="63"/>
      <c r="Q28" s="227">
        <v>1.03</v>
      </c>
      <c r="R28" s="466">
        <v>0</v>
      </c>
      <c r="S28" s="76">
        <f>$S$16</f>
        <v>12</v>
      </c>
      <c r="T28" s="17"/>
      <c r="U28" s="369"/>
      <c r="V28" s="369"/>
      <c r="W28" s="369"/>
      <c r="X28" s="369"/>
      <c r="Y28" s="369"/>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row>
    <row r="29" spans="1:65" hidden="1">
      <c r="A29" s="10"/>
      <c r="B29" s="4"/>
      <c r="C29" s="100"/>
      <c r="D29" s="74"/>
      <c r="E29" s="17"/>
      <c r="F29" s="17"/>
      <c r="G29" s="17"/>
      <c r="H29" s="17"/>
      <c r="I29" s="17"/>
      <c r="J29" s="26"/>
      <c r="L29" s="253"/>
      <c r="M29" s="231"/>
      <c r="N29" s="63"/>
      <c r="O29" s="63"/>
      <c r="P29" s="63"/>
      <c r="Q29" s="32"/>
      <c r="R29" s="467"/>
      <c r="S29" s="32"/>
      <c r="T29" s="17"/>
      <c r="U29" s="371"/>
      <c r="V29" s="372"/>
      <c r="W29" s="370"/>
      <c r="X29" s="370"/>
      <c r="Y29" s="37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row>
    <row r="30" spans="1:65" hidden="1">
      <c r="A30" s="103"/>
      <c r="B30" s="15" t="s">
        <v>60</v>
      </c>
      <c r="C30" s="101"/>
      <c r="D30" s="34" t="s">
        <v>121</v>
      </c>
      <c r="E30" s="100">
        <f>ROUND($R30*$S30,6)</f>
        <v>0</v>
      </c>
      <c r="F30" s="100">
        <f>ROUND($R31*$S31,6)</f>
        <v>0</v>
      </c>
      <c r="G30" s="100">
        <f>ROUND($R32*$S32,6)</f>
        <v>0</v>
      </c>
      <c r="H30" s="100">
        <f>ROUND($R33*$S33,6)</f>
        <v>0</v>
      </c>
      <c r="I30" s="100">
        <f>ROUND($R34*$S34,6)</f>
        <v>0</v>
      </c>
      <c r="J30" s="47"/>
      <c r="L30" s="253" t="s">
        <v>184</v>
      </c>
      <c r="M30" s="150">
        <v>0</v>
      </c>
      <c r="N30" s="230">
        <f>ROUND(M30/12,2)</f>
        <v>0</v>
      </c>
      <c r="O30" s="230">
        <f>LOOKUP(P30,'Longevity Lookup'!$A$3:$A$506,'Longevity Lookup'!$B$3:$B$506)</f>
        <v>0</v>
      </c>
      <c r="P30" s="224">
        <v>0</v>
      </c>
      <c r="Q30" s="227">
        <v>1.03</v>
      </c>
      <c r="R30" s="466">
        <v>0</v>
      </c>
      <c r="S30" s="76">
        <f>$S$12</f>
        <v>12</v>
      </c>
      <c r="T30" s="3"/>
      <c r="U30" s="369">
        <f>IFERROR((E32+E33)/E31,0)</f>
        <v>0</v>
      </c>
      <c r="V30" s="369">
        <f t="shared" ref="V30" si="12">IFERROR((F32+F33)/F31,0)</f>
        <v>0</v>
      </c>
      <c r="W30" s="369">
        <f t="shared" ref="W30" si="13">IFERROR((G32+G33)/G31,0)</f>
        <v>0</v>
      </c>
      <c r="X30" s="369">
        <f t="shared" ref="X30" si="14">IFERROR((H32+H33)/H31,0)</f>
        <v>0</v>
      </c>
      <c r="Y30" s="369">
        <f t="shared" ref="Y30" si="15">IFERROR((I32+I33)/I31,0)</f>
        <v>0</v>
      </c>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row>
    <row r="31" spans="1:65" hidden="1">
      <c r="A31" s="10"/>
      <c r="C31" s="100"/>
      <c r="D31" s="74" t="s">
        <v>15</v>
      </c>
      <c r="E31" s="57">
        <f>ROUND((N30+O30)*E30*Q30,0)</f>
        <v>0</v>
      </c>
      <c r="F31" s="57">
        <f>ROUND((N30+O30)*F30*Q30*Q31,0)</f>
        <v>0</v>
      </c>
      <c r="G31" s="57">
        <f>ROUND((N30+O30)*G30*Q30*Q31*Q32,0)</f>
        <v>0</v>
      </c>
      <c r="H31" s="57">
        <f>ROUND((N30+O30)*H30*Q30*Q31*Q32*Q33,0)</f>
        <v>0</v>
      </c>
      <c r="I31" s="57">
        <f>ROUND((N30+O30)*I30*Q30*Q31*Q32*Q33*Q34,0)</f>
        <v>0</v>
      </c>
      <c r="J31" s="172">
        <f>SUM(E31:I31)</f>
        <v>0</v>
      </c>
      <c r="L31" s="255" t="str">
        <f>L30</f>
        <v>A</v>
      </c>
      <c r="M31" s="231"/>
      <c r="N31" s="63"/>
      <c r="O31" s="63"/>
      <c r="P31" s="63"/>
      <c r="Q31" s="227">
        <v>1.03</v>
      </c>
      <c r="R31" s="466">
        <v>0</v>
      </c>
      <c r="S31" s="76">
        <f>$S$13</f>
        <v>12</v>
      </c>
      <c r="T31" s="17"/>
      <c r="U31" s="370"/>
      <c r="V31" s="370"/>
      <c r="W31" s="370"/>
      <c r="X31" s="370"/>
      <c r="Y31" s="37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row>
    <row r="32" spans="1:65" hidden="1">
      <c r="A32" s="10"/>
      <c r="B32" s="4"/>
      <c r="C32" s="100"/>
      <c r="D32" s="74" t="s">
        <v>30</v>
      </c>
      <c r="E32" s="57">
        <f>ROUND(E31*$Q$3,0)</f>
        <v>0</v>
      </c>
      <c r="F32" s="57">
        <f>ROUND(F31*$Q$3,0)</f>
        <v>0</v>
      </c>
      <c r="G32" s="57">
        <f>ROUND(G31*$Q$3,0)</f>
        <v>0</v>
      </c>
      <c r="H32" s="57">
        <f>ROUND(H31*$Q$3,0)</f>
        <v>0</v>
      </c>
      <c r="I32" s="57">
        <f>ROUND(I31*$Q$3,0)</f>
        <v>0</v>
      </c>
      <c r="J32" s="172">
        <f>SUM(E32:I32)</f>
        <v>0</v>
      </c>
      <c r="L32" s="255" t="str">
        <f>L31</f>
        <v>A</v>
      </c>
      <c r="M32" s="231"/>
      <c r="N32" s="63"/>
      <c r="O32" s="63"/>
      <c r="P32" s="63"/>
      <c r="Q32" s="227">
        <v>1.03</v>
      </c>
      <c r="R32" s="466">
        <v>0</v>
      </c>
      <c r="S32" s="76">
        <f>$S$14</f>
        <v>12</v>
      </c>
      <c r="T32" s="17"/>
      <c r="U32" s="369"/>
      <c r="V32" s="369"/>
      <c r="W32" s="369"/>
      <c r="X32" s="369"/>
      <c r="Y32" s="369"/>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row>
    <row r="33" spans="1:65" ht="15" hidden="1">
      <c r="A33" s="10"/>
      <c r="B33" s="4"/>
      <c r="C33" s="100"/>
      <c r="D33" s="74" t="s">
        <v>29</v>
      </c>
      <c r="E33" s="184">
        <f>ROUND($Q$4*E30,0)</f>
        <v>0</v>
      </c>
      <c r="F33" s="184">
        <f>ROUND($Q$4*F30,0)</f>
        <v>0</v>
      </c>
      <c r="G33" s="184">
        <f>ROUND($Q$4*G30,0)</f>
        <v>0</v>
      </c>
      <c r="H33" s="184">
        <f>ROUND($Q$4*H30,0)</f>
        <v>0</v>
      </c>
      <c r="I33" s="184">
        <f>ROUND($Q$4*I30,0)</f>
        <v>0</v>
      </c>
      <c r="J33" s="181">
        <f>SUM(E33:I33)</f>
        <v>0</v>
      </c>
      <c r="L33" s="255" t="str">
        <f>L32</f>
        <v>A</v>
      </c>
      <c r="M33" s="231"/>
      <c r="N33" s="63"/>
      <c r="O33" s="63"/>
      <c r="P33" s="63"/>
      <c r="Q33" s="227">
        <v>1.03</v>
      </c>
      <c r="R33" s="466">
        <v>0</v>
      </c>
      <c r="S33" s="76">
        <f>$S$15</f>
        <v>12</v>
      </c>
      <c r="T33" s="17"/>
      <c r="U33" s="369"/>
      <c r="V33" s="369"/>
      <c r="W33" s="369"/>
      <c r="X33" s="369"/>
      <c r="Y33" s="369"/>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row>
    <row r="34" spans="1:65" hidden="1">
      <c r="A34" s="10"/>
      <c r="B34" s="4"/>
      <c r="C34" s="100"/>
      <c r="D34" s="77" t="s">
        <v>171</v>
      </c>
      <c r="E34" s="185">
        <f>SUM(E32:E33)</f>
        <v>0</v>
      </c>
      <c r="F34" s="185">
        <f t="shared" ref="F34:I34" si="16">SUM(F32:F33)</f>
        <v>0</v>
      </c>
      <c r="G34" s="185">
        <f t="shared" si="16"/>
        <v>0</v>
      </c>
      <c r="H34" s="185">
        <f t="shared" si="16"/>
        <v>0</v>
      </c>
      <c r="I34" s="185">
        <f t="shared" si="16"/>
        <v>0</v>
      </c>
      <c r="J34" s="186">
        <f>SUM(J32:J33)</f>
        <v>0</v>
      </c>
      <c r="L34" s="255" t="str">
        <f>L33</f>
        <v>A</v>
      </c>
      <c r="M34" s="231"/>
      <c r="N34" s="63"/>
      <c r="O34" s="63"/>
      <c r="P34" s="63"/>
      <c r="Q34" s="227">
        <v>1.03</v>
      </c>
      <c r="R34" s="466">
        <v>0</v>
      </c>
      <c r="S34" s="76">
        <f>$S$16</f>
        <v>12</v>
      </c>
      <c r="T34" s="17"/>
      <c r="U34" s="369"/>
      <c r="V34" s="369"/>
      <c r="W34" s="369"/>
      <c r="X34" s="369"/>
      <c r="Y34" s="369"/>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row>
    <row r="35" spans="1:65" hidden="1">
      <c r="A35" s="10"/>
      <c r="B35" s="4"/>
      <c r="C35" s="100"/>
      <c r="D35" s="74"/>
      <c r="E35" s="17"/>
      <c r="F35" s="17"/>
      <c r="G35" s="17"/>
      <c r="H35" s="17"/>
      <c r="I35" s="17"/>
      <c r="J35" s="26"/>
      <c r="L35" s="253"/>
      <c r="M35" s="231"/>
      <c r="N35" s="63"/>
      <c r="O35" s="63"/>
      <c r="P35" s="63"/>
      <c r="Q35" s="32"/>
      <c r="R35" s="467"/>
      <c r="S35" s="32"/>
      <c r="T35" s="17"/>
      <c r="U35" s="371"/>
      <c r="V35" s="372"/>
      <c r="W35" s="370"/>
      <c r="X35" s="370"/>
      <c r="Y35" s="37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row>
    <row r="36" spans="1:65" hidden="1">
      <c r="A36" s="103"/>
      <c r="B36" s="15" t="s">
        <v>60</v>
      </c>
      <c r="C36" s="101"/>
      <c r="D36" s="34" t="s">
        <v>121</v>
      </c>
      <c r="E36" s="100">
        <f>ROUND($R36*$S36,6)</f>
        <v>0</v>
      </c>
      <c r="F36" s="100">
        <f>ROUND($R37*$S37,6)</f>
        <v>0</v>
      </c>
      <c r="G36" s="100">
        <f>ROUND($R38*$S38,6)</f>
        <v>0</v>
      </c>
      <c r="H36" s="100">
        <f>ROUND($R39*$S39,6)</f>
        <v>0</v>
      </c>
      <c r="I36" s="100">
        <f>ROUND($R40*$S40,6)</f>
        <v>0</v>
      </c>
      <c r="J36" s="47"/>
      <c r="L36" s="253" t="s">
        <v>184</v>
      </c>
      <c r="M36" s="150">
        <v>0</v>
      </c>
      <c r="N36" s="230">
        <f>ROUND(M36/12,2)</f>
        <v>0</v>
      </c>
      <c r="O36" s="230">
        <f>LOOKUP(P36,'Longevity Lookup'!$A$3:$A$506,'Longevity Lookup'!$B$3:$B$506)</f>
        <v>0</v>
      </c>
      <c r="P36" s="224">
        <v>0</v>
      </c>
      <c r="Q36" s="227">
        <v>1.03</v>
      </c>
      <c r="R36" s="466">
        <v>0</v>
      </c>
      <c r="S36" s="76">
        <f>$S$12</f>
        <v>12</v>
      </c>
      <c r="T36" s="3"/>
      <c r="U36" s="369">
        <f>IFERROR((E38+E39)/E37,0)</f>
        <v>0</v>
      </c>
      <c r="V36" s="369">
        <f t="shared" ref="V36" si="17">IFERROR((F38+F39)/F37,0)</f>
        <v>0</v>
      </c>
      <c r="W36" s="369">
        <f t="shared" ref="W36" si="18">IFERROR((G38+G39)/G37,0)</f>
        <v>0</v>
      </c>
      <c r="X36" s="369">
        <f t="shared" ref="X36" si="19">IFERROR((H38+H39)/H37,0)</f>
        <v>0</v>
      </c>
      <c r="Y36" s="369">
        <f t="shared" ref="Y36" si="20">IFERROR((I38+I39)/I37,0)</f>
        <v>0</v>
      </c>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row>
    <row r="37" spans="1:65" hidden="1">
      <c r="A37" s="10"/>
      <c r="C37" s="100"/>
      <c r="D37" s="74" t="s">
        <v>15</v>
      </c>
      <c r="E37" s="57">
        <f>ROUND((N36+O36)*E36*Q36,0)</f>
        <v>0</v>
      </c>
      <c r="F37" s="57">
        <f>ROUND((N36+O36)*F36*Q36*Q37,0)</f>
        <v>0</v>
      </c>
      <c r="G37" s="57">
        <f>ROUND((N36+O36)*G36*Q36*Q37*Q38,0)</f>
        <v>0</v>
      </c>
      <c r="H37" s="57">
        <f>ROUND((N36+O36)*H36*Q36*Q37*Q38*Q39,0)</f>
        <v>0</v>
      </c>
      <c r="I37" s="57">
        <f>ROUND((N36+O36)*I36*Q36*Q37*Q38*Q39*Q40,0)</f>
        <v>0</v>
      </c>
      <c r="J37" s="172">
        <f>SUM(E37:I37)</f>
        <v>0</v>
      </c>
      <c r="L37" s="255" t="str">
        <f>L36</f>
        <v>A</v>
      </c>
      <c r="M37" s="231"/>
      <c r="N37" s="63"/>
      <c r="O37" s="63"/>
      <c r="P37" s="63"/>
      <c r="Q37" s="227">
        <v>1.03</v>
      </c>
      <c r="R37" s="466">
        <v>0</v>
      </c>
      <c r="S37" s="76">
        <f>$S$13</f>
        <v>12</v>
      </c>
      <c r="T37" s="17"/>
      <c r="U37" s="370"/>
      <c r="V37" s="370"/>
      <c r="W37" s="370"/>
      <c r="X37" s="370"/>
      <c r="Y37" s="37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row>
    <row r="38" spans="1:65" hidden="1">
      <c r="A38" s="10"/>
      <c r="B38" s="4"/>
      <c r="C38" s="100"/>
      <c r="D38" s="74" t="s">
        <v>30</v>
      </c>
      <c r="E38" s="57">
        <f>ROUND(E37*$Q$3,0)</f>
        <v>0</v>
      </c>
      <c r="F38" s="57">
        <f>ROUND(F37*$Q$3,0)</f>
        <v>0</v>
      </c>
      <c r="G38" s="57">
        <f>ROUND(G37*$Q$3,0)</f>
        <v>0</v>
      </c>
      <c r="H38" s="57">
        <f>ROUND(H37*$Q$3,0)</f>
        <v>0</v>
      </c>
      <c r="I38" s="57">
        <f>ROUND(I37*$Q$3,0)</f>
        <v>0</v>
      </c>
      <c r="J38" s="172">
        <f>SUM(E38:I38)</f>
        <v>0</v>
      </c>
      <c r="L38" s="255" t="str">
        <f>L37</f>
        <v>A</v>
      </c>
      <c r="M38" s="231"/>
      <c r="N38" s="63"/>
      <c r="O38" s="63"/>
      <c r="P38" s="63"/>
      <c r="Q38" s="227">
        <v>1.03</v>
      </c>
      <c r="R38" s="466">
        <v>0</v>
      </c>
      <c r="S38" s="76">
        <f>$S$14</f>
        <v>12</v>
      </c>
      <c r="T38" s="17"/>
      <c r="U38" s="369"/>
      <c r="V38" s="369"/>
      <c r="W38" s="369"/>
      <c r="X38" s="369"/>
      <c r="Y38" s="369"/>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row>
    <row r="39" spans="1:65" ht="15" hidden="1">
      <c r="A39" s="10"/>
      <c r="B39" s="4"/>
      <c r="C39" s="100"/>
      <c r="D39" s="74" t="s">
        <v>29</v>
      </c>
      <c r="E39" s="184">
        <f>ROUND($Q$4*E36,0)</f>
        <v>0</v>
      </c>
      <c r="F39" s="184">
        <f>ROUND($Q$4*F36,0)</f>
        <v>0</v>
      </c>
      <c r="G39" s="184">
        <f>ROUND($Q$4*G36,0)</f>
        <v>0</v>
      </c>
      <c r="H39" s="184">
        <f>ROUND($Q$4*H36,0)</f>
        <v>0</v>
      </c>
      <c r="I39" s="184">
        <f>ROUND($Q$4*I36,0)</f>
        <v>0</v>
      </c>
      <c r="J39" s="181">
        <f>SUM(E39:I39)</f>
        <v>0</v>
      </c>
      <c r="L39" s="255" t="str">
        <f>L38</f>
        <v>A</v>
      </c>
      <c r="M39" s="231"/>
      <c r="N39" s="63"/>
      <c r="O39" s="63"/>
      <c r="P39" s="63"/>
      <c r="Q39" s="227">
        <v>1.03</v>
      </c>
      <c r="R39" s="466">
        <v>0</v>
      </c>
      <c r="S39" s="76">
        <f>$S$15</f>
        <v>12</v>
      </c>
      <c r="T39" s="17"/>
      <c r="U39" s="369"/>
      <c r="V39" s="369"/>
      <c r="W39" s="369"/>
      <c r="X39" s="369"/>
      <c r="Y39" s="369"/>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row>
    <row r="40" spans="1:65" hidden="1">
      <c r="A40" s="10"/>
      <c r="B40" s="4"/>
      <c r="C40" s="100"/>
      <c r="D40" s="77" t="s">
        <v>171</v>
      </c>
      <c r="E40" s="185">
        <f>SUM(E38:E39)</f>
        <v>0</v>
      </c>
      <c r="F40" s="185">
        <f t="shared" ref="F40:I40" si="21">SUM(F38:F39)</f>
        <v>0</v>
      </c>
      <c r="G40" s="185">
        <f t="shared" si="21"/>
        <v>0</v>
      </c>
      <c r="H40" s="185">
        <f t="shared" si="21"/>
        <v>0</v>
      </c>
      <c r="I40" s="185">
        <f t="shared" si="21"/>
        <v>0</v>
      </c>
      <c r="J40" s="186">
        <f>SUM(J38:J39)</f>
        <v>0</v>
      </c>
      <c r="L40" s="255" t="str">
        <f>L39</f>
        <v>A</v>
      </c>
      <c r="M40" s="231"/>
      <c r="N40" s="63"/>
      <c r="O40" s="63"/>
      <c r="P40" s="63"/>
      <c r="Q40" s="227">
        <v>1.03</v>
      </c>
      <c r="R40" s="466">
        <v>0</v>
      </c>
      <c r="S40" s="76">
        <f>$S$16</f>
        <v>12</v>
      </c>
      <c r="T40" s="17"/>
      <c r="U40" s="369"/>
      <c r="V40" s="369"/>
      <c r="W40" s="369"/>
      <c r="X40" s="369"/>
      <c r="Y40" s="369"/>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row>
    <row r="41" spans="1:65" hidden="1">
      <c r="A41" s="10"/>
      <c r="B41" s="4"/>
      <c r="C41" s="100"/>
      <c r="D41" s="74"/>
      <c r="E41" s="17"/>
      <c r="F41" s="17"/>
      <c r="G41" s="17"/>
      <c r="H41" s="17"/>
      <c r="I41" s="17"/>
      <c r="J41" s="26"/>
      <c r="L41" s="253"/>
      <c r="M41" s="231"/>
      <c r="N41" s="63"/>
      <c r="O41" s="63"/>
      <c r="P41" s="63"/>
      <c r="Q41" s="32"/>
      <c r="R41" s="467"/>
      <c r="S41" s="32"/>
      <c r="T41" s="17"/>
      <c r="U41" s="371"/>
      <c r="V41" s="372"/>
      <c r="W41" s="370"/>
      <c r="X41" s="370"/>
      <c r="Y41" s="37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row>
    <row r="42" spans="1:65" hidden="1">
      <c r="A42" s="103"/>
      <c r="B42" s="15" t="s">
        <v>123</v>
      </c>
      <c r="C42" s="101"/>
      <c r="D42" s="34" t="s">
        <v>121</v>
      </c>
      <c r="E42" s="100">
        <f>ROUND($R42*$S42,6)</f>
        <v>0</v>
      </c>
      <c r="F42" s="100">
        <f>ROUND($R43*$S43,6)</f>
        <v>0</v>
      </c>
      <c r="G42" s="100">
        <f>ROUND($R44*$S44,6)</f>
        <v>0</v>
      </c>
      <c r="H42" s="100">
        <f>ROUND($R45*$S45,6)</f>
        <v>0</v>
      </c>
      <c r="I42" s="100">
        <f>ROUND($R46*$S46,6)</f>
        <v>0</v>
      </c>
      <c r="J42" s="47"/>
      <c r="L42" s="253" t="s">
        <v>184</v>
      </c>
      <c r="M42" s="150">
        <v>0</v>
      </c>
      <c r="N42" s="230">
        <f>ROUND(M42/12,2)</f>
        <v>0</v>
      </c>
      <c r="O42" s="230">
        <f>LOOKUP(P42,'Longevity Lookup'!$A$3:$A$506,'Longevity Lookup'!$B$3:$B$506)</f>
        <v>0</v>
      </c>
      <c r="P42" s="224">
        <v>0</v>
      </c>
      <c r="Q42" s="227">
        <v>1.03</v>
      </c>
      <c r="R42" s="466">
        <v>0</v>
      </c>
      <c r="S42" s="76">
        <f>$S$12</f>
        <v>12</v>
      </c>
      <c r="T42" s="3"/>
      <c r="U42" s="369">
        <f>IFERROR((E44+E45)/E43,0)</f>
        <v>0</v>
      </c>
      <c r="V42" s="369">
        <f t="shared" ref="V42" si="22">IFERROR((F44+F45)/F43,0)</f>
        <v>0</v>
      </c>
      <c r="W42" s="369">
        <f t="shared" ref="W42" si="23">IFERROR((G44+G45)/G43,0)</f>
        <v>0</v>
      </c>
      <c r="X42" s="369">
        <f t="shared" ref="X42" si="24">IFERROR((H44+H45)/H43,0)</f>
        <v>0</v>
      </c>
      <c r="Y42" s="369">
        <f t="shared" ref="Y42" si="25">IFERROR((I44+I45)/I43,0)</f>
        <v>0</v>
      </c>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row>
    <row r="43" spans="1:65" hidden="1">
      <c r="A43" s="10"/>
      <c r="C43" s="100"/>
      <c r="D43" s="74" t="s">
        <v>15</v>
      </c>
      <c r="E43" s="57">
        <f>ROUND((N42+O42)*E42*Q42,0)</f>
        <v>0</v>
      </c>
      <c r="F43" s="57">
        <f>ROUND((N42+O42)*F42*Q42*Q43,0)</f>
        <v>0</v>
      </c>
      <c r="G43" s="57">
        <f>ROUND((N42+O42)*G42*Q42*Q43*Q44,0)</f>
        <v>0</v>
      </c>
      <c r="H43" s="57">
        <f>ROUND((N42+O42)*H42*Q42*Q43*Q44*Q45,0)</f>
        <v>0</v>
      </c>
      <c r="I43" s="57">
        <f>ROUND((N42+O42)*I42*Q42*Q43*Q44*Q45*Q46,0)</f>
        <v>0</v>
      </c>
      <c r="J43" s="172">
        <f>SUM(E43:I43)</f>
        <v>0</v>
      </c>
      <c r="L43" s="255" t="str">
        <f>L42</f>
        <v>A</v>
      </c>
      <c r="M43" s="231"/>
      <c r="N43" s="63"/>
      <c r="O43" s="63"/>
      <c r="P43" s="63"/>
      <c r="Q43" s="227">
        <v>1.03</v>
      </c>
      <c r="R43" s="466">
        <v>0</v>
      </c>
      <c r="S43" s="76">
        <f>$S$13</f>
        <v>12</v>
      </c>
      <c r="T43" s="17"/>
      <c r="U43" s="370"/>
      <c r="V43" s="370"/>
      <c r="W43" s="370"/>
      <c r="X43" s="370"/>
      <c r="Y43" s="37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row>
    <row r="44" spans="1:65" hidden="1">
      <c r="A44" s="10"/>
      <c r="B44" s="4"/>
      <c r="C44" s="100"/>
      <c r="D44" s="74" t="s">
        <v>30</v>
      </c>
      <c r="E44" s="57">
        <f>ROUND(E43*$Q$3,0)</f>
        <v>0</v>
      </c>
      <c r="F44" s="57">
        <f>ROUND(F43*$Q$3,0)</f>
        <v>0</v>
      </c>
      <c r="G44" s="57">
        <f>ROUND(G43*$Q$3,0)</f>
        <v>0</v>
      </c>
      <c r="H44" s="57">
        <f>ROUND(H43*$Q$3,0)</f>
        <v>0</v>
      </c>
      <c r="I44" s="57">
        <f>ROUND(I43*$Q$3,0)</f>
        <v>0</v>
      </c>
      <c r="J44" s="172">
        <f>SUM(E44:I44)</f>
        <v>0</v>
      </c>
      <c r="L44" s="255" t="str">
        <f>L43</f>
        <v>A</v>
      </c>
      <c r="M44" s="231"/>
      <c r="N44" s="63"/>
      <c r="O44" s="63"/>
      <c r="P44" s="63"/>
      <c r="Q44" s="227">
        <v>1.03</v>
      </c>
      <c r="R44" s="466">
        <v>0</v>
      </c>
      <c r="S44" s="76">
        <f>$S$14</f>
        <v>12</v>
      </c>
      <c r="T44" s="17"/>
      <c r="U44" s="369"/>
      <c r="V44" s="369"/>
      <c r="W44" s="369"/>
      <c r="X44" s="369"/>
      <c r="Y44" s="369"/>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row>
    <row r="45" spans="1:65" ht="15" hidden="1">
      <c r="A45" s="10"/>
      <c r="B45" s="4"/>
      <c r="C45" s="100"/>
      <c r="D45" s="74" t="s">
        <v>29</v>
      </c>
      <c r="E45" s="184">
        <f>ROUND($Q$4*E42,0)</f>
        <v>0</v>
      </c>
      <c r="F45" s="184">
        <f>ROUND($Q$4*F42,0)</f>
        <v>0</v>
      </c>
      <c r="G45" s="184">
        <f>ROUND($Q$4*G42,0)</f>
        <v>0</v>
      </c>
      <c r="H45" s="184">
        <f>ROUND($Q$4*H42,0)</f>
        <v>0</v>
      </c>
      <c r="I45" s="184">
        <f>ROUND($Q$4*I42,0)</f>
        <v>0</v>
      </c>
      <c r="J45" s="181">
        <f>SUM(E45:I45)</f>
        <v>0</v>
      </c>
      <c r="L45" s="255" t="str">
        <f>L44</f>
        <v>A</v>
      </c>
      <c r="M45" s="231"/>
      <c r="N45" s="63"/>
      <c r="O45" s="63"/>
      <c r="P45" s="63"/>
      <c r="Q45" s="227">
        <v>1.03</v>
      </c>
      <c r="R45" s="466">
        <v>0</v>
      </c>
      <c r="S45" s="76">
        <f>$S$15</f>
        <v>12</v>
      </c>
      <c r="T45" s="17"/>
      <c r="U45" s="369"/>
      <c r="V45" s="369"/>
      <c r="W45" s="369"/>
      <c r="X45" s="369"/>
      <c r="Y45" s="369"/>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row>
    <row r="46" spans="1:65" hidden="1">
      <c r="A46" s="10"/>
      <c r="B46" s="4"/>
      <c r="C46" s="100"/>
      <c r="D46" s="77" t="s">
        <v>171</v>
      </c>
      <c r="E46" s="185">
        <f>SUM(E44:E45)</f>
        <v>0</v>
      </c>
      <c r="F46" s="185">
        <f t="shared" ref="F46:I46" si="26">SUM(F44:F45)</f>
        <v>0</v>
      </c>
      <c r="G46" s="185">
        <f t="shared" si="26"/>
        <v>0</v>
      </c>
      <c r="H46" s="185">
        <f t="shared" si="26"/>
        <v>0</v>
      </c>
      <c r="I46" s="185">
        <f t="shared" si="26"/>
        <v>0</v>
      </c>
      <c r="J46" s="186">
        <f>SUM(J44:J45)</f>
        <v>0</v>
      </c>
      <c r="L46" s="255" t="str">
        <f>L45</f>
        <v>A</v>
      </c>
      <c r="M46" s="231"/>
      <c r="N46" s="63"/>
      <c r="O46" s="63"/>
      <c r="P46" s="63"/>
      <c r="Q46" s="227">
        <v>1.03</v>
      </c>
      <c r="R46" s="466">
        <v>0</v>
      </c>
      <c r="S46" s="76">
        <f>$S$16</f>
        <v>12</v>
      </c>
      <c r="T46" s="17"/>
      <c r="U46" s="369"/>
      <c r="V46" s="369"/>
      <c r="W46" s="369"/>
      <c r="X46" s="369"/>
      <c r="Y46" s="369"/>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row>
    <row r="47" spans="1:65" hidden="1">
      <c r="A47" s="10"/>
      <c r="B47" s="4"/>
      <c r="C47" s="100"/>
      <c r="D47" s="74"/>
      <c r="E47" s="17"/>
      <c r="F47" s="17"/>
      <c r="G47" s="17"/>
      <c r="H47" s="17"/>
      <c r="I47" s="17"/>
      <c r="J47" s="26"/>
      <c r="L47" s="253"/>
      <c r="M47" s="231"/>
      <c r="N47" s="63"/>
      <c r="O47" s="63"/>
      <c r="P47" s="63"/>
      <c r="Q47" s="32"/>
      <c r="R47" s="467"/>
      <c r="S47" s="32"/>
      <c r="T47" s="17"/>
      <c r="U47" s="371"/>
      <c r="V47" s="372"/>
      <c r="W47" s="370"/>
      <c r="X47" s="370"/>
      <c r="Y47" s="37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row>
    <row r="48" spans="1:65" hidden="1">
      <c r="A48" s="103"/>
      <c r="B48" s="15" t="s">
        <v>123</v>
      </c>
      <c r="C48" s="101"/>
      <c r="D48" s="34" t="s">
        <v>121</v>
      </c>
      <c r="E48" s="100">
        <f>ROUND($R48*$S48,6)</f>
        <v>0</v>
      </c>
      <c r="F48" s="100">
        <f>ROUND($R49*$S49,6)</f>
        <v>0</v>
      </c>
      <c r="G48" s="100">
        <f>ROUND($R50*$S50,6)</f>
        <v>0</v>
      </c>
      <c r="H48" s="100">
        <f>ROUND($R51*$S51,6)</f>
        <v>0</v>
      </c>
      <c r="I48" s="100">
        <f>ROUND($R52*$S52,6)</f>
        <v>0</v>
      </c>
      <c r="J48" s="47"/>
      <c r="L48" s="253" t="s">
        <v>184</v>
      </c>
      <c r="M48" s="150">
        <v>0</v>
      </c>
      <c r="N48" s="230">
        <f>ROUND(M48/12,2)</f>
        <v>0</v>
      </c>
      <c r="O48" s="230">
        <f>LOOKUP(P48,'Longevity Lookup'!$A$3:$A$506,'Longevity Lookup'!$B$3:$B$506)</f>
        <v>0</v>
      </c>
      <c r="P48" s="224">
        <v>0</v>
      </c>
      <c r="Q48" s="227">
        <v>1.03</v>
      </c>
      <c r="R48" s="466">
        <v>0</v>
      </c>
      <c r="S48" s="76">
        <f>$S$12</f>
        <v>12</v>
      </c>
      <c r="T48" s="3"/>
      <c r="U48" s="369">
        <f>IFERROR((E50+E51)/E49,0)</f>
        <v>0</v>
      </c>
      <c r="V48" s="369">
        <f t="shared" ref="V48" si="27">IFERROR((F50+F51)/F49,0)</f>
        <v>0</v>
      </c>
      <c r="W48" s="369">
        <f t="shared" ref="W48" si="28">IFERROR((G50+G51)/G49,0)</f>
        <v>0</v>
      </c>
      <c r="X48" s="369">
        <f t="shared" ref="X48" si="29">IFERROR((H50+H51)/H49,0)</f>
        <v>0</v>
      </c>
      <c r="Y48" s="369">
        <f t="shared" ref="Y48" si="30">IFERROR((I50+I51)/I49,0)</f>
        <v>0</v>
      </c>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row>
    <row r="49" spans="1:65" hidden="1">
      <c r="A49" s="10"/>
      <c r="C49" s="100"/>
      <c r="D49" s="74" t="s">
        <v>15</v>
      </c>
      <c r="E49" s="57">
        <f>ROUND((N48+O48)*E48*Q48,0)</f>
        <v>0</v>
      </c>
      <c r="F49" s="57">
        <f>ROUND((N48+O48)*F48*Q48*Q49,0)</f>
        <v>0</v>
      </c>
      <c r="G49" s="57">
        <f>ROUND((N48+O48)*G48*Q48*Q49*Q50,0)</f>
        <v>0</v>
      </c>
      <c r="H49" s="57">
        <f>ROUND((N48+O48)*H48*Q48*Q49*Q50*Q51,0)</f>
        <v>0</v>
      </c>
      <c r="I49" s="57">
        <f>ROUND((N48+O48)*I48*Q48*Q49*Q50*Q51*Q52,0)</f>
        <v>0</v>
      </c>
      <c r="J49" s="172">
        <f>SUM(E49:I49)</f>
        <v>0</v>
      </c>
      <c r="L49" s="255" t="str">
        <f>L48</f>
        <v>A</v>
      </c>
      <c r="M49" s="231"/>
      <c r="N49" s="63"/>
      <c r="O49" s="63"/>
      <c r="P49" s="63"/>
      <c r="Q49" s="227">
        <v>1.03</v>
      </c>
      <c r="R49" s="466">
        <v>0</v>
      </c>
      <c r="S49" s="76">
        <f>$S$13</f>
        <v>12</v>
      </c>
      <c r="T49" s="17"/>
      <c r="U49" s="370"/>
      <c r="V49" s="370"/>
      <c r="W49" s="370"/>
      <c r="X49" s="370"/>
      <c r="Y49" s="37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row>
    <row r="50" spans="1:65" hidden="1">
      <c r="A50" s="10"/>
      <c r="B50" s="4"/>
      <c r="C50" s="100"/>
      <c r="D50" s="74" t="s">
        <v>30</v>
      </c>
      <c r="E50" s="57">
        <f>ROUND(E49*$Q$3,0)</f>
        <v>0</v>
      </c>
      <c r="F50" s="57">
        <f>ROUND(F49*$Q$3,0)</f>
        <v>0</v>
      </c>
      <c r="G50" s="57">
        <f>ROUND(G49*$Q$3,0)</f>
        <v>0</v>
      </c>
      <c r="H50" s="57">
        <f>ROUND(H49*$Q$3,0)</f>
        <v>0</v>
      </c>
      <c r="I50" s="57">
        <f>ROUND(I49*$Q$3,0)</f>
        <v>0</v>
      </c>
      <c r="J50" s="172">
        <f>SUM(E50:I50)</f>
        <v>0</v>
      </c>
      <c r="L50" s="255" t="str">
        <f>L49</f>
        <v>A</v>
      </c>
      <c r="M50" s="231"/>
      <c r="N50" s="63"/>
      <c r="O50" s="63"/>
      <c r="P50" s="63"/>
      <c r="Q50" s="227">
        <v>1.03</v>
      </c>
      <c r="R50" s="466">
        <v>0</v>
      </c>
      <c r="S50" s="76">
        <f>$S$14</f>
        <v>12</v>
      </c>
      <c r="T50" s="17"/>
      <c r="U50" s="369"/>
      <c r="V50" s="369"/>
      <c r="W50" s="369"/>
      <c r="X50" s="369"/>
      <c r="Y50" s="369"/>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row>
    <row r="51" spans="1:65" ht="15" hidden="1">
      <c r="A51" s="10"/>
      <c r="B51" s="4"/>
      <c r="C51" s="100"/>
      <c r="D51" s="74" t="s">
        <v>29</v>
      </c>
      <c r="E51" s="184">
        <f>ROUND($Q$4*E48,0)</f>
        <v>0</v>
      </c>
      <c r="F51" s="184">
        <f>ROUND($Q$4*F48,0)</f>
        <v>0</v>
      </c>
      <c r="G51" s="184">
        <f>ROUND($Q$4*G48,0)</f>
        <v>0</v>
      </c>
      <c r="H51" s="184">
        <f>ROUND($Q$4*H48,0)</f>
        <v>0</v>
      </c>
      <c r="I51" s="184">
        <f>ROUND($Q$4*I48,0)</f>
        <v>0</v>
      </c>
      <c r="J51" s="181">
        <f>SUM(E51:I51)</f>
        <v>0</v>
      </c>
      <c r="L51" s="255" t="str">
        <f>L50</f>
        <v>A</v>
      </c>
      <c r="M51" s="231"/>
      <c r="N51" s="63"/>
      <c r="O51" s="63"/>
      <c r="P51" s="63"/>
      <c r="Q51" s="227">
        <v>1.03</v>
      </c>
      <c r="R51" s="466">
        <v>0</v>
      </c>
      <c r="S51" s="76">
        <f>$S$15</f>
        <v>12</v>
      </c>
      <c r="T51" s="17"/>
      <c r="U51" s="369"/>
      <c r="V51" s="369"/>
      <c r="W51" s="369"/>
      <c r="X51" s="369"/>
      <c r="Y51" s="369"/>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row>
    <row r="52" spans="1:65" hidden="1">
      <c r="A52" s="10"/>
      <c r="B52" s="4"/>
      <c r="C52" s="100"/>
      <c r="D52" s="77" t="s">
        <v>171</v>
      </c>
      <c r="E52" s="185">
        <f>SUM(E50:E51)</f>
        <v>0</v>
      </c>
      <c r="F52" s="185">
        <f t="shared" ref="F52:I52" si="31">SUM(F50:F51)</f>
        <v>0</v>
      </c>
      <c r="G52" s="185">
        <f t="shared" si="31"/>
        <v>0</v>
      </c>
      <c r="H52" s="185">
        <f t="shared" si="31"/>
        <v>0</v>
      </c>
      <c r="I52" s="185">
        <f t="shared" si="31"/>
        <v>0</v>
      </c>
      <c r="J52" s="186">
        <f>SUM(J50:J51)</f>
        <v>0</v>
      </c>
      <c r="L52" s="255" t="str">
        <f>L51</f>
        <v>A</v>
      </c>
      <c r="M52" s="231"/>
      <c r="N52" s="63"/>
      <c r="O52" s="63"/>
      <c r="P52" s="63"/>
      <c r="Q52" s="227">
        <v>1.03</v>
      </c>
      <c r="R52" s="466">
        <v>0</v>
      </c>
      <c r="S52" s="76">
        <f>$S$16</f>
        <v>12</v>
      </c>
      <c r="T52" s="17"/>
      <c r="U52" s="369"/>
      <c r="V52" s="369"/>
      <c r="W52" s="369"/>
      <c r="X52" s="369"/>
      <c r="Y52" s="369"/>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row>
    <row r="53" spans="1:65" hidden="1">
      <c r="A53" s="10"/>
      <c r="B53" s="4"/>
      <c r="C53" s="100"/>
      <c r="D53" s="74"/>
      <c r="E53" s="17"/>
      <c r="F53" s="17"/>
      <c r="G53" s="17"/>
      <c r="H53" s="17"/>
      <c r="I53" s="17"/>
      <c r="J53" s="26"/>
      <c r="L53" s="253"/>
      <c r="M53" s="231"/>
      <c r="N53" s="63"/>
      <c r="O53" s="63"/>
      <c r="P53" s="63"/>
      <c r="Q53" s="32"/>
      <c r="R53" s="467"/>
      <c r="S53" s="32"/>
      <c r="T53" s="17"/>
      <c r="U53" s="371"/>
      <c r="V53" s="372"/>
      <c r="W53" s="370"/>
      <c r="X53" s="370"/>
      <c r="Y53" s="37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row>
    <row r="54" spans="1:65" hidden="1">
      <c r="A54" s="103"/>
      <c r="B54" s="15" t="s">
        <v>123</v>
      </c>
      <c r="C54" s="101"/>
      <c r="D54" s="34" t="s">
        <v>121</v>
      </c>
      <c r="E54" s="100">
        <f>ROUND($R54*$S54,6)</f>
        <v>0</v>
      </c>
      <c r="F54" s="100">
        <f>ROUND($R55*$S55,6)</f>
        <v>0</v>
      </c>
      <c r="G54" s="100">
        <f>ROUND($R56*$S56,6)</f>
        <v>0</v>
      </c>
      <c r="H54" s="100">
        <f>ROUND($R57*$S57,6)</f>
        <v>0</v>
      </c>
      <c r="I54" s="100">
        <f>ROUND($R58*$S58,6)</f>
        <v>0</v>
      </c>
      <c r="J54" s="47"/>
      <c r="L54" s="253" t="s">
        <v>184</v>
      </c>
      <c r="M54" s="150">
        <v>0</v>
      </c>
      <c r="N54" s="230">
        <f>ROUND(M54/12,2)</f>
        <v>0</v>
      </c>
      <c r="O54" s="230">
        <f>LOOKUP(P54,'Longevity Lookup'!$A$3:$A$506,'Longevity Lookup'!$B$3:$B$506)</f>
        <v>0</v>
      </c>
      <c r="P54" s="224">
        <v>0</v>
      </c>
      <c r="Q54" s="227">
        <v>1.03</v>
      </c>
      <c r="R54" s="466">
        <v>0</v>
      </c>
      <c r="S54" s="76">
        <f>$S$12</f>
        <v>12</v>
      </c>
      <c r="T54" s="3"/>
      <c r="U54" s="369">
        <f>IFERROR((E56+E57)/E55,0)</f>
        <v>0</v>
      </c>
      <c r="V54" s="369">
        <f t="shared" ref="V54" si="32">IFERROR((F56+F57)/F55,0)</f>
        <v>0</v>
      </c>
      <c r="W54" s="369">
        <f t="shared" ref="W54" si="33">IFERROR((G56+G57)/G55,0)</f>
        <v>0</v>
      </c>
      <c r="X54" s="369">
        <f t="shared" ref="X54" si="34">IFERROR((H56+H57)/H55,0)</f>
        <v>0</v>
      </c>
      <c r="Y54" s="369">
        <f t="shared" ref="Y54" si="35">IFERROR((I56+I57)/I55,0)</f>
        <v>0</v>
      </c>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row>
    <row r="55" spans="1:65" hidden="1">
      <c r="A55" s="10"/>
      <c r="C55" s="100"/>
      <c r="D55" s="74" t="s">
        <v>15</v>
      </c>
      <c r="E55" s="57">
        <f>ROUND((N54+O54)*E54*Q54,0)</f>
        <v>0</v>
      </c>
      <c r="F55" s="57">
        <f>ROUND((N54+O54)*F54*Q54*Q55,0)</f>
        <v>0</v>
      </c>
      <c r="G55" s="57">
        <f>ROUND((N54+O54)*G54*Q54*Q55*Q56,0)</f>
        <v>0</v>
      </c>
      <c r="H55" s="57">
        <f>ROUND((N54+O54)*H54*Q54*Q55*Q56*Q57,0)</f>
        <v>0</v>
      </c>
      <c r="I55" s="57">
        <f>ROUND((N54+O54)*I54*Q54*Q55*Q56*Q57*Q58,0)</f>
        <v>0</v>
      </c>
      <c r="J55" s="172">
        <f>SUM(E55:I55)</f>
        <v>0</v>
      </c>
      <c r="L55" s="255" t="str">
        <f>L54</f>
        <v>A</v>
      </c>
      <c r="M55" s="231"/>
      <c r="N55" s="63"/>
      <c r="O55" s="63"/>
      <c r="P55" s="63"/>
      <c r="Q55" s="227">
        <v>1.03</v>
      </c>
      <c r="R55" s="466">
        <v>0</v>
      </c>
      <c r="S55" s="76">
        <f>$S$13</f>
        <v>12</v>
      </c>
      <c r="T55" s="17"/>
      <c r="U55" s="370"/>
      <c r="V55" s="370"/>
      <c r="W55" s="370"/>
      <c r="X55" s="370"/>
      <c r="Y55" s="37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row>
    <row r="56" spans="1:65" hidden="1">
      <c r="A56" s="10"/>
      <c r="C56" s="100"/>
      <c r="D56" s="74" t="s">
        <v>30</v>
      </c>
      <c r="E56" s="57">
        <f>ROUND(E55*$Q$3,0)</f>
        <v>0</v>
      </c>
      <c r="F56" s="57">
        <f>ROUND(F55*$Q$3,0)</f>
        <v>0</v>
      </c>
      <c r="G56" s="57">
        <f>ROUND(G55*$Q$3,0)</f>
        <v>0</v>
      </c>
      <c r="H56" s="57">
        <f>ROUND(H55*$Q$3,0)</f>
        <v>0</v>
      </c>
      <c r="I56" s="57">
        <f>ROUND(I55*$Q$3,0)</f>
        <v>0</v>
      </c>
      <c r="J56" s="172">
        <f>SUM(E56:I56)</f>
        <v>0</v>
      </c>
      <c r="L56" s="255" t="str">
        <f>L55</f>
        <v>A</v>
      </c>
      <c r="M56" s="231"/>
      <c r="N56" s="63"/>
      <c r="O56" s="63"/>
      <c r="P56" s="63"/>
      <c r="Q56" s="227">
        <v>1.03</v>
      </c>
      <c r="R56" s="466">
        <v>0</v>
      </c>
      <c r="S56" s="76">
        <f>$S$14</f>
        <v>12</v>
      </c>
      <c r="T56" s="17"/>
      <c r="U56" s="369"/>
      <c r="V56" s="369"/>
      <c r="W56" s="369"/>
      <c r="X56" s="369"/>
      <c r="Y56" s="369"/>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row>
    <row r="57" spans="1:65" ht="15" hidden="1">
      <c r="A57" s="10"/>
      <c r="C57" s="100"/>
      <c r="D57" s="74" t="s">
        <v>29</v>
      </c>
      <c r="E57" s="184">
        <f>ROUND($Q$4*E54,0)</f>
        <v>0</v>
      </c>
      <c r="F57" s="184">
        <f>ROUND($Q$4*F54,0)</f>
        <v>0</v>
      </c>
      <c r="G57" s="184">
        <f>ROUND($Q$4*G54,0)</f>
        <v>0</v>
      </c>
      <c r="H57" s="184">
        <f>ROUND($Q$4*H54,0)</f>
        <v>0</v>
      </c>
      <c r="I57" s="184">
        <f>ROUND($Q$4*I54,0)</f>
        <v>0</v>
      </c>
      <c r="J57" s="181">
        <f>SUM(E57:I57)</f>
        <v>0</v>
      </c>
      <c r="L57" s="255" t="str">
        <f>L56</f>
        <v>A</v>
      </c>
      <c r="M57" s="231"/>
      <c r="N57" s="63"/>
      <c r="O57" s="63"/>
      <c r="P57" s="63"/>
      <c r="Q57" s="227">
        <v>1.03</v>
      </c>
      <c r="R57" s="466">
        <v>0</v>
      </c>
      <c r="S57" s="76">
        <f>$S$15</f>
        <v>12</v>
      </c>
      <c r="T57" s="17"/>
      <c r="U57" s="370"/>
      <c r="V57" s="370"/>
      <c r="W57" s="370"/>
      <c r="X57" s="370"/>
      <c r="Y57" s="37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row>
    <row r="58" spans="1:65" hidden="1">
      <c r="A58" s="10"/>
      <c r="C58" s="100"/>
      <c r="D58" s="77" t="s">
        <v>171</v>
      </c>
      <c r="E58" s="185">
        <f>SUM(E56:E57)</f>
        <v>0</v>
      </c>
      <c r="F58" s="185">
        <f t="shared" ref="F58:I58" si="36">SUM(F56:F57)</f>
        <v>0</v>
      </c>
      <c r="G58" s="185">
        <f t="shared" si="36"/>
        <v>0</v>
      </c>
      <c r="H58" s="185">
        <f t="shared" si="36"/>
        <v>0</v>
      </c>
      <c r="I58" s="185">
        <f t="shared" si="36"/>
        <v>0</v>
      </c>
      <c r="J58" s="186">
        <f>SUM(J56:J57)</f>
        <v>0</v>
      </c>
      <c r="L58" s="255" t="str">
        <f>L57</f>
        <v>A</v>
      </c>
      <c r="M58" s="231"/>
      <c r="N58" s="63"/>
      <c r="O58" s="63"/>
      <c r="P58" s="63"/>
      <c r="Q58" s="227">
        <v>1.03</v>
      </c>
      <c r="R58" s="466">
        <v>0</v>
      </c>
      <c r="S58" s="76">
        <f>$S$16</f>
        <v>12</v>
      </c>
      <c r="T58" s="17"/>
      <c r="U58" s="369"/>
      <c r="V58" s="369"/>
      <c r="W58" s="369"/>
      <c r="X58" s="369"/>
      <c r="Y58" s="369"/>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row>
    <row r="59" spans="1:65" hidden="1">
      <c r="A59" s="10"/>
      <c r="C59" s="100"/>
      <c r="D59" s="74"/>
      <c r="E59" s="17"/>
      <c r="F59" s="17"/>
      <c r="G59" s="17"/>
      <c r="H59" s="17"/>
      <c r="I59" s="17"/>
      <c r="J59" s="26"/>
      <c r="L59" s="253"/>
      <c r="M59" s="3"/>
      <c r="N59" s="3"/>
      <c r="O59" s="3"/>
      <c r="P59" s="3"/>
      <c r="Q59" s="3"/>
      <c r="R59" s="5"/>
      <c r="S59" s="4"/>
      <c r="T59" s="17"/>
      <c r="U59" s="25"/>
      <c r="V59" s="25"/>
      <c r="W59" s="25"/>
      <c r="X59" s="25"/>
      <c r="Y59" s="25"/>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row>
    <row r="60" spans="1:65" ht="3.75" customHeight="1">
      <c r="A60" s="10"/>
      <c r="D60" s="22"/>
      <c r="E60" s="22"/>
      <c r="F60" s="22"/>
      <c r="G60" s="22"/>
      <c r="H60" s="22"/>
      <c r="I60" s="22"/>
      <c r="J60" s="76"/>
      <c r="L60" s="253"/>
      <c r="S60" s="17"/>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row>
    <row r="61" spans="1:65">
      <c r="A61" s="48" t="s">
        <v>19</v>
      </c>
      <c r="B61" s="49"/>
      <c r="C61" s="49"/>
      <c r="D61" s="50"/>
      <c r="E61" s="178">
        <f>SUMIF($D$11:$D$60,"*Salary",E11:E60)</f>
        <v>0</v>
      </c>
      <c r="F61" s="178">
        <f t="shared" ref="F61:I61" si="37">SUMIF($D$11:$D$60,"*Salary",F11:F60)</f>
        <v>0</v>
      </c>
      <c r="G61" s="178">
        <f t="shared" si="37"/>
        <v>0</v>
      </c>
      <c r="H61" s="178">
        <f t="shared" si="37"/>
        <v>0</v>
      </c>
      <c r="I61" s="178">
        <f t="shared" si="37"/>
        <v>0</v>
      </c>
      <c r="J61" s="172">
        <f>SUM(E61:I61)</f>
        <v>0</v>
      </c>
      <c r="L61" s="253"/>
      <c r="S61" s="4"/>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row>
    <row r="62" spans="1:65" ht="15">
      <c r="A62" s="48" t="s">
        <v>20</v>
      </c>
      <c r="B62" s="49"/>
      <c r="C62" s="49"/>
      <c r="D62" s="50"/>
      <c r="E62" s="180">
        <f>SUMIF(D13:D60,"*Total Fringe",E13:E60)</f>
        <v>0</v>
      </c>
      <c r="F62" s="180">
        <f>SUMIF($D$13:$D$60,"*Total Fringe",F13:F60)</f>
        <v>0</v>
      </c>
      <c r="G62" s="180">
        <f t="shared" ref="G62:I62" si="38">SUMIF($D$13:$D$60,"*Total Fringe",G13:G60)</f>
        <v>0</v>
      </c>
      <c r="H62" s="180">
        <f t="shared" si="38"/>
        <v>0</v>
      </c>
      <c r="I62" s="180">
        <f t="shared" si="38"/>
        <v>0</v>
      </c>
      <c r="J62" s="181">
        <f>SUM(E62:I62)</f>
        <v>0</v>
      </c>
      <c r="L62" s="253"/>
      <c r="S62" s="4"/>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row>
    <row r="63" spans="1:65">
      <c r="A63" s="48" t="s">
        <v>21</v>
      </c>
      <c r="B63" s="49"/>
      <c r="C63" s="49"/>
      <c r="D63" s="50"/>
      <c r="E63" s="191">
        <f>SUM(E61:E62)</f>
        <v>0</v>
      </c>
      <c r="F63" s="191">
        <f t="shared" ref="F63:I63" si="39">SUM(F61:F62)</f>
        <v>0</v>
      </c>
      <c r="G63" s="191">
        <f t="shared" si="39"/>
        <v>0</v>
      </c>
      <c r="H63" s="191">
        <f t="shared" si="39"/>
        <v>0</v>
      </c>
      <c r="I63" s="191">
        <f t="shared" si="39"/>
        <v>0</v>
      </c>
      <c r="J63" s="172">
        <f>SUM(E63:I63)</f>
        <v>0</v>
      </c>
      <c r="L63" s="253"/>
      <c r="N63" s="794"/>
      <c r="O63" s="795"/>
      <c r="P63" s="796"/>
      <c r="Q63" s="797"/>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row>
    <row r="64" spans="1:65">
      <c r="A64" s="1"/>
      <c r="B64" s="58"/>
      <c r="C64" s="58"/>
      <c r="D64" s="71"/>
      <c r="E64" s="8"/>
      <c r="F64" s="8"/>
      <c r="G64" s="8"/>
      <c r="H64" s="8"/>
      <c r="I64" s="8"/>
      <c r="J64" s="45"/>
      <c r="L64" s="253"/>
      <c r="N64" s="798"/>
      <c r="O64" s="798"/>
      <c r="P64" s="798"/>
      <c r="Q64" s="799"/>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row>
    <row r="65" spans="1:65">
      <c r="A65" s="20" t="s">
        <v>22</v>
      </c>
      <c r="B65" s="92"/>
      <c r="C65" s="92"/>
      <c r="D65" s="46"/>
      <c r="J65" s="33"/>
      <c r="L65" s="253"/>
      <c r="M65" s="58"/>
      <c r="N65" s="71"/>
      <c r="O65" s="71"/>
      <c r="P65" s="71"/>
      <c r="Q65" s="71"/>
      <c r="R65" s="71"/>
      <c r="S65" s="71"/>
      <c r="T65" s="71"/>
      <c r="U65" s="625"/>
      <c r="V65" s="625"/>
      <c r="W65" s="625"/>
      <c r="X65" s="625"/>
      <c r="Y65" s="625"/>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row>
    <row r="66" spans="1:65">
      <c r="A66" s="716" t="s">
        <v>392</v>
      </c>
      <c r="B66" s="716"/>
      <c r="C66" s="716"/>
      <c r="D66" s="716"/>
      <c r="E66" s="716"/>
      <c r="F66" s="716"/>
      <c r="G66" s="716"/>
      <c r="H66" s="716"/>
      <c r="I66" s="716"/>
      <c r="J66" s="716"/>
      <c r="L66" s="253"/>
      <c r="M66" s="58"/>
      <c r="N66" s="71"/>
      <c r="O66" s="71"/>
      <c r="P66" s="71"/>
      <c r="Q66" s="71"/>
      <c r="R66" s="71"/>
      <c r="S66" s="71"/>
      <c r="T66" s="71"/>
      <c r="U66" s="470"/>
      <c r="V66" s="470"/>
      <c r="W66" s="470"/>
      <c r="X66" s="470"/>
      <c r="Y66" s="47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row>
    <row r="67" spans="1:65">
      <c r="A67" s="58" t="s">
        <v>61</v>
      </c>
      <c r="B67" s="58" t="s">
        <v>62</v>
      </c>
      <c r="D67" s="46"/>
      <c r="E67" s="18" t="str">
        <f>E10</f>
        <v>Year 1</v>
      </c>
      <c r="F67" s="18" t="str">
        <f>F10</f>
        <v>Year 2</v>
      </c>
      <c r="G67" s="18" t="str">
        <f>G10</f>
        <v>Year 3</v>
      </c>
      <c r="H67" s="18" t="str">
        <f>H10</f>
        <v>Year 4</v>
      </c>
      <c r="I67" s="18" t="str">
        <f>I10</f>
        <v>Year 5</v>
      </c>
      <c r="J67" s="46" t="s">
        <v>1</v>
      </c>
      <c r="L67" s="253"/>
      <c r="M67" s="92" t="s">
        <v>117</v>
      </c>
      <c r="N67" s="46" t="s">
        <v>15</v>
      </c>
      <c r="O67" s="46" t="s">
        <v>245</v>
      </c>
      <c r="P67" s="46" t="s">
        <v>101</v>
      </c>
      <c r="Q67" s="46" t="s">
        <v>109</v>
      </c>
      <c r="R67" s="46" t="s">
        <v>111</v>
      </c>
      <c r="S67" s="46" t="s">
        <v>101</v>
      </c>
      <c r="T67" s="46" t="s">
        <v>170</v>
      </c>
      <c r="U67" s="367" t="s">
        <v>31</v>
      </c>
      <c r="V67" s="368" t="s">
        <v>32</v>
      </c>
      <c r="W67" s="368" t="s">
        <v>33</v>
      </c>
      <c r="X67" s="368" t="s">
        <v>34</v>
      </c>
      <c r="Y67" s="368" t="s">
        <v>35</v>
      </c>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row>
    <row r="68" spans="1:65">
      <c r="A68" s="103"/>
      <c r="B68" s="102" t="s">
        <v>124</v>
      </c>
      <c r="C68" s="92"/>
      <c r="D68" s="34" t="s">
        <v>121</v>
      </c>
      <c r="E68" s="100">
        <f>ROUND($R68*$S68*T68,6)</f>
        <v>0</v>
      </c>
      <c r="F68" s="100">
        <f>ROUND($R69*$S69*T69,6)</f>
        <v>0</v>
      </c>
      <c r="G68" s="100">
        <f>ROUND($R70*$S70*T70,6)</f>
        <v>0</v>
      </c>
      <c r="H68" s="100">
        <f>ROUND($R71*$S71*T71,6)</f>
        <v>0</v>
      </c>
      <c r="I68" s="100">
        <f>ROUND($R72*$S72*T72,6)</f>
        <v>0</v>
      </c>
      <c r="J68" s="46"/>
      <c r="L68" s="271" t="s">
        <v>184</v>
      </c>
      <c r="M68" s="150">
        <v>0</v>
      </c>
      <c r="N68" s="230">
        <f>ROUND(M68/12,2)</f>
        <v>0</v>
      </c>
      <c r="O68" s="230">
        <f>LOOKUP(P68,'Longevity Lookup'!$A$3:$A$506,'Longevity Lookup'!$B$3:$B$506)</f>
        <v>0</v>
      </c>
      <c r="P68" s="224">
        <v>0</v>
      </c>
      <c r="Q68" s="227">
        <v>1</v>
      </c>
      <c r="R68" s="466">
        <v>0</v>
      </c>
      <c r="S68" s="76">
        <f>$S$12</f>
        <v>12</v>
      </c>
      <c r="T68" s="227">
        <v>0</v>
      </c>
      <c r="U68" s="369">
        <f>IFERROR((E71+E72)/E70,0)</f>
        <v>0</v>
      </c>
      <c r="V68" s="369">
        <f t="shared" ref="V68:Y68" si="40">IFERROR((F71+F72)/F70,0)</f>
        <v>0</v>
      </c>
      <c r="W68" s="369">
        <f t="shared" si="40"/>
        <v>0</v>
      </c>
      <c r="X68" s="369">
        <f t="shared" si="40"/>
        <v>0</v>
      </c>
      <c r="Y68" s="369">
        <f t="shared" si="40"/>
        <v>0</v>
      </c>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row>
    <row r="69" spans="1:65">
      <c r="A69" s="20"/>
      <c r="B69" s="102"/>
      <c r="C69" s="92"/>
      <c r="D69" s="34" t="s">
        <v>172</v>
      </c>
      <c r="E69" s="22">
        <f>T68</f>
        <v>0</v>
      </c>
      <c r="F69" s="22">
        <f>T69</f>
        <v>0</v>
      </c>
      <c r="G69" s="22">
        <f>T70</f>
        <v>0</v>
      </c>
      <c r="H69" s="22">
        <f>T71</f>
        <v>0</v>
      </c>
      <c r="I69" s="22">
        <f>T72</f>
        <v>0</v>
      </c>
      <c r="J69" s="46"/>
      <c r="L69" s="255" t="str">
        <f>L68</f>
        <v>A</v>
      </c>
      <c r="M69" s="231"/>
      <c r="N69" s="230"/>
      <c r="O69" s="230"/>
      <c r="P69" s="230"/>
      <c r="Q69" s="227">
        <v>1.03</v>
      </c>
      <c r="R69" s="466">
        <v>0</v>
      </c>
      <c r="S69" s="76">
        <f>$S$13</f>
        <v>12</v>
      </c>
      <c r="T69" s="227">
        <v>0</v>
      </c>
      <c r="U69" s="369"/>
      <c r="V69" s="369"/>
      <c r="W69" s="369"/>
      <c r="X69" s="369"/>
      <c r="Y69" s="369"/>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row>
    <row r="70" spans="1:65">
      <c r="A70" s="10"/>
      <c r="C70" s="100"/>
      <c r="D70" s="74" t="s">
        <v>15</v>
      </c>
      <c r="E70" s="57">
        <f>ROUND((N68+O68)*E68*Q68,0)</f>
        <v>0</v>
      </c>
      <c r="F70" s="57">
        <f>ROUND((N68+O68)*F68*Q68*Q69,0)</f>
        <v>0</v>
      </c>
      <c r="G70" s="57">
        <f>ROUND((N68+O68)*G68*Q68*Q69*Q70,0)</f>
        <v>0</v>
      </c>
      <c r="H70" s="57">
        <f>ROUND((N68+O68)*H68*Q68*Q69*Q70*Q71,0)</f>
        <v>0</v>
      </c>
      <c r="I70" s="57">
        <f>ROUND((N68+O68)*I68*Q68*Q69*Q70*Q71*Q72,0)</f>
        <v>0</v>
      </c>
      <c r="J70" s="172">
        <f>SUM(E70:I70)</f>
        <v>0</v>
      </c>
      <c r="L70" s="255" t="str">
        <f>L69</f>
        <v>A</v>
      </c>
      <c r="M70" s="231"/>
      <c r="N70" s="63"/>
      <c r="O70" s="63"/>
      <c r="P70" s="63"/>
      <c r="Q70" s="227">
        <v>1.03</v>
      </c>
      <c r="R70" s="466">
        <v>0</v>
      </c>
      <c r="S70" s="76">
        <f>$S$14</f>
        <v>12</v>
      </c>
      <c r="T70" s="227">
        <v>0</v>
      </c>
      <c r="U70" s="370"/>
      <c r="V70" s="370"/>
      <c r="W70" s="370"/>
      <c r="X70" s="370"/>
      <c r="Y70" s="37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row>
    <row r="71" spans="1:65">
      <c r="A71" s="10"/>
      <c r="B71" s="436" t="s">
        <v>280</v>
      </c>
      <c r="C71" s="100"/>
      <c r="D71" s="74" t="s">
        <v>30</v>
      </c>
      <c r="E71" s="57">
        <f>IFERROR(IF((ROUND(E70*$Q$3,0) + ROUND($Q$4*E68,0))/E70 &gt; 35%, ROUND(E70*$Q$8,0), ROUND(E70*$Q$3,0)),0)</f>
        <v>0</v>
      </c>
      <c r="F71" s="57">
        <f t="shared" ref="F71:I71" si="41">IFERROR(IF((ROUND(F70*$Q$3,0) + ROUND($Q$4*F68,0))/F70 &gt; 35%, ROUND(F70*$Q$8,0), ROUND(F70*$Q$3,0)),0)</f>
        <v>0</v>
      </c>
      <c r="G71" s="57">
        <f t="shared" si="41"/>
        <v>0</v>
      </c>
      <c r="H71" s="57">
        <f t="shared" si="41"/>
        <v>0</v>
      </c>
      <c r="I71" s="57">
        <f t="shared" si="41"/>
        <v>0</v>
      </c>
      <c r="J71" s="172">
        <f>SUM(E71:I71)</f>
        <v>0</v>
      </c>
      <c r="L71" s="255" t="str">
        <f>L70</f>
        <v>A</v>
      </c>
      <c r="M71" s="231"/>
      <c r="N71" s="63"/>
      <c r="O71" s="63"/>
      <c r="P71" s="63"/>
      <c r="Q71" s="227">
        <v>1.03</v>
      </c>
      <c r="R71" s="466">
        <v>0</v>
      </c>
      <c r="S71" s="76">
        <f>$S$15</f>
        <v>12</v>
      </c>
      <c r="T71" s="227">
        <v>0</v>
      </c>
      <c r="U71" s="369"/>
      <c r="V71" s="369"/>
      <c r="W71" s="369"/>
      <c r="X71" s="369"/>
      <c r="Y71" s="369"/>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row>
    <row r="72" spans="1:65" ht="15">
      <c r="A72" s="10"/>
      <c r="B72" s="436" t="s">
        <v>281</v>
      </c>
      <c r="C72" s="100"/>
      <c r="D72" s="74" t="s">
        <v>29</v>
      </c>
      <c r="E72" s="184">
        <f>IFERROR(IF((ROUND(E70*$Q$3,0) + ROUND($Q$4*E68,0))/E70 &gt; 35%, 0, ROUND(E68*$Q$4,0)),0)</f>
        <v>0</v>
      </c>
      <c r="F72" s="184">
        <f t="shared" ref="F72:I72" si="42">IFERROR(IF((ROUND(F70*$Q$3,0) + ROUND($Q$4*F68,0))/F70 &gt; 35%, 0, ROUND(F68*$Q$4,0)),0)</f>
        <v>0</v>
      </c>
      <c r="G72" s="184">
        <f t="shared" si="42"/>
        <v>0</v>
      </c>
      <c r="H72" s="184">
        <f t="shared" si="42"/>
        <v>0</v>
      </c>
      <c r="I72" s="184">
        <f t="shared" si="42"/>
        <v>0</v>
      </c>
      <c r="J72" s="181">
        <f>SUM(E72:I72)</f>
        <v>0</v>
      </c>
      <c r="L72" s="255" t="str">
        <f>L71</f>
        <v>A</v>
      </c>
      <c r="M72" s="231"/>
      <c r="N72" s="63"/>
      <c r="O72" s="63"/>
      <c r="P72" s="63"/>
      <c r="Q72" s="227">
        <v>1.03</v>
      </c>
      <c r="R72" s="466">
        <v>0</v>
      </c>
      <c r="S72" s="76">
        <f>$S$16</f>
        <v>12</v>
      </c>
      <c r="T72" s="227">
        <v>0</v>
      </c>
      <c r="U72" s="369"/>
      <c r="V72" s="369"/>
      <c r="W72" s="369"/>
      <c r="X72" s="369"/>
      <c r="Y72" s="369"/>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row>
    <row r="73" spans="1:65">
      <c r="A73" s="10"/>
      <c r="B73" s="102"/>
      <c r="C73" s="100"/>
      <c r="D73" s="77" t="s">
        <v>171</v>
      </c>
      <c r="E73" s="185">
        <f>SUM(E71:E72)</f>
        <v>0</v>
      </c>
      <c r="F73" s="185">
        <f t="shared" ref="F73:I73" si="43">SUM(F71:F72)</f>
        <v>0</v>
      </c>
      <c r="G73" s="185">
        <f t="shared" si="43"/>
        <v>0</v>
      </c>
      <c r="H73" s="185">
        <f t="shared" si="43"/>
        <v>0</v>
      </c>
      <c r="I73" s="185">
        <f t="shared" si="43"/>
        <v>0</v>
      </c>
      <c r="J73" s="186">
        <f>SUM(J71:J72)</f>
        <v>0</v>
      </c>
      <c r="L73" s="253"/>
      <c r="M73" s="231"/>
      <c r="N73" s="63"/>
      <c r="O73" s="63"/>
      <c r="P73" s="63"/>
      <c r="Q73" s="74"/>
      <c r="R73" s="468"/>
      <c r="S73" s="76"/>
      <c r="T73" s="74"/>
      <c r="U73" s="369"/>
      <c r="V73" s="369"/>
      <c r="W73" s="369"/>
      <c r="X73" s="369"/>
      <c r="Y73" s="369"/>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row>
    <row r="74" spans="1:65">
      <c r="A74" s="10"/>
      <c r="B74" s="102"/>
      <c r="C74" s="100"/>
      <c r="D74" s="74"/>
      <c r="E74" s="17"/>
      <c r="F74" s="17"/>
      <c r="G74" s="17"/>
      <c r="H74" s="17"/>
      <c r="I74" s="17"/>
      <c r="J74" s="26"/>
      <c r="L74" s="253"/>
      <c r="M74" s="231"/>
      <c r="N74" s="63"/>
      <c r="O74" s="63"/>
      <c r="P74" s="63"/>
      <c r="Q74" s="34"/>
      <c r="R74" s="467"/>
      <c r="S74" s="34"/>
      <c r="T74" s="229"/>
      <c r="U74" s="371"/>
      <c r="V74" s="372"/>
      <c r="W74" s="370"/>
      <c r="X74" s="370"/>
      <c r="Y74" s="37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row>
    <row r="75" spans="1:65">
      <c r="A75" s="103"/>
      <c r="B75" s="102" t="s">
        <v>124</v>
      </c>
      <c r="D75" s="34" t="s">
        <v>121</v>
      </c>
      <c r="E75" s="100">
        <f>ROUND($R75*$S75*T75,6)</f>
        <v>0</v>
      </c>
      <c r="F75" s="100">
        <f>ROUND($R76*$S76*T76,6)</f>
        <v>0</v>
      </c>
      <c r="G75" s="100">
        <f>ROUND($R77*$S77*T77,6)</f>
        <v>0</v>
      </c>
      <c r="H75" s="100">
        <f>ROUND($R78*$S78*T78,6)</f>
        <v>0</v>
      </c>
      <c r="I75" s="100">
        <f>ROUND($R79*$S79*T79,6)</f>
        <v>0</v>
      </c>
      <c r="J75" s="46"/>
      <c r="L75" s="253" t="s">
        <v>184</v>
      </c>
      <c r="M75" s="150">
        <v>0</v>
      </c>
      <c r="N75" s="230">
        <f>ROUND(M75/12,2)</f>
        <v>0</v>
      </c>
      <c r="O75" s="230">
        <f>LOOKUP(P75,'Longevity Lookup'!$A$3:$A$506,'Longevity Lookup'!$B$3:$B$506)</f>
        <v>0</v>
      </c>
      <c r="P75" s="224">
        <v>0</v>
      </c>
      <c r="Q75" s="227">
        <v>1</v>
      </c>
      <c r="R75" s="466">
        <v>0</v>
      </c>
      <c r="S75" s="76">
        <f>$S$12</f>
        <v>12</v>
      </c>
      <c r="T75" s="227">
        <v>0</v>
      </c>
      <c r="U75" s="369">
        <f>IFERROR((E78+E79)/E77,0)</f>
        <v>0</v>
      </c>
      <c r="V75" s="369">
        <f t="shared" ref="V75" si="44">IFERROR((F78+F79)/F77,0)</f>
        <v>0</v>
      </c>
      <c r="W75" s="369">
        <f t="shared" ref="W75" si="45">IFERROR((G78+G79)/G77,0)</f>
        <v>0</v>
      </c>
      <c r="X75" s="369">
        <f t="shared" ref="X75" si="46">IFERROR((H78+H79)/H77,0)</f>
        <v>0</v>
      </c>
      <c r="Y75" s="369">
        <f t="shared" ref="Y75" si="47">IFERROR((I78+I79)/I77,0)</f>
        <v>0</v>
      </c>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row>
    <row r="76" spans="1:65">
      <c r="B76" s="102"/>
      <c r="D76" s="34" t="s">
        <v>172</v>
      </c>
      <c r="E76" s="22">
        <f>T75</f>
        <v>0</v>
      </c>
      <c r="F76" s="22">
        <f>T76</f>
        <v>0</v>
      </c>
      <c r="G76" s="22">
        <f>T77</f>
        <v>0</v>
      </c>
      <c r="H76" s="22">
        <f>T78</f>
        <v>0</v>
      </c>
      <c r="I76" s="22">
        <f>T79</f>
        <v>0</v>
      </c>
      <c r="J76" s="163"/>
      <c r="L76" s="255" t="str">
        <f>L75</f>
        <v>A</v>
      </c>
      <c r="M76" s="231"/>
      <c r="N76" s="230"/>
      <c r="O76" s="230"/>
      <c r="P76" s="230"/>
      <c r="Q76" s="227">
        <v>1.03</v>
      </c>
      <c r="R76" s="466">
        <v>0</v>
      </c>
      <c r="S76" s="76">
        <f>$S$13</f>
        <v>12</v>
      </c>
      <c r="T76" s="227">
        <v>0</v>
      </c>
      <c r="U76" s="369"/>
      <c r="V76" s="369"/>
      <c r="W76" s="369"/>
      <c r="X76" s="369"/>
      <c r="Y76" s="369"/>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row>
    <row r="77" spans="1:65">
      <c r="A77" s="10"/>
      <c r="C77" s="100"/>
      <c r="D77" s="74" t="s">
        <v>15</v>
      </c>
      <c r="E77" s="57">
        <f>ROUND((N75+O75)*E75*Q75,0)</f>
        <v>0</v>
      </c>
      <c r="F77" s="57">
        <f>ROUND((N75+O75)*F75*Q75*Q76,0)</f>
        <v>0</v>
      </c>
      <c r="G77" s="57">
        <f>ROUND((N75+O75)*G75*Q75*Q76*Q77,0)</f>
        <v>0</v>
      </c>
      <c r="H77" s="57">
        <f>ROUND((N75+O75)*H75*Q75*Q76*Q77*Q78,0)</f>
        <v>0</v>
      </c>
      <c r="I77" s="57">
        <f>ROUND((N75+O75)*I75*Q75*Q76*Q77*Q78*Q79,0)</f>
        <v>0</v>
      </c>
      <c r="J77" s="172">
        <f>SUM(E77:I77)</f>
        <v>0</v>
      </c>
      <c r="L77" s="255" t="str">
        <f>L76</f>
        <v>A</v>
      </c>
      <c r="M77" s="231"/>
      <c r="N77" s="63"/>
      <c r="O77" s="63"/>
      <c r="P77" s="63"/>
      <c r="Q77" s="227">
        <v>1.03</v>
      </c>
      <c r="R77" s="466">
        <v>0</v>
      </c>
      <c r="S77" s="76">
        <f>$S$14</f>
        <v>12</v>
      </c>
      <c r="T77" s="227">
        <v>0</v>
      </c>
      <c r="U77" s="370"/>
      <c r="V77" s="370"/>
      <c r="W77" s="370"/>
      <c r="X77" s="370"/>
      <c r="Y77" s="37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row>
    <row r="78" spans="1:65">
      <c r="A78" s="10"/>
      <c r="B78" s="436" t="s">
        <v>280</v>
      </c>
      <c r="C78" s="100"/>
      <c r="D78" s="74" t="s">
        <v>30</v>
      </c>
      <c r="E78" s="57">
        <f>IFERROR(IF((ROUND(E77*$Q$3,0) + ROUND($Q$4*E75,0))/E77 &gt; 35%, ROUND(E77*$Q$8,0), ROUND(E77*$Q$3,0)),0)</f>
        <v>0</v>
      </c>
      <c r="F78" s="57">
        <f t="shared" ref="F78" si="48">IFERROR(IF((ROUND(F77*$Q$3,0) + ROUND($Q$4*F75,0))/F77 &gt; 35%, ROUND(F77*$Q$8,0), ROUND(F77*$Q$3,0)),0)</f>
        <v>0</v>
      </c>
      <c r="G78" s="57">
        <f t="shared" ref="G78" si="49">IFERROR(IF((ROUND(G77*$Q$3,0) + ROUND($Q$4*G75,0))/G77 &gt; 35%, ROUND(G77*$Q$8,0), ROUND(G77*$Q$3,0)),0)</f>
        <v>0</v>
      </c>
      <c r="H78" s="57">
        <f t="shared" ref="H78" si="50">IFERROR(IF((ROUND(H77*$Q$3,0) + ROUND($Q$4*H75,0))/H77 &gt; 35%, ROUND(H77*$Q$8,0), ROUND(H77*$Q$3,0)),0)</f>
        <v>0</v>
      </c>
      <c r="I78" s="57">
        <f t="shared" ref="I78" si="51">IFERROR(IF((ROUND(I77*$Q$3,0) + ROUND($Q$4*I75,0))/I77 &gt; 35%, ROUND(I77*$Q$8,0), ROUND(I77*$Q$3,0)),0)</f>
        <v>0</v>
      </c>
      <c r="J78" s="172">
        <f>SUM(E78:I78)</f>
        <v>0</v>
      </c>
      <c r="L78" s="255" t="str">
        <f>L77</f>
        <v>A</v>
      </c>
      <c r="M78" s="231"/>
      <c r="N78" s="63"/>
      <c r="O78" s="63"/>
      <c r="P78" s="63"/>
      <c r="Q78" s="227">
        <v>1.03</v>
      </c>
      <c r="R78" s="466">
        <v>0</v>
      </c>
      <c r="S78" s="76">
        <f>$S$15</f>
        <v>12</v>
      </c>
      <c r="T78" s="227">
        <v>0</v>
      </c>
      <c r="U78" s="369"/>
      <c r="V78" s="369"/>
      <c r="W78" s="369"/>
      <c r="X78" s="369"/>
      <c r="Y78" s="369"/>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row>
    <row r="79" spans="1:65" ht="15">
      <c r="A79" s="10"/>
      <c r="B79" s="436" t="s">
        <v>281</v>
      </c>
      <c r="C79" s="100"/>
      <c r="D79" s="74" t="s">
        <v>29</v>
      </c>
      <c r="E79" s="184">
        <f>IFERROR(IF((ROUND(E77*$Q$3,0) + ROUND($Q$4*E75,0))/E77 &gt; 35%, 0, ROUND(E75*$Q$4,0)),0)</f>
        <v>0</v>
      </c>
      <c r="F79" s="184">
        <f t="shared" ref="F79:I79" si="52">IFERROR(IF((ROUND(F77*$Q$3,0) + ROUND($Q$4*F75,0))/F77 &gt; 35%, 0, ROUND(F75*$Q$4,0)),0)</f>
        <v>0</v>
      </c>
      <c r="G79" s="184">
        <f t="shared" si="52"/>
        <v>0</v>
      </c>
      <c r="H79" s="184">
        <f t="shared" si="52"/>
        <v>0</v>
      </c>
      <c r="I79" s="184">
        <f t="shared" si="52"/>
        <v>0</v>
      </c>
      <c r="J79" s="181">
        <f>SUM(E79:I79)</f>
        <v>0</v>
      </c>
      <c r="L79" s="255" t="str">
        <f>L78</f>
        <v>A</v>
      </c>
      <c r="M79" s="231"/>
      <c r="N79" s="63"/>
      <c r="O79" s="63"/>
      <c r="P79" s="63"/>
      <c r="Q79" s="227">
        <v>1.03</v>
      </c>
      <c r="R79" s="466">
        <v>0</v>
      </c>
      <c r="S79" s="76">
        <f>$S$16</f>
        <v>12</v>
      </c>
      <c r="T79" s="227">
        <v>0</v>
      </c>
      <c r="U79" s="369"/>
      <c r="V79" s="369"/>
      <c r="W79" s="369"/>
      <c r="X79" s="369"/>
      <c r="Y79" s="369"/>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row>
    <row r="80" spans="1:65">
      <c r="A80" s="10"/>
      <c r="B80" s="102"/>
      <c r="C80" s="100"/>
      <c r="D80" s="77" t="s">
        <v>171</v>
      </c>
      <c r="E80" s="185">
        <f>SUM(E78:E79)</f>
        <v>0</v>
      </c>
      <c r="F80" s="185">
        <f t="shared" ref="F80:I80" si="53">SUM(F78:F79)</f>
        <v>0</v>
      </c>
      <c r="G80" s="185">
        <f t="shared" si="53"/>
        <v>0</v>
      </c>
      <c r="H80" s="185">
        <f t="shared" si="53"/>
        <v>0</v>
      </c>
      <c r="I80" s="185">
        <f t="shared" si="53"/>
        <v>0</v>
      </c>
      <c r="J80" s="186">
        <f>SUM(J78:J79)</f>
        <v>0</v>
      </c>
      <c r="L80" s="253"/>
      <c r="M80" s="231"/>
      <c r="N80" s="63"/>
      <c r="O80" s="63"/>
      <c r="P80" s="63"/>
      <c r="Q80" s="74"/>
      <c r="R80" s="468"/>
      <c r="S80" s="76"/>
      <c r="T80" s="74"/>
      <c r="U80" s="369"/>
      <c r="V80" s="369"/>
      <c r="W80" s="369"/>
      <c r="X80" s="369"/>
      <c r="Y80" s="369"/>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row>
    <row r="81" spans="1:65">
      <c r="A81" s="10"/>
      <c r="B81" s="102"/>
      <c r="C81" s="100"/>
      <c r="D81" s="74"/>
      <c r="E81" s="17"/>
      <c r="F81" s="17"/>
      <c r="G81" s="17"/>
      <c r="H81" s="17"/>
      <c r="I81" s="17"/>
      <c r="J81" s="26"/>
      <c r="L81" s="253"/>
      <c r="M81" s="231"/>
      <c r="N81" s="63"/>
      <c r="O81" s="63"/>
      <c r="P81" s="63"/>
      <c r="Q81" s="34"/>
      <c r="R81" s="467"/>
      <c r="S81" s="34"/>
      <c r="T81" s="229"/>
      <c r="U81" s="371"/>
      <c r="V81" s="372"/>
      <c r="W81" s="370"/>
      <c r="X81" s="370"/>
      <c r="Y81" s="37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row>
    <row r="82" spans="1:65">
      <c r="A82" s="103"/>
      <c r="B82" s="102" t="s">
        <v>47</v>
      </c>
      <c r="D82" s="34" t="s">
        <v>121</v>
      </c>
      <c r="E82" s="100">
        <f>ROUND($R82*$S82*T82,6)</f>
        <v>0</v>
      </c>
      <c r="F82" s="100">
        <f>ROUND($R83*$S83*T83,6)</f>
        <v>0</v>
      </c>
      <c r="G82" s="100">
        <f>ROUND($R84*$S84*T84,6)</f>
        <v>0</v>
      </c>
      <c r="H82" s="100">
        <f>ROUND($R85*$S85*T85,6)</f>
        <v>0</v>
      </c>
      <c r="I82" s="100">
        <f>ROUND($R86*$S86*T86,6)</f>
        <v>0</v>
      </c>
      <c r="J82" s="46"/>
      <c r="L82" s="253" t="s">
        <v>184</v>
      </c>
      <c r="M82" s="150">
        <v>0</v>
      </c>
      <c r="N82" s="230">
        <f>ROUND(M82/12,2)</f>
        <v>0</v>
      </c>
      <c r="O82" s="230">
        <f>LOOKUP(P82,'Longevity Lookup'!$A$3:$A$506,'Longevity Lookup'!$B$3:$B$506)</f>
        <v>0</v>
      </c>
      <c r="P82" s="224">
        <v>0</v>
      </c>
      <c r="Q82" s="227">
        <v>1</v>
      </c>
      <c r="R82" s="466">
        <v>0</v>
      </c>
      <c r="S82" s="76">
        <f>$S$12</f>
        <v>12</v>
      </c>
      <c r="T82" s="227">
        <v>0</v>
      </c>
      <c r="U82" s="369">
        <f>IFERROR((E85+E86)/E84,0)</f>
        <v>0</v>
      </c>
      <c r="V82" s="369">
        <f t="shared" ref="V82" si="54">IFERROR((F85+F86)/F84,0)</f>
        <v>0</v>
      </c>
      <c r="W82" s="369">
        <f t="shared" ref="W82" si="55">IFERROR((G85+G86)/G84,0)</f>
        <v>0</v>
      </c>
      <c r="X82" s="369">
        <f t="shared" ref="X82" si="56">IFERROR((H85+H86)/H84,0)</f>
        <v>0</v>
      </c>
      <c r="Y82" s="369">
        <f t="shared" ref="Y82" si="57">IFERROR((I85+I86)/I84,0)</f>
        <v>0</v>
      </c>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row>
    <row r="83" spans="1:65">
      <c r="B83" s="102"/>
      <c r="D83" s="34" t="s">
        <v>172</v>
      </c>
      <c r="E83" s="22">
        <f>T82</f>
        <v>0</v>
      </c>
      <c r="F83" s="22">
        <f>T83</f>
        <v>0</v>
      </c>
      <c r="G83" s="22">
        <f>T84</f>
        <v>0</v>
      </c>
      <c r="H83" s="22">
        <f>T85</f>
        <v>0</v>
      </c>
      <c r="I83" s="22">
        <f>T86</f>
        <v>0</v>
      </c>
      <c r="J83" s="46"/>
      <c r="L83" s="255" t="str">
        <f>L82</f>
        <v>A</v>
      </c>
      <c r="M83" s="231"/>
      <c r="N83" s="230"/>
      <c r="O83" s="230"/>
      <c r="P83" s="230"/>
      <c r="Q83" s="227">
        <v>1.03</v>
      </c>
      <c r="R83" s="466">
        <v>0</v>
      </c>
      <c r="S83" s="76">
        <f>$S$13</f>
        <v>12</v>
      </c>
      <c r="T83" s="227">
        <v>0</v>
      </c>
      <c r="U83" s="369"/>
      <c r="V83" s="369"/>
      <c r="W83" s="369"/>
      <c r="X83" s="369"/>
      <c r="Y83" s="369"/>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row>
    <row r="84" spans="1:65">
      <c r="A84" s="10"/>
      <c r="C84" s="100"/>
      <c r="D84" s="74" t="s">
        <v>15</v>
      </c>
      <c r="E84" s="57">
        <f>ROUND((N82+O82)*E82*Q82,0)</f>
        <v>0</v>
      </c>
      <c r="F84" s="57">
        <f>ROUND((N82+O82)*F82*Q82*Q83,0)</f>
        <v>0</v>
      </c>
      <c r="G84" s="57">
        <f>ROUND((N82+O82)*G82*Q82*Q83*Q84,0)</f>
        <v>0</v>
      </c>
      <c r="H84" s="57">
        <f>ROUND((N82+O82)*H82*Q82*Q83*Q84*Q85,0)</f>
        <v>0</v>
      </c>
      <c r="I84" s="57">
        <f>ROUND((N82+O82)*I82*Q82*Q83*Q84*Q85*Q86,0)</f>
        <v>0</v>
      </c>
      <c r="J84" s="172">
        <f>SUM(E84:I84)</f>
        <v>0</v>
      </c>
      <c r="L84" s="255" t="str">
        <f>L83</f>
        <v>A</v>
      </c>
      <c r="M84" s="231"/>
      <c r="N84" s="63"/>
      <c r="O84" s="63"/>
      <c r="P84" s="63"/>
      <c r="Q84" s="227">
        <v>1.03</v>
      </c>
      <c r="R84" s="466">
        <v>0</v>
      </c>
      <c r="S84" s="76">
        <f>$S$14</f>
        <v>12</v>
      </c>
      <c r="T84" s="227">
        <v>0</v>
      </c>
      <c r="U84" s="370"/>
      <c r="V84" s="370"/>
      <c r="W84" s="370"/>
      <c r="X84" s="370"/>
      <c r="Y84" s="37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row>
    <row r="85" spans="1:65">
      <c r="A85" s="10"/>
      <c r="B85" s="436" t="s">
        <v>280</v>
      </c>
      <c r="C85" s="100"/>
      <c r="D85" s="74" t="s">
        <v>30</v>
      </c>
      <c r="E85" s="57">
        <f>IFERROR(IF((ROUND(E84*$Q$3,0) + ROUND($Q$4*E82,0))/E84 &gt; 35%, ROUND(E84*$Q$8,0), ROUND(E84*$Q$3,0)),0)</f>
        <v>0</v>
      </c>
      <c r="F85" s="57">
        <f t="shared" ref="F85" si="58">IFERROR(IF((ROUND(F84*$Q$3,0) + ROUND($Q$4*F82,0))/F84 &gt; 35%, ROUND(F84*$Q$8,0), ROUND(F84*$Q$3,0)),0)</f>
        <v>0</v>
      </c>
      <c r="G85" s="57">
        <f t="shared" ref="G85" si="59">IFERROR(IF((ROUND(G84*$Q$3,0) + ROUND($Q$4*G82,0))/G84 &gt; 35%, ROUND(G84*$Q$8,0), ROUND(G84*$Q$3,0)),0)</f>
        <v>0</v>
      </c>
      <c r="H85" s="57">
        <f t="shared" ref="H85" si="60">IFERROR(IF((ROUND(H84*$Q$3,0) + ROUND($Q$4*H82,0))/H84 &gt; 35%, ROUND(H84*$Q$8,0), ROUND(H84*$Q$3,0)),0)</f>
        <v>0</v>
      </c>
      <c r="I85" s="57">
        <f t="shared" ref="I85" si="61">IFERROR(IF((ROUND(I84*$Q$3,0) + ROUND($Q$4*I82,0))/I84 &gt; 35%, ROUND(I84*$Q$8,0), ROUND(I84*$Q$3,0)),0)</f>
        <v>0</v>
      </c>
      <c r="J85" s="172">
        <f>SUM(E85:I85)</f>
        <v>0</v>
      </c>
      <c r="L85" s="255" t="str">
        <f>L84</f>
        <v>A</v>
      </c>
      <c r="M85" s="231"/>
      <c r="N85" s="63"/>
      <c r="O85" s="63"/>
      <c r="P85" s="63"/>
      <c r="Q85" s="227">
        <v>1.03</v>
      </c>
      <c r="R85" s="466">
        <v>0</v>
      </c>
      <c r="S85" s="76">
        <f>$S$15</f>
        <v>12</v>
      </c>
      <c r="T85" s="227">
        <v>0</v>
      </c>
      <c r="U85" s="370"/>
      <c r="V85" s="370"/>
      <c r="W85" s="370"/>
      <c r="X85" s="370"/>
      <c r="Y85" s="37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row>
    <row r="86" spans="1:65" ht="15">
      <c r="A86" s="10"/>
      <c r="B86" s="436" t="s">
        <v>281</v>
      </c>
      <c r="C86" s="100"/>
      <c r="D86" s="74" t="s">
        <v>29</v>
      </c>
      <c r="E86" s="184">
        <f>IFERROR(IF((ROUND(E84*$Q$3,0) + ROUND($Q$4*E82,0))/E84 &gt; 35%, 0, ROUND(E82*$Q$4,0)),0)</f>
        <v>0</v>
      </c>
      <c r="F86" s="184">
        <f t="shared" ref="F86:I86" si="62">IFERROR(IF((ROUND(F84*$Q$3,0) + ROUND($Q$4*F82,0))/F84 &gt; 35%, 0, ROUND(F82*$Q$4,0)),0)</f>
        <v>0</v>
      </c>
      <c r="G86" s="184">
        <f t="shared" si="62"/>
        <v>0</v>
      </c>
      <c r="H86" s="184">
        <f t="shared" si="62"/>
        <v>0</v>
      </c>
      <c r="I86" s="184">
        <f t="shared" si="62"/>
        <v>0</v>
      </c>
      <c r="J86" s="181">
        <f>SUM(E86:I86)</f>
        <v>0</v>
      </c>
      <c r="L86" s="255" t="str">
        <f>L85</f>
        <v>A</v>
      </c>
      <c r="M86" s="231"/>
      <c r="N86" s="63"/>
      <c r="O86" s="63"/>
      <c r="P86" s="63"/>
      <c r="Q86" s="227">
        <v>1.03</v>
      </c>
      <c r="R86" s="466">
        <v>0</v>
      </c>
      <c r="S86" s="76">
        <f>$S$16</f>
        <v>12</v>
      </c>
      <c r="T86" s="227">
        <v>0</v>
      </c>
      <c r="U86" s="369"/>
      <c r="V86" s="369"/>
      <c r="W86" s="369"/>
      <c r="X86" s="369"/>
      <c r="Y86" s="369"/>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row>
    <row r="87" spans="1:65">
      <c r="A87" s="10"/>
      <c r="B87" s="102"/>
      <c r="C87" s="100"/>
      <c r="D87" s="77" t="s">
        <v>171</v>
      </c>
      <c r="E87" s="185">
        <f>SUM(E85:E86)</f>
        <v>0</v>
      </c>
      <c r="F87" s="185">
        <f t="shared" ref="F87:I87" si="63">SUM(F85:F86)</f>
        <v>0</v>
      </c>
      <c r="G87" s="185">
        <f t="shared" si="63"/>
        <v>0</v>
      </c>
      <c r="H87" s="185">
        <f t="shared" si="63"/>
        <v>0</v>
      </c>
      <c r="I87" s="185">
        <f t="shared" si="63"/>
        <v>0</v>
      </c>
      <c r="J87" s="186">
        <f>SUM(J85:J86)</f>
        <v>0</v>
      </c>
      <c r="L87" s="253"/>
      <c r="M87" s="19"/>
      <c r="N87" s="33"/>
      <c r="O87" s="33"/>
      <c r="P87" s="33"/>
      <c r="Q87" s="47"/>
      <c r="R87" s="47"/>
      <c r="S87" s="47"/>
      <c r="T87" s="26"/>
      <c r="U87" s="369"/>
      <c r="V87" s="369"/>
      <c r="W87" s="369"/>
      <c r="X87" s="369"/>
      <c r="Y87" s="369"/>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row>
    <row r="88" spans="1:65">
      <c r="A88" s="10"/>
      <c r="B88" s="102"/>
      <c r="C88" s="100"/>
      <c r="D88" s="74"/>
      <c r="E88" s="17"/>
      <c r="F88" s="17"/>
      <c r="G88" s="17"/>
      <c r="H88" s="17"/>
      <c r="I88" s="17"/>
      <c r="J88" s="26"/>
      <c r="L88" s="253"/>
      <c r="M88" s="19"/>
      <c r="N88" s="94"/>
      <c r="O88" s="94"/>
      <c r="P88" s="94"/>
      <c r="Q88" s="47"/>
      <c r="R88" s="47"/>
      <c r="S88" s="47"/>
      <c r="T88" s="26"/>
      <c r="U88" s="369"/>
      <c r="V88" s="369"/>
      <c r="W88" s="369"/>
      <c r="X88" s="369"/>
      <c r="Y88" s="369"/>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row>
    <row r="89" spans="1:65">
      <c r="A89" s="10"/>
      <c r="C89" s="75"/>
      <c r="D89" s="75" t="s">
        <v>106</v>
      </c>
      <c r="E89" s="164">
        <f>SUMIF($D$67:$D$88,"*Salary",E67:E88)</f>
        <v>0</v>
      </c>
      <c r="F89" s="164">
        <f>SUMIF($D$67:$D$88,"*Salary",F67:F88)</f>
        <v>0</v>
      </c>
      <c r="G89" s="164">
        <f>SUMIF($D$67:$D$88,"*Salary",G67:G88)</f>
        <v>0</v>
      </c>
      <c r="H89" s="164">
        <f>SUMIF($D$67:$D$88,"*Salary",H67:H88)</f>
        <v>0</v>
      </c>
      <c r="I89" s="164">
        <f>SUMIF($D$67:$D$88,"*Salary",I67:I88)</f>
        <v>0</v>
      </c>
      <c r="J89" s="165">
        <f>SUM(E89:I89)</f>
        <v>0</v>
      </c>
      <c r="L89" s="253"/>
      <c r="M89" s="58"/>
      <c r="N89" s="71"/>
      <c r="O89" s="71"/>
      <c r="P89" s="71"/>
      <c r="Q89" s="71"/>
      <c r="R89" s="71"/>
      <c r="S89" s="71"/>
      <c r="T89" s="26"/>
      <c r="U89" s="369"/>
      <c r="V89" s="369"/>
      <c r="W89" s="369"/>
      <c r="X89" s="369"/>
      <c r="Y89" s="369"/>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row>
    <row r="90" spans="1:65">
      <c r="A90" s="10"/>
      <c r="C90" s="75"/>
      <c r="D90" s="75" t="s">
        <v>107</v>
      </c>
      <c r="E90" s="166">
        <f>SUMIF($D$70:$D$88,"*Total Fringe",E70:E88)</f>
        <v>0</v>
      </c>
      <c r="F90" s="166">
        <f t="shared" ref="F90:I90" si="64">SUMIF($D$70:$D$88,"*Total Fringe",F70:F88)</f>
        <v>0</v>
      </c>
      <c r="G90" s="166">
        <f t="shared" si="64"/>
        <v>0</v>
      </c>
      <c r="H90" s="166">
        <f t="shared" si="64"/>
        <v>0</v>
      </c>
      <c r="I90" s="166">
        <f t="shared" si="64"/>
        <v>0</v>
      </c>
      <c r="J90" s="167">
        <f>SUM(E90:I90)</f>
        <v>0</v>
      </c>
      <c r="L90" s="253"/>
      <c r="M90" s="58"/>
      <c r="N90" s="71"/>
      <c r="O90" s="71"/>
      <c r="P90" s="71"/>
      <c r="Q90" s="71"/>
      <c r="R90" s="71"/>
      <c r="S90" s="71"/>
      <c r="T90" s="71"/>
      <c r="U90" s="625"/>
      <c r="V90" s="625"/>
      <c r="W90" s="625"/>
      <c r="X90" s="625"/>
      <c r="Y90" s="625"/>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row>
    <row r="91" spans="1:65">
      <c r="A91" s="717" t="s">
        <v>393</v>
      </c>
      <c r="B91" s="717"/>
      <c r="C91" s="717"/>
      <c r="D91" s="717"/>
      <c r="E91" s="717"/>
      <c r="F91" s="717"/>
      <c r="G91" s="717"/>
      <c r="H91" s="717"/>
      <c r="I91" s="717"/>
      <c r="J91" s="717"/>
      <c r="L91" s="253"/>
      <c r="M91" s="58" t="s">
        <v>118</v>
      </c>
      <c r="N91" s="71" t="s">
        <v>80</v>
      </c>
      <c r="O91" s="71"/>
      <c r="P91" s="71" t="s">
        <v>245</v>
      </c>
      <c r="Q91" s="71" t="s">
        <v>108</v>
      </c>
      <c r="R91" s="71" t="s">
        <v>18</v>
      </c>
      <c r="S91" s="71"/>
      <c r="T91" s="71" t="s">
        <v>169</v>
      </c>
      <c r="U91" s="625" t="s">
        <v>116</v>
      </c>
      <c r="V91" s="625"/>
      <c r="W91" s="625"/>
      <c r="X91" s="625"/>
      <c r="Y91" s="625"/>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row>
    <row r="92" spans="1:65">
      <c r="A92" s="58" t="s">
        <v>61</v>
      </c>
      <c r="B92" s="58"/>
      <c r="C92" s="75"/>
      <c r="D92" s="169"/>
      <c r="E92" s="18" t="str">
        <f>E10</f>
        <v>Year 1</v>
      </c>
      <c r="F92" s="18" t="str">
        <f>F10</f>
        <v>Year 2</v>
      </c>
      <c r="G92" s="18" t="str">
        <f>G10</f>
        <v>Year 3</v>
      </c>
      <c r="H92" s="18" t="str">
        <f>H10</f>
        <v>Year 4</v>
      </c>
      <c r="I92" s="18" t="str">
        <f>I10</f>
        <v>Year 5</v>
      </c>
      <c r="J92" s="46" t="s">
        <v>1</v>
      </c>
      <c r="L92" s="253"/>
      <c r="M92" s="92" t="s">
        <v>117</v>
      </c>
      <c r="N92" s="46" t="s">
        <v>15</v>
      </c>
      <c r="O92" s="46" t="s">
        <v>245</v>
      </c>
      <c r="P92" s="46" t="s">
        <v>101</v>
      </c>
      <c r="Q92" s="46" t="s">
        <v>109</v>
      </c>
      <c r="R92" s="46" t="s">
        <v>111</v>
      </c>
      <c r="S92" s="46" t="s">
        <v>101</v>
      </c>
      <c r="T92" s="46" t="s">
        <v>170</v>
      </c>
      <c r="U92" s="367" t="s">
        <v>31</v>
      </c>
      <c r="V92" s="368" t="s">
        <v>32</v>
      </c>
      <c r="W92" s="368" t="s">
        <v>33</v>
      </c>
      <c r="X92" s="368" t="s">
        <v>34</v>
      </c>
      <c r="Y92" s="368" t="s">
        <v>35</v>
      </c>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row>
    <row r="93" spans="1:65">
      <c r="A93" s="103"/>
      <c r="B93" s="102"/>
      <c r="D93" s="34" t="s">
        <v>121</v>
      </c>
      <c r="E93" s="100">
        <f>ROUND($R93*$S93*T93,6)</f>
        <v>0</v>
      </c>
      <c r="F93" s="100">
        <f>ROUND($R94*$S94*T94,6)</f>
        <v>0</v>
      </c>
      <c r="G93" s="100">
        <f>ROUND($R95*$S95*T95,6)</f>
        <v>0</v>
      </c>
      <c r="H93" s="100">
        <f>ROUND($R96*$S96*T96,6)</f>
        <v>0</v>
      </c>
      <c r="I93" s="100">
        <f>ROUND($R97*$S97*T97,6)</f>
        <v>0</v>
      </c>
      <c r="J93" s="46"/>
      <c r="K93" s="17"/>
      <c r="L93" s="253" t="s">
        <v>184</v>
      </c>
      <c r="M93" s="150">
        <v>0</v>
      </c>
      <c r="N93" s="230">
        <f>ROUND(M93/12,2)</f>
        <v>0</v>
      </c>
      <c r="O93" s="230">
        <f>LOOKUP(P93,'Longevity Lookup'!$A$3:$A$506,'Longevity Lookup'!$B$3:$B$506)</f>
        <v>0</v>
      </c>
      <c r="P93" s="224">
        <v>0</v>
      </c>
      <c r="Q93" s="227">
        <v>1</v>
      </c>
      <c r="R93" s="466">
        <v>0</v>
      </c>
      <c r="S93" s="76">
        <f>$S$12</f>
        <v>12</v>
      </c>
      <c r="T93" s="227">
        <v>0</v>
      </c>
      <c r="U93" s="369">
        <f>IFERROR((E96+E97)/E95,0)</f>
        <v>0</v>
      </c>
      <c r="V93" s="369">
        <f t="shared" ref="V93" si="65">IFERROR((F96+F97)/F95,0)</f>
        <v>0</v>
      </c>
      <c r="W93" s="369">
        <f t="shared" ref="W93" si="66">IFERROR((G96+G97)/G95,0)</f>
        <v>0</v>
      </c>
      <c r="X93" s="369">
        <f t="shared" ref="X93" si="67">IFERROR((H96+H97)/H95,0)</f>
        <v>0</v>
      </c>
      <c r="Y93" s="369">
        <f t="shared" ref="Y93" si="68">IFERROR((I96+I97)/I95,0)</f>
        <v>0</v>
      </c>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row>
    <row r="94" spans="1:65">
      <c r="B94" s="102"/>
      <c r="D94" s="34" t="s">
        <v>172</v>
      </c>
      <c r="E94" s="22">
        <f>T93</f>
        <v>0</v>
      </c>
      <c r="F94" s="22">
        <f>T94</f>
        <v>0</v>
      </c>
      <c r="G94" s="22">
        <f>T95</f>
        <v>0</v>
      </c>
      <c r="H94" s="22">
        <f>T96</f>
        <v>0</v>
      </c>
      <c r="I94" s="22">
        <f>T97</f>
        <v>0</v>
      </c>
      <c r="J94" s="46"/>
      <c r="K94" s="17"/>
      <c r="L94" s="255" t="str">
        <f>L93</f>
        <v>A</v>
      </c>
      <c r="M94" s="231"/>
      <c r="N94" s="230"/>
      <c r="O94" s="230"/>
      <c r="P94" s="230"/>
      <c r="Q94" s="227">
        <v>1.03</v>
      </c>
      <c r="R94" s="466">
        <v>0</v>
      </c>
      <c r="S94" s="76">
        <f>$S$13</f>
        <v>12</v>
      </c>
      <c r="T94" s="227">
        <v>0</v>
      </c>
      <c r="U94" s="369"/>
      <c r="V94" s="369"/>
      <c r="W94" s="369"/>
      <c r="X94" s="369"/>
      <c r="Y94" s="369"/>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row>
    <row r="95" spans="1:65">
      <c r="A95" s="10"/>
      <c r="C95" s="100"/>
      <c r="D95" s="74" t="s">
        <v>15</v>
      </c>
      <c r="E95" s="57">
        <f>ROUND((N93+O93)*E93*Q93,0)</f>
        <v>0</v>
      </c>
      <c r="F95" s="57">
        <f>ROUND((N93+O93)*F93*Q93*Q94,0)</f>
        <v>0</v>
      </c>
      <c r="G95" s="57">
        <f>ROUND((N93+O93)*G93*Q93*Q94*Q95,0)</f>
        <v>0</v>
      </c>
      <c r="H95" s="57">
        <f>ROUND((N93+O93)*H93*Q93*Q94*Q95*Q96,0)</f>
        <v>0</v>
      </c>
      <c r="I95" s="57">
        <f>ROUND((N93+O93)*I93*Q93*Q94*Q95*Q96*Q97,0)</f>
        <v>0</v>
      </c>
      <c r="J95" s="172">
        <f>SUM(E95:I95)</f>
        <v>0</v>
      </c>
      <c r="L95" s="255" t="str">
        <f>L94</f>
        <v>A</v>
      </c>
      <c r="M95" s="231"/>
      <c r="N95" s="63"/>
      <c r="O95" s="63"/>
      <c r="P95" s="63"/>
      <c r="Q95" s="227">
        <v>1.03</v>
      </c>
      <c r="R95" s="466">
        <v>0</v>
      </c>
      <c r="S95" s="76">
        <f>$S$14</f>
        <v>12</v>
      </c>
      <c r="T95" s="227">
        <v>0</v>
      </c>
      <c r="U95" s="369"/>
      <c r="V95" s="369"/>
      <c r="W95" s="369"/>
      <c r="X95" s="369"/>
      <c r="Y95" s="369"/>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row>
    <row r="96" spans="1:65">
      <c r="A96" s="10"/>
      <c r="B96" s="436" t="s">
        <v>280</v>
      </c>
      <c r="C96" s="100"/>
      <c r="D96" s="74" t="s">
        <v>30</v>
      </c>
      <c r="E96" s="57">
        <f>IFERROR(IF((ROUND(E95*$Q$3,0) + ROUND($Q$4*E93,0))/E95 &gt; 35%, ROUND(E95*$Q$8,0), ROUND(E95*$Q$3,0)),0)</f>
        <v>0</v>
      </c>
      <c r="F96" s="57">
        <f t="shared" ref="F96" si="69">IFERROR(IF((ROUND(F95*$Q$3,0) + ROUND($Q$4*F93,0))/F95 &gt; 35%, ROUND(F95*$Q$8,0), ROUND(F95*$Q$3,0)),0)</f>
        <v>0</v>
      </c>
      <c r="G96" s="57">
        <f t="shared" ref="G96" si="70">IFERROR(IF((ROUND(G95*$Q$3,0) + ROUND($Q$4*G93,0))/G95 &gt; 35%, ROUND(G95*$Q$8,0), ROUND(G95*$Q$3,0)),0)</f>
        <v>0</v>
      </c>
      <c r="H96" s="57">
        <f t="shared" ref="H96" si="71">IFERROR(IF((ROUND(H95*$Q$3,0) + ROUND($Q$4*H93,0))/H95 &gt; 35%, ROUND(H95*$Q$8,0), ROUND(H95*$Q$3,0)),0)</f>
        <v>0</v>
      </c>
      <c r="I96" s="57">
        <f t="shared" ref="I96" si="72">IFERROR(IF((ROUND(I95*$Q$3,0) + ROUND($Q$4*I93,0))/I95 &gt; 35%, ROUND(I95*$Q$8,0), ROUND(I95*$Q$3,0)),0)</f>
        <v>0</v>
      </c>
      <c r="J96" s="172">
        <f>SUM(E96:I96)</f>
        <v>0</v>
      </c>
      <c r="L96" s="255" t="str">
        <f>L95</f>
        <v>A</v>
      </c>
      <c r="M96" s="231"/>
      <c r="N96" s="63"/>
      <c r="O96" s="63"/>
      <c r="P96" s="63"/>
      <c r="Q96" s="227">
        <v>1.03</v>
      </c>
      <c r="R96" s="466">
        <v>0</v>
      </c>
      <c r="S96" s="76">
        <f>$S$15</f>
        <v>12</v>
      </c>
      <c r="T96" s="227">
        <v>0</v>
      </c>
      <c r="U96" s="369"/>
      <c r="V96" s="369"/>
      <c r="W96" s="369"/>
      <c r="X96" s="369"/>
      <c r="Y96" s="369"/>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row>
    <row r="97" spans="1:65" ht="15">
      <c r="A97" s="10"/>
      <c r="B97" s="436" t="s">
        <v>281</v>
      </c>
      <c r="C97" s="100"/>
      <c r="D97" s="74" t="s">
        <v>29</v>
      </c>
      <c r="E97" s="184">
        <f>IFERROR(IF((ROUND(E95*$Q$3,0) + ROUND($Q$4*E93,0))/E95 &gt; 35%, 0, ROUND(E93*$Q$4,0)),0)</f>
        <v>0</v>
      </c>
      <c r="F97" s="184">
        <f t="shared" ref="F97:I97" si="73">IFERROR(IF((ROUND(F95*$Q$3,0) + ROUND($Q$4*F93,0))/F95 &gt; 35%, 0, ROUND(F93*$Q$4,0)),0)</f>
        <v>0</v>
      </c>
      <c r="G97" s="184">
        <f t="shared" si="73"/>
        <v>0</v>
      </c>
      <c r="H97" s="184">
        <f t="shared" si="73"/>
        <v>0</v>
      </c>
      <c r="I97" s="184">
        <f t="shared" si="73"/>
        <v>0</v>
      </c>
      <c r="J97" s="181">
        <f>SUM(E97:I97)</f>
        <v>0</v>
      </c>
      <c r="L97" s="255" t="str">
        <f>L96</f>
        <v>A</v>
      </c>
      <c r="M97" s="231"/>
      <c r="N97" s="63"/>
      <c r="O97" s="63"/>
      <c r="P97" s="63"/>
      <c r="Q97" s="227">
        <v>1.03</v>
      </c>
      <c r="R97" s="466">
        <v>0</v>
      </c>
      <c r="S97" s="76">
        <f>$S$16</f>
        <v>12</v>
      </c>
      <c r="T97" s="227">
        <v>0</v>
      </c>
      <c r="U97" s="369"/>
      <c r="V97" s="369"/>
      <c r="W97" s="369"/>
      <c r="X97" s="369"/>
      <c r="Y97" s="369"/>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row>
    <row r="98" spans="1:65">
      <c r="A98" s="10"/>
      <c r="B98" s="93"/>
      <c r="C98" s="100"/>
      <c r="D98" s="77" t="s">
        <v>171</v>
      </c>
      <c r="E98" s="185">
        <f>SUM(E96:E97)</f>
        <v>0</v>
      </c>
      <c r="F98" s="185">
        <f t="shared" ref="F98:I98" si="74">SUM(F96:F97)</f>
        <v>0</v>
      </c>
      <c r="G98" s="185">
        <f t="shared" si="74"/>
        <v>0</v>
      </c>
      <c r="H98" s="185">
        <f t="shared" si="74"/>
        <v>0</v>
      </c>
      <c r="I98" s="185">
        <f t="shared" si="74"/>
        <v>0</v>
      </c>
      <c r="J98" s="186">
        <f>SUM(J96:J97)</f>
        <v>0</v>
      </c>
      <c r="L98" s="253"/>
      <c r="M98" s="231"/>
      <c r="N98" s="63"/>
      <c r="O98" s="63"/>
      <c r="P98" s="63"/>
      <c r="Q98" s="74"/>
      <c r="R98" s="468"/>
      <c r="S98" s="76"/>
      <c r="T98" s="74"/>
      <c r="U98" s="371"/>
      <c r="V98" s="372"/>
      <c r="W98" s="370"/>
      <c r="X98" s="370"/>
      <c r="Y98" s="37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row>
    <row r="99" spans="1:65">
      <c r="C99" s="100"/>
      <c r="D99" s="74"/>
      <c r="E99" s="17"/>
      <c r="F99" s="17"/>
      <c r="G99" s="17"/>
      <c r="H99" s="17"/>
      <c r="I99" s="17"/>
      <c r="J99" s="26"/>
      <c r="L99" s="253"/>
      <c r="M99" s="231"/>
      <c r="N99" s="63"/>
      <c r="O99" s="63"/>
      <c r="P99" s="63"/>
      <c r="Q99" s="34"/>
      <c r="R99" s="467"/>
      <c r="S99" s="34"/>
      <c r="T99" s="229"/>
      <c r="U99" s="373"/>
      <c r="V99" s="373"/>
      <c r="W99" s="373"/>
      <c r="X99" s="373"/>
      <c r="Y99" s="373"/>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row>
    <row r="100" spans="1:65" ht="12.75" customHeight="1">
      <c r="A100" s="103"/>
      <c r="B100" s="102"/>
      <c r="D100" s="34" t="s">
        <v>121</v>
      </c>
      <c r="E100" s="100">
        <f>ROUND($R100*$S100*T100,6)</f>
        <v>0</v>
      </c>
      <c r="F100" s="100">
        <f>ROUND($R101*$S101*T101,6)</f>
        <v>0</v>
      </c>
      <c r="G100" s="100">
        <f>ROUND($R102*$S102*T102,6)</f>
        <v>0</v>
      </c>
      <c r="H100" s="100">
        <f>ROUND($R103*$S103*T103,6)</f>
        <v>0</v>
      </c>
      <c r="I100" s="100">
        <f>ROUND($R104*$S104*T104,6)</f>
        <v>0</v>
      </c>
      <c r="J100" s="46"/>
      <c r="L100" s="253" t="s">
        <v>184</v>
      </c>
      <c r="M100" s="150">
        <v>0</v>
      </c>
      <c r="N100" s="230">
        <f>ROUND(M100/12,2)</f>
        <v>0</v>
      </c>
      <c r="O100" s="230">
        <f>LOOKUP(P100,'Longevity Lookup'!$A$3:$A$506,'Longevity Lookup'!$B$3:$B$506)</f>
        <v>0</v>
      </c>
      <c r="P100" s="224">
        <v>0</v>
      </c>
      <c r="Q100" s="227">
        <v>1</v>
      </c>
      <c r="R100" s="466">
        <v>0</v>
      </c>
      <c r="S100" s="76">
        <f>$S$12</f>
        <v>12</v>
      </c>
      <c r="T100" s="227">
        <v>0</v>
      </c>
      <c r="U100" s="369">
        <f>IFERROR((E103+E104)/E102,0)</f>
        <v>0</v>
      </c>
      <c r="V100" s="369">
        <f t="shared" ref="V100" si="75">IFERROR((F103+F104)/F102,0)</f>
        <v>0</v>
      </c>
      <c r="W100" s="369">
        <f t="shared" ref="W100" si="76">IFERROR((G103+G104)/G102,0)</f>
        <v>0</v>
      </c>
      <c r="X100" s="369">
        <f t="shared" ref="X100" si="77">IFERROR((H103+H104)/H102,0)</f>
        <v>0</v>
      </c>
      <c r="Y100" s="369">
        <f t="shared" ref="Y100" si="78">IFERROR((I103+I104)/I102,0)</f>
        <v>0</v>
      </c>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row>
    <row r="101" spans="1:65" ht="12.75" customHeight="1">
      <c r="B101" s="102"/>
      <c r="D101" s="34" t="s">
        <v>172</v>
      </c>
      <c r="E101" s="22">
        <f>T100</f>
        <v>0</v>
      </c>
      <c r="F101" s="22">
        <f>T101</f>
        <v>0</v>
      </c>
      <c r="G101" s="22">
        <f>T102</f>
        <v>0</v>
      </c>
      <c r="H101" s="22">
        <f>T103</f>
        <v>0</v>
      </c>
      <c r="I101" s="22">
        <f>T104</f>
        <v>0</v>
      </c>
      <c r="J101" s="46"/>
      <c r="L101" s="255" t="str">
        <f>L100</f>
        <v>A</v>
      </c>
      <c r="M101" s="231"/>
      <c r="N101" s="230"/>
      <c r="O101" s="230"/>
      <c r="P101" s="230"/>
      <c r="Q101" s="227">
        <v>1.03</v>
      </c>
      <c r="R101" s="466">
        <v>0</v>
      </c>
      <c r="S101" s="76">
        <f>$S$13</f>
        <v>12</v>
      </c>
      <c r="T101" s="227">
        <v>0</v>
      </c>
      <c r="U101" s="369"/>
      <c r="V101" s="369"/>
      <c r="W101" s="369"/>
      <c r="X101" s="369"/>
      <c r="Y101" s="369"/>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row>
    <row r="102" spans="1:65" ht="12.75" customHeight="1">
      <c r="A102" s="10"/>
      <c r="B102" s="93"/>
      <c r="C102" s="100"/>
      <c r="D102" s="74" t="s">
        <v>15</v>
      </c>
      <c r="E102" s="57">
        <f>ROUND((N100+O100)*E100*Q100,0)</f>
        <v>0</v>
      </c>
      <c r="F102" s="57">
        <f>ROUND((N100+O100)*F100*Q100*Q101,0)</f>
        <v>0</v>
      </c>
      <c r="G102" s="57">
        <f>ROUND((N100+O100)*G100*Q100*Q101*Q102,0)</f>
        <v>0</v>
      </c>
      <c r="H102" s="57">
        <f>ROUND((N100+O100)*H100*Q100*Q101*Q102*Q103,0)</f>
        <v>0</v>
      </c>
      <c r="I102" s="57">
        <f>ROUND((N100+O100)*I100*Q100*Q101*Q102*Q103*Q104,0)</f>
        <v>0</v>
      </c>
      <c r="J102" s="172">
        <f>SUM(E102:I102)</f>
        <v>0</v>
      </c>
      <c r="L102" s="255" t="str">
        <f>L101</f>
        <v>A</v>
      </c>
      <c r="M102" s="231"/>
      <c r="N102" s="63"/>
      <c r="O102" s="63"/>
      <c r="P102" s="63"/>
      <c r="Q102" s="227">
        <v>1.03</v>
      </c>
      <c r="R102" s="466">
        <v>0</v>
      </c>
      <c r="S102" s="76">
        <f>$S$14</f>
        <v>12</v>
      </c>
      <c r="T102" s="227">
        <v>0</v>
      </c>
      <c r="U102" s="369"/>
      <c r="V102" s="369"/>
      <c r="W102" s="369"/>
      <c r="X102" s="369"/>
      <c r="Y102" s="369"/>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row>
    <row r="103" spans="1:65" ht="12.75" customHeight="1">
      <c r="A103" s="10"/>
      <c r="B103" s="436" t="s">
        <v>280</v>
      </c>
      <c r="C103" s="100"/>
      <c r="D103" s="74" t="s">
        <v>30</v>
      </c>
      <c r="E103" s="57">
        <f>IFERROR(IF((ROUND(E102*$Q$3,0) + ROUND($Q$4*E100,0))/E102 &gt; 35%, ROUND(E102*$Q$8,0), ROUND(E102*$Q$3,0)),0)</f>
        <v>0</v>
      </c>
      <c r="F103" s="57">
        <f t="shared" ref="F103" si="79">IFERROR(IF((ROUND(F102*$Q$3,0) + ROUND($Q$4*F100,0))/F102 &gt; 35%, ROUND(F102*$Q$8,0), ROUND(F102*$Q$3,0)),0)</f>
        <v>0</v>
      </c>
      <c r="G103" s="57">
        <f t="shared" ref="G103" si="80">IFERROR(IF((ROUND(G102*$Q$3,0) + ROUND($Q$4*G100,0))/G102 &gt; 35%, ROUND(G102*$Q$8,0), ROUND(G102*$Q$3,0)),0)</f>
        <v>0</v>
      </c>
      <c r="H103" s="57">
        <f t="shared" ref="H103" si="81">IFERROR(IF((ROUND(H102*$Q$3,0) + ROUND($Q$4*H100,0))/H102 &gt; 35%, ROUND(H102*$Q$8,0), ROUND(H102*$Q$3,0)),0)</f>
        <v>0</v>
      </c>
      <c r="I103" s="57">
        <f t="shared" ref="I103" si="82">IFERROR(IF((ROUND(I102*$Q$3,0) + ROUND($Q$4*I100,0))/I102 &gt; 35%, ROUND(I102*$Q$8,0), ROUND(I102*$Q$3,0)),0)</f>
        <v>0</v>
      </c>
      <c r="J103" s="172">
        <f>SUM(E103:I103)</f>
        <v>0</v>
      </c>
      <c r="L103" s="255" t="str">
        <f>L102</f>
        <v>A</v>
      </c>
      <c r="M103" s="231"/>
      <c r="N103" s="63"/>
      <c r="O103" s="63"/>
      <c r="P103" s="63"/>
      <c r="Q103" s="227">
        <v>1.03</v>
      </c>
      <c r="R103" s="466">
        <v>0</v>
      </c>
      <c r="S103" s="76">
        <f>$S$15</f>
        <v>12</v>
      </c>
      <c r="T103" s="227">
        <v>0</v>
      </c>
      <c r="U103" s="369"/>
      <c r="V103" s="369"/>
      <c r="W103" s="369"/>
      <c r="X103" s="369"/>
      <c r="Y103" s="369"/>
      <c r="AH103" s="802"/>
      <c r="AI103" s="802"/>
      <c r="AJ103" s="802"/>
      <c r="AK103" s="802"/>
      <c r="AL103" s="802"/>
      <c r="AM103" s="802"/>
      <c r="AN103" s="802"/>
      <c r="AO103" s="802"/>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row>
    <row r="104" spans="1:65" ht="15" customHeight="1">
      <c r="A104" s="10"/>
      <c r="B104" s="436" t="s">
        <v>281</v>
      </c>
      <c r="C104" s="100"/>
      <c r="D104" s="74" t="s">
        <v>29</v>
      </c>
      <c r="E104" s="184">
        <f>IFERROR(IF((ROUND(E102*$Q$3,0) + ROUND($Q$4*E100,0))/E102 &gt; 35%, 0, ROUND(E100*$Q$4,0)),0)</f>
        <v>0</v>
      </c>
      <c r="F104" s="184">
        <f t="shared" ref="F104:I104" si="83">IFERROR(IF((ROUND(F102*$Q$3,0) + ROUND($Q$4*F100,0))/F102 &gt; 35%, 0, ROUND(F100*$Q$4,0)),0)</f>
        <v>0</v>
      </c>
      <c r="G104" s="184">
        <f t="shared" si="83"/>
        <v>0</v>
      </c>
      <c r="H104" s="184">
        <f t="shared" si="83"/>
        <v>0</v>
      </c>
      <c r="I104" s="184">
        <f t="shared" si="83"/>
        <v>0</v>
      </c>
      <c r="J104" s="181">
        <f>SUM(E104:I104)</f>
        <v>0</v>
      </c>
      <c r="L104" s="255" t="str">
        <f>L103</f>
        <v>A</v>
      </c>
      <c r="M104" s="231"/>
      <c r="N104" s="63"/>
      <c r="O104" s="63"/>
      <c r="P104" s="63"/>
      <c r="Q104" s="227">
        <v>1.03</v>
      </c>
      <c r="R104" s="466">
        <v>0</v>
      </c>
      <c r="S104" s="76">
        <f>$S$16</f>
        <v>12</v>
      </c>
      <c r="T104" s="227">
        <v>0</v>
      </c>
      <c r="U104" s="369"/>
      <c r="V104" s="369"/>
      <c r="W104" s="369"/>
      <c r="X104" s="369"/>
      <c r="Y104" s="369"/>
      <c r="AH104" s="802"/>
      <c r="AI104" s="802"/>
      <c r="AJ104" s="802"/>
      <c r="AK104" s="802"/>
      <c r="AL104" s="802"/>
      <c r="AM104" s="802"/>
      <c r="AN104" s="802"/>
      <c r="AO104" s="802"/>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row>
    <row r="105" spans="1:65" ht="12.75" customHeight="1">
      <c r="A105" s="10"/>
      <c r="B105" s="93"/>
      <c r="C105" s="100"/>
      <c r="D105" s="77" t="s">
        <v>171</v>
      </c>
      <c r="E105" s="185">
        <f>SUM(E103:E104)</f>
        <v>0</v>
      </c>
      <c r="F105" s="185">
        <f t="shared" ref="F105:I105" si="84">SUM(F103:F104)</f>
        <v>0</v>
      </c>
      <c r="G105" s="185">
        <f t="shared" si="84"/>
        <v>0</v>
      </c>
      <c r="H105" s="185">
        <f t="shared" si="84"/>
        <v>0</v>
      </c>
      <c r="I105" s="185">
        <f t="shared" si="84"/>
        <v>0</v>
      </c>
      <c r="J105" s="186">
        <f>SUM(J103:J104)</f>
        <v>0</v>
      </c>
      <c r="L105" s="253"/>
      <c r="M105" s="231"/>
      <c r="N105" s="63"/>
      <c r="O105" s="63"/>
      <c r="P105" s="63"/>
      <c r="Q105" s="74"/>
      <c r="R105" s="468"/>
      <c r="S105" s="76"/>
      <c r="T105" s="74"/>
      <c r="U105" s="371"/>
      <c r="V105" s="372"/>
      <c r="W105" s="370"/>
      <c r="X105" s="370"/>
      <c r="Y105" s="370"/>
      <c r="AH105" s="802"/>
      <c r="AI105" s="802"/>
      <c r="AJ105" s="802"/>
      <c r="AK105" s="802"/>
      <c r="AL105" s="802"/>
      <c r="AM105" s="802"/>
      <c r="AN105" s="802"/>
      <c r="AO105" s="802"/>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row>
    <row r="106" spans="1:65" ht="12.75" customHeight="1">
      <c r="A106" s="10"/>
      <c r="B106" s="93"/>
      <c r="C106" s="100"/>
      <c r="D106" s="74"/>
      <c r="E106" s="17"/>
      <c r="F106" s="17"/>
      <c r="G106" s="17"/>
      <c r="H106" s="17"/>
      <c r="I106" s="17"/>
      <c r="J106" s="26"/>
      <c r="L106" s="253"/>
      <c r="M106" s="231"/>
      <c r="N106" s="63"/>
      <c r="O106" s="63"/>
      <c r="P106" s="63"/>
      <c r="Q106" s="34"/>
      <c r="R106" s="467"/>
      <c r="S106" s="34"/>
      <c r="T106" s="229"/>
      <c r="U106" s="373"/>
      <c r="V106" s="373"/>
      <c r="W106" s="373"/>
      <c r="X106" s="373"/>
      <c r="Y106" s="373"/>
      <c r="AH106" s="802"/>
      <c r="AI106" s="802"/>
      <c r="AJ106" s="802"/>
      <c r="AK106" s="802"/>
      <c r="AL106" s="802"/>
      <c r="AM106" s="802"/>
      <c r="AN106" s="802"/>
      <c r="AO106" s="802"/>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row>
    <row r="107" spans="1:65" ht="12.75" customHeight="1">
      <c r="A107" s="103"/>
      <c r="B107" s="102"/>
      <c r="D107" s="34" t="s">
        <v>121</v>
      </c>
      <c r="E107" s="100">
        <f>ROUND($R107*$S107*T107,6)</f>
        <v>0</v>
      </c>
      <c r="F107" s="100">
        <f>ROUND($R108*$S108*T108,6)</f>
        <v>0</v>
      </c>
      <c r="G107" s="100">
        <f>ROUND($R109*$S109*T109,6)</f>
        <v>0</v>
      </c>
      <c r="H107" s="100">
        <f>ROUND($R110*$S110*T110,6)</f>
        <v>0</v>
      </c>
      <c r="I107" s="100">
        <f>ROUND($R111*$S111*T111,6)</f>
        <v>0</v>
      </c>
      <c r="J107" s="46"/>
      <c r="L107" s="253" t="s">
        <v>184</v>
      </c>
      <c r="M107" s="150">
        <v>0</v>
      </c>
      <c r="N107" s="230">
        <f>ROUND(M107/12,2)</f>
        <v>0</v>
      </c>
      <c r="O107" s="230">
        <f>LOOKUP(P107,'Longevity Lookup'!$A$3:$A$506,'Longevity Lookup'!$B$3:$B$506)</f>
        <v>0</v>
      </c>
      <c r="P107" s="224">
        <v>0</v>
      </c>
      <c r="Q107" s="227">
        <v>1</v>
      </c>
      <c r="R107" s="466">
        <v>0</v>
      </c>
      <c r="S107" s="76">
        <f>$S$12</f>
        <v>12</v>
      </c>
      <c r="T107" s="227">
        <v>0</v>
      </c>
      <c r="U107" s="369">
        <f>IFERROR((E110+E111)/E109,0)</f>
        <v>0</v>
      </c>
      <c r="V107" s="369">
        <f t="shared" ref="V107" si="85">IFERROR((F110+F111)/F109,0)</f>
        <v>0</v>
      </c>
      <c r="W107" s="369">
        <f t="shared" ref="W107" si="86">IFERROR((G110+G111)/G109,0)</f>
        <v>0</v>
      </c>
      <c r="X107" s="369">
        <f t="shared" ref="X107" si="87">IFERROR((H110+H111)/H109,0)</f>
        <v>0</v>
      </c>
      <c r="Y107" s="369">
        <f t="shared" ref="Y107" si="88">IFERROR((I110+I111)/I109,0)</f>
        <v>0</v>
      </c>
      <c r="AH107" s="802"/>
      <c r="AI107" s="802"/>
      <c r="AJ107" s="802"/>
      <c r="AK107" s="802"/>
      <c r="AL107" s="802"/>
      <c r="AM107" s="802"/>
      <c r="AN107" s="802"/>
      <c r="AO107" s="802"/>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row>
    <row r="108" spans="1:65" ht="12.75" customHeight="1">
      <c r="B108" s="102"/>
      <c r="D108" s="34" t="s">
        <v>172</v>
      </c>
      <c r="E108" s="22">
        <f>T107</f>
        <v>0</v>
      </c>
      <c r="F108" s="22">
        <f>T108</f>
        <v>0</v>
      </c>
      <c r="G108" s="22">
        <f>T109</f>
        <v>0</v>
      </c>
      <c r="H108" s="22">
        <f>T110</f>
        <v>0</v>
      </c>
      <c r="I108" s="22">
        <f>T111</f>
        <v>0</v>
      </c>
      <c r="J108" s="46"/>
      <c r="L108" s="255" t="str">
        <f>L107</f>
        <v>A</v>
      </c>
      <c r="M108" s="231"/>
      <c r="N108" s="230"/>
      <c r="O108" s="230"/>
      <c r="P108" s="230"/>
      <c r="Q108" s="227">
        <v>1.03</v>
      </c>
      <c r="R108" s="466">
        <v>0</v>
      </c>
      <c r="S108" s="76">
        <f>$S$13</f>
        <v>12</v>
      </c>
      <c r="T108" s="227">
        <v>0</v>
      </c>
      <c r="U108" s="369"/>
      <c r="V108" s="369"/>
      <c r="W108" s="369"/>
      <c r="X108" s="369"/>
      <c r="Y108" s="369"/>
      <c r="AH108" s="802"/>
      <c r="AI108" s="802"/>
      <c r="AJ108" s="802"/>
      <c r="AK108" s="802"/>
      <c r="AL108" s="802"/>
      <c r="AM108" s="802"/>
      <c r="AN108" s="802"/>
      <c r="AO108" s="802"/>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row>
    <row r="109" spans="1:65" ht="12.75" customHeight="1">
      <c r="A109" s="10"/>
      <c r="B109" s="93"/>
      <c r="C109" s="100"/>
      <c r="D109" s="74" t="s">
        <v>15</v>
      </c>
      <c r="E109" s="57">
        <f>ROUND((N107+O107)*E107*Q107,0)</f>
        <v>0</v>
      </c>
      <c r="F109" s="57">
        <f>ROUND((N107+O107)*F107*Q107*Q108,0)</f>
        <v>0</v>
      </c>
      <c r="G109" s="57">
        <f>ROUND((N107+O107)*G107*Q107*Q108*Q109,0)</f>
        <v>0</v>
      </c>
      <c r="H109" s="57">
        <f>ROUND((N107+O107)*H107*Q107*Q108*Q109*Q110,0)</f>
        <v>0</v>
      </c>
      <c r="I109" s="57">
        <f>ROUND((N107+O107)*I107*Q107*Q108*Q109*Q110*Q111,0)</f>
        <v>0</v>
      </c>
      <c r="J109" s="172">
        <f>SUM(E109:I109)</f>
        <v>0</v>
      </c>
      <c r="L109" s="255" t="str">
        <f>L108</f>
        <v>A</v>
      </c>
      <c r="M109" s="231"/>
      <c r="N109" s="63"/>
      <c r="O109" s="63"/>
      <c r="P109" s="63"/>
      <c r="Q109" s="227">
        <v>1.03</v>
      </c>
      <c r="R109" s="466">
        <v>0</v>
      </c>
      <c r="S109" s="76">
        <f>$S$14</f>
        <v>12</v>
      </c>
      <c r="T109" s="227">
        <v>0</v>
      </c>
      <c r="U109" s="370"/>
      <c r="V109" s="370"/>
      <c r="W109" s="370"/>
      <c r="X109" s="370"/>
      <c r="Y109" s="370"/>
      <c r="AH109" s="802"/>
      <c r="AI109" s="802"/>
      <c r="AJ109" s="802"/>
      <c r="AK109" s="802"/>
      <c r="AL109" s="802"/>
      <c r="AM109" s="802"/>
      <c r="AN109" s="802"/>
      <c r="AO109" s="802"/>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row>
    <row r="110" spans="1:65" ht="12.75" customHeight="1">
      <c r="A110" s="10"/>
      <c r="B110" s="436" t="s">
        <v>280</v>
      </c>
      <c r="C110" s="100"/>
      <c r="D110" s="74" t="s">
        <v>30</v>
      </c>
      <c r="E110" s="57">
        <f>IFERROR(IF((ROUND(E109*$Q$3,0) + ROUND($Q$4*E107,0))/E109 &gt; 35%, ROUND(E109*$Q$8,0), ROUND(E109*$Q$3,0)),0)</f>
        <v>0</v>
      </c>
      <c r="F110" s="57">
        <f t="shared" ref="F110" si="89">IFERROR(IF((ROUND(F109*$Q$3,0) + ROUND($Q$4*F107,0))/F109 &gt; 35%, ROUND(F109*$Q$8,0), ROUND(F109*$Q$3,0)),0)</f>
        <v>0</v>
      </c>
      <c r="G110" s="57">
        <f t="shared" ref="G110" si="90">IFERROR(IF((ROUND(G109*$Q$3,0) + ROUND($Q$4*G107,0))/G109 &gt; 35%, ROUND(G109*$Q$8,0), ROUND(G109*$Q$3,0)),0)</f>
        <v>0</v>
      </c>
      <c r="H110" s="57">
        <f t="shared" ref="H110" si="91">IFERROR(IF((ROUND(H109*$Q$3,0) + ROUND($Q$4*H107,0))/H109 &gt; 35%, ROUND(H109*$Q$8,0), ROUND(H109*$Q$3,0)),0)</f>
        <v>0</v>
      </c>
      <c r="I110" s="57">
        <f t="shared" ref="I110" si="92">IFERROR(IF((ROUND(I109*$Q$3,0) + ROUND($Q$4*I107,0))/I109 &gt; 35%, ROUND(I109*$Q$8,0), ROUND(I109*$Q$3,0)),0)</f>
        <v>0</v>
      </c>
      <c r="J110" s="172">
        <f>SUM(E110:I110)</f>
        <v>0</v>
      </c>
      <c r="L110" s="255" t="str">
        <f>L109</f>
        <v>A</v>
      </c>
      <c r="M110" s="231"/>
      <c r="N110" s="63"/>
      <c r="O110" s="63"/>
      <c r="P110" s="63"/>
      <c r="Q110" s="227">
        <v>1.03</v>
      </c>
      <c r="R110" s="466">
        <v>0</v>
      </c>
      <c r="S110" s="76">
        <f>$S$15</f>
        <v>12</v>
      </c>
      <c r="T110" s="227">
        <v>0</v>
      </c>
      <c r="U110" s="370"/>
      <c r="V110" s="370"/>
      <c r="W110" s="370"/>
      <c r="X110" s="370"/>
      <c r="Y110" s="370"/>
      <c r="AH110" s="802"/>
      <c r="AI110" s="802"/>
      <c r="AJ110" s="802"/>
      <c r="AK110" s="802"/>
      <c r="AL110" s="802"/>
      <c r="AM110" s="802"/>
      <c r="AN110" s="802"/>
      <c r="AO110" s="802"/>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row>
    <row r="111" spans="1:65" ht="15" customHeight="1">
      <c r="A111" s="10"/>
      <c r="B111" s="436" t="s">
        <v>281</v>
      </c>
      <c r="C111" s="100"/>
      <c r="D111" s="74" t="s">
        <v>29</v>
      </c>
      <c r="E111" s="184">
        <f>IFERROR(IF((ROUND(E109*$Q$3,0) + ROUND($Q$4*E107,0))/E109 &gt; 35%, 0, ROUND(E107*$Q$4,0)),0)</f>
        <v>0</v>
      </c>
      <c r="F111" s="184">
        <f t="shared" ref="F111:I111" si="93">IFERROR(IF((ROUND(F109*$Q$3,0) + ROUND($Q$4*F107,0))/F109 &gt; 35%, 0, ROUND(F107*$Q$4,0)),0)</f>
        <v>0</v>
      </c>
      <c r="G111" s="184">
        <f t="shared" si="93"/>
        <v>0</v>
      </c>
      <c r="H111" s="184">
        <f t="shared" si="93"/>
        <v>0</v>
      </c>
      <c r="I111" s="184">
        <f t="shared" si="93"/>
        <v>0</v>
      </c>
      <c r="J111" s="181">
        <f>SUM(E111:I111)</f>
        <v>0</v>
      </c>
      <c r="L111" s="255" t="str">
        <f>L110</f>
        <v>A</v>
      </c>
      <c r="M111" s="231"/>
      <c r="N111" s="63"/>
      <c r="O111" s="63"/>
      <c r="P111" s="63"/>
      <c r="Q111" s="227">
        <v>1.03</v>
      </c>
      <c r="R111" s="466">
        <v>0</v>
      </c>
      <c r="S111" s="76">
        <f>$S$16</f>
        <v>12</v>
      </c>
      <c r="T111" s="227">
        <v>0</v>
      </c>
      <c r="U111" s="369"/>
      <c r="V111" s="369"/>
      <c r="W111" s="369"/>
      <c r="X111" s="369"/>
      <c r="Y111" s="369"/>
      <c r="AH111" s="802"/>
      <c r="AI111" s="802"/>
      <c r="AJ111" s="802"/>
      <c r="AK111" s="802"/>
      <c r="AL111" s="802"/>
      <c r="AM111" s="802"/>
      <c r="AN111" s="802"/>
      <c r="AO111" s="802"/>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row>
    <row r="112" spans="1:65" ht="12.75" customHeight="1">
      <c r="A112" s="10"/>
      <c r="B112" s="93"/>
      <c r="C112" s="100"/>
      <c r="D112" s="77" t="s">
        <v>171</v>
      </c>
      <c r="E112" s="185">
        <f>SUM(E110:E111)</f>
        <v>0</v>
      </c>
      <c r="F112" s="185">
        <f t="shared" ref="F112:I112" si="94">SUM(F110:F111)</f>
        <v>0</v>
      </c>
      <c r="G112" s="185">
        <f t="shared" si="94"/>
        <v>0</v>
      </c>
      <c r="H112" s="185">
        <f t="shared" si="94"/>
        <v>0</v>
      </c>
      <c r="I112" s="185">
        <f t="shared" si="94"/>
        <v>0</v>
      </c>
      <c r="J112" s="186">
        <f>SUM(J110:J111)</f>
        <v>0</v>
      </c>
      <c r="L112" s="253"/>
      <c r="M112" s="19"/>
      <c r="N112" s="33"/>
      <c r="O112" s="33"/>
      <c r="P112" s="33"/>
      <c r="Q112" s="114"/>
      <c r="R112" s="115"/>
      <c r="S112" s="76"/>
      <c r="T112" s="114"/>
      <c r="U112" s="369"/>
      <c r="V112" s="369"/>
      <c r="W112" s="369"/>
      <c r="X112" s="369"/>
      <c r="Y112" s="369"/>
      <c r="AH112" s="802"/>
      <c r="AI112" s="802"/>
      <c r="AJ112" s="802"/>
      <c r="AK112" s="802"/>
      <c r="AL112" s="802"/>
      <c r="AM112" s="802"/>
      <c r="AN112" s="802"/>
      <c r="AO112" s="802"/>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row>
    <row r="113" spans="1:65" ht="12.75" customHeight="1">
      <c r="A113" s="10"/>
      <c r="B113" s="93"/>
      <c r="C113" s="100"/>
      <c r="D113" s="74"/>
      <c r="E113" s="17"/>
      <c r="F113" s="17"/>
      <c r="G113" s="17"/>
      <c r="H113" s="17"/>
      <c r="I113" s="17"/>
      <c r="J113" s="26"/>
      <c r="L113" s="253"/>
      <c r="M113" s="19"/>
      <c r="N113" s="33"/>
      <c r="O113" s="33"/>
      <c r="P113" s="33"/>
      <c r="Q113" s="114"/>
      <c r="R113" s="115"/>
      <c r="S113" s="76"/>
      <c r="T113" s="26"/>
      <c r="U113" s="369"/>
      <c r="V113" s="369"/>
      <c r="W113" s="369"/>
      <c r="X113" s="369"/>
      <c r="Y113" s="369"/>
      <c r="AH113" s="802"/>
      <c r="AI113" s="802"/>
      <c r="AJ113" s="802"/>
      <c r="AK113" s="802"/>
      <c r="AL113" s="802"/>
      <c r="AM113" s="802"/>
      <c r="AN113" s="802"/>
      <c r="AO113" s="802"/>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row>
    <row r="114" spans="1:65">
      <c r="A114" s="10"/>
      <c r="C114" s="75"/>
      <c r="D114" s="75" t="s">
        <v>104</v>
      </c>
      <c r="E114" s="187">
        <f>SUMIF($D$92:$D$113,"Salary",E92:E113)</f>
        <v>0</v>
      </c>
      <c r="F114" s="187">
        <f t="shared" ref="F114:I114" si="95">SUMIF($D$92:$D$113,"Salary",F92:F113)</f>
        <v>0</v>
      </c>
      <c r="G114" s="187">
        <f t="shared" si="95"/>
        <v>0</v>
      </c>
      <c r="H114" s="187">
        <f t="shared" si="95"/>
        <v>0</v>
      </c>
      <c r="I114" s="187">
        <f t="shared" si="95"/>
        <v>0</v>
      </c>
      <c r="J114" s="188">
        <f>SUM(E114:I114)</f>
        <v>0</v>
      </c>
      <c r="L114" s="253"/>
      <c r="M114" s="19"/>
      <c r="N114" s="94"/>
      <c r="O114" s="94"/>
      <c r="P114" s="94"/>
      <c r="Q114" s="47"/>
      <c r="R114" s="47"/>
      <c r="S114" s="47"/>
      <c r="T114" s="26"/>
      <c r="U114" s="369"/>
      <c r="V114" s="369"/>
      <c r="W114" s="369"/>
      <c r="X114" s="369"/>
      <c r="Y114" s="369"/>
      <c r="Z114" s="802"/>
      <c r="AA114" s="802"/>
      <c r="AB114" s="802"/>
      <c r="AC114" s="802"/>
      <c r="AD114" s="802"/>
      <c r="AE114" s="802"/>
      <c r="AF114" s="802"/>
      <c r="AH114" s="802"/>
      <c r="AI114" s="802"/>
      <c r="AJ114" s="802"/>
      <c r="AK114" s="802"/>
      <c r="AL114" s="802"/>
      <c r="AM114" s="802"/>
      <c r="AN114" s="802"/>
      <c r="AO114" s="802"/>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row>
    <row r="115" spans="1:65">
      <c r="A115" s="10"/>
      <c r="C115" s="75"/>
      <c r="D115" s="75" t="s">
        <v>105</v>
      </c>
      <c r="E115" s="189">
        <f>SUMIF($D$92:$D$113,"*Total Fringe",E92:E113)</f>
        <v>0</v>
      </c>
      <c r="F115" s="189">
        <f t="shared" ref="F115:I115" si="96">SUMIF($D$92:$D$113,"*Total Fringe",F92:F113)</f>
        <v>0</v>
      </c>
      <c r="G115" s="189">
        <f t="shared" si="96"/>
        <v>0</v>
      </c>
      <c r="H115" s="189">
        <f t="shared" si="96"/>
        <v>0</v>
      </c>
      <c r="I115" s="189">
        <f t="shared" si="96"/>
        <v>0</v>
      </c>
      <c r="J115" s="190">
        <f>SUM(E115:I115)</f>
        <v>0</v>
      </c>
      <c r="L115" s="253"/>
      <c r="M115" s="58"/>
      <c r="N115" s="71"/>
      <c r="O115" s="71"/>
      <c r="P115" s="71"/>
      <c r="Q115" s="71"/>
      <c r="R115" s="71"/>
      <c r="S115" s="71"/>
      <c r="T115" s="71"/>
      <c r="U115" s="625"/>
      <c r="V115" s="625"/>
      <c r="W115" s="625"/>
      <c r="X115" s="625"/>
      <c r="Y115" s="813"/>
      <c r="Z115" s="815"/>
      <c r="AA115" s="815"/>
      <c r="AB115" s="815"/>
      <c r="AC115" s="815"/>
      <c r="AD115" s="815"/>
      <c r="AE115" s="815"/>
      <c r="AF115" s="815"/>
      <c r="AH115" s="803"/>
      <c r="AI115" s="803"/>
      <c r="AJ115" s="803"/>
      <c r="AK115" s="803"/>
      <c r="AL115" s="803"/>
      <c r="AM115" s="803"/>
      <c r="AN115" s="803"/>
      <c r="AO115" s="803"/>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row>
    <row r="116" spans="1:65">
      <c r="A116" s="10"/>
      <c r="C116" s="75"/>
      <c r="D116" s="75" t="s">
        <v>348</v>
      </c>
      <c r="E116" s="529">
        <f>SUMIF($D$94:$D$112,"*Person Months",E94:E112)</f>
        <v>0</v>
      </c>
      <c r="F116" s="529">
        <f t="shared" ref="F116:I116" si="97">SUMIF($D$94:$D$112,"*Person Months",F94:F112)</f>
        <v>0</v>
      </c>
      <c r="G116" s="529">
        <f t="shared" si="97"/>
        <v>0</v>
      </c>
      <c r="H116" s="529">
        <f t="shared" si="97"/>
        <v>0</v>
      </c>
      <c r="I116" s="529">
        <f t="shared" si="97"/>
        <v>0</v>
      </c>
      <c r="J116" s="190"/>
      <c r="L116" s="253"/>
      <c r="M116" s="58"/>
      <c r="N116" s="71"/>
      <c r="O116" s="71"/>
      <c r="P116" s="71"/>
      <c r="Q116" s="71"/>
      <c r="R116" s="71"/>
      <c r="S116" s="71"/>
      <c r="T116" s="71"/>
      <c r="U116" s="470"/>
      <c r="V116" s="470"/>
      <c r="W116" s="470"/>
      <c r="X116" s="470"/>
      <c r="Y116" s="814"/>
      <c r="Z116" s="816"/>
      <c r="AA116" s="816"/>
      <c r="AB116" s="816"/>
      <c r="AC116" s="816"/>
      <c r="AD116" s="816"/>
      <c r="AE116" s="816"/>
      <c r="AF116" s="816"/>
      <c r="AH116" s="804"/>
      <c r="AI116" s="804"/>
      <c r="AJ116" s="804"/>
      <c r="AK116" s="804"/>
      <c r="AL116" s="804"/>
      <c r="AM116" s="804"/>
      <c r="AN116" s="804"/>
      <c r="AO116" s="804"/>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row>
    <row r="117" spans="1:65">
      <c r="A117" s="10"/>
      <c r="C117" s="75"/>
      <c r="D117" s="75" t="s">
        <v>349</v>
      </c>
      <c r="E117" s="72">
        <f>SUMIF($D$94:$D$112,"*# of Persons",E94:E112)</f>
        <v>0</v>
      </c>
      <c r="F117" s="72">
        <f t="shared" ref="F117:I117" si="98">SUMIF($D$94:$D$112,"*# of Persons",F94:F112)</f>
        <v>0</v>
      </c>
      <c r="G117" s="72">
        <f t="shared" si="98"/>
        <v>0</v>
      </c>
      <c r="H117" s="72">
        <f t="shared" si="98"/>
        <v>0</v>
      </c>
      <c r="I117" s="72">
        <f t="shared" si="98"/>
        <v>0</v>
      </c>
      <c r="J117" s="190"/>
      <c r="L117" s="253"/>
      <c r="M117" s="58"/>
      <c r="N117" s="71"/>
      <c r="O117" s="71"/>
      <c r="P117" s="71"/>
      <c r="Q117" s="71"/>
      <c r="R117" s="71"/>
      <c r="S117" s="71"/>
      <c r="T117" s="71"/>
      <c r="U117" s="470"/>
      <c r="V117" s="470"/>
      <c r="W117" s="470"/>
      <c r="X117" s="470"/>
      <c r="Y117" s="814"/>
      <c r="Z117" s="816"/>
      <c r="AA117" s="816"/>
      <c r="AB117" s="816"/>
      <c r="AC117" s="816"/>
      <c r="AD117" s="816"/>
      <c r="AE117" s="816"/>
      <c r="AF117" s="816"/>
      <c r="AH117" s="804"/>
      <c r="AI117" s="804"/>
      <c r="AJ117" s="804"/>
      <c r="AK117" s="804"/>
      <c r="AL117" s="804"/>
      <c r="AM117" s="804"/>
      <c r="AN117" s="804"/>
      <c r="AO117" s="804"/>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row>
    <row r="118" spans="1:65">
      <c r="A118" s="717" t="s">
        <v>394</v>
      </c>
      <c r="B118" s="717"/>
      <c r="C118" s="717"/>
      <c r="D118" s="717"/>
      <c r="E118" s="717"/>
      <c r="F118" s="717"/>
      <c r="G118" s="717"/>
      <c r="H118" s="717"/>
      <c r="I118" s="717"/>
      <c r="J118" s="717"/>
      <c r="L118" s="253"/>
      <c r="M118" s="58" t="s">
        <v>118</v>
      </c>
      <c r="N118" s="71" t="s">
        <v>80</v>
      </c>
      <c r="O118" s="71" t="s">
        <v>108</v>
      </c>
      <c r="P118" s="71" t="s">
        <v>18</v>
      </c>
      <c r="Q118" s="71"/>
      <c r="R118" s="71" t="s">
        <v>169</v>
      </c>
      <c r="S118" s="71"/>
      <c r="T118" s="71"/>
      <c r="U118" s="625" t="s">
        <v>116</v>
      </c>
      <c r="V118" s="625"/>
      <c r="W118" s="625"/>
      <c r="X118" s="625"/>
      <c r="Y118" s="813"/>
      <c r="Z118" s="816"/>
      <c r="AA118" s="816"/>
      <c r="AB118" s="816"/>
      <c r="AC118" s="816"/>
      <c r="AD118" s="816"/>
      <c r="AE118" s="816"/>
      <c r="AF118" s="816"/>
      <c r="AH118" s="804"/>
      <c r="AI118" s="804"/>
      <c r="AJ118" s="804"/>
      <c r="AK118" s="804"/>
      <c r="AL118" s="804"/>
      <c r="AM118" s="804"/>
      <c r="AN118" s="804"/>
      <c r="AO118" s="804"/>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row>
    <row r="119" spans="1:65">
      <c r="A119" s="58" t="s">
        <v>61</v>
      </c>
      <c r="B119" s="92" t="s">
        <v>395</v>
      </c>
      <c r="C119" s="718" t="s">
        <v>396</v>
      </c>
      <c r="D119" s="169"/>
      <c r="E119" s="18" t="str">
        <f>E10</f>
        <v>Year 1</v>
      </c>
      <c r="F119" s="18" t="str">
        <f>F10</f>
        <v>Year 2</v>
      </c>
      <c r="G119" s="18" t="str">
        <f>G10</f>
        <v>Year 3</v>
      </c>
      <c r="H119" s="18" t="str">
        <f>H10</f>
        <v>Year 4</v>
      </c>
      <c r="I119" s="18" t="str">
        <f>I10</f>
        <v>Year 5</v>
      </c>
      <c r="J119" s="46" t="s">
        <v>1</v>
      </c>
      <c r="L119" s="253"/>
      <c r="M119" s="92" t="s">
        <v>117</v>
      </c>
      <c r="N119" s="46" t="s">
        <v>15</v>
      </c>
      <c r="O119" s="46" t="s">
        <v>109</v>
      </c>
      <c r="P119" s="46" t="s">
        <v>111</v>
      </c>
      <c r="Q119" s="46" t="s">
        <v>101</v>
      </c>
      <c r="R119" s="46" t="s">
        <v>170</v>
      </c>
      <c r="S119" s="46"/>
      <c r="T119" s="46"/>
      <c r="U119" s="367" t="s">
        <v>31</v>
      </c>
      <c r="V119" s="368" t="s">
        <v>32</v>
      </c>
      <c r="W119" s="368" t="s">
        <v>33</v>
      </c>
      <c r="X119" s="368" t="s">
        <v>34</v>
      </c>
      <c r="Y119" s="368" t="s">
        <v>35</v>
      </c>
      <c r="Z119" s="817"/>
      <c r="AA119" s="818"/>
      <c r="AB119" s="818"/>
      <c r="AC119" s="818"/>
      <c r="AD119" s="818"/>
      <c r="AE119" s="818"/>
      <c r="AF119" s="816"/>
      <c r="AH119" s="804"/>
      <c r="AI119" s="804"/>
      <c r="AJ119" s="804"/>
      <c r="AK119" s="804"/>
      <c r="AL119" s="804"/>
      <c r="AM119" s="804"/>
      <c r="AN119" s="804"/>
      <c r="AO119" s="804"/>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row>
    <row r="120" spans="1:65">
      <c r="A120" s="103"/>
      <c r="B120" s="719">
        <v>0</v>
      </c>
      <c r="C120" s="720">
        <v>0</v>
      </c>
      <c r="D120" s="34" t="s">
        <v>121</v>
      </c>
      <c r="E120" s="100">
        <f>ROUND($P120*$Q120*R120,6)</f>
        <v>0</v>
      </c>
      <c r="F120" s="100">
        <f>ROUND($P121*$Q121*R121,6)</f>
        <v>0</v>
      </c>
      <c r="G120" s="100">
        <f>ROUND($P122*$Q122*R122,6)</f>
        <v>0</v>
      </c>
      <c r="H120" s="100">
        <f>ROUND($P123*$Q123*R123,6)</f>
        <v>0</v>
      </c>
      <c r="I120" s="100">
        <f>ROUND($P124*$Q124*R124,6)</f>
        <v>0</v>
      </c>
      <c r="J120" s="26"/>
      <c r="K120" s="17"/>
      <c r="L120" s="271" t="s">
        <v>184</v>
      </c>
      <c r="M120" s="150">
        <v>0</v>
      </c>
      <c r="N120" s="230">
        <f>ROUND(M120/12,2)</f>
        <v>0</v>
      </c>
      <c r="O120" s="227">
        <v>1</v>
      </c>
      <c r="P120" s="466">
        <v>0</v>
      </c>
      <c r="Q120" s="76">
        <f>$S$12</f>
        <v>12</v>
      </c>
      <c r="R120" s="227">
        <v>0</v>
      </c>
      <c r="S120" s="76"/>
      <c r="T120" s="74"/>
      <c r="U120" s="369">
        <f>IFERROR((E123+E124)/E122,0)</f>
        <v>0</v>
      </c>
      <c r="V120" s="369">
        <f t="shared" ref="V120:Y120" si="99">IFERROR((F123+F124)/F122,0)</f>
        <v>0</v>
      </c>
      <c r="W120" s="369">
        <f t="shared" si="99"/>
        <v>0</v>
      </c>
      <c r="X120" s="369">
        <f t="shared" si="99"/>
        <v>0</v>
      </c>
      <c r="Y120" s="369">
        <f t="shared" si="99"/>
        <v>0</v>
      </c>
      <c r="Z120" s="819"/>
      <c r="AA120" s="820"/>
      <c r="AB120" s="820"/>
      <c r="AC120" s="820"/>
      <c r="AD120" s="820"/>
      <c r="AE120" s="820"/>
      <c r="AF120" s="820"/>
      <c r="AH120" s="802"/>
      <c r="AI120" s="802"/>
      <c r="AJ120" s="802"/>
      <c r="AK120" s="804"/>
      <c r="AL120" s="804"/>
      <c r="AM120" s="804"/>
      <c r="AN120" s="804"/>
      <c r="AO120" s="804"/>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row>
    <row r="121" spans="1:65">
      <c r="A121" s="10"/>
      <c r="B121" s="719">
        <v>0</v>
      </c>
      <c r="C121" s="720">
        <v>0</v>
      </c>
      <c r="D121" s="34" t="s">
        <v>172</v>
      </c>
      <c r="E121" s="22">
        <f>R120</f>
        <v>0</v>
      </c>
      <c r="F121" s="22">
        <f>R121</f>
        <v>0</v>
      </c>
      <c r="G121" s="22">
        <f>R122</f>
        <v>0</v>
      </c>
      <c r="H121" s="22">
        <f>R123</f>
        <v>0</v>
      </c>
      <c r="I121" s="22">
        <f>R124</f>
        <v>0</v>
      </c>
      <c r="J121" s="26"/>
      <c r="K121" s="17"/>
      <c r="L121" s="255" t="str">
        <f>L120</f>
        <v>A</v>
      </c>
      <c r="M121" s="231"/>
      <c r="N121" s="230"/>
      <c r="O121" s="227">
        <v>1.03</v>
      </c>
      <c r="P121" s="466">
        <v>0</v>
      </c>
      <c r="Q121" s="76">
        <f>$S$13</f>
        <v>12</v>
      </c>
      <c r="R121" s="227">
        <v>0</v>
      </c>
      <c r="S121" s="76"/>
      <c r="T121" s="74"/>
      <c r="U121" s="369"/>
      <c r="V121" s="369"/>
      <c r="W121" s="369"/>
      <c r="X121" s="369"/>
      <c r="Y121" s="369"/>
      <c r="Z121" s="819"/>
      <c r="AA121" s="820"/>
      <c r="AB121" s="820"/>
      <c r="AC121" s="820"/>
      <c r="AD121" s="820"/>
      <c r="AE121" s="820"/>
      <c r="AF121" s="820"/>
      <c r="AH121" s="805"/>
      <c r="AI121" s="805"/>
      <c r="AJ121" s="805"/>
      <c r="AK121" s="806"/>
      <c r="AL121" s="806"/>
      <c r="AM121" s="806"/>
      <c r="AN121" s="806"/>
      <c r="AO121" s="806"/>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row>
    <row r="122" spans="1:65">
      <c r="A122" s="10"/>
      <c r="B122" s="719">
        <v>0</v>
      </c>
      <c r="C122" s="720">
        <v>0</v>
      </c>
      <c r="D122" s="74" t="s">
        <v>15</v>
      </c>
      <c r="E122" s="57">
        <f>ROUND(N120*O120*E120,0)</f>
        <v>0</v>
      </c>
      <c r="F122" s="57">
        <f>ROUND(N120*O120*F120*O121,0)</f>
        <v>0</v>
      </c>
      <c r="G122" s="57">
        <f>ROUND(N120*O120*G120*O121*O122,0)</f>
        <v>0</v>
      </c>
      <c r="H122" s="57">
        <f>ROUND(N120*O120*H120*O121*O122*O123,0)</f>
        <v>0</v>
      </c>
      <c r="I122" s="57">
        <f>ROUND(N120*I120*O120*O121*O122*O123*O124,0)</f>
        <v>0</v>
      </c>
      <c r="J122" s="172">
        <f>SUM(E122:I122)</f>
        <v>0</v>
      </c>
      <c r="L122" s="255" t="str">
        <f>L121</f>
        <v>A</v>
      </c>
      <c r="M122" s="231"/>
      <c r="N122" s="63"/>
      <c r="O122" s="227">
        <v>1.03</v>
      </c>
      <c r="P122" s="466">
        <v>0</v>
      </c>
      <c r="Q122" s="76">
        <f>$S$14</f>
        <v>12</v>
      </c>
      <c r="R122" s="227">
        <v>0</v>
      </c>
      <c r="S122" s="76"/>
      <c r="T122" s="74"/>
      <c r="U122" s="369"/>
      <c r="V122" s="369"/>
      <c r="W122" s="369"/>
      <c r="X122" s="369"/>
      <c r="Y122" s="369"/>
      <c r="Z122" s="802"/>
      <c r="AA122" s="820"/>
      <c r="AB122" s="820"/>
      <c r="AC122" s="820"/>
      <c r="AD122" s="820"/>
      <c r="AE122" s="820"/>
      <c r="AF122" s="820"/>
      <c r="AH122" s="807"/>
      <c r="AI122" s="807"/>
      <c r="AJ122" s="807"/>
      <c r="AK122" s="808"/>
      <c r="AL122" s="808"/>
      <c r="AM122" s="808"/>
      <c r="AN122" s="808"/>
      <c r="AO122" s="808"/>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row>
    <row r="123" spans="1:65">
      <c r="A123" s="10"/>
      <c r="B123" s="719">
        <v>0</v>
      </c>
      <c r="C123" s="720">
        <v>0</v>
      </c>
      <c r="D123" s="74" t="s">
        <v>30</v>
      </c>
      <c r="E123" s="57">
        <f>ROUND($E$122*$Q$5,0)</f>
        <v>0</v>
      </c>
      <c r="F123" s="57">
        <f t="shared" ref="F123:I123" si="100">ROUND($E$122*$Q$5,0)</f>
        <v>0</v>
      </c>
      <c r="G123" s="57">
        <f t="shared" si="100"/>
        <v>0</v>
      </c>
      <c r="H123" s="57">
        <f t="shared" si="100"/>
        <v>0</v>
      </c>
      <c r="I123" s="57">
        <f t="shared" si="100"/>
        <v>0</v>
      </c>
      <c r="J123" s="172">
        <f>SUM(E123:I123)</f>
        <v>0</v>
      </c>
      <c r="L123" s="255" t="str">
        <f>L122</f>
        <v>A</v>
      </c>
      <c r="M123" s="231"/>
      <c r="N123" s="63"/>
      <c r="O123" s="227">
        <v>1.03</v>
      </c>
      <c r="P123" s="466">
        <v>0</v>
      </c>
      <c r="Q123" s="76">
        <f>$S$15</f>
        <v>12</v>
      </c>
      <c r="R123" s="227">
        <v>0</v>
      </c>
      <c r="S123" s="76"/>
      <c r="T123" s="74"/>
      <c r="U123" s="369"/>
      <c r="V123" s="369"/>
      <c r="W123" s="369"/>
      <c r="X123" s="369"/>
      <c r="Y123" s="369"/>
      <c r="Z123" s="802"/>
      <c r="AA123" s="820"/>
      <c r="AB123" s="820"/>
      <c r="AC123" s="820"/>
      <c r="AD123" s="820"/>
      <c r="AE123" s="820"/>
      <c r="AF123" s="820"/>
      <c r="AH123" s="807"/>
      <c r="AI123" s="807"/>
      <c r="AJ123" s="807"/>
      <c r="AK123" s="808"/>
      <c r="AL123" s="808"/>
      <c r="AM123" s="808"/>
      <c r="AN123" s="808"/>
      <c r="AO123" s="808"/>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row>
    <row r="124" spans="1:65" ht="15">
      <c r="A124" s="10"/>
      <c r="B124" s="719">
        <v>0</v>
      </c>
      <c r="C124" s="720">
        <v>0</v>
      </c>
      <c r="D124" s="74" t="s">
        <v>29</v>
      </c>
      <c r="E124" s="184">
        <f>ROUND($Q$6*$E$120,0)</f>
        <v>0</v>
      </c>
      <c r="F124" s="184">
        <f t="shared" ref="F124:I124" si="101">ROUND($Q$6*$E$120,0)</f>
        <v>0</v>
      </c>
      <c r="G124" s="184">
        <f t="shared" si="101"/>
        <v>0</v>
      </c>
      <c r="H124" s="184">
        <f t="shared" si="101"/>
        <v>0</v>
      </c>
      <c r="I124" s="184">
        <f t="shared" si="101"/>
        <v>0</v>
      </c>
      <c r="J124" s="181">
        <f>SUM(E124:I124)</f>
        <v>0</v>
      </c>
      <c r="L124" s="255" t="str">
        <f>L123</f>
        <v>A</v>
      </c>
      <c r="M124" s="231"/>
      <c r="N124" s="63"/>
      <c r="O124" s="227">
        <v>1.03</v>
      </c>
      <c r="P124" s="466">
        <v>0</v>
      </c>
      <c r="Q124" s="76">
        <f>$S$16</f>
        <v>12</v>
      </c>
      <c r="R124" s="227">
        <v>0</v>
      </c>
      <c r="S124" s="76"/>
      <c r="T124" s="74"/>
      <c r="U124" s="369"/>
      <c r="V124" s="369"/>
      <c r="W124" s="369"/>
      <c r="X124" s="369"/>
      <c r="Y124" s="369"/>
      <c r="Z124" s="802"/>
      <c r="AA124" s="820"/>
      <c r="AB124" s="820"/>
      <c r="AC124" s="820"/>
      <c r="AD124" s="820"/>
      <c r="AE124" s="820"/>
      <c r="AF124" s="820"/>
      <c r="AH124" s="802"/>
      <c r="AI124" s="802"/>
      <c r="AJ124" s="802"/>
      <c r="AK124" s="802"/>
      <c r="AL124" s="802"/>
      <c r="AM124" s="802"/>
      <c r="AN124" s="802"/>
      <c r="AO124" s="802"/>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row>
    <row r="125" spans="1:65">
      <c r="A125" s="10"/>
      <c r="B125" s="719">
        <v>0</v>
      </c>
      <c r="C125" s="720">
        <v>0</v>
      </c>
      <c r="D125" s="77" t="s">
        <v>171</v>
      </c>
      <c r="E125" s="185">
        <f>SUM(E123:E124)</f>
        <v>0</v>
      </c>
      <c r="F125" s="185">
        <f t="shared" ref="F125" si="102">SUM(F123:F124)</f>
        <v>0</v>
      </c>
      <c r="G125" s="185">
        <f t="shared" ref="G125" si="103">SUM(G123:G124)</f>
        <v>0</v>
      </c>
      <c r="H125" s="185">
        <f t="shared" ref="H125" si="104">SUM(H123:H124)</f>
        <v>0</v>
      </c>
      <c r="I125" s="185">
        <f t="shared" ref="I125" si="105">SUM(I123:I124)</f>
        <v>0</v>
      </c>
      <c r="J125" s="186">
        <f>SUM(J123:J124)</f>
        <v>0</v>
      </c>
      <c r="L125" s="253"/>
      <c r="M125" s="231"/>
      <c r="N125" s="63"/>
      <c r="O125" s="74"/>
      <c r="P125" s="468"/>
      <c r="Q125" s="76"/>
      <c r="R125" s="74"/>
      <c r="S125" s="76"/>
      <c r="T125" s="74"/>
      <c r="U125" s="371"/>
      <c r="V125" s="372"/>
      <c r="W125" s="370"/>
      <c r="X125" s="370"/>
      <c r="Y125" s="370"/>
      <c r="Z125" s="802"/>
      <c r="AA125" s="820"/>
      <c r="AB125" s="820"/>
      <c r="AC125" s="820"/>
      <c r="AD125" s="820"/>
      <c r="AE125" s="820"/>
      <c r="AF125" s="820"/>
      <c r="AH125" s="809"/>
      <c r="AI125" s="802"/>
      <c r="AJ125" s="802"/>
      <c r="AK125" s="802"/>
      <c r="AL125" s="802"/>
      <c r="AM125" s="802"/>
      <c r="AN125" s="802"/>
      <c r="AO125" s="802"/>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row>
    <row r="126" spans="1:65">
      <c r="A126" s="10"/>
      <c r="B126" s="93"/>
      <c r="C126" s="100"/>
      <c r="D126" s="74"/>
      <c r="E126" s="17"/>
      <c r="F126" s="17"/>
      <c r="G126" s="17"/>
      <c r="H126" s="17"/>
      <c r="I126" s="17"/>
      <c r="J126" s="26"/>
      <c r="L126" s="253"/>
      <c r="M126" s="231"/>
      <c r="N126" s="63"/>
      <c r="O126" s="34"/>
      <c r="P126" s="467"/>
      <c r="Q126" s="34"/>
      <c r="R126" s="229"/>
      <c r="S126" s="34"/>
      <c r="T126" s="229"/>
      <c r="U126" s="373"/>
      <c r="V126" s="373"/>
      <c r="W126" s="373"/>
      <c r="X126" s="373"/>
      <c r="Y126" s="373"/>
      <c r="Z126" s="802"/>
      <c r="AA126" s="820"/>
      <c r="AB126" s="820"/>
      <c r="AC126" s="820"/>
      <c r="AD126" s="820"/>
      <c r="AE126" s="820"/>
      <c r="AF126" s="820"/>
      <c r="AH126" s="809"/>
      <c r="AI126" s="802"/>
      <c r="AJ126" s="802"/>
      <c r="AK126" s="802"/>
      <c r="AL126" s="802"/>
      <c r="AM126" s="802"/>
      <c r="AN126" s="802"/>
      <c r="AO126" s="802"/>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row>
    <row r="127" spans="1:65">
      <c r="A127" s="103"/>
      <c r="B127" s="92" t="s">
        <v>395</v>
      </c>
      <c r="C127" s="718" t="s">
        <v>396</v>
      </c>
      <c r="D127" s="34" t="s">
        <v>121</v>
      </c>
      <c r="E127" s="100">
        <f>ROUND($P127*$Q127*R127,6)</f>
        <v>0</v>
      </c>
      <c r="F127" s="100">
        <f>ROUND($P128*$Q128*R128,6)</f>
        <v>0</v>
      </c>
      <c r="G127" s="100">
        <f>ROUND($P129*$Q129*R129,6)</f>
        <v>0</v>
      </c>
      <c r="H127" s="100">
        <f>ROUND($P130*$Q130*R130,6)</f>
        <v>0</v>
      </c>
      <c r="I127" s="100">
        <f>ROUND($P131*$Q131*R131,6)</f>
        <v>0</v>
      </c>
      <c r="J127" s="26"/>
      <c r="L127" s="271" t="s">
        <v>184</v>
      </c>
      <c r="M127" s="150">
        <v>0</v>
      </c>
      <c r="N127" s="230">
        <f>ROUND(M127/12,2)</f>
        <v>0</v>
      </c>
      <c r="O127" s="227">
        <v>1</v>
      </c>
      <c r="P127" s="466">
        <v>0</v>
      </c>
      <c r="Q127" s="76">
        <f>$S$12</f>
        <v>12</v>
      </c>
      <c r="R127" s="227">
        <v>0</v>
      </c>
      <c r="S127" s="76"/>
      <c r="T127" s="74"/>
      <c r="U127" s="369">
        <f>IFERROR((E130+E131)/E129,0)</f>
        <v>0</v>
      </c>
      <c r="V127" s="369">
        <f t="shared" ref="V127" si="106">IFERROR((F130+F131)/F129,0)</f>
        <v>0</v>
      </c>
      <c r="W127" s="369">
        <f t="shared" ref="W127" si="107">IFERROR((G130+G131)/G129,0)</f>
        <v>0</v>
      </c>
      <c r="X127" s="369">
        <f t="shared" ref="X127" si="108">IFERROR((H130+H131)/H129,0)</f>
        <v>0</v>
      </c>
      <c r="Y127" s="369">
        <f t="shared" ref="Y127" si="109">IFERROR((I130+I131)/I129,0)</f>
        <v>0</v>
      </c>
      <c r="Z127" s="819"/>
      <c r="AA127" s="820"/>
      <c r="AB127" s="820"/>
      <c r="AC127" s="820"/>
      <c r="AD127" s="820"/>
      <c r="AE127" s="820"/>
      <c r="AF127" s="820"/>
      <c r="AH127" s="810"/>
      <c r="AI127" s="811"/>
      <c r="AJ127" s="812"/>
      <c r="AK127" s="812"/>
      <c r="AL127" s="812"/>
      <c r="AM127" s="812"/>
      <c r="AN127" s="812"/>
      <c r="AO127" s="812"/>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row>
    <row r="128" spans="1:65">
      <c r="B128" s="719">
        <v>0</v>
      </c>
      <c r="C128" s="720">
        <v>0</v>
      </c>
      <c r="D128" s="34" t="s">
        <v>172</v>
      </c>
      <c r="E128" s="22">
        <f>R127</f>
        <v>0</v>
      </c>
      <c r="F128" s="22">
        <f>R128</f>
        <v>0</v>
      </c>
      <c r="G128" s="22">
        <f>R129</f>
        <v>0</v>
      </c>
      <c r="H128" s="22">
        <f>R130</f>
        <v>0</v>
      </c>
      <c r="I128" s="22">
        <f>R131</f>
        <v>0</v>
      </c>
      <c r="J128" s="26"/>
      <c r="L128" s="255" t="str">
        <f>L127</f>
        <v>A</v>
      </c>
      <c r="M128" s="231"/>
      <c r="N128" s="230"/>
      <c r="O128" s="227">
        <v>1.03</v>
      </c>
      <c r="P128" s="466">
        <v>0</v>
      </c>
      <c r="Q128" s="76">
        <f>$S$13</f>
        <v>12</v>
      </c>
      <c r="R128" s="227">
        <v>0</v>
      </c>
      <c r="S128" s="76"/>
      <c r="T128" s="74"/>
      <c r="U128" s="369"/>
      <c r="V128" s="369"/>
      <c r="W128" s="369"/>
      <c r="X128" s="369"/>
      <c r="Y128" s="369"/>
      <c r="Z128" s="819"/>
      <c r="AA128" s="820"/>
      <c r="AB128" s="820"/>
      <c r="AC128" s="820"/>
      <c r="AD128" s="820"/>
      <c r="AE128" s="820"/>
      <c r="AF128" s="820"/>
      <c r="AH128" s="810"/>
      <c r="AI128" s="811"/>
      <c r="AJ128" s="812"/>
      <c r="AK128" s="812"/>
      <c r="AL128" s="812"/>
      <c r="AM128" s="812"/>
      <c r="AN128" s="812"/>
      <c r="AO128" s="812"/>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row>
    <row r="129" spans="1:65">
      <c r="A129" s="10"/>
      <c r="B129" s="719">
        <v>0</v>
      </c>
      <c r="C129" s="720">
        <v>0</v>
      </c>
      <c r="D129" s="74" t="s">
        <v>15</v>
      </c>
      <c r="E129" s="57">
        <f>ROUND(N127*O127*E127,0)</f>
        <v>0</v>
      </c>
      <c r="F129" s="57">
        <f>ROUND(N127*O127*F127*O128,0)</f>
        <v>0</v>
      </c>
      <c r="G129" s="57">
        <f>ROUND(N127*O127*G127*O128*O129,0)</f>
        <v>0</v>
      </c>
      <c r="H129" s="57">
        <f>ROUND(N127*O127*H127*O128*O129*O130,0)</f>
        <v>0</v>
      </c>
      <c r="I129" s="57">
        <f>ROUND(N127*I127*O127*O128*O129*O130*O131,0)</f>
        <v>0</v>
      </c>
      <c r="J129" s="172">
        <f>SUM(E129:I129)</f>
        <v>0</v>
      </c>
      <c r="L129" s="255" t="str">
        <f>L128</f>
        <v>A</v>
      </c>
      <c r="M129" s="231"/>
      <c r="N129" s="63"/>
      <c r="O129" s="227">
        <v>1.03</v>
      </c>
      <c r="P129" s="466">
        <v>0</v>
      </c>
      <c r="Q129" s="76">
        <f>$S$14</f>
        <v>12</v>
      </c>
      <c r="R129" s="227">
        <v>0</v>
      </c>
      <c r="S129" s="76"/>
      <c r="T129" s="74"/>
      <c r="U129" s="369"/>
      <c r="V129" s="369"/>
      <c r="W129" s="369"/>
      <c r="X129" s="369"/>
      <c r="Y129" s="369"/>
      <c r="Z129" s="802"/>
      <c r="AA129" s="820"/>
      <c r="AB129" s="820"/>
      <c r="AC129" s="820"/>
      <c r="AD129" s="820"/>
      <c r="AE129" s="820"/>
      <c r="AF129" s="820"/>
      <c r="AH129" s="810"/>
      <c r="AI129" s="811"/>
      <c r="AJ129" s="812"/>
      <c r="AK129" s="812"/>
      <c r="AL129" s="812"/>
      <c r="AM129" s="812"/>
      <c r="AN129" s="812"/>
      <c r="AO129" s="812"/>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row>
    <row r="130" spans="1:65">
      <c r="A130" s="10"/>
      <c r="B130" s="719">
        <v>0</v>
      </c>
      <c r="C130" s="720">
        <v>0</v>
      </c>
      <c r="D130" s="74" t="s">
        <v>30</v>
      </c>
      <c r="E130" s="57">
        <f>ROUND($E$122*$Q$5,0)</f>
        <v>0</v>
      </c>
      <c r="F130" s="57">
        <f t="shared" ref="F130:I130" si="110">ROUND($E$122*$Q$5,0)</f>
        <v>0</v>
      </c>
      <c r="G130" s="57">
        <f t="shared" si="110"/>
        <v>0</v>
      </c>
      <c r="H130" s="57">
        <f t="shared" si="110"/>
        <v>0</v>
      </c>
      <c r="I130" s="57">
        <f t="shared" si="110"/>
        <v>0</v>
      </c>
      <c r="J130" s="172">
        <f>SUM(E130:I130)</f>
        <v>0</v>
      </c>
      <c r="L130" s="255" t="str">
        <f>L129</f>
        <v>A</v>
      </c>
      <c r="M130" s="231"/>
      <c r="N130" s="63"/>
      <c r="O130" s="227">
        <v>1.03</v>
      </c>
      <c r="P130" s="466">
        <v>0</v>
      </c>
      <c r="Q130" s="76">
        <f>$S$15</f>
        <v>12</v>
      </c>
      <c r="R130" s="227">
        <v>0</v>
      </c>
      <c r="S130" s="76"/>
      <c r="T130" s="74"/>
      <c r="U130" s="369"/>
      <c r="V130" s="369"/>
      <c r="W130" s="369"/>
      <c r="X130" s="369"/>
      <c r="Y130" s="369"/>
      <c r="Z130" s="802"/>
      <c r="AA130" s="820"/>
      <c r="AB130" s="820"/>
      <c r="AC130" s="820"/>
      <c r="AD130" s="820"/>
      <c r="AE130" s="820"/>
      <c r="AF130" s="820"/>
      <c r="AH130" s="810"/>
      <c r="AI130" s="811"/>
      <c r="AJ130" s="812"/>
      <c r="AK130" s="812"/>
      <c r="AL130" s="812"/>
      <c r="AM130" s="812"/>
      <c r="AN130" s="812"/>
      <c r="AO130" s="812"/>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row>
    <row r="131" spans="1:65" ht="15">
      <c r="A131" s="10"/>
      <c r="B131" s="719">
        <v>0</v>
      </c>
      <c r="C131" s="720">
        <v>0</v>
      </c>
      <c r="D131" s="74" t="s">
        <v>29</v>
      </c>
      <c r="E131" s="184">
        <f>ROUND($Q$6*$E$120,0)</f>
        <v>0</v>
      </c>
      <c r="F131" s="184">
        <f t="shared" ref="F131:I131" si="111">ROUND($Q$6*$E$120,0)</f>
        <v>0</v>
      </c>
      <c r="G131" s="184">
        <f t="shared" si="111"/>
        <v>0</v>
      </c>
      <c r="H131" s="184">
        <f t="shared" si="111"/>
        <v>0</v>
      </c>
      <c r="I131" s="184">
        <f t="shared" si="111"/>
        <v>0</v>
      </c>
      <c r="J131" s="181">
        <f>SUM(E131:I131)</f>
        <v>0</v>
      </c>
      <c r="L131" s="255" t="str">
        <f>L130</f>
        <v>A</v>
      </c>
      <c r="M131" s="231"/>
      <c r="N131" s="63"/>
      <c r="O131" s="227">
        <v>1.03</v>
      </c>
      <c r="P131" s="466">
        <v>0</v>
      </c>
      <c r="Q131" s="76">
        <f>$S$16</f>
        <v>12</v>
      </c>
      <c r="R131" s="227">
        <v>0</v>
      </c>
      <c r="S131" s="76"/>
      <c r="T131" s="74"/>
      <c r="U131" s="369"/>
      <c r="V131" s="369"/>
      <c r="W131" s="369"/>
      <c r="X131" s="369"/>
      <c r="Y131" s="369"/>
      <c r="Z131" s="802"/>
      <c r="AA131" s="820"/>
      <c r="AB131" s="820"/>
      <c r="AC131" s="820"/>
      <c r="AD131" s="820"/>
      <c r="AE131" s="820"/>
      <c r="AF131" s="820"/>
      <c r="AH131" s="810"/>
      <c r="AI131" s="811"/>
      <c r="AJ131" s="812"/>
      <c r="AK131" s="812"/>
      <c r="AL131" s="812"/>
      <c r="AM131" s="812"/>
      <c r="AN131" s="812"/>
      <c r="AO131" s="812"/>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row>
    <row r="132" spans="1:65">
      <c r="A132" s="10"/>
      <c r="B132" s="719">
        <v>0</v>
      </c>
      <c r="C132" s="720">
        <v>0</v>
      </c>
      <c r="D132" s="77" t="s">
        <v>171</v>
      </c>
      <c r="E132" s="185">
        <f>SUM(E130:E131)</f>
        <v>0</v>
      </c>
      <c r="F132" s="185">
        <f t="shared" ref="F132:I132" si="112">SUM(F130:F131)</f>
        <v>0</v>
      </c>
      <c r="G132" s="185">
        <f t="shared" si="112"/>
        <v>0</v>
      </c>
      <c r="H132" s="185">
        <f t="shared" si="112"/>
        <v>0</v>
      </c>
      <c r="I132" s="185">
        <f t="shared" si="112"/>
        <v>0</v>
      </c>
      <c r="J132" s="186">
        <f>SUM(J130:J131)</f>
        <v>0</v>
      </c>
      <c r="L132" s="253"/>
      <c r="M132" s="231"/>
      <c r="N132" s="63"/>
      <c r="O132" s="74"/>
      <c r="P132" s="468"/>
      <c r="Q132" s="76"/>
      <c r="R132" s="74"/>
      <c r="S132" s="76"/>
      <c r="T132" s="74"/>
      <c r="U132" s="371"/>
      <c r="V132" s="372"/>
      <c r="W132" s="370"/>
      <c r="X132" s="370"/>
      <c r="Y132" s="370"/>
      <c r="Z132" s="802"/>
      <c r="AA132" s="820"/>
      <c r="AB132" s="820"/>
      <c r="AC132" s="820"/>
      <c r="AD132" s="820"/>
      <c r="AE132" s="820"/>
      <c r="AF132" s="820"/>
      <c r="AH132" s="810"/>
      <c r="AI132" s="811"/>
      <c r="AJ132" s="812"/>
      <c r="AK132" s="812"/>
      <c r="AL132" s="812"/>
      <c r="AM132" s="812"/>
      <c r="AN132" s="812"/>
      <c r="AO132" s="812"/>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row>
    <row r="133" spans="1:65">
      <c r="A133" s="10"/>
      <c r="B133" s="719">
        <v>0</v>
      </c>
      <c r="C133" s="720">
        <v>0</v>
      </c>
      <c r="D133" s="74"/>
      <c r="E133" s="17"/>
      <c r="F133" s="17"/>
      <c r="G133" s="17"/>
      <c r="H133" s="17"/>
      <c r="I133" s="17"/>
      <c r="J133" s="26"/>
      <c r="L133" s="253"/>
      <c r="M133" s="231"/>
      <c r="N133" s="63"/>
      <c r="O133" s="34"/>
      <c r="P133" s="467"/>
      <c r="Q133" s="34"/>
      <c r="R133" s="229"/>
      <c r="S133" s="34"/>
      <c r="T133" s="229"/>
      <c r="U133" s="373"/>
      <c r="V133" s="373"/>
      <c r="W133" s="373"/>
      <c r="X133" s="373"/>
      <c r="Y133" s="373"/>
      <c r="Z133" s="802"/>
      <c r="AA133" s="820"/>
      <c r="AB133" s="820"/>
      <c r="AC133" s="820"/>
      <c r="AD133" s="820"/>
      <c r="AE133" s="820"/>
      <c r="AF133" s="820"/>
      <c r="AH133" s="810"/>
      <c r="AI133" s="811"/>
      <c r="AJ133" s="812"/>
      <c r="AK133" s="812"/>
      <c r="AL133" s="812"/>
      <c r="AM133" s="812"/>
      <c r="AN133" s="812"/>
      <c r="AO133" s="812"/>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row>
    <row r="134" spans="1:65">
      <c r="A134" s="10"/>
      <c r="B134" s="721"/>
      <c r="C134" s="722"/>
      <c r="D134" s="74"/>
      <c r="E134" s="17"/>
      <c r="F134" s="17"/>
      <c r="G134" s="17"/>
      <c r="H134" s="17"/>
      <c r="I134" s="17"/>
      <c r="J134" s="26"/>
      <c r="L134" s="253"/>
      <c r="M134" s="231"/>
      <c r="N134" s="63"/>
      <c r="O134" s="34"/>
      <c r="P134" s="467"/>
      <c r="Q134" s="34"/>
      <c r="R134" s="229"/>
      <c r="S134" s="34"/>
      <c r="T134" s="229"/>
      <c r="U134" s="373"/>
      <c r="V134" s="373"/>
      <c r="W134" s="373"/>
      <c r="X134" s="373"/>
      <c r="Y134" s="373"/>
      <c r="Z134" s="802"/>
      <c r="AA134" s="820"/>
      <c r="AB134" s="820"/>
      <c r="AC134" s="820"/>
      <c r="AD134" s="820"/>
      <c r="AE134" s="820"/>
      <c r="AF134" s="820"/>
      <c r="AH134" s="810"/>
      <c r="AI134" s="811"/>
      <c r="AJ134" s="812"/>
      <c r="AK134" s="812"/>
      <c r="AL134" s="812"/>
      <c r="AM134" s="812"/>
      <c r="AN134" s="812"/>
      <c r="AO134" s="812"/>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row>
    <row r="135" spans="1:65">
      <c r="A135" s="103"/>
      <c r="B135" s="92" t="s">
        <v>395</v>
      </c>
      <c r="C135" s="718" t="s">
        <v>396</v>
      </c>
      <c r="D135" s="34" t="s">
        <v>121</v>
      </c>
      <c r="E135" s="100">
        <f>ROUND($P135*$Q135*R135,6)</f>
        <v>0</v>
      </c>
      <c r="F135" s="100">
        <f>ROUND($P136*$Q136*R136,6)</f>
        <v>0</v>
      </c>
      <c r="G135" s="100">
        <f>ROUND($P137*$Q137*R137,6)</f>
        <v>0</v>
      </c>
      <c r="H135" s="100">
        <f>ROUND($P138*$Q138*R138,6)</f>
        <v>0</v>
      </c>
      <c r="I135" s="100">
        <f>ROUND($P139*$Q139*R139,6)</f>
        <v>0</v>
      </c>
      <c r="J135" s="26"/>
      <c r="L135" s="271" t="s">
        <v>184</v>
      </c>
      <c r="M135" s="150">
        <v>0</v>
      </c>
      <c r="N135" s="230">
        <f>ROUND(M135/12,2)</f>
        <v>0</v>
      </c>
      <c r="O135" s="227">
        <v>1</v>
      </c>
      <c r="P135" s="466">
        <v>0</v>
      </c>
      <c r="Q135" s="76">
        <f>$S$12</f>
        <v>12</v>
      </c>
      <c r="R135" s="227">
        <v>0</v>
      </c>
      <c r="S135" s="76"/>
      <c r="T135" s="74"/>
      <c r="U135" s="369">
        <f>IFERROR((E138+E139)/E137,0)</f>
        <v>0</v>
      </c>
      <c r="V135" s="369">
        <f t="shared" ref="V135" si="113">IFERROR((F138+F139)/F137,0)</f>
        <v>0</v>
      </c>
      <c r="W135" s="369">
        <f t="shared" ref="W135" si="114">IFERROR((G138+G139)/G137,0)</f>
        <v>0</v>
      </c>
      <c r="X135" s="369">
        <f t="shared" ref="X135" si="115">IFERROR((H138+H139)/H137,0)</f>
        <v>0</v>
      </c>
      <c r="Y135" s="369">
        <f t="shared" ref="Y135" si="116">IFERROR((I138+I139)/I137,0)</f>
        <v>0</v>
      </c>
      <c r="Z135" s="819"/>
      <c r="AA135" s="820"/>
      <c r="AB135" s="820"/>
      <c r="AC135" s="820"/>
      <c r="AD135" s="820"/>
      <c r="AE135" s="820"/>
      <c r="AF135" s="820"/>
      <c r="AH135" s="810"/>
      <c r="AI135" s="811"/>
      <c r="AJ135" s="812"/>
      <c r="AK135" s="812"/>
      <c r="AL135" s="812"/>
      <c r="AM135" s="812"/>
      <c r="AN135" s="812"/>
      <c r="AO135" s="812"/>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row>
    <row r="136" spans="1:65">
      <c r="B136" s="719">
        <v>0</v>
      </c>
      <c r="C136" s="720">
        <v>0</v>
      </c>
      <c r="D136" s="34" t="s">
        <v>172</v>
      </c>
      <c r="E136" s="22">
        <f>R135</f>
        <v>0</v>
      </c>
      <c r="F136" s="22">
        <f>R136</f>
        <v>0</v>
      </c>
      <c r="G136" s="22">
        <f>R137</f>
        <v>0</v>
      </c>
      <c r="H136" s="22">
        <f>R138</f>
        <v>0</v>
      </c>
      <c r="I136" s="22">
        <f>R139</f>
        <v>0</v>
      </c>
      <c r="J136" s="26"/>
      <c r="L136" s="255" t="str">
        <f>L135</f>
        <v>A</v>
      </c>
      <c r="M136" s="231"/>
      <c r="N136" s="230"/>
      <c r="O136" s="227">
        <v>1.03</v>
      </c>
      <c r="P136" s="466">
        <v>0</v>
      </c>
      <c r="Q136" s="76">
        <f>$S$13</f>
        <v>12</v>
      </c>
      <c r="R136" s="227">
        <v>0</v>
      </c>
      <c r="S136" s="76"/>
      <c r="T136" s="74"/>
      <c r="U136" s="369"/>
      <c r="V136" s="369"/>
      <c r="W136" s="369"/>
      <c r="X136" s="369"/>
      <c r="Y136" s="369"/>
      <c r="Z136" s="819"/>
      <c r="AA136" s="820"/>
      <c r="AB136" s="820"/>
      <c r="AC136" s="820"/>
      <c r="AD136" s="820"/>
      <c r="AE136" s="820"/>
      <c r="AF136" s="820"/>
      <c r="AH136" s="810"/>
      <c r="AI136" s="811"/>
      <c r="AJ136" s="812"/>
      <c r="AK136" s="812"/>
      <c r="AL136" s="812"/>
      <c r="AM136" s="812"/>
      <c r="AN136" s="812"/>
      <c r="AO136" s="812"/>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row>
    <row r="137" spans="1:65">
      <c r="A137" s="10"/>
      <c r="B137" s="719">
        <v>0</v>
      </c>
      <c r="C137" s="720">
        <v>0</v>
      </c>
      <c r="D137" s="74" t="s">
        <v>15</v>
      </c>
      <c r="E137" s="57">
        <f>ROUND(N135*O135*E135,0)</f>
        <v>0</v>
      </c>
      <c r="F137" s="57">
        <f>ROUND(N135*O135*F135*O136,0)</f>
        <v>0</v>
      </c>
      <c r="G137" s="57">
        <f>ROUND(N135*O135*G135*O136*O137,0)</f>
        <v>0</v>
      </c>
      <c r="H137" s="57">
        <f>ROUND(N135*O135*H135*O136*O137*O138,0)</f>
        <v>0</v>
      </c>
      <c r="I137" s="57">
        <f>ROUND(N135*I135*O135*O136*O137*O138*O139,0)</f>
        <v>0</v>
      </c>
      <c r="J137" s="172">
        <f>SUM(E137:I137)</f>
        <v>0</v>
      </c>
      <c r="L137" s="255" t="str">
        <f>L136</f>
        <v>A</v>
      </c>
      <c r="M137" s="231"/>
      <c r="N137" s="63"/>
      <c r="O137" s="227">
        <v>1.03</v>
      </c>
      <c r="P137" s="466">
        <v>0</v>
      </c>
      <c r="Q137" s="76">
        <f>$S$14</f>
        <v>12</v>
      </c>
      <c r="R137" s="227">
        <v>0</v>
      </c>
      <c r="S137" s="76"/>
      <c r="T137" s="74"/>
      <c r="U137" s="369"/>
      <c r="V137" s="369"/>
      <c r="W137" s="369"/>
      <c r="X137" s="369"/>
      <c r="Y137" s="369"/>
      <c r="Z137" s="802"/>
      <c r="AA137" s="820"/>
      <c r="AB137" s="820"/>
      <c r="AC137" s="820"/>
      <c r="AD137" s="820"/>
      <c r="AE137" s="820"/>
      <c r="AF137" s="820"/>
      <c r="AH137" s="810"/>
      <c r="AI137" s="811"/>
      <c r="AJ137" s="812"/>
      <c r="AK137" s="812"/>
      <c r="AL137" s="812"/>
      <c r="AM137" s="812"/>
      <c r="AN137" s="812"/>
      <c r="AO137" s="812"/>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row>
    <row r="138" spans="1:65">
      <c r="A138" s="10"/>
      <c r="B138" s="719">
        <v>0</v>
      </c>
      <c r="C138" s="720">
        <v>0</v>
      </c>
      <c r="D138" s="74" t="s">
        <v>30</v>
      </c>
      <c r="E138" s="57">
        <f>ROUND($E$122*$Q$5,0)</f>
        <v>0</v>
      </c>
      <c r="F138" s="57">
        <f t="shared" ref="F138:I138" si="117">ROUND($E$122*$Q$5,0)</f>
        <v>0</v>
      </c>
      <c r="G138" s="57">
        <f t="shared" si="117"/>
        <v>0</v>
      </c>
      <c r="H138" s="57">
        <f t="shared" si="117"/>
        <v>0</v>
      </c>
      <c r="I138" s="57">
        <f t="shared" si="117"/>
        <v>0</v>
      </c>
      <c r="J138" s="172">
        <f>SUM(E138:I138)</f>
        <v>0</v>
      </c>
      <c r="L138" s="255" t="str">
        <f>L137</f>
        <v>A</v>
      </c>
      <c r="M138" s="231"/>
      <c r="N138" s="63"/>
      <c r="O138" s="227">
        <v>1.03</v>
      </c>
      <c r="P138" s="466">
        <v>0</v>
      </c>
      <c r="Q138" s="76">
        <f>$S$15</f>
        <v>12</v>
      </c>
      <c r="R138" s="227">
        <v>0</v>
      </c>
      <c r="S138" s="76"/>
      <c r="T138" s="74"/>
      <c r="U138" s="369"/>
      <c r="V138" s="369"/>
      <c r="W138" s="369"/>
      <c r="X138" s="369"/>
      <c r="Y138" s="369"/>
      <c r="Z138" s="802"/>
      <c r="AA138" s="820"/>
      <c r="AB138" s="820"/>
      <c r="AC138" s="820"/>
      <c r="AD138" s="820"/>
      <c r="AE138" s="820"/>
      <c r="AF138" s="820"/>
      <c r="AH138" s="810"/>
      <c r="AI138" s="811"/>
      <c r="AJ138" s="812"/>
      <c r="AK138" s="812"/>
      <c r="AL138" s="812"/>
      <c r="AM138" s="812"/>
      <c r="AN138" s="812"/>
      <c r="AO138" s="812"/>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row>
    <row r="139" spans="1:65" ht="15">
      <c r="A139" s="10"/>
      <c r="B139" s="719">
        <v>0</v>
      </c>
      <c r="C139" s="720">
        <v>0</v>
      </c>
      <c r="D139" s="74" t="s">
        <v>29</v>
      </c>
      <c r="E139" s="184">
        <f>ROUND($Q$6*$E$120,0)</f>
        <v>0</v>
      </c>
      <c r="F139" s="184">
        <f t="shared" ref="F139:I139" si="118">ROUND($Q$6*$E$120,0)</f>
        <v>0</v>
      </c>
      <c r="G139" s="184">
        <f t="shared" si="118"/>
        <v>0</v>
      </c>
      <c r="H139" s="184">
        <f t="shared" si="118"/>
        <v>0</v>
      </c>
      <c r="I139" s="184">
        <f t="shared" si="118"/>
        <v>0</v>
      </c>
      <c r="J139" s="181">
        <f>SUM(E139:I139)</f>
        <v>0</v>
      </c>
      <c r="L139" s="255" t="str">
        <f>L138</f>
        <v>A</v>
      </c>
      <c r="M139" s="231"/>
      <c r="N139" s="63"/>
      <c r="O139" s="227">
        <v>1.03</v>
      </c>
      <c r="P139" s="466">
        <v>0</v>
      </c>
      <c r="Q139" s="76">
        <f>$S$16</f>
        <v>12</v>
      </c>
      <c r="R139" s="227">
        <v>0</v>
      </c>
      <c r="S139" s="76"/>
      <c r="T139" s="74"/>
      <c r="U139" s="369"/>
      <c r="V139" s="369"/>
      <c r="W139" s="369"/>
      <c r="X139" s="369"/>
      <c r="Y139" s="369"/>
      <c r="Z139" s="802"/>
      <c r="AA139" s="820"/>
      <c r="AB139" s="820"/>
      <c r="AC139" s="820"/>
      <c r="AD139" s="820"/>
      <c r="AE139" s="820"/>
      <c r="AF139" s="820"/>
      <c r="AH139" s="810"/>
      <c r="AI139" s="811"/>
      <c r="AJ139" s="812"/>
      <c r="AK139" s="812"/>
      <c r="AL139" s="812"/>
      <c r="AM139" s="812"/>
      <c r="AN139" s="812"/>
      <c r="AO139" s="812"/>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row>
    <row r="140" spans="1:65">
      <c r="A140" s="10"/>
      <c r="B140" s="719">
        <v>0</v>
      </c>
      <c r="C140" s="720">
        <v>0</v>
      </c>
      <c r="D140" s="77" t="s">
        <v>171</v>
      </c>
      <c r="E140" s="185">
        <f>SUM(E138:E139)</f>
        <v>0</v>
      </c>
      <c r="F140" s="185">
        <f t="shared" ref="F140:I140" si="119">SUM(F138:F139)</f>
        <v>0</v>
      </c>
      <c r="G140" s="185">
        <f t="shared" si="119"/>
        <v>0</v>
      </c>
      <c r="H140" s="185">
        <f t="shared" si="119"/>
        <v>0</v>
      </c>
      <c r="I140" s="185">
        <f t="shared" si="119"/>
        <v>0</v>
      </c>
      <c r="J140" s="186">
        <f>SUM(J138:J139)</f>
        <v>0</v>
      </c>
      <c r="L140" s="253"/>
      <c r="M140" s="231"/>
      <c r="N140" s="63"/>
      <c r="O140" s="74"/>
      <c r="P140" s="468"/>
      <c r="Q140" s="76"/>
      <c r="R140" s="74"/>
      <c r="S140" s="76"/>
      <c r="T140" s="74"/>
      <c r="U140" s="371"/>
      <c r="V140" s="372"/>
      <c r="W140" s="370"/>
      <c r="X140" s="370"/>
      <c r="Y140" s="370"/>
      <c r="Z140" s="802"/>
      <c r="AA140" s="820"/>
      <c r="AB140" s="820"/>
      <c r="AC140" s="820"/>
      <c r="AD140" s="820"/>
      <c r="AE140" s="820"/>
      <c r="AF140" s="820"/>
      <c r="AH140" s="810"/>
      <c r="AI140" s="811"/>
      <c r="AJ140" s="812"/>
      <c r="AK140" s="812"/>
      <c r="AL140" s="812"/>
      <c r="AM140" s="812"/>
      <c r="AN140" s="812"/>
      <c r="AO140" s="812"/>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row>
    <row r="141" spans="1:65">
      <c r="A141" s="10"/>
      <c r="B141" s="719">
        <v>0</v>
      </c>
      <c r="C141" s="720">
        <v>0</v>
      </c>
      <c r="D141" s="74"/>
      <c r="E141" s="21"/>
      <c r="F141" s="21"/>
      <c r="G141" s="21"/>
      <c r="H141" s="21"/>
      <c r="I141" s="21"/>
      <c r="J141" s="125"/>
      <c r="L141" s="253"/>
      <c r="M141" s="231"/>
      <c r="N141" s="63"/>
      <c r="O141" s="34"/>
      <c r="P141" s="467"/>
      <c r="Q141" s="34"/>
      <c r="R141" s="229"/>
      <c r="S141" s="34"/>
      <c r="T141" s="229"/>
      <c r="U141" s="373"/>
      <c r="V141" s="373"/>
      <c r="W141" s="373"/>
      <c r="X141" s="373"/>
      <c r="Y141" s="373"/>
      <c r="Z141" s="802"/>
      <c r="AA141" s="820"/>
      <c r="AB141" s="820"/>
      <c r="AC141" s="820"/>
      <c r="AD141" s="820"/>
      <c r="AE141" s="820"/>
      <c r="AF141" s="820"/>
      <c r="AH141" s="810"/>
      <c r="AI141" s="811"/>
      <c r="AJ141" s="812"/>
      <c r="AK141" s="812"/>
      <c r="AL141" s="812"/>
      <c r="AM141" s="812"/>
      <c r="AN141" s="812"/>
      <c r="AO141" s="812"/>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row>
    <row r="142" spans="1:65">
      <c r="A142" s="10"/>
      <c r="B142" s="721"/>
      <c r="C142" s="722"/>
      <c r="D142" s="74"/>
      <c r="E142" s="21"/>
      <c r="F142" s="21"/>
      <c r="G142" s="21"/>
      <c r="H142" s="21"/>
      <c r="I142" s="21"/>
      <c r="J142" s="125"/>
      <c r="L142" s="253"/>
      <c r="M142" s="231"/>
      <c r="N142" s="63"/>
      <c r="O142" s="34"/>
      <c r="P142" s="467"/>
      <c r="Q142" s="34"/>
      <c r="R142" s="229"/>
      <c r="S142" s="34"/>
      <c r="T142" s="229"/>
      <c r="U142" s="373"/>
      <c r="V142" s="373"/>
      <c r="W142" s="373"/>
      <c r="X142" s="373"/>
      <c r="Y142" s="373"/>
      <c r="Z142" s="802"/>
      <c r="AA142" s="820"/>
      <c r="AB142" s="820"/>
      <c r="AC142" s="820"/>
      <c r="AD142" s="820"/>
      <c r="AE142" s="820"/>
      <c r="AF142" s="820"/>
      <c r="AH142" s="810"/>
      <c r="AI142" s="811"/>
      <c r="AJ142" s="812"/>
      <c r="AK142" s="812"/>
      <c r="AL142" s="812"/>
      <c r="AM142" s="812"/>
      <c r="AN142" s="812"/>
      <c r="AO142" s="812"/>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row>
    <row r="143" spans="1:65">
      <c r="A143" s="103"/>
      <c r="B143" s="92" t="s">
        <v>395</v>
      </c>
      <c r="C143" s="718" t="s">
        <v>396</v>
      </c>
      <c r="D143" s="34" t="s">
        <v>121</v>
      </c>
      <c r="E143" s="100">
        <f>ROUND($P143*$Q143*R143,6)</f>
        <v>0</v>
      </c>
      <c r="F143" s="100">
        <f>ROUND($P144*$Q144*R144,6)</f>
        <v>0</v>
      </c>
      <c r="G143" s="100">
        <f>ROUND($P145*$Q145*R145,6)</f>
        <v>0</v>
      </c>
      <c r="H143" s="100">
        <f>ROUND($P146*$Q146*R146,6)</f>
        <v>0</v>
      </c>
      <c r="I143" s="100">
        <f>ROUND($P147*$Q147*R147,6)</f>
        <v>0</v>
      </c>
      <c r="J143" s="26"/>
      <c r="L143" s="271" t="s">
        <v>184</v>
      </c>
      <c r="M143" s="150">
        <v>0</v>
      </c>
      <c r="N143" s="230">
        <f>ROUND(M143/12,2)</f>
        <v>0</v>
      </c>
      <c r="O143" s="227">
        <v>1</v>
      </c>
      <c r="P143" s="466">
        <v>0</v>
      </c>
      <c r="Q143" s="76">
        <f>$S$12</f>
        <v>12</v>
      </c>
      <c r="R143" s="227">
        <v>0</v>
      </c>
      <c r="S143" s="76"/>
      <c r="T143" s="74"/>
      <c r="U143" s="369">
        <f>IFERROR((E146+E147)/E145,0)</f>
        <v>0</v>
      </c>
      <c r="V143" s="369">
        <f t="shared" ref="V143" si="120">IFERROR((F146+F147)/F145,0)</f>
        <v>0</v>
      </c>
      <c r="W143" s="369">
        <f t="shared" ref="W143" si="121">IFERROR((G146+G147)/G145,0)</f>
        <v>0</v>
      </c>
      <c r="X143" s="369">
        <f t="shared" ref="X143" si="122">IFERROR((H146+H147)/H145,0)</f>
        <v>0</v>
      </c>
      <c r="Y143" s="369">
        <f t="shared" ref="Y143" si="123">IFERROR((I146+I147)/I145,0)</f>
        <v>0</v>
      </c>
      <c r="Z143" s="819"/>
      <c r="AA143" s="820"/>
      <c r="AB143" s="820"/>
      <c r="AC143" s="820"/>
      <c r="AD143" s="820"/>
      <c r="AE143" s="820"/>
      <c r="AF143" s="820"/>
      <c r="AH143" s="810"/>
      <c r="AI143" s="811"/>
      <c r="AJ143" s="812"/>
      <c r="AK143" s="812"/>
      <c r="AL143" s="812"/>
      <c r="AM143" s="812"/>
      <c r="AN143" s="812"/>
      <c r="AO143" s="812"/>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row>
    <row r="144" spans="1:65">
      <c r="B144" s="719">
        <v>0</v>
      </c>
      <c r="C144" s="720">
        <v>0</v>
      </c>
      <c r="D144" s="34" t="s">
        <v>172</v>
      </c>
      <c r="E144" s="22">
        <f>R143</f>
        <v>0</v>
      </c>
      <c r="F144" s="22">
        <f>R144</f>
        <v>0</v>
      </c>
      <c r="G144" s="22">
        <f>R145</f>
        <v>0</v>
      </c>
      <c r="H144" s="22">
        <f>R146</f>
        <v>0</v>
      </c>
      <c r="I144" s="22">
        <f>R147</f>
        <v>0</v>
      </c>
      <c r="J144" s="26"/>
      <c r="L144" s="255" t="str">
        <f>L143</f>
        <v>A</v>
      </c>
      <c r="M144" s="231"/>
      <c r="N144" s="230"/>
      <c r="O144" s="227">
        <v>1.03</v>
      </c>
      <c r="P144" s="466">
        <v>0</v>
      </c>
      <c r="Q144" s="76">
        <f>$S$13</f>
        <v>12</v>
      </c>
      <c r="R144" s="227">
        <v>0</v>
      </c>
      <c r="S144" s="76"/>
      <c r="T144" s="74"/>
      <c r="U144" s="369"/>
      <c r="V144" s="369"/>
      <c r="W144" s="369"/>
      <c r="X144" s="369"/>
      <c r="Y144" s="369"/>
      <c r="Z144" s="819"/>
      <c r="AA144" s="820"/>
      <c r="AB144" s="820"/>
      <c r="AC144" s="820"/>
      <c r="AD144" s="820"/>
      <c r="AE144" s="820"/>
      <c r="AF144" s="820"/>
      <c r="AH144" s="810"/>
      <c r="AI144" s="811"/>
      <c r="AJ144" s="812"/>
      <c r="AK144" s="812"/>
      <c r="AL144" s="812"/>
      <c r="AM144" s="812"/>
      <c r="AN144" s="812"/>
      <c r="AO144" s="812"/>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row>
    <row r="145" spans="1:65">
      <c r="A145" s="10"/>
      <c r="B145" s="719">
        <v>0</v>
      </c>
      <c r="C145" s="720">
        <v>0</v>
      </c>
      <c r="D145" s="74" t="s">
        <v>15</v>
      </c>
      <c r="E145" s="57">
        <f>ROUND(N143*O143*E143,0)</f>
        <v>0</v>
      </c>
      <c r="F145" s="57">
        <f>ROUND(N143*O143*F143*O144,0)</f>
        <v>0</v>
      </c>
      <c r="G145" s="57">
        <f>ROUND(N143*O143*G143*O144*O145,0)</f>
        <v>0</v>
      </c>
      <c r="H145" s="57">
        <f>ROUND(N143*O143*H143*O144*O145*O146,0)</f>
        <v>0</v>
      </c>
      <c r="I145" s="57">
        <f>ROUND(N143*I143*O143*O144*O145*O146*O147,0)</f>
        <v>0</v>
      </c>
      <c r="J145" s="172">
        <f>SUM(E145:I145)</f>
        <v>0</v>
      </c>
      <c r="L145" s="255" t="str">
        <f>L144</f>
        <v>A</v>
      </c>
      <c r="M145" s="231"/>
      <c r="N145" s="63"/>
      <c r="O145" s="227">
        <v>1.03</v>
      </c>
      <c r="P145" s="466">
        <v>0</v>
      </c>
      <c r="Q145" s="76">
        <f>$S$14</f>
        <v>12</v>
      </c>
      <c r="R145" s="227">
        <v>0</v>
      </c>
      <c r="S145" s="76"/>
      <c r="T145" s="74"/>
      <c r="U145" s="369"/>
      <c r="V145" s="369"/>
      <c r="W145" s="369"/>
      <c r="X145" s="369"/>
      <c r="Y145" s="369"/>
      <c r="Z145" s="802"/>
      <c r="AA145" s="820"/>
      <c r="AB145" s="820"/>
      <c r="AC145" s="820"/>
      <c r="AD145" s="820"/>
      <c r="AE145" s="820"/>
      <c r="AF145" s="820"/>
      <c r="AH145" s="810"/>
      <c r="AI145" s="811"/>
      <c r="AJ145" s="812"/>
      <c r="AK145" s="812"/>
      <c r="AL145" s="812"/>
      <c r="AM145" s="812"/>
      <c r="AN145" s="812"/>
      <c r="AO145" s="812"/>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row>
    <row r="146" spans="1:65">
      <c r="A146" s="10"/>
      <c r="B146" s="719">
        <v>0</v>
      </c>
      <c r="C146" s="720">
        <v>0</v>
      </c>
      <c r="D146" s="74" t="s">
        <v>30</v>
      </c>
      <c r="E146" s="57">
        <f>ROUND($E$122*$Q$5,0)</f>
        <v>0</v>
      </c>
      <c r="F146" s="57">
        <f t="shared" ref="F146:I146" si="124">ROUND($E$122*$Q$5,0)</f>
        <v>0</v>
      </c>
      <c r="G146" s="57">
        <f t="shared" si="124"/>
        <v>0</v>
      </c>
      <c r="H146" s="57">
        <f t="shared" si="124"/>
        <v>0</v>
      </c>
      <c r="I146" s="57">
        <f t="shared" si="124"/>
        <v>0</v>
      </c>
      <c r="J146" s="172">
        <f>SUM(E146:I146)</f>
        <v>0</v>
      </c>
      <c r="L146" s="255" t="str">
        <f>L145</f>
        <v>A</v>
      </c>
      <c r="M146" s="231"/>
      <c r="N146" s="63"/>
      <c r="O146" s="227">
        <v>1.03</v>
      </c>
      <c r="P146" s="466">
        <v>0</v>
      </c>
      <c r="Q146" s="76">
        <f>$S$15</f>
        <v>12</v>
      </c>
      <c r="R146" s="227">
        <v>0</v>
      </c>
      <c r="S146" s="76"/>
      <c r="T146" s="74"/>
      <c r="U146" s="369"/>
      <c r="V146" s="369"/>
      <c r="W146" s="369"/>
      <c r="X146" s="369"/>
      <c r="Y146" s="369"/>
      <c r="Z146" s="802"/>
      <c r="AA146" s="820"/>
      <c r="AB146" s="820"/>
      <c r="AC146" s="820"/>
      <c r="AD146" s="820"/>
      <c r="AE146" s="820"/>
      <c r="AF146" s="820"/>
      <c r="AH146" s="810"/>
      <c r="AI146" s="811"/>
      <c r="AJ146" s="812"/>
      <c r="AK146" s="812"/>
      <c r="AL146" s="812"/>
      <c r="AM146" s="812"/>
      <c r="AN146" s="812"/>
      <c r="AO146" s="812"/>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row>
    <row r="147" spans="1:65" ht="15">
      <c r="A147" s="10"/>
      <c r="B147" s="719">
        <v>0</v>
      </c>
      <c r="C147" s="720">
        <v>0</v>
      </c>
      <c r="D147" s="74" t="s">
        <v>29</v>
      </c>
      <c r="E147" s="184">
        <f>ROUND($Q$6*$E$120,0)</f>
        <v>0</v>
      </c>
      <c r="F147" s="184">
        <f t="shared" ref="F147:I147" si="125">ROUND($Q$6*$E$120,0)</f>
        <v>0</v>
      </c>
      <c r="G147" s="184">
        <f t="shared" si="125"/>
        <v>0</v>
      </c>
      <c r="H147" s="184">
        <f t="shared" si="125"/>
        <v>0</v>
      </c>
      <c r="I147" s="184">
        <f t="shared" si="125"/>
        <v>0</v>
      </c>
      <c r="J147" s="181">
        <f>SUM(E147:I147)</f>
        <v>0</v>
      </c>
      <c r="L147" s="255" t="str">
        <f>L146</f>
        <v>A</v>
      </c>
      <c r="M147" s="231"/>
      <c r="N147" s="63"/>
      <c r="O147" s="227">
        <v>1.03</v>
      </c>
      <c r="P147" s="466">
        <v>0</v>
      </c>
      <c r="Q147" s="76">
        <f>$S$16</f>
        <v>12</v>
      </c>
      <c r="R147" s="227">
        <v>0</v>
      </c>
      <c r="S147" s="76"/>
      <c r="T147" s="74"/>
      <c r="U147" s="369"/>
      <c r="V147" s="369"/>
      <c r="W147" s="369"/>
      <c r="X147" s="369"/>
      <c r="Y147" s="369"/>
      <c r="Z147" s="802"/>
      <c r="AA147" s="820"/>
      <c r="AB147" s="820"/>
      <c r="AC147" s="820"/>
      <c r="AD147" s="820"/>
      <c r="AE147" s="820"/>
      <c r="AF147" s="820"/>
      <c r="AH147" s="810"/>
      <c r="AI147" s="811"/>
      <c r="AJ147" s="812"/>
      <c r="AK147" s="812"/>
      <c r="AL147" s="812"/>
      <c r="AM147" s="812"/>
      <c r="AN147" s="812"/>
      <c r="AO147" s="812"/>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row>
    <row r="148" spans="1:65" ht="13.5" customHeight="1">
      <c r="A148" s="10"/>
      <c r="B148" s="719">
        <v>0</v>
      </c>
      <c r="C148" s="720">
        <v>0</v>
      </c>
      <c r="D148" s="77" t="s">
        <v>171</v>
      </c>
      <c r="E148" s="185">
        <f>SUM(E146:E147)</f>
        <v>0</v>
      </c>
      <c r="F148" s="185">
        <f t="shared" ref="F148:I148" si="126">SUM(F146:F147)</f>
        <v>0</v>
      </c>
      <c r="G148" s="185">
        <f t="shared" si="126"/>
        <v>0</v>
      </c>
      <c r="H148" s="185">
        <f t="shared" si="126"/>
        <v>0</v>
      </c>
      <c r="I148" s="185">
        <f t="shared" si="126"/>
        <v>0</v>
      </c>
      <c r="J148" s="186">
        <f>SUM(J146:J147)</f>
        <v>0</v>
      </c>
      <c r="L148" s="253"/>
      <c r="M148" s="231"/>
      <c r="N148" s="63"/>
      <c r="O148" s="74"/>
      <c r="P148" s="468"/>
      <c r="Q148" s="76"/>
      <c r="R148" s="74"/>
      <c r="S148" s="76"/>
      <c r="T148" s="74"/>
      <c r="U148" s="371"/>
      <c r="V148" s="372"/>
      <c r="W148" s="370"/>
      <c r="X148" s="370"/>
      <c r="Y148" s="370"/>
      <c r="Z148" s="802"/>
      <c r="AA148" s="820"/>
      <c r="AB148" s="820"/>
      <c r="AC148" s="820"/>
      <c r="AD148" s="820"/>
      <c r="AE148" s="820"/>
      <c r="AF148" s="820"/>
      <c r="AH148" s="810"/>
      <c r="AI148" s="811"/>
      <c r="AJ148" s="812"/>
      <c r="AK148" s="812"/>
      <c r="AL148" s="812"/>
      <c r="AM148" s="812"/>
      <c r="AN148" s="812"/>
      <c r="AO148" s="812"/>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row>
    <row r="149" spans="1:65">
      <c r="A149" s="10"/>
      <c r="B149" s="719">
        <v>0</v>
      </c>
      <c r="C149" s="720">
        <v>0</v>
      </c>
      <c r="D149" s="74"/>
      <c r="E149" s="17"/>
      <c r="F149" s="17"/>
      <c r="G149" s="17"/>
      <c r="H149" s="17"/>
      <c r="I149" s="17"/>
      <c r="J149" s="26"/>
      <c r="L149" s="253"/>
      <c r="M149" s="231"/>
      <c r="N149" s="63"/>
      <c r="O149" s="34"/>
      <c r="P149" s="467"/>
      <c r="Q149" s="34"/>
      <c r="R149" s="229"/>
      <c r="S149" s="34"/>
      <c r="T149" s="229"/>
      <c r="U149" s="373"/>
      <c r="V149" s="373"/>
      <c r="W149" s="373"/>
      <c r="X149" s="373"/>
      <c r="Y149" s="373"/>
      <c r="Z149" s="802"/>
      <c r="AA149" s="820"/>
      <c r="AB149" s="820"/>
      <c r="AC149" s="820"/>
      <c r="AD149" s="820"/>
      <c r="AE149" s="820"/>
      <c r="AF149" s="820"/>
      <c r="AH149" s="810"/>
      <c r="AI149" s="811"/>
      <c r="AJ149" s="812"/>
      <c r="AK149" s="812"/>
      <c r="AL149" s="812"/>
      <c r="AM149" s="812"/>
      <c r="AN149" s="812"/>
      <c r="AO149" s="812"/>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row>
    <row r="150" spans="1:65">
      <c r="A150" s="10"/>
      <c r="B150" s="721"/>
      <c r="C150" s="722"/>
      <c r="D150" s="74"/>
      <c r="E150" s="17"/>
      <c r="F150" s="17"/>
      <c r="G150" s="17"/>
      <c r="H150" s="17"/>
      <c r="I150" s="17"/>
      <c r="J150" s="26"/>
      <c r="L150" s="253"/>
      <c r="M150" s="231"/>
      <c r="N150" s="63"/>
      <c r="O150" s="34"/>
      <c r="P150" s="467"/>
      <c r="Q150" s="34"/>
      <c r="R150" s="229"/>
      <c r="S150" s="34"/>
      <c r="T150" s="229"/>
      <c r="U150" s="373"/>
      <c r="V150" s="373"/>
      <c r="W150" s="373"/>
      <c r="X150" s="373"/>
      <c r="Y150" s="373"/>
      <c r="Z150" s="802"/>
      <c r="AA150" s="820"/>
      <c r="AB150" s="820"/>
      <c r="AC150" s="820"/>
      <c r="AD150" s="820"/>
      <c r="AE150" s="820"/>
      <c r="AF150" s="820"/>
      <c r="AH150" s="810"/>
      <c r="AI150" s="811"/>
      <c r="AJ150" s="812"/>
      <c r="AK150" s="812"/>
      <c r="AL150" s="812"/>
      <c r="AM150" s="812"/>
      <c r="AN150" s="812"/>
      <c r="AO150" s="812"/>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row>
    <row r="151" spans="1:65">
      <c r="A151" s="103"/>
      <c r="B151" s="92" t="s">
        <v>395</v>
      </c>
      <c r="C151" s="718" t="s">
        <v>396</v>
      </c>
      <c r="D151" s="34" t="s">
        <v>121</v>
      </c>
      <c r="E151" s="100">
        <f>ROUND($P151*$Q151*R151,6)</f>
        <v>0</v>
      </c>
      <c r="F151" s="100">
        <f>ROUND($P152*$Q152*R152,6)</f>
        <v>0</v>
      </c>
      <c r="G151" s="100">
        <f>ROUND($P153*$Q153*R153,6)</f>
        <v>0</v>
      </c>
      <c r="H151" s="100">
        <f>ROUND($P154*$Q154*R154,6)</f>
        <v>0</v>
      </c>
      <c r="I151" s="100">
        <f>ROUND($P155*$Q155*R155,6)</f>
        <v>0</v>
      </c>
      <c r="J151" s="26"/>
      <c r="L151" s="271" t="s">
        <v>184</v>
      </c>
      <c r="M151" s="150">
        <v>0</v>
      </c>
      <c r="N151" s="230">
        <f>ROUND(M151/12,2)</f>
        <v>0</v>
      </c>
      <c r="O151" s="227">
        <v>1</v>
      </c>
      <c r="P151" s="466">
        <v>0</v>
      </c>
      <c r="Q151" s="76">
        <f>$S$12</f>
        <v>12</v>
      </c>
      <c r="R151" s="227">
        <v>0</v>
      </c>
      <c r="S151" s="76"/>
      <c r="T151" s="74"/>
      <c r="U151" s="369">
        <f>IFERROR((E154+E155)/E153,0)</f>
        <v>0</v>
      </c>
      <c r="V151" s="369">
        <f t="shared" ref="V151" si="127">IFERROR((F154+F155)/F153,0)</f>
        <v>0</v>
      </c>
      <c r="W151" s="369">
        <f t="shared" ref="W151" si="128">IFERROR((G154+G155)/G153,0)</f>
        <v>0</v>
      </c>
      <c r="X151" s="369">
        <f t="shared" ref="X151" si="129">IFERROR((H154+H155)/H153,0)</f>
        <v>0</v>
      </c>
      <c r="Y151" s="369">
        <f t="shared" ref="Y151" si="130">IFERROR((I154+I155)/I153,0)</f>
        <v>0</v>
      </c>
      <c r="Z151" s="819"/>
      <c r="AA151" s="820"/>
      <c r="AB151" s="820"/>
      <c r="AC151" s="820"/>
      <c r="AD151" s="820"/>
      <c r="AE151" s="820"/>
      <c r="AF151" s="820"/>
      <c r="AH151" s="810"/>
      <c r="AI151" s="811"/>
      <c r="AJ151" s="812"/>
      <c r="AK151" s="812"/>
      <c r="AL151" s="812"/>
      <c r="AM151" s="812"/>
      <c r="AN151" s="812"/>
      <c r="AO151" s="812"/>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row>
    <row r="152" spans="1:65">
      <c r="B152" s="719">
        <v>0</v>
      </c>
      <c r="C152" s="720">
        <v>0</v>
      </c>
      <c r="D152" s="34" t="s">
        <v>172</v>
      </c>
      <c r="E152" s="22">
        <f>R151</f>
        <v>0</v>
      </c>
      <c r="F152" s="22">
        <f>R152</f>
        <v>0</v>
      </c>
      <c r="G152" s="22">
        <f>R153</f>
        <v>0</v>
      </c>
      <c r="H152" s="22">
        <f>R154</f>
        <v>0</v>
      </c>
      <c r="I152" s="22">
        <f>R155</f>
        <v>0</v>
      </c>
      <c r="J152" s="26"/>
      <c r="L152" s="255" t="str">
        <f>L151</f>
        <v>A</v>
      </c>
      <c r="M152" s="231"/>
      <c r="N152" s="230"/>
      <c r="O152" s="227">
        <v>1.03</v>
      </c>
      <c r="P152" s="466">
        <v>0</v>
      </c>
      <c r="Q152" s="76">
        <f>$S$13</f>
        <v>12</v>
      </c>
      <c r="R152" s="227">
        <v>0</v>
      </c>
      <c r="S152" s="76"/>
      <c r="T152" s="74"/>
      <c r="U152" s="369"/>
      <c r="V152" s="369"/>
      <c r="W152" s="369"/>
      <c r="X152" s="369"/>
      <c r="Y152" s="369"/>
      <c r="Z152" s="819"/>
      <c r="AA152" s="820"/>
      <c r="AB152" s="820"/>
      <c r="AC152" s="820"/>
      <c r="AD152" s="820"/>
      <c r="AE152" s="820"/>
      <c r="AF152" s="820"/>
      <c r="AH152" s="810"/>
      <c r="AI152" s="811"/>
      <c r="AJ152" s="812"/>
      <c r="AK152" s="812"/>
      <c r="AL152" s="812"/>
      <c r="AM152" s="812"/>
      <c r="AN152" s="812"/>
      <c r="AO152" s="812"/>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row>
    <row r="153" spans="1:65">
      <c r="A153" s="10"/>
      <c r="B153" s="719">
        <v>0</v>
      </c>
      <c r="C153" s="720">
        <v>0</v>
      </c>
      <c r="D153" s="74" t="s">
        <v>15</v>
      </c>
      <c r="E153" s="57">
        <f>ROUND(N151*O151*E151,0)</f>
        <v>0</v>
      </c>
      <c r="F153" s="57">
        <f>ROUND(N151*O151*F151*O152,0)</f>
        <v>0</v>
      </c>
      <c r="G153" s="57">
        <f>ROUND(N151*O151*G151*O152*O153,0)</f>
        <v>0</v>
      </c>
      <c r="H153" s="57">
        <f>ROUND(N151*O151*H151*O152*O153*O154,0)</f>
        <v>0</v>
      </c>
      <c r="I153" s="57">
        <f>ROUND(N151*I151*O151*O152*O153*O154*O155,0)</f>
        <v>0</v>
      </c>
      <c r="J153" s="172">
        <f>SUM(E153:I153)</f>
        <v>0</v>
      </c>
      <c r="L153" s="255" t="str">
        <f>L152</f>
        <v>A</v>
      </c>
      <c r="M153" s="231"/>
      <c r="N153" s="63"/>
      <c r="O153" s="227">
        <v>1.03</v>
      </c>
      <c r="P153" s="466">
        <v>0</v>
      </c>
      <c r="Q153" s="76">
        <f>$S$14</f>
        <v>12</v>
      </c>
      <c r="R153" s="227">
        <v>0</v>
      </c>
      <c r="S153" s="76"/>
      <c r="T153" s="74"/>
      <c r="U153" s="370"/>
      <c r="V153" s="370"/>
      <c r="W153" s="370"/>
      <c r="X153" s="370"/>
      <c r="Y153" s="370"/>
      <c r="Z153" s="802"/>
      <c r="AA153" s="820"/>
      <c r="AB153" s="820"/>
      <c r="AC153" s="820"/>
      <c r="AD153" s="820"/>
      <c r="AE153" s="820"/>
      <c r="AF153" s="820"/>
      <c r="AH153" s="810"/>
      <c r="AI153" s="811"/>
      <c r="AJ153" s="812"/>
      <c r="AK153" s="812"/>
      <c r="AL153" s="812"/>
      <c r="AM153" s="812"/>
      <c r="AN153" s="812"/>
      <c r="AO153" s="812"/>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row>
    <row r="154" spans="1:65">
      <c r="A154" s="10"/>
      <c r="B154" s="719">
        <v>0</v>
      </c>
      <c r="C154" s="720">
        <v>0</v>
      </c>
      <c r="D154" s="74" t="s">
        <v>30</v>
      </c>
      <c r="E154" s="57">
        <f>ROUND($E$122*$Q$5,0)</f>
        <v>0</v>
      </c>
      <c r="F154" s="57">
        <f t="shared" ref="F154:I154" si="131">ROUND($E$122*$Q$5,0)</f>
        <v>0</v>
      </c>
      <c r="G154" s="57">
        <f t="shared" si="131"/>
        <v>0</v>
      </c>
      <c r="H154" s="57">
        <f t="shared" si="131"/>
        <v>0</v>
      </c>
      <c r="I154" s="57">
        <f t="shared" si="131"/>
        <v>0</v>
      </c>
      <c r="J154" s="172">
        <f>SUM(E154:I154)</f>
        <v>0</v>
      </c>
      <c r="L154" s="255" t="str">
        <f>L153</f>
        <v>A</v>
      </c>
      <c r="M154" s="231"/>
      <c r="N154" s="63"/>
      <c r="O154" s="227">
        <v>1.03</v>
      </c>
      <c r="P154" s="466">
        <v>0</v>
      </c>
      <c r="Q154" s="76">
        <f>$S$15</f>
        <v>12</v>
      </c>
      <c r="R154" s="227">
        <v>0</v>
      </c>
      <c r="S154" s="76"/>
      <c r="T154" s="74"/>
      <c r="U154" s="370"/>
      <c r="V154" s="370"/>
      <c r="W154" s="370"/>
      <c r="X154" s="370"/>
      <c r="Y154" s="370"/>
      <c r="Z154" s="802"/>
      <c r="AA154" s="820"/>
      <c r="AB154" s="820"/>
      <c r="AC154" s="820"/>
      <c r="AD154" s="820"/>
      <c r="AE154" s="820"/>
      <c r="AF154" s="820"/>
      <c r="AH154" s="810"/>
      <c r="AI154" s="811"/>
      <c r="AJ154" s="812"/>
      <c r="AK154" s="812"/>
      <c r="AL154" s="812"/>
      <c r="AM154" s="812"/>
      <c r="AN154" s="812"/>
      <c r="AO154" s="812"/>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row>
    <row r="155" spans="1:65" ht="15">
      <c r="A155" s="10"/>
      <c r="B155" s="719">
        <v>0</v>
      </c>
      <c r="C155" s="720">
        <v>0</v>
      </c>
      <c r="D155" s="74" t="s">
        <v>29</v>
      </c>
      <c r="E155" s="184">
        <f>ROUND($Q$6*$E$120,0)</f>
        <v>0</v>
      </c>
      <c r="F155" s="184">
        <f t="shared" ref="F155:I155" si="132">ROUND($Q$6*$E$120,0)</f>
        <v>0</v>
      </c>
      <c r="G155" s="184">
        <f t="shared" si="132"/>
        <v>0</v>
      </c>
      <c r="H155" s="184">
        <f t="shared" si="132"/>
        <v>0</v>
      </c>
      <c r="I155" s="184">
        <f t="shared" si="132"/>
        <v>0</v>
      </c>
      <c r="J155" s="181">
        <f>SUM(E155:I155)</f>
        <v>0</v>
      </c>
      <c r="L155" s="255" t="str">
        <f>L154</f>
        <v>A</v>
      </c>
      <c r="M155" s="231"/>
      <c r="N155" s="63"/>
      <c r="O155" s="227">
        <v>1.03</v>
      </c>
      <c r="P155" s="466">
        <v>0</v>
      </c>
      <c r="Q155" s="76">
        <f>$S$16</f>
        <v>12</v>
      </c>
      <c r="R155" s="227">
        <v>0</v>
      </c>
      <c r="S155" s="76"/>
      <c r="T155" s="74"/>
      <c r="U155" s="369"/>
      <c r="V155" s="369"/>
      <c r="W155" s="369"/>
      <c r="X155" s="369"/>
      <c r="Y155" s="369"/>
      <c r="Z155" s="802"/>
      <c r="AA155" s="820"/>
      <c r="AB155" s="820"/>
      <c r="AC155" s="820"/>
      <c r="AD155" s="820"/>
      <c r="AE155" s="820"/>
      <c r="AF155" s="820"/>
      <c r="AH155" s="810"/>
      <c r="AI155" s="811"/>
      <c r="AJ155" s="812"/>
      <c r="AK155" s="812"/>
      <c r="AL155" s="812"/>
      <c r="AM155" s="812"/>
      <c r="AN155" s="812"/>
      <c r="AO155" s="812"/>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row>
    <row r="156" spans="1:65">
      <c r="A156" s="10"/>
      <c r="B156" s="719">
        <v>0</v>
      </c>
      <c r="C156" s="720">
        <v>0</v>
      </c>
      <c r="D156" s="77" t="s">
        <v>171</v>
      </c>
      <c r="E156" s="185">
        <f>SUM(E154:E155)</f>
        <v>0</v>
      </c>
      <c r="F156" s="185">
        <f t="shared" ref="F156:I156" si="133">SUM(F154:F155)</f>
        <v>0</v>
      </c>
      <c r="G156" s="185">
        <f t="shared" si="133"/>
        <v>0</v>
      </c>
      <c r="H156" s="185">
        <f t="shared" si="133"/>
        <v>0</v>
      </c>
      <c r="I156" s="185">
        <f t="shared" si="133"/>
        <v>0</v>
      </c>
      <c r="J156" s="186">
        <f>SUM(J154:J155)</f>
        <v>0</v>
      </c>
      <c r="L156" s="253"/>
      <c r="M156" s="19"/>
      <c r="N156" s="33"/>
      <c r="O156" s="33"/>
      <c r="P156" s="469"/>
      <c r="Q156" s="114"/>
      <c r="R156" s="115"/>
      <c r="S156" s="76"/>
      <c r="T156" s="114"/>
      <c r="U156" s="369"/>
      <c r="V156" s="369"/>
      <c r="W156" s="369"/>
      <c r="X156" s="369"/>
      <c r="Y156" s="369"/>
      <c r="Z156" s="802"/>
      <c r="AA156" s="820"/>
      <c r="AB156" s="820"/>
      <c r="AC156" s="820"/>
      <c r="AD156" s="820"/>
      <c r="AE156" s="820"/>
      <c r="AF156" s="820"/>
      <c r="AH156" s="810"/>
      <c r="AI156" s="811"/>
      <c r="AJ156" s="812"/>
      <c r="AK156" s="812"/>
      <c r="AL156" s="812"/>
      <c r="AM156" s="812"/>
      <c r="AN156" s="812"/>
      <c r="AO156" s="812"/>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row>
    <row r="157" spans="1:65">
      <c r="A157" s="10"/>
      <c r="B157" s="719">
        <v>0</v>
      </c>
      <c r="C157" s="720">
        <v>0</v>
      </c>
      <c r="D157" s="74"/>
      <c r="E157" s="22"/>
      <c r="F157" s="22"/>
      <c r="G157" s="22"/>
      <c r="H157" s="22"/>
      <c r="I157" s="22"/>
      <c r="J157" s="76"/>
      <c r="L157" s="253"/>
      <c r="M157" s="19"/>
      <c r="T157" s="17"/>
      <c r="U157" s="25"/>
      <c r="V157" s="25"/>
      <c r="W157" s="25"/>
      <c r="X157" s="25"/>
      <c r="Y157" s="25"/>
      <c r="Z157" s="804"/>
      <c r="AA157" s="821"/>
      <c r="AB157" s="821"/>
      <c r="AC157" s="821"/>
      <c r="AD157" s="821"/>
      <c r="AE157" s="821"/>
      <c r="AF157" s="820"/>
      <c r="AH157" s="810"/>
      <c r="AI157" s="811"/>
      <c r="AJ157" s="812"/>
      <c r="AK157" s="812"/>
      <c r="AL157" s="812"/>
      <c r="AM157" s="812"/>
      <c r="AN157" s="812"/>
      <c r="AO157" s="812"/>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row>
    <row r="158" spans="1:65" ht="13.5" customHeight="1">
      <c r="A158" s="10"/>
      <c r="C158" s="75"/>
      <c r="D158" s="75" t="s">
        <v>102</v>
      </c>
      <c r="E158" s="187">
        <f>SUMIF($D$120:$D$157,"*Salary",E120:E157)</f>
        <v>0</v>
      </c>
      <c r="F158" s="187">
        <f t="shared" ref="F158:I158" si="134">SUMIF($D$120:$D$157,"*Salary",F120:F157)</f>
        <v>0</v>
      </c>
      <c r="G158" s="187">
        <f t="shared" si="134"/>
        <v>0</v>
      </c>
      <c r="H158" s="187">
        <f t="shared" si="134"/>
        <v>0</v>
      </c>
      <c r="I158" s="187">
        <f t="shared" si="134"/>
        <v>0</v>
      </c>
      <c r="J158" s="188">
        <f>SUM(E158:I158)</f>
        <v>0</v>
      </c>
      <c r="L158" s="253"/>
      <c r="M158" s="19"/>
      <c r="N158" s="794"/>
      <c r="O158" s="794"/>
      <c r="P158" s="794"/>
      <c r="Q158" s="795"/>
      <c r="R158" s="796"/>
      <c r="S158" s="797"/>
      <c r="T158" s="834"/>
      <c r="U158" s="834"/>
      <c r="V158" s="834"/>
      <c r="AH158" s="810"/>
      <c r="AI158" s="811"/>
      <c r="AJ158" s="812"/>
      <c r="AK158" s="812"/>
      <c r="AL158" s="812"/>
      <c r="AM158" s="812"/>
      <c r="AN158" s="812"/>
      <c r="AO158" s="812"/>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row>
    <row r="159" spans="1:65">
      <c r="A159" s="10"/>
      <c r="C159" s="75"/>
      <c r="D159" s="75" t="s">
        <v>103</v>
      </c>
      <c r="E159" s="189">
        <f>SUMIF($D$120:$D$157,"*Total Fringe",E120:E157)</f>
        <v>0</v>
      </c>
      <c r="F159" s="189">
        <f t="shared" ref="F159:I159" si="135">SUMIF($D$120:$D$157,"*Total Fringe",F120:F157)</f>
        <v>0</v>
      </c>
      <c r="G159" s="189">
        <f t="shared" si="135"/>
        <v>0</v>
      </c>
      <c r="H159" s="189">
        <f t="shared" si="135"/>
        <v>0</v>
      </c>
      <c r="I159" s="189">
        <f t="shared" si="135"/>
        <v>0</v>
      </c>
      <c r="J159" s="190">
        <f>SUM(E159:I159)</f>
        <v>0</v>
      </c>
      <c r="L159" s="253"/>
      <c r="M159" s="16"/>
      <c r="N159" s="794"/>
      <c r="O159" s="794"/>
      <c r="P159" s="794"/>
      <c r="Q159" s="795"/>
      <c r="R159" s="795"/>
      <c r="S159" s="833"/>
      <c r="T159" s="834"/>
      <c r="U159" s="834"/>
      <c r="V159" s="834"/>
      <c r="AH159" s="810"/>
      <c r="AI159" s="811"/>
      <c r="AJ159" s="812"/>
      <c r="AK159" s="812"/>
      <c r="AL159" s="812"/>
      <c r="AM159" s="812"/>
      <c r="AN159" s="812"/>
      <c r="AO159" s="812"/>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row>
    <row r="160" spans="1:65">
      <c r="A160" s="10"/>
      <c r="C160" s="75"/>
      <c r="D160" s="75" t="s">
        <v>350</v>
      </c>
      <c r="E160" s="529">
        <f>SUMIF($D$120:$D$156,"*Person Months",E120:E156)</f>
        <v>0</v>
      </c>
      <c r="F160" s="529">
        <f t="shared" ref="F160:I160" si="136">SUMIF($D$120:$D$156,"*Person Months",F120:F156)</f>
        <v>0</v>
      </c>
      <c r="G160" s="529">
        <f t="shared" si="136"/>
        <v>0</v>
      </c>
      <c r="H160" s="529">
        <f t="shared" si="136"/>
        <v>0</v>
      </c>
      <c r="I160" s="529">
        <f t="shared" si="136"/>
        <v>0</v>
      </c>
      <c r="J160" s="190"/>
      <c r="L160" s="253"/>
      <c r="M160" s="16"/>
      <c r="N160" s="294"/>
      <c r="O160" s="294"/>
      <c r="P160" s="294"/>
      <c r="Q160" s="3"/>
      <c r="R160" s="3"/>
      <c r="S160" s="231"/>
      <c r="T160" s="530"/>
      <c r="U160" s="530"/>
      <c r="V160" s="530"/>
      <c r="AH160" s="810"/>
      <c r="AI160" s="811"/>
      <c r="AJ160" s="812"/>
      <c r="AK160" s="812"/>
      <c r="AL160" s="812"/>
      <c r="AM160" s="812"/>
      <c r="AN160" s="812"/>
      <c r="AO160" s="812"/>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row>
    <row r="161" spans="1:65">
      <c r="A161" s="10"/>
      <c r="C161" s="75"/>
      <c r="D161" s="75" t="s">
        <v>351</v>
      </c>
      <c r="E161" s="72">
        <f>SUMIF($D$120:$D$156,"*# of Persons",E120:E156)</f>
        <v>0</v>
      </c>
      <c r="F161" s="72">
        <f t="shared" ref="F161:I161" si="137">SUMIF($D$120:$D$156,"*# of Persons",F120:F156)</f>
        <v>0</v>
      </c>
      <c r="G161" s="72">
        <f t="shared" si="137"/>
        <v>0</v>
      </c>
      <c r="H161" s="72">
        <f t="shared" si="137"/>
        <v>0</v>
      </c>
      <c r="I161" s="72">
        <f t="shared" si="137"/>
        <v>0</v>
      </c>
      <c r="J161" s="190"/>
      <c r="L161" s="253"/>
      <c r="M161" s="16"/>
      <c r="N161" s="294"/>
      <c r="O161" s="294"/>
      <c r="P161" s="294"/>
      <c r="Q161" s="3"/>
      <c r="R161" s="3"/>
      <c r="S161" s="231"/>
      <c r="T161" s="530"/>
      <c r="U161" s="530"/>
      <c r="V161" s="530"/>
      <c r="AH161" s="810"/>
      <c r="AI161" s="811"/>
      <c r="AJ161" s="812"/>
      <c r="AK161" s="812"/>
      <c r="AL161" s="812"/>
      <c r="AM161" s="812"/>
      <c r="AN161" s="812"/>
      <c r="AO161" s="812"/>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row>
    <row r="162" spans="1:65" ht="13.8" thickBot="1">
      <c r="A162" s="717" t="s">
        <v>492</v>
      </c>
      <c r="B162" s="717"/>
      <c r="C162" s="717"/>
      <c r="D162" s="717"/>
      <c r="E162" s="717"/>
      <c r="F162" s="717"/>
      <c r="G162" s="717"/>
      <c r="H162" s="717"/>
      <c r="I162" s="717"/>
      <c r="J162" s="717"/>
      <c r="L162" s="253"/>
      <c r="M162" s="16"/>
      <c r="N162" s="294"/>
      <c r="O162" s="294"/>
      <c r="P162" s="294"/>
      <c r="Q162" s="3"/>
      <c r="R162" s="3"/>
      <c r="S162" s="303"/>
      <c r="T162" s="25"/>
      <c r="U162" s="25"/>
      <c r="V162" s="25"/>
      <c r="AH162" s="810"/>
      <c r="AI162" s="811"/>
      <c r="AJ162" s="812"/>
      <c r="AK162" s="812"/>
      <c r="AL162" s="812"/>
      <c r="AM162" s="812"/>
      <c r="AN162" s="812"/>
      <c r="AO162" s="812"/>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row>
    <row r="163" spans="1:65" ht="13.8" thickBot="1">
      <c r="C163" s="92"/>
      <c r="D163" s="46"/>
      <c r="E163" s="18" t="str">
        <f>E10</f>
        <v>Year 1</v>
      </c>
      <c r="F163" s="18" t="str">
        <f>F10</f>
        <v>Year 2</v>
      </c>
      <c r="G163" s="18" t="str">
        <f>G10</f>
        <v>Year 3</v>
      </c>
      <c r="H163" s="18" t="str">
        <f>H10</f>
        <v>Year 4</v>
      </c>
      <c r="I163" s="18" t="str">
        <f>I10</f>
        <v>Year 5</v>
      </c>
      <c r="J163" s="46" t="s">
        <v>1</v>
      </c>
      <c r="L163" s="253"/>
      <c r="N163" s="626" t="s">
        <v>174</v>
      </c>
      <c r="O163" s="627"/>
      <c r="P163" s="627"/>
      <c r="Q163" s="627"/>
      <c r="R163" s="627"/>
      <c r="S163" s="627"/>
      <c r="T163" s="627"/>
      <c r="U163" s="628"/>
      <c r="V163" s="625" t="s">
        <v>116</v>
      </c>
      <c r="W163" s="625"/>
      <c r="X163" s="625"/>
      <c r="Y163" s="625"/>
      <c r="Z163" s="625"/>
      <c r="AH163" s="810"/>
      <c r="AI163" s="811"/>
      <c r="AJ163" s="812"/>
      <c r="AK163" s="812"/>
      <c r="AL163" s="812"/>
      <c r="AM163" s="812"/>
      <c r="AN163" s="812"/>
      <c r="AO163" s="812"/>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row>
    <row r="164" spans="1:65" ht="13.8" thickBot="1">
      <c r="A164" s="10" t="s">
        <v>23</v>
      </c>
      <c r="C164" s="92"/>
      <c r="D164" s="34" t="s">
        <v>121</v>
      </c>
      <c r="E164" s="536">
        <f>ROUND((Q167*Q168)/174*E165,1)</f>
        <v>0</v>
      </c>
      <c r="F164" s="536">
        <f>ROUND((R167*R168)/174*F165,1)</f>
        <v>0</v>
      </c>
      <c r="G164" s="536">
        <f>ROUND((S167*S168)/174*G165,1)</f>
        <v>0</v>
      </c>
      <c r="H164" s="536">
        <f>ROUND((T167*T168)/174*H165,1)</f>
        <v>0</v>
      </c>
      <c r="I164" s="536">
        <f>ROUND((U167*U168)/174*I165,1)</f>
        <v>0</v>
      </c>
      <c r="J164" s="46"/>
      <c r="L164" s="271" t="s">
        <v>184</v>
      </c>
      <c r="N164" s="592"/>
      <c r="O164" s="629"/>
      <c r="P164" s="629"/>
      <c r="Q164" s="192" t="s">
        <v>31</v>
      </c>
      <c r="R164" s="193" t="s">
        <v>32</v>
      </c>
      <c r="S164" s="193" t="s">
        <v>33</v>
      </c>
      <c r="T164" s="192" t="s">
        <v>34</v>
      </c>
      <c r="U164" s="194" t="s">
        <v>35</v>
      </c>
      <c r="V164" s="367" t="s">
        <v>31</v>
      </c>
      <c r="W164" s="368" t="s">
        <v>32</v>
      </c>
      <c r="X164" s="368" t="s">
        <v>33</v>
      </c>
      <c r="Y164" s="368" t="s">
        <v>34</v>
      </c>
      <c r="Z164" s="368" t="s">
        <v>35</v>
      </c>
      <c r="AH164" s="810"/>
      <c r="AI164" s="811"/>
      <c r="AJ164" s="812"/>
      <c r="AK164" s="812"/>
      <c r="AL164" s="812"/>
      <c r="AM164" s="812"/>
      <c r="AN164" s="812"/>
      <c r="AO164" s="812"/>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row>
    <row r="165" spans="1:65" ht="13.8" thickBot="1">
      <c r="B165" s="10" t="s">
        <v>6</v>
      </c>
      <c r="C165" s="92"/>
      <c r="D165" s="34" t="s">
        <v>172</v>
      </c>
      <c r="E165" s="22">
        <f>Q166</f>
        <v>0</v>
      </c>
      <c r="F165" s="22">
        <f>R166</f>
        <v>0</v>
      </c>
      <c r="G165" s="22">
        <f>S166</f>
        <v>0</v>
      </c>
      <c r="H165" s="22">
        <f>T166</f>
        <v>0</v>
      </c>
      <c r="I165" s="22">
        <f>U166</f>
        <v>0</v>
      </c>
      <c r="J165" s="46"/>
      <c r="L165" s="255" t="str">
        <f>L164</f>
        <v>A</v>
      </c>
      <c r="N165" s="592" t="s">
        <v>352</v>
      </c>
      <c r="O165" s="629"/>
      <c r="P165" s="629"/>
      <c r="Q165" s="537">
        <v>1</v>
      </c>
      <c r="R165" s="537">
        <v>1.03</v>
      </c>
      <c r="S165" s="537">
        <v>1.03</v>
      </c>
      <c r="T165" s="537">
        <v>1.03</v>
      </c>
      <c r="U165" s="538">
        <v>1.03</v>
      </c>
      <c r="V165" s="369">
        <f>IFERROR((F170+F171)/F168,0)</f>
        <v>0</v>
      </c>
      <c r="W165" s="369">
        <f>IFERROR((G170+G171)/G168,0)</f>
        <v>0</v>
      </c>
      <c r="X165" s="369">
        <f>IFERROR((H170+H171)/H168,0)</f>
        <v>0</v>
      </c>
      <c r="Y165" s="369">
        <f>IFERROR((I170+I171)/I168,0)</f>
        <v>0</v>
      </c>
      <c r="Z165" s="369">
        <f>IFERROR((J170+J171)/J168,0)</f>
        <v>0</v>
      </c>
      <c r="AA165" s="58"/>
      <c r="AB165" s="58"/>
      <c r="AC165" s="58"/>
      <c r="AD165" s="58"/>
      <c r="AE165" s="58"/>
      <c r="AF165" s="58"/>
      <c r="AG165" s="58"/>
      <c r="AH165" s="804"/>
      <c r="AI165" s="802"/>
      <c r="AJ165" s="802"/>
      <c r="AK165" s="802"/>
      <c r="AL165" s="802"/>
      <c r="AM165" s="802"/>
      <c r="AN165" s="802"/>
      <c r="AO165" s="802"/>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row>
    <row r="166" spans="1:65">
      <c r="A166" s="10"/>
      <c r="C166" s="151"/>
      <c r="D166" s="148" t="s">
        <v>167</v>
      </c>
      <c r="E166" s="175">
        <f>ROUND(O168*Q166*Q168*Q167*Q165,0)</f>
        <v>0</v>
      </c>
      <c r="F166" s="175">
        <f>ROUND(O168*R168*R167*R166*Q165*R165,0)</f>
        <v>0</v>
      </c>
      <c r="G166" s="175">
        <f>ROUND(O168*S167*S168*S166*Q165*R165*S165,0)</f>
        <v>0</v>
      </c>
      <c r="H166" s="175">
        <f>ROUND(O168*T167*T168*T166*Q165*R165*S165*T165,0)</f>
        <v>0</v>
      </c>
      <c r="I166" s="175">
        <f>ROUND(O168*U167*U168*U166*Q165*R165*S165*T165*U165,0)</f>
        <v>0</v>
      </c>
      <c r="J166" s="172">
        <f>SUM(E166:I166)</f>
        <v>0</v>
      </c>
      <c r="L166" s="255" t="str">
        <f t="shared" ref="L166:L167" si="138">L165</f>
        <v>A</v>
      </c>
      <c r="N166" s="539" t="s">
        <v>353</v>
      </c>
      <c r="O166" s="46"/>
      <c r="P166" s="540" t="s">
        <v>354</v>
      </c>
      <c r="Q166" s="149">
        <v>0</v>
      </c>
      <c r="R166" s="149">
        <v>0</v>
      </c>
      <c r="S166" s="149">
        <v>0</v>
      </c>
      <c r="T166" s="149">
        <v>0</v>
      </c>
      <c r="U166" s="564">
        <v>0</v>
      </c>
      <c r="V166" s="370"/>
      <c r="W166" s="370"/>
      <c r="X166" s="370"/>
      <c r="Y166" s="370"/>
      <c r="Z166" s="370"/>
      <c r="AA166" s="58"/>
      <c r="AB166" s="58"/>
      <c r="AC166" s="58"/>
      <c r="AD166" s="58"/>
      <c r="AE166" s="58"/>
      <c r="AF166" s="58"/>
      <c r="AG166" s="58"/>
      <c r="AH166" s="131"/>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row>
    <row r="167" spans="1:65">
      <c r="D167" s="34" t="s">
        <v>30</v>
      </c>
      <c r="E167" s="57">
        <f>ROUND(E166*$Q$5,0)</f>
        <v>0</v>
      </c>
      <c r="F167" s="57">
        <f t="shared" ref="F167:I167" si="139">ROUND(F166*$Q$5,0)</f>
        <v>0</v>
      </c>
      <c r="G167" s="57">
        <f t="shared" si="139"/>
        <v>0</v>
      </c>
      <c r="H167" s="57">
        <f t="shared" si="139"/>
        <v>0</v>
      </c>
      <c r="I167" s="57">
        <f t="shared" si="139"/>
        <v>0</v>
      </c>
      <c r="J167" s="172">
        <f>SUM(E167:I167)</f>
        <v>0</v>
      </c>
      <c r="L167" s="255" t="str">
        <f t="shared" si="138"/>
        <v>A</v>
      </c>
      <c r="N167" s="168"/>
      <c r="O167" s="541" t="s">
        <v>119</v>
      </c>
      <c r="P167" s="540" t="s">
        <v>355</v>
      </c>
      <c r="Q167" s="149">
        <v>0</v>
      </c>
      <c r="R167" s="149">
        <v>0</v>
      </c>
      <c r="S167" s="149">
        <v>0</v>
      </c>
      <c r="T167" s="149">
        <v>0</v>
      </c>
      <c r="U167" s="195">
        <v>0</v>
      </c>
      <c r="V167" s="370"/>
      <c r="W167" s="370"/>
      <c r="X167" s="370"/>
      <c r="Y167" s="370"/>
      <c r="Z167" s="370"/>
      <c r="AD167" s="58"/>
      <c r="AE167" s="58"/>
      <c r="AF167" s="58"/>
      <c r="AG167" s="58"/>
      <c r="AH167" s="58"/>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row>
    <row r="168" spans="1:65">
      <c r="C168" s="92"/>
      <c r="D168" s="46"/>
      <c r="E168" s="17"/>
      <c r="F168" s="17"/>
      <c r="G168" s="17"/>
      <c r="H168" s="17"/>
      <c r="I168" s="17"/>
      <c r="J168" s="26"/>
      <c r="L168" s="253"/>
      <c r="N168" s="196"/>
      <c r="O168" s="542">
        <v>12</v>
      </c>
      <c r="P168" s="540" t="s">
        <v>356</v>
      </c>
      <c r="Q168" s="149">
        <v>0</v>
      </c>
      <c r="R168" s="149">
        <v>0</v>
      </c>
      <c r="S168" s="149">
        <v>0</v>
      </c>
      <c r="T168" s="149">
        <v>0</v>
      </c>
      <c r="U168" s="195">
        <v>0</v>
      </c>
      <c r="V168" s="370"/>
      <c r="W168" s="370"/>
      <c r="X168" s="370"/>
      <c r="Y168" s="370"/>
      <c r="Z168" s="370"/>
      <c r="AA168" s="622"/>
      <c r="AB168" s="622"/>
      <c r="AC168" s="622"/>
      <c r="AD168" s="131"/>
      <c r="AE168" s="131"/>
      <c r="AF168" s="131"/>
      <c r="AG168" s="131"/>
      <c r="AH168" s="58"/>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row>
    <row r="169" spans="1:65">
      <c r="A169" s="10" t="s">
        <v>155</v>
      </c>
      <c r="C169" s="92"/>
      <c r="D169" s="34" t="s">
        <v>121</v>
      </c>
      <c r="E169" s="536">
        <f>ROUND((Q171*Q172)/174*E170,1)</f>
        <v>0</v>
      </c>
      <c r="F169" s="536">
        <f>ROUND((R171*R172)/174*F170,1)</f>
        <v>0</v>
      </c>
      <c r="G169" s="536">
        <f>ROUND((S171*S172)/174*G170,1)</f>
        <v>0</v>
      </c>
      <c r="H169" s="536">
        <f>ROUND((T171*T172)/174*H170,1)</f>
        <v>0</v>
      </c>
      <c r="I169" s="536">
        <f>ROUND((U171*U172)/174*I170,1)</f>
        <v>0</v>
      </c>
      <c r="J169" s="26"/>
      <c r="L169" s="271" t="s">
        <v>184</v>
      </c>
      <c r="N169" s="116"/>
      <c r="Q169" s="58"/>
      <c r="R169" s="96"/>
      <c r="S169" s="96"/>
      <c r="T169" s="58"/>
      <c r="U169" s="117"/>
      <c r="V169" s="369">
        <f>IFERROR((F175+F176)/F173,0)</f>
        <v>0</v>
      </c>
      <c r="W169" s="369">
        <f>IFERROR((G175+G176)/G173,0)</f>
        <v>0</v>
      </c>
      <c r="X169" s="369">
        <f>IFERROR((H175+H176)/H173,0)</f>
        <v>0</v>
      </c>
      <c r="Y169" s="369">
        <f>IFERROR((I175+I176)/I173,0)</f>
        <v>0</v>
      </c>
      <c r="Z169" s="369">
        <f>IFERROR((J175+J176)/J173,0)</f>
        <v>0</v>
      </c>
      <c r="AA169" s="58"/>
      <c r="AB169" s="58"/>
      <c r="AC169" s="58"/>
      <c r="AD169" s="58"/>
      <c r="AE169" s="58"/>
      <c r="AF169" s="58"/>
      <c r="AG169" s="58"/>
      <c r="AH169" s="58"/>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row>
    <row r="170" spans="1:65">
      <c r="B170" s="10" t="s">
        <v>6</v>
      </c>
      <c r="C170" s="92"/>
      <c r="D170" s="34" t="s">
        <v>172</v>
      </c>
      <c r="E170" s="22">
        <f>Q170</f>
        <v>0</v>
      </c>
      <c r="F170" s="22">
        <f>R170</f>
        <v>0</v>
      </c>
      <c r="G170" s="22">
        <f>S170</f>
        <v>0</v>
      </c>
      <c r="H170" s="22">
        <f>T170</f>
        <v>0</v>
      </c>
      <c r="I170" s="22">
        <f>U170</f>
        <v>0</v>
      </c>
      <c r="J170" s="26"/>
      <c r="L170" s="255" t="str">
        <f>L169</f>
        <v>A</v>
      </c>
      <c r="N170" s="539" t="s">
        <v>357</v>
      </c>
      <c r="O170" s="543"/>
      <c r="P170" s="540" t="s">
        <v>354</v>
      </c>
      <c r="Q170" s="149">
        <v>0</v>
      </c>
      <c r="R170" s="149">
        <v>0</v>
      </c>
      <c r="S170" s="149">
        <v>0</v>
      </c>
      <c r="T170" s="149">
        <v>0</v>
      </c>
      <c r="U170" s="195">
        <v>0</v>
      </c>
      <c r="V170" s="370"/>
      <c r="W170" s="370"/>
      <c r="X170" s="370"/>
      <c r="Y170" s="370"/>
      <c r="Z170" s="370"/>
      <c r="AA170" s="58"/>
      <c r="AB170" s="58"/>
      <c r="AC170" s="58"/>
      <c r="AD170" s="58"/>
      <c r="AE170" s="58"/>
      <c r="AF170" s="58"/>
      <c r="AG170" s="58"/>
      <c r="AH170" s="131"/>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row>
    <row r="171" spans="1:65">
      <c r="A171" s="10"/>
      <c r="C171" s="151"/>
      <c r="D171" s="148" t="s">
        <v>167</v>
      </c>
      <c r="E171" s="175">
        <f>ROUND(O172*Q170*Q172*Q171*Q165,0)</f>
        <v>0</v>
      </c>
      <c r="F171" s="175">
        <f>ROUND(O172*R172*R171*R170*Q165*R165,0)</f>
        <v>0</v>
      </c>
      <c r="G171" s="175">
        <f>ROUND(O172*S171*S172*S170*Q165*R165*S165,0)</f>
        <v>0</v>
      </c>
      <c r="H171" s="175">
        <f>ROUND(O172*T172*T171*T170*Q165*R165*S165*T165,0)</f>
        <v>0</v>
      </c>
      <c r="I171" s="175">
        <f>ROUND(O172*U171*U172*U170*Q165*R165*S165*T165*U165,0)</f>
        <v>0</v>
      </c>
      <c r="J171" s="172">
        <f>SUM(E171:I171)</f>
        <v>0</v>
      </c>
      <c r="L171" s="255" t="str">
        <f t="shared" ref="L171:L172" si="140">L170</f>
        <v>A</v>
      </c>
      <c r="N171" s="168"/>
      <c r="O171" s="541" t="s">
        <v>119</v>
      </c>
      <c r="P171" s="540" t="s">
        <v>355</v>
      </c>
      <c r="Q171" s="149">
        <v>0</v>
      </c>
      <c r="R171" s="149">
        <v>0</v>
      </c>
      <c r="S171" s="149">
        <v>0</v>
      </c>
      <c r="T171" s="149">
        <v>0</v>
      </c>
      <c r="U171" s="195">
        <v>0</v>
      </c>
      <c r="V171" s="370"/>
      <c r="W171" s="370"/>
      <c r="X171" s="370"/>
      <c r="Y171" s="370"/>
      <c r="Z171" s="370"/>
      <c r="AD171" s="58"/>
      <c r="AE171" s="58"/>
      <c r="AF171" s="58"/>
      <c r="AG171" s="58"/>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row>
    <row r="172" spans="1:65">
      <c r="D172" s="34" t="s">
        <v>30</v>
      </c>
      <c r="E172" s="57">
        <f>ROUND(E171*$Q$5,0)</f>
        <v>0</v>
      </c>
      <c r="F172" s="57">
        <f t="shared" ref="F172" si="141">ROUND(F171*$Q$5,0)</f>
        <v>0</v>
      </c>
      <c r="G172" s="57">
        <f t="shared" ref="G172" si="142">ROUND(G171*$Q$5,0)</f>
        <v>0</v>
      </c>
      <c r="H172" s="57">
        <f t="shared" ref="H172" si="143">ROUND(H171*$Q$5,0)</f>
        <v>0</v>
      </c>
      <c r="I172" s="57">
        <f t="shared" ref="I172" si="144">ROUND(I171*$Q$5,0)</f>
        <v>0</v>
      </c>
      <c r="J172" s="172">
        <f>SUM(E172:I172)</f>
        <v>0</v>
      </c>
      <c r="L172" s="255" t="str">
        <f t="shared" si="140"/>
        <v>A</v>
      </c>
      <c r="N172" s="196"/>
      <c r="O172" s="542">
        <v>12</v>
      </c>
      <c r="P172" s="540" t="s">
        <v>356</v>
      </c>
      <c r="Q172" s="149">
        <v>0</v>
      </c>
      <c r="R172" s="149">
        <v>0</v>
      </c>
      <c r="S172" s="149">
        <v>0</v>
      </c>
      <c r="T172" s="149">
        <v>0</v>
      </c>
      <c r="U172" s="195">
        <v>0</v>
      </c>
      <c r="V172" s="370"/>
      <c r="W172" s="370"/>
      <c r="X172" s="370"/>
      <c r="Y172" s="370"/>
      <c r="Z172" s="370"/>
      <c r="AA172" s="622"/>
      <c r="AB172" s="622"/>
      <c r="AC172" s="622"/>
      <c r="AD172" s="131"/>
      <c r="AE172" s="131"/>
      <c r="AF172" s="131"/>
      <c r="AG172" s="131"/>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row>
    <row r="173" spans="1:65">
      <c r="C173" s="92"/>
      <c r="D173" s="46"/>
      <c r="E173" s="17"/>
      <c r="F173" s="17"/>
      <c r="G173" s="17"/>
      <c r="H173" s="17"/>
      <c r="I173" s="17"/>
      <c r="J173" s="26"/>
      <c r="L173" s="253"/>
      <c r="N173" s="544"/>
      <c r="O173" s="545"/>
      <c r="P173" s="546"/>
      <c r="Q173" s="151"/>
      <c r="R173" s="151"/>
      <c r="S173" s="151"/>
      <c r="T173" s="151"/>
      <c r="U173" s="547"/>
      <c r="V173" s="369">
        <f>IFERROR((F179+F180)/F178,0)</f>
        <v>0</v>
      </c>
      <c r="W173" s="369">
        <f>IFERROR((G179+G180)/G178,0)</f>
        <v>0</v>
      </c>
      <c r="X173" s="369">
        <f>IFERROR((H179+H180)/H178,0)</f>
        <v>0</v>
      </c>
      <c r="Y173" s="369">
        <f>IFERROR((I179+I180)/I178,0)</f>
        <v>0</v>
      </c>
      <c r="Z173" s="369">
        <f>IFERROR((J179+J180)/J178,0)</f>
        <v>0</v>
      </c>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row>
    <row r="174" spans="1:65">
      <c r="C174" s="92"/>
      <c r="D174" s="34" t="s">
        <v>121</v>
      </c>
      <c r="E174" s="536">
        <f>ROUND((Q176*Q177)/174*E175,1)</f>
        <v>0</v>
      </c>
      <c r="F174" s="536">
        <f>ROUND((R176*R177)/174*F175,1)</f>
        <v>0</v>
      </c>
      <c r="G174" s="536">
        <f>ROUND((S176*S177)/174*G175,1)</f>
        <v>0</v>
      </c>
      <c r="H174" s="536">
        <f>ROUND((T176*T177)/174*H175,1)</f>
        <v>0</v>
      </c>
      <c r="I174" s="536">
        <f>ROUND((U176*U177)/174*I175,1)</f>
        <v>0</v>
      </c>
      <c r="J174" s="26"/>
      <c r="L174" s="271" t="s">
        <v>184</v>
      </c>
      <c r="M174" s="3"/>
      <c r="N174" s="116"/>
      <c r="Q174" s="58"/>
      <c r="R174" s="96"/>
      <c r="S174" s="96"/>
      <c r="T174" s="58"/>
      <c r="U174" s="117"/>
      <c r="V174" s="370"/>
      <c r="W174" s="370"/>
      <c r="X174" s="370"/>
      <c r="Y174" s="370"/>
      <c r="Z174" s="37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row>
    <row r="175" spans="1:65">
      <c r="A175" s="10" t="s">
        <v>156</v>
      </c>
      <c r="B175" s="10" t="s">
        <v>6</v>
      </c>
      <c r="C175" s="92"/>
      <c r="D175" s="34" t="s">
        <v>172</v>
      </c>
      <c r="E175" s="22">
        <f>Q175</f>
        <v>0</v>
      </c>
      <c r="F175" s="22">
        <f>R175</f>
        <v>0</v>
      </c>
      <c r="G175" s="22">
        <f>S175</f>
        <v>0</v>
      </c>
      <c r="H175" s="22">
        <f>T175</f>
        <v>0</v>
      </c>
      <c r="I175" s="22">
        <f>U175</f>
        <v>0</v>
      </c>
      <c r="J175" s="26"/>
      <c r="L175" s="255" t="str">
        <f>L174</f>
        <v>A</v>
      </c>
      <c r="M175" s="3"/>
      <c r="N175" s="548" t="s">
        <v>358</v>
      </c>
      <c r="O175" s="543"/>
      <c r="P175" s="540" t="s">
        <v>354</v>
      </c>
      <c r="Q175" s="149">
        <v>0</v>
      </c>
      <c r="R175" s="149">
        <v>0</v>
      </c>
      <c r="S175" s="149">
        <v>0</v>
      </c>
      <c r="T175" s="149">
        <v>0</v>
      </c>
      <c r="U175" s="195">
        <v>0</v>
      </c>
      <c r="V175" s="370"/>
      <c r="W175" s="370"/>
      <c r="X175" s="370"/>
      <c r="Y175" s="370"/>
      <c r="Z175" s="37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row>
    <row r="176" spans="1:65">
      <c r="C176" s="151"/>
      <c r="D176" s="148" t="s">
        <v>167</v>
      </c>
      <c r="E176" s="175">
        <f>ROUND(O177*Q175*Q177*Q176*Q165,0)</f>
        <v>0</v>
      </c>
      <c r="F176" s="175">
        <f>ROUND(O177*R177*R176*R175*Q165*R165,0)</f>
        <v>0</v>
      </c>
      <c r="G176" s="175">
        <f>ROUND(O177*S176*S177*S175*Q165*R165*S165,0)</f>
        <v>0</v>
      </c>
      <c r="H176" s="175">
        <f>ROUND(O177*T177*T176*T175*Q165*R165*S165*T165,0)</f>
        <v>0</v>
      </c>
      <c r="I176" s="175">
        <f>ROUND(O177*U176*U177*U175*Q165*R165*S165*T165*U165,0)</f>
        <v>0</v>
      </c>
      <c r="J176" s="172">
        <f>SUM(E176:I176)</f>
        <v>0</v>
      </c>
      <c r="L176" s="255" t="str">
        <f t="shared" ref="L176:L177" si="145">L175</f>
        <v>A</v>
      </c>
      <c r="M176" s="3"/>
      <c r="N176" s="168"/>
      <c r="O176" s="541" t="s">
        <v>119</v>
      </c>
      <c r="P176" s="540" t="s">
        <v>355</v>
      </c>
      <c r="Q176" s="149">
        <v>0</v>
      </c>
      <c r="R176" s="149">
        <v>0</v>
      </c>
      <c r="S176" s="149">
        <v>0</v>
      </c>
      <c r="T176" s="149">
        <v>0</v>
      </c>
      <c r="U176" s="195">
        <v>0</v>
      </c>
      <c r="V176" s="370"/>
      <c r="W176" s="370"/>
      <c r="X176" s="370"/>
      <c r="Y176" s="370"/>
      <c r="Z176" s="37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row>
    <row r="177" spans="1:65">
      <c r="A177" s="10"/>
      <c r="D177" s="34" t="s">
        <v>30</v>
      </c>
      <c r="E177" s="57">
        <f>ROUND(E176*$Q$5,0)</f>
        <v>0</v>
      </c>
      <c r="F177" s="57">
        <f t="shared" ref="F177" si="146">ROUND(F176*$Q$5,0)</f>
        <v>0</v>
      </c>
      <c r="G177" s="57">
        <f t="shared" ref="G177" si="147">ROUND(G176*$Q$5,0)</f>
        <v>0</v>
      </c>
      <c r="H177" s="57">
        <f t="shared" ref="H177" si="148">ROUND(H176*$Q$5,0)</f>
        <v>0</v>
      </c>
      <c r="I177" s="57">
        <f t="shared" ref="I177" si="149">ROUND(I176*$Q$5,0)</f>
        <v>0</v>
      </c>
      <c r="J177" s="172">
        <f>SUM(E177:I177)</f>
        <v>0</v>
      </c>
      <c r="L177" s="255" t="str">
        <f t="shared" si="145"/>
        <v>A</v>
      </c>
      <c r="M177" s="3"/>
      <c r="N177" s="196"/>
      <c r="O177" s="542">
        <v>12</v>
      </c>
      <c r="P177" s="540" t="s">
        <v>356</v>
      </c>
      <c r="Q177" s="149">
        <v>0</v>
      </c>
      <c r="R177" s="149">
        <v>0</v>
      </c>
      <c r="S177" s="149">
        <v>0</v>
      </c>
      <c r="T177" s="149">
        <v>0</v>
      </c>
      <c r="U177" s="195">
        <v>0</v>
      </c>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row>
    <row r="178" spans="1:65" ht="13.8" thickBot="1">
      <c r="A178" s="10"/>
      <c r="D178" s="34"/>
      <c r="E178" s="57"/>
      <c r="F178" s="57"/>
      <c r="G178" s="57"/>
      <c r="H178" s="57"/>
      <c r="I178" s="57"/>
      <c r="J178" s="172"/>
      <c r="L178" s="255"/>
      <c r="M178" s="3"/>
      <c r="N178" s="281"/>
      <c r="O178" s="283"/>
      <c r="P178" s="283"/>
      <c r="Q178" s="282"/>
      <c r="R178" s="283"/>
      <c r="S178" s="283"/>
      <c r="T178" s="197"/>
      <c r="U178" s="198"/>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row>
    <row r="179" spans="1:65">
      <c r="A179" s="10"/>
      <c r="C179" s="75"/>
      <c r="D179" s="75" t="s">
        <v>157</v>
      </c>
      <c r="E179" s="176">
        <f>SUMIF($D$163:$D$177,"*Wage",E163:E177)</f>
        <v>0</v>
      </c>
      <c r="F179" s="176">
        <f>SUMIF($D$163:$D$177,"*Wage",F163:F177)</f>
        <v>0</v>
      </c>
      <c r="G179" s="176">
        <f>SUMIF($D$163:$D$177,"*Wage",G163:G177)</f>
        <v>0</v>
      </c>
      <c r="H179" s="176">
        <f>SUMIF($D$163:$D$177,"*Wage",H163:H177)</f>
        <v>0</v>
      </c>
      <c r="I179" s="176">
        <f>SUMIF($D$163:$D$177,"*Wage",I163:I177)</f>
        <v>0</v>
      </c>
      <c r="J179" s="177">
        <f>SUM(E179:I179)</f>
        <v>0</v>
      </c>
      <c r="L179" s="253"/>
      <c r="M179" s="3"/>
      <c r="N179" s="827"/>
      <c r="O179" s="827"/>
      <c r="P179" s="827"/>
      <c r="Q179" s="828"/>
      <c r="R179" s="829"/>
      <c r="S179" s="830"/>
      <c r="AI179" s="12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row>
    <row r="180" spans="1:65">
      <c r="A180" s="10"/>
      <c r="C180" s="75"/>
      <c r="D180" s="75" t="s">
        <v>158</v>
      </c>
      <c r="E180" s="57">
        <f>SUMIF($D$163:$D$177,"*Fringe",E163:E177)</f>
        <v>0</v>
      </c>
      <c r="F180" s="57">
        <f>SUMIF($D$163:$D$177,"*Fringe",F163:F177)</f>
        <v>0</v>
      </c>
      <c r="G180" s="57">
        <f>SUMIF($D$163:$D$177,"*Fringe",G163:G177)</f>
        <v>0</v>
      </c>
      <c r="H180" s="57">
        <f>SUMIF($D$163:$D$177,"*Fringe",H163:H177)</f>
        <v>0</v>
      </c>
      <c r="I180" s="57">
        <f>SUMIF($D$163:$D$177,"*Fringe",I163:I177)</f>
        <v>0</v>
      </c>
      <c r="J180" s="172">
        <f>SUM(E180:I180)</f>
        <v>0</v>
      </c>
      <c r="L180" s="253"/>
      <c r="M180" s="3"/>
      <c r="N180" s="831"/>
      <c r="O180" s="831"/>
      <c r="P180" s="831"/>
      <c r="Q180" s="831"/>
      <c r="R180" s="831"/>
      <c r="S180" s="832"/>
      <c r="AH180" s="800"/>
      <c r="AI180" s="801"/>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row>
    <row r="181" spans="1:65" ht="7.8" customHeight="1">
      <c r="A181" t="s">
        <v>7</v>
      </c>
      <c r="D181" s="4" t="s">
        <v>6</v>
      </c>
      <c r="E181" s="22"/>
      <c r="F181" s="22"/>
      <c r="G181" s="22"/>
      <c r="H181" s="22"/>
      <c r="I181" s="22"/>
      <c r="J181" s="76"/>
      <c r="L181" s="253"/>
      <c r="M181" s="3"/>
      <c r="R181" s="3"/>
      <c r="AH181" s="800"/>
      <c r="AI181" s="801"/>
      <c r="AJ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row>
    <row r="182" spans="1:65" ht="14.4">
      <c r="A182" s="48" t="s">
        <v>24</v>
      </c>
      <c r="B182" s="49"/>
      <c r="C182" s="49"/>
      <c r="D182" s="51"/>
      <c r="E182" s="178">
        <f>SUMIF($D$67:$D$180,"*Total Other Professional Salary",E67:E180)+SUMIF($D$67:$D$180,"*Total Post Doc Salary",E67:E180)+SUMIF($D$67:$D$180,"*Total Graduate Student Salary",E67:E180)+SUMIF($D$67:$D$180,"*Total Hourly Wages",E67:E180)</f>
        <v>0</v>
      </c>
      <c r="F182" s="178">
        <f>SUMIF($D$67:$D$180,"*Total Other Professional Salary",F67:F180)+SUMIF($D$67:$D$180,"*Total Post Doc Salary",F67:F180)+SUMIF($D$67:$D$180,"*Total Graduate Student Salary",F67:F180)+SUMIF($D$67:$D$180,"*Total Hourly Wages",F67:F180)</f>
        <v>0</v>
      </c>
      <c r="G182" s="178">
        <f>SUMIF($D$67:$D$180,"*Total Other Professional Salary",G67:G180)+SUMIF($D$67:$D$180,"*Total Post Doc Salary",G67:G180)+SUMIF($D$67:$D$180,"*Total Graduate Student Salary",G67:G180)+SUMIF($D$67:$D$180,"*Total Hourly Wages",G67:G180)</f>
        <v>0</v>
      </c>
      <c r="H182" s="178">
        <f>SUMIF($D$67:$D$180,"*Total Other Professional Salary",H67:H180)+SUMIF($D$67:$D$180,"*Total Post Doc Salary",H67:H180)+SUMIF($D$67:$D$180,"*Total Graduate Student Salary",H67:H180)+SUMIF($D$67:$D$180,"*Total Hourly Wages",H67:H180)</f>
        <v>0</v>
      </c>
      <c r="I182" s="178">
        <f>SUMIF($D$67:$D$180,"*Total Other Professional Salary",I67:I180)+SUMIF($D$67:$D$180,"*Total Post Doc Salary",I67:I180)+SUMIF($D$67:$D$180,"*Total Graduate Student Salary",I67:I180)+SUMIF($D$67:$D$180,"*Total Hourly Wages",I67:I180)</f>
        <v>0</v>
      </c>
      <c r="J182" s="179">
        <f>SUM(J179,J158,J114,J89)</f>
        <v>0</v>
      </c>
      <c r="L182" s="253"/>
      <c r="M182" s="3"/>
      <c r="N182" s="86"/>
      <c r="O182" s="86"/>
      <c r="P182" s="86"/>
      <c r="Q182" s="3"/>
      <c r="AJ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row>
    <row r="183" spans="1:65" ht="15">
      <c r="A183" s="48" t="s">
        <v>25</v>
      </c>
      <c r="B183" s="49"/>
      <c r="C183" s="49"/>
      <c r="D183" s="51"/>
      <c r="E183" s="180">
        <f>SUMIF($D$67:$D$180,"*Total Other Professional Fringe",E67:E180)+SUMIF($D$67:$D$180,"*Total Post Doc Fringe",E67:E180)++SUMIF($D$67:$D$180,"*Total Graduate Student Fringe",E67:E180)+SUMIF($D$67:$D$180,"*Total Fringe Benefits",E67:E180)</f>
        <v>0</v>
      </c>
      <c r="F183" s="180">
        <f>SUMIF($D$67:$D$180,"*Total Other Professional Fringe",F67:F180)+SUMIF($D$67:$D$180,"*Total Post Doc Fringe",F67:F180)++SUMIF($D$67:$D$180,"*Total Graduate Student Fringe",F67:F180)+SUMIF($D$67:$D$180,"*Total Fringe Benefits",F67:F180)</f>
        <v>0</v>
      </c>
      <c r="G183" s="180">
        <f>SUMIF($D$67:$D$180,"*Total Other Professional Fringe",G67:G180)+SUMIF($D$67:$D$180,"*Total Post Doc Fringe",G67:G180)++SUMIF($D$67:$D$180,"*Total Graduate Student Fringe",G67:G180)+SUMIF($D$67:$D$180,"*Total Fringe Benefits",G67:G180)</f>
        <v>0</v>
      </c>
      <c r="H183" s="180">
        <f>SUMIF($D$67:$D$180,"*Total Other Professional Fringe",H67:H180)+SUMIF($D$67:$D$180,"*Total Post Doc Fringe",H67:H180)++SUMIF($D$67:$D$180,"*Total Graduate Student Fringe",H67:H180)+SUMIF($D$67:$D$180,"*Total Fringe Benefits",H67:H180)</f>
        <v>0</v>
      </c>
      <c r="I183" s="180">
        <f>SUMIF($D$67:$D$180,"*Total Other Professional Fringe",I67:I180)+SUMIF($D$67:$D$180,"*Total Post Doc Fringe",I67:I180)++SUMIF($D$67:$D$180,"*Total Graduate Student Fringe",I67:I180)+SUMIF($D$67:$D$180,"*Total Fringe Benefits",I67:I180)</f>
        <v>0</v>
      </c>
      <c r="J183" s="181">
        <f>SUM(J180,J159,J115,J90)</f>
        <v>0</v>
      </c>
      <c r="L183" s="253"/>
      <c r="M183" s="3"/>
      <c r="N183" s="3"/>
      <c r="O183" s="3"/>
      <c r="P183" s="3"/>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row>
    <row r="184" spans="1:65">
      <c r="A184" s="48" t="s">
        <v>26</v>
      </c>
      <c r="B184" s="49"/>
      <c r="C184" s="95"/>
      <c r="D184" s="95"/>
      <c r="E184" s="178">
        <f>SUM(E182:E183)</f>
        <v>0</v>
      </c>
      <c r="F184" s="178">
        <f>SUM(F182:F183)</f>
        <v>0</v>
      </c>
      <c r="G184" s="178">
        <f>SUM(G182:G183)</f>
        <v>0</v>
      </c>
      <c r="H184" s="178">
        <f>SUM(H182:H183)</f>
        <v>0</v>
      </c>
      <c r="I184" s="178">
        <f>SUM(I182:I183)</f>
        <v>0</v>
      </c>
      <c r="J184" s="179">
        <f>SUM(E184:I184)</f>
        <v>0</v>
      </c>
      <c r="L184" s="253"/>
      <c r="M184" s="3"/>
      <c r="N184" s="3"/>
      <c r="O184" s="3"/>
      <c r="P184" s="3"/>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row>
    <row r="185" spans="1:65">
      <c r="A185" s="1"/>
      <c r="B185" s="10"/>
      <c r="D185" s="4"/>
      <c r="E185" s="17"/>
      <c r="F185" s="17"/>
      <c r="G185" s="17"/>
      <c r="H185" s="17"/>
      <c r="I185" s="17"/>
      <c r="J185" s="26"/>
      <c r="L185" s="253"/>
      <c r="M185" s="3"/>
      <c r="N185" s="3"/>
      <c r="O185" s="3"/>
      <c r="P185" s="3"/>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row>
    <row r="186" spans="1:65">
      <c r="A186" s="1" t="s">
        <v>27</v>
      </c>
      <c r="D186" s="4"/>
      <c r="E186" s="182">
        <f>SUM(E61,E182)</f>
        <v>0</v>
      </c>
      <c r="F186" s="182">
        <f>SUM(F61,F182)</f>
        <v>0</v>
      </c>
      <c r="G186" s="182">
        <f>SUM(G61,G182)</f>
        <v>0</v>
      </c>
      <c r="H186" s="182">
        <f>SUM(H61,H182)</f>
        <v>0</v>
      </c>
      <c r="I186" s="182">
        <f>SUM(I61,I182)</f>
        <v>0</v>
      </c>
      <c r="J186" s="183">
        <f>SUM(E186:I186)</f>
        <v>0</v>
      </c>
      <c r="L186" s="253"/>
      <c r="M186" s="3"/>
      <c r="N186" s="3"/>
      <c r="O186" s="3"/>
      <c r="P186" s="3"/>
      <c r="Q186" s="3"/>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row>
    <row r="187" spans="1:65">
      <c r="A187" s="1" t="s">
        <v>28</v>
      </c>
      <c r="D187" s="4"/>
      <c r="E187" s="182">
        <f>SUM(E62,E183)</f>
        <v>0</v>
      </c>
      <c r="F187" s="182">
        <f>SUM(F62,F183)</f>
        <v>0</v>
      </c>
      <c r="G187" s="182">
        <f>SUM(G62,G183)</f>
        <v>0</v>
      </c>
      <c r="H187" s="182">
        <f>SUM(H62,H183)</f>
        <v>0</v>
      </c>
      <c r="I187" s="182">
        <f>SUM(I62,I183)</f>
        <v>0</v>
      </c>
      <c r="J187" s="183">
        <f>SUM(E187:I187)</f>
        <v>0</v>
      </c>
      <c r="L187" s="253"/>
      <c r="M187" s="3"/>
      <c r="N187" s="3"/>
      <c r="O187" s="3"/>
      <c r="P187" s="3"/>
      <c r="Q187" s="3"/>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row>
    <row r="188" spans="1:65">
      <c r="A188" s="129"/>
      <c r="B188" s="614" t="s">
        <v>161</v>
      </c>
      <c r="C188" s="614"/>
      <c r="D188" s="614"/>
      <c r="E188" s="173">
        <f>SUM(E186:E187)</f>
        <v>0</v>
      </c>
      <c r="F188" s="173">
        <f t="shared" ref="F188:I188" si="150">SUM(F186:F187)</f>
        <v>0</v>
      </c>
      <c r="G188" s="173">
        <f t="shared" si="150"/>
        <v>0</v>
      </c>
      <c r="H188" s="173">
        <f t="shared" si="150"/>
        <v>0</v>
      </c>
      <c r="I188" s="173">
        <f t="shared" si="150"/>
        <v>0</v>
      </c>
      <c r="J188" s="174">
        <f>SUM(E188:I188)</f>
        <v>0</v>
      </c>
      <c r="L188" s="253"/>
      <c r="M188" s="3"/>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row>
    <row r="189" spans="1:65">
      <c r="A189" s="1"/>
      <c r="B189" s="10"/>
      <c r="G189" s="3"/>
      <c r="H189" s="3"/>
      <c r="I189" s="3"/>
      <c r="J189" s="47"/>
      <c r="K189" s="3"/>
      <c r="L189" s="248"/>
      <c r="M189" s="3"/>
      <c r="Q189" s="213"/>
      <c r="R189" s="213"/>
      <c r="S189" s="213"/>
      <c r="T189" s="5"/>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row>
    <row r="190" spans="1:65">
      <c r="A190" s="1" t="s">
        <v>0</v>
      </c>
      <c r="G190" s="3"/>
      <c r="H190" s="3"/>
      <c r="I190" s="3"/>
      <c r="J190" s="47"/>
      <c r="L190" s="253"/>
      <c r="M190" s="3"/>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row>
    <row r="191" spans="1:65">
      <c r="A191" s="31" t="s">
        <v>48</v>
      </c>
      <c r="G191" s="3"/>
      <c r="H191" s="3"/>
      <c r="I191" s="3"/>
      <c r="J191" s="47"/>
      <c r="K191" s="3"/>
      <c r="L191" s="248"/>
      <c r="M191" s="3"/>
      <c r="N191" s="3"/>
      <c r="O191" s="3"/>
      <c r="P191" s="3"/>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row>
    <row r="192" spans="1:65">
      <c r="B192" s="437" t="s">
        <v>284</v>
      </c>
      <c r="D192" s="4"/>
      <c r="E192" s="57">
        <v>0</v>
      </c>
      <c r="F192" s="57">
        <v>0</v>
      </c>
      <c r="G192" s="57">
        <v>0</v>
      </c>
      <c r="H192" s="57">
        <v>0</v>
      </c>
      <c r="I192" s="57">
        <v>0</v>
      </c>
      <c r="J192" s="172">
        <f>SUM(E192:I192)</f>
        <v>0</v>
      </c>
      <c r="K192" s="3"/>
      <c r="L192" s="252" t="s">
        <v>184</v>
      </c>
      <c r="M192" s="3"/>
      <c r="N192" s="3"/>
      <c r="O192" s="3"/>
      <c r="P192" s="3"/>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row>
    <row r="193" spans="1:65">
      <c r="B193" s="10" t="s">
        <v>6</v>
      </c>
      <c r="D193" s="4"/>
      <c r="E193" s="57">
        <v>0</v>
      </c>
      <c r="F193" s="57">
        <v>0</v>
      </c>
      <c r="G193" s="57">
        <v>0</v>
      </c>
      <c r="H193" s="57">
        <v>0</v>
      </c>
      <c r="I193" s="57">
        <v>0</v>
      </c>
      <c r="J193" s="172">
        <f>SUM(E193:I193)</f>
        <v>0</v>
      </c>
      <c r="K193" s="3"/>
      <c r="L193" s="252" t="s">
        <v>184</v>
      </c>
      <c r="M193" s="3"/>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row>
    <row r="194" spans="1:65">
      <c r="A194" s="613" t="s">
        <v>57</v>
      </c>
      <c r="B194" s="613"/>
      <c r="C194" s="613"/>
      <c r="D194" s="613"/>
      <c r="E194" s="199">
        <f>SUM(E192:E193)</f>
        <v>0</v>
      </c>
      <c r="F194" s="199">
        <f t="shared" ref="F194:I194" si="151">SUM(F192:F193)</f>
        <v>0</v>
      </c>
      <c r="G194" s="199">
        <f t="shared" si="151"/>
        <v>0</v>
      </c>
      <c r="H194" s="199">
        <f t="shared" si="151"/>
        <v>0</v>
      </c>
      <c r="I194" s="199">
        <f t="shared" si="151"/>
        <v>0</v>
      </c>
      <c r="J194" s="200">
        <f>SUM(J192:J193)</f>
        <v>0</v>
      </c>
      <c r="K194" s="3"/>
      <c r="L194" s="248"/>
      <c r="M194" s="3"/>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row>
    <row r="195" spans="1:65" hidden="1">
      <c r="E195" s="4"/>
      <c r="F195" s="3"/>
      <c r="G195" s="3"/>
      <c r="H195" s="3"/>
      <c r="I195" s="3"/>
      <c r="J195" s="47"/>
      <c r="K195" s="3"/>
      <c r="L195" s="248"/>
      <c r="M195" s="3"/>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row>
    <row r="196" spans="1:65" hidden="1">
      <c r="A196" s="1" t="s">
        <v>120</v>
      </c>
      <c r="B196" s="96"/>
      <c r="C196" s="10"/>
      <c r="D196" s="241" t="s">
        <v>178</v>
      </c>
      <c r="E196" s="134">
        <v>0</v>
      </c>
      <c r="F196" s="134">
        <v>0</v>
      </c>
      <c r="G196" s="134">
        <v>0</v>
      </c>
      <c r="H196" s="134">
        <v>0</v>
      </c>
      <c r="I196" s="134">
        <v>0</v>
      </c>
      <c r="J196" s="97"/>
      <c r="K196" s="3"/>
      <c r="L196" s="271" t="s">
        <v>184</v>
      </c>
      <c r="M196" s="3"/>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row>
    <row r="197" spans="1:65" hidden="1">
      <c r="D197" s="241" t="s">
        <v>177</v>
      </c>
      <c r="E197" s="134">
        <v>0</v>
      </c>
      <c r="F197" s="134">
        <v>0</v>
      </c>
      <c r="G197" s="134">
        <v>0</v>
      </c>
      <c r="H197" s="134">
        <v>0</v>
      </c>
      <c r="I197" s="134">
        <v>0</v>
      </c>
      <c r="J197" s="97"/>
      <c r="K197" s="3"/>
      <c r="L197" s="255" t="str">
        <f>L196</f>
        <v>A</v>
      </c>
      <c r="M197" s="3"/>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row>
    <row r="198" spans="1:65" hidden="1">
      <c r="A198" s="1" t="s">
        <v>162</v>
      </c>
      <c r="B198" s="96"/>
      <c r="C198" s="10"/>
      <c r="D198" s="241" t="s">
        <v>179</v>
      </c>
      <c r="E198" s="134">
        <v>0</v>
      </c>
      <c r="F198" s="134">
        <v>0</v>
      </c>
      <c r="G198" s="134">
        <v>0</v>
      </c>
      <c r="H198" s="134">
        <v>0</v>
      </c>
      <c r="I198" s="134">
        <v>0</v>
      </c>
      <c r="J198" s="97"/>
      <c r="K198" s="3"/>
      <c r="L198" s="255" t="str">
        <f>L197</f>
        <v>A</v>
      </c>
      <c r="M198" s="3"/>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row>
    <row r="199" spans="1:65" hidden="1">
      <c r="A199" s="623"/>
      <c r="D199" s="241" t="s">
        <v>180</v>
      </c>
      <c r="E199" s="134">
        <v>0</v>
      </c>
      <c r="F199" s="134">
        <v>0</v>
      </c>
      <c r="G199" s="134">
        <v>0</v>
      </c>
      <c r="H199" s="134">
        <v>0</v>
      </c>
      <c r="I199" s="134">
        <v>0</v>
      </c>
      <c r="J199" s="47"/>
      <c r="K199" s="3"/>
      <c r="L199" s="255" t="str">
        <f>L198</f>
        <v>A</v>
      </c>
      <c r="M199" s="3"/>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row>
    <row r="200" spans="1:65" hidden="1">
      <c r="A200" s="623"/>
      <c r="B200" s="92" t="s">
        <v>41</v>
      </c>
      <c r="C200" s="92" t="s">
        <v>42</v>
      </c>
      <c r="D200" s="27"/>
      <c r="E200" s="15"/>
      <c r="F200" s="15"/>
      <c r="G200" s="15"/>
      <c r="H200" s="15"/>
      <c r="I200" s="15"/>
      <c r="J200" s="47"/>
      <c r="K200" s="3"/>
      <c r="L200" s="255" t="str">
        <f>L199</f>
        <v>A</v>
      </c>
      <c r="M200" s="3"/>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row>
    <row r="201" spans="1:65" hidden="1">
      <c r="A201" s="624"/>
      <c r="B201" s="91" t="s">
        <v>43</v>
      </c>
      <c r="C201" s="133">
        <v>0</v>
      </c>
      <c r="D201" s="27"/>
      <c r="E201" s="57">
        <f>ROUND($C201*E197*E198*E196,0)</f>
        <v>0</v>
      </c>
      <c r="F201" s="57">
        <f>ROUND($C201*F197*F198*F196,0)</f>
        <v>0</v>
      </c>
      <c r="G201" s="57">
        <f>ROUND($C201*G197*G198*G196,0)</f>
        <v>0</v>
      </c>
      <c r="H201" s="57">
        <f>ROUND($C201*H197*H198*H196,0)</f>
        <v>0</v>
      </c>
      <c r="I201" s="57">
        <f>ROUND($C201*I197*I198*I196,0)</f>
        <v>0</v>
      </c>
      <c r="J201" s="172">
        <f t="shared" ref="J201:J206" si="152">SUM(E201:I201)</f>
        <v>0</v>
      </c>
      <c r="K201" s="3"/>
      <c r="L201" s="255" t="str">
        <f t="shared" ref="L201:L207" si="153">L200</f>
        <v>A</v>
      </c>
      <c r="M201" s="3"/>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row>
    <row r="202" spans="1:65" hidden="1">
      <c r="A202" s="624"/>
      <c r="B202" s="91" t="s">
        <v>44</v>
      </c>
      <c r="C202" s="133">
        <v>0</v>
      </c>
      <c r="D202" s="27"/>
      <c r="E202" s="57">
        <f>ROUND($C202*E197*E199*E196,0)</f>
        <v>0</v>
      </c>
      <c r="F202" s="57">
        <f>ROUND($C202*F197*F199*F196,0)</f>
        <v>0</v>
      </c>
      <c r="G202" s="57">
        <f>ROUND($C202*G197*G199*G196,0)</f>
        <v>0</v>
      </c>
      <c r="H202" s="57">
        <f>ROUND($C202*H197*H199*H196,0)</f>
        <v>0</v>
      </c>
      <c r="I202" s="57">
        <f>ROUND($C202*I197*I199*I196,0)</f>
        <v>0</v>
      </c>
      <c r="J202" s="172">
        <f t="shared" si="152"/>
        <v>0</v>
      </c>
      <c r="K202" s="3"/>
      <c r="L202" s="255" t="str">
        <f t="shared" si="153"/>
        <v>A</v>
      </c>
      <c r="M202" s="3"/>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row>
    <row r="203" spans="1:65" hidden="1">
      <c r="A203" s="624"/>
      <c r="B203" s="91" t="s">
        <v>175</v>
      </c>
      <c r="C203" s="133">
        <v>0</v>
      </c>
      <c r="D203" s="27"/>
      <c r="E203" s="57">
        <f>ROUND($C203*E197*E196,0)</f>
        <v>0</v>
      </c>
      <c r="F203" s="57">
        <f>ROUND($C203*F197*F196,0)</f>
        <v>0</v>
      </c>
      <c r="G203" s="57">
        <f>ROUND($C203*G197*G196,0)</f>
        <v>0</v>
      </c>
      <c r="H203" s="57">
        <f>ROUND($C203*H197*H196,0)</f>
        <v>0</v>
      </c>
      <c r="I203" s="57">
        <f>ROUND($C203*I197*I196,0)</f>
        <v>0</v>
      </c>
      <c r="J203" s="172">
        <f t="shared" si="152"/>
        <v>0</v>
      </c>
      <c r="K203" s="3"/>
      <c r="L203" s="255" t="str">
        <f t="shared" si="153"/>
        <v>A</v>
      </c>
      <c r="M203" s="3"/>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row>
    <row r="204" spans="1:65" hidden="1">
      <c r="A204" s="624"/>
      <c r="B204" s="91" t="s">
        <v>45</v>
      </c>
      <c r="C204" s="133">
        <v>0</v>
      </c>
      <c r="D204" s="27"/>
      <c r="E204" s="57">
        <f>$C204*E196*E198</f>
        <v>0</v>
      </c>
      <c r="F204" s="57">
        <f>$C204*F196*F198</f>
        <v>0</v>
      </c>
      <c r="G204" s="57">
        <f>$C204*G196*G198</f>
        <v>0</v>
      </c>
      <c r="H204" s="57">
        <f>$C204*H196*H198</f>
        <v>0</v>
      </c>
      <c r="I204" s="57">
        <f>$C204*I196*I198</f>
        <v>0</v>
      </c>
      <c r="J204" s="172">
        <f t="shared" si="152"/>
        <v>0</v>
      </c>
      <c r="K204" s="3"/>
      <c r="L204" s="255" t="str">
        <f t="shared" si="153"/>
        <v>A</v>
      </c>
      <c r="M204" s="9"/>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row>
    <row r="205" spans="1:65" hidden="1">
      <c r="A205" s="624"/>
      <c r="B205" s="91" t="s">
        <v>46</v>
      </c>
      <c r="C205" s="133">
        <v>0</v>
      </c>
      <c r="D205" s="27"/>
      <c r="E205" s="57">
        <f>ROUND($C205*E196,0)</f>
        <v>0</v>
      </c>
      <c r="F205" s="57">
        <f>ROUND($C205*F196,0)</f>
        <v>0</v>
      </c>
      <c r="G205" s="57">
        <f>ROUND($C205*G196,0)</f>
        <v>0</v>
      </c>
      <c r="H205" s="57">
        <f>ROUND($C205*H196,0)</f>
        <v>0</v>
      </c>
      <c r="I205" s="57">
        <f>ROUND($C205*I196,0)</f>
        <v>0</v>
      </c>
      <c r="J205" s="172">
        <f t="shared" si="152"/>
        <v>0</v>
      </c>
      <c r="K205" s="3"/>
      <c r="L205" s="255" t="str">
        <f t="shared" si="153"/>
        <v>A</v>
      </c>
      <c r="M205" s="3"/>
      <c r="N205" s="3"/>
      <c r="O205" s="3"/>
      <c r="P205" s="3"/>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row>
    <row r="206" spans="1:65" hidden="1">
      <c r="A206" s="624"/>
      <c r="B206" s="91" t="s">
        <v>47</v>
      </c>
      <c r="C206" s="245"/>
      <c r="D206" s="27"/>
      <c r="E206" s="133">
        <v>0</v>
      </c>
      <c r="F206" s="133">
        <v>0</v>
      </c>
      <c r="G206" s="133">
        <v>0</v>
      </c>
      <c r="H206" s="133">
        <v>0</v>
      </c>
      <c r="I206" s="133">
        <v>0</v>
      </c>
      <c r="J206" s="172">
        <f t="shared" si="152"/>
        <v>0</v>
      </c>
      <c r="K206" s="3"/>
      <c r="L206" s="255" t="str">
        <f t="shared" si="153"/>
        <v>A</v>
      </c>
      <c r="M206" s="3"/>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row>
    <row r="207" spans="1:65" hidden="1">
      <c r="A207" s="613" t="s">
        <v>57</v>
      </c>
      <c r="B207" s="613"/>
      <c r="C207" s="613"/>
      <c r="D207" s="613"/>
      <c r="E207" s="199">
        <f>SUM(E201:E206)</f>
        <v>0</v>
      </c>
      <c r="F207" s="199">
        <f t="shared" ref="F207:J207" si="154">SUM(F201:F206)</f>
        <v>0</v>
      </c>
      <c r="G207" s="199">
        <f t="shared" si="154"/>
        <v>0</v>
      </c>
      <c r="H207" s="199">
        <f t="shared" si="154"/>
        <v>0</v>
      </c>
      <c r="I207" s="199">
        <f t="shared" si="154"/>
        <v>0</v>
      </c>
      <c r="J207" s="200">
        <f t="shared" si="154"/>
        <v>0</v>
      </c>
      <c r="K207" s="3"/>
      <c r="L207" s="255" t="str">
        <f t="shared" si="153"/>
        <v>A</v>
      </c>
      <c r="M207" s="3"/>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row>
    <row r="208" spans="1:65" hidden="1">
      <c r="E208" s="4"/>
      <c r="F208" s="3"/>
      <c r="G208" s="3"/>
      <c r="H208" s="3"/>
      <c r="I208" s="3"/>
      <c r="J208" s="47"/>
      <c r="K208" s="3"/>
      <c r="L208" s="248"/>
      <c r="M208" s="3"/>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row>
    <row r="209" spans="1:65" hidden="1">
      <c r="A209" s="1" t="s">
        <v>120</v>
      </c>
      <c r="B209" s="96"/>
      <c r="C209" s="10"/>
      <c r="D209" s="241" t="s">
        <v>178</v>
      </c>
      <c r="E209" s="134">
        <v>0</v>
      </c>
      <c r="F209" s="134">
        <v>0</v>
      </c>
      <c r="G209" s="134">
        <v>0</v>
      </c>
      <c r="H209" s="134">
        <v>0</v>
      </c>
      <c r="I209" s="134">
        <v>0</v>
      </c>
      <c r="J209" s="97"/>
      <c r="K209" s="3"/>
      <c r="L209" s="253" t="s">
        <v>184</v>
      </c>
      <c r="M209" s="3"/>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row>
    <row r="210" spans="1:65" hidden="1">
      <c r="D210" s="241" t="s">
        <v>177</v>
      </c>
      <c r="E210" s="134">
        <v>0</v>
      </c>
      <c r="F210" s="134">
        <v>0</v>
      </c>
      <c r="G210" s="134">
        <v>0</v>
      </c>
      <c r="H210" s="134">
        <v>0</v>
      </c>
      <c r="I210" s="134">
        <v>0</v>
      </c>
      <c r="J210" s="97"/>
      <c r="K210" s="3"/>
      <c r="L210" s="255" t="str">
        <f>L209</f>
        <v>A</v>
      </c>
      <c r="M210" s="3"/>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row>
    <row r="211" spans="1:65" hidden="1">
      <c r="A211" s="1" t="s">
        <v>162</v>
      </c>
      <c r="B211" s="96"/>
      <c r="C211" s="10"/>
      <c r="D211" s="241" t="s">
        <v>179</v>
      </c>
      <c r="E211" s="134">
        <v>0</v>
      </c>
      <c r="F211" s="134">
        <v>0</v>
      </c>
      <c r="G211" s="134">
        <v>0</v>
      </c>
      <c r="H211" s="134">
        <v>0</v>
      </c>
      <c r="I211" s="134">
        <v>0</v>
      </c>
      <c r="J211" s="97"/>
      <c r="K211" s="3"/>
      <c r="L211" s="255" t="str">
        <f>L210</f>
        <v>A</v>
      </c>
      <c r="M211" s="3"/>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row>
    <row r="212" spans="1:65" hidden="1">
      <c r="A212" s="623" t="s">
        <v>6</v>
      </c>
      <c r="D212" s="241" t="s">
        <v>180</v>
      </c>
      <c r="E212" s="134">
        <v>0</v>
      </c>
      <c r="F212" s="134">
        <v>0</v>
      </c>
      <c r="G212" s="134">
        <v>0</v>
      </c>
      <c r="H212" s="134">
        <v>0</v>
      </c>
      <c r="I212" s="134">
        <v>0</v>
      </c>
      <c r="J212" s="47"/>
      <c r="K212" s="3"/>
      <c r="L212" s="255" t="str">
        <f>L211</f>
        <v>A</v>
      </c>
      <c r="M212" s="3"/>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row>
    <row r="213" spans="1:65" hidden="1">
      <c r="A213" s="623"/>
      <c r="B213" s="92" t="s">
        <v>41</v>
      </c>
      <c r="C213" s="92" t="s">
        <v>42</v>
      </c>
      <c r="D213" s="27"/>
      <c r="E213" s="3"/>
      <c r="F213" s="3"/>
      <c r="G213" s="240"/>
      <c r="H213" s="240"/>
      <c r="I213" s="240"/>
      <c r="J213" s="47"/>
      <c r="K213" s="3"/>
      <c r="L213" s="255" t="str">
        <f>L212</f>
        <v>A</v>
      </c>
      <c r="M213" s="3"/>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row>
    <row r="214" spans="1:65" hidden="1">
      <c r="A214" s="624"/>
      <c r="B214" s="91" t="s">
        <v>43</v>
      </c>
      <c r="C214" s="133">
        <v>0</v>
      </c>
      <c r="D214" s="27"/>
      <c r="E214" s="57">
        <f>ROUND($C214*E210*E211*E209,0)</f>
        <v>0</v>
      </c>
      <c r="F214" s="57">
        <f t="shared" ref="F214:I214" si="155">ROUND($C214*F210*F211*F209,0)</f>
        <v>0</v>
      </c>
      <c r="G214" s="57">
        <f t="shared" si="155"/>
        <v>0</v>
      </c>
      <c r="H214" s="57">
        <f t="shared" si="155"/>
        <v>0</v>
      </c>
      <c r="I214" s="57">
        <f t="shared" si="155"/>
        <v>0</v>
      </c>
      <c r="J214" s="172">
        <f t="shared" ref="J214:J219" si="156">SUM(E214:I214)</f>
        <v>0</v>
      </c>
      <c r="K214" s="3"/>
      <c r="L214" s="255" t="str">
        <f t="shared" ref="L214:L220" si="157">L213</f>
        <v>A</v>
      </c>
      <c r="M214" s="3"/>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row>
    <row r="215" spans="1:65" hidden="1">
      <c r="A215" s="624"/>
      <c r="B215" s="91" t="s">
        <v>44</v>
      </c>
      <c r="C215" s="133">
        <v>0</v>
      </c>
      <c r="D215" s="27"/>
      <c r="E215" s="57">
        <f>ROUND($C215*E210*E212*E209,0)</f>
        <v>0</v>
      </c>
      <c r="F215" s="57">
        <f t="shared" ref="F215:I215" si="158">ROUND($C215*F210*F212*F209,0)</f>
        <v>0</v>
      </c>
      <c r="G215" s="57">
        <f t="shared" si="158"/>
        <v>0</v>
      </c>
      <c r="H215" s="57">
        <f t="shared" si="158"/>
        <v>0</v>
      </c>
      <c r="I215" s="57">
        <f t="shared" si="158"/>
        <v>0</v>
      </c>
      <c r="J215" s="172">
        <f t="shared" si="156"/>
        <v>0</v>
      </c>
      <c r="K215" s="3"/>
      <c r="L215" s="255" t="str">
        <f t="shared" si="157"/>
        <v>A</v>
      </c>
      <c r="M215" s="3"/>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row>
    <row r="216" spans="1:65" hidden="1">
      <c r="A216" s="624"/>
      <c r="B216" s="91" t="s">
        <v>175</v>
      </c>
      <c r="C216" s="133">
        <v>0</v>
      </c>
      <c r="D216" s="27"/>
      <c r="E216" s="57">
        <f>ROUND($C216*E210*E209,0)</f>
        <v>0</v>
      </c>
      <c r="F216" s="57">
        <f t="shared" ref="F216:I216" si="159">ROUND($C216*F210*F209,0)</f>
        <v>0</v>
      </c>
      <c r="G216" s="57">
        <f t="shared" si="159"/>
        <v>0</v>
      </c>
      <c r="H216" s="57">
        <f t="shared" si="159"/>
        <v>0</v>
      </c>
      <c r="I216" s="57">
        <f t="shared" si="159"/>
        <v>0</v>
      </c>
      <c r="J216" s="172">
        <f t="shared" si="156"/>
        <v>0</v>
      </c>
      <c r="K216" s="3"/>
      <c r="L216" s="255" t="str">
        <f t="shared" si="157"/>
        <v>A</v>
      </c>
      <c r="M216" s="3"/>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row>
    <row r="217" spans="1:65" hidden="1">
      <c r="A217" s="624"/>
      <c r="B217" s="91" t="s">
        <v>45</v>
      </c>
      <c r="C217" s="133">
        <v>0</v>
      </c>
      <c r="D217" s="27"/>
      <c r="E217" s="57">
        <f>$C217*E209*E211</f>
        <v>0</v>
      </c>
      <c r="F217" s="57">
        <f t="shared" ref="F217:I217" si="160">$C217*F209*F211</f>
        <v>0</v>
      </c>
      <c r="G217" s="57">
        <f t="shared" si="160"/>
        <v>0</v>
      </c>
      <c r="H217" s="57">
        <f t="shared" si="160"/>
        <v>0</v>
      </c>
      <c r="I217" s="57">
        <f t="shared" si="160"/>
        <v>0</v>
      </c>
      <c r="J217" s="172">
        <f t="shared" si="156"/>
        <v>0</v>
      </c>
      <c r="K217" s="3"/>
      <c r="L217" s="255" t="str">
        <f t="shared" si="157"/>
        <v>A</v>
      </c>
      <c r="M217" s="9"/>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row>
    <row r="218" spans="1:65" hidden="1">
      <c r="A218" s="624"/>
      <c r="B218" s="91" t="s">
        <v>46</v>
      </c>
      <c r="C218" s="133">
        <v>0</v>
      </c>
      <c r="D218" s="27"/>
      <c r="E218" s="57">
        <f>ROUND($C218*E209,0)</f>
        <v>0</v>
      </c>
      <c r="F218" s="57">
        <f t="shared" ref="F218:I218" si="161">ROUND($C218*F209,0)</f>
        <v>0</v>
      </c>
      <c r="G218" s="57">
        <f t="shared" si="161"/>
        <v>0</v>
      </c>
      <c r="H218" s="57">
        <f t="shared" si="161"/>
        <v>0</v>
      </c>
      <c r="I218" s="57">
        <f t="shared" si="161"/>
        <v>0</v>
      </c>
      <c r="J218" s="172">
        <f t="shared" si="156"/>
        <v>0</v>
      </c>
      <c r="K218" s="3"/>
      <c r="L218" s="255" t="str">
        <f t="shared" si="157"/>
        <v>A</v>
      </c>
      <c r="M218" s="3"/>
      <c r="N218" s="3"/>
      <c r="O218" s="3"/>
      <c r="P218" s="3"/>
      <c r="Q218" s="3"/>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row>
    <row r="219" spans="1:65" hidden="1">
      <c r="A219" s="624"/>
      <c r="B219" s="91" t="s">
        <v>47</v>
      </c>
      <c r="C219" s="245"/>
      <c r="D219" s="27"/>
      <c r="E219" s="133">
        <v>0</v>
      </c>
      <c r="F219" s="133">
        <v>0</v>
      </c>
      <c r="G219" s="133">
        <v>0</v>
      </c>
      <c r="H219" s="133">
        <v>0</v>
      </c>
      <c r="I219" s="133">
        <v>0</v>
      </c>
      <c r="J219" s="172">
        <f t="shared" si="156"/>
        <v>0</v>
      </c>
      <c r="K219" s="3"/>
      <c r="L219" s="255" t="str">
        <f t="shared" si="157"/>
        <v>A</v>
      </c>
      <c r="M219" s="3"/>
      <c r="N219" s="3"/>
      <c r="O219" s="3"/>
      <c r="P219" s="3"/>
      <c r="Q219" s="3"/>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row>
    <row r="220" spans="1:65" hidden="1">
      <c r="A220" s="613" t="s">
        <v>57</v>
      </c>
      <c r="B220" s="613"/>
      <c r="C220" s="613"/>
      <c r="D220" s="613"/>
      <c r="E220" s="199">
        <f>SUM(E214:E219)</f>
        <v>0</v>
      </c>
      <c r="F220" s="199">
        <f t="shared" ref="F220:J220" si="162">SUM(F214:F219)</f>
        <v>0</v>
      </c>
      <c r="G220" s="199">
        <f t="shared" si="162"/>
        <v>0</v>
      </c>
      <c r="H220" s="199">
        <f t="shared" si="162"/>
        <v>0</v>
      </c>
      <c r="I220" s="199">
        <f t="shared" si="162"/>
        <v>0</v>
      </c>
      <c r="J220" s="200">
        <f t="shared" si="162"/>
        <v>0</v>
      </c>
      <c r="K220" s="3"/>
      <c r="L220" s="255" t="str">
        <f t="shared" si="157"/>
        <v>A</v>
      </c>
      <c r="M220" s="3"/>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row>
    <row r="221" spans="1:65" hidden="1">
      <c r="A221" s="98"/>
      <c r="B221" s="614" t="s">
        <v>51</v>
      </c>
      <c r="C221" s="614"/>
      <c r="D221" s="614"/>
      <c r="E221" s="203">
        <f ca="1">SUMIF($A$192:$D$220,"*Total Trip", E192:E220)</f>
        <v>0</v>
      </c>
      <c r="F221" s="203">
        <f ca="1">SUMIF($A$192:$D$220,"*Total Trip", F192:F220)</f>
        <v>0</v>
      </c>
      <c r="G221" s="203">
        <f ca="1">SUMIF($A$192:$D$220,"*Total Trip", G192:G220)</f>
        <v>0</v>
      </c>
      <c r="H221" s="203">
        <f ca="1">SUMIF($A$192:$D$220,"*Total Trip", H192:H220)</f>
        <v>0</v>
      </c>
      <c r="I221" s="203">
        <f ca="1">SUMIF($A$192:$D$220,"*Total Trip", I192:I220)</f>
        <v>0</v>
      </c>
      <c r="J221" s="204">
        <f ca="1">SUM(E221:I221)</f>
        <v>0</v>
      </c>
      <c r="K221" s="3"/>
      <c r="L221" s="248"/>
      <c r="M221" s="3"/>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row>
    <row r="222" spans="1:65" hidden="1">
      <c r="A222" s="28"/>
      <c r="B222" s="29"/>
      <c r="C222" s="29"/>
      <c r="D222" s="29"/>
      <c r="E222" s="29"/>
      <c r="F222" s="29"/>
      <c r="G222" s="30"/>
      <c r="H222" s="30"/>
      <c r="I222" s="30"/>
      <c r="J222" s="99"/>
      <c r="K222" s="30"/>
      <c r="L222" s="249"/>
      <c r="M222" s="3"/>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row>
    <row r="223" spans="1:65" hidden="1">
      <c r="A223" s="31" t="s">
        <v>52</v>
      </c>
      <c r="G223" s="3"/>
      <c r="H223" s="3"/>
      <c r="I223" s="3"/>
      <c r="J223" s="47"/>
      <c r="K223" s="3"/>
      <c r="L223" s="248"/>
      <c r="M223" s="3"/>
      <c r="N223" s="3"/>
      <c r="O223" s="3"/>
      <c r="P223" s="3"/>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row>
    <row r="224" spans="1:65" hidden="1">
      <c r="B224" s="90"/>
      <c r="D224" s="4"/>
      <c r="E224" s="19">
        <v>0</v>
      </c>
      <c r="F224" s="19">
        <v>0</v>
      </c>
      <c r="G224" s="19">
        <v>0</v>
      </c>
      <c r="H224" s="19">
        <v>0</v>
      </c>
      <c r="I224" s="19">
        <v>0</v>
      </c>
      <c r="J224" s="94">
        <f>SUM(E224:I224)</f>
        <v>0</v>
      </c>
      <c r="K224" s="3"/>
      <c r="L224" s="252" t="s">
        <v>184</v>
      </c>
      <c r="M224" s="3"/>
      <c r="N224" s="3"/>
      <c r="O224" s="3"/>
      <c r="P224" s="3"/>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row>
    <row r="225" spans="1:65" hidden="1">
      <c r="B225" s="10" t="s">
        <v>6</v>
      </c>
      <c r="D225" s="4"/>
      <c r="E225" s="19">
        <v>0</v>
      </c>
      <c r="F225" s="19">
        <v>0</v>
      </c>
      <c r="G225" s="19">
        <v>0</v>
      </c>
      <c r="H225" s="19">
        <v>0</v>
      </c>
      <c r="I225" s="19">
        <v>0</v>
      </c>
      <c r="J225" s="94">
        <f>SUM(E225:I225)</f>
        <v>0</v>
      </c>
      <c r="K225" s="3"/>
      <c r="L225" s="252" t="s">
        <v>184</v>
      </c>
      <c r="M225" s="3"/>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row>
    <row r="226" spans="1:65" hidden="1">
      <c r="A226" s="613" t="s">
        <v>57</v>
      </c>
      <c r="B226" s="613"/>
      <c r="C226" s="613"/>
      <c r="D226" s="613"/>
      <c r="E226" s="201">
        <f>SUM(E224:E225)</f>
        <v>0</v>
      </c>
      <c r="F226" s="201">
        <f t="shared" ref="F226:I226" si="163">SUM(F224:F225)</f>
        <v>0</v>
      </c>
      <c r="G226" s="201">
        <f t="shared" si="163"/>
        <v>0</v>
      </c>
      <c r="H226" s="201">
        <f t="shared" si="163"/>
        <v>0</v>
      </c>
      <c r="I226" s="201">
        <f t="shared" si="163"/>
        <v>0</v>
      </c>
      <c r="J226" s="202">
        <f>SUM(J224:J225)</f>
        <v>0</v>
      </c>
      <c r="K226" s="3"/>
      <c r="L226" s="248"/>
      <c r="M226" s="3"/>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row>
    <row r="227" spans="1:65" hidden="1">
      <c r="E227" s="4"/>
      <c r="F227" s="3"/>
      <c r="G227" s="3"/>
      <c r="H227" s="3"/>
      <c r="I227" s="3"/>
      <c r="J227" s="47"/>
      <c r="K227" s="3"/>
      <c r="L227" s="248"/>
      <c r="M227" s="3"/>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row>
    <row r="228" spans="1:65" hidden="1">
      <c r="A228" s="1" t="s">
        <v>120</v>
      </c>
      <c r="C228" s="240"/>
      <c r="D228" s="241" t="s">
        <v>178</v>
      </c>
      <c r="E228" s="134">
        <v>0</v>
      </c>
      <c r="F228" s="134">
        <v>0</v>
      </c>
      <c r="G228" s="134">
        <v>0</v>
      </c>
      <c r="H228" s="134">
        <v>0</v>
      </c>
      <c r="I228" s="134">
        <v>0</v>
      </c>
      <c r="J228" s="97"/>
      <c r="K228" s="3"/>
      <c r="L228" s="253" t="s">
        <v>184</v>
      </c>
      <c r="M228" s="3"/>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row>
    <row r="229" spans="1:65" hidden="1">
      <c r="A229" s="1"/>
      <c r="B229" s="96"/>
      <c r="C229" s="10"/>
      <c r="D229" s="241" t="s">
        <v>177</v>
      </c>
      <c r="E229" s="134">
        <v>0</v>
      </c>
      <c r="F229" s="134">
        <v>0</v>
      </c>
      <c r="G229" s="134">
        <v>0</v>
      </c>
      <c r="H229" s="134">
        <v>0</v>
      </c>
      <c r="I229" s="134">
        <v>0</v>
      </c>
      <c r="J229" s="97"/>
      <c r="K229" s="3"/>
      <c r="L229" s="255" t="str">
        <f>L228</f>
        <v>A</v>
      </c>
      <c r="M229" s="3"/>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row>
    <row r="230" spans="1:65" hidden="1">
      <c r="A230" s="1" t="s">
        <v>162</v>
      </c>
      <c r="B230" s="96"/>
      <c r="C230" s="10"/>
      <c r="D230" s="241" t="s">
        <v>179</v>
      </c>
      <c r="E230" s="134">
        <v>0</v>
      </c>
      <c r="F230" s="134">
        <v>0</v>
      </c>
      <c r="G230" s="134">
        <v>0</v>
      </c>
      <c r="H230" s="134">
        <v>0</v>
      </c>
      <c r="I230" s="134">
        <v>0</v>
      </c>
      <c r="J230" s="97"/>
      <c r="K230" s="3"/>
      <c r="L230" s="255" t="str">
        <f>L229</f>
        <v>A</v>
      </c>
      <c r="M230" s="3"/>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row>
    <row r="231" spans="1:65" hidden="1">
      <c r="A231" s="623" t="s">
        <v>6</v>
      </c>
      <c r="D231" s="241" t="s">
        <v>180</v>
      </c>
      <c r="E231" s="134">
        <v>0</v>
      </c>
      <c r="F231" s="134">
        <v>0</v>
      </c>
      <c r="G231" s="134">
        <v>0</v>
      </c>
      <c r="H231" s="134">
        <v>0</v>
      </c>
      <c r="I231" s="134">
        <v>0</v>
      </c>
      <c r="J231" s="47"/>
      <c r="K231" s="3"/>
      <c r="L231" s="255" t="str">
        <f>L230</f>
        <v>A</v>
      </c>
      <c r="M231" s="3"/>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row>
    <row r="232" spans="1:65" hidden="1">
      <c r="A232" s="623"/>
      <c r="B232" s="92" t="s">
        <v>41</v>
      </c>
      <c r="C232" s="92" t="s">
        <v>42</v>
      </c>
      <c r="D232" s="27"/>
      <c r="E232" s="3"/>
      <c r="F232" s="3"/>
      <c r="G232" s="240"/>
      <c r="H232" s="240"/>
      <c r="I232" s="240"/>
      <c r="J232" s="47"/>
      <c r="K232" s="3"/>
      <c r="L232" s="255" t="str">
        <f>L231</f>
        <v>A</v>
      </c>
      <c r="M232" s="3"/>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row>
    <row r="233" spans="1:65" hidden="1">
      <c r="A233" s="624"/>
      <c r="B233" s="91" t="s">
        <v>43</v>
      </c>
      <c r="C233" s="133">
        <v>0</v>
      </c>
      <c r="D233" s="27"/>
      <c r="E233" s="57">
        <f>ROUND($C233*E229*E230*E228,0)</f>
        <v>0</v>
      </c>
      <c r="F233" s="57">
        <f t="shared" ref="F233:I233" si="164">ROUND($C233*F229*F230*F228,0)</f>
        <v>0</v>
      </c>
      <c r="G233" s="57">
        <f t="shared" si="164"/>
        <v>0</v>
      </c>
      <c r="H233" s="57">
        <f t="shared" si="164"/>
        <v>0</v>
      </c>
      <c r="I233" s="57">
        <f t="shared" si="164"/>
        <v>0</v>
      </c>
      <c r="J233" s="172">
        <f t="shared" ref="J233:J238" si="165">SUM(E233:I233)</f>
        <v>0</v>
      </c>
      <c r="K233" s="3"/>
      <c r="L233" s="255" t="str">
        <f t="shared" ref="L233:L239" si="166">L232</f>
        <v>A</v>
      </c>
      <c r="M233" s="3"/>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row>
    <row r="234" spans="1:65" hidden="1">
      <c r="A234" s="624"/>
      <c r="B234" s="91" t="s">
        <v>44</v>
      </c>
      <c r="C234" s="133">
        <v>0</v>
      </c>
      <c r="D234" s="27"/>
      <c r="E234" s="57">
        <f>ROUND($C234*E229*E231*E228,0)</f>
        <v>0</v>
      </c>
      <c r="F234" s="57">
        <f t="shared" ref="F234:I234" si="167">ROUND($C234*F229*F231*F228,0)</f>
        <v>0</v>
      </c>
      <c r="G234" s="57">
        <f t="shared" si="167"/>
        <v>0</v>
      </c>
      <c r="H234" s="57">
        <f t="shared" si="167"/>
        <v>0</v>
      </c>
      <c r="I234" s="57">
        <f t="shared" si="167"/>
        <v>0</v>
      </c>
      <c r="J234" s="172">
        <f t="shared" si="165"/>
        <v>0</v>
      </c>
      <c r="K234" s="3"/>
      <c r="L234" s="255" t="str">
        <f t="shared" si="166"/>
        <v>A</v>
      </c>
      <c r="M234" s="3"/>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row>
    <row r="235" spans="1:65" hidden="1">
      <c r="A235" s="624"/>
      <c r="B235" s="91" t="s">
        <v>175</v>
      </c>
      <c r="C235" s="133">
        <v>0</v>
      </c>
      <c r="D235" s="27"/>
      <c r="E235" s="57">
        <f>ROUND($C235*E229*E228,0)</f>
        <v>0</v>
      </c>
      <c r="F235" s="57">
        <f t="shared" ref="F235:I235" si="168">ROUND($C235*F229*F228,0)</f>
        <v>0</v>
      </c>
      <c r="G235" s="57">
        <f t="shared" si="168"/>
        <v>0</v>
      </c>
      <c r="H235" s="57">
        <f t="shared" si="168"/>
        <v>0</v>
      </c>
      <c r="I235" s="57">
        <f t="shared" si="168"/>
        <v>0</v>
      </c>
      <c r="J235" s="172">
        <f t="shared" si="165"/>
        <v>0</v>
      </c>
      <c r="K235" s="3"/>
      <c r="L235" s="255" t="str">
        <f t="shared" si="166"/>
        <v>A</v>
      </c>
      <c r="M235" s="3"/>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row>
    <row r="236" spans="1:65" hidden="1">
      <c r="A236" s="624"/>
      <c r="B236" s="91" t="s">
        <v>45</v>
      </c>
      <c r="C236" s="133">
        <v>0</v>
      </c>
      <c r="D236" s="27"/>
      <c r="E236" s="57">
        <f>$C236*E228*E230</f>
        <v>0</v>
      </c>
      <c r="F236" s="57">
        <f t="shared" ref="F236:I236" si="169">$C236*F228*F230</f>
        <v>0</v>
      </c>
      <c r="G236" s="57">
        <f t="shared" si="169"/>
        <v>0</v>
      </c>
      <c r="H236" s="57">
        <f t="shared" si="169"/>
        <v>0</v>
      </c>
      <c r="I236" s="57">
        <f t="shared" si="169"/>
        <v>0</v>
      </c>
      <c r="J236" s="172">
        <f t="shared" si="165"/>
        <v>0</v>
      </c>
      <c r="K236" s="3"/>
      <c r="L236" s="255" t="str">
        <f t="shared" si="166"/>
        <v>A</v>
      </c>
      <c r="M236" s="9"/>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row>
    <row r="237" spans="1:65" hidden="1">
      <c r="A237" s="624"/>
      <c r="B237" s="91" t="s">
        <v>46</v>
      </c>
      <c r="C237" s="133">
        <v>0</v>
      </c>
      <c r="D237" s="27"/>
      <c r="E237" s="57">
        <f>ROUND($C237*E228,0)</f>
        <v>0</v>
      </c>
      <c r="F237" s="57">
        <f t="shared" ref="F237:I237" si="170">ROUND($C237*F228,0)</f>
        <v>0</v>
      </c>
      <c r="G237" s="57">
        <f t="shared" si="170"/>
        <v>0</v>
      </c>
      <c r="H237" s="57">
        <f t="shared" si="170"/>
        <v>0</v>
      </c>
      <c r="I237" s="57">
        <f t="shared" si="170"/>
        <v>0</v>
      </c>
      <c r="J237" s="172">
        <f t="shared" si="165"/>
        <v>0</v>
      </c>
      <c r="K237" s="3"/>
      <c r="L237" s="255" t="str">
        <f t="shared" si="166"/>
        <v>A</v>
      </c>
      <c r="M237" s="3"/>
      <c r="N237" s="3"/>
      <c r="O237" s="3"/>
      <c r="P237" s="3"/>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row>
    <row r="238" spans="1:65" hidden="1">
      <c r="A238" s="624"/>
      <c r="B238" s="91" t="s">
        <v>47</v>
      </c>
      <c r="C238" s="245"/>
      <c r="D238" s="27"/>
      <c r="E238" s="133">
        <v>0</v>
      </c>
      <c r="F238" s="133">
        <v>0</v>
      </c>
      <c r="G238" s="133">
        <v>0</v>
      </c>
      <c r="H238" s="133">
        <v>0</v>
      </c>
      <c r="I238" s="133">
        <v>0</v>
      </c>
      <c r="J238" s="172">
        <f t="shared" si="165"/>
        <v>0</v>
      </c>
      <c r="K238" s="3"/>
      <c r="L238" s="255" t="str">
        <f t="shared" si="166"/>
        <v>A</v>
      </c>
      <c r="M238" s="3"/>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row>
    <row r="239" spans="1:65" hidden="1">
      <c r="A239" s="613" t="s">
        <v>57</v>
      </c>
      <c r="B239" s="613"/>
      <c r="C239" s="613"/>
      <c r="D239" s="613"/>
      <c r="E239" s="199">
        <f>SUM(E233:E238)</f>
        <v>0</v>
      </c>
      <c r="F239" s="199">
        <f t="shared" ref="F239:J239" si="171">SUM(F233:F238)</f>
        <v>0</v>
      </c>
      <c r="G239" s="199">
        <f t="shared" si="171"/>
        <v>0</v>
      </c>
      <c r="H239" s="199">
        <f t="shared" si="171"/>
        <v>0</v>
      </c>
      <c r="I239" s="199">
        <f t="shared" si="171"/>
        <v>0</v>
      </c>
      <c r="J239" s="200">
        <f t="shared" si="171"/>
        <v>0</v>
      </c>
      <c r="K239" s="3"/>
      <c r="L239" s="255" t="str">
        <f t="shared" si="166"/>
        <v>A</v>
      </c>
      <c r="M239" s="3"/>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row>
    <row r="240" spans="1:65" hidden="1">
      <c r="E240" s="4"/>
      <c r="F240" s="3"/>
      <c r="G240" s="3"/>
      <c r="H240" s="3"/>
      <c r="I240" s="3"/>
      <c r="J240" s="47"/>
      <c r="K240" s="3"/>
      <c r="L240" s="248"/>
      <c r="M240" s="3"/>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row>
    <row r="241" spans="1:65" hidden="1">
      <c r="A241" s="1" t="s">
        <v>120</v>
      </c>
      <c r="C241" s="240"/>
      <c r="D241" s="241" t="s">
        <v>178</v>
      </c>
      <c r="E241" s="134">
        <v>0</v>
      </c>
      <c r="F241" s="134">
        <v>0</v>
      </c>
      <c r="G241" s="134">
        <v>0</v>
      </c>
      <c r="H241" s="134">
        <v>0</v>
      </c>
      <c r="I241" s="134">
        <v>0</v>
      </c>
      <c r="J241" s="97"/>
      <c r="K241" s="3"/>
      <c r="L241" s="253" t="s">
        <v>184</v>
      </c>
      <c r="M241" s="3"/>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row>
    <row r="242" spans="1:65" hidden="1">
      <c r="A242" s="1"/>
      <c r="B242" s="96"/>
      <c r="C242" s="10"/>
      <c r="D242" s="241" t="s">
        <v>177</v>
      </c>
      <c r="E242" s="134">
        <v>0</v>
      </c>
      <c r="F242" s="134">
        <v>0</v>
      </c>
      <c r="G242" s="134">
        <v>0</v>
      </c>
      <c r="H242" s="134">
        <v>0</v>
      </c>
      <c r="I242" s="134">
        <v>0</v>
      </c>
      <c r="J242" s="97"/>
      <c r="K242" s="3"/>
      <c r="L242" s="255" t="str">
        <f>L241</f>
        <v>A</v>
      </c>
      <c r="M242" s="3"/>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row>
    <row r="243" spans="1:65" hidden="1">
      <c r="A243" s="1" t="s">
        <v>162</v>
      </c>
      <c r="B243" s="96"/>
      <c r="C243" s="10"/>
      <c r="D243" s="241" t="s">
        <v>179</v>
      </c>
      <c r="E243" s="134">
        <v>0</v>
      </c>
      <c r="F243" s="134">
        <v>0</v>
      </c>
      <c r="G243" s="134">
        <v>0</v>
      </c>
      <c r="H243" s="134">
        <v>0</v>
      </c>
      <c r="I243" s="134">
        <v>0</v>
      </c>
      <c r="J243" s="97"/>
      <c r="K243" s="3"/>
      <c r="L243" s="255" t="str">
        <f>L242</f>
        <v>A</v>
      </c>
      <c r="M243" s="3"/>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row>
    <row r="244" spans="1:65" hidden="1">
      <c r="A244" s="623" t="s">
        <v>6</v>
      </c>
      <c r="D244" s="241" t="s">
        <v>180</v>
      </c>
      <c r="E244" s="134">
        <v>0</v>
      </c>
      <c r="F244" s="134">
        <v>0</v>
      </c>
      <c r="G244" s="134">
        <v>0</v>
      </c>
      <c r="H244" s="134">
        <v>0</v>
      </c>
      <c r="I244" s="134">
        <v>0</v>
      </c>
      <c r="J244" s="47"/>
      <c r="K244" s="3"/>
      <c r="L244" s="255" t="str">
        <f>L243</f>
        <v>A</v>
      </c>
      <c r="M244" s="3"/>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row>
    <row r="245" spans="1:65" hidden="1">
      <c r="A245" s="623"/>
      <c r="B245" s="92" t="s">
        <v>41</v>
      </c>
      <c r="C245" s="92" t="s">
        <v>42</v>
      </c>
      <c r="D245" s="27"/>
      <c r="E245" s="3"/>
      <c r="F245" s="3"/>
      <c r="G245" s="240"/>
      <c r="H245" s="240"/>
      <c r="I245" s="240"/>
      <c r="J245" s="47"/>
      <c r="K245" s="3"/>
      <c r="L245" s="255" t="str">
        <f>L244</f>
        <v>A</v>
      </c>
      <c r="M245" s="3"/>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row>
    <row r="246" spans="1:65" hidden="1">
      <c r="A246" s="624"/>
      <c r="B246" s="91" t="s">
        <v>43</v>
      </c>
      <c r="C246" s="133">
        <v>0</v>
      </c>
      <c r="D246" s="27"/>
      <c r="E246" s="57">
        <f>ROUND($C246*E242*E243*E241,0)</f>
        <v>0</v>
      </c>
      <c r="F246" s="57">
        <f t="shared" ref="F246:I246" si="172">ROUND($C246*F242*F243*F241,0)</f>
        <v>0</v>
      </c>
      <c r="G246" s="57">
        <f t="shared" si="172"/>
        <v>0</v>
      </c>
      <c r="H246" s="57">
        <f t="shared" si="172"/>
        <v>0</v>
      </c>
      <c r="I246" s="57">
        <f t="shared" si="172"/>
        <v>0</v>
      </c>
      <c r="J246" s="172">
        <f t="shared" ref="J246:J251" si="173">SUM(E246:I246)</f>
        <v>0</v>
      </c>
      <c r="K246" s="3"/>
      <c r="L246" s="255" t="str">
        <f t="shared" ref="L246:L252" si="174">L245</f>
        <v>A</v>
      </c>
      <c r="M246" s="3"/>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row>
    <row r="247" spans="1:65" hidden="1">
      <c r="A247" s="624"/>
      <c r="B247" s="91" t="s">
        <v>44</v>
      </c>
      <c r="C247" s="133">
        <v>0</v>
      </c>
      <c r="D247" s="27"/>
      <c r="E247" s="57">
        <f>ROUND($C247*E242*E244*E241,0)</f>
        <v>0</v>
      </c>
      <c r="F247" s="57">
        <f t="shared" ref="F247:I247" si="175">ROUND($C247*F242*F244*F241,0)</f>
        <v>0</v>
      </c>
      <c r="G247" s="57">
        <f t="shared" si="175"/>
        <v>0</v>
      </c>
      <c r="H247" s="57">
        <f t="shared" si="175"/>
        <v>0</v>
      </c>
      <c r="I247" s="57">
        <f t="shared" si="175"/>
        <v>0</v>
      </c>
      <c r="J247" s="172">
        <f t="shared" si="173"/>
        <v>0</v>
      </c>
      <c r="K247" s="3"/>
      <c r="L247" s="255" t="str">
        <f t="shared" si="174"/>
        <v>A</v>
      </c>
      <c r="M247" s="3"/>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row>
    <row r="248" spans="1:65" hidden="1">
      <c r="A248" s="624"/>
      <c r="B248" s="91" t="s">
        <v>175</v>
      </c>
      <c r="C248" s="133">
        <v>0</v>
      </c>
      <c r="D248" s="27"/>
      <c r="E248" s="57">
        <f>ROUND($C248*E242*E241,0)</f>
        <v>0</v>
      </c>
      <c r="F248" s="57">
        <f t="shared" ref="F248:I248" si="176">ROUND($C248*F242*F241,0)</f>
        <v>0</v>
      </c>
      <c r="G248" s="57">
        <f t="shared" si="176"/>
        <v>0</v>
      </c>
      <c r="H248" s="57">
        <f t="shared" si="176"/>
        <v>0</v>
      </c>
      <c r="I248" s="57">
        <f t="shared" si="176"/>
        <v>0</v>
      </c>
      <c r="J248" s="172">
        <f t="shared" si="173"/>
        <v>0</v>
      </c>
      <c r="K248" s="3"/>
      <c r="L248" s="255" t="str">
        <f t="shared" si="174"/>
        <v>A</v>
      </c>
      <c r="M248" s="3"/>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row>
    <row r="249" spans="1:65" hidden="1">
      <c r="A249" s="624"/>
      <c r="B249" s="91" t="s">
        <v>45</v>
      </c>
      <c r="C249" s="133">
        <v>0</v>
      </c>
      <c r="D249" s="27"/>
      <c r="E249" s="57">
        <f>$C249*E241*E243</f>
        <v>0</v>
      </c>
      <c r="F249" s="57">
        <f t="shared" ref="F249:I249" si="177">$C249*F241*F243</f>
        <v>0</v>
      </c>
      <c r="G249" s="57">
        <f t="shared" si="177"/>
        <v>0</v>
      </c>
      <c r="H249" s="57">
        <f t="shared" si="177"/>
        <v>0</v>
      </c>
      <c r="I249" s="57">
        <f t="shared" si="177"/>
        <v>0</v>
      </c>
      <c r="J249" s="172">
        <f t="shared" si="173"/>
        <v>0</v>
      </c>
      <c r="K249" s="3"/>
      <c r="L249" s="255" t="str">
        <f t="shared" si="174"/>
        <v>A</v>
      </c>
      <c r="M249" s="9"/>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row>
    <row r="250" spans="1:65" hidden="1">
      <c r="A250" s="624"/>
      <c r="B250" s="91" t="s">
        <v>46</v>
      </c>
      <c r="C250" s="133">
        <v>0</v>
      </c>
      <c r="D250" s="27"/>
      <c r="E250" s="57">
        <f>ROUND($C250*E241,0)</f>
        <v>0</v>
      </c>
      <c r="F250" s="57">
        <f t="shared" ref="F250:I250" si="178">ROUND($C250*F241,0)</f>
        <v>0</v>
      </c>
      <c r="G250" s="57">
        <f t="shared" si="178"/>
        <v>0</v>
      </c>
      <c r="H250" s="57">
        <f t="shared" si="178"/>
        <v>0</v>
      </c>
      <c r="I250" s="57">
        <f t="shared" si="178"/>
        <v>0</v>
      </c>
      <c r="J250" s="172">
        <f t="shared" si="173"/>
        <v>0</v>
      </c>
      <c r="K250" s="3"/>
      <c r="L250" s="255" t="str">
        <f t="shared" si="174"/>
        <v>A</v>
      </c>
      <c r="M250" s="3"/>
      <c r="N250" s="3"/>
      <c r="O250" s="3"/>
      <c r="P250" s="3"/>
      <c r="Q250" s="3"/>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row>
    <row r="251" spans="1:65" hidden="1">
      <c r="A251" s="624"/>
      <c r="B251" s="91" t="s">
        <v>47</v>
      </c>
      <c r="C251" s="245"/>
      <c r="D251" s="27"/>
      <c r="E251" s="133">
        <v>0</v>
      </c>
      <c r="F251" s="133">
        <v>0</v>
      </c>
      <c r="G251" s="133">
        <v>0</v>
      </c>
      <c r="H251" s="133">
        <v>0</v>
      </c>
      <c r="I251" s="133">
        <v>0</v>
      </c>
      <c r="J251" s="172">
        <f t="shared" si="173"/>
        <v>0</v>
      </c>
      <c r="K251" s="3"/>
      <c r="L251" s="255" t="str">
        <f t="shared" si="174"/>
        <v>A</v>
      </c>
      <c r="N251" s="9"/>
      <c r="O251" s="9"/>
      <c r="P251" s="9"/>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row>
    <row r="252" spans="1:65" ht="17.399999999999999" hidden="1" customHeight="1">
      <c r="A252" s="613" t="s">
        <v>57</v>
      </c>
      <c r="B252" s="613"/>
      <c r="C252" s="613"/>
      <c r="D252" s="613"/>
      <c r="E252" s="199">
        <f>SUM(E246:E251)</f>
        <v>0</v>
      </c>
      <c r="F252" s="199">
        <f t="shared" ref="F252:J252" si="179">SUM(F246:F251)</f>
        <v>0</v>
      </c>
      <c r="G252" s="199">
        <f t="shared" si="179"/>
        <v>0</v>
      </c>
      <c r="H252" s="199">
        <f t="shared" si="179"/>
        <v>0</v>
      </c>
      <c r="I252" s="199">
        <f t="shared" si="179"/>
        <v>0</v>
      </c>
      <c r="J252" s="200">
        <f t="shared" si="179"/>
        <v>0</v>
      </c>
      <c r="K252" s="3"/>
      <c r="L252" s="255" t="str">
        <f t="shared" si="174"/>
        <v>A</v>
      </c>
      <c r="N252" s="9"/>
      <c r="O252" s="9"/>
      <c r="P252" s="9"/>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row>
    <row r="253" spans="1:65">
      <c r="A253" s="98"/>
      <c r="B253" s="614" t="s">
        <v>58</v>
      </c>
      <c r="C253" s="614"/>
      <c r="D253" s="614"/>
      <c r="E253" s="173">
        <f ca="1">SUMIF($A$224:$D$252,"*Total Trip", E224:E252)</f>
        <v>0</v>
      </c>
      <c r="F253" s="173">
        <f ca="1">SUMIF($A$224:$D$252,"*Total Trip", F224:F252)</f>
        <v>0</v>
      </c>
      <c r="G253" s="173">
        <f ca="1">SUMIF($A$224:$D$252,"*Total Trip", G224:G252)</f>
        <v>0</v>
      </c>
      <c r="H253" s="173">
        <f ca="1">SUMIF($A$224:$D$252,"*Total Trip", H224:H252)</f>
        <v>0</v>
      </c>
      <c r="I253" s="173">
        <f ca="1">SUMIF($A$224:$D$252,"*Total Trip", I224:I252)</f>
        <v>0</v>
      </c>
      <c r="J253" s="174">
        <f ca="1">SUM(E253:I253)</f>
        <v>0</v>
      </c>
      <c r="K253" s="3"/>
      <c r="L253" s="248"/>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row>
    <row r="254" spans="1:65">
      <c r="A254" s="28"/>
      <c r="B254" s="29"/>
      <c r="C254" s="29"/>
      <c r="D254" s="29"/>
      <c r="E254" s="29"/>
      <c r="F254" s="29"/>
      <c r="G254" s="30"/>
      <c r="H254" s="30"/>
      <c r="I254" s="30"/>
      <c r="J254" s="99"/>
      <c r="K254" s="30"/>
      <c r="L254" s="249"/>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row>
    <row r="255" spans="1:65">
      <c r="A255" s="31" t="s">
        <v>49</v>
      </c>
      <c r="J255" s="33"/>
      <c r="L255" s="253"/>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row>
    <row r="256" spans="1:65">
      <c r="A256" s="6"/>
      <c r="B256" s="10" t="s">
        <v>10</v>
      </c>
      <c r="C256" s="10"/>
      <c r="E256" s="57">
        <v>0</v>
      </c>
      <c r="F256" s="57">
        <v>0</v>
      </c>
      <c r="G256" s="57">
        <v>0</v>
      </c>
      <c r="H256" s="57">
        <v>0</v>
      </c>
      <c r="I256" s="57">
        <v>0</v>
      </c>
      <c r="J256" s="172">
        <f>SUM(E256:I256)</f>
        <v>0</v>
      </c>
      <c r="L256" s="252" t="s">
        <v>184</v>
      </c>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row>
    <row r="257" spans="1:65">
      <c r="A257" s="6"/>
      <c r="B257" s="10" t="s">
        <v>10</v>
      </c>
      <c r="C257" s="10"/>
      <c r="E257" s="57">
        <v>0</v>
      </c>
      <c r="F257" s="57">
        <v>0</v>
      </c>
      <c r="G257" s="57">
        <v>0</v>
      </c>
      <c r="H257" s="57">
        <v>0</v>
      </c>
      <c r="I257" s="57">
        <v>0</v>
      </c>
      <c r="J257" s="172">
        <f t="shared" ref="J257:J258" si="180">SUM(E257:I257)</f>
        <v>0</v>
      </c>
      <c r="L257" s="252" t="s">
        <v>184</v>
      </c>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row>
    <row r="258" spans="1:65">
      <c r="A258" s="6"/>
      <c r="B258" s="10" t="s">
        <v>10</v>
      </c>
      <c r="C258" s="10"/>
      <c r="E258" s="57">
        <v>0</v>
      </c>
      <c r="F258" s="57">
        <v>0</v>
      </c>
      <c r="G258" s="57">
        <v>0</v>
      </c>
      <c r="H258" s="57">
        <v>0</v>
      </c>
      <c r="I258" s="57">
        <v>0</v>
      </c>
      <c r="J258" s="172">
        <f t="shared" si="180"/>
        <v>0</v>
      </c>
      <c r="L258" s="252" t="s">
        <v>184</v>
      </c>
      <c r="N258" s="9"/>
      <c r="O258" s="9"/>
      <c r="P258" s="9"/>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row>
    <row r="259" spans="1:65" ht="13.5" customHeight="1">
      <c r="A259" s="6"/>
      <c r="B259" s="10" t="s">
        <v>10</v>
      </c>
      <c r="C259" s="10"/>
      <c r="E259" s="57">
        <v>0</v>
      </c>
      <c r="F259" s="57">
        <v>0</v>
      </c>
      <c r="G259" s="57">
        <v>0</v>
      </c>
      <c r="H259" s="57">
        <v>0</v>
      </c>
      <c r="I259" s="57">
        <v>0</v>
      </c>
      <c r="J259" s="172">
        <f>SUM(E259:I259)</f>
        <v>0</v>
      </c>
      <c r="L259" s="252" t="s">
        <v>184</v>
      </c>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row>
    <row r="260" spans="1:65" ht="13.5" customHeight="1">
      <c r="A260" s="105"/>
      <c r="B260" s="614" t="s">
        <v>36</v>
      </c>
      <c r="C260" s="614"/>
      <c r="D260" s="614"/>
      <c r="E260" s="173">
        <f>SUM(E256:E259)</f>
        <v>0</v>
      </c>
      <c r="F260" s="173">
        <f t="shared" ref="F260:J260" si="181">SUM(F256:F259)</f>
        <v>0</v>
      </c>
      <c r="G260" s="173">
        <f t="shared" si="181"/>
        <v>0</v>
      </c>
      <c r="H260" s="173">
        <f t="shared" si="181"/>
        <v>0</v>
      </c>
      <c r="I260" s="173">
        <f t="shared" si="181"/>
        <v>0</v>
      </c>
      <c r="J260" s="174">
        <f t="shared" si="181"/>
        <v>0</v>
      </c>
      <c r="L260" s="253"/>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row>
    <row r="261" spans="1:65" ht="13.5" customHeight="1">
      <c r="A261" s="6"/>
      <c r="G261" s="17"/>
      <c r="H261" s="17"/>
      <c r="I261" s="17"/>
      <c r="J261" s="26"/>
      <c r="K261" s="21"/>
      <c r="L261" s="247"/>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row>
    <row r="262" spans="1:65">
      <c r="A262" s="31" t="s">
        <v>191</v>
      </c>
      <c r="B262" s="10"/>
      <c r="J262" s="33"/>
      <c r="L262" s="253"/>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row>
    <row r="263" spans="1:65">
      <c r="A263" s="31"/>
      <c r="B263" s="10" t="s">
        <v>6</v>
      </c>
      <c r="C263" s="10"/>
      <c r="E263" s="57">
        <v>0</v>
      </c>
      <c r="F263" s="57">
        <v>0</v>
      </c>
      <c r="G263" s="57">
        <v>0</v>
      </c>
      <c r="H263" s="57">
        <v>0</v>
      </c>
      <c r="I263" s="57">
        <v>0</v>
      </c>
      <c r="J263" s="172">
        <f>SUM(E263:I263)</f>
        <v>0</v>
      </c>
      <c r="L263" s="252" t="s">
        <v>184</v>
      </c>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row>
    <row r="264" spans="1:65">
      <c r="A264" s="31"/>
      <c r="B264" s="10" t="s">
        <v>6</v>
      </c>
      <c r="C264" s="10"/>
      <c r="E264" s="57">
        <v>0</v>
      </c>
      <c r="F264" s="57">
        <v>0</v>
      </c>
      <c r="G264" s="57">
        <v>0</v>
      </c>
      <c r="H264" s="57">
        <v>0</v>
      </c>
      <c r="I264" s="57">
        <v>0</v>
      </c>
      <c r="J264" s="172">
        <f>SUM(E264:I264)</f>
        <v>0</v>
      </c>
      <c r="L264" s="252" t="s">
        <v>184</v>
      </c>
      <c r="N264" s="9"/>
      <c r="O264" s="9"/>
      <c r="P264" s="9"/>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row>
    <row r="265" spans="1:65">
      <c r="A265" s="106"/>
      <c r="B265" s="614" t="s">
        <v>83</v>
      </c>
      <c r="C265" s="614"/>
      <c r="D265" s="614"/>
      <c r="E265" s="173">
        <f>SUM(E263:E264)</f>
        <v>0</v>
      </c>
      <c r="F265" s="173">
        <f>SUM(F263:F264)</f>
        <v>0</v>
      </c>
      <c r="G265" s="173">
        <f t="shared" ref="G265:I265" si="182">SUM(G263:G264)</f>
        <v>0</v>
      </c>
      <c r="H265" s="173">
        <f t="shared" si="182"/>
        <v>0</v>
      </c>
      <c r="I265" s="173">
        <f t="shared" si="182"/>
        <v>0</v>
      </c>
      <c r="J265" s="174">
        <f>SUM(J263:J264)</f>
        <v>0</v>
      </c>
      <c r="L265" s="253"/>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row>
    <row r="266" spans="1:65">
      <c r="A266" s="6"/>
      <c r="D266" s="4"/>
      <c r="E266" s="17"/>
      <c r="F266" s="17"/>
      <c r="G266" s="17"/>
      <c r="H266" s="17"/>
      <c r="I266" s="21"/>
      <c r="J266" s="26"/>
      <c r="L266" s="253"/>
      <c r="M266" s="3"/>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row>
    <row r="267" spans="1:65">
      <c r="A267" s="31" t="s">
        <v>50</v>
      </c>
      <c r="D267" s="4"/>
      <c r="E267" s="17"/>
      <c r="F267" s="17"/>
      <c r="G267" s="17"/>
      <c r="H267" s="17"/>
      <c r="I267" s="21"/>
      <c r="J267" s="26"/>
      <c r="L267" s="253"/>
      <c r="M267" s="3"/>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row>
    <row r="268" spans="1:65">
      <c r="B268" s="11" t="s">
        <v>53</v>
      </c>
      <c r="C268" s="10"/>
      <c r="E268" s="57">
        <v>0</v>
      </c>
      <c r="F268" s="57">
        <v>0</v>
      </c>
      <c r="G268" s="57">
        <v>0</v>
      </c>
      <c r="H268" s="57">
        <v>0</v>
      </c>
      <c r="I268" s="57">
        <v>0</v>
      </c>
      <c r="J268" s="172">
        <f t="shared" ref="J268:J274" si="183">SUM(E268:I268)</f>
        <v>0</v>
      </c>
      <c r="L268" s="252" t="s">
        <v>184</v>
      </c>
      <c r="M268" s="3"/>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row>
    <row r="269" spans="1:65">
      <c r="B269" s="11" t="s">
        <v>54</v>
      </c>
      <c r="C269" s="10"/>
      <c r="D269" s="11"/>
      <c r="E269" s="57">
        <v>0</v>
      </c>
      <c r="F269" s="57">
        <v>0</v>
      </c>
      <c r="G269" s="57">
        <v>0</v>
      </c>
      <c r="H269" s="57">
        <v>0</v>
      </c>
      <c r="I269" s="57">
        <v>0</v>
      </c>
      <c r="J269" s="172">
        <f t="shared" si="183"/>
        <v>0</v>
      </c>
      <c r="L269" s="252" t="s">
        <v>184</v>
      </c>
      <c r="M269" s="3"/>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row>
    <row r="270" spans="1:65">
      <c r="B270" s="11" t="s">
        <v>55</v>
      </c>
      <c r="C270" s="10"/>
      <c r="D270" s="11"/>
      <c r="E270" s="57">
        <v>0</v>
      </c>
      <c r="F270" s="57">
        <v>0</v>
      </c>
      <c r="G270" s="57">
        <v>0</v>
      </c>
      <c r="H270" s="57">
        <v>0</v>
      </c>
      <c r="I270" s="57">
        <v>0</v>
      </c>
      <c r="J270" s="172">
        <f t="shared" si="183"/>
        <v>0</v>
      </c>
      <c r="K270" s="3"/>
      <c r="L270" s="252" t="s">
        <v>184</v>
      </c>
      <c r="M270" s="3"/>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row>
    <row r="271" spans="1:65">
      <c r="B271" s="11" t="s">
        <v>56</v>
      </c>
      <c r="C271" s="10"/>
      <c r="D271" s="11"/>
      <c r="E271" s="57">
        <v>0</v>
      </c>
      <c r="F271" s="57">
        <v>0</v>
      </c>
      <c r="G271" s="57">
        <v>0</v>
      </c>
      <c r="H271" s="57">
        <v>0</v>
      </c>
      <c r="I271" s="57">
        <v>0</v>
      </c>
      <c r="J271" s="172">
        <f t="shared" si="183"/>
        <v>0</v>
      </c>
      <c r="K271" s="3"/>
      <c r="L271" s="252" t="s">
        <v>184</v>
      </c>
      <c r="M271" s="3"/>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row>
    <row r="272" spans="1:65">
      <c r="B272" s="11" t="s">
        <v>115</v>
      </c>
      <c r="C272" s="10"/>
      <c r="D272" s="11"/>
      <c r="E272" s="57">
        <v>0</v>
      </c>
      <c r="F272" s="57">
        <v>0</v>
      </c>
      <c r="G272" s="57">
        <v>0</v>
      </c>
      <c r="H272" s="57">
        <v>0</v>
      </c>
      <c r="I272" s="57">
        <v>0</v>
      </c>
      <c r="J272" s="172">
        <f t="shared" si="183"/>
        <v>0</v>
      </c>
      <c r="K272" s="3"/>
      <c r="L272" s="252" t="s">
        <v>184</v>
      </c>
      <c r="M272" s="3"/>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row>
    <row r="273" spans="1:65">
      <c r="B273" s="11" t="s">
        <v>312</v>
      </c>
      <c r="C273" s="10"/>
      <c r="D273" s="11"/>
      <c r="E273" s="57">
        <v>0</v>
      </c>
      <c r="F273" s="57">
        <v>0</v>
      </c>
      <c r="G273" s="57">
        <v>0</v>
      </c>
      <c r="H273" s="57">
        <v>0</v>
      </c>
      <c r="I273" s="57">
        <v>0</v>
      </c>
      <c r="J273" s="172">
        <f t="shared" ref="J273" si="184">SUM(E273:I273)</f>
        <v>0</v>
      </c>
      <c r="K273" s="3"/>
      <c r="L273" s="252" t="s">
        <v>184</v>
      </c>
      <c r="M273" s="3"/>
      <c r="N273" s="3"/>
      <c r="O273" s="3"/>
      <c r="P273" s="3"/>
      <c r="Q273" s="3"/>
      <c r="AG273" s="800"/>
      <c r="AH273" s="800"/>
      <c r="AI273" s="800"/>
      <c r="AJ273" s="80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row>
    <row r="274" spans="1:65">
      <c r="B274" s="11" t="s">
        <v>324</v>
      </c>
      <c r="C274" s="10"/>
      <c r="D274" s="11"/>
      <c r="E274" s="57">
        <v>0</v>
      </c>
      <c r="F274" s="57">
        <v>0</v>
      </c>
      <c r="G274" s="57">
        <v>0</v>
      </c>
      <c r="H274" s="57">
        <v>0</v>
      </c>
      <c r="I274" s="57">
        <v>0</v>
      </c>
      <c r="J274" s="172">
        <f t="shared" si="183"/>
        <v>0</v>
      </c>
      <c r="K274" s="3"/>
      <c r="L274" s="252" t="s">
        <v>184</v>
      </c>
      <c r="N274" s="9"/>
      <c r="O274" s="9"/>
      <c r="P274" s="9"/>
      <c r="AG274" s="800"/>
      <c r="AH274" s="800"/>
      <c r="AI274" s="822"/>
      <c r="AJ274" s="80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row>
    <row r="275" spans="1:65">
      <c r="A275" s="105"/>
      <c r="B275" s="616" t="s">
        <v>37</v>
      </c>
      <c r="C275" s="616"/>
      <c r="D275" s="616"/>
      <c r="E275" s="173">
        <f t="shared" ref="E275:J275" si="185">SUM(E268:E274)</f>
        <v>0</v>
      </c>
      <c r="F275" s="173">
        <f t="shared" si="185"/>
        <v>0</v>
      </c>
      <c r="G275" s="173">
        <f t="shared" si="185"/>
        <v>0</v>
      </c>
      <c r="H275" s="173">
        <f t="shared" si="185"/>
        <v>0</v>
      </c>
      <c r="I275" s="173">
        <f t="shared" si="185"/>
        <v>0</v>
      </c>
      <c r="J275" s="174">
        <f t="shared" si="185"/>
        <v>0</v>
      </c>
      <c r="K275" s="3"/>
      <c r="L275" s="248"/>
      <c r="AG275" s="800"/>
      <c r="AH275" s="800"/>
      <c r="AI275" s="801"/>
      <c r="AJ275" s="80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row>
    <row r="276" spans="1:65" ht="13.8" hidden="1" thickBot="1">
      <c r="A276" s="6"/>
      <c r="G276" s="17"/>
      <c r="H276" s="17"/>
      <c r="I276" s="17"/>
      <c r="J276" s="26"/>
      <c r="K276" s="21"/>
      <c r="L276" s="274"/>
      <c r="AG276" s="800"/>
      <c r="AH276" s="800"/>
      <c r="AI276" s="801"/>
      <c r="AJ276" s="823"/>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row>
    <row r="277" spans="1:65" ht="14.4" hidden="1" thickTop="1" thickBot="1">
      <c r="A277" s="31" t="s">
        <v>240</v>
      </c>
      <c r="J277" s="33"/>
      <c r="L277" s="253"/>
      <c r="M277" s="381" t="s">
        <v>241</v>
      </c>
      <c r="N277" s="382"/>
      <c r="O277" s="382"/>
      <c r="P277" s="382"/>
      <c r="Q277" s="383"/>
      <c r="AG277" s="800"/>
      <c r="AH277" s="800"/>
      <c r="AI277" s="800"/>
      <c r="AJ277" s="823"/>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row>
    <row r="278" spans="1:65" ht="13.8" hidden="1" thickTop="1">
      <c r="A278" s="10"/>
      <c r="B278" s="10" t="s">
        <v>10</v>
      </c>
      <c r="C278" s="10"/>
      <c r="E278" s="57">
        <v>0</v>
      </c>
      <c r="F278" s="57">
        <v>0</v>
      </c>
      <c r="G278" s="57">
        <v>0</v>
      </c>
      <c r="H278" s="57">
        <v>0</v>
      </c>
      <c r="I278" s="57">
        <v>0</v>
      </c>
      <c r="J278" s="172">
        <f>SUM(E278:I278)</f>
        <v>0</v>
      </c>
      <c r="L278" s="252" t="s">
        <v>184</v>
      </c>
      <c r="M278" s="377" t="s">
        <v>250</v>
      </c>
      <c r="N278" s="378"/>
      <c r="O278" s="378"/>
      <c r="P278" s="379"/>
      <c r="Q278" s="380"/>
      <c r="R278" s="375"/>
      <c r="S278" s="375"/>
      <c r="T278" s="376"/>
      <c r="AG278" s="800"/>
      <c r="AH278" s="800"/>
      <c r="AI278" s="800"/>
      <c r="AJ278" s="80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row>
    <row r="279" spans="1:65" hidden="1">
      <c r="A279" s="10"/>
      <c r="B279" s="10" t="s">
        <v>10</v>
      </c>
      <c r="C279" s="10"/>
      <c r="E279" s="57">
        <v>0</v>
      </c>
      <c r="F279" s="57">
        <v>0</v>
      </c>
      <c r="G279" s="57">
        <v>0</v>
      </c>
      <c r="H279" s="57">
        <v>0</v>
      </c>
      <c r="I279" s="57">
        <v>0</v>
      </c>
      <c r="J279" s="172">
        <f t="shared" ref="J279:J280" si="186">SUM(E279:I279)</f>
        <v>0</v>
      </c>
      <c r="L279" s="252" t="s">
        <v>184</v>
      </c>
      <c r="M279" s="526" t="s">
        <v>251</v>
      </c>
      <c r="N279" s="527"/>
      <c r="O279" s="527"/>
      <c r="P279" s="527"/>
      <c r="Q279" s="527"/>
      <c r="R279" s="527"/>
      <c r="S279" s="527"/>
      <c r="T279" s="528"/>
      <c r="AG279" s="800"/>
      <c r="AH279" s="800"/>
      <c r="AI279" s="800"/>
      <c r="AJ279" s="80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row>
    <row r="280" spans="1:65" ht="13.8" hidden="1" thickBot="1">
      <c r="A280" s="10"/>
      <c r="B280" s="10" t="s">
        <v>10</v>
      </c>
      <c r="C280" s="10"/>
      <c r="E280" s="57">
        <v>0</v>
      </c>
      <c r="F280" s="57">
        <v>0</v>
      </c>
      <c r="G280" s="57">
        <v>0</v>
      </c>
      <c r="H280" s="57">
        <v>0</v>
      </c>
      <c r="I280" s="57">
        <v>0</v>
      </c>
      <c r="J280" s="172">
        <f t="shared" si="186"/>
        <v>0</v>
      </c>
      <c r="L280" s="252" t="s">
        <v>184</v>
      </c>
      <c r="M280" s="523" t="s">
        <v>252</v>
      </c>
      <c r="N280" s="524"/>
      <c r="O280" s="524"/>
      <c r="P280" s="524"/>
      <c r="Q280" s="524"/>
      <c r="R280" s="524"/>
      <c r="S280" s="524"/>
      <c r="T280" s="525"/>
      <c r="AG280" s="800"/>
      <c r="AH280" s="800"/>
      <c r="AI280" s="800"/>
      <c r="AJ280" s="80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row>
    <row r="281" spans="1:65" hidden="1">
      <c r="A281" s="10"/>
      <c r="B281" s="10" t="s">
        <v>10</v>
      </c>
      <c r="C281" s="10"/>
      <c r="E281" s="57">
        <v>0</v>
      </c>
      <c r="F281" s="57">
        <v>0</v>
      </c>
      <c r="G281" s="57">
        <v>0</v>
      </c>
      <c r="H281" s="57">
        <v>0</v>
      </c>
      <c r="I281" s="57">
        <v>0</v>
      </c>
      <c r="J281" s="172">
        <f>SUM(E281:I281)</f>
        <v>0</v>
      </c>
      <c r="L281" s="252" t="s">
        <v>184</v>
      </c>
      <c r="M281" s="310"/>
      <c r="AG281" s="800"/>
      <c r="AH281" s="800"/>
      <c r="AI281" s="800"/>
      <c r="AJ281" s="80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row>
    <row r="282" spans="1:65" hidden="1">
      <c r="A282" s="356"/>
      <c r="B282" s="614" t="s">
        <v>242</v>
      </c>
      <c r="C282" s="614"/>
      <c r="D282" s="614"/>
      <c r="E282" s="173">
        <f>SUM(E278:E281)</f>
        <v>0</v>
      </c>
      <c r="F282" s="173">
        <f t="shared" ref="F282:J282" si="187">SUM(F278:F281)</f>
        <v>0</v>
      </c>
      <c r="G282" s="173">
        <f t="shared" si="187"/>
        <v>0</v>
      </c>
      <c r="H282" s="173">
        <f t="shared" si="187"/>
        <v>0</v>
      </c>
      <c r="I282" s="173">
        <f t="shared" si="187"/>
        <v>0</v>
      </c>
      <c r="J282" s="174">
        <f t="shared" si="187"/>
        <v>0</v>
      </c>
      <c r="L282" s="253"/>
      <c r="R282" s="124"/>
      <c r="AG282" s="800"/>
      <c r="AH282" s="800"/>
      <c r="AI282" s="800"/>
      <c r="AJ282" s="80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row>
    <row r="283" spans="1:65">
      <c r="A283" s="10"/>
      <c r="G283" s="17"/>
      <c r="H283" s="17"/>
      <c r="I283" s="17"/>
      <c r="J283" s="26"/>
      <c r="K283" s="21"/>
      <c r="L283" s="274"/>
      <c r="AG283" s="800"/>
      <c r="AH283" s="824"/>
      <c r="AI283" s="800"/>
      <c r="AJ283" s="80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row>
    <row r="284" spans="1:65">
      <c r="A284" s="31" t="s">
        <v>128</v>
      </c>
      <c r="B284" s="636" t="s">
        <v>270</v>
      </c>
      <c r="C284" s="636"/>
      <c r="D284" s="636"/>
      <c r="E284" s="636"/>
      <c r="F284" s="636"/>
      <c r="G284" s="636"/>
      <c r="H284" s="636"/>
      <c r="I284" s="636"/>
      <c r="J284" s="26"/>
      <c r="K284" s="3"/>
      <c r="L284" s="275"/>
      <c r="M284" s="123" t="s">
        <v>159</v>
      </c>
      <c r="N284" s="124"/>
      <c r="O284" s="124"/>
      <c r="P284" s="124"/>
      <c r="Q284" s="124"/>
      <c r="AG284" s="800"/>
      <c r="AH284" s="823"/>
      <c r="AI284" s="800"/>
      <c r="AJ284" s="80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row>
    <row r="285" spans="1:65">
      <c r="A285" s="10"/>
      <c r="B285" s="10" t="str">
        <f t="shared" ref="B285:B304" si="188">B556</f>
        <v>Sub1</v>
      </c>
      <c r="C285" s="10" t="s">
        <v>6</v>
      </c>
      <c r="E285" s="57">
        <f t="shared" ref="E285:I294" si="189">E604</f>
        <v>0</v>
      </c>
      <c r="F285" s="57">
        <f t="shared" si="189"/>
        <v>0</v>
      </c>
      <c r="G285" s="57">
        <f t="shared" si="189"/>
        <v>0</v>
      </c>
      <c r="H285" s="57">
        <f t="shared" si="189"/>
        <v>0</v>
      </c>
      <c r="I285" s="57">
        <f t="shared" si="189"/>
        <v>0</v>
      </c>
      <c r="J285" s="172">
        <f>SUM(E285:I285)</f>
        <v>0</v>
      </c>
      <c r="K285" s="3"/>
      <c r="L285" s="273" t="str">
        <f>L556</f>
        <v>A</v>
      </c>
      <c r="M285" s="123" t="s">
        <v>153</v>
      </c>
      <c r="N285" s="124"/>
      <c r="O285" s="124"/>
      <c r="P285" s="124"/>
      <c r="Q285" s="124"/>
      <c r="AA285" s="139"/>
      <c r="AB285" s="139"/>
      <c r="AC285" s="139"/>
      <c r="AD285" s="139"/>
      <c r="AE285" s="139"/>
      <c r="AF285" s="139"/>
      <c r="AG285" s="824"/>
      <c r="AH285" s="824"/>
      <c r="AI285" s="800"/>
      <c r="AJ285" s="80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row>
    <row r="286" spans="1:65">
      <c r="A286" s="10"/>
      <c r="B286" s="10" t="str">
        <f t="shared" si="188"/>
        <v>Sub2</v>
      </c>
      <c r="C286" s="10" t="s">
        <v>6</v>
      </c>
      <c r="E286" s="57">
        <f t="shared" si="189"/>
        <v>0</v>
      </c>
      <c r="F286" s="57">
        <f t="shared" si="189"/>
        <v>0</v>
      </c>
      <c r="G286" s="57">
        <f t="shared" si="189"/>
        <v>0</v>
      </c>
      <c r="H286" s="57">
        <f t="shared" si="189"/>
        <v>0</v>
      </c>
      <c r="I286" s="57">
        <f t="shared" si="189"/>
        <v>0</v>
      </c>
      <c r="J286" s="172">
        <f t="shared" ref="J286:J287" si="190">SUM(E286:I286)</f>
        <v>0</v>
      </c>
      <c r="K286" s="3"/>
      <c r="L286" s="273" t="str">
        <f t="shared" ref="L286:L304" si="191">L557</f>
        <v>A</v>
      </c>
      <c r="M286" s="3"/>
      <c r="N286" s="3"/>
      <c r="O286" s="3"/>
      <c r="P286" s="3"/>
      <c r="AA286" s="10"/>
      <c r="AB286" s="10"/>
      <c r="AC286" s="10"/>
      <c r="AD286" s="10"/>
      <c r="AE286" s="10"/>
      <c r="AF286" s="10"/>
      <c r="AG286" s="823"/>
      <c r="AH286" s="800"/>
      <c r="AI286" s="800"/>
      <c r="AJ286" s="80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row>
    <row r="287" spans="1:65">
      <c r="A287" s="10"/>
      <c r="B287" s="10" t="str">
        <f t="shared" si="188"/>
        <v>Sub3</v>
      </c>
      <c r="C287" s="10" t="s">
        <v>6</v>
      </c>
      <c r="E287" s="57">
        <f t="shared" si="189"/>
        <v>0</v>
      </c>
      <c r="F287" s="57">
        <f t="shared" si="189"/>
        <v>0</v>
      </c>
      <c r="G287" s="57">
        <f t="shared" si="189"/>
        <v>0</v>
      </c>
      <c r="H287" s="57">
        <f t="shared" si="189"/>
        <v>0</v>
      </c>
      <c r="I287" s="57">
        <f t="shared" si="189"/>
        <v>0</v>
      </c>
      <c r="J287" s="172">
        <f t="shared" si="190"/>
        <v>0</v>
      </c>
      <c r="K287" s="3"/>
      <c r="L287" s="273" t="str">
        <f t="shared" si="191"/>
        <v>A</v>
      </c>
      <c r="M287" s="3"/>
      <c r="N287" s="3"/>
      <c r="O287" s="3"/>
      <c r="P287" s="3"/>
      <c r="AA287" s="139"/>
      <c r="AB287" s="139"/>
      <c r="AC287" s="139"/>
      <c r="AD287" s="139"/>
      <c r="AE287" s="139"/>
      <c r="AF287" s="139"/>
      <c r="AG287" s="139"/>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row>
    <row r="288" spans="1:65" hidden="1">
      <c r="A288" s="6"/>
      <c r="B288" s="10" t="str">
        <f t="shared" si="188"/>
        <v>Sub4</v>
      </c>
      <c r="C288" s="10" t="s">
        <v>6</v>
      </c>
      <c r="E288" s="57">
        <f t="shared" si="189"/>
        <v>0</v>
      </c>
      <c r="F288" s="57">
        <f t="shared" si="189"/>
        <v>0</v>
      </c>
      <c r="G288" s="57">
        <f t="shared" si="189"/>
        <v>0</v>
      </c>
      <c r="H288" s="57">
        <f t="shared" si="189"/>
        <v>0</v>
      </c>
      <c r="I288" s="57">
        <f t="shared" si="189"/>
        <v>0</v>
      </c>
      <c r="J288" s="172">
        <f>SUM(E288:I288)</f>
        <v>0</v>
      </c>
      <c r="K288" s="3"/>
      <c r="L288" s="273" t="str">
        <f t="shared" si="191"/>
        <v>A</v>
      </c>
      <c r="M288" s="3"/>
      <c r="N288" s="3"/>
      <c r="O288" s="3"/>
      <c r="P288" s="3"/>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row>
    <row r="289" spans="1:65" hidden="1">
      <c r="A289" s="6"/>
      <c r="B289" s="10" t="str">
        <f t="shared" si="188"/>
        <v>Sub5</v>
      </c>
      <c r="C289" s="10" t="s">
        <v>6</v>
      </c>
      <c r="E289" s="57">
        <f t="shared" si="189"/>
        <v>0</v>
      </c>
      <c r="F289" s="57">
        <f t="shared" si="189"/>
        <v>0</v>
      </c>
      <c r="G289" s="57">
        <f t="shared" si="189"/>
        <v>0</v>
      </c>
      <c r="H289" s="57">
        <f t="shared" si="189"/>
        <v>0</v>
      </c>
      <c r="I289" s="57">
        <f t="shared" si="189"/>
        <v>0</v>
      </c>
      <c r="J289" s="172">
        <f t="shared" ref="J289:J304" si="192">SUM(E289:I289)</f>
        <v>0</v>
      </c>
      <c r="K289" s="3"/>
      <c r="L289" s="273" t="str">
        <f t="shared" si="191"/>
        <v>A</v>
      </c>
      <c r="M289" s="3"/>
      <c r="N289" s="3"/>
      <c r="O289" s="3"/>
      <c r="P289" s="3"/>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row>
    <row r="290" spans="1:65" hidden="1">
      <c r="A290" s="6"/>
      <c r="B290" s="10" t="str">
        <f t="shared" si="188"/>
        <v>Sub6</v>
      </c>
      <c r="C290" s="10" t="s">
        <v>6</v>
      </c>
      <c r="E290" s="57">
        <f t="shared" si="189"/>
        <v>0</v>
      </c>
      <c r="F290" s="57">
        <f t="shared" si="189"/>
        <v>0</v>
      </c>
      <c r="G290" s="57">
        <f t="shared" si="189"/>
        <v>0</v>
      </c>
      <c r="H290" s="57">
        <f t="shared" si="189"/>
        <v>0</v>
      </c>
      <c r="I290" s="57">
        <f t="shared" si="189"/>
        <v>0</v>
      </c>
      <c r="J290" s="172">
        <f t="shared" si="192"/>
        <v>0</v>
      </c>
      <c r="K290" s="3"/>
      <c r="L290" s="273" t="str">
        <f t="shared" si="191"/>
        <v>A</v>
      </c>
      <c r="M290" s="3"/>
      <c r="N290" s="3"/>
      <c r="O290" s="3"/>
      <c r="P290" s="3"/>
      <c r="AH290" s="146"/>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row>
    <row r="291" spans="1:65" hidden="1">
      <c r="A291" s="6"/>
      <c r="B291" s="10" t="str">
        <f t="shared" si="188"/>
        <v>Sub7</v>
      </c>
      <c r="C291" s="10" t="s">
        <v>6</v>
      </c>
      <c r="E291" s="57">
        <f t="shared" si="189"/>
        <v>0</v>
      </c>
      <c r="F291" s="57">
        <f t="shared" si="189"/>
        <v>0</v>
      </c>
      <c r="G291" s="57">
        <f t="shared" si="189"/>
        <v>0</v>
      </c>
      <c r="H291" s="57">
        <f t="shared" si="189"/>
        <v>0</v>
      </c>
      <c r="I291" s="57">
        <f t="shared" si="189"/>
        <v>0</v>
      </c>
      <c r="J291" s="172">
        <f t="shared" si="192"/>
        <v>0</v>
      </c>
      <c r="K291" s="3"/>
      <c r="L291" s="273" t="str">
        <f t="shared" si="191"/>
        <v>A</v>
      </c>
      <c r="M291" s="3"/>
      <c r="N291" s="3"/>
      <c r="O291" s="3"/>
      <c r="P291" s="3"/>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row>
    <row r="292" spans="1:65" hidden="1">
      <c r="A292" s="6"/>
      <c r="B292" s="10" t="str">
        <f t="shared" si="188"/>
        <v>Sub8</v>
      </c>
      <c r="C292" s="10" t="s">
        <v>6</v>
      </c>
      <c r="E292" s="57">
        <f t="shared" si="189"/>
        <v>0</v>
      </c>
      <c r="F292" s="57">
        <f t="shared" si="189"/>
        <v>0</v>
      </c>
      <c r="G292" s="57">
        <f t="shared" si="189"/>
        <v>0</v>
      </c>
      <c r="H292" s="57">
        <f t="shared" si="189"/>
        <v>0</v>
      </c>
      <c r="I292" s="57">
        <f t="shared" si="189"/>
        <v>0</v>
      </c>
      <c r="J292" s="172">
        <f t="shared" si="192"/>
        <v>0</v>
      </c>
      <c r="K292" s="3"/>
      <c r="L292" s="273" t="str">
        <f t="shared" si="191"/>
        <v>A</v>
      </c>
      <c r="M292" s="3"/>
      <c r="N292" s="3"/>
      <c r="O292" s="3"/>
      <c r="P292" s="3"/>
      <c r="AA292" s="146"/>
      <c r="AB292" s="146"/>
      <c r="AC292" s="146"/>
      <c r="AD292" s="146"/>
      <c r="AE292" s="146"/>
      <c r="AF292" s="146"/>
      <c r="AG292" s="146"/>
      <c r="AH292" s="146"/>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row>
    <row r="293" spans="1:65" hidden="1">
      <c r="A293" s="6"/>
      <c r="B293" s="10" t="str">
        <f t="shared" si="188"/>
        <v>Sub9</v>
      </c>
      <c r="C293" s="10" t="s">
        <v>6</v>
      </c>
      <c r="E293" s="57">
        <f t="shared" si="189"/>
        <v>0</v>
      </c>
      <c r="F293" s="57">
        <f t="shared" si="189"/>
        <v>0</v>
      </c>
      <c r="G293" s="57">
        <f t="shared" si="189"/>
        <v>0</v>
      </c>
      <c r="H293" s="57">
        <f t="shared" si="189"/>
        <v>0</v>
      </c>
      <c r="I293" s="57">
        <f t="shared" si="189"/>
        <v>0</v>
      </c>
      <c r="J293" s="172">
        <f t="shared" si="192"/>
        <v>0</v>
      </c>
      <c r="K293" s="3"/>
      <c r="L293" s="273" t="str">
        <f t="shared" si="191"/>
        <v>A</v>
      </c>
      <c r="M293" s="3"/>
      <c r="N293" s="3"/>
      <c r="O293" s="3"/>
      <c r="P293" s="3"/>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row>
    <row r="294" spans="1:65" hidden="1">
      <c r="A294" s="6"/>
      <c r="B294" s="10" t="str">
        <f t="shared" si="188"/>
        <v>Sub10</v>
      </c>
      <c r="C294" s="10" t="s">
        <v>6</v>
      </c>
      <c r="E294" s="57">
        <f t="shared" si="189"/>
        <v>0</v>
      </c>
      <c r="F294" s="57">
        <f t="shared" si="189"/>
        <v>0</v>
      </c>
      <c r="G294" s="57">
        <f t="shared" si="189"/>
        <v>0</v>
      </c>
      <c r="H294" s="57">
        <f t="shared" si="189"/>
        <v>0</v>
      </c>
      <c r="I294" s="57">
        <f t="shared" si="189"/>
        <v>0</v>
      </c>
      <c r="J294" s="172">
        <f t="shared" si="192"/>
        <v>0</v>
      </c>
      <c r="K294" s="3"/>
      <c r="L294" s="273" t="str">
        <f t="shared" si="191"/>
        <v>A</v>
      </c>
      <c r="M294" s="3"/>
      <c r="N294" s="3"/>
      <c r="O294" s="3"/>
      <c r="P294" s="3"/>
      <c r="AA294" s="146"/>
      <c r="AB294" s="146"/>
      <c r="AC294" s="146"/>
      <c r="AD294" s="146"/>
      <c r="AE294" s="146"/>
      <c r="AF294" s="146"/>
      <c r="AG294" s="146"/>
      <c r="AH294" s="146"/>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row>
    <row r="295" spans="1:65" hidden="1">
      <c r="A295" s="6"/>
      <c r="B295" s="10" t="str">
        <f t="shared" si="188"/>
        <v>Sub11</v>
      </c>
      <c r="C295" s="10" t="s">
        <v>6</v>
      </c>
      <c r="E295" s="57">
        <f t="shared" ref="E295:I304" si="193">E614</f>
        <v>0</v>
      </c>
      <c r="F295" s="57">
        <f t="shared" si="193"/>
        <v>0</v>
      </c>
      <c r="G295" s="57">
        <f t="shared" si="193"/>
        <v>0</v>
      </c>
      <c r="H295" s="57">
        <f t="shared" si="193"/>
        <v>0</v>
      </c>
      <c r="I295" s="57">
        <f t="shared" si="193"/>
        <v>0</v>
      </c>
      <c r="J295" s="172">
        <f t="shared" si="192"/>
        <v>0</v>
      </c>
      <c r="K295" s="3"/>
      <c r="L295" s="273" t="str">
        <f t="shared" si="191"/>
        <v>A</v>
      </c>
      <c r="M295" s="3"/>
      <c r="N295" s="3"/>
      <c r="O295" s="3"/>
      <c r="P295" s="3"/>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row>
    <row r="296" spans="1:65" hidden="1">
      <c r="A296" s="6"/>
      <c r="B296" s="10" t="str">
        <f t="shared" si="188"/>
        <v>Sub12</v>
      </c>
      <c r="C296" s="10" t="s">
        <v>6</v>
      </c>
      <c r="E296" s="57">
        <f t="shared" si="193"/>
        <v>0</v>
      </c>
      <c r="F296" s="57">
        <f t="shared" si="193"/>
        <v>0</v>
      </c>
      <c r="G296" s="57">
        <f t="shared" si="193"/>
        <v>0</v>
      </c>
      <c r="H296" s="57">
        <f t="shared" si="193"/>
        <v>0</v>
      </c>
      <c r="I296" s="57">
        <f t="shared" si="193"/>
        <v>0</v>
      </c>
      <c r="J296" s="172">
        <f t="shared" si="192"/>
        <v>0</v>
      </c>
      <c r="K296" s="3"/>
      <c r="L296" s="273" t="str">
        <f t="shared" si="191"/>
        <v>A</v>
      </c>
      <c r="M296" s="3"/>
      <c r="N296" s="3"/>
      <c r="O296" s="3"/>
      <c r="P296" s="3"/>
      <c r="AA296" s="146"/>
      <c r="AB296" s="146"/>
      <c r="AC296" s="146"/>
      <c r="AD296" s="146"/>
      <c r="AE296" s="146"/>
      <c r="AF296" s="146"/>
      <c r="AG296" s="146"/>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row>
    <row r="297" spans="1:65" hidden="1">
      <c r="A297" s="6"/>
      <c r="B297" s="10" t="str">
        <f t="shared" si="188"/>
        <v>Sub13</v>
      </c>
      <c r="C297" s="10" t="s">
        <v>6</v>
      </c>
      <c r="E297" s="57">
        <f t="shared" si="193"/>
        <v>0</v>
      </c>
      <c r="F297" s="57">
        <f t="shared" si="193"/>
        <v>0</v>
      </c>
      <c r="G297" s="57">
        <f t="shared" si="193"/>
        <v>0</v>
      </c>
      <c r="H297" s="57">
        <f t="shared" si="193"/>
        <v>0</v>
      </c>
      <c r="I297" s="57">
        <f t="shared" si="193"/>
        <v>0</v>
      </c>
      <c r="J297" s="172">
        <f t="shared" si="192"/>
        <v>0</v>
      </c>
      <c r="K297" s="3"/>
      <c r="L297" s="273" t="str">
        <f t="shared" si="191"/>
        <v>A</v>
      </c>
      <c r="M297" s="3"/>
      <c r="N297" s="3"/>
      <c r="O297" s="3"/>
      <c r="P297" s="3"/>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row>
    <row r="298" spans="1:65" hidden="1">
      <c r="A298" s="6"/>
      <c r="B298" s="10" t="str">
        <f t="shared" si="188"/>
        <v>Sub14</v>
      </c>
      <c r="C298" s="10" t="s">
        <v>6</v>
      </c>
      <c r="E298" s="57">
        <f t="shared" si="193"/>
        <v>0</v>
      </c>
      <c r="F298" s="57">
        <f t="shared" si="193"/>
        <v>0</v>
      </c>
      <c r="G298" s="57">
        <f t="shared" si="193"/>
        <v>0</v>
      </c>
      <c r="H298" s="57">
        <f t="shared" si="193"/>
        <v>0</v>
      </c>
      <c r="I298" s="57">
        <f t="shared" si="193"/>
        <v>0</v>
      </c>
      <c r="J298" s="172">
        <f t="shared" si="192"/>
        <v>0</v>
      </c>
      <c r="K298" s="3"/>
      <c r="L298" s="273" t="str">
        <f t="shared" si="191"/>
        <v>A</v>
      </c>
      <c r="M298" s="3"/>
      <c r="N298" s="3"/>
      <c r="O298" s="3"/>
      <c r="P298" s="3"/>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row>
    <row r="299" spans="1:65" hidden="1">
      <c r="A299" s="6"/>
      <c r="B299" s="10" t="str">
        <f t="shared" si="188"/>
        <v>Sub15</v>
      </c>
      <c r="C299" s="10" t="s">
        <v>6</v>
      </c>
      <c r="E299" s="57">
        <f t="shared" si="193"/>
        <v>0</v>
      </c>
      <c r="F299" s="57">
        <f t="shared" si="193"/>
        <v>0</v>
      </c>
      <c r="G299" s="57">
        <f t="shared" si="193"/>
        <v>0</v>
      </c>
      <c r="H299" s="57">
        <f t="shared" si="193"/>
        <v>0</v>
      </c>
      <c r="I299" s="57">
        <f t="shared" si="193"/>
        <v>0</v>
      </c>
      <c r="J299" s="172">
        <f t="shared" si="192"/>
        <v>0</v>
      </c>
      <c r="K299" s="3"/>
      <c r="L299" s="273" t="str">
        <f t="shared" si="191"/>
        <v>A</v>
      </c>
      <c r="M299" s="3"/>
      <c r="N299" s="3"/>
      <c r="O299" s="3"/>
      <c r="P299" s="3"/>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row>
    <row r="300" spans="1:65" hidden="1">
      <c r="A300" s="6"/>
      <c r="B300" s="10" t="str">
        <f t="shared" si="188"/>
        <v>Sub16</v>
      </c>
      <c r="C300" s="10" t="s">
        <v>6</v>
      </c>
      <c r="E300" s="57">
        <f t="shared" si="193"/>
        <v>0</v>
      </c>
      <c r="F300" s="57">
        <f t="shared" si="193"/>
        <v>0</v>
      </c>
      <c r="G300" s="57">
        <f t="shared" si="193"/>
        <v>0</v>
      </c>
      <c r="H300" s="57">
        <f t="shared" si="193"/>
        <v>0</v>
      </c>
      <c r="I300" s="57">
        <f t="shared" si="193"/>
        <v>0</v>
      </c>
      <c r="J300" s="172">
        <f t="shared" si="192"/>
        <v>0</v>
      </c>
      <c r="K300" s="3"/>
      <c r="L300" s="273" t="str">
        <f t="shared" si="191"/>
        <v>A</v>
      </c>
      <c r="M300" s="3"/>
      <c r="N300" s="3"/>
      <c r="O300" s="3"/>
      <c r="P300" s="3"/>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row>
    <row r="301" spans="1:65" hidden="1">
      <c r="A301" s="6"/>
      <c r="B301" s="10" t="str">
        <f t="shared" si="188"/>
        <v>Sub17</v>
      </c>
      <c r="C301" s="10" t="s">
        <v>6</v>
      </c>
      <c r="E301" s="57">
        <f t="shared" si="193"/>
        <v>0</v>
      </c>
      <c r="F301" s="57">
        <f t="shared" si="193"/>
        <v>0</v>
      </c>
      <c r="G301" s="57">
        <f t="shared" si="193"/>
        <v>0</v>
      </c>
      <c r="H301" s="57">
        <f t="shared" si="193"/>
        <v>0</v>
      </c>
      <c r="I301" s="57">
        <f t="shared" si="193"/>
        <v>0</v>
      </c>
      <c r="J301" s="172">
        <f t="shared" si="192"/>
        <v>0</v>
      </c>
      <c r="K301" s="3"/>
      <c r="L301" s="273" t="str">
        <f t="shared" si="191"/>
        <v>A</v>
      </c>
      <c r="M301" s="3"/>
      <c r="N301" s="3"/>
      <c r="O301" s="3"/>
      <c r="P301" s="3"/>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row>
    <row r="302" spans="1:65" hidden="1">
      <c r="A302" s="6"/>
      <c r="B302" s="10" t="str">
        <f t="shared" si="188"/>
        <v>Sub18</v>
      </c>
      <c r="C302" s="10" t="s">
        <v>6</v>
      </c>
      <c r="E302" s="57">
        <f t="shared" si="193"/>
        <v>0</v>
      </c>
      <c r="F302" s="57">
        <f t="shared" si="193"/>
        <v>0</v>
      </c>
      <c r="G302" s="57">
        <f t="shared" si="193"/>
        <v>0</v>
      </c>
      <c r="H302" s="57">
        <f t="shared" si="193"/>
        <v>0</v>
      </c>
      <c r="I302" s="57">
        <f t="shared" si="193"/>
        <v>0</v>
      </c>
      <c r="J302" s="172">
        <f t="shared" si="192"/>
        <v>0</v>
      </c>
      <c r="K302" s="3"/>
      <c r="L302" s="273" t="str">
        <f t="shared" si="191"/>
        <v>A</v>
      </c>
      <c r="M302" s="3"/>
      <c r="N302" s="3"/>
      <c r="O302" s="3"/>
      <c r="P302" s="3"/>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row>
    <row r="303" spans="1:65" hidden="1">
      <c r="A303" s="6"/>
      <c r="B303" s="10" t="str">
        <f t="shared" si="188"/>
        <v>Sub19</v>
      </c>
      <c r="C303" s="10" t="s">
        <v>6</v>
      </c>
      <c r="E303" s="57">
        <f t="shared" si="193"/>
        <v>0</v>
      </c>
      <c r="F303" s="57">
        <f t="shared" si="193"/>
        <v>0</v>
      </c>
      <c r="G303" s="57">
        <f t="shared" si="193"/>
        <v>0</v>
      </c>
      <c r="H303" s="57">
        <f t="shared" si="193"/>
        <v>0</v>
      </c>
      <c r="I303" s="57">
        <f t="shared" si="193"/>
        <v>0</v>
      </c>
      <c r="J303" s="172">
        <f t="shared" si="192"/>
        <v>0</v>
      </c>
      <c r="K303" s="3"/>
      <c r="L303" s="273" t="str">
        <f t="shared" si="191"/>
        <v>A</v>
      </c>
      <c r="M303" s="3"/>
      <c r="N303" s="3"/>
      <c r="O303" s="3"/>
      <c r="P303" s="3"/>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row>
    <row r="304" spans="1:65" hidden="1">
      <c r="A304" s="6"/>
      <c r="B304" s="10" t="str">
        <f t="shared" si="188"/>
        <v>Sub20</v>
      </c>
      <c r="C304" s="10" t="s">
        <v>6</v>
      </c>
      <c r="E304" s="57">
        <f t="shared" si="193"/>
        <v>0</v>
      </c>
      <c r="F304" s="57">
        <f t="shared" si="193"/>
        <v>0</v>
      </c>
      <c r="G304" s="57">
        <f t="shared" si="193"/>
        <v>0</v>
      </c>
      <c r="H304" s="57">
        <f t="shared" si="193"/>
        <v>0</v>
      </c>
      <c r="I304" s="57">
        <f t="shared" si="193"/>
        <v>0</v>
      </c>
      <c r="J304" s="172">
        <f t="shared" si="192"/>
        <v>0</v>
      </c>
      <c r="K304" s="3"/>
      <c r="L304" s="273" t="str">
        <f t="shared" si="191"/>
        <v>A</v>
      </c>
      <c r="M304" s="3"/>
      <c r="N304" s="3"/>
      <c r="O304" s="3"/>
      <c r="P304" s="3"/>
      <c r="Q304" s="3"/>
      <c r="R304" s="3"/>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row>
    <row r="305" spans="1:65">
      <c r="A305" s="105"/>
      <c r="B305" s="616" t="s">
        <v>129</v>
      </c>
      <c r="C305" s="616"/>
      <c r="D305" s="616"/>
      <c r="E305" s="173">
        <f t="shared" ref="E305:J305" si="194">SUM(E284:E304)</f>
        <v>0</v>
      </c>
      <c r="F305" s="173">
        <f t="shared" si="194"/>
        <v>0</v>
      </c>
      <c r="G305" s="173">
        <f t="shared" si="194"/>
        <v>0</v>
      </c>
      <c r="H305" s="173">
        <f t="shared" si="194"/>
        <v>0</v>
      </c>
      <c r="I305" s="173">
        <f t="shared" si="194"/>
        <v>0</v>
      </c>
      <c r="J305" s="174">
        <f t="shared" si="194"/>
        <v>0</v>
      </c>
      <c r="K305" s="3"/>
      <c r="L305" s="275"/>
      <c r="M305" s="3"/>
      <c r="N305" s="3"/>
      <c r="O305" s="3"/>
      <c r="P305" s="3"/>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row>
    <row r="306" spans="1:65">
      <c r="A306" s="10"/>
      <c r="B306" s="10"/>
      <c r="E306" s="17"/>
      <c r="F306" s="17"/>
      <c r="G306" s="17"/>
      <c r="H306" s="17"/>
      <c r="I306" s="17"/>
      <c r="J306" s="26"/>
      <c r="K306" s="17"/>
      <c r="L306" s="248"/>
      <c r="M306" s="3"/>
      <c r="N306" s="3"/>
      <c r="O306" s="3"/>
      <c r="P306" s="3"/>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row>
    <row r="307" spans="1:65">
      <c r="A307" s="31" t="s">
        <v>369</v>
      </c>
      <c r="B307" s="567"/>
      <c r="G307" s="17"/>
      <c r="H307" s="17"/>
      <c r="I307" s="17"/>
      <c r="J307" s="26"/>
      <c r="K307" s="3"/>
      <c r="L307" s="247"/>
      <c r="M307" s="3"/>
      <c r="N307" s="3"/>
      <c r="O307" s="3"/>
      <c r="P307" s="3"/>
      <c r="Q307" s="3"/>
      <c r="R307" s="3"/>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row>
    <row r="308" spans="1:65" ht="12.75" customHeight="1">
      <c r="A308" s="568" t="s">
        <v>370</v>
      </c>
      <c r="B308" s="10"/>
      <c r="C308" s="10"/>
      <c r="E308" s="57"/>
      <c r="F308" s="57"/>
      <c r="G308" s="57"/>
      <c r="H308" s="57"/>
      <c r="I308" s="57"/>
      <c r="J308" s="172"/>
      <c r="K308" s="3"/>
      <c r="L308" s="252"/>
      <c r="M308" s="3"/>
      <c r="N308" s="3"/>
      <c r="O308" s="3"/>
      <c r="P308" s="3"/>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row>
    <row r="309" spans="1:65" ht="12.75" customHeight="1">
      <c r="A309" s="568"/>
      <c r="B309" s="10" t="s">
        <v>371</v>
      </c>
      <c r="C309" s="10"/>
      <c r="E309" s="57">
        <v>0</v>
      </c>
      <c r="F309" s="57">
        <v>0</v>
      </c>
      <c r="G309" s="57">
        <v>0</v>
      </c>
      <c r="H309" s="57">
        <v>0</v>
      </c>
      <c r="I309" s="57">
        <v>0</v>
      </c>
      <c r="J309" s="172">
        <f t="shared" ref="J309:J311" si="195">SUM(E309:I309)</f>
        <v>0</v>
      </c>
      <c r="K309" s="3"/>
      <c r="L309" s="252" t="s">
        <v>184</v>
      </c>
      <c r="M309" s="3"/>
      <c r="N309" s="3"/>
      <c r="O309" s="3"/>
      <c r="P309" s="3"/>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row>
    <row r="310" spans="1:65">
      <c r="B310" s="10" t="s">
        <v>371</v>
      </c>
      <c r="C310" s="10"/>
      <c r="E310" s="57">
        <v>0</v>
      </c>
      <c r="F310" s="57">
        <v>0</v>
      </c>
      <c r="G310" s="57">
        <v>0</v>
      </c>
      <c r="H310" s="57">
        <v>0</v>
      </c>
      <c r="I310" s="57">
        <v>0</v>
      </c>
      <c r="J310" s="172">
        <f t="shared" si="195"/>
        <v>0</v>
      </c>
      <c r="K310" s="3"/>
      <c r="L310" s="252" t="s">
        <v>184</v>
      </c>
      <c r="M310" s="3"/>
      <c r="N310" s="3"/>
      <c r="O310" s="3"/>
      <c r="P310" s="3"/>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row>
    <row r="311" spans="1:65">
      <c r="B311" s="10" t="s">
        <v>371</v>
      </c>
      <c r="C311" s="10"/>
      <c r="E311" s="57">
        <v>0</v>
      </c>
      <c r="F311" s="57">
        <v>0</v>
      </c>
      <c r="G311" s="57">
        <v>0</v>
      </c>
      <c r="H311" s="57">
        <v>0</v>
      </c>
      <c r="I311" s="57">
        <v>0</v>
      </c>
      <c r="J311" s="172">
        <f t="shared" si="195"/>
        <v>0</v>
      </c>
      <c r="K311" s="3"/>
      <c r="L311" s="252" t="s">
        <v>184</v>
      </c>
      <c r="M311" s="88"/>
      <c r="N311" s="88"/>
      <c r="O311" s="88"/>
      <c r="P311" s="88"/>
      <c r="Q311" s="88"/>
      <c r="R311" s="88"/>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row>
    <row r="312" spans="1:65">
      <c r="A312" s="568" t="s">
        <v>372</v>
      </c>
      <c r="C312" s="10"/>
      <c r="E312" s="57"/>
      <c r="F312" s="57"/>
      <c r="G312" s="57"/>
      <c r="H312" s="57"/>
      <c r="I312" s="57"/>
      <c r="J312" s="172"/>
      <c r="K312" s="3"/>
      <c r="L312" s="252"/>
      <c r="M312" s="3"/>
      <c r="N312" s="3"/>
      <c r="O312" s="3"/>
      <c r="P312" s="3"/>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row>
    <row r="313" spans="1:65">
      <c r="A313" s="569"/>
      <c r="B313" s="637" t="s">
        <v>362</v>
      </c>
      <c r="C313" s="637"/>
      <c r="E313" s="57">
        <v>0</v>
      </c>
      <c r="F313" s="57">
        <v>0</v>
      </c>
      <c r="G313" s="57">
        <v>0</v>
      </c>
      <c r="H313" s="57">
        <v>0</v>
      </c>
      <c r="I313" s="57">
        <v>0</v>
      </c>
      <c r="J313" s="172">
        <f t="shared" ref="J313:J315" si="196">SUM(E313:I313)</f>
        <v>0</v>
      </c>
      <c r="K313" s="3"/>
      <c r="L313" s="252" t="s">
        <v>184</v>
      </c>
      <c r="M313" s="3"/>
      <c r="N313" s="3"/>
      <c r="O313" s="3"/>
      <c r="P313" s="3"/>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row>
    <row r="314" spans="1:65">
      <c r="A314" s="569"/>
      <c r="B314" s="637" t="s">
        <v>362</v>
      </c>
      <c r="C314" s="637"/>
      <c r="E314" s="57">
        <v>0</v>
      </c>
      <c r="F314" s="57">
        <v>0</v>
      </c>
      <c r="G314" s="57">
        <v>0</v>
      </c>
      <c r="H314" s="57">
        <v>0</v>
      </c>
      <c r="I314" s="57">
        <v>0</v>
      </c>
      <c r="J314" s="172">
        <f t="shared" si="196"/>
        <v>0</v>
      </c>
      <c r="K314" s="3"/>
      <c r="L314" s="252" t="s">
        <v>184</v>
      </c>
      <c r="M314" s="3"/>
      <c r="N314" s="3"/>
      <c r="O314" s="3"/>
      <c r="P314" s="3"/>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row>
    <row r="315" spans="1:65">
      <c r="A315" s="569"/>
      <c r="B315" s="637" t="s">
        <v>362</v>
      </c>
      <c r="C315" s="637"/>
      <c r="E315" s="57">
        <v>0</v>
      </c>
      <c r="F315" s="57">
        <v>0</v>
      </c>
      <c r="G315" s="57">
        <v>0</v>
      </c>
      <c r="H315" s="57">
        <v>0</v>
      </c>
      <c r="I315" s="57">
        <v>0</v>
      </c>
      <c r="J315" s="172">
        <f t="shared" si="196"/>
        <v>0</v>
      </c>
      <c r="K315" s="3"/>
      <c r="L315" s="252" t="s">
        <v>184</v>
      </c>
      <c r="M315" s="3"/>
      <c r="N315" s="3"/>
      <c r="O315" s="3"/>
      <c r="P315" s="3"/>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row>
    <row r="316" spans="1:65">
      <c r="A316" s="568" t="s">
        <v>373</v>
      </c>
      <c r="B316" s="10"/>
      <c r="C316" s="10"/>
      <c r="E316" s="57"/>
      <c r="F316" s="57"/>
      <c r="G316" s="57"/>
      <c r="H316" s="57"/>
      <c r="I316" s="57"/>
      <c r="J316" s="172"/>
      <c r="K316" s="3"/>
      <c r="L316" s="252"/>
      <c r="M316" s="3"/>
      <c r="N316" s="3"/>
      <c r="O316" s="3"/>
      <c r="P316" s="3"/>
    </row>
    <row r="317" spans="1:65">
      <c r="B317" s="10" t="s">
        <v>374</v>
      </c>
      <c r="C317" s="10"/>
      <c r="E317" s="57">
        <v>0</v>
      </c>
      <c r="F317" s="57">
        <v>0</v>
      </c>
      <c r="G317" s="57">
        <v>0</v>
      </c>
      <c r="H317" s="57">
        <v>0</v>
      </c>
      <c r="I317" s="57">
        <v>0</v>
      </c>
      <c r="J317" s="172">
        <f>SUM(E317:I317)</f>
        <v>0</v>
      </c>
      <c r="K317" s="3"/>
      <c r="L317" s="252" t="s">
        <v>184</v>
      </c>
      <c r="M317" s="3"/>
      <c r="N317" s="3"/>
      <c r="O317" s="3"/>
      <c r="P317" s="3"/>
    </row>
    <row r="318" spans="1:65">
      <c r="B318" s="10" t="s">
        <v>375</v>
      </c>
      <c r="C318" s="10"/>
      <c r="E318" s="57">
        <v>0</v>
      </c>
      <c r="F318" s="57">
        <v>0</v>
      </c>
      <c r="G318" s="57">
        <v>0</v>
      </c>
      <c r="H318" s="57">
        <v>0</v>
      </c>
      <c r="I318" s="57">
        <v>0</v>
      </c>
      <c r="J318" s="172">
        <f>SUM(E318:I318)</f>
        <v>0</v>
      </c>
      <c r="K318" s="3"/>
      <c r="L318" s="252" t="s">
        <v>184</v>
      </c>
      <c r="M318" s="3"/>
      <c r="N318" s="3"/>
      <c r="O318" s="3"/>
      <c r="P318" s="3"/>
    </row>
    <row r="319" spans="1:65">
      <c r="A319" s="568" t="s">
        <v>47</v>
      </c>
      <c r="B319" s="10"/>
      <c r="C319" s="10"/>
      <c r="E319" s="57"/>
      <c r="F319" s="57"/>
      <c r="G319" s="57"/>
      <c r="H319" s="57"/>
      <c r="I319" s="57"/>
      <c r="J319" s="172"/>
      <c r="K319" s="3"/>
      <c r="L319" s="252"/>
      <c r="M319" s="3"/>
      <c r="N319" s="3"/>
      <c r="O319" s="3"/>
      <c r="P319" s="3"/>
    </row>
    <row r="320" spans="1:65">
      <c r="A320" s="568"/>
      <c r="B320" s="10" t="s">
        <v>376</v>
      </c>
      <c r="C320" s="10"/>
      <c r="E320" s="57">
        <v>0</v>
      </c>
      <c r="F320" s="57">
        <v>0</v>
      </c>
      <c r="G320" s="57">
        <v>0</v>
      </c>
      <c r="H320" s="57">
        <v>0</v>
      </c>
      <c r="I320" s="57">
        <v>0</v>
      </c>
      <c r="J320" s="172">
        <f>SUM(E320:I320)</f>
        <v>0</v>
      </c>
      <c r="K320" s="3"/>
      <c r="L320" s="252" t="s">
        <v>184</v>
      </c>
      <c r="M320" s="3"/>
      <c r="N320" s="3"/>
      <c r="O320" s="3"/>
      <c r="P320" s="3"/>
    </row>
    <row r="321" spans="1:34">
      <c r="B321" s="10" t="s">
        <v>377</v>
      </c>
      <c r="C321" s="10"/>
      <c r="E321" s="57">
        <v>0</v>
      </c>
      <c r="F321" s="57">
        <v>0</v>
      </c>
      <c r="G321" s="57">
        <v>0</v>
      </c>
      <c r="H321" s="57">
        <v>0</v>
      </c>
      <c r="I321" s="57">
        <v>0</v>
      </c>
      <c r="J321" s="172">
        <f>SUM(E321:I321)</f>
        <v>0</v>
      </c>
      <c r="K321" s="3"/>
      <c r="L321" s="252" t="s">
        <v>184</v>
      </c>
      <c r="M321" s="3"/>
      <c r="N321" s="3"/>
      <c r="O321" s="3"/>
      <c r="P321" s="3"/>
    </row>
    <row r="322" spans="1:34" ht="15">
      <c r="B322" s="10" t="s">
        <v>377</v>
      </c>
      <c r="C322" s="10"/>
      <c r="E322" s="57">
        <v>0</v>
      </c>
      <c r="F322" s="57">
        <v>0</v>
      </c>
      <c r="G322" s="57">
        <v>0</v>
      </c>
      <c r="H322" s="57">
        <v>0</v>
      </c>
      <c r="I322" s="57">
        <v>0</v>
      </c>
      <c r="J322" s="172">
        <f>SUM(E322:I322)</f>
        <v>0</v>
      </c>
      <c r="K322" s="3"/>
      <c r="L322" s="252" t="s">
        <v>184</v>
      </c>
      <c r="M322" s="3"/>
      <c r="N322" s="3"/>
      <c r="O322" s="3"/>
      <c r="P322" s="3"/>
      <c r="AA322" s="111"/>
      <c r="AB322" s="111"/>
      <c r="AC322" s="111"/>
      <c r="AD322" s="111"/>
      <c r="AE322" s="111"/>
      <c r="AF322" s="111"/>
      <c r="AG322" s="111"/>
    </row>
    <row r="323" spans="1:34">
      <c r="A323" s="568"/>
      <c r="B323" s="10" t="s">
        <v>377</v>
      </c>
      <c r="C323" s="10"/>
      <c r="E323" s="57">
        <v>0</v>
      </c>
      <c r="F323" s="57">
        <v>0</v>
      </c>
      <c r="G323" s="57">
        <v>0</v>
      </c>
      <c r="H323" s="57">
        <v>0</v>
      </c>
      <c r="I323" s="57">
        <v>0</v>
      </c>
      <c r="J323" s="172">
        <f>SUM(E323:I323)</f>
        <v>0</v>
      </c>
      <c r="K323" s="3"/>
      <c r="L323" s="252" t="s">
        <v>184</v>
      </c>
      <c r="M323" s="3"/>
      <c r="N323" s="3"/>
      <c r="O323" s="3"/>
      <c r="P323" s="3"/>
    </row>
    <row r="324" spans="1:34">
      <c r="A324" s="568"/>
      <c r="B324" s="10" t="s">
        <v>377</v>
      </c>
      <c r="C324" s="10"/>
      <c r="E324" s="57">
        <v>0</v>
      </c>
      <c r="F324" s="57">
        <v>0</v>
      </c>
      <c r="G324" s="57">
        <v>0</v>
      </c>
      <c r="H324" s="57">
        <v>0</v>
      </c>
      <c r="I324" s="57">
        <v>0</v>
      </c>
      <c r="J324" s="172">
        <f t="shared" ref="J324" si="197">SUM(E324:I324)</f>
        <v>0</v>
      </c>
      <c r="K324" s="3"/>
      <c r="L324" s="252" t="s">
        <v>184</v>
      </c>
      <c r="M324" s="3"/>
      <c r="N324" s="3"/>
      <c r="O324" s="3"/>
      <c r="P324" s="3"/>
    </row>
    <row r="325" spans="1:34" ht="15">
      <c r="A325" s="112"/>
      <c r="B325" s="616" t="s">
        <v>378</v>
      </c>
      <c r="C325" s="616"/>
      <c r="D325" s="616"/>
      <c r="E325" s="173">
        <f>SUM(E308:E324)</f>
        <v>0</v>
      </c>
      <c r="F325" s="173">
        <f t="shared" ref="F325:I325" si="198">SUM(F308:F324)</f>
        <v>0</v>
      </c>
      <c r="G325" s="173">
        <f t="shared" si="198"/>
        <v>0</v>
      </c>
      <c r="H325" s="173">
        <f t="shared" si="198"/>
        <v>0</v>
      </c>
      <c r="I325" s="173">
        <f t="shared" si="198"/>
        <v>0</v>
      </c>
      <c r="J325" s="174">
        <f>SUM(J308:J324)</f>
        <v>0</v>
      </c>
      <c r="K325" s="30"/>
      <c r="L325" s="248"/>
      <c r="M325" s="88"/>
      <c r="N325" s="88"/>
      <c r="O325" s="88"/>
      <c r="P325" s="88"/>
      <c r="Q325" s="88"/>
      <c r="R325" s="88"/>
      <c r="S325" s="88"/>
      <c r="AH325" s="111"/>
    </row>
    <row r="326" spans="1:34">
      <c r="A326" s="28"/>
      <c r="B326" s="29"/>
      <c r="C326" s="29"/>
      <c r="D326" s="29"/>
      <c r="E326" s="29"/>
      <c r="F326" s="29"/>
      <c r="G326" s="30"/>
      <c r="H326" s="30"/>
      <c r="I326" s="30"/>
      <c r="J326" s="99"/>
      <c r="K326" s="30"/>
      <c r="L326" s="249"/>
      <c r="M326" s="89"/>
    </row>
    <row r="327" spans="1:34" ht="15.75" customHeight="1">
      <c r="A327" s="31" t="s">
        <v>77</v>
      </c>
      <c r="C327" s="132"/>
      <c r="F327"/>
      <c r="J327" s="33"/>
      <c r="L327" s="253"/>
      <c r="M327" s="1"/>
      <c r="N327" s="1"/>
      <c r="O327" s="1"/>
      <c r="P327" s="1"/>
    </row>
    <row r="328" spans="1:34">
      <c r="A328" s="10"/>
      <c r="B328" s="568" t="s">
        <v>64</v>
      </c>
      <c r="C328" s="10" t="s">
        <v>6</v>
      </c>
      <c r="E328" s="57">
        <v>0</v>
      </c>
      <c r="F328" s="57">
        <v>0</v>
      </c>
      <c r="G328" s="57">
        <v>0</v>
      </c>
      <c r="H328" s="57">
        <v>0</v>
      </c>
      <c r="I328" s="57">
        <v>0</v>
      </c>
      <c r="J328" s="172">
        <f>SUM(E328:I328)</f>
        <v>0</v>
      </c>
      <c r="L328" s="252" t="s">
        <v>184</v>
      </c>
      <c r="M328" s="1"/>
      <c r="N328" s="1"/>
      <c r="O328" s="1"/>
      <c r="P328" s="1"/>
    </row>
    <row r="329" spans="1:34">
      <c r="A329" s="10"/>
      <c r="B329" s="568" t="s">
        <v>63</v>
      </c>
      <c r="C329" s="10" t="s">
        <v>6</v>
      </c>
      <c r="E329" s="57"/>
      <c r="F329" s="57"/>
      <c r="G329" s="57"/>
      <c r="H329" s="57"/>
      <c r="I329" s="57"/>
      <c r="J329" s="172"/>
      <c r="L329" s="252" t="s">
        <v>184</v>
      </c>
      <c r="M329" s="89"/>
    </row>
    <row r="330" spans="1:34">
      <c r="A330" s="10"/>
      <c r="B330" s="568"/>
      <c r="C330" s="10" t="s">
        <v>379</v>
      </c>
      <c r="E330" s="57">
        <v>0</v>
      </c>
      <c r="F330" s="57">
        <v>0</v>
      </c>
      <c r="G330" s="57">
        <v>0</v>
      </c>
      <c r="H330" s="57">
        <v>0</v>
      </c>
      <c r="I330" s="57">
        <v>0</v>
      </c>
      <c r="J330" s="172">
        <f t="shared" ref="J330:J335" si="199">SUM(E330:I330)</f>
        <v>0</v>
      </c>
      <c r="L330" s="252" t="s">
        <v>184</v>
      </c>
      <c r="M330" s="89"/>
    </row>
    <row r="331" spans="1:34">
      <c r="A331" s="10"/>
      <c r="B331" s="568"/>
      <c r="C331" s="10" t="s">
        <v>380</v>
      </c>
      <c r="E331" s="57">
        <v>0</v>
      </c>
      <c r="F331" s="57">
        <v>0</v>
      </c>
      <c r="G331" s="57">
        <v>0</v>
      </c>
      <c r="H331" s="57">
        <v>0</v>
      </c>
      <c r="I331" s="57">
        <v>0</v>
      </c>
      <c r="J331" s="172">
        <f t="shared" si="199"/>
        <v>0</v>
      </c>
      <c r="L331" s="252" t="s">
        <v>184</v>
      </c>
      <c r="M331" s="89"/>
    </row>
    <row r="332" spans="1:34">
      <c r="A332" s="10"/>
      <c r="B332" s="568"/>
      <c r="C332" s="10" t="s">
        <v>381</v>
      </c>
      <c r="E332" s="57">
        <v>0</v>
      </c>
      <c r="F332" s="57">
        <v>0</v>
      </c>
      <c r="G332" s="57">
        <v>0</v>
      </c>
      <c r="H332" s="57">
        <v>0</v>
      </c>
      <c r="I332" s="57">
        <v>0</v>
      </c>
      <c r="J332" s="172">
        <f t="shared" si="199"/>
        <v>0</v>
      </c>
      <c r="L332" s="252" t="s">
        <v>184</v>
      </c>
      <c r="M332" s="89"/>
    </row>
    <row r="333" spans="1:34">
      <c r="A333" s="10"/>
      <c r="B333" s="568" t="s">
        <v>65</v>
      </c>
      <c r="C333" s="10" t="s">
        <v>6</v>
      </c>
      <c r="E333" s="57"/>
      <c r="F333" s="57"/>
      <c r="G333" s="57"/>
      <c r="H333" s="57"/>
      <c r="I333" s="57"/>
      <c r="J333" s="172"/>
      <c r="L333" s="252" t="s">
        <v>184</v>
      </c>
      <c r="M333" s="89"/>
    </row>
    <row r="334" spans="1:34">
      <c r="A334" s="10"/>
      <c r="B334" s="568"/>
      <c r="C334" s="10" t="s">
        <v>382</v>
      </c>
      <c r="E334" s="57">
        <v>0</v>
      </c>
      <c r="F334" s="57">
        <v>0</v>
      </c>
      <c r="G334" s="57">
        <v>0</v>
      </c>
      <c r="H334" s="57">
        <v>0</v>
      </c>
      <c r="I334" s="57">
        <v>0</v>
      </c>
      <c r="J334" s="172">
        <f t="shared" si="199"/>
        <v>0</v>
      </c>
      <c r="L334" s="252" t="s">
        <v>184</v>
      </c>
      <c r="M334" s="89"/>
    </row>
    <row r="335" spans="1:34">
      <c r="A335" s="10"/>
      <c r="B335" s="568"/>
      <c r="C335" s="10" t="s">
        <v>383</v>
      </c>
      <c r="E335" s="57">
        <v>0</v>
      </c>
      <c r="F335" s="57">
        <v>0</v>
      </c>
      <c r="G335" s="57">
        <v>0</v>
      </c>
      <c r="H335" s="57">
        <v>0</v>
      </c>
      <c r="I335" s="57">
        <v>0</v>
      </c>
      <c r="J335" s="172">
        <f t="shared" si="199"/>
        <v>0</v>
      </c>
      <c r="L335" s="252" t="s">
        <v>184</v>
      </c>
      <c r="M335" s="89"/>
    </row>
    <row r="336" spans="1:34">
      <c r="A336" s="10"/>
      <c r="B336" s="568" t="s">
        <v>384</v>
      </c>
      <c r="C336" s="10" t="s">
        <v>6</v>
      </c>
      <c r="E336" s="57">
        <v>0</v>
      </c>
      <c r="F336" s="57">
        <v>0</v>
      </c>
      <c r="G336" s="57">
        <v>0</v>
      </c>
      <c r="H336" s="57">
        <v>0</v>
      </c>
      <c r="I336" s="57">
        <v>0</v>
      </c>
      <c r="J336" s="172">
        <f t="shared" ref="J336:J339" si="200">SUM(E336:I336)</f>
        <v>0</v>
      </c>
      <c r="L336" s="252" t="s">
        <v>184</v>
      </c>
      <c r="M336" s="89"/>
    </row>
    <row r="337" spans="1:45">
      <c r="A337" s="10"/>
      <c r="B337" s="568" t="s">
        <v>66</v>
      </c>
      <c r="C337" s="10" t="s">
        <v>6</v>
      </c>
      <c r="E337" s="57">
        <v>0</v>
      </c>
      <c r="F337" s="57">
        <v>0</v>
      </c>
      <c r="G337" s="57">
        <v>0</v>
      </c>
      <c r="H337" s="57">
        <v>0</v>
      </c>
      <c r="I337" s="57">
        <v>0</v>
      </c>
      <c r="J337" s="172">
        <f t="shared" si="200"/>
        <v>0</v>
      </c>
      <c r="L337" s="252" t="s">
        <v>184</v>
      </c>
      <c r="M337" s="89"/>
    </row>
    <row r="338" spans="1:45">
      <c r="A338" s="10"/>
      <c r="B338" s="568" t="s">
        <v>385</v>
      </c>
      <c r="C338" s="10" t="s">
        <v>6</v>
      </c>
      <c r="E338" s="57">
        <v>0</v>
      </c>
      <c r="F338" s="57">
        <v>0</v>
      </c>
      <c r="G338" s="57">
        <v>0</v>
      </c>
      <c r="H338" s="57">
        <v>0</v>
      </c>
      <c r="I338" s="57">
        <v>0</v>
      </c>
      <c r="J338" s="172">
        <f t="shared" si="200"/>
        <v>0</v>
      </c>
      <c r="L338" s="252" t="s">
        <v>184</v>
      </c>
    </row>
    <row r="339" spans="1:45">
      <c r="A339" s="10"/>
      <c r="B339" s="568" t="s">
        <v>386</v>
      </c>
      <c r="C339" s="10" t="s">
        <v>6</v>
      </c>
      <c r="E339" s="57">
        <v>0</v>
      </c>
      <c r="F339" s="57">
        <v>0</v>
      </c>
      <c r="G339" s="57">
        <v>0</v>
      </c>
      <c r="H339" s="57">
        <v>0</v>
      </c>
      <c r="I339" s="57">
        <v>0</v>
      </c>
      <c r="J339" s="172">
        <f t="shared" si="200"/>
        <v>0</v>
      </c>
      <c r="L339" s="252" t="s">
        <v>184</v>
      </c>
      <c r="M339" s="3"/>
    </row>
    <row r="340" spans="1:45">
      <c r="A340" s="10"/>
      <c r="B340" s="568" t="s">
        <v>387</v>
      </c>
      <c r="C340" s="10"/>
      <c r="E340" s="57">
        <v>0</v>
      </c>
      <c r="F340" s="57">
        <v>0</v>
      </c>
      <c r="G340" s="57">
        <v>0</v>
      </c>
      <c r="H340" s="57">
        <v>0</v>
      </c>
      <c r="I340" s="57">
        <v>0</v>
      </c>
      <c r="J340" s="172">
        <f>SUM(E340:I340)</f>
        <v>0</v>
      </c>
      <c r="L340" s="252" t="s">
        <v>184</v>
      </c>
    </row>
    <row r="341" spans="1:45">
      <c r="A341" s="10"/>
      <c r="B341" s="568" t="s">
        <v>47</v>
      </c>
      <c r="C341" s="10"/>
      <c r="E341" s="57">
        <v>0</v>
      </c>
      <c r="F341" s="57">
        <v>0</v>
      </c>
      <c r="G341" s="57">
        <v>0</v>
      </c>
      <c r="H341" s="57">
        <v>0</v>
      </c>
      <c r="I341" s="57">
        <v>0</v>
      </c>
      <c r="J341" s="172">
        <f>SUM(E341:I341)</f>
        <v>0</v>
      </c>
      <c r="L341" s="252" t="s">
        <v>184</v>
      </c>
    </row>
    <row r="342" spans="1:45" ht="12.75" customHeight="1">
      <c r="C342" s="10" t="s">
        <v>6</v>
      </c>
      <c r="D342" s="170" t="s">
        <v>173</v>
      </c>
      <c r="E342" s="135">
        <v>0</v>
      </c>
      <c r="F342" s="135">
        <v>0</v>
      </c>
      <c r="G342" s="135">
        <v>0</v>
      </c>
      <c r="H342" s="135">
        <v>0</v>
      </c>
      <c r="I342" s="135">
        <v>0</v>
      </c>
      <c r="J342" s="125"/>
      <c r="L342" s="252" t="s">
        <v>184</v>
      </c>
    </row>
    <row r="343" spans="1:45">
      <c r="A343" s="105"/>
      <c r="B343" s="614" t="s">
        <v>71</v>
      </c>
      <c r="C343" s="614"/>
      <c r="D343" s="614"/>
      <c r="E343" s="173">
        <f>SUM(E326:E342)</f>
        <v>0</v>
      </c>
      <c r="F343" s="173">
        <f t="shared" ref="F343:I343" si="201">SUM(F326:F342)</f>
        <v>0</v>
      </c>
      <c r="G343" s="173">
        <f t="shared" si="201"/>
        <v>0</v>
      </c>
      <c r="H343" s="173">
        <f t="shared" si="201"/>
        <v>0</v>
      </c>
      <c r="I343" s="173">
        <f t="shared" si="201"/>
        <v>0</v>
      </c>
      <c r="J343" s="174">
        <f>SUM(J328:J341)</f>
        <v>0</v>
      </c>
      <c r="L343" s="253"/>
    </row>
    <row r="344" spans="1:45">
      <c r="A344" s="6"/>
      <c r="B344" s="10"/>
      <c r="E344" s="17"/>
      <c r="F344" s="17"/>
      <c r="G344" s="17"/>
      <c r="H344" s="17"/>
      <c r="I344" s="17"/>
      <c r="J344" s="26"/>
      <c r="K344" s="3"/>
      <c r="L344" s="248"/>
    </row>
    <row r="345" spans="1:45">
      <c r="A345" s="31" t="s">
        <v>310</v>
      </c>
      <c r="G345" s="17"/>
      <c r="H345" s="17"/>
      <c r="I345" s="17"/>
      <c r="J345" s="26"/>
      <c r="K345" s="17"/>
      <c r="L345" s="247"/>
      <c r="M345" s="618" t="s">
        <v>163</v>
      </c>
      <c r="N345" s="618"/>
      <c r="O345" s="618"/>
      <c r="P345" s="618"/>
      <c r="Q345" s="618"/>
      <c r="R345" s="618"/>
      <c r="S345" s="618"/>
    </row>
    <row r="346" spans="1:45">
      <c r="A346" s="92" t="s">
        <v>61</v>
      </c>
      <c r="B346" s="92" t="s">
        <v>395</v>
      </c>
      <c r="C346" s="92" t="s">
        <v>396</v>
      </c>
      <c r="D346" s="570"/>
      <c r="E346" s="571"/>
      <c r="G346" s="17"/>
      <c r="H346" s="17"/>
      <c r="I346" s="17"/>
      <c r="J346" s="26"/>
      <c r="K346" s="17"/>
      <c r="L346" s="247"/>
      <c r="M346" s="618"/>
      <c r="N346" s="618"/>
      <c r="O346" s="618"/>
      <c r="P346" s="618"/>
      <c r="Q346" s="618"/>
      <c r="R346" s="618"/>
      <c r="S346" s="618"/>
    </row>
    <row r="347" spans="1:45">
      <c r="A347" s="792">
        <f>A120</f>
        <v>0</v>
      </c>
      <c r="B347" s="826">
        <f>B120</f>
        <v>0</v>
      </c>
      <c r="C347" s="826">
        <f>C120</f>
        <v>0</v>
      </c>
      <c r="E347" s="57">
        <f>'Tuition &amp; Fees Calculation'!C83</f>
        <v>0</v>
      </c>
      <c r="F347" s="57">
        <f>'Tuition &amp; Fees Calculation'!D83</f>
        <v>0</v>
      </c>
      <c r="G347" s="57">
        <f>'Tuition &amp; Fees Calculation'!E83</f>
        <v>0</v>
      </c>
      <c r="H347" s="57">
        <f>'Tuition &amp; Fees Calculation'!F83</f>
        <v>0</v>
      </c>
      <c r="I347" s="57">
        <f>'Tuition &amp; Fees Calculation'!G83</f>
        <v>0</v>
      </c>
      <c r="J347" s="172">
        <f>SUM(E347:I347)</f>
        <v>0</v>
      </c>
      <c r="K347" s="17"/>
      <c r="L347" s="272" t="str">
        <f>L120</f>
        <v>A</v>
      </c>
      <c r="M347" s="123" t="s">
        <v>176</v>
      </c>
      <c r="N347" s="239"/>
      <c r="O347" s="239"/>
      <c r="P347" s="239"/>
      <c r="Q347" s="239"/>
      <c r="R347" s="239"/>
      <c r="S347" s="1"/>
    </row>
    <row r="348" spans="1:45" ht="12.75" customHeight="1">
      <c r="A348" s="792">
        <f>A127</f>
        <v>0</v>
      </c>
      <c r="B348" s="793">
        <f>B128</f>
        <v>0</v>
      </c>
      <c r="C348" s="793">
        <f>C128</f>
        <v>0</v>
      </c>
      <c r="E348" s="57">
        <f>AA127</f>
        <v>0</v>
      </c>
      <c r="F348" s="57">
        <f>AB127</f>
        <v>0</v>
      </c>
      <c r="G348" s="57">
        <f>AC127</f>
        <v>0</v>
      </c>
      <c r="H348" s="57">
        <f>AD127</f>
        <v>0</v>
      </c>
      <c r="I348" s="57">
        <f>AE127</f>
        <v>0</v>
      </c>
      <c r="J348" s="172">
        <f>SUM(E348:I348)</f>
        <v>0</v>
      </c>
      <c r="K348" s="17"/>
      <c r="L348" s="272" t="str">
        <f>L127</f>
        <v>A</v>
      </c>
    </row>
    <row r="349" spans="1:45" ht="12.75" customHeight="1">
      <c r="A349" s="792">
        <f>A135</f>
        <v>0</v>
      </c>
      <c r="B349" s="793">
        <f>B136</f>
        <v>0</v>
      </c>
      <c r="C349" s="793">
        <f>C136</f>
        <v>0</v>
      </c>
      <c r="E349" s="57">
        <f>AA135</f>
        <v>0</v>
      </c>
      <c r="F349" s="57">
        <f>AB135</f>
        <v>0</v>
      </c>
      <c r="G349" s="57">
        <f>AC135</f>
        <v>0</v>
      </c>
      <c r="H349" s="57">
        <f>AD135</f>
        <v>0</v>
      </c>
      <c r="I349" s="57">
        <f>AE135</f>
        <v>0</v>
      </c>
      <c r="J349" s="172">
        <f>SUM(E349:I349)</f>
        <v>0</v>
      </c>
      <c r="K349" s="17"/>
      <c r="L349" s="272" t="str">
        <f>L135</f>
        <v>A</v>
      </c>
    </row>
    <row r="350" spans="1:45">
      <c r="A350" s="792">
        <f>A143</f>
        <v>0</v>
      </c>
      <c r="B350" s="793">
        <f>B144</f>
        <v>0</v>
      </c>
      <c r="C350" s="793">
        <f>C144</f>
        <v>0</v>
      </c>
      <c r="E350" s="57">
        <f>AA143</f>
        <v>0</v>
      </c>
      <c r="F350" s="57">
        <f>AB143</f>
        <v>0</v>
      </c>
      <c r="G350" s="57">
        <f>AC143</f>
        <v>0</v>
      </c>
      <c r="H350" s="57">
        <f>AD143</f>
        <v>0</v>
      </c>
      <c r="I350" s="57">
        <f>AE143</f>
        <v>0</v>
      </c>
      <c r="J350" s="172">
        <f>SUM(E350:I350)</f>
        <v>0</v>
      </c>
      <c r="K350" s="17"/>
      <c r="L350" s="272" t="str">
        <f>L143</f>
        <v>A</v>
      </c>
      <c r="M350" s="3"/>
      <c r="N350" s="3"/>
      <c r="O350" s="3"/>
      <c r="P350" s="3"/>
    </row>
    <row r="351" spans="1:45">
      <c r="A351" s="792">
        <f>A151</f>
        <v>0</v>
      </c>
      <c r="B351" s="792">
        <f>B152</f>
        <v>0</v>
      </c>
      <c r="C351" s="793">
        <f>C152</f>
        <v>0</v>
      </c>
      <c r="E351" s="57">
        <f>AA151</f>
        <v>0</v>
      </c>
      <c r="F351" s="57">
        <f>AB151</f>
        <v>0</v>
      </c>
      <c r="G351" s="57">
        <f>AC151</f>
        <v>0</v>
      </c>
      <c r="H351" s="57">
        <f>AD151</f>
        <v>0</v>
      </c>
      <c r="I351" s="57">
        <f>AE151</f>
        <v>0</v>
      </c>
      <c r="J351" s="172">
        <f>SUM(E351:I351)</f>
        <v>0</v>
      </c>
      <c r="K351" s="3"/>
      <c r="L351" s="273" t="str">
        <f>L151</f>
        <v>A</v>
      </c>
      <c r="M351" s="3"/>
      <c r="N351" s="3"/>
      <c r="O351" s="3"/>
      <c r="P351" s="3"/>
    </row>
    <row r="352" spans="1:45" s="139" customFormat="1" ht="13.8" customHeight="1">
      <c r="A352" s="112"/>
      <c r="B352" s="616" t="s">
        <v>311</v>
      </c>
      <c r="C352" s="616"/>
      <c r="D352" s="616"/>
      <c r="E352" s="173">
        <f t="shared" ref="E352:J352" si="202">SUM(E347:E351)</f>
        <v>0</v>
      </c>
      <c r="F352" s="173">
        <f t="shared" si="202"/>
        <v>0</v>
      </c>
      <c r="G352" s="173">
        <f t="shared" si="202"/>
        <v>0</v>
      </c>
      <c r="H352" s="173">
        <f t="shared" si="202"/>
        <v>0</v>
      </c>
      <c r="I352" s="173">
        <f t="shared" si="202"/>
        <v>0</v>
      </c>
      <c r="J352" s="174">
        <f t="shared" si="202"/>
        <v>0</v>
      </c>
      <c r="K352" s="3"/>
      <c r="L352" s="248"/>
      <c r="W352"/>
      <c r="X352"/>
      <c r="Y352"/>
      <c r="Z352"/>
      <c r="AA352"/>
      <c r="AB352"/>
      <c r="AC352"/>
      <c r="AD352"/>
      <c r="AE352"/>
      <c r="AF352"/>
      <c r="AG352"/>
      <c r="AH352"/>
      <c r="AP352"/>
      <c r="AQ352"/>
      <c r="AR352"/>
      <c r="AS352"/>
    </row>
    <row r="353" spans="1:45" s="10" customFormat="1">
      <c r="A353" s="6"/>
      <c r="C353"/>
      <c r="D353"/>
      <c r="E353" s="17"/>
      <c r="F353" s="17"/>
      <c r="G353" s="17"/>
      <c r="H353" s="17"/>
      <c r="I353" s="17"/>
      <c r="J353" s="26"/>
      <c r="K353" s="3"/>
      <c r="L353" s="3"/>
      <c r="M353" s="24"/>
      <c r="N353" s="24"/>
      <c r="O353" s="24"/>
      <c r="P353" s="24"/>
      <c r="Q353" s="24"/>
      <c r="R353" s="24"/>
      <c r="W353"/>
      <c r="X353"/>
      <c r="Y353"/>
      <c r="Z353"/>
      <c r="AA353"/>
      <c r="AB353"/>
      <c r="AC353"/>
      <c r="AD353"/>
      <c r="AE353"/>
      <c r="AF353"/>
      <c r="AG353"/>
      <c r="AH353"/>
      <c r="AP353"/>
      <c r="AQ353"/>
      <c r="AR353"/>
      <c r="AS353"/>
    </row>
    <row r="354" spans="1:45" ht="19.95" customHeight="1">
      <c r="A354" s="615" t="s">
        <v>11</v>
      </c>
      <c r="B354" s="615"/>
      <c r="C354" s="550"/>
      <c r="D354" s="549"/>
      <c r="E354" s="551">
        <f ca="1">(SUM(E188:E282)+E576)-(SUMIF($A188:$D282,"*Total Trip",E188:E282)+SUMIF($B188:$D282,"*Total Domestic Travel",E188:E282)+SUMIF($B188:$D282,"*Total Foreign Travel",E188:E282)+SUMIF($B188:$D282,"*Total Supplies",E188:E282)+SUMIF($B188:$D282,"Total Publications",E188:E282)+SUMIF($B188:$D282,"*Total Other Costs",E188:E282)+SUMIF($B188:$D282,"*Total Modular Budget Calculation",E188:E282)+SUMIF($D188:$D282,"*# Trips/Yr",E188:E282)+SUMIF($D188:$D282,"*# Persons/Yr",E188:E282)+SUMIF($D188:$D282,"*# Days Per Diem/Yr",E188:E282)+SUMIF($D188:$D282,"*# Days Lodging/Yr",E188:E282)+SUMIF($D188:$D282,"*TOTAL NUMBER PARTICIPANTS PER YEAR",E188:E282))</f>
        <v>0</v>
      </c>
      <c r="F354" s="551">
        <f ca="1">(SUM(F188:F282)+F576)-(SUMIF($A188:$D282,"*Total Trip",F188:F282)+SUMIF($B188:$D282,"*Total Domestic Travel",F188:F282)+SUMIF($B188:$D282,"*Total Foreign Travel",F188:F282)+SUMIF($B188:$D282,"*Total Supplies",F188:F282)+SUMIF($B188:$D282,"Total Publications",F188:F282)+SUMIF($B188:$D282,"*Total Other Costs",F188:F282)+SUMIF($B188:$D282,"*Total Modular Budget Calculation",F188:F282)+SUMIF($D188:$D282,"*# Trips/Yr",F188:F282)+SUMIF($D188:$D282,"*# Persons/Yr",F188:F282)+SUMIF($D188:$D282,"*# Days Per Diem/Yr",F188:F282)+SUMIF($D188:$D282,"*# Days Lodging/Yr",F188:F282)+SUMIF($D188:$D282,"*TOTAL NUMBER PARTICIPANTS PER YEAR",F188:F282))</f>
        <v>0</v>
      </c>
      <c r="G354" s="551">
        <f ca="1">(SUM(G188:G282)+G576)-(SUMIF($A188:$D282,"*Total Trip",G188:G282)+SUMIF($B188:$D282,"*Total Domestic Travel",G188:G282)+SUMIF($B188:$D282,"*Total Foreign Travel",G188:G282)+SUMIF($B188:$D282,"*Total Supplies",G188:G282)+SUMIF($B188:$D282,"Total Publications",G188:G282)+SUMIF($B188:$D282,"*Total Other Costs",G188:G282)+SUMIF($B188:$D282,"*Total Modular Budget Calculation",G188:G282)+SUMIF($D188:$D282,"*# Trips/Yr",G188:G282)+SUMIF($D188:$D282,"*# Persons/Yr",G188:G282)+SUMIF($D188:$D282,"*# Days Per Diem/Yr",G188:G282)+SUMIF($D188:$D282,"*# Days Lodging/Yr",G188:G282)+SUMIF($D188:$D282,"*TOTAL NUMBER PARTICIPANTS PER YEAR",G188:G282))</f>
        <v>0</v>
      </c>
      <c r="H354" s="551">
        <f ca="1">(SUM(H188:H282)+H576)-(SUMIF($A188:$D282,"*Total Trip",H188:H282)+SUMIF($B188:$D282,"*Total Domestic Travel",H188:H282)+SUMIF($B188:$D282,"*Total Foreign Travel",H188:H282)+SUMIF($B188:$D282,"*Total Supplies",H188:H282)+SUMIF($B188:$D282,"Total Publications",H188:H282)+SUMIF($B188:$D282,"*Total Other Costs",H188:H282)+SUMIF($B188:$D282,"*Total Modular Budget Calculation",H188:H282)+SUMIF($D188:$D282,"*# Trips/Yr",H188:H282)+SUMIF($D188:$D282,"*# Persons/Yr",H188:H282)+SUMIF($D188:$D282,"*# Days Per Diem/Yr",H188:H282)+SUMIF($D188:$D282,"*# Days Lodging/Yr",H188:H282)+SUMIF($D188:$D282,"*TOTAL NUMBER PARTICIPANTS PER YEAR",H188:H282))</f>
        <v>0</v>
      </c>
      <c r="I354" s="551">
        <f ca="1">(SUM(I188:I282)+I576)-(SUMIF($A188:$D282,"*Total Trip",I188:I282)+SUMIF($B188:$D282,"*Total Domestic Travel",I188:I282)+SUMIF($B188:$D282,"*Total Foreign Travel",I188:I282)+SUMIF($B188:$D282,"*Total Supplies",I188:I282)+SUMIF($B188:$D282,"Total Publications",I188:I282)+SUMIF($B188:$D282,"*Total Other Costs",I188:I282)+SUMIF($B188:$D282,"*Total Modular Budget Calculation",I188:I282)+SUMIF($D188:$D282,"*# Trips/Yr",I188:I282)+SUMIF($D188:$D282,"*# Persons/Yr",I188:I282)+SUMIF($D188:$D282,"*# Days Per Diem/Yr",I188:I282)+SUMIF($D188:$D282,"*# Days Lodging/Yr",I188:I282)+SUMIF($D188:$D282,"*TOTAL NUMBER PARTICIPANTS PER YEAR",I188:I282))</f>
        <v>0</v>
      </c>
      <c r="J354" s="552">
        <f ca="1">SUM(E354:I354)</f>
        <v>0</v>
      </c>
      <c r="K354" s="138"/>
      <c r="L354" s="138"/>
      <c r="Q354" s="3"/>
      <c r="R354" s="3"/>
      <c r="W354" s="10"/>
      <c r="X354" s="10"/>
      <c r="Y354" s="10"/>
      <c r="Z354" s="10"/>
      <c r="AP354" s="10"/>
      <c r="AQ354" s="10"/>
      <c r="AR354" s="10"/>
      <c r="AS354" s="10"/>
    </row>
    <row r="355" spans="1:45" ht="19.95" customHeight="1">
      <c r="A355" s="615" t="s">
        <v>12</v>
      </c>
      <c r="B355" s="615"/>
      <c r="C355" s="553"/>
      <c r="D355" s="554"/>
      <c r="E355" s="555">
        <f ca="1">SUM(E283:E354)-(SUMIF($B276:$D354,"*Total SubRecipient Costs",E276:E354)+SUMIF($B276:$D354,"*Total Other Costs IDC Exempt",E276:E354)+SUMIF($B276:$D354,"Total Tuition &amp; Fees",E276:E354)+SUMIF($B276:$D354,"*Total Participant Support Costs",E276:E354))-E342-E576</f>
        <v>0</v>
      </c>
      <c r="F355" s="555">
        <f t="shared" ref="F355:I355" ca="1" si="203">SUM(F283:F354)-(SUMIF($B276:$D354,"*Total SubRecipient Costs",F276:F354)+SUMIF($B276:$D354,"*Total Other Costs IDC Exempt",F276:F354)+SUMIF($B276:$D354,"Total Tuition &amp; Fees",F276:F354)+SUMIF($B276:$D354,"*Total Participant Support Costs",F276:F354))-F342-F576</f>
        <v>0</v>
      </c>
      <c r="G355" s="555">
        <f t="shared" ca="1" si="203"/>
        <v>0</v>
      </c>
      <c r="H355" s="555">
        <f t="shared" ca="1" si="203"/>
        <v>0</v>
      </c>
      <c r="I355" s="555">
        <f t="shared" ca="1" si="203"/>
        <v>0</v>
      </c>
      <c r="J355" s="552">
        <f ca="1">SUM(E355:I355)</f>
        <v>0</v>
      </c>
      <c r="K355" s="142"/>
      <c r="L355" s="142"/>
      <c r="P355" s="15"/>
      <c r="AH355" s="139"/>
      <c r="AI355" s="139"/>
      <c r="AJ355" s="139"/>
      <c r="AK355" s="139"/>
      <c r="AL355" s="139"/>
      <c r="AM355" s="139"/>
      <c r="AN355" s="139"/>
      <c r="AO355" s="139"/>
    </row>
    <row r="356" spans="1:45" s="139" customFormat="1" ht="13.8" customHeight="1" thickBot="1">
      <c r="A356" s="1" t="s">
        <v>5</v>
      </c>
      <c r="B356"/>
      <c r="C356" s="58" t="s">
        <v>160</v>
      </c>
      <c r="D356" s="58" t="s">
        <v>72</v>
      </c>
      <c r="E356"/>
      <c r="F356" s="4"/>
      <c r="G356" s="17"/>
      <c r="H356" s="17"/>
      <c r="I356" s="17"/>
      <c r="J356" s="26"/>
      <c r="K356" s="17"/>
      <c r="L356" s="17"/>
      <c r="M356" s="143"/>
      <c r="N356" s="143"/>
      <c r="Y356"/>
      <c r="Z356"/>
      <c r="AA356"/>
      <c r="AB356"/>
      <c r="AC356"/>
      <c r="AD356"/>
      <c r="AE356"/>
      <c r="AF356"/>
      <c r="AH356"/>
      <c r="AI356"/>
      <c r="AJ356"/>
      <c r="AK356"/>
      <c r="AL356"/>
      <c r="AM356"/>
      <c r="AN356"/>
      <c r="AO356"/>
    </row>
    <row r="357" spans="1:45" ht="13.8" thickBot="1">
      <c r="A357" s="10"/>
      <c r="B357" t="s">
        <v>272</v>
      </c>
      <c r="C357" s="420">
        <f>M357</f>
        <v>5.2630000000000003E-2</v>
      </c>
      <c r="D357" s="136" t="str">
        <f>O357</f>
        <v>TDC</v>
      </c>
      <c r="E357" s="207">
        <f ca="1">IF(O357="MTDC",ROUND(E354*M357,0),IF(O357="TDC",ROUND(E355*M357,0),"ERROR"))-(ROUND(E305*M357,0))</f>
        <v>0</v>
      </c>
      <c r="F357" s="207">
        <f ca="1">IF(O357="MTDC",ROUND(F354*M357,0),IF(O357="TDC",ROUND(F355*M357,0),"ERROR"))-(ROUND(F305*M357,0))</f>
        <v>0</v>
      </c>
      <c r="G357" s="207">
        <f ca="1">IF(O357="MTDC",ROUND(G354*M357,0),IF(O357="TDC",ROUND(G355*M357,0),"ERROR"))-(ROUND(G305*M357,0))</f>
        <v>0</v>
      </c>
      <c r="H357" s="207">
        <f ca="1">IF(O357="MTDC",ROUND(H354*M357,0),IF(O357="TDC",ROUND(H355*M357,0),"ERROR"))-(ROUND(H305*M357,0))</f>
        <v>0</v>
      </c>
      <c r="I357" s="207">
        <f ca="1">IF(O357="MTDC",ROUND(I354*M357,0),IF(O357="TDC",ROUND(I355*M357,0),"ERROR"))-(ROUND(I305*M357,0))</f>
        <v>0</v>
      </c>
      <c r="J357" s="208">
        <f ca="1">SUM(E357:I357)</f>
        <v>0</v>
      </c>
      <c r="K357" s="3"/>
      <c r="L357" s="3"/>
      <c r="M357" s="435">
        <v>5.2630000000000003E-2</v>
      </c>
      <c r="N357" s="15" t="s">
        <v>38</v>
      </c>
      <c r="O357" s="147" t="s">
        <v>277</v>
      </c>
      <c r="P357" s="3"/>
      <c r="Q357" s="3"/>
      <c r="R357" s="3"/>
    </row>
    <row r="358" spans="1:45" s="146" customFormat="1" ht="13.5" customHeight="1">
      <c r="A358" s="10"/>
      <c r="B358" s="10" t="s">
        <v>271</v>
      </c>
      <c r="C358" s="420">
        <f>M357</f>
        <v>5.2630000000000003E-2</v>
      </c>
      <c r="D358" s="136" t="str">
        <f>O357</f>
        <v>TDC</v>
      </c>
      <c r="E358" s="207">
        <f>E550</f>
        <v>0</v>
      </c>
      <c r="F358" s="207">
        <f t="shared" ref="F358:I358" si="204">F550</f>
        <v>0</v>
      </c>
      <c r="G358" s="207">
        <f t="shared" si="204"/>
        <v>0</v>
      </c>
      <c r="H358" s="207">
        <f t="shared" si="204"/>
        <v>0</v>
      </c>
      <c r="I358" s="207">
        <f t="shared" si="204"/>
        <v>0</v>
      </c>
      <c r="J358" s="208">
        <f>SUM(E358:I358)</f>
        <v>0</v>
      </c>
      <c r="K358" s="3"/>
      <c r="L358" s="3"/>
      <c r="W358"/>
      <c r="X358"/>
      <c r="Y358"/>
      <c r="Z358"/>
      <c r="AA358"/>
      <c r="AB358"/>
      <c r="AC358"/>
      <c r="AD358"/>
      <c r="AE358"/>
      <c r="AF358"/>
      <c r="AG358"/>
      <c r="AH358"/>
      <c r="AP358"/>
      <c r="AQ358"/>
      <c r="AR358"/>
      <c r="AS358"/>
    </row>
    <row r="359" spans="1:45" ht="13.5" customHeight="1">
      <c r="A359" s="631" t="s">
        <v>198</v>
      </c>
      <c r="B359" s="631"/>
      <c r="C359" s="140"/>
      <c r="D359" s="141"/>
      <c r="E359" s="205">
        <f ca="1">SUM(E356:E358)</f>
        <v>0</v>
      </c>
      <c r="F359" s="205">
        <f t="shared" ref="F359:I359" ca="1" si="205">SUM(F356:F358)</f>
        <v>0</v>
      </c>
      <c r="G359" s="205">
        <f t="shared" ca="1" si="205"/>
        <v>0</v>
      </c>
      <c r="H359" s="205">
        <f t="shared" ca="1" si="205"/>
        <v>0</v>
      </c>
      <c r="I359" s="205">
        <f t="shared" ca="1" si="205"/>
        <v>0</v>
      </c>
      <c r="J359" s="206">
        <f ca="1">SUM(E359:I359)</f>
        <v>0</v>
      </c>
      <c r="K359" s="142"/>
      <c r="L359" s="142"/>
      <c r="M359" s="2"/>
      <c r="Q359" s="1"/>
      <c r="R359" s="1"/>
      <c r="S359" s="1"/>
      <c r="T359" s="1"/>
      <c r="U359" s="1"/>
    </row>
    <row r="360" spans="1:45" ht="15" customHeight="1">
      <c r="F360"/>
      <c r="J360" s="76"/>
      <c r="K360" s="22"/>
      <c r="L360" s="22"/>
      <c r="W360" s="146"/>
      <c r="X360" s="146"/>
      <c r="Y360" s="146"/>
      <c r="Z360" s="146"/>
      <c r="AI360" s="146"/>
      <c r="AJ360" s="146"/>
      <c r="AK360" s="146"/>
      <c r="AL360" s="146"/>
      <c r="AM360" s="146"/>
      <c r="AN360" s="146"/>
      <c r="AO360" s="146"/>
      <c r="AP360" s="146"/>
      <c r="AQ360" s="146"/>
      <c r="AR360" s="146"/>
      <c r="AS360" s="146"/>
    </row>
    <row r="361" spans="1:45" ht="19.95" customHeight="1">
      <c r="A361" s="550" t="s">
        <v>194</v>
      </c>
      <c r="B361" s="553"/>
      <c r="C361" s="553"/>
      <c r="D361" s="553"/>
      <c r="E361" s="555">
        <f ca="1">SUM(E355+E359)</f>
        <v>0</v>
      </c>
      <c r="F361" s="555">
        <f ca="1">SUM(F355+F359)</f>
        <v>0</v>
      </c>
      <c r="G361" s="555">
        <f ca="1">SUM(G355+G359)</f>
        <v>0</v>
      </c>
      <c r="H361" s="555">
        <f ca="1">SUM(H355+H359)</f>
        <v>0</v>
      </c>
      <c r="I361" s="555">
        <f ca="1">SUM(I355+I359)</f>
        <v>0</v>
      </c>
      <c r="J361" s="552">
        <f ca="1">SUM(E361:I361)</f>
        <v>0</v>
      </c>
      <c r="K361" s="145"/>
      <c r="L361" s="145"/>
      <c r="Q361" s="58"/>
      <c r="R361" s="58"/>
      <c r="S361" s="58"/>
      <c r="T361" s="58"/>
      <c r="AI361" s="146"/>
      <c r="AJ361" s="146"/>
      <c r="AK361" s="146"/>
      <c r="AL361" s="146"/>
      <c r="AM361" s="146"/>
      <c r="AN361" s="146"/>
      <c r="AO361" s="146"/>
    </row>
    <row r="362" spans="1:45" s="146" customFormat="1" ht="15" customHeight="1" thickBot="1">
      <c r="A362"/>
      <c r="B362"/>
      <c r="C362"/>
      <c r="D362"/>
      <c r="E362"/>
      <c r="F362" s="4"/>
      <c r="G362"/>
      <c r="H362"/>
      <c r="I362"/>
      <c r="J362"/>
      <c r="K362"/>
      <c r="L362" s="4"/>
      <c r="Q362" s="222"/>
      <c r="AA362"/>
      <c r="AB362"/>
      <c r="AC362"/>
      <c r="AD362"/>
      <c r="AE362"/>
      <c r="AF362"/>
      <c r="AG362"/>
      <c r="AH362"/>
      <c r="AI362"/>
      <c r="AJ362"/>
      <c r="AK362"/>
      <c r="AL362"/>
      <c r="AM362"/>
      <c r="AN362"/>
      <c r="AO362"/>
    </row>
    <row r="363" spans="1:45" s="146" customFormat="1" ht="15" customHeight="1">
      <c r="A363" s="586" t="s">
        <v>14</v>
      </c>
      <c r="B363" s="587"/>
      <c r="C363" s="587"/>
      <c r="D363" s="587"/>
      <c r="E363" s="587"/>
      <c r="F363" s="587"/>
      <c r="G363" s="587"/>
      <c r="H363" s="587"/>
      <c r="I363" s="587"/>
      <c r="J363" s="588"/>
      <c r="K363"/>
      <c r="L363" s="4"/>
      <c r="Q363" s="222"/>
      <c r="AA363"/>
      <c r="AB363"/>
      <c r="AC363"/>
      <c r="AD363"/>
      <c r="AE363"/>
      <c r="AF363"/>
      <c r="AG363"/>
      <c r="AH363"/>
    </row>
    <row r="364" spans="1:45" ht="15" customHeight="1">
      <c r="A364" s="127" t="s">
        <v>154</v>
      </c>
      <c r="B364" s="122"/>
      <c r="C364" s="122"/>
      <c r="D364" s="122"/>
      <c r="E364" s="122"/>
      <c r="F364" s="122"/>
      <c r="G364" s="122"/>
      <c r="H364" s="122"/>
      <c r="I364" s="122"/>
      <c r="J364" s="126"/>
    </row>
    <row r="365" spans="1:45" s="146" customFormat="1" ht="15" customHeight="1">
      <c r="A365" s="214" t="s">
        <v>40</v>
      </c>
      <c r="B365" s="219"/>
      <c r="C365" s="219"/>
      <c r="D365" s="219"/>
      <c r="E365" s="266">
        <v>0.52500000000000002</v>
      </c>
      <c r="F365" s="266">
        <v>0.52500000000000002</v>
      </c>
      <c r="G365" s="266">
        <v>0.54</v>
      </c>
      <c r="H365" s="266">
        <v>0.54</v>
      </c>
      <c r="I365" s="266">
        <v>0.54</v>
      </c>
      <c r="J365" s="221"/>
      <c r="L365" s="136"/>
      <c r="AA365"/>
      <c r="AB365"/>
      <c r="AC365"/>
      <c r="AD365"/>
      <c r="AE365"/>
      <c r="AF365"/>
      <c r="AG365"/>
      <c r="AH365"/>
      <c r="AI365"/>
      <c r="AJ365"/>
      <c r="AK365"/>
      <c r="AL365"/>
      <c r="AM365"/>
      <c r="AN365"/>
      <c r="AO365"/>
    </row>
    <row r="366" spans="1:45" ht="15" customHeight="1">
      <c r="A366" s="214"/>
      <c r="B366" s="219"/>
      <c r="C366" s="219"/>
      <c r="D366" s="219"/>
      <c r="E366" s="220">
        <f ca="1">ROUND(E354*$E$365,0)</f>
        <v>0</v>
      </c>
      <c r="F366" s="220">
        <f ca="1">ROUND(F354*$F$365,0)</f>
        <v>0</v>
      </c>
      <c r="G366" s="220">
        <f ca="1">ROUND(G354*$G$365,0)</f>
        <v>0</v>
      </c>
      <c r="H366" s="220">
        <f ca="1">ROUND(H354*$H$365,0)</f>
        <v>0</v>
      </c>
      <c r="I366" s="220">
        <f ca="1">ROUND(I354*$I$365,0)</f>
        <v>0</v>
      </c>
      <c r="J366" s="221">
        <f ca="1">SUM(E366:I366)</f>
        <v>0</v>
      </c>
      <c r="K366" s="146"/>
      <c r="L366" s="136"/>
    </row>
    <row r="367" spans="1:45" ht="15.6">
      <c r="A367" s="12"/>
      <c r="B367" s="13"/>
      <c r="C367" s="13"/>
      <c r="D367" s="13"/>
      <c r="E367" s="209"/>
      <c r="F367" s="209"/>
      <c r="G367" s="209"/>
      <c r="H367" s="209"/>
      <c r="I367" s="209"/>
      <c r="J367" s="210"/>
      <c r="K367" s="7"/>
      <c r="L367" s="7"/>
    </row>
    <row r="368" spans="1:45" ht="15">
      <c r="A368" s="214" t="s">
        <v>59</v>
      </c>
      <c r="B368" s="266">
        <v>0.05</v>
      </c>
      <c r="C368" s="215" t="s">
        <v>38</v>
      </c>
      <c r="D368" s="216" t="s">
        <v>278</v>
      </c>
      <c r="E368" s="217">
        <f ca="1">IF($D$368="MTDC",ROUND(E354*$B$368,0),IF($D$368="TDC",ROUND(E355*$B$368,0),IF($D$368="TRS",ROUND(E361*$B$368,0),"ERROR")))</f>
        <v>0</v>
      </c>
      <c r="F368" s="217">
        <f ca="1">IF($D$368="MTDC",ROUND(F354*$B$368,0),IF($D$368="Participant",ROUND(F343*$B$368,0),IF($D$368="TDC",ROUND(F355*$B$368,0),IF($D$368="TRS",ROUND(F361*$B$368,0),"ERROR"))))</f>
        <v>0</v>
      </c>
      <c r="G368" s="217">
        <f ca="1">IF($D$368="MTDC",ROUND(G354*$B$368,0),IF($D$368="Participant",ROUND(G343*$B$368,0),IF($D$368="TDC",ROUND(G355*$B$368,0),IF($D$368="TRS",ROUND(G361*$B$368,0),"ERROR"))))</f>
        <v>0</v>
      </c>
      <c r="H368" s="217">
        <f ca="1">IF($D$368="MTDC",ROUND(H354*$B$368,0),IF($D$368="Participant",ROUND(H343*$B$368,0),IF($D$368="TDC",ROUND(H355*$B$368,0),IF($D$368="TRS",ROUND(H361*$B$368,0),"ERROR"))))</f>
        <v>0</v>
      </c>
      <c r="I368" s="217">
        <f ca="1">IF($D$368="MTDC",ROUND(I354*$B$368,0),IF($D$368="Participant",ROUND(I343*$B$368,0),IF($D$368="TDC",ROUND(I355*$B$368,0),IF($D$368="TRS",ROUND(I361*$B$368,0),"ERROR"))))</f>
        <v>0</v>
      </c>
      <c r="J368" s="218">
        <f ca="1">SUM(E368:I368)</f>
        <v>0</v>
      </c>
      <c r="K368" s="146"/>
      <c r="L368" s="136"/>
    </row>
    <row r="369" spans="1:19" ht="13.8" thickBot="1">
      <c r="A369" s="14"/>
      <c r="B369" s="113" t="s">
        <v>78</v>
      </c>
      <c r="C369" s="113"/>
      <c r="D369" s="113"/>
      <c r="E369" s="211">
        <f t="shared" ref="E369:J369" ca="1" si="206">E366-E368</f>
        <v>0</v>
      </c>
      <c r="F369" s="211">
        <f t="shared" ca="1" si="206"/>
        <v>0</v>
      </c>
      <c r="G369" s="211">
        <f t="shared" ca="1" si="206"/>
        <v>0</v>
      </c>
      <c r="H369" s="211">
        <f t="shared" ca="1" si="206"/>
        <v>0</v>
      </c>
      <c r="I369" s="211">
        <f t="shared" ca="1" si="206"/>
        <v>0</v>
      </c>
      <c r="J369" s="212">
        <f t="shared" ca="1" si="206"/>
        <v>0</v>
      </c>
    </row>
    <row r="370" spans="1:19">
      <c r="A370" s="137" t="s">
        <v>195</v>
      </c>
    </row>
    <row r="371" spans="1:19" ht="15.6" customHeight="1">
      <c r="A371" s="137"/>
      <c r="E371" s="276"/>
      <c r="F371" s="277"/>
      <c r="G371" s="276"/>
      <c r="H371" s="276"/>
      <c r="I371" s="276"/>
      <c r="J371" s="276"/>
    </row>
    <row r="372" spans="1:19" ht="15.6" hidden="1" customHeight="1">
      <c r="A372" s="137"/>
      <c r="E372" s="353"/>
      <c r="F372" s="354"/>
      <c r="G372" s="353"/>
      <c r="H372" s="353"/>
      <c r="I372" s="353"/>
      <c r="J372" s="353"/>
    </row>
    <row r="373" spans="1:19" ht="16.2" hidden="1" thickBot="1">
      <c r="A373" s="591" t="s">
        <v>166</v>
      </c>
      <c r="B373" s="591"/>
      <c r="C373" s="591"/>
      <c r="D373" s="591"/>
      <c r="E373" s="591"/>
      <c r="F373" s="591"/>
      <c r="G373" s="591"/>
      <c r="H373" s="591"/>
      <c r="I373" s="591"/>
      <c r="J373" s="591"/>
    </row>
    <row r="374" spans="1:19" ht="15.6" hidden="1">
      <c r="A374" s="518" t="s">
        <v>315</v>
      </c>
      <c r="B374" s="519"/>
      <c r="C374" s="519"/>
      <c r="D374" s="519"/>
      <c r="E374" s="519"/>
      <c r="F374" s="519"/>
      <c r="G374" s="519"/>
      <c r="H374" s="519"/>
      <c r="I374" s="519"/>
      <c r="J374" s="519"/>
      <c r="K374" s="519"/>
      <c r="L374" s="519"/>
      <c r="M374" s="519"/>
      <c r="N374" s="519"/>
      <c r="O374" s="519"/>
      <c r="P374" s="519"/>
      <c r="Q374" s="519"/>
      <c r="R374" s="520"/>
    </row>
    <row r="375" spans="1:19" ht="15.6" hidden="1">
      <c r="A375" s="521" t="s">
        <v>316</v>
      </c>
      <c r="B375" s="535"/>
      <c r="C375" s="535"/>
      <c r="D375" s="535"/>
      <c r="E375" s="535"/>
      <c r="F375" s="535"/>
      <c r="G375" s="535"/>
      <c r="H375" s="535"/>
      <c r="I375" s="535"/>
      <c r="J375" s="535"/>
      <c r="K375" s="535"/>
      <c r="L375" s="535"/>
      <c r="M375" s="535"/>
      <c r="N375" s="535"/>
      <c r="O375" s="535"/>
      <c r="P375" s="535"/>
      <c r="Q375" s="535"/>
      <c r="R375" s="522"/>
    </row>
    <row r="376" spans="1:19" hidden="1">
      <c r="A376" s="475" t="s">
        <v>16</v>
      </c>
      <c r="C376" s="331" t="s">
        <v>336</v>
      </c>
      <c r="D376" s="58"/>
      <c r="E376" s="8"/>
      <c r="F376" s="8"/>
      <c r="G376" s="8"/>
      <c r="H376" s="8"/>
      <c r="I376" s="8"/>
      <c r="J376" s="45"/>
      <c r="L376" s="58" t="s">
        <v>118</v>
      </c>
      <c r="M376" s="71" t="s">
        <v>80</v>
      </c>
      <c r="N376" s="71"/>
      <c r="O376" s="71" t="s">
        <v>245</v>
      </c>
      <c r="P376" s="71" t="s">
        <v>108</v>
      </c>
      <c r="Q376" s="71" t="s">
        <v>18</v>
      </c>
      <c r="R376" s="476"/>
      <c r="S376" s="56"/>
    </row>
    <row r="377" spans="1:19" hidden="1">
      <c r="A377" s="475" t="s">
        <v>17</v>
      </c>
      <c r="C377" s="92"/>
      <c r="D377" s="92"/>
      <c r="E377" s="18" t="s">
        <v>2</v>
      </c>
      <c r="F377" s="18" t="s">
        <v>3</v>
      </c>
      <c r="G377" s="18" t="s">
        <v>4</v>
      </c>
      <c r="H377" s="18" t="s">
        <v>8</v>
      </c>
      <c r="I377" s="18" t="s">
        <v>9</v>
      </c>
      <c r="J377" s="46" t="s">
        <v>1</v>
      </c>
      <c r="L377" s="58" t="s">
        <v>117</v>
      </c>
      <c r="M377" s="46" t="s">
        <v>15</v>
      </c>
      <c r="N377" s="46" t="s">
        <v>245</v>
      </c>
      <c r="O377" s="46" t="s">
        <v>101</v>
      </c>
      <c r="P377" s="46" t="s">
        <v>109</v>
      </c>
      <c r="Q377" s="46" t="s">
        <v>111</v>
      </c>
      <c r="R377" s="157" t="s">
        <v>101</v>
      </c>
      <c r="S377" s="56"/>
    </row>
    <row r="378" spans="1:19" hidden="1">
      <c r="A378" s="265" t="s">
        <v>61</v>
      </c>
      <c r="B378" s="58" t="s">
        <v>62</v>
      </c>
      <c r="D378" s="4"/>
      <c r="E378" s="3"/>
      <c r="F378" s="3"/>
      <c r="G378" s="3"/>
      <c r="H378" s="3"/>
      <c r="I378" s="3"/>
      <c r="J378" s="47"/>
      <c r="L378" s="24"/>
      <c r="M378" s="63"/>
      <c r="N378" s="63"/>
      <c r="O378" s="63"/>
      <c r="P378" s="229"/>
      <c r="Q378" s="63"/>
      <c r="R378" s="477"/>
    </row>
    <row r="379" spans="1:19" hidden="1">
      <c r="A379" s="257">
        <f>A12</f>
        <v>0</v>
      </c>
      <c r="B379" s="15" t="s">
        <v>122</v>
      </c>
      <c r="D379" s="34" t="s">
        <v>121</v>
      </c>
      <c r="E379" s="100">
        <f>ROUND($Q379*$R379,6)</f>
        <v>0</v>
      </c>
      <c r="F379" s="100">
        <f>ROUND($Q380*$R380,6)</f>
        <v>0</v>
      </c>
      <c r="G379" s="100">
        <f>ROUND($Q381*$R381,6)</f>
        <v>0</v>
      </c>
      <c r="H379" s="100">
        <f>ROUND($Q382*$R382,6)</f>
        <v>0</v>
      </c>
      <c r="I379" s="100">
        <f>ROUND($Q383*$R383,6)</f>
        <v>0</v>
      </c>
      <c r="J379" s="47"/>
      <c r="L379" s="150">
        <f>M12</f>
        <v>0</v>
      </c>
      <c r="M379" s="230">
        <f>ROUND(L379/12,2)</f>
        <v>0</v>
      </c>
      <c r="N379" s="230">
        <f>LOOKUP(O379,'Longevity Lookup'!$B$3:$B$506)</f>
        <v>0</v>
      </c>
      <c r="O379" s="224">
        <v>0</v>
      </c>
      <c r="P379" s="227">
        <v>1.03</v>
      </c>
      <c r="Q379" s="466">
        <v>0</v>
      </c>
      <c r="R379" s="478">
        <v>12</v>
      </c>
    </row>
    <row r="380" spans="1:19" hidden="1">
      <c r="A380" s="116"/>
      <c r="B380" s="4"/>
      <c r="C380" s="100"/>
      <c r="D380" s="74" t="s">
        <v>15</v>
      </c>
      <c r="E380" s="57">
        <f>ROUND((M379+N379)*E379*P379,0)</f>
        <v>0</v>
      </c>
      <c r="F380" s="57">
        <f>ROUND((M379+N379)*F379*P379*P380,0)</f>
        <v>0</v>
      </c>
      <c r="G380" s="57">
        <f>ROUND((M379+N379)*G379*P379*P380*P381,0)</f>
        <v>0</v>
      </c>
      <c r="H380" s="57">
        <f>ROUND((M379+N379)*H379*P379*P380*P381*P382,0)</f>
        <v>0</v>
      </c>
      <c r="I380" s="57">
        <f>ROUND((M379+N379)*I379*P379*P380*P381*P382*P383,0)</f>
        <v>0</v>
      </c>
      <c r="J380" s="172">
        <f>SUM(E380:I380)</f>
        <v>0</v>
      </c>
      <c r="L380" s="231"/>
      <c r="M380" s="63"/>
      <c r="N380" s="63"/>
      <c r="O380" s="63"/>
      <c r="P380" s="227">
        <v>1.03</v>
      </c>
      <c r="Q380" s="466">
        <v>0</v>
      </c>
      <c r="R380" s="478">
        <v>12</v>
      </c>
    </row>
    <row r="381" spans="1:19" hidden="1">
      <c r="A381" s="257"/>
      <c r="B381" s="4"/>
      <c r="C381" s="100"/>
      <c r="D381" s="74" t="s">
        <v>30</v>
      </c>
      <c r="E381" s="57">
        <f>ROUND(E380*$Q$6,0)</f>
        <v>0</v>
      </c>
      <c r="F381" s="57">
        <f t="shared" ref="F381:I381" si="207">ROUND(F380*$Q$6,0)</f>
        <v>0</v>
      </c>
      <c r="G381" s="57">
        <f t="shared" si="207"/>
        <v>0</v>
      </c>
      <c r="H381" s="57">
        <f t="shared" si="207"/>
        <v>0</v>
      </c>
      <c r="I381" s="57">
        <f t="shared" si="207"/>
        <v>0</v>
      </c>
      <c r="J381" s="172">
        <f>SUM(E381:I381)</f>
        <v>0</v>
      </c>
      <c r="L381" s="231"/>
      <c r="M381" s="63"/>
      <c r="N381" s="63"/>
      <c r="O381" s="63"/>
      <c r="P381" s="227">
        <v>1.03</v>
      </c>
      <c r="Q381" s="466">
        <v>0</v>
      </c>
      <c r="R381" s="478">
        <v>12</v>
      </c>
    </row>
    <row r="382" spans="1:19" ht="15" hidden="1">
      <c r="A382" s="257"/>
      <c r="B382" s="4"/>
      <c r="C382" s="100"/>
      <c r="D382" s="74" t="s">
        <v>29</v>
      </c>
      <c r="E382" s="184">
        <f>ROUND($Q$7*E379,0)</f>
        <v>0</v>
      </c>
      <c r="F382" s="184">
        <f t="shared" ref="F382:I382" si="208">ROUND($Q$7*F379,0)</f>
        <v>0</v>
      </c>
      <c r="G382" s="184">
        <f t="shared" si="208"/>
        <v>0</v>
      </c>
      <c r="H382" s="184">
        <f t="shared" si="208"/>
        <v>0</v>
      </c>
      <c r="I382" s="184">
        <f t="shared" si="208"/>
        <v>0</v>
      </c>
      <c r="J382" s="181">
        <f>SUM(E382:I382)</f>
        <v>0</v>
      </c>
      <c r="L382" s="231"/>
      <c r="M382" s="63"/>
      <c r="N382" s="63"/>
      <c r="O382" s="63"/>
      <c r="P382" s="227">
        <v>1.03</v>
      </c>
      <c r="Q382" s="466">
        <v>0</v>
      </c>
      <c r="R382" s="478">
        <v>12</v>
      </c>
    </row>
    <row r="383" spans="1:19" hidden="1">
      <c r="A383" s="257"/>
      <c r="B383" s="4"/>
      <c r="C383" s="100"/>
      <c r="D383" s="77" t="s">
        <v>171</v>
      </c>
      <c r="E383" s="185">
        <f t="shared" ref="E383:J383" si="209">SUM(E381:E382)</f>
        <v>0</v>
      </c>
      <c r="F383" s="185">
        <f>SUM(F381:F382)</f>
        <v>0</v>
      </c>
      <c r="G383" s="185">
        <f t="shared" si="209"/>
        <v>0</v>
      </c>
      <c r="H383" s="185">
        <f t="shared" si="209"/>
        <v>0</v>
      </c>
      <c r="I383" s="185">
        <f t="shared" si="209"/>
        <v>0</v>
      </c>
      <c r="J383" s="186">
        <f t="shared" si="209"/>
        <v>0</v>
      </c>
      <c r="L383" s="231"/>
      <c r="M383" s="63"/>
      <c r="N383" s="63"/>
      <c r="O383" s="63"/>
      <c r="P383" s="227">
        <v>1.03</v>
      </c>
      <c r="Q383" s="466">
        <v>0</v>
      </c>
      <c r="R383" s="478">
        <v>12</v>
      </c>
    </row>
    <row r="384" spans="1:19" hidden="1">
      <c r="A384" s="257"/>
      <c r="B384" s="4"/>
      <c r="C384" s="100"/>
      <c r="D384" s="74"/>
      <c r="E384" s="17"/>
      <c r="F384" s="17"/>
      <c r="G384" s="17"/>
      <c r="H384" s="17"/>
      <c r="I384" s="17"/>
      <c r="J384" s="26"/>
      <c r="L384" s="231"/>
      <c r="M384" s="63"/>
      <c r="N384" s="63"/>
      <c r="O384" s="63"/>
      <c r="P384" s="32"/>
      <c r="Q384" s="63"/>
      <c r="R384" s="479"/>
    </row>
    <row r="385" spans="1:19" ht="15.6" hidden="1" customHeight="1">
      <c r="A385" s="577" t="s">
        <v>19</v>
      </c>
      <c r="B385" s="578"/>
      <c r="C385" s="480"/>
      <c r="D385" s="480"/>
      <c r="E385" s="178">
        <f>SUMIF($D$379:$D$384,"*Salary",E379:E384)</f>
        <v>0</v>
      </c>
      <c r="F385" s="178">
        <f>SUMIF($D$379:$D$384,"*Salary",F379:F384)</f>
        <v>0</v>
      </c>
      <c r="G385" s="178">
        <f>SUMIF($D$379:$D$384,"*Salary",G379:G384)</f>
        <v>0</v>
      </c>
      <c r="H385" s="178">
        <f>SUMIF($D$379:$D$384,"*Salary",H379:H384)</f>
        <v>0</v>
      </c>
      <c r="I385" s="178">
        <f>SUMIF($D$379:$D$384,"*Salary",I379:I384)</f>
        <v>0</v>
      </c>
      <c r="J385" s="172">
        <f>SUM(E385:I385)</f>
        <v>0</v>
      </c>
      <c r="R385" s="118"/>
    </row>
    <row r="386" spans="1:19" ht="16.8" hidden="1">
      <c r="A386" s="577" t="s">
        <v>20</v>
      </c>
      <c r="B386" s="578"/>
      <c r="C386" s="480"/>
      <c r="D386" s="480"/>
      <c r="E386" s="180">
        <f>SUMIF(D379:D384,"*Total Fringe",E379:E384)</f>
        <v>0</v>
      </c>
      <c r="F386" s="180">
        <f>SUMIF(D379:D384,"*Total Fringe",F379:F384)</f>
        <v>0</v>
      </c>
      <c r="G386" s="180">
        <f>SUMIF(D379:D384,"*Total Fringe",G379:G384)</f>
        <v>0</v>
      </c>
      <c r="H386" s="180">
        <f>SUMIF(D379:D384,"*Total Fringe",H379:H384)</f>
        <v>0</v>
      </c>
      <c r="I386" s="180">
        <f>SUMIF(D379:D384,"*Total Fringe",I379:I384)</f>
        <v>0</v>
      </c>
      <c r="J386" s="181">
        <f>SUM(E386:I386)</f>
        <v>0</v>
      </c>
      <c r="R386" s="118"/>
    </row>
    <row r="387" spans="1:19" ht="15.6" hidden="1">
      <c r="A387" s="577" t="s">
        <v>21</v>
      </c>
      <c r="B387" s="578"/>
      <c r="C387" s="480"/>
      <c r="D387" s="480"/>
      <c r="E387" s="191">
        <f>SUM(E385:E386)</f>
        <v>0</v>
      </c>
      <c r="F387" s="191">
        <f>SUM(F385:F386)</f>
        <v>0</v>
      </c>
      <c r="G387" s="191">
        <f>SUM(G385:G386)</f>
        <v>0</v>
      </c>
      <c r="H387" s="191">
        <f>SUM(H385:H386)</f>
        <v>0</v>
      </c>
      <c r="I387" s="191">
        <f>SUM(I385:I386)</f>
        <v>0</v>
      </c>
      <c r="J387" s="172">
        <f>SUM(E387:I387)</f>
        <v>0</v>
      </c>
      <c r="R387" s="118"/>
    </row>
    <row r="388" spans="1:19" ht="15.6" hidden="1">
      <c r="A388" s="521" t="s">
        <v>317</v>
      </c>
      <c r="B388" s="535"/>
      <c r="C388" s="535"/>
      <c r="D388" s="535"/>
      <c r="E388" s="535"/>
      <c r="F388" s="535"/>
      <c r="G388" s="535"/>
      <c r="H388" s="535"/>
      <c r="I388" s="535"/>
      <c r="J388" s="535"/>
      <c r="K388" s="535"/>
      <c r="L388" s="535"/>
      <c r="M388" s="535"/>
      <c r="N388" s="535"/>
      <c r="O388" s="535"/>
      <c r="P388" s="535"/>
      <c r="Q388" s="535"/>
      <c r="R388" s="522"/>
    </row>
    <row r="389" spans="1:19" hidden="1">
      <c r="A389" s="475" t="s">
        <v>16</v>
      </c>
      <c r="C389" s="331" t="s">
        <v>336</v>
      </c>
      <c r="D389" s="58"/>
      <c r="E389" s="8"/>
      <c r="F389" s="8"/>
      <c r="G389" s="8"/>
      <c r="H389" s="8"/>
      <c r="I389" s="8"/>
      <c r="J389" s="45"/>
      <c r="L389" s="58" t="s">
        <v>118</v>
      </c>
      <c r="M389" s="71" t="s">
        <v>80</v>
      </c>
      <c r="N389" s="71"/>
      <c r="O389" s="71" t="s">
        <v>245</v>
      </c>
      <c r="P389" s="71" t="s">
        <v>108</v>
      </c>
      <c r="Q389" s="71" t="s">
        <v>18</v>
      </c>
      <c r="R389" s="476"/>
      <c r="S389" s="56"/>
    </row>
    <row r="390" spans="1:19" hidden="1">
      <c r="A390" s="475" t="s">
        <v>17</v>
      </c>
      <c r="C390" s="92"/>
      <c r="D390" s="92"/>
      <c r="E390" s="18" t="s">
        <v>2</v>
      </c>
      <c r="F390" s="18" t="s">
        <v>3</v>
      </c>
      <c r="G390" s="18" t="s">
        <v>4</v>
      </c>
      <c r="H390" s="18" t="s">
        <v>8</v>
      </c>
      <c r="I390" s="18" t="s">
        <v>9</v>
      </c>
      <c r="J390" s="46" t="s">
        <v>1</v>
      </c>
      <c r="L390" s="58" t="s">
        <v>117</v>
      </c>
      <c r="M390" s="46" t="s">
        <v>15</v>
      </c>
      <c r="N390" s="46" t="s">
        <v>245</v>
      </c>
      <c r="O390" s="46" t="s">
        <v>101</v>
      </c>
      <c r="P390" s="46" t="s">
        <v>109</v>
      </c>
      <c r="Q390" s="46" t="s">
        <v>111</v>
      </c>
      <c r="R390" s="157" t="s">
        <v>101</v>
      </c>
      <c r="S390" s="56"/>
    </row>
    <row r="391" spans="1:19" hidden="1">
      <c r="A391" s="265" t="s">
        <v>61</v>
      </c>
      <c r="B391" s="58" t="s">
        <v>62</v>
      </c>
      <c r="D391" s="4"/>
      <c r="E391" s="3"/>
      <c r="F391" s="3"/>
      <c r="G391" s="3"/>
      <c r="H391" s="3"/>
      <c r="I391" s="3"/>
      <c r="J391" s="47"/>
      <c r="L391" s="24"/>
      <c r="M391" s="63"/>
      <c r="N391" s="63"/>
      <c r="O391" s="63"/>
      <c r="P391" s="229"/>
      <c r="Q391" s="63"/>
      <c r="R391" s="477"/>
    </row>
    <row r="392" spans="1:19" hidden="1">
      <c r="A392" s="257">
        <f>A18</f>
        <v>0</v>
      </c>
      <c r="B392" s="15" t="str">
        <f>B18</f>
        <v>Co-PI</v>
      </c>
      <c r="D392" s="34" t="s">
        <v>121</v>
      </c>
      <c r="E392" s="100">
        <f>ROUND($Q392*$R392,6)</f>
        <v>0</v>
      </c>
      <c r="F392" s="100">
        <f>ROUND($Q393*$R393,6)</f>
        <v>0</v>
      </c>
      <c r="G392" s="100">
        <f>ROUND($Q394*$R394,6)</f>
        <v>0</v>
      </c>
      <c r="H392" s="100">
        <f>ROUND($Q395*$R395,6)</f>
        <v>0</v>
      </c>
      <c r="I392" s="100">
        <f>ROUND($Q396*$R396,6)</f>
        <v>0</v>
      </c>
      <c r="J392" s="47"/>
      <c r="L392" s="150">
        <f>M18</f>
        <v>0</v>
      </c>
      <c r="M392" s="230">
        <f>ROUND(L392/12,2)</f>
        <v>0</v>
      </c>
      <c r="N392" s="230">
        <f>LOOKUP(O392,'Longevity Lookup'!$B$3:$B$506)</f>
        <v>0</v>
      </c>
      <c r="O392" s="224">
        <v>0</v>
      </c>
      <c r="P392" s="227">
        <v>1.03</v>
      </c>
      <c r="Q392" s="466">
        <v>0</v>
      </c>
      <c r="R392" s="478">
        <v>12</v>
      </c>
    </row>
    <row r="393" spans="1:19" hidden="1">
      <c r="A393" s="116"/>
      <c r="B393" s="4"/>
      <c r="C393" s="100"/>
      <c r="D393" s="74" t="s">
        <v>15</v>
      </c>
      <c r="E393" s="57">
        <f>ROUND((M392+N392)*E392*P392,0)</f>
        <v>0</v>
      </c>
      <c r="F393" s="57">
        <f>ROUND((M392+N392)*F392*P392*P393,0)</f>
        <v>0</v>
      </c>
      <c r="G393" s="57">
        <f>ROUND((M392+N392)*G392*P392*P393*P394,0)</f>
        <v>0</v>
      </c>
      <c r="H393" s="57">
        <f>ROUND((M392+N392)*H392*P392*P393*P394*P395,0)</f>
        <v>0</v>
      </c>
      <c r="I393" s="57">
        <f>ROUND((M392+N392)*I392*P392*P393*P394*P395*P396,0)</f>
        <v>0</v>
      </c>
      <c r="J393" s="172">
        <f>SUM(E393:I393)</f>
        <v>0</v>
      </c>
      <c r="L393" s="231"/>
      <c r="M393" s="63"/>
      <c r="N393" s="63"/>
      <c r="O393" s="63"/>
      <c r="P393" s="227">
        <v>1.03</v>
      </c>
      <c r="Q393" s="466">
        <v>0</v>
      </c>
      <c r="R393" s="478">
        <v>12</v>
      </c>
    </row>
    <row r="394" spans="1:19" hidden="1">
      <c r="A394" s="257"/>
      <c r="B394" s="4"/>
      <c r="C394" s="100"/>
      <c r="D394" s="74" t="s">
        <v>30</v>
      </c>
      <c r="E394" s="57">
        <f>ROUND(E393*$Q$6,0)</f>
        <v>0</v>
      </c>
      <c r="F394" s="57">
        <f t="shared" ref="F394:I394" si="210">ROUND(F393*$Q$6,0)</f>
        <v>0</v>
      </c>
      <c r="G394" s="57">
        <f t="shared" si="210"/>
        <v>0</v>
      </c>
      <c r="H394" s="57">
        <f t="shared" si="210"/>
        <v>0</v>
      </c>
      <c r="I394" s="57">
        <f t="shared" si="210"/>
        <v>0</v>
      </c>
      <c r="J394" s="172">
        <f>SUM(E394:I394)</f>
        <v>0</v>
      </c>
      <c r="L394" s="231"/>
      <c r="M394" s="63"/>
      <c r="N394" s="63"/>
      <c r="O394" s="63"/>
      <c r="P394" s="227">
        <v>1.03</v>
      </c>
      <c r="Q394" s="466">
        <v>0</v>
      </c>
      <c r="R394" s="478">
        <v>12</v>
      </c>
    </row>
    <row r="395" spans="1:19" ht="15" hidden="1">
      <c r="A395" s="257"/>
      <c r="B395" s="4"/>
      <c r="C395" s="100"/>
      <c r="D395" s="74" t="s">
        <v>29</v>
      </c>
      <c r="E395" s="184">
        <f>ROUND($Q$7*E392,0)</f>
        <v>0</v>
      </c>
      <c r="F395" s="184">
        <f t="shared" ref="F395:I395" si="211">ROUND($Q$7*F392,0)</f>
        <v>0</v>
      </c>
      <c r="G395" s="184">
        <f t="shared" si="211"/>
        <v>0</v>
      </c>
      <c r="H395" s="184">
        <f t="shared" si="211"/>
        <v>0</v>
      </c>
      <c r="I395" s="184">
        <f t="shared" si="211"/>
        <v>0</v>
      </c>
      <c r="J395" s="181">
        <f>SUM(E395:I395)</f>
        <v>0</v>
      </c>
      <c r="L395" s="231"/>
      <c r="M395" s="63"/>
      <c r="N395" s="63"/>
      <c r="O395" s="63"/>
      <c r="P395" s="227">
        <v>1.03</v>
      </c>
      <c r="Q395" s="466">
        <v>0</v>
      </c>
      <c r="R395" s="478">
        <v>12</v>
      </c>
    </row>
    <row r="396" spans="1:19" hidden="1">
      <c r="A396" s="257"/>
      <c r="B396" s="4"/>
      <c r="C396" s="100"/>
      <c r="D396" s="77" t="s">
        <v>171</v>
      </c>
      <c r="E396" s="185">
        <f t="shared" ref="E396" si="212">SUM(E394:E395)</f>
        <v>0</v>
      </c>
      <c r="F396" s="185">
        <f>SUM(F394:F395)</f>
        <v>0</v>
      </c>
      <c r="G396" s="185">
        <f t="shared" ref="G396:J396" si="213">SUM(G394:G395)</f>
        <v>0</v>
      </c>
      <c r="H396" s="185">
        <f t="shared" si="213"/>
        <v>0</v>
      </c>
      <c r="I396" s="185">
        <f t="shared" si="213"/>
        <v>0</v>
      </c>
      <c r="J396" s="186">
        <f t="shared" si="213"/>
        <v>0</v>
      </c>
      <c r="L396" s="231"/>
      <c r="M396" s="63"/>
      <c r="N396" s="63"/>
      <c r="O396" s="63"/>
      <c r="P396" s="227">
        <v>1.03</v>
      </c>
      <c r="Q396" s="466">
        <v>0</v>
      </c>
      <c r="R396" s="478">
        <v>12</v>
      </c>
    </row>
    <row r="397" spans="1:19" hidden="1">
      <c r="A397" s="257"/>
      <c r="B397" s="4"/>
      <c r="C397" s="100"/>
      <c r="D397" s="74"/>
      <c r="E397" s="17"/>
      <c r="F397" s="17"/>
      <c r="G397" s="17"/>
      <c r="H397" s="17"/>
      <c r="I397" s="17"/>
      <c r="J397" s="26"/>
      <c r="L397" s="231"/>
      <c r="M397" s="63"/>
      <c r="N397" s="63"/>
      <c r="O397" s="63"/>
      <c r="P397" s="32"/>
      <c r="Q397" s="63"/>
      <c r="R397" s="479"/>
    </row>
    <row r="398" spans="1:19" ht="15.6" hidden="1" customHeight="1">
      <c r="A398" s="577" t="s">
        <v>19</v>
      </c>
      <c r="B398" s="578"/>
      <c r="C398" s="480"/>
      <c r="D398" s="480"/>
      <c r="E398" s="178">
        <f>SUMIF($D$392:$D$397,"*Salary",E392:E397)</f>
        <v>0</v>
      </c>
      <c r="F398" s="178">
        <f>SUMIF($D$392:$D$397,"*Salary",F392:F397)</f>
        <v>0</v>
      </c>
      <c r="G398" s="178">
        <f>SUMIF($D$392:$D$397,"*Salary",G392:G397)</f>
        <v>0</v>
      </c>
      <c r="H398" s="178">
        <f>SUMIF($D$392:$D$397,"*Salary",H392:H397)</f>
        <v>0</v>
      </c>
      <c r="I398" s="178">
        <f>SUMIF($D$392:$D$397,"*Salary",I392:I397)</f>
        <v>0</v>
      </c>
      <c r="J398" s="172">
        <f>SUM(E398:I398)</f>
        <v>0</v>
      </c>
      <c r="R398" s="118"/>
    </row>
    <row r="399" spans="1:19" ht="16.8" hidden="1">
      <c r="A399" s="577" t="s">
        <v>20</v>
      </c>
      <c r="B399" s="578"/>
      <c r="C399" s="480"/>
      <c r="D399" s="480"/>
      <c r="E399" s="180">
        <f>SUMIF(D392:D397,"*Total Fringe",E392:E397)</f>
        <v>0</v>
      </c>
      <c r="F399" s="180">
        <f>SUMIF(D392:D397,"*Total Fringe",F392:F397)</f>
        <v>0</v>
      </c>
      <c r="G399" s="180">
        <f>SUMIF(D392:D397,"*Total Fringe",G392:G397)</f>
        <v>0</v>
      </c>
      <c r="H399" s="180">
        <f>SUMIF(D392:D397,"*Total Fringe",H392:H397)</f>
        <v>0</v>
      </c>
      <c r="I399" s="180">
        <f>SUMIF(D392:D397,"*Total Fringe",I392:I397)</f>
        <v>0</v>
      </c>
      <c r="J399" s="181">
        <f>SUM(E399:I399)</f>
        <v>0</v>
      </c>
      <c r="R399" s="118"/>
    </row>
    <row r="400" spans="1:19" ht="15.6" hidden="1">
      <c r="A400" s="577" t="s">
        <v>21</v>
      </c>
      <c r="B400" s="578"/>
      <c r="C400" s="480"/>
      <c r="D400" s="480"/>
      <c r="E400" s="191">
        <f>SUM(E398:E399)</f>
        <v>0</v>
      </c>
      <c r="F400" s="191">
        <f>SUM(F398:F399)</f>
        <v>0</v>
      </c>
      <c r="G400" s="191">
        <f>SUM(G398:G399)</f>
        <v>0</v>
      </c>
      <c r="H400" s="191">
        <f>SUM(H398:H399)</f>
        <v>0</v>
      </c>
      <c r="I400" s="191">
        <f>SUM(I398:I399)</f>
        <v>0</v>
      </c>
      <c r="J400" s="172">
        <f>SUM(E400:I400)</f>
        <v>0</v>
      </c>
      <c r="R400" s="118"/>
    </row>
    <row r="401" spans="1:19" ht="15.6" hidden="1">
      <c r="A401" s="521" t="s">
        <v>318</v>
      </c>
      <c r="B401" s="535"/>
      <c r="C401" s="535"/>
      <c r="D401" s="535"/>
      <c r="E401" s="535"/>
      <c r="F401" s="535"/>
      <c r="G401" s="535"/>
      <c r="H401" s="535"/>
      <c r="I401" s="535"/>
      <c r="J401" s="535"/>
      <c r="K401" s="535"/>
      <c r="L401" s="535"/>
      <c r="M401" s="535"/>
      <c r="N401" s="535"/>
      <c r="O401" s="535"/>
      <c r="P401" s="535"/>
      <c r="Q401" s="535"/>
      <c r="R401" s="522"/>
    </row>
    <row r="402" spans="1:19" hidden="1">
      <c r="A402" s="475" t="s">
        <v>16</v>
      </c>
      <c r="C402" s="331" t="s">
        <v>336</v>
      </c>
      <c r="D402" s="58"/>
      <c r="E402" s="8"/>
      <c r="F402" s="8"/>
      <c r="G402" s="8"/>
      <c r="H402" s="8"/>
      <c r="I402" s="8"/>
      <c r="J402" s="45"/>
      <c r="L402" s="58" t="s">
        <v>118</v>
      </c>
      <c r="M402" s="71" t="s">
        <v>80</v>
      </c>
      <c r="N402" s="71"/>
      <c r="O402" s="71" t="s">
        <v>245</v>
      </c>
      <c r="P402" s="71" t="s">
        <v>108</v>
      </c>
      <c r="Q402" s="71" t="s">
        <v>18</v>
      </c>
      <c r="R402" s="476"/>
      <c r="S402" s="56"/>
    </row>
    <row r="403" spans="1:19" hidden="1">
      <c r="A403" s="475" t="s">
        <v>17</v>
      </c>
      <c r="C403" s="92"/>
      <c r="D403" s="92"/>
      <c r="E403" s="18" t="s">
        <v>2</v>
      </c>
      <c r="F403" s="18" t="s">
        <v>3</v>
      </c>
      <c r="G403" s="18" t="s">
        <v>4</v>
      </c>
      <c r="H403" s="18" t="s">
        <v>8</v>
      </c>
      <c r="I403" s="18" t="s">
        <v>9</v>
      </c>
      <c r="J403" s="46" t="s">
        <v>1</v>
      </c>
      <c r="L403" s="58" t="s">
        <v>117</v>
      </c>
      <c r="M403" s="46" t="s">
        <v>15</v>
      </c>
      <c r="N403" s="46" t="s">
        <v>245</v>
      </c>
      <c r="O403" s="46" t="s">
        <v>101</v>
      </c>
      <c r="P403" s="46" t="s">
        <v>109</v>
      </c>
      <c r="Q403" s="46" t="s">
        <v>111</v>
      </c>
      <c r="R403" s="157" t="s">
        <v>101</v>
      </c>
      <c r="S403" s="56"/>
    </row>
    <row r="404" spans="1:19" hidden="1">
      <c r="A404" s="265" t="s">
        <v>61</v>
      </c>
      <c r="B404" s="58" t="s">
        <v>62</v>
      </c>
      <c r="D404" s="4"/>
      <c r="E404" s="3"/>
      <c r="F404" s="3"/>
      <c r="G404" s="3"/>
      <c r="H404" s="3"/>
      <c r="I404" s="3"/>
      <c r="J404" s="47"/>
      <c r="L404" s="24"/>
      <c r="M404" s="63"/>
      <c r="N404" s="63"/>
      <c r="O404" s="63"/>
      <c r="P404" s="229"/>
      <c r="Q404" s="63"/>
      <c r="R404" s="477"/>
    </row>
    <row r="405" spans="1:19" hidden="1">
      <c r="A405" s="257">
        <f>A24</f>
        <v>0</v>
      </c>
      <c r="B405" s="15" t="str">
        <f>B24</f>
        <v>Co-PI</v>
      </c>
      <c r="D405" s="34" t="s">
        <v>121</v>
      </c>
      <c r="E405" s="100">
        <f>ROUND($Q405*$R405,6)</f>
        <v>0</v>
      </c>
      <c r="F405" s="100">
        <f>ROUND($Q406*$R406,6)</f>
        <v>0</v>
      </c>
      <c r="G405" s="100">
        <f>ROUND($Q407*$R407,6)</f>
        <v>0</v>
      </c>
      <c r="H405" s="100">
        <f>ROUND($Q408*$R408,6)</f>
        <v>0</v>
      </c>
      <c r="I405" s="100">
        <f>ROUND($Q409*$R409,6)</f>
        <v>0</v>
      </c>
      <c r="J405" s="47"/>
      <c r="L405" s="150">
        <f>M24</f>
        <v>0</v>
      </c>
      <c r="M405" s="230">
        <f>ROUND(L405/12,2)</f>
        <v>0</v>
      </c>
      <c r="N405" s="230">
        <f>LOOKUP(O405,'Longevity Lookup'!$B$3:$B$506)</f>
        <v>0</v>
      </c>
      <c r="O405" s="224">
        <v>0</v>
      </c>
      <c r="P405" s="227">
        <v>1.03</v>
      </c>
      <c r="Q405" s="466">
        <v>0</v>
      </c>
      <c r="R405" s="478">
        <v>12</v>
      </c>
    </row>
    <row r="406" spans="1:19" hidden="1">
      <c r="A406" s="116"/>
      <c r="B406" s="4"/>
      <c r="C406" s="100"/>
      <c r="D406" s="74" t="s">
        <v>15</v>
      </c>
      <c r="E406" s="57">
        <f>ROUND((M405+N405)*E405*P405,0)</f>
        <v>0</v>
      </c>
      <c r="F406" s="57">
        <f>ROUND((M405+N405)*F405*P405*P406,0)</f>
        <v>0</v>
      </c>
      <c r="G406" s="57">
        <f>ROUND((M405+N405)*G405*P405*P406*P407,0)</f>
        <v>0</v>
      </c>
      <c r="H406" s="57">
        <f>ROUND((M405+N405)*H405*P405*P406*P407*P408,0)</f>
        <v>0</v>
      </c>
      <c r="I406" s="57">
        <f>ROUND((M405+N405)*I405*P405*P406*P407*P408*P409,0)</f>
        <v>0</v>
      </c>
      <c r="J406" s="172">
        <f>SUM(E406:I406)</f>
        <v>0</v>
      </c>
      <c r="L406" s="231"/>
      <c r="M406" s="63"/>
      <c r="N406" s="63"/>
      <c r="O406" s="63"/>
      <c r="P406" s="227">
        <v>1.03</v>
      </c>
      <c r="Q406" s="466">
        <v>0</v>
      </c>
      <c r="R406" s="478">
        <v>12</v>
      </c>
    </row>
    <row r="407" spans="1:19" hidden="1">
      <c r="A407" s="257"/>
      <c r="B407" s="4"/>
      <c r="C407" s="100"/>
      <c r="D407" s="74" t="s">
        <v>30</v>
      </c>
      <c r="E407" s="57">
        <f>ROUND(E406*$Q$6,0)</f>
        <v>0</v>
      </c>
      <c r="F407" s="57">
        <f t="shared" ref="F407:I407" si="214">ROUND(F406*$Q$6,0)</f>
        <v>0</v>
      </c>
      <c r="G407" s="57">
        <f t="shared" si="214"/>
        <v>0</v>
      </c>
      <c r="H407" s="57">
        <f t="shared" si="214"/>
        <v>0</v>
      </c>
      <c r="I407" s="57">
        <f t="shared" si="214"/>
        <v>0</v>
      </c>
      <c r="J407" s="172">
        <f>SUM(E407:I407)</f>
        <v>0</v>
      </c>
      <c r="L407" s="231"/>
      <c r="M407" s="63"/>
      <c r="N407" s="63"/>
      <c r="O407" s="63"/>
      <c r="P407" s="227">
        <v>1.03</v>
      </c>
      <c r="Q407" s="466">
        <v>0</v>
      </c>
      <c r="R407" s="478">
        <v>12</v>
      </c>
    </row>
    <row r="408" spans="1:19" ht="15" hidden="1">
      <c r="A408" s="257"/>
      <c r="B408" s="4"/>
      <c r="C408" s="100"/>
      <c r="D408" s="74" t="s">
        <v>29</v>
      </c>
      <c r="E408" s="184">
        <f>ROUND($Q$7*E405,0)</f>
        <v>0</v>
      </c>
      <c r="F408" s="184">
        <f t="shared" ref="F408:I408" si="215">ROUND($Q$7*F405,0)</f>
        <v>0</v>
      </c>
      <c r="G408" s="184">
        <f t="shared" si="215"/>
        <v>0</v>
      </c>
      <c r="H408" s="184">
        <f t="shared" si="215"/>
        <v>0</v>
      </c>
      <c r="I408" s="184">
        <f t="shared" si="215"/>
        <v>0</v>
      </c>
      <c r="J408" s="181">
        <f>SUM(E408:I408)</f>
        <v>0</v>
      </c>
      <c r="L408" s="231"/>
      <c r="M408" s="63"/>
      <c r="N408" s="63"/>
      <c r="O408" s="63"/>
      <c r="P408" s="227">
        <v>1.03</v>
      </c>
      <c r="Q408" s="466">
        <v>0</v>
      </c>
      <c r="R408" s="478">
        <v>12</v>
      </c>
    </row>
    <row r="409" spans="1:19" hidden="1">
      <c r="A409" s="257"/>
      <c r="B409" s="4"/>
      <c r="C409" s="100"/>
      <c r="D409" s="77" t="s">
        <v>171</v>
      </c>
      <c r="E409" s="185">
        <f t="shared" ref="E409" si="216">SUM(E407:E408)</f>
        <v>0</v>
      </c>
      <c r="F409" s="185">
        <f>SUM(F407:F408)</f>
        <v>0</v>
      </c>
      <c r="G409" s="185">
        <f t="shared" ref="G409:J409" si="217">SUM(G407:G408)</f>
        <v>0</v>
      </c>
      <c r="H409" s="185">
        <f t="shared" si="217"/>
        <v>0</v>
      </c>
      <c r="I409" s="185">
        <f t="shared" si="217"/>
        <v>0</v>
      </c>
      <c r="J409" s="186">
        <f t="shared" si="217"/>
        <v>0</v>
      </c>
      <c r="L409" s="231"/>
      <c r="M409" s="63"/>
      <c r="N409" s="63"/>
      <c r="O409" s="63"/>
      <c r="P409" s="227">
        <v>1.03</v>
      </c>
      <c r="Q409" s="466">
        <v>0</v>
      </c>
      <c r="R409" s="478">
        <v>12</v>
      </c>
    </row>
    <row r="410" spans="1:19" hidden="1">
      <c r="A410" s="257"/>
      <c r="B410" s="4"/>
      <c r="C410" s="100"/>
      <c r="D410" s="74"/>
      <c r="E410" s="17"/>
      <c r="F410" s="17"/>
      <c r="G410" s="17"/>
      <c r="H410" s="17"/>
      <c r="I410" s="17"/>
      <c r="J410" s="26"/>
      <c r="L410" s="231"/>
      <c r="M410" s="63"/>
      <c r="N410" s="63"/>
      <c r="O410" s="63"/>
      <c r="P410" s="32"/>
      <c r="Q410" s="63"/>
      <c r="R410" s="479"/>
    </row>
    <row r="411" spans="1:19" ht="15.6" hidden="1" customHeight="1">
      <c r="A411" s="577" t="s">
        <v>19</v>
      </c>
      <c r="B411" s="578"/>
      <c r="C411" s="480"/>
      <c r="D411" s="480"/>
      <c r="E411" s="178">
        <f>SUMIF($D$405:$D$410,"*Salary",E405:E410)</f>
        <v>0</v>
      </c>
      <c r="F411" s="178">
        <f>SUMIF($D$405:$D$410,"*Salary",F405:F410)</f>
        <v>0</v>
      </c>
      <c r="G411" s="178">
        <f>SUMIF($D$405:$D$410,"*Salary",G405:G410)</f>
        <v>0</v>
      </c>
      <c r="H411" s="178">
        <f>SUMIF($D$405:$D$410,"*Salary",H405:H410)</f>
        <v>0</v>
      </c>
      <c r="I411" s="178">
        <f>SUMIF($D$405:$D$410,"*Salary",I405:I410)</f>
        <v>0</v>
      </c>
      <c r="J411" s="172">
        <f>SUM(E411:I411)</f>
        <v>0</v>
      </c>
      <c r="R411" s="118"/>
    </row>
    <row r="412" spans="1:19" ht="16.8" hidden="1">
      <c r="A412" s="577" t="s">
        <v>20</v>
      </c>
      <c r="B412" s="578"/>
      <c r="C412" s="480"/>
      <c r="D412" s="480"/>
      <c r="E412" s="180">
        <f>SUMIF(D405:D410,"*Total Fringe",E405:E410)</f>
        <v>0</v>
      </c>
      <c r="F412" s="180">
        <f>SUMIF(D405:D410,"*Total Fringe",F405:F410)</f>
        <v>0</v>
      </c>
      <c r="G412" s="180">
        <f>SUMIF(D405:D410,"*Total Fringe",G405:G410)</f>
        <v>0</v>
      </c>
      <c r="H412" s="180">
        <f>SUMIF(D405:D410,"*Total Fringe",H405:H410)</f>
        <v>0</v>
      </c>
      <c r="I412" s="180">
        <f>SUMIF(D405:D410,"*Total Fringe",I405:I410)</f>
        <v>0</v>
      </c>
      <c r="J412" s="181">
        <f>SUM(E412:I412)</f>
        <v>0</v>
      </c>
      <c r="R412" s="118"/>
    </row>
    <row r="413" spans="1:19" ht="15.6" hidden="1">
      <c r="A413" s="577" t="s">
        <v>21</v>
      </c>
      <c r="B413" s="578"/>
      <c r="C413" s="480"/>
      <c r="D413" s="480"/>
      <c r="E413" s="191">
        <f>SUM(E411:E412)</f>
        <v>0</v>
      </c>
      <c r="F413" s="191">
        <f>SUM(F411:F412)</f>
        <v>0</v>
      </c>
      <c r="G413" s="191">
        <f>SUM(G411:G412)</f>
        <v>0</v>
      </c>
      <c r="H413" s="191">
        <f>SUM(H411:H412)</f>
        <v>0</v>
      </c>
      <c r="I413" s="191">
        <f>SUM(I411:I412)</f>
        <v>0</v>
      </c>
      <c r="J413" s="172">
        <f>SUM(E413:I413)</f>
        <v>0</v>
      </c>
      <c r="R413" s="118"/>
    </row>
    <row r="414" spans="1:19" ht="15.6" hidden="1">
      <c r="A414" s="521" t="s">
        <v>319</v>
      </c>
      <c r="B414" s="535"/>
      <c r="C414" s="535"/>
      <c r="D414" s="535"/>
      <c r="E414" s="535"/>
      <c r="F414" s="535"/>
      <c r="G414" s="535"/>
      <c r="H414" s="535"/>
      <c r="I414" s="535"/>
      <c r="J414" s="535"/>
      <c r="K414" s="535"/>
      <c r="L414" s="535"/>
      <c r="M414" s="535"/>
      <c r="N414" s="535"/>
      <c r="O414" s="535"/>
      <c r="P414" s="535"/>
      <c r="Q414" s="535"/>
      <c r="R414" s="522"/>
    </row>
    <row r="415" spans="1:19" hidden="1">
      <c r="A415" s="475" t="s">
        <v>16</v>
      </c>
      <c r="C415" s="331" t="s">
        <v>337</v>
      </c>
      <c r="D415" s="58"/>
      <c r="E415" s="8"/>
      <c r="F415" s="8"/>
      <c r="G415" s="8"/>
      <c r="H415" s="8"/>
      <c r="I415" s="8"/>
      <c r="J415" s="45"/>
      <c r="L415" s="58" t="s">
        <v>118</v>
      </c>
      <c r="M415" s="71" t="s">
        <v>80</v>
      </c>
      <c r="N415" s="71"/>
      <c r="O415" s="71" t="s">
        <v>245</v>
      </c>
      <c r="P415" s="71" t="s">
        <v>108</v>
      </c>
      <c r="Q415" s="71" t="s">
        <v>18</v>
      </c>
      <c r="R415" s="476"/>
    </row>
    <row r="416" spans="1:19" hidden="1">
      <c r="A416" s="475" t="s">
        <v>17</v>
      </c>
      <c r="C416" s="92"/>
      <c r="D416" s="92"/>
      <c r="E416" s="18" t="s">
        <v>2</v>
      </c>
      <c r="F416" s="18" t="s">
        <v>3</v>
      </c>
      <c r="G416" s="18" t="s">
        <v>4</v>
      </c>
      <c r="H416" s="18" t="s">
        <v>8</v>
      </c>
      <c r="I416" s="18" t="s">
        <v>9</v>
      </c>
      <c r="J416" s="46" t="s">
        <v>1</v>
      </c>
      <c r="L416" s="58" t="s">
        <v>117</v>
      </c>
      <c r="M416" s="46" t="s">
        <v>15</v>
      </c>
      <c r="N416" s="46" t="s">
        <v>245</v>
      </c>
      <c r="O416" s="46" t="s">
        <v>101</v>
      </c>
      <c r="P416" s="46" t="s">
        <v>109</v>
      </c>
      <c r="Q416" s="46" t="s">
        <v>111</v>
      </c>
      <c r="R416" s="157" t="s">
        <v>101</v>
      </c>
    </row>
    <row r="417" spans="1:18" hidden="1">
      <c r="A417" s="265" t="s">
        <v>61</v>
      </c>
      <c r="B417" s="58" t="s">
        <v>62</v>
      </c>
      <c r="D417" s="4"/>
      <c r="E417" s="3"/>
      <c r="F417" s="3"/>
      <c r="G417" s="3"/>
      <c r="H417" s="3"/>
      <c r="I417" s="3"/>
      <c r="J417" s="47"/>
      <c r="L417" s="24"/>
      <c r="M417" s="63"/>
      <c r="N417" s="63"/>
      <c r="O417" s="63"/>
      <c r="P417" s="229"/>
      <c r="Q417" s="63"/>
      <c r="R417" s="477"/>
    </row>
    <row r="418" spans="1:18" hidden="1">
      <c r="A418" s="10">
        <f>A30</f>
        <v>0</v>
      </c>
      <c r="B418" s="15" t="str">
        <f>B30</f>
        <v>Co-PI</v>
      </c>
      <c r="D418" s="34" t="s">
        <v>121</v>
      </c>
      <c r="E418" s="100">
        <f>ROUND($Q418*$R418,6)</f>
        <v>0</v>
      </c>
      <c r="F418" s="100">
        <f>ROUND($Q419*$R419,6)</f>
        <v>0</v>
      </c>
      <c r="G418" s="100">
        <f>ROUND($Q420*$R420,6)</f>
        <v>0</v>
      </c>
      <c r="H418" s="100">
        <f>ROUND($Q421*$R421,6)</f>
        <v>0</v>
      </c>
      <c r="I418" s="100">
        <f>ROUND($Q422*$R422,6)</f>
        <v>0</v>
      </c>
      <c r="J418" s="47"/>
      <c r="L418" s="150">
        <f>M30</f>
        <v>0</v>
      </c>
      <c r="M418" s="230">
        <f>ROUND(L418/12,2)</f>
        <v>0</v>
      </c>
      <c r="N418" s="230">
        <f>LOOKUP(O418,'Longevity Lookup'!$B$3:$B$506)</f>
        <v>0</v>
      </c>
      <c r="O418" s="224">
        <v>0</v>
      </c>
      <c r="P418" s="227">
        <v>1.03</v>
      </c>
      <c r="Q418" s="228">
        <v>0</v>
      </c>
      <c r="R418" s="478">
        <v>12</v>
      </c>
    </row>
    <row r="419" spans="1:18" hidden="1">
      <c r="A419" s="116"/>
      <c r="B419" s="4"/>
      <c r="C419" s="100"/>
      <c r="D419" s="74" t="s">
        <v>15</v>
      </c>
      <c r="E419" s="57">
        <f>ROUND((M418+N418)*E418*P418,0)</f>
        <v>0</v>
      </c>
      <c r="F419" s="57">
        <f>ROUND((M418+N418)*F418*P418*P419,0)</f>
        <v>0</v>
      </c>
      <c r="G419" s="57">
        <f>ROUND((M418+N418)*G418*P418*P419*P420,0)</f>
        <v>0</v>
      </c>
      <c r="H419" s="57">
        <f>ROUND((M418+N418)*H418*P418*P419*P420*P421,0)</f>
        <v>0</v>
      </c>
      <c r="I419" s="57">
        <f>ROUND((M418+N418)*I418*P418*P419*P420*P421*P422,0)</f>
        <v>0</v>
      </c>
      <c r="J419" s="172">
        <f>SUM(E419:I419)</f>
        <v>0</v>
      </c>
      <c r="L419" s="231"/>
      <c r="M419" s="63"/>
      <c r="N419" s="63"/>
      <c r="O419" s="63"/>
      <c r="P419" s="227">
        <v>1.03</v>
      </c>
      <c r="Q419" s="228">
        <v>0</v>
      </c>
      <c r="R419" s="478">
        <v>12</v>
      </c>
    </row>
    <row r="420" spans="1:18" hidden="1">
      <c r="A420" s="257"/>
      <c r="B420" s="4"/>
      <c r="C420" s="100"/>
      <c r="D420" s="74" t="s">
        <v>30</v>
      </c>
      <c r="E420" s="57">
        <f>ROUND(E419*$Q$6,0)</f>
        <v>0</v>
      </c>
      <c r="F420" s="57">
        <f t="shared" ref="F420:I420" si="218">ROUND(F419*$Q$6,0)</f>
        <v>0</v>
      </c>
      <c r="G420" s="57">
        <f t="shared" si="218"/>
        <v>0</v>
      </c>
      <c r="H420" s="57">
        <f t="shared" si="218"/>
        <v>0</v>
      </c>
      <c r="I420" s="57">
        <f t="shared" si="218"/>
        <v>0</v>
      </c>
      <c r="J420" s="172">
        <f>SUM(E420:I420)</f>
        <v>0</v>
      </c>
      <c r="L420" s="231"/>
      <c r="M420" s="63"/>
      <c r="N420" s="63"/>
      <c r="O420" s="63"/>
      <c r="P420" s="227">
        <v>1.03</v>
      </c>
      <c r="Q420" s="228">
        <v>0</v>
      </c>
      <c r="R420" s="478">
        <v>12</v>
      </c>
    </row>
    <row r="421" spans="1:18" ht="15" hidden="1">
      <c r="A421" s="257"/>
      <c r="B421" s="4"/>
      <c r="C421" s="100"/>
      <c r="D421" s="74" t="s">
        <v>29</v>
      </c>
      <c r="E421" s="184">
        <f>ROUND($Q$7*E418,0)</f>
        <v>0</v>
      </c>
      <c r="F421" s="184">
        <f t="shared" ref="F421:I421" si="219">ROUND($Q$7*F418,0)</f>
        <v>0</v>
      </c>
      <c r="G421" s="184">
        <f t="shared" si="219"/>
        <v>0</v>
      </c>
      <c r="H421" s="184">
        <f t="shared" si="219"/>
        <v>0</v>
      </c>
      <c r="I421" s="184">
        <f t="shared" si="219"/>
        <v>0</v>
      </c>
      <c r="J421" s="181">
        <f>SUM(E421:I421)</f>
        <v>0</v>
      </c>
      <c r="L421" s="231"/>
      <c r="M421" s="63"/>
      <c r="N421" s="63"/>
      <c r="O421" s="63"/>
      <c r="P421" s="227">
        <v>1.03</v>
      </c>
      <c r="Q421" s="228">
        <v>0</v>
      </c>
      <c r="R421" s="478">
        <v>12</v>
      </c>
    </row>
    <row r="422" spans="1:18" hidden="1">
      <c r="A422" s="257"/>
      <c r="B422" s="4"/>
      <c r="C422" s="100"/>
      <c r="D422" s="77" t="s">
        <v>171</v>
      </c>
      <c r="E422" s="185">
        <f t="shared" ref="E422" si="220">SUM(E420:E421)</f>
        <v>0</v>
      </c>
      <c r="F422" s="185">
        <f>SUM(F420:F421)</f>
        <v>0</v>
      </c>
      <c r="G422" s="185">
        <f t="shared" ref="G422:J422" si="221">SUM(G420:G421)</f>
        <v>0</v>
      </c>
      <c r="H422" s="185">
        <f t="shared" si="221"/>
        <v>0</v>
      </c>
      <c r="I422" s="185">
        <f t="shared" si="221"/>
        <v>0</v>
      </c>
      <c r="J422" s="186">
        <f t="shared" si="221"/>
        <v>0</v>
      </c>
      <c r="L422" s="231"/>
      <c r="M422" s="63"/>
      <c r="N422" s="63"/>
      <c r="O422" s="63"/>
      <c r="P422" s="227">
        <v>1.03</v>
      </c>
      <c r="Q422" s="228">
        <v>0</v>
      </c>
      <c r="R422" s="478">
        <v>12</v>
      </c>
    </row>
    <row r="423" spans="1:18" hidden="1">
      <c r="A423" s="257"/>
      <c r="B423" s="4"/>
      <c r="C423" s="100"/>
      <c r="D423" s="74"/>
      <c r="E423" s="17"/>
      <c r="F423" s="17"/>
      <c r="G423" s="17"/>
      <c r="H423" s="17"/>
      <c r="I423" s="17"/>
      <c r="J423" s="26"/>
      <c r="L423" s="231"/>
      <c r="M423" s="63"/>
      <c r="N423" s="63"/>
      <c r="O423" s="63"/>
      <c r="P423" s="32"/>
      <c r="Q423" s="63"/>
      <c r="R423" s="479"/>
    </row>
    <row r="424" spans="1:18" ht="15.6" hidden="1" customHeight="1">
      <c r="A424" s="577" t="s">
        <v>19</v>
      </c>
      <c r="B424" s="578"/>
      <c r="C424" s="480"/>
      <c r="D424" s="480"/>
      <c r="E424" s="178">
        <f>SUMIF($D$418:$D$423,"*Salary",E418:E423)</f>
        <v>0</v>
      </c>
      <c r="F424" s="178">
        <f>SUMIF($D$418:$D$423,"*Salary",F418:F423)</f>
        <v>0</v>
      </c>
      <c r="G424" s="178">
        <f>SUMIF($D$418:$D$423,"*Salary",G418:G423)</f>
        <v>0</v>
      </c>
      <c r="H424" s="178">
        <f>SUMIF($D$418:$D$423,"*Salary",H418:H423)</f>
        <v>0</v>
      </c>
      <c r="I424" s="178">
        <f>SUMIF($D$418:$D$423,"*Salary",I418:I423)</f>
        <v>0</v>
      </c>
      <c r="J424" s="172">
        <f>SUM(E424:I424)</f>
        <v>0</v>
      </c>
      <c r="R424" s="118"/>
    </row>
    <row r="425" spans="1:18" ht="16.8" hidden="1">
      <c r="A425" s="577" t="s">
        <v>20</v>
      </c>
      <c r="B425" s="578"/>
      <c r="C425" s="480"/>
      <c r="D425" s="480"/>
      <c r="E425" s="180">
        <f>SUMIF(D418:D423,"*Total Fringe",E418:E423)</f>
        <v>0</v>
      </c>
      <c r="F425" s="180">
        <f>SUMIF(D418:D423,"*Total Fringe",F418:F423)</f>
        <v>0</v>
      </c>
      <c r="G425" s="180">
        <f>SUMIF(D418:D423,"*Total Fringe",G418:G423)</f>
        <v>0</v>
      </c>
      <c r="H425" s="180">
        <f>SUMIF(D418:D423,"*Total Fringe",H418:H423)</f>
        <v>0</v>
      </c>
      <c r="I425" s="180">
        <f>SUMIF(D418:D423,"*Total Fringe",I418:I423)</f>
        <v>0</v>
      </c>
      <c r="J425" s="181">
        <f>SUM(E425:I425)</f>
        <v>0</v>
      </c>
      <c r="R425" s="118"/>
    </row>
    <row r="426" spans="1:18" ht="15.6" hidden="1">
      <c r="A426" s="577" t="s">
        <v>21</v>
      </c>
      <c r="B426" s="578"/>
      <c r="C426" s="480"/>
      <c r="D426" s="480"/>
      <c r="E426" s="191">
        <f>SUM(E424:E425)</f>
        <v>0</v>
      </c>
      <c r="F426" s="191">
        <f>SUM(F424:F425)</f>
        <v>0</v>
      </c>
      <c r="G426" s="191">
        <f>SUM(G424:G425)</f>
        <v>0</v>
      </c>
      <c r="H426" s="191">
        <f>SUM(H424:H425)</f>
        <v>0</v>
      </c>
      <c r="I426" s="191">
        <f>SUM(I424:I425)</f>
        <v>0</v>
      </c>
      <c r="J426" s="172">
        <f>SUM(E426:I426)</f>
        <v>0</v>
      </c>
      <c r="R426" s="118"/>
    </row>
    <row r="427" spans="1:18" ht="15.6" hidden="1">
      <c r="A427" s="521" t="s">
        <v>320</v>
      </c>
      <c r="B427" s="535"/>
      <c r="C427" s="535"/>
      <c r="D427" s="535"/>
      <c r="E427" s="535"/>
      <c r="F427" s="535"/>
      <c r="G427" s="535"/>
      <c r="H427" s="535"/>
      <c r="I427" s="535"/>
      <c r="J427" s="535"/>
      <c r="K427" s="535"/>
      <c r="L427" s="535"/>
      <c r="M427" s="535"/>
      <c r="N427" s="535"/>
      <c r="O427" s="535"/>
      <c r="P427" s="535"/>
      <c r="Q427" s="535"/>
      <c r="R427" s="522"/>
    </row>
    <row r="428" spans="1:18" hidden="1">
      <c r="A428" s="475" t="s">
        <v>16</v>
      </c>
      <c r="C428" s="58"/>
      <c r="D428" s="58"/>
      <c r="E428" s="8"/>
      <c r="F428" s="8"/>
      <c r="G428" s="8"/>
      <c r="H428" s="8"/>
      <c r="I428" s="8"/>
      <c r="J428" s="45"/>
      <c r="L428" s="58" t="s">
        <v>118</v>
      </c>
      <c r="M428" s="71" t="s">
        <v>80</v>
      </c>
      <c r="N428" s="71"/>
      <c r="O428" s="71" t="s">
        <v>245</v>
      </c>
      <c r="P428" s="71" t="s">
        <v>108</v>
      </c>
      <c r="Q428" s="71" t="s">
        <v>18</v>
      </c>
      <c r="R428" s="476"/>
    </row>
    <row r="429" spans="1:18" hidden="1">
      <c r="A429" s="475" t="s">
        <v>17</v>
      </c>
      <c r="C429" s="92"/>
      <c r="D429" s="92"/>
      <c r="E429" s="18" t="s">
        <v>2</v>
      </c>
      <c r="F429" s="18" t="s">
        <v>3</v>
      </c>
      <c r="G429" s="18" t="s">
        <v>4</v>
      </c>
      <c r="H429" s="18" t="s">
        <v>8</v>
      </c>
      <c r="I429" s="18" t="s">
        <v>9</v>
      </c>
      <c r="J429" s="46" t="s">
        <v>1</v>
      </c>
      <c r="L429" s="58" t="s">
        <v>117</v>
      </c>
      <c r="M429" s="46" t="s">
        <v>15</v>
      </c>
      <c r="N429" s="46" t="s">
        <v>245</v>
      </c>
      <c r="O429" s="46" t="s">
        <v>101</v>
      </c>
      <c r="P429" s="46" t="s">
        <v>109</v>
      </c>
      <c r="Q429" s="46" t="s">
        <v>111</v>
      </c>
      <c r="R429" s="157" t="s">
        <v>101</v>
      </c>
    </row>
    <row r="430" spans="1:18" hidden="1">
      <c r="A430" s="265" t="s">
        <v>61</v>
      </c>
      <c r="B430" s="58" t="s">
        <v>62</v>
      </c>
      <c r="D430" s="4"/>
      <c r="E430" s="3"/>
      <c r="F430" s="3"/>
      <c r="G430" s="3"/>
      <c r="H430" s="3"/>
      <c r="I430" s="3"/>
      <c r="J430" s="47"/>
      <c r="L430" s="24"/>
      <c r="M430" s="63"/>
      <c r="N430" s="63"/>
      <c r="O430" s="63"/>
      <c r="P430" s="229"/>
      <c r="Q430" s="63"/>
      <c r="R430" s="477"/>
    </row>
    <row r="431" spans="1:18" hidden="1">
      <c r="A431" s="257">
        <f>A36</f>
        <v>0</v>
      </c>
      <c r="B431" s="15" t="str">
        <f>B36</f>
        <v>Co-PI</v>
      </c>
      <c r="D431" s="34" t="s">
        <v>121</v>
      </c>
      <c r="E431" s="100">
        <f>ROUND($Q431*$R431,6)</f>
        <v>0</v>
      </c>
      <c r="F431" s="100">
        <f>ROUND($Q432*$R432,6)</f>
        <v>0</v>
      </c>
      <c r="G431" s="100">
        <f>ROUND($Q433*$R433,6)</f>
        <v>0</v>
      </c>
      <c r="H431" s="100">
        <f>ROUND($Q434*$R434,6)</f>
        <v>0</v>
      </c>
      <c r="I431" s="100">
        <f>ROUND($Q435*$R435,6)</f>
        <v>0</v>
      </c>
      <c r="J431" s="47"/>
      <c r="L431" s="150">
        <f>M36</f>
        <v>0</v>
      </c>
      <c r="M431" s="230">
        <f>ROUND(L431/12,2)</f>
        <v>0</v>
      </c>
      <c r="N431" s="230">
        <f>LOOKUP(O431,'Longevity Lookup'!$B$3:$B$506)</f>
        <v>0</v>
      </c>
      <c r="O431" s="224">
        <v>0</v>
      </c>
      <c r="P431" s="227">
        <v>1.03</v>
      </c>
      <c r="Q431" s="228">
        <v>0</v>
      </c>
      <c r="R431" s="478">
        <v>12</v>
      </c>
    </row>
    <row r="432" spans="1:18" hidden="1">
      <c r="A432" s="116"/>
      <c r="B432" s="4"/>
      <c r="C432" s="100"/>
      <c r="D432" s="74" t="s">
        <v>15</v>
      </c>
      <c r="E432" s="57">
        <f>ROUND((M431+N431)*E431*P431,0)</f>
        <v>0</v>
      </c>
      <c r="F432" s="57">
        <f>ROUND((M431+N431)*F431*P431*P432,0)</f>
        <v>0</v>
      </c>
      <c r="G432" s="57">
        <f>ROUND((M431+N431)*G431*P431*P432*P433,0)</f>
        <v>0</v>
      </c>
      <c r="H432" s="57">
        <f>ROUND((M431+N431)*H431*P431*P432*P433*P434,0)</f>
        <v>0</v>
      </c>
      <c r="I432" s="57">
        <f>ROUND((M431+N431)*I431*P431*P432*P433*P434*P435,0)</f>
        <v>0</v>
      </c>
      <c r="J432" s="172">
        <f>SUM(E432:I432)</f>
        <v>0</v>
      </c>
      <c r="L432" s="231"/>
      <c r="M432" s="63"/>
      <c r="N432" s="63"/>
      <c r="O432" s="63"/>
      <c r="P432" s="227">
        <v>1.03</v>
      </c>
      <c r="Q432" s="228">
        <v>0</v>
      </c>
      <c r="R432" s="478">
        <v>12</v>
      </c>
    </row>
    <row r="433" spans="1:18" hidden="1">
      <c r="A433" s="257"/>
      <c r="B433" s="4"/>
      <c r="C433" s="100"/>
      <c r="D433" s="74" t="s">
        <v>30</v>
      </c>
      <c r="E433" s="57">
        <f>ROUND(E432*$Q$6,0)</f>
        <v>0</v>
      </c>
      <c r="F433" s="57">
        <f t="shared" ref="F433:I433" si="222">ROUND(F432*$Q$6,0)</f>
        <v>0</v>
      </c>
      <c r="G433" s="57">
        <f t="shared" si="222"/>
        <v>0</v>
      </c>
      <c r="H433" s="57">
        <f t="shared" si="222"/>
        <v>0</v>
      </c>
      <c r="I433" s="57">
        <f t="shared" si="222"/>
        <v>0</v>
      </c>
      <c r="J433" s="172">
        <f>SUM(E433:I433)</f>
        <v>0</v>
      </c>
      <c r="L433" s="231"/>
      <c r="M433" s="63"/>
      <c r="N433" s="63"/>
      <c r="O433" s="63"/>
      <c r="P433" s="227">
        <v>1.03</v>
      </c>
      <c r="Q433" s="228">
        <v>0</v>
      </c>
      <c r="R433" s="478">
        <v>12</v>
      </c>
    </row>
    <row r="434" spans="1:18" ht="15" hidden="1">
      <c r="A434" s="257"/>
      <c r="B434" s="4"/>
      <c r="C434" s="100"/>
      <c r="D434" s="74" t="s">
        <v>29</v>
      </c>
      <c r="E434" s="184">
        <f>ROUND($Q$7*E431,0)</f>
        <v>0</v>
      </c>
      <c r="F434" s="184">
        <f t="shared" ref="F434:I434" si="223">ROUND($Q$7*F431,0)</f>
        <v>0</v>
      </c>
      <c r="G434" s="184">
        <f t="shared" si="223"/>
        <v>0</v>
      </c>
      <c r="H434" s="184">
        <f t="shared" si="223"/>
        <v>0</v>
      </c>
      <c r="I434" s="184">
        <f t="shared" si="223"/>
        <v>0</v>
      </c>
      <c r="J434" s="181">
        <f>SUM(E434:I434)</f>
        <v>0</v>
      </c>
      <c r="L434" s="231"/>
      <c r="M434" s="63"/>
      <c r="N434" s="63"/>
      <c r="O434" s="63"/>
      <c r="P434" s="227">
        <v>1.03</v>
      </c>
      <c r="Q434" s="228">
        <v>0</v>
      </c>
      <c r="R434" s="478">
        <v>12</v>
      </c>
    </row>
    <row r="435" spans="1:18" hidden="1">
      <c r="A435" s="257"/>
      <c r="B435" s="4"/>
      <c r="C435" s="100"/>
      <c r="D435" s="77" t="s">
        <v>171</v>
      </c>
      <c r="E435" s="185">
        <f t="shared" ref="E435" si="224">SUM(E433:E434)</f>
        <v>0</v>
      </c>
      <c r="F435" s="185">
        <f>SUM(F433:F434)</f>
        <v>0</v>
      </c>
      <c r="G435" s="185">
        <f t="shared" ref="G435:J435" si="225">SUM(G433:G434)</f>
        <v>0</v>
      </c>
      <c r="H435" s="185">
        <f t="shared" si="225"/>
        <v>0</v>
      </c>
      <c r="I435" s="185">
        <f t="shared" si="225"/>
        <v>0</v>
      </c>
      <c r="J435" s="186">
        <f t="shared" si="225"/>
        <v>0</v>
      </c>
      <c r="L435" s="231"/>
      <c r="M435" s="63"/>
      <c r="N435" s="63"/>
      <c r="O435" s="63"/>
      <c r="P435" s="227">
        <v>1.03</v>
      </c>
      <c r="Q435" s="228">
        <v>0</v>
      </c>
      <c r="R435" s="478">
        <v>12</v>
      </c>
    </row>
    <row r="436" spans="1:18" hidden="1">
      <c r="A436" s="257"/>
      <c r="B436" s="4"/>
      <c r="C436" s="100"/>
      <c r="D436" s="74"/>
      <c r="E436" s="17"/>
      <c r="F436" s="17"/>
      <c r="G436" s="17"/>
      <c r="H436" s="17"/>
      <c r="I436" s="17"/>
      <c r="J436" s="26"/>
      <c r="L436" s="231"/>
      <c r="M436" s="63"/>
      <c r="N436" s="63"/>
      <c r="O436" s="63"/>
      <c r="P436" s="32"/>
      <c r="Q436" s="63"/>
      <c r="R436" s="479"/>
    </row>
    <row r="437" spans="1:18" ht="15.6" hidden="1" customHeight="1">
      <c r="A437" s="577" t="s">
        <v>19</v>
      </c>
      <c r="B437" s="578"/>
      <c r="C437" s="480"/>
      <c r="D437" s="480"/>
      <c r="E437" s="178">
        <f>SUMIF($D$431:$D$436,"*Salary",E431:E436)</f>
        <v>0</v>
      </c>
      <c r="F437" s="178">
        <f>SUMIF($D$431:$D$436,"*Salary",F431:F436)</f>
        <v>0</v>
      </c>
      <c r="G437" s="178">
        <f>SUMIF($D$431:$D$436,"*Salary",G431:G436)</f>
        <v>0</v>
      </c>
      <c r="H437" s="178">
        <f>SUMIF($D$431:$D$436,"*Salary",H431:H436)</f>
        <v>0</v>
      </c>
      <c r="I437" s="178">
        <f>SUMIF($D$431:$D$436,"*Salary",I431:I436)</f>
        <v>0</v>
      </c>
      <c r="J437" s="172">
        <f>SUM(E437:I437)</f>
        <v>0</v>
      </c>
      <c r="R437" s="118"/>
    </row>
    <row r="438" spans="1:18" ht="16.8" hidden="1">
      <c r="A438" s="577" t="s">
        <v>20</v>
      </c>
      <c r="B438" s="578"/>
      <c r="C438" s="480"/>
      <c r="D438" s="480"/>
      <c r="E438" s="180">
        <f>SUMIF(D431:D436,"*Total Fringe",E431:E436)</f>
        <v>0</v>
      </c>
      <c r="F438" s="180">
        <f>SUMIF(D431:D436,"*Total Fringe",F431:F436)</f>
        <v>0</v>
      </c>
      <c r="G438" s="180">
        <f>SUMIF(D431:D436,"*Total Fringe",G431:G436)</f>
        <v>0</v>
      </c>
      <c r="H438" s="180">
        <f>SUMIF(D431:D436,"*Total Fringe",H431:H436)</f>
        <v>0</v>
      </c>
      <c r="I438" s="180">
        <f>SUMIF(D431:D436,"*Total Fringe",I431:I436)</f>
        <v>0</v>
      </c>
      <c r="J438" s="181">
        <f>SUM(E438:I438)</f>
        <v>0</v>
      </c>
      <c r="R438" s="118"/>
    </row>
    <row r="439" spans="1:18" ht="15.6" hidden="1">
      <c r="A439" s="577" t="s">
        <v>21</v>
      </c>
      <c r="B439" s="578"/>
      <c r="C439" s="480"/>
      <c r="D439" s="480"/>
      <c r="E439" s="191">
        <f>SUM(E437:E438)</f>
        <v>0</v>
      </c>
      <c r="F439" s="191">
        <f>SUM(F437:F438)</f>
        <v>0</v>
      </c>
      <c r="G439" s="191">
        <f>SUM(G437:G438)</f>
        <v>0</v>
      </c>
      <c r="H439" s="191">
        <f>SUM(H437:H438)</f>
        <v>0</v>
      </c>
      <c r="I439" s="191">
        <f>SUM(I437:I438)</f>
        <v>0</v>
      </c>
      <c r="J439" s="172">
        <f>SUM(E439:I439)</f>
        <v>0</v>
      </c>
      <c r="R439" s="118"/>
    </row>
    <row r="440" spans="1:18" ht="15.6" hidden="1">
      <c r="A440" s="521" t="s">
        <v>321</v>
      </c>
      <c r="B440" s="535"/>
      <c r="C440" s="535"/>
      <c r="D440" s="535"/>
      <c r="E440" s="535"/>
      <c r="F440" s="535"/>
      <c r="G440" s="535"/>
      <c r="H440" s="535"/>
      <c r="I440" s="535"/>
      <c r="J440" s="535"/>
      <c r="K440" s="535"/>
      <c r="L440" s="535"/>
      <c r="M440" s="535"/>
      <c r="N440" s="535"/>
      <c r="O440" s="535"/>
      <c r="P440" s="535"/>
      <c r="Q440" s="535"/>
      <c r="R440" s="522"/>
    </row>
    <row r="441" spans="1:18" hidden="1">
      <c r="A441" s="475" t="s">
        <v>16</v>
      </c>
      <c r="C441" s="58"/>
      <c r="D441" s="58"/>
      <c r="E441" s="8"/>
      <c r="F441" s="8"/>
      <c r="G441" s="8"/>
      <c r="H441" s="8"/>
      <c r="I441" s="8"/>
      <c r="J441" s="45"/>
      <c r="L441" s="58" t="s">
        <v>118</v>
      </c>
      <c r="M441" s="71" t="s">
        <v>80</v>
      </c>
      <c r="N441" s="71"/>
      <c r="O441" s="71" t="s">
        <v>245</v>
      </c>
      <c r="P441" s="71" t="s">
        <v>108</v>
      </c>
      <c r="Q441" s="71" t="s">
        <v>18</v>
      </c>
      <c r="R441" s="476"/>
    </row>
    <row r="442" spans="1:18" hidden="1">
      <c r="A442" s="475" t="s">
        <v>17</v>
      </c>
      <c r="C442" s="92"/>
      <c r="D442" s="92"/>
      <c r="E442" s="18" t="s">
        <v>2</v>
      </c>
      <c r="F442" s="18" t="s">
        <v>3</v>
      </c>
      <c r="G442" s="18" t="s">
        <v>4</v>
      </c>
      <c r="H442" s="18" t="s">
        <v>8</v>
      </c>
      <c r="I442" s="18" t="s">
        <v>9</v>
      </c>
      <c r="J442" s="46" t="s">
        <v>1</v>
      </c>
      <c r="L442" s="58" t="s">
        <v>117</v>
      </c>
      <c r="M442" s="46" t="s">
        <v>15</v>
      </c>
      <c r="N442" s="46" t="s">
        <v>245</v>
      </c>
      <c r="O442" s="46" t="s">
        <v>101</v>
      </c>
      <c r="P442" s="46" t="s">
        <v>109</v>
      </c>
      <c r="Q442" s="46" t="s">
        <v>111</v>
      </c>
      <c r="R442" s="157" t="s">
        <v>101</v>
      </c>
    </row>
    <row r="443" spans="1:18" hidden="1">
      <c r="A443" s="265" t="s">
        <v>61</v>
      </c>
      <c r="B443" s="58" t="s">
        <v>62</v>
      </c>
      <c r="D443" s="4"/>
      <c r="E443" s="3"/>
      <c r="F443" s="3"/>
      <c r="G443" s="3"/>
      <c r="H443" s="3"/>
      <c r="I443" s="3"/>
      <c r="J443" s="47"/>
      <c r="L443" s="24"/>
      <c r="M443" s="63"/>
      <c r="N443" s="63"/>
      <c r="O443" s="63"/>
      <c r="P443" s="229"/>
      <c r="Q443" s="63"/>
      <c r="R443" s="477"/>
    </row>
    <row r="444" spans="1:18" hidden="1">
      <c r="A444" s="257">
        <f>A42</f>
        <v>0</v>
      </c>
      <c r="B444" s="15" t="str">
        <f>B42</f>
        <v>Co-Investigator</v>
      </c>
      <c r="D444" s="34" t="s">
        <v>121</v>
      </c>
      <c r="E444" s="100">
        <f>ROUND($Q444*$R444,6)</f>
        <v>0</v>
      </c>
      <c r="F444" s="100">
        <f>ROUND($Q445*$R445,6)</f>
        <v>0</v>
      </c>
      <c r="G444" s="100">
        <f>ROUND($Q446*$R446,6)</f>
        <v>0</v>
      </c>
      <c r="H444" s="100">
        <f>ROUND($Q447*$R447,6)</f>
        <v>0</v>
      </c>
      <c r="I444" s="100">
        <f>ROUND($Q448*$R448,6)</f>
        <v>0</v>
      </c>
      <c r="J444" s="47"/>
      <c r="L444" s="150">
        <f>M42</f>
        <v>0</v>
      </c>
      <c r="M444" s="230">
        <f>ROUND(L444/12,2)</f>
        <v>0</v>
      </c>
      <c r="N444" s="230">
        <f>LOOKUP(O444,'Longevity Lookup'!$B$3:$B$506)</f>
        <v>0</v>
      </c>
      <c r="O444" s="224">
        <v>0</v>
      </c>
      <c r="P444" s="227">
        <v>1.03</v>
      </c>
      <c r="Q444" s="228">
        <v>0</v>
      </c>
      <c r="R444" s="478">
        <v>12</v>
      </c>
    </row>
    <row r="445" spans="1:18" hidden="1">
      <c r="A445" s="116"/>
      <c r="B445" s="4"/>
      <c r="C445" s="100"/>
      <c r="D445" s="74" t="s">
        <v>15</v>
      </c>
      <c r="E445" s="57">
        <f>ROUND((M444+N444)*E444*P444,0)</f>
        <v>0</v>
      </c>
      <c r="F445" s="57">
        <f>ROUND((M444+N444)*F444*P444*P445,0)</f>
        <v>0</v>
      </c>
      <c r="G445" s="57">
        <f>ROUND((M444+N444)*G444*P444*P445*P446,0)</f>
        <v>0</v>
      </c>
      <c r="H445" s="57">
        <f>ROUND((M444+N444)*H444*P444*P445*P446*P447,0)</f>
        <v>0</v>
      </c>
      <c r="I445" s="57">
        <f>ROUND((M444+N444)*I444*P444*P445*P446*P447*P448,0)</f>
        <v>0</v>
      </c>
      <c r="J445" s="172">
        <f>SUM(E445:I445)</f>
        <v>0</v>
      </c>
      <c r="L445" s="231"/>
      <c r="M445" s="63"/>
      <c r="N445" s="63"/>
      <c r="O445" s="63"/>
      <c r="P445" s="227">
        <v>1.03</v>
      </c>
      <c r="Q445" s="228">
        <v>0</v>
      </c>
      <c r="R445" s="478">
        <v>12</v>
      </c>
    </row>
    <row r="446" spans="1:18" hidden="1">
      <c r="A446" s="257"/>
      <c r="B446" s="4"/>
      <c r="C446" s="100"/>
      <c r="D446" s="74" t="s">
        <v>30</v>
      </c>
      <c r="E446" s="57">
        <f>ROUND(E445*$Q$6,0)</f>
        <v>0</v>
      </c>
      <c r="F446" s="57">
        <f t="shared" ref="F446:I446" si="226">ROUND(F445*$Q$6,0)</f>
        <v>0</v>
      </c>
      <c r="G446" s="57">
        <f t="shared" si="226"/>
        <v>0</v>
      </c>
      <c r="H446" s="57">
        <f t="shared" si="226"/>
        <v>0</v>
      </c>
      <c r="I446" s="57">
        <f t="shared" si="226"/>
        <v>0</v>
      </c>
      <c r="J446" s="172">
        <f>SUM(E446:I446)</f>
        <v>0</v>
      </c>
      <c r="L446" s="231"/>
      <c r="M446" s="63"/>
      <c r="N446" s="63"/>
      <c r="O446" s="63"/>
      <c r="P446" s="227">
        <v>1.03</v>
      </c>
      <c r="Q446" s="228">
        <v>0</v>
      </c>
      <c r="R446" s="478">
        <v>12</v>
      </c>
    </row>
    <row r="447" spans="1:18" ht="15" hidden="1">
      <c r="A447" s="257"/>
      <c r="B447" s="4"/>
      <c r="C447" s="100"/>
      <c r="D447" s="74" t="s">
        <v>29</v>
      </c>
      <c r="E447" s="184">
        <f>ROUND($Q$7*E444,0)</f>
        <v>0</v>
      </c>
      <c r="F447" s="184">
        <f t="shared" ref="F447:I447" si="227">ROUND($Q$7*F444,0)</f>
        <v>0</v>
      </c>
      <c r="G447" s="184">
        <f t="shared" si="227"/>
        <v>0</v>
      </c>
      <c r="H447" s="184">
        <f t="shared" si="227"/>
        <v>0</v>
      </c>
      <c r="I447" s="184">
        <f t="shared" si="227"/>
        <v>0</v>
      </c>
      <c r="J447" s="181">
        <f>SUM(E447:I447)</f>
        <v>0</v>
      </c>
      <c r="L447" s="231"/>
      <c r="M447" s="63"/>
      <c r="N447" s="63"/>
      <c r="O447" s="63"/>
      <c r="P447" s="227">
        <v>1.03</v>
      </c>
      <c r="Q447" s="228">
        <v>0</v>
      </c>
      <c r="R447" s="478">
        <v>12</v>
      </c>
    </row>
    <row r="448" spans="1:18" hidden="1">
      <c r="A448" s="257"/>
      <c r="B448" s="4"/>
      <c r="C448" s="100"/>
      <c r="D448" s="77" t="s">
        <v>171</v>
      </c>
      <c r="E448" s="185">
        <f t="shared" ref="E448" si="228">SUM(E446:E447)</f>
        <v>0</v>
      </c>
      <c r="F448" s="185">
        <f>SUM(F446:F447)</f>
        <v>0</v>
      </c>
      <c r="G448" s="185">
        <f t="shared" ref="G448:J448" si="229">SUM(G446:G447)</f>
        <v>0</v>
      </c>
      <c r="H448" s="185">
        <f t="shared" si="229"/>
        <v>0</v>
      </c>
      <c r="I448" s="185">
        <f t="shared" si="229"/>
        <v>0</v>
      </c>
      <c r="J448" s="186">
        <f t="shared" si="229"/>
        <v>0</v>
      </c>
      <c r="L448" s="231"/>
      <c r="M448" s="63"/>
      <c r="N448" s="63"/>
      <c r="O448" s="63"/>
      <c r="P448" s="227">
        <v>1.03</v>
      </c>
      <c r="Q448" s="228">
        <v>0</v>
      </c>
      <c r="R448" s="478">
        <v>12</v>
      </c>
    </row>
    <row r="449" spans="1:18" hidden="1">
      <c r="A449" s="257"/>
      <c r="B449" s="4"/>
      <c r="C449" s="100"/>
      <c r="D449" s="74"/>
      <c r="E449" s="17"/>
      <c r="F449" s="17"/>
      <c r="G449" s="17"/>
      <c r="H449" s="17"/>
      <c r="I449" s="17"/>
      <c r="J449" s="26"/>
      <c r="L449" s="231"/>
      <c r="M449" s="63"/>
      <c r="N449" s="63"/>
      <c r="O449" s="63"/>
      <c r="P449" s="32"/>
      <c r="Q449" s="63"/>
      <c r="R449" s="479"/>
    </row>
    <row r="450" spans="1:18" ht="15.6" hidden="1" customHeight="1">
      <c r="A450" s="577" t="s">
        <v>19</v>
      </c>
      <c r="B450" s="578"/>
      <c r="C450" s="480"/>
      <c r="D450" s="480"/>
      <c r="E450" s="178">
        <f>SUMIF($D$444:$D$449,"*Salary",E444:E449)</f>
        <v>0</v>
      </c>
      <c r="F450" s="178">
        <f>SUMIF($D$444:$D$449,"*Salary",F444:F449)</f>
        <v>0</v>
      </c>
      <c r="G450" s="178">
        <f>SUMIF($D$444:$D$449,"*Salary",G444:G449)</f>
        <v>0</v>
      </c>
      <c r="H450" s="178">
        <f>SUMIF($D$444:$D$449,"*Salary",H444:H449)</f>
        <v>0</v>
      </c>
      <c r="I450" s="178">
        <f>SUMIF($D$444:$D$449,"*Salary",I444:I449)</f>
        <v>0</v>
      </c>
      <c r="J450" s="172">
        <f>SUM(E450:I450)</f>
        <v>0</v>
      </c>
      <c r="R450" s="118"/>
    </row>
    <row r="451" spans="1:18" ht="16.8" hidden="1">
      <c r="A451" s="577" t="s">
        <v>20</v>
      </c>
      <c r="B451" s="578"/>
      <c r="C451" s="480"/>
      <c r="D451" s="480"/>
      <c r="E451" s="180">
        <f>SUMIF(D444:D449,"*Total Fringe",E444:E449)</f>
        <v>0</v>
      </c>
      <c r="F451" s="180">
        <f>SUMIF(D444:D449,"*Total Fringe",F444:F449)</f>
        <v>0</v>
      </c>
      <c r="G451" s="180">
        <f>SUMIF(D444:D449,"*Total Fringe",G444:G449)</f>
        <v>0</v>
      </c>
      <c r="H451" s="180">
        <f>SUMIF(D444:D449,"*Total Fringe",H444:H449)</f>
        <v>0</v>
      </c>
      <c r="I451" s="180">
        <f>SUMIF(D444:D449,"*Total Fringe",I444:I449)</f>
        <v>0</v>
      </c>
      <c r="J451" s="181">
        <f>SUM(E451:I451)</f>
        <v>0</v>
      </c>
      <c r="R451" s="118"/>
    </row>
    <row r="452" spans="1:18" ht="15.6" hidden="1">
      <c r="A452" s="577" t="s">
        <v>21</v>
      </c>
      <c r="B452" s="578"/>
      <c r="C452" s="480"/>
      <c r="D452" s="480"/>
      <c r="E452" s="191">
        <f>SUM(E450:E451)</f>
        <v>0</v>
      </c>
      <c r="F452" s="191">
        <f>SUM(F450:F451)</f>
        <v>0</v>
      </c>
      <c r="G452" s="191">
        <f>SUM(G450:G451)</f>
        <v>0</v>
      </c>
      <c r="H452" s="191">
        <f>SUM(H450:H451)</f>
        <v>0</v>
      </c>
      <c r="I452" s="191">
        <f>SUM(I450:I451)</f>
        <v>0</v>
      </c>
      <c r="J452" s="172">
        <f>SUM(E452:I452)</f>
        <v>0</v>
      </c>
      <c r="R452" s="118"/>
    </row>
    <row r="453" spans="1:18" ht="15.6" hidden="1">
      <c r="A453" s="521" t="s">
        <v>322</v>
      </c>
      <c r="B453" s="535"/>
      <c r="C453" s="535"/>
      <c r="D453" s="535"/>
      <c r="E453" s="535"/>
      <c r="F453" s="535"/>
      <c r="G453" s="535"/>
      <c r="H453" s="535"/>
      <c r="I453" s="535"/>
      <c r="J453" s="535"/>
      <c r="K453" s="535"/>
      <c r="L453" s="535"/>
      <c r="M453" s="535"/>
      <c r="N453" s="535"/>
      <c r="O453" s="535"/>
      <c r="P453" s="535"/>
      <c r="Q453" s="535"/>
      <c r="R453" s="522"/>
    </row>
    <row r="454" spans="1:18" hidden="1">
      <c r="A454" s="475" t="s">
        <v>16</v>
      </c>
      <c r="C454" s="58"/>
      <c r="D454" s="58"/>
      <c r="E454" s="8"/>
      <c r="F454" s="8"/>
      <c r="G454" s="8"/>
      <c r="H454" s="8"/>
      <c r="I454" s="8"/>
      <c r="J454" s="45"/>
      <c r="L454" s="58" t="s">
        <v>118</v>
      </c>
      <c r="M454" s="71" t="s">
        <v>80</v>
      </c>
      <c r="N454" s="71"/>
      <c r="O454" s="71" t="s">
        <v>245</v>
      </c>
      <c r="P454" s="71" t="s">
        <v>108</v>
      </c>
      <c r="Q454" s="71" t="s">
        <v>18</v>
      </c>
      <c r="R454" s="476"/>
    </row>
    <row r="455" spans="1:18" hidden="1">
      <c r="A455" s="475" t="s">
        <v>17</v>
      </c>
      <c r="C455" s="92"/>
      <c r="D455" s="92"/>
      <c r="E455" s="18" t="s">
        <v>2</v>
      </c>
      <c r="F455" s="18" t="s">
        <v>3</v>
      </c>
      <c r="G455" s="18" t="s">
        <v>4</v>
      </c>
      <c r="H455" s="18" t="s">
        <v>8</v>
      </c>
      <c r="I455" s="18" t="s">
        <v>9</v>
      </c>
      <c r="J455" s="46" t="s">
        <v>1</v>
      </c>
      <c r="L455" s="58" t="s">
        <v>117</v>
      </c>
      <c r="M455" s="46" t="s">
        <v>15</v>
      </c>
      <c r="N455" s="46" t="s">
        <v>245</v>
      </c>
      <c r="O455" s="46" t="s">
        <v>101</v>
      </c>
      <c r="P455" s="46" t="s">
        <v>109</v>
      </c>
      <c r="Q455" s="46" t="s">
        <v>111</v>
      </c>
      <c r="R455" s="157" t="s">
        <v>101</v>
      </c>
    </row>
    <row r="456" spans="1:18" hidden="1">
      <c r="A456" s="265" t="s">
        <v>61</v>
      </c>
      <c r="B456" s="58" t="s">
        <v>62</v>
      </c>
      <c r="D456" s="4"/>
      <c r="E456" s="3"/>
      <c r="F456" s="3"/>
      <c r="G456" s="3"/>
      <c r="H456" s="3"/>
      <c r="I456" s="3"/>
      <c r="J456" s="47"/>
      <c r="L456" s="24"/>
      <c r="M456" s="63"/>
      <c r="N456" s="63"/>
      <c r="O456" s="63"/>
      <c r="P456" s="229"/>
      <c r="Q456" s="63"/>
      <c r="R456" s="477"/>
    </row>
    <row r="457" spans="1:18" hidden="1">
      <c r="A457" s="257">
        <f>A48</f>
        <v>0</v>
      </c>
      <c r="B457" s="15" t="str">
        <f>B48</f>
        <v>Co-Investigator</v>
      </c>
      <c r="D457" s="34" t="s">
        <v>121</v>
      </c>
      <c r="E457" s="100">
        <f>ROUND($Q457*$R457,6)</f>
        <v>0</v>
      </c>
      <c r="F457" s="100">
        <f>ROUND($Q458*$R458,6)</f>
        <v>0</v>
      </c>
      <c r="G457" s="100">
        <f>ROUND($Q459*$R459,6)</f>
        <v>0</v>
      </c>
      <c r="H457" s="100">
        <f>ROUND($Q460*$R460,6)</f>
        <v>0</v>
      </c>
      <c r="I457" s="100">
        <f>ROUND($Q461*$R461,6)</f>
        <v>0</v>
      </c>
      <c r="J457" s="47"/>
      <c r="L457" s="150">
        <f>M48</f>
        <v>0</v>
      </c>
      <c r="M457" s="230">
        <f>ROUND(L457/12,2)</f>
        <v>0</v>
      </c>
      <c r="N457" s="230">
        <f>LOOKUP(O457,'Longevity Lookup'!$B$3:$B$506)</f>
        <v>0</v>
      </c>
      <c r="O457" s="224">
        <v>0</v>
      </c>
      <c r="P457" s="227">
        <v>1.03</v>
      </c>
      <c r="Q457" s="228">
        <v>0</v>
      </c>
      <c r="R457" s="478">
        <v>12</v>
      </c>
    </row>
    <row r="458" spans="1:18" hidden="1">
      <c r="A458" s="116"/>
      <c r="B458" s="4"/>
      <c r="C458" s="100"/>
      <c r="D458" s="74" t="s">
        <v>15</v>
      </c>
      <c r="E458" s="57">
        <f>ROUND((M457+N457)*E457*P457,0)</f>
        <v>0</v>
      </c>
      <c r="F458" s="57">
        <f>ROUND((M457+N457)*F457*P457*P458,0)</f>
        <v>0</v>
      </c>
      <c r="G458" s="57">
        <f>ROUND((M457+N457)*G457*P457*P458*P459,0)</f>
        <v>0</v>
      </c>
      <c r="H458" s="57">
        <f>ROUND((M457+N457)*H457*P457*P458*P459*P460,0)</f>
        <v>0</v>
      </c>
      <c r="I458" s="57">
        <f>ROUND((M457+N457)*I457*P457*P458*P459*P460*P461,0)</f>
        <v>0</v>
      </c>
      <c r="J458" s="172">
        <f>SUM(E458:I458)</f>
        <v>0</v>
      </c>
      <c r="L458" s="231"/>
      <c r="M458" s="63"/>
      <c r="N458" s="63"/>
      <c r="O458" s="63"/>
      <c r="P458" s="227">
        <v>1.03</v>
      </c>
      <c r="Q458" s="228">
        <v>0</v>
      </c>
      <c r="R458" s="478">
        <v>12</v>
      </c>
    </row>
    <row r="459" spans="1:18" hidden="1">
      <c r="A459" s="257"/>
      <c r="B459" s="4"/>
      <c r="C459" s="100"/>
      <c r="D459" s="74" t="s">
        <v>30</v>
      </c>
      <c r="E459" s="57">
        <f>ROUND(E458*$Q$6,0)</f>
        <v>0</v>
      </c>
      <c r="F459" s="57">
        <f t="shared" ref="F459:I459" si="230">ROUND(F458*$Q$6,0)</f>
        <v>0</v>
      </c>
      <c r="G459" s="57">
        <f t="shared" si="230"/>
        <v>0</v>
      </c>
      <c r="H459" s="57">
        <f t="shared" si="230"/>
        <v>0</v>
      </c>
      <c r="I459" s="57">
        <f t="shared" si="230"/>
        <v>0</v>
      </c>
      <c r="J459" s="172">
        <f>SUM(E459:I459)</f>
        <v>0</v>
      </c>
      <c r="L459" s="231"/>
      <c r="M459" s="63"/>
      <c r="N459" s="63"/>
      <c r="O459" s="63"/>
      <c r="P459" s="227">
        <v>1.03</v>
      </c>
      <c r="Q459" s="228">
        <v>0</v>
      </c>
      <c r="R459" s="478">
        <v>12</v>
      </c>
    </row>
    <row r="460" spans="1:18" ht="15" hidden="1">
      <c r="A460" s="257"/>
      <c r="B460" s="4"/>
      <c r="C460" s="100"/>
      <c r="D460" s="74" t="s">
        <v>29</v>
      </c>
      <c r="E460" s="184">
        <f>ROUND($Q$7*E457,0)</f>
        <v>0</v>
      </c>
      <c r="F460" s="184">
        <f t="shared" ref="F460:I460" si="231">ROUND($Q$7*F457,0)</f>
        <v>0</v>
      </c>
      <c r="G460" s="184">
        <f t="shared" si="231"/>
        <v>0</v>
      </c>
      <c r="H460" s="184">
        <f t="shared" si="231"/>
        <v>0</v>
      </c>
      <c r="I460" s="184">
        <f t="shared" si="231"/>
        <v>0</v>
      </c>
      <c r="J460" s="181">
        <f>SUM(E460:I460)</f>
        <v>0</v>
      </c>
      <c r="L460" s="231"/>
      <c r="M460" s="63"/>
      <c r="N460" s="63"/>
      <c r="O460" s="63"/>
      <c r="P460" s="227">
        <v>1.03</v>
      </c>
      <c r="Q460" s="228">
        <v>0</v>
      </c>
      <c r="R460" s="478">
        <v>12</v>
      </c>
    </row>
    <row r="461" spans="1:18" hidden="1">
      <c r="A461" s="257"/>
      <c r="B461" s="4"/>
      <c r="C461" s="100"/>
      <c r="D461" s="77" t="s">
        <v>171</v>
      </c>
      <c r="E461" s="185">
        <f t="shared" ref="E461" si="232">SUM(E459:E460)</f>
        <v>0</v>
      </c>
      <c r="F461" s="185">
        <f>SUM(F459:F460)</f>
        <v>0</v>
      </c>
      <c r="G461" s="185">
        <f t="shared" ref="G461:J461" si="233">SUM(G459:G460)</f>
        <v>0</v>
      </c>
      <c r="H461" s="185">
        <f t="shared" si="233"/>
        <v>0</v>
      </c>
      <c r="I461" s="185">
        <f t="shared" si="233"/>
        <v>0</v>
      </c>
      <c r="J461" s="186">
        <f t="shared" si="233"/>
        <v>0</v>
      </c>
      <c r="L461" s="231"/>
      <c r="M461" s="63"/>
      <c r="N461" s="63"/>
      <c r="O461" s="63"/>
      <c r="P461" s="227">
        <v>1.03</v>
      </c>
      <c r="Q461" s="228">
        <v>0</v>
      </c>
      <c r="R461" s="478">
        <v>12</v>
      </c>
    </row>
    <row r="462" spans="1:18" hidden="1">
      <c r="A462" s="257"/>
      <c r="B462" s="4"/>
      <c r="C462" s="100"/>
      <c r="D462" s="74"/>
      <c r="E462" s="17"/>
      <c r="F462" s="17"/>
      <c r="G462" s="17"/>
      <c r="H462" s="17"/>
      <c r="I462" s="17"/>
      <c r="J462" s="26"/>
      <c r="L462" s="231"/>
      <c r="M462" s="63"/>
      <c r="N462" s="63"/>
      <c r="O462" s="63"/>
      <c r="P462" s="32"/>
      <c r="Q462" s="63"/>
      <c r="R462" s="479"/>
    </row>
    <row r="463" spans="1:18" ht="15.6" hidden="1" customHeight="1">
      <c r="A463" s="577" t="s">
        <v>19</v>
      </c>
      <c r="B463" s="578"/>
      <c r="C463" s="480"/>
      <c r="D463" s="480"/>
      <c r="E463" s="178">
        <f>SUMIF($D$457:$D$462,"*Salary",E457:E462)</f>
        <v>0</v>
      </c>
      <c r="F463" s="178">
        <f>SUMIF($D$457:$D$462,"*Salary",F457:F462)</f>
        <v>0</v>
      </c>
      <c r="G463" s="178">
        <f>SUMIF($D$457:$D$462,"*Salary",G457:G462)</f>
        <v>0</v>
      </c>
      <c r="H463" s="178">
        <f>SUMIF($D$457:$D$462,"*Salary",H457:H462)</f>
        <v>0</v>
      </c>
      <c r="I463" s="178">
        <f>SUMIF($D$457:$D$462,"*Salary",I457:I462)</f>
        <v>0</v>
      </c>
      <c r="J463" s="172">
        <f>SUM(E463:I463)</f>
        <v>0</v>
      </c>
      <c r="R463" s="118"/>
    </row>
    <row r="464" spans="1:18" ht="16.8" hidden="1">
      <c r="A464" s="577" t="s">
        <v>20</v>
      </c>
      <c r="B464" s="578"/>
      <c r="C464" s="480"/>
      <c r="D464" s="480"/>
      <c r="E464" s="180">
        <f>SUMIF(D457:D462,"*Total Fringe",E457:E462)</f>
        <v>0</v>
      </c>
      <c r="F464" s="180">
        <f>SUMIF(D457:D462,"*Total Fringe",F457:F462)</f>
        <v>0</v>
      </c>
      <c r="G464" s="180">
        <f>SUMIF(D457:D462,"*Total Fringe",G457:G462)</f>
        <v>0</v>
      </c>
      <c r="H464" s="180">
        <f>SUMIF(D457:D462,"*Total Fringe",H457:H462)</f>
        <v>0</v>
      </c>
      <c r="I464" s="180">
        <f>SUMIF(D457:D462,"*Total Fringe",I457:I462)</f>
        <v>0</v>
      </c>
      <c r="J464" s="181">
        <f>SUM(E464:I464)</f>
        <v>0</v>
      </c>
      <c r="R464" s="118"/>
    </row>
    <row r="465" spans="1:18" ht="15.6" hidden="1">
      <c r="A465" s="577" t="s">
        <v>21</v>
      </c>
      <c r="B465" s="578"/>
      <c r="C465" s="480"/>
      <c r="D465" s="480"/>
      <c r="E465" s="191">
        <f>SUM(E463:E464)</f>
        <v>0</v>
      </c>
      <c r="F465" s="191">
        <f>SUM(F463:F464)</f>
        <v>0</v>
      </c>
      <c r="G465" s="191">
        <f>SUM(G463:G464)</f>
        <v>0</v>
      </c>
      <c r="H465" s="191">
        <f>SUM(H463:H464)</f>
        <v>0</v>
      </c>
      <c r="I465" s="191">
        <f>SUM(I463:I464)</f>
        <v>0</v>
      </c>
      <c r="J465" s="172">
        <f>SUM(E465:I465)</f>
        <v>0</v>
      </c>
      <c r="R465" s="118"/>
    </row>
    <row r="466" spans="1:18" ht="15.6" hidden="1">
      <c r="A466" s="521" t="s">
        <v>323</v>
      </c>
      <c r="B466" s="535"/>
      <c r="C466" s="535"/>
      <c r="D466" s="535"/>
      <c r="E466" s="535"/>
      <c r="F466" s="535"/>
      <c r="G466" s="535"/>
      <c r="H466" s="535"/>
      <c r="I466" s="535"/>
      <c r="J466" s="535"/>
      <c r="K466" s="535"/>
      <c r="L466" s="535"/>
      <c r="M466" s="535"/>
      <c r="N466" s="535"/>
      <c r="O466" s="535"/>
      <c r="P466" s="535"/>
      <c r="Q466" s="535"/>
      <c r="R466" s="522"/>
    </row>
    <row r="467" spans="1:18" hidden="1">
      <c r="A467" s="475" t="s">
        <v>16</v>
      </c>
      <c r="C467" s="58"/>
      <c r="D467" s="58"/>
      <c r="E467" s="8"/>
      <c r="F467" s="8"/>
      <c r="G467" s="8"/>
      <c r="H467" s="8"/>
      <c r="I467" s="8"/>
      <c r="J467" s="45"/>
      <c r="L467" s="58" t="s">
        <v>118</v>
      </c>
      <c r="M467" s="71" t="s">
        <v>80</v>
      </c>
      <c r="N467" s="71"/>
      <c r="O467" s="71" t="s">
        <v>245</v>
      </c>
      <c r="P467" s="71" t="s">
        <v>108</v>
      </c>
      <c r="Q467" s="71" t="s">
        <v>18</v>
      </c>
      <c r="R467" s="476"/>
    </row>
    <row r="468" spans="1:18" hidden="1">
      <c r="A468" s="475" t="s">
        <v>17</v>
      </c>
      <c r="C468" s="92"/>
      <c r="D468" s="92"/>
      <c r="E468" s="18" t="s">
        <v>2</v>
      </c>
      <c r="F468" s="18" t="s">
        <v>3</v>
      </c>
      <c r="G468" s="18" t="s">
        <v>4</v>
      </c>
      <c r="H468" s="18" t="s">
        <v>8</v>
      </c>
      <c r="I468" s="18" t="s">
        <v>9</v>
      </c>
      <c r="J468" s="46" t="s">
        <v>1</v>
      </c>
      <c r="L468" s="58" t="s">
        <v>117</v>
      </c>
      <c r="M468" s="46" t="s">
        <v>15</v>
      </c>
      <c r="N468" s="46" t="s">
        <v>245</v>
      </c>
      <c r="O468" s="46" t="s">
        <v>101</v>
      </c>
      <c r="P468" s="46" t="s">
        <v>109</v>
      </c>
      <c r="Q468" s="46" t="s">
        <v>111</v>
      </c>
      <c r="R468" s="157" t="s">
        <v>101</v>
      </c>
    </row>
    <row r="469" spans="1:18" hidden="1">
      <c r="A469" s="265" t="s">
        <v>61</v>
      </c>
      <c r="B469" s="58" t="s">
        <v>62</v>
      </c>
      <c r="D469" s="4"/>
      <c r="E469" s="3"/>
      <c r="F469" s="3"/>
      <c r="G469" s="3"/>
      <c r="H469" s="3"/>
      <c r="I469" s="3"/>
      <c r="J469" s="47"/>
      <c r="L469" s="24"/>
      <c r="M469" s="63"/>
      <c r="N469" s="63"/>
      <c r="O469" s="63"/>
      <c r="P469" s="229"/>
      <c r="Q469" s="63"/>
      <c r="R469" s="477"/>
    </row>
    <row r="470" spans="1:18" hidden="1">
      <c r="A470" s="257">
        <f>A54</f>
        <v>0</v>
      </c>
      <c r="B470" s="15" t="str">
        <f>B54</f>
        <v>Co-Investigator</v>
      </c>
      <c r="D470" s="34" t="s">
        <v>121</v>
      </c>
      <c r="E470" s="100">
        <f>ROUND($Q470*$R470,6)</f>
        <v>0</v>
      </c>
      <c r="F470" s="100">
        <f>ROUND($Q471*$R471,6)</f>
        <v>0</v>
      </c>
      <c r="G470" s="100">
        <f>ROUND($Q472*$R472,6)</f>
        <v>0</v>
      </c>
      <c r="H470" s="100">
        <f>ROUND($Q473*$R473,6)</f>
        <v>0</v>
      </c>
      <c r="I470" s="100">
        <f>ROUND($Q474*$R474,6)</f>
        <v>0</v>
      </c>
      <c r="J470" s="47"/>
      <c r="L470" s="150">
        <f>M54</f>
        <v>0</v>
      </c>
      <c r="M470" s="230">
        <f>ROUND(L470/12,2)</f>
        <v>0</v>
      </c>
      <c r="N470" s="230">
        <f>LOOKUP(O470,'Longevity Lookup'!$B$3:$B$506)</f>
        <v>0</v>
      </c>
      <c r="O470" s="224">
        <v>0</v>
      </c>
      <c r="P470" s="227">
        <v>1.03</v>
      </c>
      <c r="Q470" s="228">
        <v>0</v>
      </c>
      <c r="R470" s="478">
        <v>12</v>
      </c>
    </row>
    <row r="471" spans="1:18" hidden="1">
      <c r="A471" s="116"/>
      <c r="B471" s="4"/>
      <c r="C471" s="100"/>
      <c r="D471" s="74" t="s">
        <v>15</v>
      </c>
      <c r="E471" s="57">
        <f>ROUND((M470+N470)*E470*P470,0)</f>
        <v>0</v>
      </c>
      <c r="F471" s="57">
        <f>ROUND((M470+N470)*F470*P470*P471,0)</f>
        <v>0</v>
      </c>
      <c r="G471" s="57">
        <f>ROUND((M470+N470)*G470*P470*P471*P472,0)</f>
        <v>0</v>
      </c>
      <c r="H471" s="57">
        <f>ROUND((M470+N470)*H470*P470*P471*P472*P473,0)</f>
        <v>0</v>
      </c>
      <c r="I471" s="57">
        <f>ROUND((M470+N470)*I470*P470*P471*P472*P473*P474,0)</f>
        <v>0</v>
      </c>
      <c r="J471" s="172">
        <f>SUM(E471:I471)</f>
        <v>0</v>
      </c>
      <c r="L471" s="231"/>
      <c r="M471" s="63"/>
      <c r="N471" s="63"/>
      <c r="O471" s="63"/>
      <c r="P471" s="227">
        <v>1.03</v>
      </c>
      <c r="Q471" s="228">
        <v>0</v>
      </c>
      <c r="R471" s="478">
        <v>12</v>
      </c>
    </row>
    <row r="472" spans="1:18" hidden="1">
      <c r="A472" s="257"/>
      <c r="B472" s="4"/>
      <c r="C472" s="100"/>
      <c r="D472" s="74" t="s">
        <v>30</v>
      </c>
      <c r="E472" s="57">
        <f>ROUND(E471*$Q$6,0)</f>
        <v>0</v>
      </c>
      <c r="F472" s="57">
        <f t="shared" ref="F472:I472" si="234">ROUND(F471*$Q$6,0)</f>
        <v>0</v>
      </c>
      <c r="G472" s="57">
        <f t="shared" si="234"/>
        <v>0</v>
      </c>
      <c r="H472" s="57">
        <f t="shared" si="234"/>
        <v>0</v>
      </c>
      <c r="I472" s="57">
        <f t="shared" si="234"/>
        <v>0</v>
      </c>
      <c r="J472" s="172">
        <f>SUM(E472:I472)</f>
        <v>0</v>
      </c>
      <c r="L472" s="231"/>
      <c r="M472" s="63"/>
      <c r="N472" s="63"/>
      <c r="O472" s="63"/>
      <c r="P472" s="227">
        <v>1.03</v>
      </c>
      <c r="Q472" s="228">
        <v>0</v>
      </c>
      <c r="R472" s="478">
        <v>12</v>
      </c>
    </row>
    <row r="473" spans="1:18" ht="15" hidden="1">
      <c r="A473" s="257"/>
      <c r="B473" s="4"/>
      <c r="C473" s="100"/>
      <c r="D473" s="74" t="s">
        <v>29</v>
      </c>
      <c r="E473" s="184">
        <f>ROUND($Q$7*E470,0)</f>
        <v>0</v>
      </c>
      <c r="F473" s="184">
        <f t="shared" ref="F473:I473" si="235">ROUND($Q$7*F470,0)</f>
        <v>0</v>
      </c>
      <c r="G473" s="184">
        <f t="shared" si="235"/>
        <v>0</v>
      </c>
      <c r="H473" s="184">
        <f t="shared" si="235"/>
        <v>0</v>
      </c>
      <c r="I473" s="184">
        <f t="shared" si="235"/>
        <v>0</v>
      </c>
      <c r="J473" s="181">
        <f>SUM(E473:I473)</f>
        <v>0</v>
      </c>
      <c r="L473" s="231"/>
      <c r="M473" s="63"/>
      <c r="N473" s="63"/>
      <c r="O473" s="63"/>
      <c r="P473" s="227">
        <v>1.03</v>
      </c>
      <c r="Q473" s="228">
        <v>0</v>
      </c>
      <c r="R473" s="478">
        <v>12</v>
      </c>
    </row>
    <row r="474" spans="1:18" hidden="1">
      <c r="A474" s="257"/>
      <c r="B474" s="4"/>
      <c r="C474" s="100"/>
      <c r="D474" s="77" t="s">
        <v>171</v>
      </c>
      <c r="E474" s="185">
        <f t="shared" ref="E474" si="236">SUM(E472:E473)</f>
        <v>0</v>
      </c>
      <c r="F474" s="185">
        <f>SUM(F472:F473)</f>
        <v>0</v>
      </c>
      <c r="G474" s="185">
        <f t="shared" ref="G474:J474" si="237">SUM(G472:G473)</f>
        <v>0</v>
      </c>
      <c r="H474" s="185">
        <f t="shared" si="237"/>
        <v>0</v>
      </c>
      <c r="I474" s="185">
        <f t="shared" si="237"/>
        <v>0</v>
      </c>
      <c r="J474" s="186">
        <f t="shared" si="237"/>
        <v>0</v>
      </c>
      <c r="L474" s="231"/>
      <c r="M474" s="63"/>
      <c r="N474" s="63"/>
      <c r="O474" s="63"/>
      <c r="P474" s="227">
        <v>1.03</v>
      </c>
      <c r="Q474" s="228">
        <v>0</v>
      </c>
      <c r="R474" s="478">
        <v>12</v>
      </c>
    </row>
    <row r="475" spans="1:18" hidden="1">
      <c r="A475" s="257"/>
      <c r="B475" s="4"/>
      <c r="C475" s="100"/>
      <c r="D475" s="74"/>
      <c r="E475" s="17"/>
      <c r="F475" s="17"/>
      <c r="G475" s="17"/>
      <c r="H475" s="17"/>
      <c r="I475" s="17"/>
      <c r="J475" s="26"/>
      <c r="L475" s="231"/>
      <c r="M475" s="63"/>
      <c r="N475" s="63"/>
      <c r="O475" s="63"/>
      <c r="P475" s="32"/>
      <c r="Q475" s="63"/>
      <c r="R475" s="479"/>
    </row>
    <row r="476" spans="1:18" ht="15.6" hidden="1">
      <c r="A476" s="577" t="s">
        <v>19</v>
      </c>
      <c r="B476" s="578"/>
      <c r="C476" s="480"/>
      <c r="D476" s="480"/>
      <c r="E476" s="178">
        <f>SUMIF($D$470:$D$475,"*Salary",E470:E475)</f>
        <v>0</v>
      </c>
      <c r="F476" s="178">
        <f>SUMIF($D$470:$D$475,"*Salary",F470:F475)</f>
        <v>0</v>
      </c>
      <c r="G476" s="178">
        <f>SUMIF($D$470:$D$475,"*Salary",G470:G475)</f>
        <v>0</v>
      </c>
      <c r="H476" s="178">
        <f>SUMIF($D$470:$D$475,"*Salary",H470:H475)</f>
        <v>0</v>
      </c>
      <c r="I476" s="178">
        <f>SUMIF($D$470:$D$475,"*Salary",I470:I475)</f>
        <v>0</v>
      </c>
      <c r="J476" s="172">
        <f>SUM(E476:I476)</f>
        <v>0</v>
      </c>
      <c r="R476" s="118"/>
    </row>
    <row r="477" spans="1:18" ht="16.8" hidden="1">
      <c r="A477" s="577" t="s">
        <v>20</v>
      </c>
      <c r="B477" s="578"/>
      <c r="C477" s="480"/>
      <c r="D477" s="480"/>
      <c r="E477" s="180">
        <f>SUMIF(D470:D475,"*Total Fringe",E470:E475)</f>
        <v>0</v>
      </c>
      <c r="F477" s="180">
        <f>SUMIF(D470:D475,"*Total Fringe",F470:F475)</f>
        <v>0</v>
      </c>
      <c r="G477" s="180">
        <f>SUMIF(D470:D475,"*Total Fringe",G470:G475)</f>
        <v>0</v>
      </c>
      <c r="H477" s="180">
        <f>SUMIF(D470:D475,"*Total Fringe",H470:H475)</f>
        <v>0</v>
      </c>
      <c r="I477" s="180">
        <f>SUMIF(D470:D475,"*Total Fringe",I470:I475)</f>
        <v>0</v>
      </c>
      <c r="J477" s="181">
        <f>SUM(E477:I477)</f>
        <v>0</v>
      </c>
      <c r="R477" s="118"/>
    </row>
    <row r="478" spans="1:18" ht="15.6" hidden="1">
      <c r="A478" s="577" t="s">
        <v>21</v>
      </c>
      <c r="B478" s="578"/>
      <c r="C478" s="480"/>
      <c r="D478" s="480"/>
      <c r="E478" s="191">
        <f>SUM(E476:E477)</f>
        <v>0</v>
      </c>
      <c r="F478" s="191">
        <f>SUM(F476:F477)</f>
        <v>0</v>
      </c>
      <c r="G478" s="191">
        <f>SUM(G476:G477)</f>
        <v>0</v>
      </c>
      <c r="H478" s="191">
        <f>SUM(H476:H477)</f>
        <v>0</v>
      </c>
      <c r="I478" s="191">
        <f>SUM(I476:I477)</f>
        <v>0</v>
      </c>
      <c r="J478" s="172">
        <f>SUM(E478:I478)</f>
        <v>0</v>
      </c>
      <c r="R478" s="118"/>
    </row>
    <row r="479" spans="1:18" ht="15" hidden="1" customHeight="1" thickBot="1">
      <c r="A479" s="481"/>
      <c r="B479" s="331"/>
      <c r="C479" s="130"/>
      <c r="D479" s="130"/>
      <c r="E479" s="57"/>
      <c r="F479" s="57"/>
      <c r="G479" s="57"/>
      <c r="H479" s="57"/>
      <c r="I479" s="57"/>
      <c r="J479" s="57"/>
      <c r="R479" s="118"/>
    </row>
    <row r="480" spans="1:18" ht="15" hidden="1" customHeight="1" thickBot="1">
      <c r="A480" s="580" t="s">
        <v>290</v>
      </c>
      <c r="B480" s="581"/>
      <c r="C480" s="482"/>
      <c r="D480" s="482"/>
      <c r="E480" s="483">
        <f>SUM(E387,E400,E413,E426,E439,E452,E465,E478)</f>
        <v>0</v>
      </c>
      <c r="F480" s="483">
        <f>SUM(F387,F400,F413,F426,F439,F452,F465,F478)</f>
        <v>0</v>
      </c>
      <c r="G480" s="483">
        <f>SUM(G387,G400,G413,G426,G439,G452,G465,G478)</f>
        <v>0</v>
      </c>
      <c r="H480" s="483">
        <f>SUM(H387,H400,H413,H426,H439,H452,H465,H478)</f>
        <v>0</v>
      </c>
      <c r="I480" s="483">
        <f>SUM(I387,I400,I413,I426,I439,I452,I465,I478)</f>
        <v>0</v>
      </c>
      <c r="J480" s="484">
        <f>SUM(E480:I480)</f>
        <v>0</v>
      </c>
      <c r="K480" s="197"/>
      <c r="L480" s="485"/>
      <c r="M480" s="197"/>
      <c r="N480" s="197"/>
      <c r="O480" s="197"/>
      <c r="P480" s="197"/>
      <c r="Q480" s="197"/>
      <c r="R480" s="198"/>
    </row>
    <row r="481" spans="1:11" ht="15" customHeight="1">
      <c r="A481" s="394" t="s">
        <v>260</v>
      </c>
      <c r="B481" s="395"/>
      <c r="C481" s="395"/>
      <c r="D481" s="395"/>
      <c r="E481" s="396"/>
      <c r="F481" s="397"/>
      <c r="G481" s="396"/>
      <c r="H481" s="396"/>
      <c r="I481" s="396"/>
      <c r="J481" s="398"/>
    </row>
    <row r="482" spans="1:11" ht="15" customHeight="1">
      <c r="A482" s="399" t="s">
        <v>261</v>
      </c>
      <c r="B482" s="400">
        <f>E365</f>
        <v>0.52500000000000002</v>
      </c>
      <c r="C482" s="401" t="s">
        <v>262</v>
      </c>
      <c r="D482" s="464" t="s">
        <v>31</v>
      </c>
      <c r="E482" s="579" t="s">
        <v>342</v>
      </c>
      <c r="F482" s="579"/>
      <c r="G482" s="579"/>
      <c r="H482" s="579"/>
      <c r="I482" s="404"/>
      <c r="J482" s="517"/>
      <c r="K482" s="516"/>
    </row>
    <row r="483" spans="1:11" ht="15" customHeight="1">
      <c r="A483" s="399"/>
      <c r="B483" s="400">
        <f>F365</f>
        <v>0.52500000000000002</v>
      </c>
      <c r="C483" s="401" t="s">
        <v>262</v>
      </c>
      <c r="D483" s="464" t="s">
        <v>32</v>
      </c>
      <c r="E483" s="403">
        <f ca="1">SUM(C487:C491)</f>
        <v>0</v>
      </c>
      <c r="F483" s="404">
        <f ca="1">J369</f>
        <v>0</v>
      </c>
      <c r="G483" s="404">
        <f ca="1">E483-F483</f>
        <v>0</v>
      </c>
      <c r="H483" s="404"/>
      <c r="I483" s="404"/>
      <c r="J483" s="405"/>
    </row>
    <row r="484" spans="1:11" ht="15" customHeight="1">
      <c r="A484" s="399"/>
      <c r="B484" s="400">
        <f>G365</f>
        <v>0.54</v>
      </c>
      <c r="C484" s="401" t="s">
        <v>262</v>
      </c>
      <c r="D484" s="464" t="s">
        <v>33</v>
      </c>
      <c r="E484" s="403"/>
      <c r="F484" s="404"/>
      <c r="G484" s="404"/>
      <c r="H484" s="404"/>
      <c r="I484" s="404"/>
      <c r="J484" s="405"/>
    </row>
    <row r="485" spans="1:11" ht="15" customHeight="1">
      <c r="A485" s="399"/>
      <c r="B485" s="400">
        <f>H365</f>
        <v>0.54</v>
      </c>
      <c r="C485" s="401" t="s">
        <v>262</v>
      </c>
      <c r="D485" s="464" t="s">
        <v>34</v>
      </c>
      <c r="E485" s="403"/>
      <c r="F485" s="404"/>
      <c r="G485" s="404"/>
      <c r="H485" s="404"/>
      <c r="I485" s="404"/>
      <c r="J485" s="405"/>
    </row>
    <row r="486" spans="1:11" ht="15" customHeight="1">
      <c r="A486" s="399"/>
      <c r="B486" s="400">
        <f>I365</f>
        <v>0.54</v>
      </c>
      <c r="C486" s="401" t="s">
        <v>262</v>
      </c>
      <c r="D486" s="464" t="s">
        <v>35</v>
      </c>
      <c r="E486" s="403"/>
      <c r="F486" s="404"/>
      <c r="G486" s="404"/>
      <c r="H486" s="404"/>
      <c r="I486" s="404"/>
      <c r="J486" s="405"/>
    </row>
    <row r="487" spans="1:11" ht="15" customHeight="1">
      <c r="A487" s="406">
        <f ca="1">E361</f>
        <v>0</v>
      </c>
      <c r="B487" s="407">
        <f>E365-B368</f>
        <v>0.47500000000000003</v>
      </c>
      <c r="C487" s="408">
        <f ca="1">A487*B487</f>
        <v>0</v>
      </c>
      <c r="D487" s="464" t="s">
        <v>31</v>
      </c>
      <c r="E487" s="404"/>
      <c r="F487" s="403"/>
      <c r="G487" s="404"/>
      <c r="H487" s="404"/>
      <c r="I487" s="402"/>
      <c r="J487" s="409"/>
    </row>
    <row r="488" spans="1:11" ht="15" customHeight="1">
      <c r="A488" s="406">
        <f ca="1">F361</f>
        <v>0</v>
      </c>
      <c r="B488" s="407">
        <f>F365-B368</f>
        <v>0.47500000000000003</v>
      </c>
      <c r="C488" s="408">
        <f t="shared" ref="C488:C491" ca="1" si="238">A488*B488</f>
        <v>0</v>
      </c>
      <c r="D488" s="464" t="s">
        <v>32</v>
      </c>
      <c r="E488" s="404"/>
      <c r="F488" s="403"/>
      <c r="G488" s="404"/>
      <c r="H488" s="404"/>
      <c r="I488" s="402"/>
      <c r="J488" s="409"/>
    </row>
    <row r="489" spans="1:11" ht="15" customHeight="1">
      <c r="A489" s="406">
        <f ca="1">G361</f>
        <v>0</v>
      </c>
      <c r="B489" s="407">
        <f>G365-B368</f>
        <v>0.49000000000000005</v>
      </c>
      <c r="C489" s="408">
        <f t="shared" ca="1" si="238"/>
        <v>0</v>
      </c>
      <c r="D489" s="464" t="s">
        <v>33</v>
      </c>
      <c r="E489" s="404"/>
      <c r="F489" s="403"/>
      <c r="G489" s="404"/>
      <c r="H489" s="404"/>
      <c r="I489" s="402"/>
      <c r="J489" s="409"/>
    </row>
    <row r="490" spans="1:11" ht="15" customHeight="1">
      <c r="A490" s="406">
        <f ca="1">H361</f>
        <v>0</v>
      </c>
      <c r="B490" s="407">
        <f>H365-B368</f>
        <v>0.49000000000000005</v>
      </c>
      <c r="C490" s="408">
        <f t="shared" ca="1" si="238"/>
        <v>0</v>
      </c>
      <c r="D490" s="464" t="s">
        <v>34</v>
      </c>
      <c r="E490" s="404"/>
      <c r="F490" s="403"/>
      <c r="G490" s="404"/>
      <c r="H490" s="404"/>
      <c r="I490" s="402"/>
      <c r="J490" s="409"/>
    </row>
    <row r="491" spans="1:11" ht="15" customHeight="1">
      <c r="A491" s="406">
        <f ca="1">I361</f>
        <v>0</v>
      </c>
      <c r="B491" s="407">
        <f>I365-B368</f>
        <v>0.49000000000000005</v>
      </c>
      <c r="C491" s="408">
        <f t="shared" ca="1" si="238"/>
        <v>0</v>
      </c>
      <c r="D491" s="464" t="s">
        <v>35</v>
      </c>
      <c r="E491" s="404"/>
      <c r="F491" s="403"/>
      <c r="G491" s="404"/>
      <c r="H491" s="404"/>
      <c r="I491" s="402"/>
      <c r="J491" s="409"/>
    </row>
    <row r="492" spans="1:11" ht="15" customHeight="1">
      <c r="A492" s="410"/>
      <c r="B492" s="402"/>
      <c r="C492" s="402"/>
      <c r="D492" s="402"/>
      <c r="E492" s="404"/>
      <c r="F492" s="403"/>
      <c r="G492" s="404"/>
      <c r="H492" s="404"/>
      <c r="I492" s="404"/>
      <c r="J492" s="405"/>
    </row>
    <row r="493" spans="1:11" ht="15" customHeight="1">
      <c r="A493" s="399" t="s">
        <v>325</v>
      </c>
      <c r="B493" s="411">
        <f>B494</f>
        <v>2.4999999999999967E-2</v>
      </c>
      <c r="C493" s="401" t="s">
        <v>263</v>
      </c>
      <c r="D493" s="402"/>
      <c r="E493" s="404"/>
      <c r="F493" s="403"/>
      <c r="G493" s="404"/>
      <c r="H493" s="404"/>
      <c r="I493" s="404"/>
      <c r="J493" s="405"/>
    </row>
    <row r="494" spans="1:11" ht="15" customHeight="1">
      <c r="A494" s="406">
        <f ca="1">E361</f>
        <v>0</v>
      </c>
      <c r="B494" s="407">
        <f>0.5-B487</f>
        <v>2.4999999999999967E-2</v>
      </c>
      <c r="C494" s="408">
        <f ca="1">A494*B494</f>
        <v>0</v>
      </c>
      <c r="D494" s="402"/>
      <c r="E494" s="404"/>
      <c r="F494" s="403"/>
      <c r="G494" s="404"/>
      <c r="H494" s="404"/>
      <c r="I494" s="404"/>
      <c r="J494" s="405"/>
    </row>
    <row r="495" spans="1:11" ht="15" customHeight="1">
      <c r="A495" s="406">
        <f ca="1">F361</f>
        <v>0</v>
      </c>
      <c r="B495" s="407">
        <f t="shared" ref="B495:B498" si="239">0.5-B488</f>
        <v>2.4999999999999967E-2</v>
      </c>
      <c r="C495" s="408">
        <f t="shared" ref="C495:C498" ca="1" si="240">A495*B495</f>
        <v>0</v>
      </c>
      <c r="D495" s="402"/>
      <c r="E495" s="404"/>
      <c r="F495" s="403"/>
      <c r="G495" s="404"/>
      <c r="H495" s="404"/>
      <c r="I495" s="404"/>
      <c r="J495" s="405"/>
    </row>
    <row r="496" spans="1:11">
      <c r="A496" s="406">
        <f ca="1">G361</f>
        <v>0</v>
      </c>
      <c r="B496" s="407">
        <f t="shared" si="239"/>
        <v>9.9999999999999534E-3</v>
      </c>
      <c r="C496" s="408">
        <f t="shared" ca="1" si="240"/>
        <v>0</v>
      </c>
      <c r="D496" s="402"/>
      <c r="E496" s="404"/>
      <c r="F496" s="403"/>
      <c r="G496" s="404"/>
      <c r="H496" s="404"/>
      <c r="I496" s="404"/>
      <c r="J496" s="405"/>
    </row>
    <row r="497" spans="1:12">
      <c r="A497" s="406">
        <f ca="1">H361</f>
        <v>0</v>
      </c>
      <c r="B497" s="407">
        <f t="shared" si="239"/>
        <v>9.9999999999999534E-3</v>
      </c>
      <c r="C497" s="408">
        <f t="shared" ca="1" si="240"/>
        <v>0</v>
      </c>
      <c r="D497" s="402"/>
      <c r="E497" s="404"/>
      <c r="F497" s="403"/>
      <c r="G497" s="404"/>
      <c r="H497" s="404"/>
      <c r="I497" s="404"/>
      <c r="J497" s="405"/>
    </row>
    <row r="498" spans="1:12">
      <c r="A498" s="406">
        <f ca="1">I361</f>
        <v>0</v>
      </c>
      <c r="B498" s="407">
        <f t="shared" si="239"/>
        <v>9.9999999999999534E-3</v>
      </c>
      <c r="C498" s="408">
        <f t="shared" ca="1" si="240"/>
        <v>0</v>
      </c>
      <c r="D498" s="402"/>
      <c r="E498" s="404"/>
      <c r="F498" s="403"/>
      <c r="G498" s="404"/>
      <c r="H498" s="404"/>
      <c r="I498" s="404"/>
      <c r="J498" s="405"/>
    </row>
    <row r="499" spans="1:12">
      <c r="A499" s="410"/>
      <c r="B499" s="402"/>
      <c r="C499" s="402"/>
      <c r="D499" s="402"/>
      <c r="E499" s="404"/>
      <c r="F499" s="403"/>
      <c r="G499" s="404"/>
      <c r="H499" s="404"/>
      <c r="I499" s="404"/>
      <c r="J499" s="405"/>
    </row>
    <row r="500" spans="1:12">
      <c r="A500" s="410"/>
      <c r="B500" s="412" t="s">
        <v>264</v>
      </c>
      <c r="C500" s="412" t="s">
        <v>265</v>
      </c>
      <c r="D500" s="412" t="s">
        <v>266</v>
      </c>
      <c r="E500" s="404"/>
      <c r="F500" s="403"/>
      <c r="G500" s="404"/>
      <c r="H500" s="404"/>
      <c r="I500" s="404"/>
      <c r="J500" s="405"/>
    </row>
    <row r="501" spans="1:12" ht="15.75" customHeight="1">
      <c r="A501" s="399" t="s">
        <v>267</v>
      </c>
      <c r="B501" s="408">
        <f ca="1">SUM(C487:C491)</f>
        <v>0</v>
      </c>
      <c r="C501" s="408">
        <f ca="1">SUM(C487:C491)</f>
        <v>0</v>
      </c>
      <c r="D501" s="408">
        <f ca="1">B501-C501</f>
        <v>0</v>
      </c>
      <c r="E501" s="404"/>
      <c r="F501" s="403"/>
      <c r="G501" s="404"/>
      <c r="H501" s="404"/>
      <c r="I501" s="404"/>
      <c r="J501" s="405"/>
    </row>
    <row r="502" spans="1:12" ht="17.25" customHeight="1">
      <c r="A502" s="399" t="s">
        <v>268</v>
      </c>
      <c r="B502" s="413">
        <f ca="1">SUM(C494:C498)</f>
        <v>0</v>
      </c>
      <c r="C502" s="413">
        <f>J480+'Salary Cap Obligation (1)'!O33+'Fringe Benefits Cap (1)'!O32</f>
        <v>0</v>
      </c>
      <c r="D502" s="408">
        <f ca="1">B502-C502</f>
        <v>0</v>
      </c>
      <c r="E502" s="404"/>
      <c r="F502" s="403"/>
      <c r="G502" s="404"/>
      <c r="H502" s="404"/>
      <c r="I502" s="404"/>
      <c r="J502" s="405"/>
    </row>
    <row r="503" spans="1:12" ht="15.75" hidden="1" customHeight="1">
      <c r="A503" s="414" t="s">
        <v>269</v>
      </c>
      <c r="B503" s="415">
        <f ca="1">B501+B502</f>
        <v>0</v>
      </c>
      <c r="C503" s="415">
        <f ca="1">C501+C502</f>
        <v>0</v>
      </c>
      <c r="D503" s="415">
        <f ca="1">B503-C503</f>
        <v>0</v>
      </c>
      <c r="E503" s="416"/>
      <c r="F503" s="417"/>
      <c r="G503" s="416"/>
      <c r="H503" s="416"/>
      <c r="I503" s="416"/>
      <c r="J503" s="418"/>
    </row>
    <row r="504" spans="1:12" ht="15.75" hidden="1" customHeight="1" thickBot="1">
      <c r="A504" s="10"/>
      <c r="B504" s="419"/>
      <c r="C504" s="419"/>
      <c r="D504" s="419"/>
      <c r="E504" s="438"/>
      <c r="F504" s="439"/>
      <c r="G504" s="438"/>
      <c r="H504" s="438"/>
      <c r="I504" s="438"/>
      <c r="J504" s="438"/>
    </row>
    <row r="505" spans="1:12" ht="12.75" hidden="1" customHeight="1" thickBot="1">
      <c r="A505" s="592" t="s">
        <v>285</v>
      </c>
      <c r="B505" s="593"/>
      <c r="C505" s="419"/>
      <c r="D505" s="592" t="s">
        <v>290</v>
      </c>
      <c r="E505" s="593"/>
      <c r="F505" s="439"/>
      <c r="G505" s="438"/>
      <c r="H505" s="438"/>
      <c r="I505" s="438"/>
      <c r="J505" s="438"/>
    </row>
    <row r="506" spans="1:12" ht="22.5" hidden="1" customHeight="1">
      <c r="A506" s="462" t="s">
        <v>286</v>
      </c>
      <c r="B506" s="463">
        <v>100000</v>
      </c>
      <c r="C506" s="419"/>
      <c r="D506" s="265" t="s">
        <v>230</v>
      </c>
      <c r="E506" s="448">
        <f ca="1">J369</f>
        <v>0</v>
      </c>
      <c r="F506" s="439"/>
      <c r="G506" s="438"/>
      <c r="H506" s="438"/>
      <c r="I506" s="438"/>
      <c r="J506" s="438"/>
    </row>
    <row r="507" spans="1:12" ht="13.5" hidden="1" customHeight="1">
      <c r="A507" s="442" t="s">
        <v>230</v>
      </c>
      <c r="B507" s="443">
        <f ca="1">J369</f>
        <v>0</v>
      </c>
      <c r="C507" s="419"/>
      <c r="D507" s="265" t="s">
        <v>291</v>
      </c>
      <c r="E507" s="448">
        <f ca="1">G483</f>
        <v>0</v>
      </c>
      <c r="F507" s="439"/>
      <c r="G507" s="438"/>
      <c r="H507" s="438"/>
      <c r="I507" s="438"/>
      <c r="J507" s="438"/>
    </row>
    <row r="508" spans="1:12" ht="26.25" hidden="1" customHeight="1" thickBot="1">
      <c r="A508" s="442" t="s">
        <v>287</v>
      </c>
      <c r="B508" s="443">
        <f ca="1">G483</f>
        <v>0</v>
      </c>
      <c r="C508" s="419"/>
      <c r="D508" s="265" t="s">
        <v>292</v>
      </c>
      <c r="E508" s="448" t="e">
        <f>#REF!</f>
        <v>#REF!</v>
      </c>
      <c r="F508" s="439"/>
      <c r="G508" s="438"/>
      <c r="H508" s="438"/>
      <c r="I508" s="438"/>
      <c r="J508" s="438"/>
    </row>
    <row r="509" spans="1:12" ht="12.75" hidden="1" customHeight="1">
      <c r="A509" s="455" t="s">
        <v>297</v>
      </c>
      <c r="B509" s="443" t="e">
        <f>#REF!</f>
        <v>#REF!</v>
      </c>
      <c r="C509" s="419"/>
      <c r="D509" s="265" t="s">
        <v>293</v>
      </c>
      <c r="E509" s="448" t="e">
        <f>#REF!</f>
        <v>#REF!</v>
      </c>
      <c r="F509" s="594" t="s">
        <v>296</v>
      </c>
      <c r="G509" s="595"/>
      <c r="H509" s="452"/>
      <c r="I509" s="453"/>
      <c r="J509" s="453"/>
      <c r="K509" s="453"/>
      <c r="L509" s="453"/>
    </row>
    <row r="510" spans="1:12" ht="26.25" hidden="1" customHeight="1">
      <c r="A510" s="455" t="s">
        <v>305</v>
      </c>
      <c r="B510" s="443" t="e">
        <f>#REF!</f>
        <v>#REF!</v>
      </c>
      <c r="C510" s="419"/>
      <c r="D510" s="265" t="s">
        <v>306</v>
      </c>
      <c r="E510" s="448" t="e">
        <f>#REF!</f>
        <v>#REF!</v>
      </c>
      <c r="F510" s="460"/>
      <c r="G510" s="461"/>
      <c r="H510" s="452"/>
      <c r="I510" s="453"/>
      <c r="J510" s="453"/>
      <c r="K510" s="453"/>
      <c r="L510" s="453"/>
    </row>
    <row r="511" spans="1:12" ht="15" hidden="1" customHeight="1">
      <c r="A511" s="455" t="s">
        <v>288</v>
      </c>
      <c r="B511" s="443" t="e">
        <f>#REF!</f>
        <v>#REF!</v>
      </c>
      <c r="C511" s="419"/>
      <c r="D511" s="265" t="s">
        <v>307</v>
      </c>
      <c r="E511" s="448" t="e">
        <f>#REF!</f>
        <v>#REF!</v>
      </c>
      <c r="F511" s="598" t="s">
        <v>296</v>
      </c>
      <c r="G511" s="599"/>
      <c r="H511" s="452"/>
      <c r="I511" s="453"/>
      <c r="J511" s="453"/>
      <c r="K511" s="453"/>
      <c r="L511" s="453"/>
    </row>
    <row r="512" spans="1:12" ht="13.8" hidden="1" thickBot="1">
      <c r="A512" s="444"/>
      <c r="B512" s="445"/>
      <c r="C512" s="419"/>
      <c r="D512" s="265" t="s">
        <v>294</v>
      </c>
      <c r="E512" s="448" t="e">
        <f>#REF!</f>
        <v>#REF!</v>
      </c>
      <c r="F512" s="450"/>
      <c r="G512" s="451"/>
      <c r="H512" s="454"/>
      <c r="I512" s="21"/>
      <c r="J512" s="21"/>
      <c r="L512"/>
    </row>
    <row r="513" spans="1:17" ht="13.8" hidden="1" thickBot="1">
      <c r="A513" s="440" t="s">
        <v>73</v>
      </c>
      <c r="B513" s="441" t="e">
        <f ca="1">SUM(B507:B512)</f>
        <v>#REF!</v>
      </c>
      <c r="C513" s="419"/>
      <c r="D513" s="265" t="s">
        <v>295</v>
      </c>
      <c r="E513" s="448" t="e">
        <f>#REF!</f>
        <v>#REF!</v>
      </c>
      <c r="F513" s="596" t="s">
        <v>296</v>
      </c>
      <c r="G513" s="597"/>
      <c r="H513" s="452"/>
      <c r="I513" s="453"/>
      <c r="J513" s="453"/>
      <c r="K513" s="453"/>
      <c r="L513" s="453"/>
    </row>
    <row r="514" spans="1:17" ht="13.8" hidden="1" thickBot="1">
      <c r="A514" s="446" t="s">
        <v>289</v>
      </c>
      <c r="B514" s="447" t="e">
        <f ca="1">IF(B513&gt;=B506,"Yes","No")</f>
        <v>#REF!</v>
      </c>
      <c r="C514" s="419"/>
      <c r="D514" s="446" t="s">
        <v>73</v>
      </c>
      <c r="E514" s="449" t="e">
        <f ca="1">SUM(E506:E513)</f>
        <v>#REF!</v>
      </c>
      <c r="F514" s="439"/>
      <c r="G514" s="438"/>
      <c r="H514" s="438"/>
      <c r="I514" s="438"/>
      <c r="J514" s="438"/>
    </row>
    <row r="515" spans="1:17" hidden="1">
      <c r="A515" s="10"/>
      <c r="B515" s="419"/>
      <c r="C515" s="419"/>
      <c r="D515" s="419"/>
      <c r="E515" s="438"/>
      <c r="F515" s="439"/>
      <c r="G515" s="438"/>
      <c r="H515" s="438"/>
      <c r="I515" s="438"/>
      <c r="J515" s="438"/>
    </row>
    <row r="516" spans="1:17">
      <c r="A516" s="456"/>
      <c r="B516" s="457"/>
      <c r="C516" s="457"/>
      <c r="D516" s="457"/>
      <c r="E516" s="458"/>
      <c r="F516" s="459"/>
      <c r="G516" s="458"/>
      <c r="H516" s="458"/>
      <c r="I516" s="458"/>
      <c r="J516" s="458"/>
    </row>
    <row r="517" spans="1:17">
      <c r="A517" s="137"/>
      <c r="C517" s="572" t="s">
        <v>187</v>
      </c>
      <c r="D517" s="572"/>
      <c r="E517" s="572"/>
      <c r="F517" s="572"/>
      <c r="G517" s="572"/>
      <c r="H517" s="572"/>
      <c r="I517" s="572"/>
      <c r="J517" s="572"/>
      <c r="M517" s="123" t="s">
        <v>239</v>
      </c>
      <c r="N517" s="124"/>
      <c r="O517" s="124"/>
      <c r="P517" s="124"/>
      <c r="Q517" s="124"/>
    </row>
    <row r="518" spans="1:17">
      <c r="A518" s="137"/>
      <c r="C518" s="575" t="s">
        <v>188</v>
      </c>
      <c r="D518" s="575"/>
      <c r="E518" s="556">
        <f t="shared" ref="E518:J518" ca="1" si="241">E361</f>
        <v>0</v>
      </c>
      <c r="F518" s="556">
        <f t="shared" ca="1" si="241"/>
        <v>0</v>
      </c>
      <c r="G518" s="556">
        <f t="shared" ca="1" si="241"/>
        <v>0</v>
      </c>
      <c r="H518" s="556">
        <f t="shared" ca="1" si="241"/>
        <v>0</v>
      </c>
      <c r="I518" s="556">
        <f t="shared" ca="1" si="241"/>
        <v>0</v>
      </c>
      <c r="J518" s="556">
        <f t="shared" ca="1" si="241"/>
        <v>0</v>
      </c>
    </row>
    <row r="519" spans="1:17">
      <c r="A519" s="137"/>
      <c r="C519" s="574">
        <f>'Member A'!B6</f>
        <v>0</v>
      </c>
      <c r="D519" s="574"/>
      <c r="E519" s="278">
        <f ca="1">'Member A'!E356</f>
        <v>0</v>
      </c>
      <c r="F519" s="278">
        <f ca="1">'Member A'!F356</f>
        <v>0</v>
      </c>
      <c r="G519" s="278">
        <f ca="1">'Member A'!G356</f>
        <v>0</v>
      </c>
      <c r="H519" s="278">
        <f ca="1">'Member A'!H356</f>
        <v>0</v>
      </c>
      <c r="I519" s="278">
        <f ca="1">'Member A'!I356</f>
        <v>0</v>
      </c>
      <c r="J519" s="278">
        <f ca="1">'Member A'!J356</f>
        <v>0</v>
      </c>
    </row>
    <row r="520" spans="1:17">
      <c r="A520" s="137"/>
      <c r="C520" s="574" t="e">
        <f>#REF!</f>
        <v>#REF!</v>
      </c>
      <c r="D520" s="574"/>
      <c r="E520" s="278" t="e">
        <f>#REF!</f>
        <v>#REF!</v>
      </c>
      <c r="F520" s="278" t="e">
        <f>#REF!</f>
        <v>#REF!</v>
      </c>
      <c r="G520" s="278" t="e">
        <f>#REF!</f>
        <v>#REF!</v>
      </c>
      <c r="H520" s="278" t="e">
        <f>#REF!</f>
        <v>#REF!</v>
      </c>
      <c r="I520" s="278" t="e">
        <f>#REF!</f>
        <v>#REF!</v>
      </c>
      <c r="J520" s="278" t="e">
        <f>#REF!</f>
        <v>#REF!</v>
      </c>
    </row>
    <row r="521" spans="1:17">
      <c r="A521" s="137"/>
      <c r="C521" s="574" t="e">
        <f>#REF!</f>
        <v>#REF!</v>
      </c>
      <c r="D521" s="574"/>
      <c r="E521" s="278" t="e">
        <f>#REF!</f>
        <v>#REF!</v>
      </c>
      <c r="F521" s="278" t="e">
        <f>#REF!</f>
        <v>#REF!</v>
      </c>
      <c r="G521" s="278" t="e">
        <f>#REF!</f>
        <v>#REF!</v>
      </c>
      <c r="H521" s="278" t="e">
        <f>#REF!</f>
        <v>#REF!</v>
      </c>
      <c r="I521" s="278" t="e">
        <f>#REF!</f>
        <v>#REF!</v>
      </c>
      <c r="J521" s="278" t="e">
        <f>#REF!</f>
        <v>#REF!</v>
      </c>
    </row>
    <row r="522" spans="1:17">
      <c r="A522" s="137"/>
      <c r="C522" s="574" t="e">
        <f>#REF!</f>
        <v>#REF!</v>
      </c>
      <c r="D522" s="574"/>
      <c r="E522" s="278" t="e">
        <f>#REF!</f>
        <v>#REF!</v>
      </c>
      <c r="F522" s="278" t="e">
        <f>#REF!</f>
        <v>#REF!</v>
      </c>
      <c r="G522" s="278" t="e">
        <f>#REF!</f>
        <v>#REF!</v>
      </c>
      <c r="H522" s="278" t="e">
        <f>#REF!</f>
        <v>#REF!</v>
      </c>
      <c r="I522" s="278" t="e">
        <f>#REF!</f>
        <v>#REF!</v>
      </c>
      <c r="J522" s="278" t="e">
        <f>#REF!</f>
        <v>#REF!</v>
      </c>
    </row>
    <row r="523" spans="1:17">
      <c r="A523" s="137"/>
      <c r="C523" s="574" t="e">
        <f>#REF!</f>
        <v>#REF!</v>
      </c>
      <c r="D523" s="574"/>
      <c r="E523" s="278" t="e">
        <f>#REF!</f>
        <v>#REF!</v>
      </c>
      <c r="F523" s="278" t="e">
        <f>#REF!</f>
        <v>#REF!</v>
      </c>
      <c r="G523" s="278" t="e">
        <f>#REF!</f>
        <v>#REF!</v>
      </c>
      <c r="H523" s="278" t="e">
        <f>#REF!</f>
        <v>#REF!</v>
      </c>
      <c r="I523" s="278" t="e">
        <f>#REF!</f>
        <v>#REF!</v>
      </c>
      <c r="J523" s="278" t="e">
        <f>#REF!</f>
        <v>#REF!</v>
      </c>
    </row>
    <row r="524" spans="1:17">
      <c r="A524" s="137"/>
      <c r="C524" s="574" t="e">
        <f>#REF!</f>
        <v>#REF!</v>
      </c>
      <c r="D524" s="574"/>
      <c r="E524" s="278" t="e">
        <f>#REF!</f>
        <v>#REF!</v>
      </c>
      <c r="F524" s="278" t="e">
        <f>#REF!</f>
        <v>#REF!</v>
      </c>
      <c r="G524" s="278" t="e">
        <f>#REF!</f>
        <v>#REF!</v>
      </c>
      <c r="H524" s="278" t="e">
        <f>#REF!</f>
        <v>#REF!</v>
      </c>
      <c r="I524" s="278" t="e">
        <f>#REF!</f>
        <v>#REF!</v>
      </c>
      <c r="J524" s="278" t="e">
        <f>#REF!</f>
        <v>#REF!</v>
      </c>
    </row>
    <row r="525" spans="1:17">
      <c r="A525" s="137"/>
      <c r="C525" s="576" t="s">
        <v>359</v>
      </c>
      <c r="D525" s="576"/>
      <c r="E525" s="558" t="e">
        <f ca="1">SUM(E519:E524)</f>
        <v>#REF!</v>
      </c>
      <c r="F525" s="558" t="e">
        <f t="shared" ref="F525:I525" ca="1" si="242">SUM(F519:F524)</f>
        <v>#REF!</v>
      </c>
      <c r="G525" s="558" t="e">
        <f t="shared" ca="1" si="242"/>
        <v>#REF!</v>
      </c>
      <c r="H525" s="558" t="e">
        <f t="shared" ca="1" si="242"/>
        <v>#REF!</v>
      </c>
      <c r="I525" s="558" t="e">
        <f t="shared" ca="1" si="242"/>
        <v>#REF!</v>
      </c>
      <c r="J525" s="558" t="e">
        <f ca="1">SUM(E525:I525)</f>
        <v>#REF!</v>
      </c>
    </row>
    <row r="526" spans="1:17" ht="13.8" thickBot="1">
      <c r="A526" s="137"/>
      <c r="C526" s="573" t="s">
        <v>189</v>
      </c>
      <c r="D526" s="573"/>
      <c r="E526" s="557" t="e">
        <f ca="1">E518-E525</f>
        <v>#REF!</v>
      </c>
      <c r="F526" s="557" t="e">
        <f t="shared" ref="F526:I526" ca="1" si="243">F518-F525</f>
        <v>#REF!</v>
      </c>
      <c r="G526" s="557" t="e">
        <f t="shared" ca="1" si="243"/>
        <v>#REF!</v>
      </c>
      <c r="H526" s="557" t="e">
        <f t="shared" ca="1" si="243"/>
        <v>#REF!</v>
      </c>
      <c r="I526" s="557" t="e">
        <f t="shared" ca="1" si="243"/>
        <v>#REF!</v>
      </c>
      <c r="J526" s="557" t="e">
        <f ca="1">SUM(E526:I526)</f>
        <v>#REF!</v>
      </c>
    </row>
    <row r="527" spans="1:17" ht="13.8" thickTop="1">
      <c r="E527" s="276"/>
      <c r="F527" s="277"/>
      <c r="G527" s="276"/>
      <c r="H527" s="276"/>
      <c r="I527" s="276"/>
      <c r="J527" s="276"/>
    </row>
    <row r="528" spans="1:17" ht="13.8" thickBot="1">
      <c r="A528" s="600" t="s">
        <v>273</v>
      </c>
      <c r="B528" s="600"/>
      <c r="C528" s="600"/>
      <c r="D528" s="600"/>
      <c r="E528" s="600"/>
      <c r="F528" s="600"/>
      <c r="G528" s="600"/>
      <c r="H528" s="600"/>
      <c r="I528" s="600"/>
      <c r="J528" s="600"/>
    </row>
    <row r="529" spans="1:18">
      <c r="A529" s="601" t="s">
        <v>274</v>
      </c>
      <c r="B529" s="602"/>
      <c r="C529" s="602"/>
      <c r="D529" s="602"/>
      <c r="E529" s="602"/>
      <c r="F529" s="602"/>
      <c r="G529" s="602"/>
      <c r="H529" s="602"/>
      <c r="I529" s="602"/>
      <c r="J529" s="603"/>
      <c r="L529"/>
      <c r="M529" s="291" t="s">
        <v>275</v>
      </c>
      <c r="N529" s="124"/>
      <c r="O529" s="124"/>
      <c r="P529" s="124"/>
      <c r="Q529" s="124"/>
    </row>
    <row r="530" spans="1:18" ht="15.75" customHeight="1">
      <c r="A530" s="355" t="s">
        <v>234</v>
      </c>
      <c r="B530" s="421" t="str">
        <f t="shared" ref="B530:B549" si="244">B556</f>
        <v>Sub1</v>
      </c>
      <c r="C530" s="422"/>
      <c r="D530" s="423"/>
      <c r="E530" s="424">
        <v>0</v>
      </c>
      <c r="F530" s="424">
        <v>0</v>
      </c>
      <c r="G530" s="424">
        <v>0</v>
      </c>
      <c r="H530" s="424">
        <v>0</v>
      </c>
      <c r="I530" s="424">
        <v>0</v>
      </c>
      <c r="J530" s="425">
        <f>SUM(E530:I530)</f>
        <v>0</v>
      </c>
      <c r="L530"/>
    </row>
    <row r="531" spans="1:18" ht="15.75" customHeight="1">
      <c r="A531" s="426"/>
      <c r="B531" s="421" t="str">
        <f t="shared" si="244"/>
        <v>Sub2</v>
      </c>
      <c r="C531" s="421"/>
      <c r="D531" s="427"/>
      <c r="E531" s="428">
        <v>0</v>
      </c>
      <c r="F531" s="428">
        <v>0</v>
      </c>
      <c r="G531" s="428">
        <v>0</v>
      </c>
      <c r="H531" s="428">
        <v>0</v>
      </c>
      <c r="I531" s="428">
        <v>0</v>
      </c>
      <c r="J531" s="425">
        <f t="shared" ref="J531:J549" si="245">SUM(E531:I531)</f>
        <v>0</v>
      </c>
      <c r="L531"/>
      <c r="M531" s="123" t="s">
        <v>153</v>
      </c>
      <c r="N531" s="124"/>
      <c r="O531" s="124"/>
      <c r="P531" s="124"/>
      <c r="Q531" s="124"/>
      <c r="R531" s="124"/>
    </row>
    <row r="532" spans="1:18" ht="12.75" customHeight="1">
      <c r="A532" s="426"/>
      <c r="B532" s="421" t="str">
        <f t="shared" si="244"/>
        <v>Sub3</v>
      </c>
      <c r="C532" s="421"/>
      <c r="D532" s="427"/>
      <c r="E532" s="428">
        <v>0</v>
      </c>
      <c r="F532" s="428">
        <v>0</v>
      </c>
      <c r="G532" s="428">
        <v>0</v>
      </c>
      <c r="H532" s="428">
        <v>0</v>
      </c>
      <c r="I532" s="428">
        <v>0</v>
      </c>
      <c r="J532" s="425">
        <f t="shared" si="245"/>
        <v>0</v>
      </c>
      <c r="L532"/>
    </row>
    <row r="533" spans="1:18" ht="12.75" hidden="1" customHeight="1">
      <c r="A533" s="426"/>
      <c r="B533" s="421" t="str">
        <f t="shared" si="244"/>
        <v>Sub4</v>
      </c>
      <c r="C533" s="421"/>
      <c r="D533" s="427"/>
      <c r="E533" s="428">
        <v>0</v>
      </c>
      <c r="F533" s="428">
        <v>0</v>
      </c>
      <c r="G533" s="428">
        <v>0</v>
      </c>
      <c r="H533" s="428">
        <v>0</v>
      </c>
      <c r="I533" s="428">
        <v>0</v>
      </c>
      <c r="J533" s="425">
        <f t="shared" si="245"/>
        <v>0</v>
      </c>
      <c r="L533"/>
    </row>
    <row r="534" spans="1:18" ht="12.75" hidden="1" customHeight="1">
      <c r="A534" s="426"/>
      <c r="B534" s="421" t="str">
        <f t="shared" si="244"/>
        <v>Sub5</v>
      </c>
      <c r="C534" s="421"/>
      <c r="D534" s="427"/>
      <c r="E534" s="428">
        <v>0</v>
      </c>
      <c r="F534" s="428">
        <v>0</v>
      </c>
      <c r="G534" s="428">
        <v>0</v>
      </c>
      <c r="H534" s="428">
        <v>0</v>
      </c>
      <c r="I534" s="428">
        <v>0</v>
      </c>
      <c r="J534" s="425">
        <f t="shared" si="245"/>
        <v>0</v>
      </c>
      <c r="L534"/>
    </row>
    <row r="535" spans="1:18" ht="12.75" hidden="1" customHeight="1">
      <c r="A535" s="426"/>
      <c r="B535" s="421" t="str">
        <f t="shared" si="244"/>
        <v>Sub6</v>
      </c>
      <c r="C535" s="421"/>
      <c r="D535" s="427"/>
      <c r="E535" s="428">
        <v>0</v>
      </c>
      <c r="F535" s="428">
        <v>0</v>
      </c>
      <c r="G535" s="428">
        <v>0</v>
      </c>
      <c r="H535" s="428">
        <v>0</v>
      </c>
      <c r="I535" s="428">
        <v>0</v>
      </c>
      <c r="J535" s="425">
        <f t="shared" si="245"/>
        <v>0</v>
      </c>
      <c r="L535"/>
    </row>
    <row r="536" spans="1:18" ht="12.75" hidden="1" customHeight="1">
      <c r="A536" s="426"/>
      <c r="B536" s="421" t="str">
        <f t="shared" si="244"/>
        <v>Sub7</v>
      </c>
      <c r="C536" s="421"/>
      <c r="D536" s="427"/>
      <c r="E536" s="428">
        <v>0</v>
      </c>
      <c r="F536" s="428">
        <v>0</v>
      </c>
      <c r="G536" s="428">
        <v>0</v>
      </c>
      <c r="H536" s="428">
        <v>0</v>
      </c>
      <c r="I536" s="428">
        <v>0</v>
      </c>
      <c r="J536" s="425">
        <f t="shared" si="245"/>
        <v>0</v>
      </c>
      <c r="L536"/>
    </row>
    <row r="537" spans="1:18" ht="12.75" hidden="1" customHeight="1">
      <c r="A537" s="426"/>
      <c r="B537" s="421" t="str">
        <f t="shared" si="244"/>
        <v>Sub8</v>
      </c>
      <c r="C537" s="421"/>
      <c r="D537" s="427"/>
      <c r="E537" s="428">
        <v>0</v>
      </c>
      <c r="F537" s="428">
        <v>0</v>
      </c>
      <c r="G537" s="428">
        <v>0</v>
      </c>
      <c r="H537" s="428">
        <v>0</v>
      </c>
      <c r="I537" s="428">
        <v>0</v>
      </c>
      <c r="J537" s="425">
        <f t="shared" si="245"/>
        <v>0</v>
      </c>
      <c r="L537"/>
    </row>
    <row r="538" spans="1:18" ht="15" hidden="1" customHeight="1">
      <c r="A538" s="426"/>
      <c r="B538" s="421" t="str">
        <f t="shared" si="244"/>
        <v>Sub9</v>
      </c>
      <c r="C538" s="421"/>
      <c r="D538" s="427"/>
      <c r="E538" s="428">
        <v>0</v>
      </c>
      <c r="F538" s="428">
        <v>0</v>
      </c>
      <c r="G538" s="428">
        <v>0</v>
      </c>
      <c r="H538" s="428">
        <v>0</v>
      </c>
      <c r="I538" s="428">
        <v>0</v>
      </c>
      <c r="J538" s="425">
        <f t="shared" si="245"/>
        <v>0</v>
      </c>
      <c r="L538"/>
    </row>
    <row r="539" spans="1:18" ht="12.75" hidden="1" customHeight="1">
      <c r="A539" s="426"/>
      <c r="B539" s="421" t="str">
        <f t="shared" si="244"/>
        <v>Sub10</v>
      </c>
      <c r="C539" s="421"/>
      <c r="D539" s="427"/>
      <c r="E539" s="428">
        <v>0</v>
      </c>
      <c r="F539" s="428">
        <v>0</v>
      </c>
      <c r="G539" s="428">
        <v>0</v>
      </c>
      <c r="H539" s="428">
        <v>0</v>
      </c>
      <c r="I539" s="428">
        <v>0</v>
      </c>
      <c r="J539" s="425">
        <f t="shared" si="245"/>
        <v>0</v>
      </c>
      <c r="L539"/>
    </row>
    <row r="540" spans="1:18" ht="12.75" hidden="1" customHeight="1">
      <c r="A540" s="426"/>
      <c r="B540" s="421" t="str">
        <f t="shared" si="244"/>
        <v>Sub11</v>
      </c>
      <c r="C540" s="421"/>
      <c r="D540" s="427"/>
      <c r="E540" s="428">
        <v>0</v>
      </c>
      <c r="F540" s="428">
        <v>0</v>
      </c>
      <c r="G540" s="428">
        <v>0</v>
      </c>
      <c r="H540" s="428">
        <v>0</v>
      </c>
      <c r="I540" s="428">
        <v>0</v>
      </c>
      <c r="J540" s="425">
        <f t="shared" si="245"/>
        <v>0</v>
      </c>
      <c r="L540"/>
    </row>
    <row r="541" spans="1:18" ht="15.75" hidden="1" customHeight="1">
      <c r="A541" s="426"/>
      <c r="B541" s="421" t="str">
        <f t="shared" si="244"/>
        <v>Sub12</v>
      </c>
      <c r="C541" s="421"/>
      <c r="D541" s="427"/>
      <c r="E541" s="428">
        <v>0</v>
      </c>
      <c r="F541" s="428">
        <v>0</v>
      </c>
      <c r="G541" s="428">
        <v>0</v>
      </c>
      <c r="H541" s="428">
        <v>0</v>
      </c>
      <c r="I541" s="428">
        <v>0</v>
      </c>
      <c r="J541" s="425">
        <f t="shared" si="245"/>
        <v>0</v>
      </c>
      <c r="L541"/>
    </row>
    <row r="542" spans="1:18" ht="17.25" hidden="1" customHeight="1">
      <c r="A542" s="426"/>
      <c r="B542" s="421" t="str">
        <f t="shared" si="244"/>
        <v>Sub13</v>
      </c>
      <c r="C542" s="421"/>
      <c r="D542" s="427"/>
      <c r="E542" s="428">
        <v>0</v>
      </c>
      <c r="F542" s="428">
        <v>0</v>
      </c>
      <c r="G542" s="428">
        <v>0</v>
      </c>
      <c r="H542" s="428">
        <v>0</v>
      </c>
      <c r="I542" s="428">
        <v>0</v>
      </c>
      <c r="J542" s="425">
        <f t="shared" si="245"/>
        <v>0</v>
      </c>
      <c r="L542"/>
    </row>
    <row r="543" spans="1:18" ht="15.75" hidden="1" customHeight="1">
      <c r="A543" s="426"/>
      <c r="B543" s="421" t="str">
        <f t="shared" si="244"/>
        <v>Sub14</v>
      </c>
      <c r="C543" s="421"/>
      <c r="D543" s="427"/>
      <c r="E543" s="428">
        <v>0</v>
      </c>
      <c r="F543" s="428">
        <v>0</v>
      </c>
      <c r="G543" s="428">
        <v>0</v>
      </c>
      <c r="H543" s="428">
        <v>0</v>
      </c>
      <c r="I543" s="428">
        <v>0</v>
      </c>
      <c r="J543" s="425">
        <f t="shared" si="245"/>
        <v>0</v>
      </c>
      <c r="L543"/>
    </row>
    <row r="544" spans="1:18" ht="15.75" hidden="1" customHeight="1">
      <c r="A544" s="426"/>
      <c r="B544" s="421" t="str">
        <f t="shared" si="244"/>
        <v>Sub15</v>
      </c>
      <c r="C544" s="421"/>
      <c r="D544" s="427"/>
      <c r="E544" s="428">
        <v>0</v>
      </c>
      <c r="F544" s="428">
        <v>0</v>
      </c>
      <c r="G544" s="428">
        <v>0</v>
      </c>
      <c r="H544" s="428">
        <v>0</v>
      </c>
      <c r="I544" s="428">
        <v>0</v>
      </c>
      <c r="J544" s="425">
        <f t="shared" si="245"/>
        <v>0</v>
      </c>
      <c r="L544"/>
    </row>
    <row r="545" spans="1:46" ht="12.75" hidden="1" customHeight="1">
      <c r="A545" s="426"/>
      <c r="B545" s="421" t="str">
        <f t="shared" si="244"/>
        <v>Sub16</v>
      </c>
      <c r="C545" s="421"/>
      <c r="D545" s="427"/>
      <c r="E545" s="428">
        <v>0</v>
      </c>
      <c r="F545" s="428">
        <v>0</v>
      </c>
      <c r="G545" s="428">
        <v>0</v>
      </c>
      <c r="H545" s="428">
        <v>0</v>
      </c>
      <c r="I545" s="428">
        <v>0</v>
      </c>
      <c r="J545" s="425">
        <f t="shared" si="245"/>
        <v>0</v>
      </c>
      <c r="L545"/>
    </row>
    <row r="546" spans="1:46" ht="12.75" hidden="1" customHeight="1">
      <c r="A546" s="426"/>
      <c r="B546" s="421" t="str">
        <f t="shared" si="244"/>
        <v>Sub17</v>
      </c>
      <c r="C546" s="421"/>
      <c r="D546" s="427"/>
      <c r="E546" s="428">
        <v>0</v>
      </c>
      <c r="F546" s="428">
        <v>0</v>
      </c>
      <c r="G546" s="428">
        <v>0</v>
      </c>
      <c r="H546" s="428">
        <v>0</v>
      </c>
      <c r="I546" s="428">
        <v>0</v>
      </c>
      <c r="J546" s="425">
        <f t="shared" si="245"/>
        <v>0</v>
      </c>
      <c r="L546"/>
    </row>
    <row r="547" spans="1:46" hidden="1">
      <c r="A547" s="426"/>
      <c r="B547" s="421" t="str">
        <f t="shared" si="244"/>
        <v>Sub18</v>
      </c>
      <c r="C547" s="421"/>
      <c r="D547" s="427"/>
      <c r="E547" s="428">
        <v>0</v>
      </c>
      <c r="F547" s="428">
        <v>0</v>
      </c>
      <c r="G547" s="428">
        <v>0</v>
      </c>
      <c r="H547" s="428">
        <v>0</v>
      </c>
      <c r="I547" s="428">
        <v>0</v>
      </c>
      <c r="J547" s="425">
        <f t="shared" si="245"/>
        <v>0</v>
      </c>
      <c r="L547"/>
    </row>
    <row r="548" spans="1:46" hidden="1">
      <c r="A548" s="426"/>
      <c r="B548" s="421" t="str">
        <f t="shared" si="244"/>
        <v>Sub19</v>
      </c>
      <c r="C548" s="421"/>
      <c r="D548" s="427"/>
      <c r="E548" s="428">
        <v>0</v>
      </c>
      <c r="F548" s="428">
        <v>0</v>
      </c>
      <c r="G548" s="428">
        <v>0</v>
      </c>
      <c r="H548" s="428">
        <v>0</v>
      </c>
      <c r="I548" s="428">
        <v>0</v>
      </c>
      <c r="J548" s="425">
        <f t="shared" si="245"/>
        <v>0</v>
      </c>
      <c r="L548"/>
    </row>
    <row r="549" spans="1:46" hidden="1">
      <c r="A549" s="426"/>
      <c r="B549" s="421" t="str">
        <f t="shared" si="244"/>
        <v>Sub20</v>
      </c>
      <c r="C549" s="427"/>
      <c r="D549" s="422"/>
      <c r="E549" s="429">
        <v>0</v>
      </c>
      <c r="F549" s="429">
        <v>0</v>
      </c>
      <c r="G549" s="429">
        <v>0</v>
      </c>
      <c r="H549" s="429">
        <v>0</v>
      </c>
      <c r="I549" s="429">
        <v>0</v>
      </c>
      <c r="J549" s="430">
        <f t="shared" si="245"/>
        <v>0</v>
      </c>
      <c r="L549"/>
    </row>
    <row r="550" spans="1:46" ht="15.6" thickBot="1">
      <c r="A550" s="431"/>
      <c r="B550" s="604" t="s">
        <v>274</v>
      </c>
      <c r="C550" s="604"/>
      <c r="D550" s="604"/>
      <c r="E550" s="432">
        <f>(SUM(E530:E549))</f>
        <v>0</v>
      </c>
      <c r="F550" s="432">
        <f>(SUM(F530:F549))</f>
        <v>0</v>
      </c>
      <c r="G550" s="432">
        <f>(SUM(G530:G549))</f>
        <v>0</v>
      </c>
      <c r="H550" s="432">
        <f>(SUM(H530:H549))</f>
        <v>0</v>
      </c>
      <c r="I550" s="432">
        <f>(SUM(I530:I549))</f>
        <v>0</v>
      </c>
      <c r="J550" s="433">
        <f>SUM(E550:I550)</f>
        <v>0</v>
      </c>
      <c r="L550"/>
      <c r="M550" s="434"/>
      <c r="AH550" s="111"/>
      <c r="AI550" s="111"/>
      <c r="AJ550" s="111"/>
      <c r="AK550" s="111"/>
      <c r="AL550" s="111"/>
      <c r="AM550" s="111"/>
      <c r="AN550" s="111"/>
      <c r="AO550" s="111"/>
    </row>
    <row r="551" spans="1:46" ht="15" customHeight="1">
      <c r="A551" s="137"/>
      <c r="E551" s="353"/>
      <c r="F551" s="354"/>
      <c r="G551" s="353"/>
      <c r="H551" s="353"/>
      <c r="I551" s="353"/>
      <c r="J551" s="353"/>
      <c r="S551" s="235"/>
    </row>
    <row r="552" spans="1:46" ht="15">
      <c r="E552" s="353"/>
      <c r="F552" s="354"/>
      <c r="G552" s="353"/>
      <c r="H552" s="353"/>
      <c r="I552" s="353"/>
      <c r="J552" s="353"/>
      <c r="U552" s="58"/>
      <c r="X552" s="111"/>
      <c r="AG552" s="111"/>
      <c r="AP552" s="111"/>
      <c r="AQ552" s="111"/>
      <c r="AR552" s="111"/>
      <c r="AS552" s="111"/>
      <c r="AT552" s="111"/>
    </row>
    <row r="553" spans="1:46" ht="13.8" thickBot="1">
      <c r="E553" s="353"/>
      <c r="F553" s="354"/>
      <c r="G553" s="353"/>
      <c r="H553" s="353"/>
      <c r="I553" s="353"/>
      <c r="J553" s="353"/>
    </row>
    <row r="554" spans="1:46">
      <c r="A554" s="605" t="s">
        <v>276</v>
      </c>
      <c r="B554" s="586" t="s">
        <v>151</v>
      </c>
      <c r="C554" s="587"/>
      <c r="D554" s="587"/>
      <c r="E554" s="587"/>
      <c r="F554" s="587"/>
      <c r="G554" s="587"/>
      <c r="H554" s="587"/>
      <c r="I554" s="587"/>
      <c r="J554" s="588"/>
      <c r="K554" s="235"/>
      <c r="L554" s="252"/>
      <c r="M554" s="235"/>
      <c r="N554" s="235"/>
      <c r="O554" s="235"/>
      <c r="P554" s="235"/>
      <c r="Q554" s="235"/>
      <c r="R554" s="235"/>
      <c r="U554" s="236"/>
    </row>
    <row r="555" spans="1:46">
      <c r="A555" s="605"/>
      <c r="B555" s="589" t="s">
        <v>130</v>
      </c>
      <c r="C555" s="590"/>
      <c r="D555" s="590"/>
      <c r="E555" s="233" t="s">
        <v>31</v>
      </c>
      <c r="F555" s="233" t="s">
        <v>32</v>
      </c>
      <c r="G555" s="246" t="s">
        <v>33</v>
      </c>
      <c r="H555" s="246" t="s">
        <v>34</v>
      </c>
      <c r="I555" s="246" t="s">
        <v>35</v>
      </c>
      <c r="J555" s="234" t="s">
        <v>1</v>
      </c>
      <c r="L555" s="253"/>
      <c r="M555" s="123" t="s">
        <v>153</v>
      </c>
      <c r="N555" s="124"/>
      <c r="O555" s="124"/>
      <c r="P555" s="124"/>
      <c r="Q555" s="124"/>
      <c r="R555" s="124"/>
      <c r="U555" s="236"/>
    </row>
    <row r="556" spans="1:46">
      <c r="A556" s="605"/>
      <c r="B556" s="582" t="s">
        <v>131</v>
      </c>
      <c r="C556" s="583"/>
      <c r="D556" s="583"/>
      <c r="E556" s="258">
        <v>0</v>
      </c>
      <c r="F556" s="258">
        <v>0</v>
      </c>
      <c r="G556" s="258">
        <v>0</v>
      </c>
      <c r="H556" s="258">
        <v>0</v>
      </c>
      <c r="I556" s="258">
        <v>0</v>
      </c>
      <c r="J556" s="259">
        <f>SUM(E556:I556)</f>
        <v>0</v>
      </c>
      <c r="L556" s="271" t="s">
        <v>184</v>
      </c>
      <c r="U556" s="236"/>
    </row>
    <row r="557" spans="1:46" ht="12.75" customHeight="1">
      <c r="A557" s="605"/>
      <c r="B557" s="582" t="s">
        <v>132</v>
      </c>
      <c r="C557" s="583"/>
      <c r="D557" s="583"/>
      <c r="E557" s="258">
        <v>0</v>
      </c>
      <c r="F557" s="258">
        <v>0</v>
      </c>
      <c r="G557" s="258">
        <v>0</v>
      </c>
      <c r="H557" s="258">
        <v>0</v>
      </c>
      <c r="I557" s="258">
        <v>0</v>
      </c>
      <c r="J557" s="259">
        <f t="shared" ref="J557:J575" si="246">SUM(E557:I557)</f>
        <v>0</v>
      </c>
      <c r="L557" s="271" t="s">
        <v>184</v>
      </c>
      <c r="U557" s="236"/>
    </row>
    <row r="558" spans="1:46" ht="12.75" customHeight="1">
      <c r="A558" s="605"/>
      <c r="B558" s="582" t="s">
        <v>133</v>
      </c>
      <c r="C558" s="583"/>
      <c r="D558" s="583"/>
      <c r="E558" s="258">
        <v>0</v>
      </c>
      <c r="F558" s="258">
        <v>0</v>
      </c>
      <c r="G558" s="258">
        <v>0</v>
      </c>
      <c r="H558" s="258">
        <v>0</v>
      </c>
      <c r="I558" s="258">
        <v>0</v>
      </c>
      <c r="J558" s="259">
        <f t="shared" si="246"/>
        <v>0</v>
      </c>
      <c r="L558" s="271" t="s">
        <v>184</v>
      </c>
      <c r="U558" s="236"/>
    </row>
    <row r="559" spans="1:46" ht="12.75" hidden="1" customHeight="1">
      <c r="A559" s="605"/>
      <c r="B559" s="582" t="s">
        <v>134</v>
      </c>
      <c r="C559" s="583"/>
      <c r="D559" s="583"/>
      <c r="E559" s="258">
        <v>0</v>
      </c>
      <c r="F559" s="258">
        <v>0</v>
      </c>
      <c r="G559" s="258">
        <v>0</v>
      </c>
      <c r="H559" s="258">
        <v>0</v>
      </c>
      <c r="I559" s="258">
        <v>0</v>
      </c>
      <c r="J559" s="259">
        <f t="shared" si="246"/>
        <v>0</v>
      </c>
      <c r="L559" s="271" t="s">
        <v>184</v>
      </c>
      <c r="U559" s="236"/>
    </row>
    <row r="560" spans="1:46" ht="12.75" hidden="1" customHeight="1">
      <c r="A560" s="605"/>
      <c r="B560" s="582" t="s">
        <v>135</v>
      </c>
      <c r="C560" s="583"/>
      <c r="D560" s="583"/>
      <c r="E560" s="258">
        <v>0</v>
      </c>
      <c r="F560" s="258">
        <v>0</v>
      </c>
      <c r="G560" s="258">
        <v>0</v>
      </c>
      <c r="H560" s="258">
        <v>0</v>
      </c>
      <c r="I560" s="258">
        <v>0</v>
      </c>
      <c r="J560" s="259">
        <f t="shared" si="246"/>
        <v>0</v>
      </c>
      <c r="L560" s="271" t="s">
        <v>184</v>
      </c>
      <c r="U560" s="236"/>
    </row>
    <row r="561" spans="1:33" ht="12.75" hidden="1" customHeight="1">
      <c r="A561" s="605"/>
      <c r="B561" s="582" t="s">
        <v>136</v>
      </c>
      <c r="C561" s="583"/>
      <c r="D561" s="583"/>
      <c r="E561" s="258">
        <v>0</v>
      </c>
      <c r="F561" s="258">
        <v>0</v>
      </c>
      <c r="G561" s="258">
        <v>0</v>
      </c>
      <c r="H561" s="258">
        <v>0</v>
      </c>
      <c r="I561" s="258">
        <v>0</v>
      </c>
      <c r="J561" s="259">
        <f t="shared" si="246"/>
        <v>0</v>
      </c>
      <c r="L561" s="271" t="s">
        <v>184</v>
      </c>
      <c r="U561" s="236"/>
    </row>
    <row r="562" spans="1:33" ht="12.75" hidden="1" customHeight="1">
      <c r="A562" s="605"/>
      <c r="B562" s="582" t="s">
        <v>137</v>
      </c>
      <c r="C562" s="583"/>
      <c r="D562" s="583"/>
      <c r="E562" s="258">
        <v>0</v>
      </c>
      <c r="F562" s="258">
        <v>0</v>
      </c>
      <c r="G562" s="258">
        <v>0</v>
      </c>
      <c r="H562" s="258">
        <v>0</v>
      </c>
      <c r="I562" s="258">
        <v>0</v>
      </c>
      <c r="J562" s="259">
        <f t="shared" si="246"/>
        <v>0</v>
      </c>
      <c r="L562" s="271" t="s">
        <v>184</v>
      </c>
      <c r="U562" s="236"/>
    </row>
    <row r="563" spans="1:33" ht="12.75" hidden="1" customHeight="1">
      <c r="A563" s="605"/>
      <c r="B563" s="582" t="s">
        <v>138</v>
      </c>
      <c r="C563" s="583"/>
      <c r="D563" s="583"/>
      <c r="E563" s="258">
        <v>0</v>
      </c>
      <c r="F563" s="258">
        <v>0</v>
      </c>
      <c r="G563" s="258">
        <v>0</v>
      </c>
      <c r="H563" s="258">
        <v>0</v>
      </c>
      <c r="I563" s="258">
        <v>0</v>
      </c>
      <c r="J563" s="259">
        <f t="shared" si="246"/>
        <v>0</v>
      </c>
      <c r="L563" s="271" t="s">
        <v>184</v>
      </c>
      <c r="U563" s="236"/>
    </row>
    <row r="564" spans="1:33" ht="12.75" hidden="1" customHeight="1">
      <c r="A564" s="605"/>
      <c r="B564" s="582" t="s">
        <v>139</v>
      </c>
      <c r="C564" s="583"/>
      <c r="D564" s="583"/>
      <c r="E564" s="258">
        <v>0</v>
      </c>
      <c r="F564" s="258">
        <v>0</v>
      </c>
      <c r="G564" s="258">
        <v>0</v>
      </c>
      <c r="H564" s="258">
        <v>0</v>
      </c>
      <c r="I564" s="258">
        <v>0</v>
      </c>
      <c r="J564" s="259">
        <f t="shared" si="246"/>
        <v>0</v>
      </c>
      <c r="L564" s="271" t="s">
        <v>184</v>
      </c>
      <c r="U564" s="236"/>
    </row>
    <row r="565" spans="1:33" ht="12.75" hidden="1" customHeight="1">
      <c r="A565" s="605"/>
      <c r="B565" s="582" t="s">
        <v>140</v>
      </c>
      <c r="C565" s="583"/>
      <c r="D565" s="583"/>
      <c r="E565" s="258">
        <v>0</v>
      </c>
      <c r="F565" s="258">
        <v>0</v>
      </c>
      <c r="G565" s="258">
        <v>0</v>
      </c>
      <c r="H565" s="258">
        <v>0</v>
      </c>
      <c r="I565" s="258">
        <v>0</v>
      </c>
      <c r="J565" s="259">
        <f t="shared" si="246"/>
        <v>0</v>
      </c>
      <c r="L565" s="271" t="s">
        <v>184</v>
      </c>
      <c r="U565" s="236"/>
    </row>
    <row r="566" spans="1:33" ht="12.75" hidden="1" customHeight="1">
      <c r="A566" s="605"/>
      <c r="B566" s="582" t="s">
        <v>141</v>
      </c>
      <c r="C566" s="583"/>
      <c r="D566" s="583"/>
      <c r="E566" s="258">
        <v>0</v>
      </c>
      <c r="F566" s="258">
        <v>0</v>
      </c>
      <c r="G566" s="258">
        <v>0</v>
      </c>
      <c r="H566" s="258">
        <v>0</v>
      </c>
      <c r="I566" s="258">
        <v>0</v>
      </c>
      <c r="J566" s="259">
        <f t="shared" si="246"/>
        <v>0</v>
      </c>
      <c r="L566" s="271" t="s">
        <v>184</v>
      </c>
      <c r="U566" s="236"/>
    </row>
    <row r="567" spans="1:33" ht="12.75" hidden="1" customHeight="1">
      <c r="A567" s="605"/>
      <c r="B567" s="582" t="s">
        <v>142</v>
      </c>
      <c r="C567" s="583"/>
      <c r="D567" s="583"/>
      <c r="E567" s="258">
        <v>0</v>
      </c>
      <c r="F567" s="258">
        <v>0</v>
      </c>
      <c r="G567" s="258">
        <v>0</v>
      </c>
      <c r="H567" s="258">
        <v>0</v>
      </c>
      <c r="I567" s="258">
        <v>0</v>
      </c>
      <c r="J567" s="259">
        <f t="shared" si="246"/>
        <v>0</v>
      </c>
      <c r="L567" s="271" t="s">
        <v>184</v>
      </c>
      <c r="U567" s="236"/>
    </row>
    <row r="568" spans="1:33" ht="12.75" hidden="1" customHeight="1">
      <c r="A568" s="605"/>
      <c r="B568" s="582" t="s">
        <v>143</v>
      </c>
      <c r="C568" s="583"/>
      <c r="D568" s="583"/>
      <c r="E568" s="258">
        <v>0</v>
      </c>
      <c r="F568" s="258">
        <v>0</v>
      </c>
      <c r="G568" s="258">
        <v>0</v>
      </c>
      <c r="H568" s="258">
        <v>0</v>
      </c>
      <c r="I568" s="258">
        <v>0</v>
      </c>
      <c r="J568" s="259">
        <f t="shared" si="246"/>
        <v>0</v>
      </c>
      <c r="L568" s="271" t="s">
        <v>184</v>
      </c>
      <c r="U568" s="236"/>
    </row>
    <row r="569" spans="1:33" ht="12.75" hidden="1" customHeight="1">
      <c r="A569" s="605"/>
      <c r="B569" s="582" t="s">
        <v>144</v>
      </c>
      <c r="C569" s="583"/>
      <c r="D569" s="583"/>
      <c r="E569" s="258">
        <v>0</v>
      </c>
      <c r="F569" s="258">
        <v>0</v>
      </c>
      <c r="G569" s="258">
        <v>0</v>
      </c>
      <c r="H569" s="258">
        <v>0</v>
      </c>
      <c r="I569" s="258">
        <v>0</v>
      </c>
      <c r="J569" s="259">
        <f t="shared" si="246"/>
        <v>0</v>
      </c>
      <c r="L569" s="271" t="s">
        <v>184</v>
      </c>
      <c r="U569" s="236"/>
    </row>
    <row r="570" spans="1:33" ht="12.75" hidden="1" customHeight="1">
      <c r="A570" s="605"/>
      <c r="B570" s="582" t="s">
        <v>145</v>
      </c>
      <c r="C570" s="583"/>
      <c r="D570" s="583"/>
      <c r="E570" s="258">
        <v>0</v>
      </c>
      <c r="F570" s="258">
        <v>0</v>
      </c>
      <c r="G570" s="258">
        <v>0</v>
      </c>
      <c r="H570" s="258">
        <v>0</v>
      </c>
      <c r="I570" s="258">
        <v>0</v>
      </c>
      <c r="J570" s="259">
        <f t="shared" si="246"/>
        <v>0</v>
      </c>
      <c r="L570" s="271" t="s">
        <v>184</v>
      </c>
      <c r="U570" s="236"/>
    </row>
    <row r="571" spans="1:33" ht="12.75" hidden="1" customHeight="1">
      <c r="A571" s="605"/>
      <c r="B571" s="582" t="s">
        <v>146</v>
      </c>
      <c r="C571" s="583"/>
      <c r="D571" s="583"/>
      <c r="E571" s="258">
        <v>0</v>
      </c>
      <c r="F571" s="258">
        <v>0</v>
      </c>
      <c r="G571" s="258">
        <v>0</v>
      </c>
      <c r="H571" s="258">
        <v>0</v>
      </c>
      <c r="I571" s="258">
        <v>0</v>
      </c>
      <c r="J571" s="259">
        <f t="shared" si="246"/>
        <v>0</v>
      </c>
      <c r="L571" s="271" t="s">
        <v>184</v>
      </c>
      <c r="U571" s="236"/>
    </row>
    <row r="572" spans="1:33" ht="12.75" hidden="1" customHeight="1">
      <c r="A572" s="605"/>
      <c r="B572" s="582" t="s">
        <v>147</v>
      </c>
      <c r="C572" s="583"/>
      <c r="D572" s="583"/>
      <c r="E572" s="258">
        <v>0</v>
      </c>
      <c r="F572" s="258">
        <v>0</v>
      </c>
      <c r="G572" s="258">
        <v>0</v>
      </c>
      <c r="H572" s="258">
        <v>0</v>
      </c>
      <c r="I572" s="258">
        <v>0</v>
      </c>
      <c r="J572" s="259">
        <f t="shared" si="246"/>
        <v>0</v>
      </c>
      <c r="L572" s="271" t="s">
        <v>184</v>
      </c>
      <c r="U572" s="236"/>
    </row>
    <row r="573" spans="1:33" ht="15" hidden="1" customHeight="1">
      <c r="A573" s="605"/>
      <c r="B573" s="582" t="s">
        <v>148</v>
      </c>
      <c r="C573" s="583"/>
      <c r="D573" s="583"/>
      <c r="E573" s="258">
        <v>0</v>
      </c>
      <c r="F573" s="258">
        <v>0</v>
      </c>
      <c r="G573" s="258">
        <v>0</v>
      </c>
      <c r="H573" s="258">
        <v>0</v>
      </c>
      <c r="I573" s="258">
        <v>0</v>
      </c>
      <c r="J573" s="259">
        <f t="shared" si="246"/>
        <v>0</v>
      </c>
      <c r="L573" s="271" t="s">
        <v>184</v>
      </c>
      <c r="U573" s="237"/>
    </row>
    <row r="574" spans="1:33" hidden="1">
      <c r="A574" s="605"/>
      <c r="B574" s="582" t="s">
        <v>149</v>
      </c>
      <c r="C574" s="583"/>
      <c r="D574" s="583"/>
      <c r="E574" s="258">
        <v>0</v>
      </c>
      <c r="F574" s="258">
        <v>0</v>
      </c>
      <c r="G574" s="258">
        <v>0</v>
      </c>
      <c r="H574" s="258">
        <v>0</v>
      </c>
      <c r="I574" s="258">
        <v>0</v>
      </c>
      <c r="J574" s="259">
        <f t="shared" si="246"/>
        <v>0</v>
      </c>
      <c r="L574" s="271" t="s">
        <v>184</v>
      </c>
      <c r="T574" s="1"/>
      <c r="U574" s="236"/>
    </row>
    <row r="575" spans="1:33" hidden="1">
      <c r="A575" s="605"/>
      <c r="B575" s="582" t="s">
        <v>150</v>
      </c>
      <c r="C575" s="583"/>
      <c r="D575" s="583"/>
      <c r="E575" s="238">
        <v>0</v>
      </c>
      <c r="F575" s="238">
        <v>0</v>
      </c>
      <c r="G575" s="238">
        <v>0</v>
      </c>
      <c r="H575" s="238">
        <v>0</v>
      </c>
      <c r="I575" s="238">
        <v>0</v>
      </c>
      <c r="J575" s="267">
        <f t="shared" si="246"/>
        <v>0</v>
      </c>
      <c r="L575" s="271" t="s">
        <v>184</v>
      </c>
    </row>
    <row r="576" spans="1:33" ht="13.8" thickBot="1">
      <c r="A576" s="605"/>
      <c r="B576" s="584" t="s">
        <v>1</v>
      </c>
      <c r="C576" s="585"/>
      <c r="D576" s="585"/>
      <c r="E576" s="268">
        <f>SUM(E556:E575)</f>
        <v>0</v>
      </c>
      <c r="F576" s="268">
        <f t="shared" ref="F576:J576" si="247">SUM(F556:F575)</f>
        <v>0</v>
      </c>
      <c r="G576" s="268">
        <f t="shared" si="247"/>
        <v>0</v>
      </c>
      <c r="H576" s="268">
        <f t="shared" si="247"/>
        <v>0</v>
      </c>
      <c r="I576" s="268">
        <f t="shared" si="247"/>
        <v>0</v>
      </c>
      <c r="J576" s="269">
        <f t="shared" si="247"/>
        <v>0</v>
      </c>
      <c r="L576" s="271" t="s">
        <v>184</v>
      </c>
      <c r="AG576" s="1"/>
    </row>
    <row r="577" spans="1:14" ht="13.8" thickBot="1">
      <c r="A577" s="605"/>
      <c r="F577"/>
      <c r="H577" s="21"/>
      <c r="I577" s="17"/>
      <c r="J577" s="21"/>
      <c r="L577" s="247"/>
    </row>
    <row r="578" spans="1:14">
      <c r="A578" s="605"/>
      <c r="B578" s="586" t="s">
        <v>152</v>
      </c>
      <c r="C578" s="587"/>
      <c r="D578" s="587"/>
      <c r="E578" s="587"/>
      <c r="F578" s="587"/>
      <c r="G578" s="587"/>
      <c r="H578" s="587"/>
      <c r="I578" s="587"/>
      <c r="J578" s="588"/>
      <c r="K578" s="21"/>
      <c r="L578" s="247"/>
      <c r="M578" s="21"/>
      <c r="N578" s="21"/>
    </row>
    <row r="579" spans="1:14">
      <c r="A579" s="605"/>
      <c r="B579" s="589" t="s">
        <v>130</v>
      </c>
      <c r="C579" s="590"/>
      <c r="D579" s="590"/>
      <c r="E579" s="233" t="s">
        <v>31</v>
      </c>
      <c r="F579" s="233" t="s">
        <v>32</v>
      </c>
      <c r="G579" s="246" t="s">
        <v>33</v>
      </c>
      <c r="H579" s="246" t="s">
        <v>34</v>
      </c>
      <c r="I579" s="246" t="s">
        <v>35</v>
      </c>
      <c r="J579" s="234" t="s">
        <v>1</v>
      </c>
      <c r="K579" s="21"/>
      <c r="L579" s="247"/>
      <c r="M579" s="21"/>
      <c r="N579" s="21"/>
    </row>
    <row r="580" spans="1:14">
      <c r="A580" s="605"/>
      <c r="B580" s="582" t="str">
        <f t="shared" ref="B580:B600" si="248">B556</f>
        <v>Sub1</v>
      </c>
      <c r="C580" s="583"/>
      <c r="D580" s="583"/>
      <c r="E580" s="258">
        <v>0</v>
      </c>
      <c r="F580" s="258">
        <v>0</v>
      </c>
      <c r="G580" s="258">
        <v>0</v>
      </c>
      <c r="H580" s="258">
        <v>0</v>
      </c>
      <c r="I580" s="258">
        <v>0</v>
      </c>
      <c r="J580" s="259">
        <f t="shared" ref="J580:J599" si="249">SUM(E580:I580)</f>
        <v>0</v>
      </c>
      <c r="K580" s="21"/>
      <c r="L580" s="255" t="str">
        <f>L556</f>
        <v>A</v>
      </c>
      <c r="M580" s="21"/>
      <c r="N580" s="21"/>
    </row>
    <row r="581" spans="1:14" ht="12.75" customHeight="1">
      <c r="A581" s="605"/>
      <c r="B581" s="582" t="str">
        <f t="shared" si="248"/>
        <v>Sub2</v>
      </c>
      <c r="C581" s="583"/>
      <c r="D581" s="583"/>
      <c r="E581" s="258">
        <v>0</v>
      </c>
      <c r="F581" s="258">
        <v>0</v>
      </c>
      <c r="G581" s="258">
        <v>0</v>
      </c>
      <c r="H581" s="258">
        <v>0</v>
      </c>
      <c r="I581" s="258">
        <v>0</v>
      </c>
      <c r="J581" s="259">
        <f t="shared" si="249"/>
        <v>0</v>
      </c>
      <c r="K581" s="21"/>
      <c r="L581" s="255" t="str">
        <f t="shared" ref="L581:L600" si="250">L557</f>
        <v>A</v>
      </c>
      <c r="M581" s="21"/>
      <c r="N581" s="21"/>
    </row>
    <row r="582" spans="1:14" ht="12.75" customHeight="1">
      <c r="A582" s="605"/>
      <c r="B582" s="582" t="str">
        <f t="shared" si="248"/>
        <v>Sub3</v>
      </c>
      <c r="C582" s="583"/>
      <c r="D582" s="583"/>
      <c r="E582" s="258">
        <v>0</v>
      </c>
      <c r="F582" s="258">
        <v>0</v>
      </c>
      <c r="G582" s="258">
        <v>0</v>
      </c>
      <c r="H582" s="258">
        <v>0</v>
      </c>
      <c r="I582" s="258">
        <v>0</v>
      </c>
      <c r="J582" s="259">
        <f t="shared" si="249"/>
        <v>0</v>
      </c>
      <c r="K582" s="21"/>
      <c r="L582" s="255" t="str">
        <f t="shared" si="250"/>
        <v>A</v>
      </c>
      <c r="M582" s="21"/>
      <c r="N582" s="21"/>
    </row>
    <row r="583" spans="1:14" ht="12.75" hidden="1" customHeight="1">
      <c r="A583" s="605"/>
      <c r="B583" s="582" t="str">
        <f t="shared" si="248"/>
        <v>Sub4</v>
      </c>
      <c r="C583" s="583"/>
      <c r="D583" s="583"/>
      <c r="E583" s="258">
        <v>0</v>
      </c>
      <c r="F583" s="258">
        <v>0</v>
      </c>
      <c r="G583" s="258">
        <v>0</v>
      </c>
      <c r="H583" s="258">
        <v>0</v>
      </c>
      <c r="I583" s="258">
        <v>0</v>
      </c>
      <c r="J583" s="259">
        <f t="shared" si="249"/>
        <v>0</v>
      </c>
      <c r="K583" s="21"/>
      <c r="L583" s="255" t="str">
        <f t="shared" si="250"/>
        <v>A</v>
      </c>
      <c r="M583" s="21"/>
      <c r="N583" s="21"/>
    </row>
    <row r="584" spans="1:14" ht="12.75" hidden="1" customHeight="1">
      <c r="A584" s="605"/>
      <c r="B584" s="582" t="str">
        <f t="shared" si="248"/>
        <v>Sub5</v>
      </c>
      <c r="C584" s="583"/>
      <c r="D584" s="583"/>
      <c r="E584" s="258">
        <v>0</v>
      </c>
      <c r="F584" s="258">
        <v>0</v>
      </c>
      <c r="G584" s="258">
        <v>0</v>
      </c>
      <c r="H584" s="258">
        <v>0</v>
      </c>
      <c r="I584" s="258">
        <v>0</v>
      </c>
      <c r="J584" s="259">
        <f t="shared" si="249"/>
        <v>0</v>
      </c>
      <c r="K584" s="21"/>
      <c r="L584" s="255" t="str">
        <f t="shared" si="250"/>
        <v>A</v>
      </c>
      <c r="M584" s="21"/>
      <c r="N584" s="21"/>
    </row>
    <row r="585" spans="1:14" ht="12.75" hidden="1" customHeight="1">
      <c r="A585" s="605"/>
      <c r="B585" s="582" t="str">
        <f t="shared" si="248"/>
        <v>Sub6</v>
      </c>
      <c r="C585" s="583"/>
      <c r="D585" s="583"/>
      <c r="E585" s="258">
        <v>0</v>
      </c>
      <c r="F585" s="258">
        <v>0</v>
      </c>
      <c r="G585" s="258">
        <v>0</v>
      </c>
      <c r="H585" s="258">
        <v>0</v>
      </c>
      <c r="I585" s="258">
        <v>0</v>
      </c>
      <c r="J585" s="259">
        <f t="shared" si="249"/>
        <v>0</v>
      </c>
      <c r="K585" s="21"/>
      <c r="L585" s="255" t="str">
        <f t="shared" si="250"/>
        <v>A</v>
      </c>
      <c r="M585" s="21"/>
      <c r="N585" s="21"/>
    </row>
    <row r="586" spans="1:14" ht="12.75" hidden="1" customHeight="1">
      <c r="A586" s="605"/>
      <c r="B586" s="582" t="str">
        <f t="shared" si="248"/>
        <v>Sub7</v>
      </c>
      <c r="C586" s="583"/>
      <c r="D586" s="583"/>
      <c r="E586" s="258">
        <v>0</v>
      </c>
      <c r="F586" s="258">
        <v>0</v>
      </c>
      <c r="G586" s="258">
        <v>0</v>
      </c>
      <c r="H586" s="258">
        <v>0</v>
      </c>
      <c r="I586" s="258">
        <v>0</v>
      </c>
      <c r="J586" s="259">
        <f t="shared" si="249"/>
        <v>0</v>
      </c>
      <c r="K586" s="21"/>
      <c r="L586" s="255" t="str">
        <f t="shared" si="250"/>
        <v>A</v>
      </c>
      <c r="M586" s="21"/>
      <c r="N586" s="21"/>
    </row>
    <row r="587" spans="1:14" ht="12.75" hidden="1" customHeight="1">
      <c r="A587" s="605"/>
      <c r="B587" s="582" t="str">
        <f t="shared" si="248"/>
        <v>Sub8</v>
      </c>
      <c r="C587" s="583"/>
      <c r="D587" s="583"/>
      <c r="E587" s="258">
        <v>0</v>
      </c>
      <c r="F587" s="258">
        <v>0</v>
      </c>
      <c r="G587" s="258">
        <v>0</v>
      </c>
      <c r="H587" s="258">
        <v>0</v>
      </c>
      <c r="I587" s="258">
        <v>0</v>
      </c>
      <c r="J587" s="259">
        <f t="shared" si="249"/>
        <v>0</v>
      </c>
      <c r="K587" s="21"/>
      <c r="L587" s="255" t="str">
        <f t="shared" si="250"/>
        <v>A</v>
      </c>
      <c r="M587" s="21"/>
      <c r="N587" s="21"/>
    </row>
    <row r="588" spans="1:14" ht="12.75" hidden="1" customHeight="1">
      <c r="A588" s="605"/>
      <c r="B588" s="582" t="str">
        <f t="shared" si="248"/>
        <v>Sub9</v>
      </c>
      <c r="C588" s="583"/>
      <c r="D588" s="583"/>
      <c r="E588" s="258">
        <v>0</v>
      </c>
      <c r="F588" s="258">
        <v>0</v>
      </c>
      <c r="G588" s="258">
        <v>0</v>
      </c>
      <c r="H588" s="258">
        <v>0</v>
      </c>
      <c r="I588" s="258">
        <v>0</v>
      </c>
      <c r="J588" s="259">
        <f t="shared" si="249"/>
        <v>0</v>
      </c>
      <c r="K588" s="21"/>
      <c r="L588" s="255" t="str">
        <f t="shared" si="250"/>
        <v>A</v>
      </c>
      <c r="M588" s="21"/>
      <c r="N588" s="21"/>
    </row>
    <row r="589" spans="1:14" ht="12.75" hidden="1" customHeight="1">
      <c r="A589" s="605"/>
      <c r="B589" s="582" t="str">
        <f t="shared" si="248"/>
        <v>Sub10</v>
      </c>
      <c r="C589" s="583"/>
      <c r="D589" s="583"/>
      <c r="E589" s="258">
        <v>0</v>
      </c>
      <c r="F589" s="258">
        <v>0</v>
      </c>
      <c r="G589" s="258">
        <v>0</v>
      </c>
      <c r="H589" s="258">
        <v>0</v>
      </c>
      <c r="I589" s="258">
        <v>0</v>
      </c>
      <c r="J589" s="259">
        <f t="shared" si="249"/>
        <v>0</v>
      </c>
      <c r="K589" s="21"/>
      <c r="L589" s="255" t="str">
        <f t="shared" si="250"/>
        <v>A</v>
      </c>
      <c r="M589" s="21"/>
      <c r="N589" s="21"/>
    </row>
    <row r="590" spans="1:14" ht="12.75" hidden="1" customHeight="1">
      <c r="A590" s="605"/>
      <c r="B590" s="582" t="str">
        <f t="shared" si="248"/>
        <v>Sub11</v>
      </c>
      <c r="C590" s="583"/>
      <c r="D590" s="583"/>
      <c r="E590" s="258">
        <v>0</v>
      </c>
      <c r="F590" s="258">
        <v>0</v>
      </c>
      <c r="G590" s="258">
        <v>0</v>
      </c>
      <c r="H590" s="258">
        <v>0</v>
      </c>
      <c r="I590" s="258">
        <v>0</v>
      </c>
      <c r="J590" s="259">
        <f t="shared" si="249"/>
        <v>0</v>
      </c>
      <c r="K590" s="21"/>
      <c r="L590" s="255" t="str">
        <f t="shared" si="250"/>
        <v>A</v>
      </c>
      <c r="M590" s="21"/>
      <c r="N590" s="21"/>
    </row>
    <row r="591" spans="1:14" ht="12.75" hidden="1" customHeight="1">
      <c r="A591" s="605"/>
      <c r="B591" s="582" t="str">
        <f t="shared" si="248"/>
        <v>Sub12</v>
      </c>
      <c r="C591" s="583"/>
      <c r="D591" s="583"/>
      <c r="E591" s="258">
        <v>0</v>
      </c>
      <c r="F591" s="258">
        <v>0</v>
      </c>
      <c r="G591" s="258">
        <v>0</v>
      </c>
      <c r="H591" s="258">
        <v>0</v>
      </c>
      <c r="I591" s="258">
        <v>0</v>
      </c>
      <c r="J591" s="259">
        <f t="shared" si="249"/>
        <v>0</v>
      </c>
      <c r="K591" s="21"/>
      <c r="L591" s="255" t="str">
        <f t="shared" si="250"/>
        <v>A</v>
      </c>
      <c r="M591" s="21"/>
      <c r="N591" s="21"/>
    </row>
    <row r="592" spans="1:14" ht="12.75" hidden="1" customHeight="1">
      <c r="A592" s="605"/>
      <c r="B592" s="582" t="str">
        <f t="shared" si="248"/>
        <v>Sub13</v>
      </c>
      <c r="C592" s="583"/>
      <c r="D592" s="583"/>
      <c r="E592" s="258">
        <v>0</v>
      </c>
      <c r="F592" s="258">
        <v>0</v>
      </c>
      <c r="G592" s="258">
        <v>0</v>
      </c>
      <c r="H592" s="258">
        <v>0</v>
      </c>
      <c r="I592" s="258">
        <v>0</v>
      </c>
      <c r="J592" s="259">
        <f t="shared" si="249"/>
        <v>0</v>
      </c>
      <c r="K592" s="21"/>
      <c r="L592" s="255" t="str">
        <f t="shared" si="250"/>
        <v>A</v>
      </c>
      <c r="M592" s="21"/>
      <c r="N592" s="21"/>
    </row>
    <row r="593" spans="1:14" ht="12.75" hidden="1" customHeight="1">
      <c r="A593" s="605"/>
      <c r="B593" s="582" t="str">
        <f t="shared" si="248"/>
        <v>Sub14</v>
      </c>
      <c r="C593" s="583"/>
      <c r="D593" s="583"/>
      <c r="E593" s="258">
        <v>0</v>
      </c>
      <c r="F593" s="258">
        <v>0</v>
      </c>
      <c r="G593" s="258">
        <v>0</v>
      </c>
      <c r="H593" s="258">
        <v>0</v>
      </c>
      <c r="I593" s="258">
        <v>0</v>
      </c>
      <c r="J593" s="259">
        <f t="shared" si="249"/>
        <v>0</v>
      </c>
      <c r="K593" s="21"/>
      <c r="L593" s="255" t="str">
        <f t="shared" si="250"/>
        <v>A</v>
      </c>
      <c r="M593" s="21"/>
      <c r="N593" s="21"/>
    </row>
    <row r="594" spans="1:14" ht="12.75" hidden="1" customHeight="1">
      <c r="A594" s="605"/>
      <c r="B594" s="582" t="str">
        <f t="shared" si="248"/>
        <v>Sub15</v>
      </c>
      <c r="C594" s="583"/>
      <c r="D594" s="583"/>
      <c r="E594" s="258">
        <v>0</v>
      </c>
      <c r="F594" s="258">
        <v>0</v>
      </c>
      <c r="G594" s="258">
        <v>0</v>
      </c>
      <c r="H594" s="258">
        <v>0</v>
      </c>
      <c r="I594" s="258">
        <v>0</v>
      </c>
      <c r="J594" s="259">
        <f t="shared" si="249"/>
        <v>0</v>
      </c>
      <c r="K594" s="21"/>
      <c r="L594" s="255" t="str">
        <f t="shared" si="250"/>
        <v>A</v>
      </c>
      <c r="M594" s="21"/>
      <c r="N594" s="21"/>
    </row>
    <row r="595" spans="1:14" ht="12.75" hidden="1" customHeight="1">
      <c r="A595" s="605"/>
      <c r="B595" s="582" t="str">
        <f t="shared" si="248"/>
        <v>Sub16</v>
      </c>
      <c r="C595" s="583"/>
      <c r="D595" s="583"/>
      <c r="E595" s="258">
        <v>0</v>
      </c>
      <c r="F595" s="258">
        <v>0</v>
      </c>
      <c r="G595" s="258">
        <v>0</v>
      </c>
      <c r="H595" s="258">
        <v>0</v>
      </c>
      <c r="I595" s="258">
        <v>0</v>
      </c>
      <c r="J595" s="259">
        <f t="shared" si="249"/>
        <v>0</v>
      </c>
      <c r="K595" s="21"/>
      <c r="L595" s="255" t="str">
        <f t="shared" si="250"/>
        <v>A</v>
      </c>
      <c r="M595" s="21"/>
      <c r="N595" s="21"/>
    </row>
    <row r="596" spans="1:14" ht="12.75" hidden="1" customHeight="1">
      <c r="A596" s="605"/>
      <c r="B596" s="582" t="str">
        <f t="shared" si="248"/>
        <v>Sub17</v>
      </c>
      <c r="C596" s="583"/>
      <c r="D596" s="583"/>
      <c r="E596" s="258">
        <v>0</v>
      </c>
      <c r="F596" s="258">
        <v>0</v>
      </c>
      <c r="G596" s="258">
        <v>0</v>
      </c>
      <c r="H596" s="258">
        <v>0</v>
      </c>
      <c r="I596" s="258">
        <v>0</v>
      </c>
      <c r="J596" s="259">
        <f t="shared" si="249"/>
        <v>0</v>
      </c>
      <c r="K596" s="21"/>
      <c r="L596" s="255" t="str">
        <f t="shared" si="250"/>
        <v>A</v>
      </c>
      <c r="M596" s="21"/>
      <c r="N596" s="21"/>
    </row>
    <row r="597" spans="1:14" ht="12.75" hidden="1" customHeight="1">
      <c r="A597" s="605"/>
      <c r="B597" s="582" t="str">
        <f t="shared" si="248"/>
        <v>Sub18</v>
      </c>
      <c r="C597" s="583"/>
      <c r="D597" s="583"/>
      <c r="E597" s="258">
        <v>0</v>
      </c>
      <c r="F597" s="258">
        <v>0</v>
      </c>
      <c r="G597" s="258">
        <v>0</v>
      </c>
      <c r="H597" s="258">
        <v>0</v>
      </c>
      <c r="I597" s="258">
        <v>0</v>
      </c>
      <c r="J597" s="259">
        <f t="shared" si="249"/>
        <v>0</v>
      </c>
      <c r="K597" s="21"/>
      <c r="L597" s="255" t="str">
        <f t="shared" si="250"/>
        <v>A</v>
      </c>
      <c r="M597" s="21"/>
      <c r="N597" s="21"/>
    </row>
    <row r="598" spans="1:14" hidden="1">
      <c r="A598" s="605"/>
      <c r="B598" s="582" t="str">
        <f t="shared" si="248"/>
        <v>Sub19</v>
      </c>
      <c r="C598" s="583"/>
      <c r="D598" s="583"/>
      <c r="E598" s="258">
        <v>0</v>
      </c>
      <c r="F598" s="258">
        <v>0</v>
      </c>
      <c r="G598" s="258">
        <v>0</v>
      </c>
      <c r="H598" s="258">
        <v>0</v>
      </c>
      <c r="I598" s="258">
        <v>0</v>
      </c>
      <c r="J598" s="259">
        <f t="shared" si="249"/>
        <v>0</v>
      </c>
      <c r="K598" s="21"/>
      <c r="L598" s="255" t="str">
        <f t="shared" si="250"/>
        <v>A</v>
      </c>
      <c r="M598" s="21"/>
      <c r="N598" s="21"/>
    </row>
    <row r="599" spans="1:14" hidden="1">
      <c r="A599" s="605"/>
      <c r="B599" s="582" t="str">
        <f t="shared" si="248"/>
        <v>Sub20</v>
      </c>
      <c r="C599" s="583"/>
      <c r="D599" s="583"/>
      <c r="E599" s="238">
        <v>0</v>
      </c>
      <c r="F599" s="238">
        <v>0</v>
      </c>
      <c r="G599" s="238">
        <v>0</v>
      </c>
      <c r="H599" s="238">
        <v>0</v>
      </c>
      <c r="I599" s="238">
        <v>0</v>
      </c>
      <c r="J599" s="267">
        <f t="shared" si="249"/>
        <v>0</v>
      </c>
      <c r="K599" s="21"/>
      <c r="L599" s="255" t="str">
        <f t="shared" si="250"/>
        <v>A</v>
      </c>
      <c r="M599" s="21"/>
      <c r="N599" s="21"/>
    </row>
    <row r="600" spans="1:14" ht="12.9" customHeight="1" thickBot="1">
      <c r="A600" s="605"/>
      <c r="B600" s="584" t="str">
        <f t="shared" si="248"/>
        <v>TOTAL</v>
      </c>
      <c r="C600" s="585"/>
      <c r="D600" s="585"/>
      <c r="E600" s="268">
        <f>SUM(E580:E599)</f>
        <v>0</v>
      </c>
      <c r="F600" s="268">
        <f t="shared" ref="F600:I600" si="251">SUM(F580:F599)</f>
        <v>0</v>
      </c>
      <c r="G600" s="268">
        <f t="shared" si="251"/>
        <v>0</v>
      </c>
      <c r="H600" s="268">
        <f t="shared" si="251"/>
        <v>0</v>
      </c>
      <c r="I600" s="268">
        <f t="shared" si="251"/>
        <v>0</v>
      </c>
      <c r="J600" s="269">
        <f>SUM(J580:J599)</f>
        <v>0</v>
      </c>
      <c r="K600" s="21"/>
      <c r="L600" s="255" t="str">
        <f t="shared" si="250"/>
        <v>A</v>
      </c>
      <c r="M600" s="21"/>
      <c r="N600" s="21"/>
    </row>
    <row r="601" spans="1:14" ht="13.8" thickBot="1">
      <c r="A601" s="605"/>
      <c r="E601" s="21"/>
      <c r="F601" s="17"/>
      <c r="G601" s="21"/>
      <c r="H601" s="21"/>
      <c r="I601" s="21"/>
      <c r="J601" s="21"/>
      <c r="K601" s="21"/>
      <c r="L601" s="255"/>
      <c r="M601" s="21"/>
      <c r="N601" s="21"/>
    </row>
    <row r="602" spans="1:14">
      <c r="A602" s="605"/>
      <c r="B602" s="586" t="s">
        <v>129</v>
      </c>
      <c r="C602" s="587"/>
      <c r="D602" s="587"/>
      <c r="E602" s="587"/>
      <c r="F602" s="587"/>
      <c r="G602" s="587"/>
      <c r="H602" s="587"/>
      <c r="I602" s="587"/>
      <c r="J602" s="588"/>
      <c r="L602" s="255"/>
    </row>
    <row r="603" spans="1:14">
      <c r="A603" s="605"/>
      <c r="B603" s="589" t="s">
        <v>130</v>
      </c>
      <c r="C603" s="590"/>
      <c r="D603" s="590"/>
      <c r="E603" s="233" t="s">
        <v>31</v>
      </c>
      <c r="F603" s="233" t="s">
        <v>32</v>
      </c>
      <c r="G603" s="246" t="s">
        <v>33</v>
      </c>
      <c r="H603" s="246" t="s">
        <v>34</v>
      </c>
      <c r="I603" s="246" t="s">
        <v>35</v>
      </c>
      <c r="J603" s="234" t="s">
        <v>1</v>
      </c>
      <c r="L603" s="255"/>
    </row>
    <row r="604" spans="1:14">
      <c r="A604" s="605"/>
      <c r="B604" s="582" t="str">
        <f t="shared" ref="B604:B624" si="252">B580</f>
        <v>Sub1</v>
      </c>
      <c r="C604" s="583"/>
      <c r="D604" s="583"/>
      <c r="E604" s="258">
        <f t="shared" ref="E604:I619" si="253">E556+E580</f>
        <v>0</v>
      </c>
      <c r="F604" s="258">
        <f t="shared" si="253"/>
        <v>0</v>
      </c>
      <c r="G604" s="258">
        <f t="shared" si="253"/>
        <v>0</v>
      </c>
      <c r="H604" s="258">
        <f t="shared" si="253"/>
        <v>0</v>
      </c>
      <c r="I604" s="258">
        <f t="shared" si="253"/>
        <v>0</v>
      </c>
      <c r="J604" s="259">
        <f t="shared" ref="J604:J623" si="254">SUM(E604:I604)</f>
        <v>0</v>
      </c>
      <c r="L604" s="255" t="str">
        <f>L556</f>
        <v>A</v>
      </c>
    </row>
    <row r="605" spans="1:14" ht="12.75" customHeight="1">
      <c r="A605" s="605"/>
      <c r="B605" s="582" t="str">
        <f t="shared" si="252"/>
        <v>Sub2</v>
      </c>
      <c r="C605" s="583"/>
      <c r="D605" s="583"/>
      <c r="E605" s="258">
        <f t="shared" si="253"/>
        <v>0</v>
      </c>
      <c r="F605" s="258">
        <f t="shared" si="253"/>
        <v>0</v>
      </c>
      <c r="G605" s="258">
        <f t="shared" si="253"/>
        <v>0</v>
      </c>
      <c r="H605" s="258">
        <f t="shared" si="253"/>
        <v>0</v>
      </c>
      <c r="I605" s="258">
        <f t="shared" si="253"/>
        <v>0</v>
      </c>
      <c r="J605" s="259">
        <f t="shared" si="254"/>
        <v>0</v>
      </c>
      <c r="L605" s="255" t="str">
        <f t="shared" ref="L605:L624" si="255">L557</f>
        <v>A</v>
      </c>
    </row>
    <row r="606" spans="1:14" ht="12.75" customHeight="1">
      <c r="A606" s="605"/>
      <c r="B606" s="582" t="str">
        <f t="shared" si="252"/>
        <v>Sub3</v>
      </c>
      <c r="C606" s="583"/>
      <c r="D606" s="583"/>
      <c r="E606" s="258">
        <f t="shared" si="253"/>
        <v>0</v>
      </c>
      <c r="F606" s="258">
        <f t="shared" si="253"/>
        <v>0</v>
      </c>
      <c r="G606" s="258">
        <f t="shared" si="253"/>
        <v>0</v>
      </c>
      <c r="H606" s="258">
        <f t="shared" si="253"/>
        <v>0</v>
      </c>
      <c r="I606" s="258">
        <f t="shared" si="253"/>
        <v>0</v>
      </c>
      <c r="J606" s="259">
        <f t="shared" si="254"/>
        <v>0</v>
      </c>
      <c r="L606" s="255" t="str">
        <f t="shared" si="255"/>
        <v>A</v>
      </c>
    </row>
    <row r="607" spans="1:14" ht="12.75" hidden="1" customHeight="1">
      <c r="A607" s="605"/>
      <c r="B607" s="582" t="str">
        <f t="shared" si="252"/>
        <v>Sub4</v>
      </c>
      <c r="C607" s="583"/>
      <c r="D607" s="583"/>
      <c r="E607" s="258">
        <f t="shared" si="253"/>
        <v>0</v>
      </c>
      <c r="F607" s="258">
        <f t="shared" si="253"/>
        <v>0</v>
      </c>
      <c r="G607" s="258">
        <f t="shared" si="253"/>
        <v>0</v>
      </c>
      <c r="H607" s="258">
        <f t="shared" si="253"/>
        <v>0</v>
      </c>
      <c r="I607" s="258">
        <f t="shared" si="253"/>
        <v>0</v>
      </c>
      <c r="J607" s="259">
        <f t="shared" si="254"/>
        <v>0</v>
      </c>
      <c r="L607" s="255" t="str">
        <f t="shared" si="255"/>
        <v>A</v>
      </c>
    </row>
    <row r="608" spans="1:14" ht="12.75" hidden="1" customHeight="1">
      <c r="A608" s="605"/>
      <c r="B608" s="582" t="str">
        <f t="shared" si="252"/>
        <v>Sub5</v>
      </c>
      <c r="C608" s="583"/>
      <c r="D608" s="583"/>
      <c r="E608" s="258">
        <f t="shared" si="253"/>
        <v>0</v>
      </c>
      <c r="F608" s="258">
        <f t="shared" si="253"/>
        <v>0</v>
      </c>
      <c r="G608" s="258">
        <f t="shared" si="253"/>
        <v>0</v>
      </c>
      <c r="H608" s="258">
        <f t="shared" si="253"/>
        <v>0</v>
      </c>
      <c r="I608" s="258">
        <f t="shared" si="253"/>
        <v>0</v>
      </c>
      <c r="J608" s="259">
        <f t="shared" si="254"/>
        <v>0</v>
      </c>
      <c r="L608" s="255" t="str">
        <f t="shared" si="255"/>
        <v>A</v>
      </c>
    </row>
    <row r="609" spans="1:12" ht="12.75" hidden="1" customHeight="1">
      <c r="A609" s="605"/>
      <c r="B609" s="582" t="str">
        <f t="shared" si="252"/>
        <v>Sub6</v>
      </c>
      <c r="C609" s="583"/>
      <c r="D609" s="583"/>
      <c r="E609" s="258">
        <f t="shared" si="253"/>
        <v>0</v>
      </c>
      <c r="F609" s="258">
        <f t="shared" si="253"/>
        <v>0</v>
      </c>
      <c r="G609" s="258">
        <f t="shared" si="253"/>
        <v>0</v>
      </c>
      <c r="H609" s="258">
        <f t="shared" si="253"/>
        <v>0</v>
      </c>
      <c r="I609" s="258">
        <f t="shared" si="253"/>
        <v>0</v>
      </c>
      <c r="J609" s="259">
        <f t="shared" si="254"/>
        <v>0</v>
      </c>
      <c r="L609" s="255" t="str">
        <f t="shared" si="255"/>
        <v>A</v>
      </c>
    </row>
    <row r="610" spans="1:12" ht="12.75" hidden="1" customHeight="1">
      <c r="A610" s="605"/>
      <c r="B610" s="582" t="str">
        <f t="shared" si="252"/>
        <v>Sub7</v>
      </c>
      <c r="C610" s="583"/>
      <c r="D610" s="583"/>
      <c r="E610" s="258">
        <f t="shared" si="253"/>
        <v>0</v>
      </c>
      <c r="F610" s="258">
        <f t="shared" si="253"/>
        <v>0</v>
      </c>
      <c r="G610" s="258">
        <f t="shared" si="253"/>
        <v>0</v>
      </c>
      <c r="H610" s="258">
        <f t="shared" si="253"/>
        <v>0</v>
      </c>
      <c r="I610" s="258">
        <f t="shared" si="253"/>
        <v>0</v>
      </c>
      <c r="J610" s="259">
        <f t="shared" si="254"/>
        <v>0</v>
      </c>
      <c r="L610" s="255" t="str">
        <f t="shared" si="255"/>
        <v>A</v>
      </c>
    </row>
    <row r="611" spans="1:12" ht="12.75" hidden="1" customHeight="1">
      <c r="A611" s="605"/>
      <c r="B611" s="582" t="str">
        <f t="shared" si="252"/>
        <v>Sub8</v>
      </c>
      <c r="C611" s="583"/>
      <c r="D611" s="583"/>
      <c r="E611" s="258">
        <f t="shared" si="253"/>
        <v>0</v>
      </c>
      <c r="F611" s="258">
        <f t="shared" si="253"/>
        <v>0</v>
      </c>
      <c r="G611" s="258">
        <f t="shared" si="253"/>
        <v>0</v>
      </c>
      <c r="H611" s="258">
        <f t="shared" si="253"/>
        <v>0</v>
      </c>
      <c r="I611" s="258">
        <f t="shared" si="253"/>
        <v>0</v>
      </c>
      <c r="J611" s="259">
        <f t="shared" si="254"/>
        <v>0</v>
      </c>
      <c r="L611" s="255" t="str">
        <f t="shared" si="255"/>
        <v>A</v>
      </c>
    </row>
    <row r="612" spans="1:12" ht="12.75" hidden="1" customHeight="1">
      <c r="A612" s="605"/>
      <c r="B612" s="582" t="str">
        <f t="shared" si="252"/>
        <v>Sub9</v>
      </c>
      <c r="C612" s="583"/>
      <c r="D612" s="583"/>
      <c r="E612" s="258">
        <f t="shared" si="253"/>
        <v>0</v>
      </c>
      <c r="F612" s="258">
        <f t="shared" si="253"/>
        <v>0</v>
      </c>
      <c r="G612" s="258">
        <f t="shared" si="253"/>
        <v>0</v>
      </c>
      <c r="H612" s="258">
        <f t="shared" si="253"/>
        <v>0</v>
      </c>
      <c r="I612" s="258">
        <f t="shared" si="253"/>
        <v>0</v>
      </c>
      <c r="J612" s="259">
        <f t="shared" si="254"/>
        <v>0</v>
      </c>
      <c r="L612" s="255" t="str">
        <f t="shared" si="255"/>
        <v>A</v>
      </c>
    </row>
    <row r="613" spans="1:12" ht="12.75" hidden="1" customHeight="1">
      <c r="A613" s="605"/>
      <c r="B613" s="582" t="str">
        <f t="shared" si="252"/>
        <v>Sub10</v>
      </c>
      <c r="C613" s="583"/>
      <c r="D613" s="583"/>
      <c r="E613" s="258">
        <f t="shared" si="253"/>
        <v>0</v>
      </c>
      <c r="F613" s="258">
        <f t="shared" si="253"/>
        <v>0</v>
      </c>
      <c r="G613" s="258">
        <f t="shared" si="253"/>
        <v>0</v>
      </c>
      <c r="H613" s="258">
        <f t="shared" si="253"/>
        <v>0</v>
      </c>
      <c r="I613" s="258">
        <f t="shared" si="253"/>
        <v>0</v>
      </c>
      <c r="J613" s="259">
        <f t="shared" si="254"/>
        <v>0</v>
      </c>
      <c r="L613" s="255" t="str">
        <f t="shared" si="255"/>
        <v>A</v>
      </c>
    </row>
    <row r="614" spans="1:12" ht="12.75" hidden="1" customHeight="1">
      <c r="A614" s="605"/>
      <c r="B614" s="582" t="str">
        <f t="shared" si="252"/>
        <v>Sub11</v>
      </c>
      <c r="C614" s="583"/>
      <c r="D614" s="583"/>
      <c r="E614" s="258">
        <f t="shared" si="253"/>
        <v>0</v>
      </c>
      <c r="F614" s="258">
        <f t="shared" si="253"/>
        <v>0</v>
      </c>
      <c r="G614" s="258">
        <f t="shared" si="253"/>
        <v>0</v>
      </c>
      <c r="H614" s="258">
        <f t="shared" si="253"/>
        <v>0</v>
      </c>
      <c r="I614" s="258">
        <f t="shared" si="253"/>
        <v>0</v>
      </c>
      <c r="J614" s="259">
        <f t="shared" si="254"/>
        <v>0</v>
      </c>
      <c r="L614" s="255" t="str">
        <f t="shared" si="255"/>
        <v>A</v>
      </c>
    </row>
    <row r="615" spans="1:12" ht="12.75" hidden="1" customHeight="1">
      <c r="A615" s="605"/>
      <c r="B615" s="582" t="str">
        <f t="shared" si="252"/>
        <v>Sub12</v>
      </c>
      <c r="C615" s="583"/>
      <c r="D615" s="583"/>
      <c r="E615" s="258">
        <f t="shared" si="253"/>
        <v>0</v>
      </c>
      <c r="F615" s="258">
        <f t="shared" si="253"/>
        <v>0</v>
      </c>
      <c r="G615" s="258">
        <f t="shared" si="253"/>
        <v>0</v>
      </c>
      <c r="H615" s="258">
        <f t="shared" si="253"/>
        <v>0</v>
      </c>
      <c r="I615" s="258">
        <f t="shared" si="253"/>
        <v>0</v>
      </c>
      <c r="J615" s="259">
        <f t="shared" si="254"/>
        <v>0</v>
      </c>
      <c r="L615" s="255" t="str">
        <f t="shared" si="255"/>
        <v>A</v>
      </c>
    </row>
    <row r="616" spans="1:12" ht="12.75" hidden="1" customHeight="1">
      <c r="A616" s="605"/>
      <c r="B616" s="582" t="str">
        <f t="shared" si="252"/>
        <v>Sub13</v>
      </c>
      <c r="C616" s="583"/>
      <c r="D616" s="583"/>
      <c r="E616" s="258">
        <f t="shared" si="253"/>
        <v>0</v>
      </c>
      <c r="F616" s="258">
        <f t="shared" si="253"/>
        <v>0</v>
      </c>
      <c r="G616" s="258">
        <f t="shared" si="253"/>
        <v>0</v>
      </c>
      <c r="H616" s="258">
        <f t="shared" si="253"/>
        <v>0</v>
      </c>
      <c r="I616" s="258">
        <f t="shared" si="253"/>
        <v>0</v>
      </c>
      <c r="J616" s="259">
        <f t="shared" si="254"/>
        <v>0</v>
      </c>
      <c r="L616" s="255" t="str">
        <f t="shared" si="255"/>
        <v>A</v>
      </c>
    </row>
    <row r="617" spans="1:12" ht="12.75" hidden="1" customHeight="1">
      <c r="A617" s="605"/>
      <c r="B617" s="582" t="str">
        <f t="shared" si="252"/>
        <v>Sub14</v>
      </c>
      <c r="C617" s="583"/>
      <c r="D617" s="583"/>
      <c r="E617" s="258">
        <f t="shared" si="253"/>
        <v>0</v>
      </c>
      <c r="F617" s="258">
        <f t="shared" si="253"/>
        <v>0</v>
      </c>
      <c r="G617" s="258">
        <f t="shared" si="253"/>
        <v>0</v>
      </c>
      <c r="H617" s="258">
        <f t="shared" si="253"/>
        <v>0</v>
      </c>
      <c r="I617" s="258">
        <f t="shared" si="253"/>
        <v>0</v>
      </c>
      <c r="J617" s="259">
        <f t="shared" si="254"/>
        <v>0</v>
      </c>
      <c r="L617" s="255" t="str">
        <f t="shared" si="255"/>
        <v>A</v>
      </c>
    </row>
    <row r="618" spans="1:12" ht="12.75" hidden="1" customHeight="1">
      <c r="A618" s="605"/>
      <c r="B618" s="582" t="str">
        <f t="shared" si="252"/>
        <v>Sub15</v>
      </c>
      <c r="C618" s="583"/>
      <c r="D618" s="583"/>
      <c r="E618" s="258">
        <f t="shared" si="253"/>
        <v>0</v>
      </c>
      <c r="F618" s="258">
        <f t="shared" si="253"/>
        <v>0</v>
      </c>
      <c r="G618" s="258">
        <f t="shared" si="253"/>
        <v>0</v>
      </c>
      <c r="H618" s="258">
        <f t="shared" si="253"/>
        <v>0</v>
      </c>
      <c r="I618" s="258">
        <f t="shared" si="253"/>
        <v>0</v>
      </c>
      <c r="J618" s="259">
        <f t="shared" si="254"/>
        <v>0</v>
      </c>
      <c r="L618" s="255" t="str">
        <f t="shared" si="255"/>
        <v>A</v>
      </c>
    </row>
    <row r="619" spans="1:12" ht="12.75" hidden="1" customHeight="1">
      <c r="A619" s="605"/>
      <c r="B619" s="582" t="str">
        <f t="shared" si="252"/>
        <v>Sub16</v>
      </c>
      <c r="C619" s="583"/>
      <c r="D619" s="583"/>
      <c r="E619" s="258">
        <f t="shared" si="253"/>
        <v>0</v>
      </c>
      <c r="F619" s="258">
        <f t="shared" si="253"/>
        <v>0</v>
      </c>
      <c r="G619" s="258">
        <f t="shared" si="253"/>
        <v>0</v>
      </c>
      <c r="H619" s="258">
        <f t="shared" si="253"/>
        <v>0</v>
      </c>
      <c r="I619" s="258">
        <f t="shared" si="253"/>
        <v>0</v>
      </c>
      <c r="J619" s="259">
        <f t="shared" si="254"/>
        <v>0</v>
      </c>
      <c r="L619" s="255" t="str">
        <f t="shared" si="255"/>
        <v>A</v>
      </c>
    </row>
    <row r="620" spans="1:12" ht="12.75" hidden="1" customHeight="1">
      <c r="A620" s="605"/>
      <c r="B620" s="582" t="str">
        <f t="shared" si="252"/>
        <v>Sub17</v>
      </c>
      <c r="C620" s="583"/>
      <c r="D620" s="583"/>
      <c r="E620" s="258">
        <f t="shared" ref="E620:I623" si="256">E572+E596</f>
        <v>0</v>
      </c>
      <c r="F620" s="258">
        <f t="shared" si="256"/>
        <v>0</v>
      </c>
      <c r="G620" s="258">
        <f t="shared" si="256"/>
        <v>0</v>
      </c>
      <c r="H620" s="258">
        <f t="shared" si="256"/>
        <v>0</v>
      </c>
      <c r="I620" s="258">
        <f t="shared" si="256"/>
        <v>0</v>
      </c>
      <c r="J620" s="259">
        <f t="shared" si="254"/>
        <v>0</v>
      </c>
      <c r="L620" s="255" t="str">
        <f t="shared" si="255"/>
        <v>A</v>
      </c>
    </row>
    <row r="621" spans="1:12" ht="12.75" hidden="1" customHeight="1">
      <c r="A621" s="605"/>
      <c r="B621" s="582" t="str">
        <f t="shared" si="252"/>
        <v>Sub18</v>
      </c>
      <c r="C621" s="583"/>
      <c r="D621" s="583"/>
      <c r="E621" s="258">
        <f t="shared" si="256"/>
        <v>0</v>
      </c>
      <c r="F621" s="258">
        <f t="shared" si="256"/>
        <v>0</v>
      </c>
      <c r="G621" s="258">
        <f t="shared" si="256"/>
        <v>0</v>
      </c>
      <c r="H621" s="258">
        <f t="shared" si="256"/>
        <v>0</v>
      </c>
      <c r="I621" s="258">
        <f t="shared" si="256"/>
        <v>0</v>
      </c>
      <c r="J621" s="259">
        <f t="shared" si="254"/>
        <v>0</v>
      </c>
      <c r="L621" s="255" t="str">
        <f t="shared" si="255"/>
        <v>A</v>
      </c>
    </row>
    <row r="622" spans="1:12" hidden="1">
      <c r="A622" s="605"/>
      <c r="B622" s="582" t="str">
        <f t="shared" si="252"/>
        <v>Sub19</v>
      </c>
      <c r="C622" s="583"/>
      <c r="D622" s="583"/>
      <c r="E622" s="258">
        <f t="shared" si="256"/>
        <v>0</v>
      </c>
      <c r="F622" s="258">
        <f t="shared" si="256"/>
        <v>0</v>
      </c>
      <c r="G622" s="258">
        <f t="shared" si="256"/>
        <v>0</v>
      </c>
      <c r="H622" s="258">
        <f t="shared" si="256"/>
        <v>0</v>
      </c>
      <c r="I622" s="258">
        <f t="shared" si="256"/>
        <v>0</v>
      </c>
      <c r="J622" s="259">
        <f t="shared" si="254"/>
        <v>0</v>
      </c>
      <c r="L622" s="255" t="str">
        <f t="shared" si="255"/>
        <v>A</v>
      </c>
    </row>
    <row r="623" spans="1:12" hidden="1">
      <c r="A623" s="605"/>
      <c r="B623" s="582" t="str">
        <f t="shared" si="252"/>
        <v>Sub20</v>
      </c>
      <c r="C623" s="583"/>
      <c r="D623" s="583"/>
      <c r="E623" s="238">
        <f t="shared" si="256"/>
        <v>0</v>
      </c>
      <c r="F623" s="238">
        <f t="shared" si="256"/>
        <v>0</v>
      </c>
      <c r="G623" s="238">
        <f t="shared" si="256"/>
        <v>0</v>
      </c>
      <c r="H623" s="238">
        <f t="shared" si="256"/>
        <v>0</v>
      </c>
      <c r="I623" s="238">
        <f t="shared" si="256"/>
        <v>0</v>
      </c>
      <c r="J623" s="267">
        <f t="shared" si="254"/>
        <v>0</v>
      </c>
      <c r="L623" s="255" t="str">
        <f t="shared" si="255"/>
        <v>A</v>
      </c>
    </row>
    <row r="624" spans="1:12" ht="13.8" thickBot="1">
      <c r="A624" s="605"/>
      <c r="B624" s="584" t="str">
        <f t="shared" si="252"/>
        <v>TOTAL</v>
      </c>
      <c r="C624" s="585"/>
      <c r="D624" s="585"/>
      <c r="E624" s="268">
        <f>SUM(E604:E623)</f>
        <v>0</v>
      </c>
      <c r="F624" s="268">
        <f t="shared" ref="F624:I624" si="257">SUM(F604:F623)</f>
        <v>0</v>
      </c>
      <c r="G624" s="268">
        <f t="shared" si="257"/>
        <v>0</v>
      </c>
      <c r="H624" s="268">
        <f t="shared" si="257"/>
        <v>0</v>
      </c>
      <c r="I624" s="268">
        <f t="shared" si="257"/>
        <v>0</v>
      </c>
      <c r="J624" s="269">
        <f>SUM(J604:J623)</f>
        <v>0</v>
      </c>
      <c r="L624" s="255" t="str">
        <f t="shared" si="255"/>
        <v>A</v>
      </c>
    </row>
    <row r="625" spans="1:10">
      <c r="A625" s="605"/>
      <c r="E625" s="21"/>
      <c r="F625" s="17"/>
      <c r="G625" s="21"/>
      <c r="H625" s="21"/>
      <c r="I625" s="21"/>
      <c r="J625" s="21"/>
    </row>
    <row r="626" spans="1:10">
      <c r="E626" s="21"/>
      <c r="F626" s="17"/>
      <c r="G626" s="21"/>
      <c r="H626" s="21"/>
      <c r="I626" s="21"/>
      <c r="J626" s="21"/>
    </row>
    <row r="627" spans="1:10">
      <c r="E627" s="21"/>
      <c r="F627" s="17"/>
      <c r="G627" s="21"/>
      <c r="H627" s="21"/>
      <c r="I627" s="21"/>
      <c r="J627" s="21"/>
    </row>
    <row r="628" spans="1:10">
      <c r="E628" s="21"/>
      <c r="F628" s="17"/>
      <c r="G628" s="21"/>
      <c r="H628" s="21"/>
      <c r="I628" s="21"/>
      <c r="J628" s="21"/>
    </row>
    <row r="629" spans="1:10">
      <c r="E629" s="21"/>
      <c r="F629" s="17"/>
      <c r="G629" s="21"/>
      <c r="H629" s="21"/>
      <c r="I629" s="21"/>
      <c r="J629" s="21"/>
    </row>
    <row r="630" spans="1:10">
      <c r="E630" s="21"/>
      <c r="F630" s="17"/>
      <c r="G630" s="21"/>
      <c r="H630" s="21"/>
      <c r="I630" s="21"/>
      <c r="J630" s="21"/>
    </row>
    <row r="631" spans="1:10">
      <c r="E631" s="21"/>
      <c r="F631" s="17"/>
      <c r="G631" s="21"/>
      <c r="H631" s="21"/>
      <c r="I631" s="21"/>
      <c r="J631" s="21"/>
    </row>
    <row r="632" spans="1:10">
      <c r="E632" s="21"/>
      <c r="F632" s="17"/>
      <c r="G632" s="21"/>
      <c r="H632" s="21"/>
      <c r="I632" s="21"/>
      <c r="J632" s="21"/>
    </row>
    <row r="633" spans="1:10">
      <c r="E633" s="21"/>
      <c r="F633" s="17"/>
      <c r="G633" s="21"/>
      <c r="H633" s="21"/>
      <c r="I633" s="21"/>
      <c r="J633" s="21"/>
    </row>
    <row r="634" spans="1:10">
      <c r="E634" s="21"/>
      <c r="F634" s="17"/>
      <c r="G634" s="21"/>
      <c r="H634" s="21"/>
      <c r="I634" s="21"/>
      <c r="J634" s="21"/>
    </row>
    <row r="635" spans="1:10">
      <c r="E635" s="21"/>
      <c r="F635" s="17"/>
      <c r="G635" s="21"/>
      <c r="H635" s="21"/>
      <c r="I635" s="21"/>
      <c r="J635" s="21"/>
    </row>
    <row r="636" spans="1:10">
      <c r="E636" s="21"/>
      <c r="F636" s="17"/>
      <c r="G636" s="21"/>
      <c r="H636" s="21"/>
      <c r="I636" s="21"/>
      <c r="J636" s="21"/>
    </row>
    <row r="637" spans="1:10">
      <c r="E637" s="21"/>
      <c r="F637" s="17"/>
      <c r="G637" s="21"/>
      <c r="H637" s="21"/>
      <c r="I637" s="21"/>
      <c r="J637" s="21"/>
    </row>
    <row r="638" spans="1:10">
      <c r="E638" s="21"/>
      <c r="F638" s="17"/>
      <c r="G638" s="21"/>
      <c r="H638" s="21"/>
      <c r="I638" s="21"/>
      <c r="J638" s="21"/>
    </row>
    <row r="639" spans="1:10">
      <c r="E639" s="21"/>
      <c r="F639" s="17"/>
      <c r="G639" s="21"/>
      <c r="H639" s="21"/>
      <c r="I639" s="21"/>
      <c r="J639" s="21"/>
    </row>
    <row r="640" spans="1:10">
      <c r="E640" s="21"/>
      <c r="F640" s="17"/>
      <c r="G640" s="21"/>
      <c r="H640" s="21"/>
      <c r="I640" s="21"/>
      <c r="J640" s="21"/>
    </row>
    <row r="641" spans="5:10">
      <c r="E641" s="21"/>
      <c r="F641" s="17"/>
      <c r="G641" s="21"/>
      <c r="H641" s="21"/>
      <c r="I641" s="21"/>
      <c r="J641" s="21"/>
    </row>
    <row r="642" spans="5:10">
      <c r="E642" s="21"/>
      <c r="F642" s="17"/>
      <c r="G642" s="21"/>
      <c r="H642" s="21"/>
      <c r="I642" s="21"/>
      <c r="J642" s="21"/>
    </row>
    <row r="643" spans="5:10">
      <c r="E643" s="21"/>
      <c r="F643" s="17"/>
      <c r="G643" s="21"/>
      <c r="H643" s="21"/>
      <c r="I643" s="21"/>
      <c r="J643" s="21"/>
    </row>
    <row r="644" spans="5:10">
      <c r="E644" s="21"/>
      <c r="F644" s="17"/>
      <c r="G644" s="21"/>
      <c r="H644" s="21"/>
      <c r="I644" s="21"/>
      <c r="J644" s="21"/>
    </row>
    <row r="645" spans="5:10">
      <c r="E645" s="21"/>
      <c r="F645" s="17"/>
      <c r="G645" s="21"/>
      <c r="H645" s="21"/>
      <c r="I645" s="21"/>
      <c r="J645" s="21"/>
    </row>
    <row r="646" spans="5:10">
      <c r="E646" s="21"/>
      <c r="F646" s="17"/>
      <c r="G646" s="21"/>
      <c r="H646" s="21"/>
      <c r="I646" s="21"/>
      <c r="J646" s="21"/>
    </row>
    <row r="647" spans="5:10">
      <c r="E647" s="21"/>
      <c r="F647" s="17"/>
      <c r="G647" s="21"/>
      <c r="H647" s="21"/>
      <c r="I647" s="21"/>
      <c r="J647" s="21"/>
    </row>
    <row r="648" spans="5:10">
      <c r="E648" s="21"/>
      <c r="F648" s="17"/>
      <c r="G648" s="21"/>
      <c r="H648" s="21"/>
      <c r="I648" s="21"/>
      <c r="J648" s="21"/>
    </row>
    <row r="649" spans="5:10">
      <c r="E649" s="21"/>
      <c r="F649" s="17"/>
      <c r="G649" s="21"/>
      <c r="H649" s="21"/>
      <c r="I649" s="21"/>
      <c r="J649" s="21"/>
    </row>
    <row r="650" spans="5:10">
      <c r="E650" s="21"/>
      <c r="F650" s="17"/>
      <c r="G650" s="21"/>
      <c r="H650" s="21"/>
      <c r="I650" s="21"/>
      <c r="J650" s="21"/>
    </row>
    <row r="651" spans="5:10">
      <c r="E651" s="21"/>
      <c r="F651" s="17"/>
      <c r="G651" s="21"/>
      <c r="H651" s="21"/>
      <c r="I651" s="21"/>
      <c r="J651" s="21"/>
    </row>
    <row r="652" spans="5:10">
      <c r="E652" s="21"/>
      <c r="F652" s="17"/>
      <c r="G652" s="21"/>
      <c r="H652" s="21"/>
      <c r="I652" s="21"/>
      <c r="J652" s="21"/>
    </row>
    <row r="653" spans="5:10">
      <c r="E653" s="21"/>
      <c r="F653" s="17"/>
      <c r="G653" s="21"/>
      <c r="H653" s="21"/>
      <c r="I653" s="21"/>
      <c r="J653" s="21"/>
    </row>
    <row r="654" spans="5:10">
      <c r="E654" s="21"/>
      <c r="F654" s="17"/>
      <c r="G654" s="21"/>
      <c r="H654" s="21"/>
      <c r="I654" s="21"/>
      <c r="J654" s="21"/>
    </row>
    <row r="655" spans="5:10">
      <c r="E655" s="21"/>
      <c r="F655" s="17"/>
      <c r="G655" s="21"/>
      <c r="H655" s="21"/>
      <c r="I655" s="21"/>
      <c r="J655" s="21"/>
    </row>
    <row r="656" spans="5:10">
      <c r="E656" s="21"/>
      <c r="F656" s="17"/>
      <c r="G656" s="21"/>
      <c r="H656" s="21"/>
      <c r="I656" s="21"/>
      <c r="J656" s="21"/>
    </row>
    <row r="657" spans="5:10">
      <c r="E657" s="21"/>
      <c r="F657" s="17"/>
      <c r="G657" s="21"/>
      <c r="H657" s="21"/>
      <c r="I657" s="21"/>
      <c r="J657" s="21"/>
    </row>
    <row r="658" spans="5:10">
      <c r="E658" s="21"/>
      <c r="F658" s="17"/>
      <c r="G658" s="21"/>
      <c r="H658" s="21"/>
      <c r="I658" s="21"/>
      <c r="J658" s="21"/>
    </row>
    <row r="659" spans="5:10">
      <c r="E659" s="21"/>
      <c r="F659" s="17"/>
      <c r="G659" s="21"/>
      <c r="H659" s="21"/>
      <c r="I659" s="21"/>
      <c r="J659" s="21"/>
    </row>
    <row r="660" spans="5:10">
      <c r="E660" s="21"/>
      <c r="F660" s="17"/>
      <c r="G660" s="21"/>
      <c r="H660" s="21"/>
      <c r="I660" s="21"/>
      <c r="J660" s="21"/>
    </row>
    <row r="661" spans="5:10">
      <c r="E661" s="21"/>
      <c r="F661" s="17"/>
      <c r="G661" s="21"/>
      <c r="H661" s="21"/>
      <c r="I661" s="21"/>
      <c r="J661" s="21"/>
    </row>
    <row r="662" spans="5:10">
      <c r="E662" s="21"/>
      <c r="F662" s="17"/>
      <c r="G662" s="21"/>
      <c r="H662" s="21"/>
      <c r="I662" s="21"/>
      <c r="J662" s="21"/>
    </row>
    <row r="663" spans="5:10">
      <c r="E663" s="21"/>
      <c r="F663" s="17"/>
      <c r="G663" s="21"/>
      <c r="H663" s="21"/>
      <c r="I663" s="21"/>
      <c r="J663" s="21"/>
    </row>
    <row r="664" spans="5:10">
      <c r="E664" s="21"/>
      <c r="F664" s="17"/>
      <c r="G664" s="21"/>
      <c r="H664" s="21"/>
      <c r="I664" s="21"/>
      <c r="J664" s="21"/>
    </row>
    <row r="665" spans="5:10">
      <c r="E665" s="21"/>
      <c r="F665" s="17"/>
      <c r="G665" s="21"/>
      <c r="H665" s="21"/>
      <c r="I665" s="21"/>
      <c r="J665" s="21"/>
    </row>
    <row r="666" spans="5:10">
      <c r="E666" s="21"/>
      <c r="F666" s="17"/>
      <c r="G666" s="21"/>
      <c r="H666" s="21"/>
      <c r="I666" s="21"/>
      <c r="J666" s="21"/>
    </row>
    <row r="667" spans="5:10">
      <c r="E667" s="21"/>
      <c r="F667" s="17"/>
      <c r="G667" s="21"/>
      <c r="H667" s="21"/>
      <c r="I667" s="21"/>
      <c r="J667" s="21"/>
    </row>
    <row r="668" spans="5:10">
      <c r="E668" s="21"/>
      <c r="F668" s="17"/>
      <c r="G668" s="21"/>
      <c r="H668" s="21"/>
      <c r="I668" s="21"/>
      <c r="J668" s="21"/>
    </row>
    <row r="669" spans="5:10">
      <c r="E669" s="21"/>
      <c r="F669" s="17"/>
      <c r="G669" s="21"/>
      <c r="H669" s="21"/>
      <c r="I669" s="21"/>
      <c r="J669" s="21"/>
    </row>
    <row r="670" spans="5:10">
      <c r="E670" s="21"/>
      <c r="F670" s="17"/>
      <c r="G670" s="21"/>
      <c r="H670" s="21"/>
      <c r="I670" s="21"/>
      <c r="J670" s="21"/>
    </row>
    <row r="671" spans="5:10">
      <c r="E671" s="21"/>
      <c r="F671" s="17"/>
      <c r="G671" s="21"/>
      <c r="H671" s="21"/>
      <c r="I671" s="21"/>
      <c r="J671" s="21"/>
    </row>
    <row r="672" spans="5:10">
      <c r="E672" s="21"/>
      <c r="F672" s="17"/>
      <c r="G672" s="21"/>
      <c r="H672" s="21"/>
      <c r="I672" s="21"/>
      <c r="J672" s="21"/>
    </row>
    <row r="673" spans="5:10">
      <c r="E673" s="21"/>
      <c r="F673" s="17"/>
      <c r="G673" s="21"/>
      <c r="H673" s="21"/>
      <c r="I673" s="21"/>
      <c r="J673" s="21"/>
    </row>
    <row r="674" spans="5:10">
      <c r="E674" s="21"/>
      <c r="F674" s="17"/>
      <c r="G674" s="21"/>
      <c r="H674" s="21"/>
      <c r="I674" s="21"/>
      <c r="J674" s="21"/>
    </row>
    <row r="675" spans="5:10">
      <c r="E675" s="21"/>
      <c r="F675" s="17"/>
      <c r="G675" s="21"/>
      <c r="H675" s="21"/>
      <c r="I675" s="21"/>
      <c r="J675" s="21"/>
    </row>
    <row r="676" spans="5:10">
      <c r="E676" s="21"/>
      <c r="F676" s="17"/>
      <c r="G676" s="21"/>
      <c r="H676" s="21"/>
      <c r="I676" s="21"/>
      <c r="J676" s="21"/>
    </row>
    <row r="677" spans="5:10">
      <c r="E677" s="21"/>
      <c r="F677" s="17"/>
      <c r="G677" s="21"/>
      <c r="H677" s="21"/>
      <c r="I677" s="21"/>
      <c r="J677" s="21"/>
    </row>
    <row r="678" spans="5:10">
      <c r="E678" s="21"/>
      <c r="F678" s="17"/>
      <c r="G678" s="21"/>
      <c r="H678" s="21"/>
      <c r="I678" s="21"/>
      <c r="J678" s="21"/>
    </row>
    <row r="679" spans="5:10">
      <c r="E679" s="21"/>
      <c r="F679" s="17"/>
      <c r="G679" s="21"/>
      <c r="H679" s="21"/>
      <c r="I679" s="21"/>
      <c r="J679" s="21"/>
    </row>
    <row r="680" spans="5:10">
      <c r="E680" s="21"/>
      <c r="F680" s="17"/>
      <c r="G680" s="21"/>
      <c r="H680" s="21"/>
      <c r="I680" s="21"/>
      <c r="J680" s="21"/>
    </row>
    <row r="681" spans="5:10">
      <c r="E681" s="21"/>
      <c r="F681" s="17"/>
      <c r="G681" s="21"/>
      <c r="H681" s="21"/>
      <c r="I681" s="21"/>
      <c r="J681" s="21"/>
    </row>
    <row r="682" spans="5:10">
      <c r="E682" s="21"/>
      <c r="F682" s="17"/>
      <c r="G682" s="21"/>
      <c r="H682" s="21"/>
      <c r="I682" s="21"/>
      <c r="J682" s="21"/>
    </row>
    <row r="683" spans="5:10">
      <c r="E683" s="21"/>
      <c r="F683" s="17"/>
      <c r="G683" s="21"/>
      <c r="H683" s="21"/>
      <c r="I683" s="21"/>
      <c r="J683" s="21"/>
    </row>
    <row r="684" spans="5:10">
      <c r="E684" s="21"/>
      <c r="F684" s="17"/>
      <c r="G684" s="21"/>
      <c r="H684" s="21"/>
      <c r="I684" s="21"/>
      <c r="J684" s="21"/>
    </row>
    <row r="685" spans="5:10">
      <c r="E685" s="21"/>
      <c r="F685" s="17"/>
      <c r="G685" s="21"/>
      <c r="H685" s="21"/>
      <c r="I685" s="21"/>
      <c r="J685" s="21"/>
    </row>
    <row r="686" spans="5:10">
      <c r="E686" s="21"/>
      <c r="F686" s="17"/>
      <c r="G686" s="21"/>
      <c r="H686" s="21"/>
      <c r="I686" s="21"/>
      <c r="J686" s="21"/>
    </row>
    <row r="687" spans="5:10">
      <c r="E687" s="21"/>
      <c r="F687" s="17"/>
      <c r="G687" s="21"/>
      <c r="H687" s="21"/>
      <c r="I687" s="21"/>
      <c r="J687" s="21"/>
    </row>
    <row r="688" spans="5:10">
      <c r="E688" s="21"/>
      <c r="F688" s="17"/>
      <c r="G688" s="21"/>
      <c r="H688" s="21"/>
      <c r="I688" s="21"/>
      <c r="J688" s="21"/>
    </row>
    <row r="689" spans="5:10">
      <c r="E689" s="21"/>
      <c r="F689" s="17"/>
      <c r="G689" s="21"/>
      <c r="H689" s="21"/>
      <c r="I689" s="21"/>
      <c r="J689" s="21"/>
    </row>
    <row r="690" spans="5:10">
      <c r="E690" s="21"/>
      <c r="F690" s="17"/>
      <c r="G690" s="21"/>
      <c r="H690" s="21"/>
      <c r="I690" s="21"/>
      <c r="J690" s="21"/>
    </row>
    <row r="691" spans="5:10">
      <c r="E691" s="21"/>
      <c r="F691" s="17"/>
      <c r="G691" s="21"/>
      <c r="H691" s="21"/>
      <c r="I691" s="21"/>
      <c r="J691" s="21"/>
    </row>
    <row r="692" spans="5:10">
      <c r="E692" s="21"/>
      <c r="F692" s="17"/>
      <c r="G692" s="21"/>
      <c r="H692" s="21"/>
      <c r="I692" s="21"/>
      <c r="J692" s="21"/>
    </row>
    <row r="693" spans="5:10">
      <c r="E693" s="21"/>
      <c r="F693" s="17"/>
      <c r="G693" s="21"/>
      <c r="H693" s="21"/>
      <c r="I693" s="21"/>
      <c r="J693" s="21"/>
    </row>
    <row r="694" spans="5:10">
      <c r="E694" s="21"/>
      <c r="F694" s="17"/>
      <c r="G694" s="21"/>
      <c r="H694" s="21"/>
      <c r="I694" s="21"/>
      <c r="J694" s="21"/>
    </row>
    <row r="695" spans="5:10">
      <c r="E695" s="21"/>
      <c r="F695" s="17"/>
      <c r="G695" s="21"/>
      <c r="H695" s="21"/>
      <c r="I695" s="21"/>
      <c r="J695" s="21"/>
    </row>
    <row r="696" spans="5:10">
      <c r="E696" s="21"/>
      <c r="F696" s="17"/>
      <c r="G696" s="21"/>
      <c r="H696" s="21"/>
      <c r="I696" s="21"/>
      <c r="J696" s="21"/>
    </row>
    <row r="697" spans="5:10">
      <c r="E697" s="21"/>
      <c r="F697" s="17"/>
      <c r="G697" s="21"/>
      <c r="H697" s="21"/>
      <c r="I697" s="21"/>
      <c r="J697" s="21"/>
    </row>
    <row r="698" spans="5:10">
      <c r="E698" s="21"/>
      <c r="F698" s="17"/>
      <c r="G698" s="21"/>
      <c r="H698" s="21"/>
      <c r="I698" s="21"/>
      <c r="J698" s="21"/>
    </row>
    <row r="699" spans="5:10">
      <c r="E699" s="21"/>
      <c r="F699" s="17"/>
      <c r="G699" s="21"/>
      <c r="H699" s="21"/>
      <c r="I699" s="21"/>
      <c r="J699" s="21"/>
    </row>
    <row r="700" spans="5:10">
      <c r="E700" s="21"/>
      <c r="F700" s="17"/>
      <c r="G700" s="21"/>
      <c r="H700" s="21"/>
      <c r="I700" s="21"/>
      <c r="J700" s="21"/>
    </row>
    <row r="701" spans="5:10">
      <c r="E701" s="21"/>
      <c r="F701" s="17"/>
      <c r="G701" s="21"/>
      <c r="H701" s="21"/>
      <c r="I701" s="21"/>
      <c r="J701" s="21"/>
    </row>
    <row r="702" spans="5:10">
      <c r="E702" s="21"/>
      <c r="F702" s="17"/>
      <c r="G702" s="21"/>
      <c r="H702" s="21"/>
      <c r="I702" s="21"/>
      <c r="J702" s="21"/>
    </row>
    <row r="703" spans="5:10">
      <c r="E703" s="21"/>
      <c r="F703" s="17"/>
      <c r="G703" s="21"/>
      <c r="H703" s="21"/>
      <c r="I703" s="21"/>
      <c r="J703" s="21"/>
    </row>
    <row r="704" spans="5:10">
      <c r="E704" s="21"/>
      <c r="F704" s="17"/>
      <c r="G704" s="21"/>
      <c r="H704" s="21"/>
      <c r="I704" s="21"/>
      <c r="J704" s="21"/>
    </row>
    <row r="705" spans="5:10">
      <c r="E705" s="21"/>
      <c r="F705" s="17"/>
      <c r="G705" s="21"/>
      <c r="H705" s="21"/>
      <c r="I705" s="21"/>
      <c r="J705" s="21"/>
    </row>
    <row r="706" spans="5:10">
      <c r="E706" s="21"/>
      <c r="F706" s="17"/>
      <c r="G706" s="21"/>
      <c r="H706" s="21"/>
      <c r="I706" s="21"/>
      <c r="J706" s="21"/>
    </row>
    <row r="707" spans="5:10">
      <c r="E707" s="21"/>
      <c r="F707" s="17"/>
      <c r="G707" s="21"/>
      <c r="H707" s="21"/>
      <c r="I707" s="21"/>
      <c r="J707" s="21"/>
    </row>
    <row r="708" spans="5:10">
      <c r="E708" s="21"/>
      <c r="F708" s="17"/>
      <c r="G708" s="21"/>
      <c r="H708" s="21"/>
      <c r="I708" s="21"/>
      <c r="J708" s="21"/>
    </row>
    <row r="709" spans="5:10">
      <c r="E709" s="21"/>
      <c r="F709" s="17"/>
      <c r="G709" s="21"/>
      <c r="H709" s="21"/>
      <c r="I709" s="21"/>
      <c r="J709" s="21"/>
    </row>
    <row r="710" spans="5:10">
      <c r="E710" s="21"/>
      <c r="F710" s="17"/>
      <c r="G710" s="21"/>
      <c r="H710" s="21"/>
      <c r="I710" s="21"/>
      <c r="J710" s="21"/>
    </row>
    <row r="711" spans="5:10">
      <c r="E711" s="21"/>
      <c r="F711" s="17"/>
      <c r="G711" s="21"/>
      <c r="H711" s="21"/>
      <c r="I711" s="21"/>
      <c r="J711" s="21"/>
    </row>
    <row r="712" spans="5:10">
      <c r="E712" s="21"/>
      <c r="F712" s="17"/>
      <c r="G712" s="21"/>
      <c r="H712" s="21"/>
      <c r="I712" s="21"/>
      <c r="J712" s="21"/>
    </row>
    <row r="713" spans="5:10">
      <c r="E713" s="21"/>
      <c r="F713" s="17"/>
      <c r="G713" s="21"/>
      <c r="H713" s="21"/>
      <c r="I713" s="21"/>
      <c r="J713" s="21"/>
    </row>
    <row r="714" spans="5:10">
      <c r="E714" s="21"/>
      <c r="F714" s="17"/>
      <c r="G714" s="21"/>
      <c r="H714" s="21"/>
      <c r="I714" s="21"/>
      <c r="J714" s="21"/>
    </row>
    <row r="715" spans="5:10">
      <c r="E715" s="21"/>
      <c r="F715" s="17"/>
      <c r="G715" s="21"/>
      <c r="H715" s="21"/>
      <c r="I715" s="21"/>
      <c r="J715" s="21"/>
    </row>
    <row r="716" spans="5:10">
      <c r="E716" s="21"/>
      <c r="F716" s="17"/>
      <c r="G716" s="21"/>
      <c r="H716" s="21"/>
      <c r="I716" s="21"/>
      <c r="J716" s="21"/>
    </row>
    <row r="717" spans="5:10">
      <c r="E717" s="21"/>
      <c r="F717" s="17"/>
      <c r="G717" s="21"/>
      <c r="H717" s="21"/>
      <c r="I717" s="21"/>
      <c r="J717" s="21"/>
    </row>
    <row r="718" spans="5:10">
      <c r="E718" s="21"/>
      <c r="F718" s="17"/>
      <c r="G718" s="21"/>
      <c r="H718" s="21"/>
      <c r="I718" s="21"/>
      <c r="J718" s="21"/>
    </row>
    <row r="719" spans="5:10">
      <c r="E719" s="21"/>
      <c r="F719" s="17"/>
      <c r="G719" s="21"/>
      <c r="H719" s="21"/>
      <c r="I719" s="21"/>
      <c r="J719" s="21"/>
    </row>
    <row r="720" spans="5:10">
      <c r="E720" s="21"/>
      <c r="F720" s="17"/>
      <c r="G720" s="21"/>
      <c r="H720" s="21"/>
      <c r="I720" s="21"/>
      <c r="J720" s="21"/>
    </row>
    <row r="721" spans="5:10">
      <c r="E721" s="21"/>
      <c r="F721" s="17"/>
      <c r="G721" s="21"/>
      <c r="H721" s="21"/>
      <c r="I721" s="21"/>
      <c r="J721" s="21"/>
    </row>
    <row r="722" spans="5:10">
      <c r="E722" s="21"/>
      <c r="F722" s="17"/>
      <c r="G722" s="21"/>
      <c r="H722" s="21"/>
      <c r="I722" s="21"/>
      <c r="J722" s="21"/>
    </row>
    <row r="723" spans="5:10">
      <c r="E723" s="21"/>
      <c r="F723" s="17"/>
      <c r="G723" s="21"/>
      <c r="H723" s="21"/>
      <c r="I723" s="21"/>
      <c r="J723" s="21"/>
    </row>
    <row r="724" spans="5:10">
      <c r="E724" s="21"/>
      <c r="F724" s="17"/>
      <c r="G724" s="21"/>
      <c r="H724" s="21"/>
      <c r="I724" s="21"/>
      <c r="J724" s="21"/>
    </row>
    <row r="725" spans="5:10">
      <c r="E725" s="21"/>
      <c r="F725" s="17"/>
      <c r="G725" s="21"/>
      <c r="H725" s="21"/>
      <c r="I725" s="21"/>
      <c r="J725" s="21"/>
    </row>
    <row r="726" spans="5:10">
      <c r="E726" s="21"/>
      <c r="F726" s="17"/>
      <c r="G726" s="21"/>
      <c r="H726" s="21"/>
      <c r="I726" s="21"/>
      <c r="J726" s="21"/>
    </row>
    <row r="727" spans="5:10">
      <c r="E727" s="21"/>
      <c r="F727" s="17"/>
      <c r="G727" s="21"/>
      <c r="H727" s="21"/>
      <c r="I727" s="21"/>
      <c r="J727" s="21"/>
    </row>
    <row r="728" spans="5:10">
      <c r="E728" s="21"/>
      <c r="F728" s="17"/>
      <c r="G728" s="21"/>
      <c r="H728" s="21"/>
      <c r="I728" s="21"/>
      <c r="J728" s="21"/>
    </row>
    <row r="729" spans="5:10">
      <c r="E729" s="21"/>
      <c r="F729" s="17"/>
      <c r="G729" s="21"/>
      <c r="H729" s="21"/>
      <c r="I729" s="21"/>
      <c r="J729" s="21"/>
    </row>
    <row r="730" spans="5:10">
      <c r="E730" s="21"/>
      <c r="F730" s="17"/>
      <c r="G730" s="21"/>
      <c r="H730" s="21"/>
      <c r="I730" s="21"/>
      <c r="J730" s="21"/>
    </row>
    <row r="731" spans="5:10">
      <c r="E731" s="21"/>
      <c r="F731" s="17"/>
      <c r="G731" s="21"/>
      <c r="H731" s="21"/>
      <c r="I731" s="21"/>
      <c r="J731" s="21"/>
    </row>
    <row r="732" spans="5:10">
      <c r="E732" s="21"/>
      <c r="F732" s="17"/>
      <c r="G732" s="21"/>
      <c r="H732" s="21"/>
      <c r="I732" s="21"/>
      <c r="J732" s="21"/>
    </row>
    <row r="733" spans="5:10">
      <c r="E733" s="21"/>
      <c r="F733" s="17"/>
      <c r="G733" s="21"/>
      <c r="H733" s="21"/>
      <c r="I733" s="21"/>
      <c r="J733" s="21"/>
    </row>
    <row r="734" spans="5:10">
      <c r="E734" s="21"/>
      <c r="F734" s="17"/>
      <c r="G734" s="21"/>
      <c r="H734" s="21"/>
      <c r="I734" s="21"/>
      <c r="J734" s="21"/>
    </row>
    <row r="735" spans="5:10">
      <c r="E735" s="21"/>
      <c r="F735" s="17"/>
      <c r="G735" s="21"/>
      <c r="H735" s="21"/>
      <c r="I735" s="21"/>
      <c r="J735" s="21"/>
    </row>
    <row r="736" spans="5:10">
      <c r="E736" s="21"/>
      <c r="F736" s="17"/>
      <c r="G736" s="21"/>
      <c r="H736" s="21"/>
      <c r="I736" s="21"/>
      <c r="J736" s="21"/>
    </row>
    <row r="737" spans="5:10">
      <c r="E737" s="21"/>
      <c r="F737" s="17"/>
      <c r="G737" s="21"/>
      <c r="H737" s="21"/>
      <c r="I737" s="21"/>
      <c r="J737" s="21"/>
    </row>
    <row r="738" spans="5:10">
      <c r="E738" s="21"/>
      <c r="F738" s="17"/>
      <c r="G738" s="21"/>
      <c r="H738" s="21"/>
      <c r="I738" s="21"/>
      <c r="J738" s="21"/>
    </row>
    <row r="739" spans="5:10">
      <c r="E739" s="21"/>
      <c r="F739" s="17"/>
      <c r="G739" s="21"/>
      <c r="H739" s="21"/>
      <c r="I739" s="21"/>
      <c r="J739" s="21"/>
    </row>
    <row r="740" spans="5:10">
      <c r="E740" s="21"/>
      <c r="F740" s="17"/>
      <c r="G740" s="21"/>
      <c r="H740" s="21"/>
      <c r="I740" s="21"/>
      <c r="J740" s="21"/>
    </row>
    <row r="741" spans="5:10">
      <c r="E741" s="21"/>
      <c r="F741" s="17"/>
      <c r="G741" s="21"/>
      <c r="H741" s="21"/>
      <c r="I741" s="21"/>
      <c r="J741" s="21"/>
    </row>
    <row r="742" spans="5:10">
      <c r="E742" s="21"/>
      <c r="F742" s="17"/>
      <c r="G742" s="21"/>
      <c r="H742" s="21"/>
      <c r="I742" s="21"/>
      <c r="J742" s="21"/>
    </row>
    <row r="743" spans="5:10">
      <c r="E743" s="21"/>
      <c r="F743" s="17"/>
      <c r="G743" s="21"/>
      <c r="H743" s="21"/>
      <c r="I743" s="21"/>
      <c r="J743" s="21"/>
    </row>
    <row r="744" spans="5:10">
      <c r="E744" s="21"/>
      <c r="F744" s="17"/>
      <c r="G744" s="21"/>
      <c r="H744" s="21"/>
      <c r="I744" s="21"/>
      <c r="J744" s="21"/>
    </row>
    <row r="745" spans="5:10">
      <c r="E745" s="21"/>
      <c r="F745" s="17"/>
      <c r="G745" s="21"/>
      <c r="H745" s="21"/>
      <c r="I745" s="21"/>
      <c r="J745" s="21"/>
    </row>
    <row r="746" spans="5:10">
      <c r="E746" s="21"/>
      <c r="F746" s="17"/>
      <c r="G746" s="21"/>
      <c r="H746" s="21"/>
      <c r="I746" s="21"/>
      <c r="J746" s="21"/>
    </row>
    <row r="747" spans="5:10">
      <c r="E747" s="21"/>
      <c r="F747" s="17"/>
      <c r="G747" s="21"/>
      <c r="H747" s="21"/>
      <c r="I747" s="21"/>
      <c r="J747" s="21"/>
    </row>
    <row r="748" spans="5:10">
      <c r="E748" s="21"/>
      <c r="F748" s="17"/>
      <c r="G748" s="21"/>
      <c r="H748" s="21"/>
      <c r="I748" s="21"/>
      <c r="J748" s="21"/>
    </row>
    <row r="749" spans="5:10">
      <c r="E749" s="21"/>
      <c r="F749" s="17"/>
      <c r="G749" s="21"/>
      <c r="H749" s="21"/>
      <c r="I749" s="21"/>
      <c r="J749" s="21"/>
    </row>
    <row r="750" spans="5:10">
      <c r="E750" s="21"/>
      <c r="F750" s="17"/>
      <c r="G750" s="21"/>
      <c r="H750" s="21"/>
      <c r="I750" s="21"/>
      <c r="J750" s="21"/>
    </row>
    <row r="751" spans="5:10">
      <c r="E751" s="21"/>
      <c r="F751" s="17"/>
      <c r="G751" s="21"/>
      <c r="H751" s="21"/>
      <c r="I751" s="21"/>
      <c r="J751" s="21"/>
    </row>
    <row r="752" spans="5:10">
      <c r="E752" s="21"/>
      <c r="F752" s="17"/>
      <c r="G752" s="21"/>
      <c r="H752" s="21"/>
      <c r="I752" s="21"/>
      <c r="J752" s="21"/>
    </row>
    <row r="753" spans="5:10">
      <c r="E753" s="21"/>
      <c r="F753" s="17"/>
      <c r="G753" s="21"/>
      <c r="H753" s="21"/>
      <c r="I753" s="21"/>
      <c r="J753" s="21"/>
    </row>
    <row r="754" spans="5:10">
      <c r="E754" s="21"/>
      <c r="F754" s="17"/>
      <c r="G754" s="21"/>
      <c r="H754" s="21"/>
      <c r="I754" s="21"/>
      <c r="J754" s="21"/>
    </row>
    <row r="755" spans="5:10">
      <c r="E755" s="21"/>
      <c r="F755" s="17"/>
      <c r="G755" s="21"/>
      <c r="H755" s="21"/>
      <c r="I755" s="21"/>
      <c r="J755" s="21"/>
    </row>
    <row r="756" spans="5:10">
      <c r="E756" s="21"/>
      <c r="F756" s="17"/>
      <c r="G756" s="21"/>
      <c r="H756" s="21"/>
      <c r="I756" s="21"/>
      <c r="J756" s="21"/>
    </row>
    <row r="757" spans="5:10">
      <c r="E757" s="21"/>
      <c r="F757" s="17"/>
      <c r="G757" s="21"/>
      <c r="H757" s="21"/>
      <c r="I757" s="21"/>
      <c r="J757" s="21"/>
    </row>
    <row r="758" spans="5:10">
      <c r="E758" s="21"/>
      <c r="F758" s="17"/>
      <c r="G758" s="21"/>
      <c r="H758" s="21"/>
      <c r="I758" s="21"/>
      <c r="J758" s="21"/>
    </row>
    <row r="759" spans="5:10">
      <c r="E759" s="21"/>
      <c r="F759" s="17"/>
      <c r="G759" s="21"/>
      <c r="H759" s="21"/>
      <c r="I759" s="21"/>
      <c r="J759" s="21"/>
    </row>
    <row r="760" spans="5:10">
      <c r="E760" s="21"/>
      <c r="F760" s="17"/>
      <c r="G760" s="21"/>
      <c r="H760" s="21"/>
      <c r="I760" s="21"/>
      <c r="J760" s="21"/>
    </row>
    <row r="761" spans="5:10">
      <c r="E761" s="21"/>
      <c r="F761" s="17"/>
      <c r="G761" s="21"/>
      <c r="H761" s="21"/>
      <c r="I761" s="21"/>
      <c r="J761" s="21"/>
    </row>
    <row r="762" spans="5:10">
      <c r="E762" s="21"/>
      <c r="F762" s="17"/>
      <c r="G762" s="21"/>
      <c r="H762" s="21"/>
      <c r="I762" s="21"/>
      <c r="J762" s="21"/>
    </row>
    <row r="763" spans="5:10">
      <c r="E763" s="21"/>
      <c r="F763" s="17"/>
      <c r="G763" s="21"/>
      <c r="H763" s="21"/>
      <c r="I763" s="21"/>
      <c r="J763" s="21"/>
    </row>
    <row r="764" spans="5:10">
      <c r="E764" s="21"/>
      <c r="F764" s="17"/>
      <c r="G764" s="21"/>
      <c r="H764" s="21"/>
      <c r="I764" s="21"/>
      <c r="J764" s="21"/>
    </row>
    <row r="765" spans="5:10">
      <c r="E765" s="21"/>
      <c r="F765" s="17"/>
      <c r="G765" s="21"/>
      <c r="H765" s="21"/>
      <c r="I765" s="21"/>
      <c r="J765" s="21"/>
    </row>
    <row r="766" spans="5:10">
      <c r="E766" s="21"/>
      <c r="F766" s="17"/>
      <c r="G766" s="21"/>
      <c r="H766" s="21"/>
      <c r="I766" s="21"/>
      <c r="J766" s="21"/>
    </row>
    <row r="767" spans="5:10">
      <c r="E767" s="21"/>
      <c r="F767" s="17"/>
      <c r="G767" s="21"/>
      <c r="H767" s="21"/>
      <c r="I767" s="21"/>
      <c r="J767" s="21"/>
    </row>
    <row r="768" spans="5:10">
      <c r="E768" s="21"/>
      <c r="F768" s="17"/>
      <c r="G768" s="21"/>
      <c r="H768" s="21"/>
      <c r="I768" s="21"/>
      <c r="J768" s="21"/>
    </row>
    <row r="769" spans="5:10">
      <c r="E769" s="21"/>
      <c r="F769" s="17"/>
      <c r="G769" s="21"/>
      <c r="H769" s="21"/>
      <c r="I769" s="21"/>
      <c r="J769" s="21"/>
    </row>
    <row r="770" spans="5:10">
      <c r="E770" s="21"/>
      <c r="F770" s="17"/>
      <c r="G770" s="21"/>
      <c r="H770" s="21"/>
      <c r="I770" s="21"/>
      <c r="J770" s="21"/>
    </row>
    <row r="771" spans="5:10">
      <c r="E771" s="21"/>
      <c r="F771" s="17"/>
      <c r="G771" s="21"/>
      <c r="H771" s="21"/>
      <c r="I771" s="21"/>
      <c r="J771" s="21"/>
    </row>
    <row r="772" spans="5:10">
      <c r="E772" s="21"/>
      <c r="F772" s="17"/>
      <c r="G772" s="21"/>
      <c r="H772" s="21"/>
      <c r="I772" s="21"/>
      <c r="J772" s="21"/>
    </row>
    <row r="773" spans="5:10">
      <c r="E773" s="21"/>
      <c r="F773" s="17"/>
      <c r="G773" s="21"/>
      <c r="H773" s="21"/>
      <c r="I773" s="21"/>
      <c r="J773" s="21"/>
    </row>
    <row r="774" spans="5:10">
      <c r="E774" s="21"/>
      <c r="F774" s="17"/>
      <c r="G774" s="21"/>
      <c r="H774" s="21"/>
      <c r="I774" s="21"/>
      <c r="J774" s="21"/>
    </row>
    <row r="775" spans="5:10">
      <c r="E775" s="21"/>
      <c r="F775" s="17"/>
      <c r="G775" s="21"/>
      <c r="H775" s="21"/>
      <c r="I775" s="21"/>
      <c r="J775" s="21"/>
    </row>
    <row r="776" spans="5:10">
      <c r="E776" s="21"/>
      <c r="F776" s="17"/>
      <c r="G776" s="21"/>
      <c r="H776" s="21"/>
      <c r="I776" s="21"/>
      <c r="J776" s="21"/>
    </row>
    <row r="777" spans="5:10">
      <c r="E777" s="21"/>
      <c r="F777" s="17"/>
      <c r="G777" s="21"/>
      <c r="H777" s="21"/>
      <c r="I777" s="21"/>
      <c r="J777" s="21"/>
    </row>
    <row r="778" spans="5:10">
      <c r="E778" s="21"/>
      <c r="F778" s="17"/>
      <c r="G778" s="21"/>
      <c r="H778" s="21"/>
      <c r="I778" s="21"/>
      <c r="J778" s="21"/>
    </row>
    <row r="779" spans="5:10">
      <c r="E779" s="21"/>
      <c r="F779" s="17"/>
      <c r="G779" s="21"/>
      <c r="H779" s="21"/>
      <c r="I779" s="21"/>
      <c r="J779" s="21"/>
    </row>
    <row r="780" spans="5:10">
      <c r="E780" s="21"/>
      <c r="F780" s="17"/>
      <c r="G780" s="21"/>
      <c r="H780" s="21"/>
      <c r="I780" s="21"/>
      <c r="J780" s="21"/>
    </row>
    <row r="781" spans="5:10">
      <c r="E781" s="21"/>
      <c r="F781" s="17"/>
      <c r="G781" s="21"/>
      <c r="H781" s="21"/>
      <c r="I781" s="21"/>
      <c r="J781" s="21"/>
    </row>
    <row r="782" spans="5:10">
      <c r="E782" s="21"/>
      <c r="F782" s="17"/>
      <c r="G782" s="21"/>
      <c r="H782" s="21"/>
      <c r="I782" s="21"/>
      <c r="J782" s="21"/>
    </row>
    <row r="783" spans="5:10">
      <c r="E783" s="21"/>
      <c r="F783" s="17"/>
      <c r="G783" s="21"/>
      <c r="H783" s="21"/>
      <c r="I783" s="21"/>
      <c r="J783" s="21"/>
    </row>
    <row r="784" spans="5:10">
      <c r="E784" s="21"/>
      <c r="F784" s="17"/>
      <c r="G784" s="21"/>
      <c r="H784" s="21"/>
      <c r="I784" s="21"/>
      <c r="J784" s="21"/>
    </row>
    <row r="785" spans="5:10">
      <c r="E785" s="21"/>
      <c r="F785" s="17"/>
      <c r="G785" s="21"/>
      <c r="H785" s="21"/>
      <c r="I785" s="21"/>
      <c r="J785" s="21"/>
    </row>
    <row r="786" spans="5:10">
      <c r="E786" s="21"/>
      <c r="F786" s="17"/>
      <c r="G786" s="21"/>
      <c r="H786" s="21"/>
      <c r="I786" s="21"/>
      <c r="J786" s="21"/>
    </row>
    <row r="787" spans="5:10">
      <c r="E787" s="21"/>
      <c r="F787" s="17"/>
      <c r="G787" s="21"/>
      <c r="H787" s="21"/>
      <c r="I787" s="21"/>
      <c r="J787" s="21"/>
    </row>
    <row r="788" spans="5:10">
      <c r="E788" s="21"/>
      <c r="F788" s="17"/>
      <c r="G788" s="21"/>
      <c r="H788" s="21"/>
      <c r="I788" s="21"/>
      <c r="J788" s="21"/>
    </row>
    <row r="789" spans="5:10">
      <c r="E789" s="21"/>
      <c r="F789" s="17"/>
      <c r="G789" s="21"/>
      <c r="H789" s="21"/>
      <c r="I789" s="21"/>
      <c r="J789" s="21"/>
    </row>
    <row r="790" spans="5:10">
      <c r="E790" s="21"/>
      <c r="F790" s="17"/>
      <c r="G790" s="21"/>
      <c r="H790" s="21"/>
      <c r="I790" s="21"/>
      <c r="J790" s="21"/>
    </row>
    <row r="791" spans="5:10">
      <c r="E791" s="21"/>
      <c r="F791" s="17"/>
      <c r="G791" s="21"/>
      <c r="H791" s="21"/>
      <c r="I791" s="21"/>
      <c r="J791" s="21"/>
    </row>
    <row r="792" spans="5:10">
      <c r="E792" s="21"/>
      <c r="F792" s="17"/>
      <c r="G792" s="21"/>
      <c r="H792" s="21"/>
      <c r="I792" s="21"/>
      <c r="J792" s="21"/>
    </row>
    <row r="793" spans="5:10">
      <c r="E793" s="21"/>
      <c r="F793" s="17"/>
      <c r="G793" s="21"/>
      <c r="H793" s="21"/>
      <c r="I793" s="21"/>
      <c r="J793" s="21"/>
    </row>
    <row r="794" spans="5:10">
      <c r="E794" s="21"/>
      <c r="F794" s="17"/>
      <c r="G794" s="21"/>
      <c r="H794" s="21"/>
      <c r="I794" s="21"/>
      <c r="J794" s="21"/>
    </row>
    <row r="795" spans="5:10">
      <c r="E795" s="21"/>
      <c r="F795" s="17"/>
      <c r="G795" s="21"/>
      <c r="H795" s="21"/>
      <c r="I795" s="21"/>
      <c r="J795" s="21"/>
    </row>
    <row r="796" spans="5:10">
      <c r="E796" s="21"/>
      <c r="F796" s="17"/>
      <c r="G796" s="21"/>
      <c r="H796" s="21"/>
      <c r="I796" s="21"/>
      <c r="J796" s="21"/>
    </row>
    <row r="797" spans="5:10">
      <c r="E797" s="21"/>
      <c r="F797" s="17"/>
      <c r="G797" s="21"/>
      <c r="H797" s="21"/>
      <c r="I797" s="21"/>
      <c r="J797" s="21"/>
    </row>
    <row r="798" spans="5:10">
      <c r="E798" s="21"/>
      <c r="F798" s="17"/>
      <c r="G798" s="21"/>
      <c r="H798" s="21"/>
      <c r="I798" s="21"/>
      <c r="J798" s="21"/>
    </row>
    <row r="799" spans="5:10">
      <c r="E799" s="21"/>
      <c r="F799" s="17"/>
      <c r="G799" s="21"/>
      <c r="H799" s="21"/>
      <c r="I799" s="21"/>
      <c r="J799" s="21"/>
    </row>
    <row r="800" spans="5:10">
      <c r="E800" s="21"/>
      <c r="F800" s="17"/>
      <c r="G800" s="21"/>
      <c r="H800" s="21"/>
      <c r="I800" s="21"/>
      <c r="J800" s="21"/>
    </row>
    <row r="801" spans="5:10">
      <c r="E801" s="21"/>
      <c r="F801" s="17"/>
      <c r="G801" s="21"/>
      <c r="H801" s="21"/>
      <c r="I801" s="21"/>
      <c r="J801" s="21"/>
    </row>
    <row r="802" spans="5:10">
      <c r="E802" s="21"/>
      <c r="F802" s="17"/>
      <c r="G802" s="21"/>
      <c r="H802" s="21"/>
      <c r="I802" s="21"/>
      <c r="J802" s="21"/>
    </row>
    <row r="803" spans="5:10">
      <c r="E803" s="21"/>
      <c r="F803" s="17"/>
      <c r="G803" s="21"/>
      <c r="H803" s="21"/>
      <c r="I803" s="21"/>
      <c r="J803" s="21"/>
    </row>
    <row r="804" spans="5:10">
      <c r="E804" s="21"/>
      <c r="F804" s="17"/>
      <c r="G804" s="21"/>
      <c r="H804" s="21"/>
      <c r="I804" s="21"/>
      <c r="J804" s="21"/>
    </row>
    <row r="805" spans="5:10">
      <c r="E805" s="21"/>
      <c r="F805" s="17"/>
      <c r="G805" s="21"/>
      <c r="H805" s="21"/>
      <c r="I805" s="21"/>
      <c r="J805" s="21"/>
    </row>
  </sheetData>
  <dataConsolidate/>
  <mergeCells count="173">
    <mergeCell ref="U2:X2"/>
    <mergeCell ref="U3:V3"/>
    <mergeCell ref="A66:J66"/>
    <mergeCell ref="A91:J91"/>
    <mergeCell ref="A118:J118"/>
    <mergeCell ref="A162:J162"/>
    <mergeCell ref="A252:D252"/>
    <mergeCell ref="A359:B359"/>
    <mergeCell ref="M3:M5"/>
    <mergeCell ref="U9:Y9"/>
    <mergeCell ref="Z115:AF115"/>
    <mergeCell ref="U65:Y65"/>
    <mergeCell ref="U90:Y90"/>
    <mergeCell ref="U91:Y91"/>
    <mergeCell ref="U115:Y115"/>
    <mergeCell ref="U118:Y118"/>
    <mergeCell ref="B284:I284"/>
    <mergeCell ref="B313:C313"/>
    <mergeCell ref="B314:C314"/>
    <mergeCell ref="B315:C315"/>
    <mergeCell ref="B325:D325"/>
    <mergeCell ref="AH115:AO115"/>
    <mergeCell ref="AA168:AC168"/>
    <mergeCell ref="AA172:AC172"/>
    <mergeCell ref="A199:A206"/>
    <mergeCell ref="A212:A219"/>
    <mergeCell ref="A220:D220"/>
    <mergeCell ref="A231:A238"/>
    <mergeCell ref="A239:D239"/>
    <mergeCell ref="A244:A251"/>
    <mergeCell ref="V163:Z163"/>
    <mergeCell ref="N163:U163"/>
    <mergeCell ref="N164:P164"/>
    <mergeCell ref="N165:P165"/>
    <mergeCell ref="AH121:AJ121"/>
    <mergeCell ref="B4:D4"/>
    <mergeCell ref="L1:L6"/>
    <mergeCell ref="A1:J1"/>
    <mergeCell ref="A7:J7"/>
    <mergeCell ref="A194:D194"/>
    <mergeCell ref="B188:D188"/>
    <mergeCell ref="A355:B355"/>
    <mergeCell ref="B260:D260"/>
    <mergeCell ref="B253:D253"/>
    <mergeCell ref="B343:D343"/>
    <mergeCell ref="B305:D305"/>
    <mergeCell ref="B221:D221"/>
    <mergeCell ref="B265:D265"/>
    <mergeCell ref="B275:D275"/>
    <mergeCell ref="B3:D3"/>
    <mergeCell ref="B5:D5"/>
    <mergeCell ref="A226:D226"/>
    <mergeCell ref="A207:D207"/>
    <mergeCell ref="A354:B354"/>
    <mergeCell ref="B352:D352"/>
    <mergeCell ref="M345:S346"/>
    <mergeCell ref="B282:D282"/>
    <mergeCell ref="A528:J528"/>
    <mergeCell ref="A529:J529"/>
    <mergeCell ref="B550:D550"/>
    <mergeCell ref="A554:A625"/>
    <mergeCell ref="B554:J554"/>
    <mergeCell ref="B555:D555"/>
    <mergeCell ref="B556:D556"/>
    <mergeCell ref="B557:D557"/>
    <mergeCell ref="B558:D558"/>
    <mergeCell ref="B559:D559"/>
    <mergeCell ref="B560:D560"/>
    <mergeCell ref="B561:D561"/>
    <mergeCell ref="B562:D562"/>
    <mergeCell ref="B563:D563"/>
    <mergeCell ref="B564:D564"/>
    <mergeCell ref="B565:D565"/>
    <mergeCell ref="B566:D566"/>
    <mergeCell ref="B567:D567"/>
    <mergeCell ref="B568:D568"/>
    <mergeCell ref="B569:D569"/>
    <mergeCell ref="B570:D570"/>
    <mergeCell ref="B579:D579"/>
    <mergeCell ref="B580:D580"/>
    <mergeCell ref="B604:D604"/>
    <mergeCell ref="A363:J363"/>
    <mergeCell ref="A373:J373"/>
    <mergeCell ref="B571:D571"/>
    <mergeCell ref="B572:D572"/>
    <mergeCell ref="B573:D573"/>
    <mergeCell ref="B574:D574"/>
    <mergeCell ref="B575:D575"/>
    <mergeCell ref="B576:D576"/>
    <mergeCell ref="B578:J578"/>
    <mergeCell ref="A505:B505"/>
    <mergeCell ref="D505:E505"/>
    <mergeCell ref="F509:G509"/>
    <mergeCell ref="F513:G513"/>
    <mergeCell ref="F511:G511"/>
    <mergeCell ref="A385:B385"/>
    <mergeCell ref="A386:B386"/>
    <mergeCell ref="A387:B387"/>
    <mergeCell ref="A398:B398"/>
    <mergeCell ref="A399:B399"/>
    <mergeCell ref="A400:B400"/>
    <mergeCell ref="A411:B411"/>
    <mergeCell ref="A412:B412"/>
    <mergeCell ref="A413:B413"/>
    <mergeCell ref="A424:B424"/>
    <mergeCell ref="B581:D581"/>
    <mergeCell ref="B582:D582"/>
    <mergeCell ref="B583:D583"/>
    <mergeCell ref="B584:D584"/>
    <mergeCell ref="B585:D585"/>
    <mergeCell ref="B586:D586"/>
    <mergeCell ref="B587:D587"/>
    <mergeCell ref="B588:D588"/>
    <mergeCell ref="B589:D589"/>
    <mergeCell ref="B622:D622"/>
    <mergeCell ref="B623:D623"/>
    <mergeCell ref="B624:D624"/>
    <mergeCell ref="B609:D609"/>
    <mergeCell ref="B610:D610"/>
    <mergeCell ref="B611:D611"/>
    <mergeCell ref="B612:D612"/>
    <mergeCell ref="B613:D613"/>
    <mergeCell ref="B614:D614"/>
    <mergeCell ref="B615:D615"/>
    <mergeCell ref="B616:D616"/>
    <mergeCell ref="B617:D617"/>
    <mergeCell ref="B618:D618"/>
    <mergeCell ref="B619:D619"/>
    <mergeCell ref="B620:D620"/>
    <mergeCell ref="B621:D621"/>
    <mergeCell ref="B607:D607"/>
    <mergeCell ref="B608:D608"/>
    <mergeCell ref="B590:D590"/>
    <mergeCell ref="B591:D591"/>
    <mergeCell ref="B592:D592"/>
    <mergeCell ref="B593:D593"/>
    <mergeCell ref="B594:D594"/>
    <mergeCell ref="B595:D595"/>
    <mergeCell ref="B596:D596"/>
    <mergeCell ref="B597:D597"/>
    <mergeCell ref="B598:D598"/>
    <mergeCell ref="B599:D599"/>
    <mergeCell ref="B600:D600"/>
    <mergeCell ref="B602:J602"/>
    <mergeCell ref="B603:D603"/>
    <mergeCell ref="B605:D605"/>
    <mergeCell ref="B606:D606"/>
    <mergeCell ref="A425:B425"/>
    <mergeCell ref="A426:B426"/>
    <mergeCell ref="E482:H482"/>
    <mergeCell ref="A464:B464"/>
    <mergeCell ref="A465:B465"/>
    <mergeCell ref="A476:B476"/>
    <mergeCell ref="A477:B477"/>
    <mergeCell ref="A478:B478"/>
    <mergeCell ref="A480:B480"/>
    <mergeCell ref="A437:B437"/>
    <mergeCell ref="A438:B438"/>
    <mergeCell ref="A439:B439"/>
    <mergeCell ref="A450:B450"/>
    <mergeCell ref="A451:B451"/>
    <mergeCell ref="A452:B452"/>
    <mergeCell ref="A463:B463"/>
    <mergeCell ref="C517:J517"/>
    <mergeCell ref="C526:D526"/>
    <mergeCell ref="C524:D524"/>
    <mergeCell ref="C523:D523"/>
    <mergeCell ref="C522:D522"/>
    <mergeCell ref="C521:D521"/>
    <mergeCell ref="C520:D520"/>
    <mergeCell ref="C519:D519"/>
    <mergeCell ref="C518:D518"/>
    <mergeCell ref="C525:D525"/>
  </mergeCells>
  <phoneticPr fontId="13" type="noConversion"/>
  <dataValidations count="3">
    <dataValidation allowBlank="1" sqref="B316:B324" xr:uid="{00000000-0002-0000-0000-000001000000}"/>
    <dataValidation type="list" allowBlank="1" showInputMessage="1" showErrorMessage="1" sqref="C120:C125 C128:C133 C136:C141 C144:C149 C152:C157" xr:uid="{DB098F48-E381-4095-A4F2-FD29058C6313}">
      <formula1>INDIRECT(ADDRESS(ROW($AP$1)+1,COLUMN($AP$1)+_xlfn.XMATCH(B120,_xlfn.ANCHORARRAY($AP$1))-1)&amp;"#")</formula1>
    </dataValidation>
    <dataValidation type="list" allowBlank="1" showInputMessage="1" showErrorMessage="1" sqref="B120:B125 B128:B133 B136:B141 B144:B149 B152:B157" xr:uid="{256C23E5-34D0-4949-94A9-437F9F82C8C6}">
      <formula1>_xlfn.ANCHORARRAY($AP$1)</formula1>
    </dataValidation>
  </dataValidations>
  <pageMargins left="0.25" right="0.25" top="0.2" bottom="0.2" header="0.5" footer="0.5"/>
  <pageSetup scale="55" fitToHeight="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'Capital Expenses'!$A$1:$A$7</xm:f>
          </x14:formula1>
          <xm:sqref>B313:C315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FFFF00"/>
    <pageSetUpPr fitToPage="1"/>
  </sheetPr>
  <dimension ref="A1:Y47"/>
  <sheetViews>
    <sheetView workbookViewId="0">
      <selection activeCell="R28" sqref="R28"/>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691" t="s">
        <v>86</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thickBot="1">
      <c r="A5" s="1" t="s">
        <v>84</v>
      </c>
      <c r="B5" s="919" t="str">
        <f>'Cumulative Budget Request '!B5</f>
        <v>CPRIT</v>
      </c>
      <c r="C5" s="919"/>
      <c r="D5" s="919"/>
      <c r="E5" s="919"/>
      <c r="F5" s="4"/>
    </row>
    <row r="6" spans="1:25" ht="23.25" customHeight="1" thickBot="1">
      <c r="A6" s="1" t="s">
        <v>85</v>
      </c>
      <c r="B6" s="696"/>
      <c r="C6" s="696"/>
      <c r="D6" s="696"/>
      <c r="E6" s="696"/>
      <c r="F6" s="4"/>
      <c r="Q6" s="685" t="s">
        <v>301</v>
      </c>
      <c r="R6" s="686"/>
      <c r="S6" s="686"/>
      <c r="T6" s="686"/>
      <c r="U6" s="687"/>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ROUND(($E$16*12)*($C$17*(1+$E$41)),0)</f>
        <v>0</v>
      </c>
      <c r="G17" s="57">
        <f>ROUND(($G$16*12)*($C$17*(1+$G$41)*(1+$E$41)),0)</f>
        <v>0</v>
      </c>
      <c r="I17" s="57">
        <f>ROUND(($I$16*12)*($C$17*(1+$I$41)*(1+$G$41)*(1+$E$41)),0)</f>
        <v>0</v>
      </c>
      <c r="K17" s="57">
        <f>ROUND(($K$16*12)*($C$17*(1+$K$41)*(1+$I$41)*(1+$G$41)*(1+$E$41)),0)</f>
        <v>0</v>
      </c>
      <c r="M17" s="57">
        <f>ROUND(($M$16*12)*($C$17*(1+$M$41)*(1+$I$41)*(1+$K$41)*(1+$G$41)*(1+$E$41)),0)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94</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42">
        <v>16667</v>
      </c>
      <c r="E26" s="57">
        <f>ROUND(($E$25*12)*$C$26,0)</f>
        <v>0</v>
      </c>
      <c r="G26" s="57">
        <f>ROUND(($G$25*12)*$C$26,0)</f>
        <v>0</v>
      </c>
      <c r="I26" s="57">
        <f>ROUND(($I$25*12)*$C$26,0)</f>
        <v>0</v>
      </c>
      <c r="K26" s="57">
        <f>ROUND(($K$25*12)*$C$26,0)</f>
        <v>0</v>
      </c>
      <c r="M26" s="57">
        <f>ROUND(($M$25*12)*$C$26,0)</f>
        <v>0</v>
      </c>
      <c r="O26" s="57">
        <f>SUM(E26:M26)</f>
        <v>0</v>
      </c>
    </row>
    <row r="27" spans="1:15">
      <c r="B27" s="10" t="s">
        <v>30</v>
      </c>
      <c r="C27" s="285">
        <f>C18</f>
        <v>0.189</v>
      </c>
      <c r="E27" s="21">
        <f>ROUND($C$27*$E$26,0)</f>
        <v>0</v>
      </c>
      <c r="G27" s="21">
        <f>ROUND($C$27*$G$26,0)</f>
        <v>0</v>
      </c>
      <c r="I27" s="21">
        <f>ROUND($C$27*$I$26,0)</f>
        <v>0</v>
      </c>
      <c r="K27" s="21">
        <f>ROUND($C$27*$K$26,0)</f>
        <v>0</v>
      </c>
      <c r="M27" s="21">
        <f>ROUND($C$27*$M$26,0)</f>
        <v>0</v>
      </c>
      <c r="O27" s="21">
        <f>SUM(E27:M27)</f>
        <v>0</v>
      </c>
    </row>
    <row r="28" spans="1:15">
      <c r="B28" s="10" t="s">
        <v>29</v>
      </c>
      <c r="C28" s="55">
        <f>C19</f>
        <v>1104</v>
      </c>
      <c r="E28" s="21">
        <f>ROUND(($E$25*12)*$C$28,0)</f>
        <v>0</v>
      </c>
      <c r="F28" s="21"/>
      <c r="G28" s="21">
        <f>ROUND(($G$25*12)*$C$28,0)</f>
        <v>0</v>
      </c>
      <c r="H28" s="21"/>
      <c r="I28" s="21">
        <f>ROUND(($I$25*12)*$C$28,0)</f>
        <v>0</v>
      </c>
      <c r="J28" s="21"/>
      <c r="K28" s="21">
        <f>ROUND(($K$25*12)*$C$28,0)</f>
        <v>0</v>
      </c>
      <c r="L28" s="21"/>
      <c r="M28" s="21">
        <f>ROUND(($M$25*12)*$C$28,0)</f>
        <v>0</v>
      </c>
      <c r="N28" s="21"/>
      <c r="O28" s="21">
        <f>SUM(E28:M28)</f>
        <v>0</v>
      </c>
    </row>
    <row r="29" spans="1:15">
      <c r="B29" s="10" t="s">
        <v>68</v>
      </c>
      <c r="C29" s="54">
        <f>C20</f>
        <v>5.2630000000000003E-2</v>
      </c>
      <c r="E29" s="61">
        <f>ROUND(SUM(E26:E28)*$C$29,0)</f>
        <v>0</v>
      </c>
      <c r="G29" s="61">
        <f>ROUND(SUM(G26:G28)*$C$29,0)</f>
        <v>0</v>
      </c>
      <c r="I29" s="61">
        <f>ROUND(SUM(I26:I28)*$C$29,0)</f>
        <v>0</v>
      </c>
      <c r="K29" s="61">
        <f>ROUND(SUM(K26:K28)*$C$29,0)</f>
        <v>0</v>
      </c>
      <c r="M29" s="61">
        <f>ROUND(SUM(M26:M28)*$C$29,0)</f>
        <v>0</v>
      </c>
      <c r="O29" s="61">
        <f>SUM(E29:M29)</f>
        <v>0</v>
      </c>
    </row>
    <row r="30" spans="1:15">
      <c r="B30" s="656" t="s">
        <v>99</v>
      </c>
      <c r="C30" s="658"/>
      <c r="E30" s="57">
        <f>SUM(E26:E29)</f>
        <v>0</v>
      </c>
      <c r="G30" s="57">
        <f>SUM(G26:G29)</f>
        <v>0</v>
      </c>
      <c r="I30" s="57">
        <f>SUM(I26:I29)</f>
        <v>0</v>
      </c>
      <c r="K30" s="57">
        <f>SUM(K26:K29)</f>
        <v>0</v>
      </c>
      <c r="M30" s="57">
        <f>SUM(M26:M29)</f>
        <v>0</v>
      </c>
      <c r="O30" s="57">
        <f>SUM(O26:O29)</f>
        <v>0</v>
      </c>
    </row>
    <row r="32" spans="1:15" ht="13.8" thickBot="1">
      <c r="A32" s="661" t="s">
        <v>112</v>
      </c>
      <c r="B32" s="661"/>
      <c r="C32" s="661"/>
      <c r="D32" s="661"/>
      <c r="E32" s="661"/>
      <c r="F32" s="661"/>
      <c r="G32" s="661"/>
      <c r="H32" s="661"/>
      <c r="I32" s="661"/>
      <c r="J32" s="661"/>
      <c r="K32" s="661"/>
      <c r="L32" s="661"/>
      <c r="M32" s="661"/>
      <c r="N32" s="661"/>
      <c r="O32" s="661"/>
    </row>
    <row r="33" spans="1:15" ht="15" thickBot="1">
      <c r="A33" s="79" t="s">
        <v>113</v>
      </c>
      <c r="B33" s="80"/>
      <c r="C33" s="80"/>
      <c r="D33" s="80"/>
      <c r="E33" s="81">
        <f>(SUM(E17:E19))-(SUM(E26:E28))</f>
        <v>0</v>
      </c>
      <c r="F33" s="82"/>
      <c r="G33" s="81">
        <f>(SUM(G17:G19))-(SUM(G26:G28))</f>
        <v>0</v>
      </c>
      <c r="H33" s="82"/>
      <c r="I33" s="81">
        <f>(SUM(I17:I19))-(SUM(I26:I28))</f>
        <v>0</v>
      </c>
      <c r="J33" s="82"/>
      <c r="K33" s="81">
        <f>(SUM(K17:K19))-(SUM(K26:K28))</f>
        <v>0</v>
      </c>
      <c r="L33" s="82"/>
      <c r="M33" s="81">
        <f>(SUM(M17:M19))-(SUM(M26:M28))</f>
        <v>0</v>
      </c>
      <c r="N33" s="82"/>
      <c r="O33" s="83">
        <f>SUM(E33:M33)</f>
        <v>0</v>
      </c>
    </row>
    <row r="34" spans="1:15" ht="14.4">
      <c r="A34" s="87"/>
      <c r="C34" s="1" t="s">
        <v>98</v>
      </c>
      <c r="E34" s="286">
        <f>IFERROR((E17-E26)/C17/12,0)</f>
        <v>0</v>
      </c>
      <c r="F34" s="87"/>
      <c r="G34" s="286">
        <f>IFERROR((G17-G26)/C17/12,0)</f>
        <v>0</v>
      </c>
      <c r="H34" s="87"/>
      <c r="I34" s="286">
        <f>IFERROR((I17-I26)/C17/12,0)</f>
        <v>0</v>
      </c>
      <c r="J34" s="87"/>
      <c r="K34" s="286">
        <f>IFERROR((K17-K26)/C17/12,0)</f>
        <v>0</v>
      </c>
      <c r="L34" s="87"/>
      <c r="M34" s="286">
        <f>IFERROR((M17-M26)/C17/12,0)</f>
        <v>0</v>
      </c>
      <c r="N34" s="87"/>
      <c r="O34" s="86"/>
    </row>
    <row r="36" spans="1:15" ht="45.75" customHeight="1">
      <c r="A36" s="689" t="s">
        <v>343</v>
      </c>
      <c r="B36" s="690"/>
      <c r="C36" s="690"/>
      <c r="E36" s="84">
        <f>E20-E29</f>
        <v>0</v>
      </c>
      <c r="G36" s="84">
        <f>G20-G29</f>
        <v>0</v>
      </c>
      <c r="I36" s="84">
        <f>I20-I29</f>
        <v>0</v>
      </c>
      <c r="K36" s="84">
        <f>K20-K29</f>
        <v>0</v>
      </c>
      <c r="M36" s="84">
        <f>M20-M29</f>
        <v>0</v>
      </c>
      <c r="O36" s="85">
        <f>SUM(E36:M36)</f>
        <v>0</v>
      </c>
    </row>
    <row r="37" spans="1:15" ht="14.4">
      <c r="A37" s="661" t="s">
        <v>73</v>
      </c>
      <c r="B37" s="661"/>
      <c r="C37" s="661"/>
      <c r="E37" s="86">
        <f>SUM(E33,E36)</f>
        <v>0</v>
      </c>
      <c r="F37" s="87"/>
      <c r="G37" s="86">
        <f>SUM(G33,G36)</f>
        <v>0</v>
      </c>
      <c r="H37" s="87"/>
      <c r="I37" s="86">
        <f>SUM(I33,I36)</f>
        <v>0</v>
      </c>
      <c r="J37" s="87"/>
      <c r="K37" s="86">
        <f>SUM(K33,K36)</f>
        <v>0</v>
      </c>
      <c r="L37" s="87"/>
      <c r="M37" s="86">
        <f>SUM(M33,M36)</f>
        <v>0</v>
      </c>
      <c r="N37" s="87"/>
      <c r="O37" s="86">
        <f>SUM(E37:M37)</f>
        <v>0</v>
      </c>
    </row>
    <row r="38" spans="1:15" ht="13.8" thickBot="1"/>
    <row r="39" spans="1:15">
      <c r="A39" s="693" t="s">
        <v>114</v>
      </c>
      <c r="B39" s="694"/>
      <c r="C39" s="694"/>
      <c r="D39" s="694"/>
      <c r="E39" s="694"/>
      <c r="F39" s="694"/>
      <c r="G39" s="694"/>
      <c r="H39" s="694"/>
      <c r="I39" s="694"/>
      <c r="J39" s="694"/>
      <c r="K39" s="694"/>
      <c r="L39" s="694"/>
      <c r="M39" s="694"/>
      <c r="N39" s="694"/>
      <c r="O39" s="695"/>
    </row>
    <row r="40" spans="1:15">
      <c r="A40" s="62"/>
      <c r="B40" s="63"/>
      <c r="C40" s="63"/>
      <c r="D40" s="33"/>
      <c r="E40" s="71" t="s">
        <v>31</v>
      </c>
      <c r="F40" s="33"/>
      <c r="G40" s="71" t="s">
        <v>32</v>
      </c>
      <c r="H40" s="33"/>
      <c r="I40" s="71" t="s">
        <v>33</v>
      </c>
      <c r="J40" s="33"/>
      <c r="K40" s="71" t="s">
        <v>34</v>
      </c>
      <c r="L40" s="33"/>
      <c r="M40" s="71" t="s">
        <v>35</v>
      </c>
      <c r="N40" s="33"/>
      <c r="O40" s="64"/>
    </row>
    <row r="41" spans="1:15">
      <c r="A41" s="62"/>
      <c r="B41" s="612" t="s">
        <v>97</v>
      </c>
      <c r="C41" s="612"/>
      <c r="D41" s="33"/>
      <c r="E41" s="244">
        <v>0.03</v>
      </c>
      <c r="F41" s="33"/>
      <c r="G41" s="244">
        <v>0.03</v>
      </c>
      <c r="H41" s="33"/>
      <c r="I41" s="244">
        <v>0.03</v>
      </c>
      <c r="J41" s="33"/>
      <c r="K41" s="244">
        <v>0.03</v>
      </c>
      <c r="L41" s="33"/>
      <c r="M41" s="244">
        <v>0.03</v>
      </c>
      <c r="N41" s="33"/>
      <c r="O41" s="64"/>
    </row>
    <row r="42" spans="1:15">
      <c r="A42" s="62"/>
      <c r="B42" s="33"/>
      <c r="C42" s="33"/>
      <c r="D42" s="33"/>
      <c r="E42" s="33"/>
      <c r="F42" s="33"/>
      <c r="G42" s="33"/>
      <c r="H42" s="33"/>
      <c r="I42" s="33"/>
      <c r="J42" s="33"/>
      <c r="K42" s="33"/>
      <c r="L42" s="33"/>
      <c r="M42" s="33"/>
      <c r="N42" s="33"/>
      <c r="O42" s="64"/>
    </row>
    <row r="43" spans="1:15">
      <c r="A43" s="688" t="s">
        <v>95</v>
      </c>
      <c r="B43" s="612"/>
      <c r="C43" s="33"/>
      <c r="D43" s="33"/>
      <c r="E43" s="33"/>
      <c r="F43" s="33"/>
      <c r="G43" s="33"/>
      <c r="H43" s="33"/>
      <c r="I43" s="33"/>
      <c r="J43" s="33"/>
      <c r="K43" s="33"/>
      <c r="L43" s="33"/>
      <c r="M43" s="33"/>
      <c r="N43" s="33"/>
      <c r="O43" s="64"/>
    </row>
    <row r="44" spans="1:15">
      <c r="A44" s="65" t="s">
        <v>282</v>
      </c>
      <c r="B44" s="66">
        <v>200000</v>
      </c>
      <c r="C44" s="33"/>
      <c r="D44" s="33"/>
      <c r="E44" s="33"/>
      <c r="F44" s="33"/>
      <c r="G44" s="33"/>
      <c r="H44" s="33"/>
      <c r="I44" s="33"/>
      <c r="J44" s="33"/>
      <c r="K44" s="33"/>
      <c r="L44" s="33"/>
      <c r="M44" s="33"/>
      <c r="N44" s="33"/>
      <c r="O44" s="64"/>
    </row>
    <row r="45" spans="1:15">
      <c r="A45" s="65"/>
      <c r="B45" s="66"/>
      <c r="C45" s="33"/>
      <c r="D45" s="33"/>
      <c r="E45" s="33"/>
      <c r="F45" s="33"/>
      <c r="G45" s="33"/>
      <c r="H45" s="33"/>
      <c r="I45" s="33"/>
      <c r="J45" s="33"/>
      <c r="K45" s="33"/>
      <c r="L45" s="33"/>
      <c r="M45" s="33"/>
      <c r="N45" s="33"/>
      <c r="O45" s="64"/>
    </row>
    <row r="46" spans="1:15">
      <c r="A46" s="65" t="s">
        <v>283</v>
      </c>
      <c r="B46" s="66">
        <f>$B$44/12</f>
        <v>16666.666666666668</v>
      </c>
      <c r="C46" s="33"/>
      <c r="D46" s="33"/>
      <c r="E46" s="33"/>
      <c r="F46" s="33"/>
      <c r="G46" s="33"/>
      <c r="H46" s="33"/>
      <c r="I46" s="33"/>
      <c r="J46" s="33"/>
      <c r="K46" s="33"/>
      <c r="L46" s="33"/>
      <c r="M46" s="33"/>
      <c r="N46" s="33"/>
      <c r="O46" s="64"/>
    </row>
    <row r="47" spans="1:15" ht="13.8" thickBot="1">
      <c r="A47" s="67"/>
      <c r="B47" s="68"/>
      <c r="C47" s="68"/>
      <c r="D47" s="68"/>
      <c r="E47" s="68"/>
      <c r="F47" s="68"/>
      <c r="G47" s="68"/>
      <c r="H47" s="68"/>
      <c r="I47" s="68"/>
      <c r="J47" s="68"/>
      <c r="K47" s="68"/>
      <c r="L47" s="68"/>
      <c r="M47" s="68"/>
      <c r="N47" s="68"/>
      <c r="O47" s="69"/>
    </row>
  </sheetData>
  <mergeCells count="16">
    <mergeCell ref="A1:O1"/>
    <mergeCell ref="B7:E7"/>
    <mergeCell ref="A39:O39"/>
    <mergeCell ref="B6:E6"/>
    <mergeCell ref="B5:E5"/>
    <mergeCell ref="B4:E4"/>
    <mergeCell ref="B8:E8"/>
    <mergeCell ref="A2:O2"/>
    <mergeCell ref="Q6:U6"/>
    <mergeCell ref="A43:B43"/>
    <mergeCell ref="B21:C21"/>
    <mergeCell ref="B41:C41"/>
    <mergeCell ref="B30:C30"/>
    <mergeCell ref="A32:O32"/>
    <mergeCell ref="A36:C36"/>
    <mergeCell ref="A37:C37"/>
  </mergeCells>
  <pageMargins left="0.25" right="0.25" top="0.25" bottom="0.25" header="0.5" footer="0.5"/>
  <pageSetup scale="77" fitToHeight="0"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Y47"/>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691" t="s">
        <v>86</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ROUND(($E$16*12)*($C$17*(1+$E$41)),0)</f>
        <v>0</v>
      </c>
      <c r="G17" s="57">
        <f>ROUND(($G$16*12)*($C$17*(1+$G$41)*(1+$E$41)),0)</f>
        <v>0</v>
      </c>
      <c r="I17" s="57">
        <f>ROUND(($I$16*12)*($C$17*(1+$I$41)*(1+$G$41)*(1+$E$41)),0)</f>
        <v>0</v>
      </c>
      <c r="K17" s="57">
        <f>ROUND(($K$16*12)*($C$17*(1+$K$41)*(1+$I$41)*(1+$G$41)*(1+$E$41)),0)</f>
        <v>0</v>
      </c>
      <c r="M17" s="57">
        <f>ROUND(($M$16*12)*($C$17*(1+$M$41)*(1+$I$41)*(1+$K$41)*(1+$G$41)*(1+$E$41)),0)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94</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42">
        <v>16667</v>
      </c>
      <c r="E26" s="57">
        <f>ROUND(($E$25*12)*$C$26,0)</f>
        <v>0</v>
      </c>
      <c r="G26" s="57">
        <f>ROUND(($G$25*12)*$C$26,0)</f>
        <v>0</v>
      </c>
      <c r="I26" s="57">
        <f>ROUND(($I$25*12)*$C$26,0)</f>
        <v>0</v>
      </c>
      <c r="K26" s="57">
        <f>ROUND(($K$25*12)*$C$26,0)</f>
        <v>0</v>
      </c>
      <c r="M26" s="57">
        <f>ROUND(($M$25*12)*$C$26,0)</f>
        <v>0</v>
      </c>
      <c r="O26" s="57">
        <f>SUM(E26:M26)</f>
        <v>0</v>
      </c>
    </row>
    <row r="27" spans="1:15">
      <c r="B27" s="10" t="s">
        <v>30</v>
      </c>
      <c r="C27" s="285">
        <f>C18</f>
        <v>0.189</v>
      </c>
      <c r="E27" s="21">
        <f>ROUND($C$27*$E$26,0)</f>
        <v>0</v>
      </c>
      <c r="G27" s="21">
        <f>ROUND($C$27*$G$26,0)</f>
        <v>0</v>
      </c>
      <c r="I27" s="21">
        <f>ROUND($C$27*$I$26,0)</f>
        <v>0</v>
      </c>
      <c r="K27" s="21">
        <f>ROUND($C$27*$K$26,0)</f>
        <v>0</v>
      </c>
      <c r="M27" s="21">
        <f>ROUND($C$27*$M$26,0)</f>
        <v>0</v>
      </c>
      <c r="O27" s="21">
        <f>SUM(E27:M27)</f>
        <v>0</v>
      </c>
    </row>
    <row r="28" spans="1:15">
      <c r="B28" s="10" t="s">
        <v>29</v>
      </c>
      <c r="C28" s="55">
        <f>C19</f>
        <v>1104</v>
      </c>
      <c r="E28" s="21">
        <f>ROUND(($E$25*12)*$C$28,0)</f>
        <v>0</v>
      </c>
      <c r="F28" s="21"/>
      <c r="G28" s="21">
        <f>ROUND(($G$25*12)*$C$28,0)</f>
        <v>0</v>
      </c>
      <c r="H28" s="21"/>
      <c r="I28" s="21">
        <f>ROUND(($I$25*12)*$C$28,0)</f>
        <v>0</v>
      </c>
      <c r="J28" s="21"/>
      <c r="K28" s="21">
        <f>ROUND(($K$25*12)*$C$28,0)</f>
        <v>0</v>
      </c>
      <c r="L28" s="21"/>
      <c r="M28" s="21">
        <f>ROUND(($M$25*12)*$C$28,0)</f>
        <v>0</v>
      </c>
      <c r="N28" s="21"/>
      <c r="O28" s="21">
        <f>SUM(E28:M28)</f>
        <v>0</v>
      </c>
    </row>
    <row r="29" spans="1:15">
      <c r="B29" s="10" t="s">
        <v>68</v>
      </c>
      <c r="C29" s="54">
        <f>C20</f>
        <v>5.2630000000000003E-2</v>
      </c>
      <c r="E29" s="61">
        <f>ROUND(SUM(E26:E28)*$C$29,0)</f>
        <v>0</v>
      </c>
      <c r="G29" s="61">
        <f>ROUND(SUM(G26:G28)*$C$29,0)</f>
        <v>0</v>
      </c>
      <c r="I29" s="61">
        <f>ROUND(SUM(I26:I28)*$C$29,0)</f>
        <v>0</v>
      </c>
      <c r="K29" s="61">
        <f>ROUND(SUM(K26:K28)*$C$29,0)</f>
        <v>0</v>
      </c>
      <c r="M29" s="61">
        <f>ROUND(SUM(M26:M28)*$C$29,0)</f>
        <v>0</v>
      </c>
      <c r="O29" s="61">
        <f>SUM(E29:M29)</f>
        <v>0</v>
      </c>
    </row>
    <row r="30" spans="1:15">
      <c r="B30" s="656" t="s">
        <v>99</v>
      </c>
      <c r="C30" s="658"/>
      <c r="E30" s="57">
        <f>SUM(E26:E29)</f>
        <v>0</v>
      </c>
      <c r="G30" s="57">
        <f>SUM(G26:G29)</f>
        <v>0</v>
      </c>
      <c r="I30" s="57">
        <f>SUM(I26:I29)</f>
        <v>0</v>
      </c>
      <c r="K30" s="57">
        <f>SUM(K26:K29)</f>
        <v>0</v>
      </c>
      <c r="M30" s="57">
        <f>SUM(M26:M29)</f>
        <v>0</v>
      </c>
      <c r="O30" s="57">
        <f>SUM(O26:O29)</f>
        <v>0</v>
      </c>
    </row>
    <row r="32" spans="1:15" ht="13.8" thickBot="1">
      <c r="A32" s="661" t="s">
        <v>112</v>
      </c>
      <c r="B32" s="661"/>
      <c r="C32" s="661"/>
      <c r="D32" s="661"/>
      <c r="E32" s="661"/>
      <c r="F32" s="661"/>
      <c r="G32" s="661"/>
      <c r="H32" s="661"/>
      <c r="I32" s="661"/>
      <c r="J32" s="661"/>
      <c r="K32" s="661"/>
      <c r="L32" s="661"/>
      <c r="M32" s="661"/>
      <c r="N32" s="661"/>
      <c r="O32" s="661"/>
    </row>
    <row r="33" spans="1:15" ht="15" thickBot="1">
      <c r="A33" s="79" t="s">
        <v>113</v>
      </c>
      <c r="B33" s="80"/>
      <c r="C33" s="80"/>
      <c r="D33" s="80"/>
      <c r="E33" s="81">
        <f>(SUM(E17:E19))-(SUM(E26:E28))</f>
        <v>0</v>
      </c>
      <c r="F33" s="82"/>
      <c r="G33" s="81">
        <f>(SUM(G17:G19))-(SUM(G26:G28))</f>
        <v>0</v>
      </c>
      <c r="H33" s="82"/>
      <c r="I33" s="81">
        <f>(SUM(I17:I19))-(SUM(I26:I28))</f>
        <v>0</v>
      </c>
      <c r="J33" s="82"/>
      <c r="K33" s="81">
        <f>(SUM(K17:K19))-(SUM(K26:K28))</f>
        <v>0</v>
      </c>
      <c r="L33" s="82"/>
      <c r="M33" s="81">
        <f>(SUM(M17:M19))-(SUM(M26:M28))</f>
        <v>0</v>
      </c>
      <c r="N33" s="82"/>
      <c r="O33" s="83">
        <f>SUM(E33:M33)</f>
        <v>0</v>
      </c>
    </row>
    <row r="34" spans="1:15" ht="14.4">
      <c r="A34" s="87"/>
      <c r="C34" s="1" t="s">
        <v>98</v>
      </c>
      <c r="E34" s="286">
        <f>IFERROR((E17-E26)/C17/12,0)</f>
        <v>0</v>
      </c>
      <c r="F34" s="87"/>
      <c r="G34" s="286">
        <f>IFERROR((G17-G26)/C17/12,0)</f>
        <v>0</v>
      </c>
      <c r="H34" s="87"/>
      <c r="I34" s="286">
        <f>IFERROR((I17-I26)/C17/12,0)</f>
        <v>0</v>
      </c>
      <c r="J34" s="87"/>
      <c r="K34" s="286">
        <f>IFERROR((K17-K26)/C17/12,0)</f>
        <v>0</v>
      </c>
      <c r="L34" s="87"/>
      <c r="M34" s="286">
        <f>IFERROR((M17-M26)/C17/12,0)</f>
        <v>0</v>
      </c>
      <c r="N34" s="87"/>
      <c r="O34" s="86"/>
    </row>
    <row r="36" spans="1:15" ht="45" customHeight="1">
      <c r="A36" s="689" t="s">
        <v>343</v>
      </c>
      <c r="B36" s="690"/>
      <c r="C36" s="690"/>
      <c r="E36" s="84">
        <f>E20-E29</f>
        <v>0</v>
      </c>
      <c r="G36" s="84">
        <f>G20-G29</f>
        <v>0</v>
      </c>
      <c r="I36" s="84">
        <f>I20-I29</f>
        <v>0</v>
      </c>
      <c r="K36" s="84">
        <f>K20-K29</f>
        <v>0</v>
      </c>
      <c r="M36" s="84">
        <f>M20-M29</f>
        <v>0</v>
      </c>
      <c r="O36" s="85">
        <f>SUM(E36:M36)</f>
        <v>0</v>
      </c>
    </row>
    <row r="37" spans="1:15" ht="14.4">
      <c r="A37" s="661" t="s">
        <v>73</v>
      </c>
      <c r="B37" s="661"/>
      <c r="C37" s="661"/>
      <c r="E37" s="86">
        <f>SUM(E33,E36)</f>
        <v>0</v>
      </c>
      <c r="F37" s="87"/>
      <c r="G37" s="86">
        <f>SUM(G33,G36)</f>
        <v>0</v>
      </c>
      <c r="H37" s="87"/>
      <c r="I37" s="86">
        <f>SUM(I33,I36)</f>
        <v>0</v>
      </c>
      <c r="J37" s="87"/>
      <c r="K37" s="86">
        <f>SUM(K33,K36)</f>
        <v>0</v>
      </c>
      <c r="L37" s="87"/>
      <c r="M37" s="86">
        <f>SUM(M33,M36)</f>
        <v>0</v>
      </c>
      <c r="N37" s="87"/>
      <c r="O37" s="86">
        <f>SUM(E37:M37)</f>
        <v>0</v>
      </c>
    </row>
    <row r="38" spans="1:15" ht="13.8" thickBot="1"/>
    <row r="39" spans="1:15">
      <c r="A39" s="693" t="s">
        <v>114</v>
      </c>
      <c r="B39" s="694"/>
      <c r="C39" s="694"/>
      <c r="D39" s="694"/>
      <c r="E39" s="694"/>
      <c r="F39" s="694"/>
      <c r="G39" s="694"/>
      <c r="H39" s="694"/>
      <c r="I39" s="694"/>
      <c r="J39" s="694"/>
      <c r="K39" s="694"/>
      <c r="L39" s="694"/>
      <c r="M39" s="694"/>
      <c r="N39" s="694"/>
      <c r="O39" s="695"/>
    </row>
    <row r="40" spans="1:15">
      <c r="A40" s="62"/>
      <c r="B40" s="63"/>
      <c r="C40" s="63"/>
      <c r="D40" s="33"/>
      <c r="E40" s="71" t="s">
        <v>31</v>
      </c>
      <c r="F40" s="33"/>
      <c r="G40" s="71" t="s">
        <v>32</v>
      </c>
      <c r="H40" s="33"/>
      <c r="I40" s="71" t="s">
        <v>33</v>
      </c>
      <c r="J40" s="33"/>
      <c r="K40" s="71" t="s">
        <v>34</v>
      </c>
      <c r="L40" s="33"/>
      <c r="M40" s="71" t="s">
        <v>35</v>
      </c>
      <c r="N40" s="33"/>
      <c r="O40" s="64"/>
    </row>
    <row r="41" spans="1:15">
      <c r="A41" s="62"/>
      <c r="B41" s="612" t="s">
        <v>97</v>
      </c>
      <c r="C41" s="612"/>
      <c r="D41" s="33"/>
      <c r="E41" s="244">
        <v>0.03</v>
      </c>
      <c r="F41" s="33"/>
      <c r="G41" s="244">
        <v>0.03</v>
      </c>
      <c r="H41" s="33"/>
      <c r="I41" s="244">
        <v>0.03</v>
      </c>
      <c r="J41" s="33"/>
      <c r="K41" s="244">
        <v>0.03</v>
      </c>
      <c r="L41" s="33"/>
      <c r="M41" s="244">
        <v>0.03</v>
      </c>
      <c r="N41" s="33"/>
      <c r="O41" s="64"/>
    </row>
    <row r="42" spans="1:15">
      <c r="A42" s="62"/>
      <c r="B42" s="33"/>
      <c r="C42" s="33"/>
      <c r="D42" s="33"/>
      <c r="E42" s="33"/>
      <c r="F42" s="33"/>
      <c r="G42" s="33"/>
      <c r="H42" s="33"/>
      <c r="I42" s="33"/>
      <c r="J42" s="33"/>
      <c r="K42" s="33"/>
      <c r="L42" s="33"/>
      <c r="M42" s="33"/>
      <c r="N42" s="33"/>
      <c r="O42" s="64"/>
    </row>
    <row r="43" spans="1:15">
      <c r="A43" s="688" t="s">
        <v>95</v>
      </c>
      <c r="B43" s="612"/>
      <c r="C43" s="33"/>
      <c r="D43" s="33"/>
      <c r="E43" s="33"/>
      <c r="F43" s="33"/>
      <c r="G43" s="33"/>
      <c r="H43" s="33"/>
      <c r="I43" s="33"/>
      <c r="J43" s="33"/>
      <c r="K43" s="33"/>
      <c r="L43" s="33"/>
      <c r="M43" s="33"/>
      <c r="N43" s="33"/>
      <c r="O43" s="64"/>
    </row>
    <row r="44" spans="1:15">
      <c r="A44" s="65" t="s">
        <v>282</v>
      </c>
      <c r="B44" s="66">
        <v>200000</v>
      </c>
      <c r="C44" s="33"/>
      <c r="D44" s="33"/>
      <c r="E44" s="33"/>
      <c r="F44" s="33"/>
      <c r="G44" s="33"/>
      <c r="H44" s="33"/>
      <c r="I44" s="33"/>
      <c r="J44" s="33"/>
      <c r="K44" s="33"/>
      <c r="L44" s="33"/>
      <c r="M44" s="33"/>
      <c r="N44" s="33"/>
      <c r="O44" s="64"/>
    </row>
    <row r="45" spans="1:15">
      <c r="A45" s="65"/>
      <c r="B45" s="66"/>
      <c r="C45" s="33"/>
      <c r="D45" s="33"/>
      <c r="E45" s="33"/>
      <c r="F45" s="33"/>
      <c r="G45" s="33"/>
      <c r="H45" s="33"/>
      <c r="I45" s="33"/>
      <c r="J45" s="33"/>
      <c r="K45" s="33"/>
      <c r="L45" s="33"/>
      <c r="M45" s="33"/>
      <c r="N45" s="33"/>
      <c r="O45" s="64"/>
    </row>
    <row r="46" spans="1:15">
      <c r="A46" s="65" t="s">
        <v>283</v>
      </c>
      <c r="B46" s="66">
        <f>$B$44/12</f>
        <v>16666.666666666668</v>
      </c>
      <c r="C46" s="33"/>
      <c r="D46" s="33"/>
      <c r="E46" s="33"/>
      <c r="F46" s="33"/>
      <c r="G46" s="33"/>
      <c r="H46" s="33"/>
      <c r="I46" s="33"/>
      <c r="J46" s="33"/>
      <c r="K46" s="33"/>
      <c r="L46" s="33"/>
      <c r="M46" s="33"/>
      <c r="N46" s="33"/>
      <c r="O46" s="64"/>
    </row>
    <row r="47" spans="1:15" ht="13.8" thickBot="1">
      <c r="A47" s="67"/>
      <c r="B47" s="68"/>
      <c r="C47" s="68"/>
      <c r="D47" s="68"/>
      <c r="E47" s="68"/>
      <c r="F47" s="68"/>
      <c r="G47" s="68"/>
      <c r="H47" s="68"/>
      <c r="I47" s="68"/>
      <c r="J47" s="68"/>
      <c r="K47" s="68"/>
      <c r="L47" s="68"/>
      <c r="M47" s="68"/>
      <c r="N47" s="68"/>
      <c r="O47" s="69"/>
    </row>
  </sheetData>
  <mergeCells count="15">
    <mergeCell ref="B7:E7"/>
    <mergeCell ref="A1:O1"/>
    <mergeCell ref="A2:O2"/>
    <mergeCell ref="B4:E4"/>
    <mergeCell ref="B5:E5"/>
    <mergeCell ref="B6:E6"/>
    <mergeCell ref="A39:O39"/>
    <mergeCell ref="B41:C41"/>
    <mergeCell ref="A43:B43"/>
    <mergeCell ref="B8:E8"/>
    <mergeCell ref="B21:C21"/>
    <mergeCell ref="B30:C30"/>
    <mergeCell ref="A32:O32"/>
    <mergeCell ref="A36:C36"/>
    <mergeCell ref="A37:C37"/>
  </mergeCells>
  <pageMargins left="0.25" right="0.25" top="0.25" bottom="0.25" header="0.5" footer="0.5"/>
  <pageSetup scale="77" fitToHeight="0"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Y47"/>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691" t="s">
        <v>86</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ROUND(($E$16*12)*($C$17*(1+$E$41)),0)</f>
        <v>0</v>
      </c>
      <c r="G17" s="57">
        <f>ROUND(($G$16*12)*($C$17*(1+$G$41)*(1+$E$41)),0)</f>
        <v>0</v>
      </c>
      <c r="I17" s="57">
        <f>ROUND(($I$16*12)*($C$17*(1+$I$41)*(1+$G$41)*(1+$E$41)),0)</f>
        <v>0</v>
      </c>
      <c r="K17" s="57">
        <f>ROUND(($K$16*12)*($C$17*(1+$K$41)*(1+$I$41)*(1+$G$41)*(1+$E$41)),0)</f>
        <v>0</v>
      </c>
      <c r="M17" s="57">
        <f>ROUND(($M$16*12)*($C$17*(1+$M$41)*(1+$I$41)*(1+$K$41)*(1+$G$41)*(1+$E$41)),0)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94</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42">
        <v>16667</v>
      </c>
      <c r="E26" s="57">
        <f>ROUND(($E$25*12)*$C$26,0)</f>
        <v>0</v>
      </c>
      <c r="G26" s="57">
        <f>ROUND(($G$25*12)*$C$26,0)</f>
        <v>0</v>
      </c>
      <c r="I26" s="57">
        <f>ROUND(($I$25*12)*$C$26,0)</f>
        <v>0</v>
      </c>
      <c r="K26" s="57">
        <f>ROUND(($K$25*12)*$C$26,0)</f>
        <v>0</v>
      </c>
      <c r="M26" s="57">
        <f>ROUND(($M$25*12)*$C$26,0)</f>
        <v>0</v>
      </c>
      <c r="O26" s="57">
        <f>SUM(E26:M26)</f>
        <v>0</v>
      </c>
    </row>
    <row r="27" spans="1:15">
      <c r="B27" s="10" t="s">
        <v>30</v>
      </c>
      <c r="C27" s="285">
        <f>C18</f>
        <v>0.189</v>
      </c>
      <c r="E27" s="21">
        <f>ROUND($C$27*$E$26,0)</f>
        <v>0</v>
      </c>
      <c r="G27" s="21">
        <f>ROUND($C$27*$G$26,0)</f>
        <v>0</v>
      </c>
      <c r="I27" s="21">
        <f>ROUND($C$27*$I$26,0)</f>
        <v>0</v>
      </c>
      <c r="K27" s="21">
        <f>ROUND($C$27*$K$26,0)</f>
        <v>0</v>
      </c>
      <c r="M27" s="21">
        <f>ROUND($C$27*$M$26,0)</f>
        <v>0</v>
      </c>
      <c r="O27" s="21">
        <f>SUM(E27:M27)</f>
        <v>0</v>
      </c>
    </row>
    <row r="28" spans="1:15">
      <c r="B28" s="10" t="s">
        <v>29</v>
      </c>
      <c r="C28" s="55">
        <f>C19</f>
        <v>1104</v>
      </c>
      <c r="E28" s="21">
        <f>ROUND(($E$25*12)*$C$28,0)</f>
        <v>0</v>
      </c>
      <c r="F28" s="21"/>
      <c r="G28" s="21">
        <f>ROUND(($G$25*12)*$C$28,0)</f>
        <v>0</v>
      </c>
      <c r="H28" s="21"/>
      <c r="I28" s="21">
        <f>ROUND(($I$25*12)*$C$28,0)</f>
        <v>0</v>
      </c>
      <c r="J28" s="21"/>
      <c r="K28" s="21">
        <f>ROUND(($K$25*12)*$C$28,0)</f>
        <v>0</v>
      </c>
      <c r="L28" s="21"/>
      <c r="M28" s="21">
        <f>ROUND(($M$25*12)*$C$28,0)</f>
        <v>0</v>
      </c>
      <c r="N28" s="21"/>
      <c r="O28" s="21">
        <f>SUM(E28:M28)</f>
        <v>0</v>
      </c>
    </row>
    <row r="29" spans="1:15">
      <c r="B29" s="10" t="s">
        <v>68</v>
      </c>
      <c r="C29" s="54">
        <f>C20</f>
        <v>5.2630000000000003E-2</v>
      </c>
      <c r="E29" s="61">
        <f>ROUND(SUM(E26:E28)*$C$29,0)</f>
        <v>0</v>
      </c>
      <c r="G29" s="61">
        <f>ROUND(SUM(G26:G28)*$C$29,0)</f>
        <v>0</v>
      </c>
      <c r="I29" s="61">
        <f>ROUND(SUM(I26:I28)*$C$29,0)</f>
        <v>0</v>
      </c>
      <c r="K29" s="61">
        <f>ROUND(SUM(K26:K28)*$C$29,0)</f>
        <v>0</v>
      </c>
      <c r="M29" s="61">
        <f>ROUND(SUM(M26:M28)*$C$29,0)</f>
        <v>0</v>
      </c>
      <c r="O29" s="61">
        <f>SUM(E29:M29)</f>
        <v>0</v>
      </c>
    </row>
    <row r="30" spans="1:15">
      <c r="B30" s="656" t="s">
        <v>99</v>
      </c>
      <c r="C30" s="658"/>
      <c r="E30" s="57">
        <f>SUM(E26:E29)</f>
        <v>0</v>
      </c>
      <c r="G30" s="57">
        <f>SUM(G26:G29)</f>
        <v>0</v>
      </c>
      <c r="I30" s="57">
        <f>SUM(I26:I29)</f>
        <v>0</v>
      </c>
      <c r="K30" s="57">
        <f>SUM(K26:K29)</f>
        <v>0</v>
      </c>
      <c r="M30" s="57">
        <f>SUM(M26:M29)</f>
        <v>0</v>
      </c>
      <c r="O30" s="57">
        <f>SUM(O26:O29)</f>
        <v>0</v>
      </c>
    </row>
    <row r="32" spans="1:15" ht="13.8" thickBot="1">
      <c r="A32" s="661" t="s">
        <v>112</v>
      </c>
      <c r="B32" s="661"/>
      <c r="C32" s="661"/>
      <c r="D32" s="661"/>
      <c r="E32" s="661"/>
      <c r="F32" s="661"/>
      <c r="G32" s="661"/>
      <c r="H32" s="661"/>
      <c r="I32" s="661"/>
      <c r="J32" s="661"/>
      <c r="K32" s="661"/>
      <c r="L32" s="661"/>
      <c r="M32" s="661"/>
      <c r="N32" s="661"/>
      <c r="O32" s="661"/>
    </row>
    <row r="33" spans="1:15" ht="15" thickBot="1">
      <c r="A33" s="79" t="s">
        <v>113</v>
      </c>
      <c r="B33" s="80"/>
      <c r="C33" s="80"/>
      <c r="D33" s="80"/>
      <c r="E33" s="81">
        <f>(SUM(E17:E19))-(SUM(E26:E28))</f>
        <v>0</v>
      </c>
      <c r="F33" s="82"/>
      <c r="G33" s="81">
        <f>(SUM(G17:G19))-(SUM(G26:G28))</f>
        <v>0</v>
      </c>
      <c r="H33" s="82"/>
      <c r="I33" s="81">
        <f>(SUM(I17:I19))-(SUM(I26:I28))</f>
        <v>0</v>
      </c>
      <c r="J33" s="82"/>
      <c r="K33" s="81">
        <f>(SUM(K17:K19))-(SUM(K26:K28))</f>
        <v>0</v>
      </c>
      <c r="L33" s="82"/>
      <c r="M33" s="81">
        <f>(SUM(M17:M19))-(SUM(M26:M28))</f>
        <v>0</v>
      </c>
      <c r="N33" s="82"/>
      <c r="O33" s="83">
        <f>SUM(E33:M33)</f>
        <v>0</v>
      </c>
    </row>
    <row r="34" spans="1:15" ht="14.4">
      <c r="A34" s="87"/>
      <c r="C34" s="1" t="s">
        <v>98</v>
      </c>
      <c r="E34" s="286">
        <f>IFERROR((E17-E26)/C17/12,0)</f>
        <v>0</v>
      </c>
      <c r="F34" s="87"/>
      <c r="G34" s="286">
        <f>IFERROR((G17-G26)/C17/12,0)</f>
        <v>0</v>
      </c>
      <c r="H34" s="87"/>
      <c r="I34" s="286">
        <f>IFERROR((I17-I26)/C17/12,0)</f>
        <v>0</v>
      </c>
      <c r="J34" s="87"/>
      <c r="K34" s="286">
        <f>IFERROR((K17-K26)/C17/12,0)</f>
        <v>0</v>
      </c>
      <c r="L34" s="87"/>
      <c r="M34" s="286">
        <f>IFERROR((M17-M26)/C17/12,0)</f>
        <v>0</v>
      </c>
      <c r="N34" s="87"/>
      <c r="O34" s="86"/>
    </row>
    <row r="36" spans="1:15" ht="45.75" customHeight="1">
      <c r="A36" s="689" t="s">
        <v>343</v>
      </c>
      <c r="B36" s="690"/>
      <c r="C36" s="690"/>
      <c r="E36" s="84">
        <f>E20-E29</f>
        <v>0</v>
      </c>
      <c r="G36" s="84">
        <f>G20-G29</f>
        <v>0</v>
      </c>
      <c r="I36" s="84">
        <f>I20-I29</f>
        <v>0</v>
      </c>
      <c r="K36" s="84">
        <f>K20-K29</f>
        <v>0</v>
      </c>
      <c r="M36" s="84">
        <f>M20-M29</f>
        <v>0</v>
      </c>
      <c r="O36" s="85">
        <f>SUM(E36:M36)</f>
        <v>0</v>
      </c>
    </row>
    <row r="37" spans="1:15" ht="14.4">
      <c r="A37" s="661" t="s">
        <v>73</v>
      </c>
      <c r="B37" s="661"/>
      <c r="C37" s="661"/>
      <c r="E37" s="86">
        <f>SUM(E33,E36)</f>
        <v>0</v>
      </c>
      <c r="F37" s="87"/>
      <c r="G37" s="86">
        <f>SUM(G33,G36)</f>
        <v>0</v>
      </c>
      <c r="H37" s="87"/>
      <c r="I37" s="86">
        <f>SUM(I33,I36)</f>
        <v>0</v>
      </c>
      <c r="J37" s="87"/>
      <c r="K37" s="86">
        <f>SUM(K33,K36)</f>
        <v>0</v>
      </c>
      <c r="L37" s="87"/>
      <c r="M37" s="86">
        <f>SUM(M33,M36)</f>
        <v>0</v>
      </c>
      <c r="N37" s="87"/>
      <c r="O37" s="86">
        <f>SUM(E37:M37)</f>
        <v>0</v>
      </c>
    </row>
    <row r="38" spans="1:15" ht="13.8" thickBot="1"/>
    <row r="39" spans="1:15">
      <c r="A39" s="693" t="s">
        <v>114</v>
      </c>
      <c r="B39" s="694"/>
      <c r="C39" s="694"/>
      <c r="D39" s="694"/>
      <c r="E39" s="694"/>
      <c r="F39" s="694"/>
      <c r="G39" s="694"/>
      <c r="H39" s="694"/>
      <c r="I39" s="694"/>
      <c r="J39" s="694"/>
      <c r="K39" s="694"/>
      <c r="L39" s="694"/>
      <c r="M39" s="694"/>
      <c r="N39" s="694"/>
      <c r="O39" s="695"/>
    </row>
    <row r="40" spans="1:15">
      <c r="A40" s="62"/>
      <c r="B40" s="63"/>
      <c r="C40" s="63"/>
      <c r="D40" s="33"/>
      <c r="E40" s="71" t="s">
        <v>31</v>
      </c>
      <c r="F40" s="33"/>
      <c r="G40" s="71" t="s">
        <v>32</v>
      </c>
      <c r="H40" s="33"/>
      <c r="I40" s="71" t="s">
        <v>33</v>
      </c>
      <c r="J40" s="33"/>
      <c r="K40" s="71" t="s">
        <v>34</v>
      </c>
      <c r="L40" s="33"/>
      <c r="M40" s="71" t="s">
        <v>35</v>
      </c>
      <c r="N40" s="33"/>
      <c r="O40" s="64"/>
    </row>
    <row r="41" spans="1:15">
      <c r="A41" s="62"/>
      <c r="B41" s="612" t="s">
        <v>97</v>
      </c>
      <c r="C41" s="612"/>
      <c r="D41" s="33"/>
      <c r="E41" s="244">
        <v>0.03</v>
      </c>
      <c r="F41" s="33"/>
      <c r="G41" s="244">
        <v>0.03</v>
      </c>
      <c r="H41" s="33"/>
      <c r="I41" s="244">
        <v>0.03</v>
      </c>
      <c r="J41" s="33"/>
      <c r="K41" s="244">
        <v>0.03</v>
      </c>
      <c r="L41" s="33"/>
      <c r="M41" s="244">
        <v>0.03</v>
      </c>
      <c r="N41" s="33"/>
      <c r="O41" s="64"/>
    </row>
    <row r="42" spans="1:15">
      <c r="A42" s="62"/>
      <c r="B42" s="33"/>
      <c r="C42" s="33"/>
      <c r="D42" s="33"/>
      <c r="E42" s="33"/>
      <c r="F42" s="33"/>
      <c r="G42" s="33"/>
      <c r="H42" s="33"/>
      <c r="I42" s="33"/>
      <c r="J42" s="33"/>
      <c r="K42" s="33"/>
      <c r="L42" s="33"/>
      <c r="M42" s="33"/>
      <c r="N42" s="33"/>
      <c r="O42" s="64"/>
    </row>
    <row r="43" spans="1:15">
      <c r="A43" s="688" t="s">
        <v>95</v>
      </c>
      <c r="B43" s="612"/>
      <c r="C43" s="33"/>
      <c r="D43" s="33"/>
      <c r="E43" s="33"/>
      <c r="F43" s="33"/>
      <c r="G43" s="33"/>
      <c r="H43" s="33"/>
      <c r="I43" s="33"/>
      <c r="J43" s="33"/>
      <c r="K43" s="33"/>
      <c r="L43" s="33"/>
      <c r="M43" s="33"/>
      <c r="N43" s="33"/>
      <c r="O43" s="64"/>
    </row>
    <row r="44" spans="1:15">
      <c r="A44" s="65" t="s">
        <v>282</v>
      </c>
      <c r="B44" s="66">
        <v>200000</v>
      </c>
      <c r="C44" s="33"/>
      <c r="D44" s="33"/>
      <c r="E44" s="33"/>
      <c r="F44" s="33"/>
      <c r="G44" s="33"/>
      <c r="H44" s="33"/>
      <c r="I44" s="33"/>
      <c r="J44" s="33"/>
      <c r="K44" s="33"/>
      <c r="L44" s="33"/>
      <c r="M44" s="33"/>
      <c r="N44" s="33"/>
      <c r="O44" s="64"/>
    </row>
    <row r="45" spans="1:15">
      <c r="A45" s="65"/>
      <c r="B45" s="66"/>
      <c r="C45" s="33"/>
      <c r="D45" s="33"/>
      <c r="E45" s="33"/>
      <c r="F45" s="33"/>
      <c r="G45" s="33"/>
      <c r="H45" s="33"/>
      <c r="I45" s="33"/>
      <c r="J45" s="33"/>
      <c r="K45" s="33"/>
      <c r="L45" s="33"/>
      <c r="M45" s="33"/>
      <c r="N45" s="33"/>
      <c r="O45" s="64"/>
    </row>
    <row r="46" spans="1:15">
      <c r="A46" s="65" t="s">
        <v>283</v>
      </c>
      <c r="B46" s="66">
        <f>$B$44/12</f>
        <v>16666.666666666668</v>
      </c>
      <c r="C46" s="33"/>
      <c r="D46" s="33"/>
      <c r="E46" s="33"/>
      <c r="F46" s="33"/>
      <c r="G46" s="33"/>
      <c r="H46" s="33"/>
      <c r="I46" s="33"/>
      <c r="J46" s="33"/>
      <c r="K46" s="33"/>
      <c r="L46" s="33"/>
      <c r="M46" s="33"/>
      <c r="N46" s="33"/>
      <c r="O46" s="64"/>
    </row>
    <row r="47" spans="1:15" ht="13.8" thickBot="1">
      <c r="A47" s="67"/>
      <c r="B47" s="68"/>
      <c r="C47" s="68"/>
      <c r="D47" s="68"/>
      <c r="E47" s="68"/>
      <c r="F47" s="68"/>
      <c r="G47" s="68"/>
      <c r="H47" s="68"/>
      <c r="I47" s="68"/>
      <c r="J47" s="68"/>
      <c r="K47" s="68"/>
      <c r="L47" s="68"/>
      <c r="M47" s="68"/>
      <c r="N47" s="68"/>
      <c r="O47" s="69"/>
    </row>
  </sheetData>
  <mergeCells count="15">
    <mergeCell ref="B7:E7"/>
    <mergeCell ref="A1:O1"/>
    <mergeCell ref="A2:O2"/>
    <mergeCell ref="B4:E4"/>
    <mergeCell ref="B5:E5"/>
    <mergeCell ref="B6:E6"/>
    <mergeCell ref="A39:O39"/>
    <mergeCell ref="B41:C41"/>
    <mergeCell ref="A43:B43"/>
    <mergeCell ref="B8:E8"/>
    <mergeCell ref="B21:C21"/>
    <mergeCell ref="B30:C30"/>
    <mergeCell ref="A32:O32"/>
    <mergeCell ref="A36:C36"/>
    <mergeCell ref="A37:C37"/>
  </mergeCells>
  <pageMargins left="0.25" right="0.25" top="0.25" bottom="0.25" header="0.5" footer="0.5"/>
  <pageSetup scale="77" fitToHeight="0"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Y47"/>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691" t="s">
        <v>86</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ROUND(($E$16*12)*($C$17*(1+$E$41)),0)</f>
        <v>0</v>
      </c>
      <c r="G17" s="57">
        <f>ROUND(($G$16*12)*($C$17*(1+$G$41)*(1+$E$41)),0)</f>
        <v>0</v>
      </c>
      <c r="I17" s="57">
        <f>ROUND(($I$16*12)*($C$17*(1+$I$41)*(1+$G$41)*(1+$E$41)),0)</f>
        <v>0</v>
      </c>
      <c r="K17" s="57">
        <f>ROUND(($K$16*12)*($C$17*(1+$K$41)*(1+$I$41)*(1+$G$41)*(1+$E$41)),0)</f>
        <v>0</v>
      </c>
      <c r="M17" s="57">
        <f>ROUND(($M$16*12)*($C$17*(1+$M$41)*(1+$I$41)*(1+$K$41)*(1+$G$41)*(1+$E$41)),0)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94</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42">
        <v>16667</v>
      </c>
      <c r="E26" s="57">
        <f>ROUND(($E$25*12)*$C$26,0)</f>
        <v>0</v>
      </c>
      <c r="G26" s="57">
        <f>ROUND(($G$25*12)*$C$26,0)</f>
        <v>0</v>
      </c>
      <c r="I26" s="57">
        <f>ROUND(($I$25*12)*$C$26,0)</f>
        <v>0</v>
      </c>
      <c r="K26" s="57">
        <f>ROUND(($K$25*12)*$C$26,0)</f>
        <v>0</v>
      </c>
      <c r="M26" s="57">
        <f>ROUND(($M$25*12)*$C$26,0)</f>
        <v>0</v>
      </c>
      <c r="O26" s="57">
        <f>SUM(E26:M26)</f>
        <v>0</v>
      </c>
    </row>
    <row r="27" spans="1:15">
      <c r="B27" s="10" t="s">
        <v>30</v>
      </c>
      <c r="C27" s="285">
        <f>C18</f>
        <v>0.189</v>
      </c>
      <c r="E27" s="21">
        <f>ROUND($C$27*$E$26,0)</f>
        <v>0</v>
      </c>
      <c r="G27" s="21">
        <f>ROUND($C$27*$G$26,0)</f>
        <v>0</v>
      </c>
      <c r="I27" s="21">
        <f>ROUND($C$27*$I$26,0)</f>
        <v>0</v>
      </c>
      <c r="K27" s="21">
        <f>ROUND($C$27*$K$26,0)</f>
        <v>0</v>
      </c>
      <c r="M27" s="21">
        <f>ROUND($C$27*$M$26,0)</f>
        <v>0</v>
      </c>
      <c r="O27" s="21">
        <f>SUM(E27:M27)</f>
        <v>0</v>
      </c>
    </row>
    <row r="28" spans="1:15">
      <c r="B28" s="10" t="s">
        <v>29</v>
      </c>
      <c r="C28" s="55">
        <f>C19</f>
        <v>1104</v>
      </c>
      <c r="E28" s="21">
        <f>ROUND(($E$25*12)*$C$28,0)</f>
        <v>0</v>
      </c>
      <c r="F28" s="21"/>
      <c r="G28" s="21">
        <f>ROUND(($G$25*12)*$C$28,0)</f>
        <v>0</v>
      </c>
      <c r="H28" s="21"/>
      <c r="I28" s="21">
        <f>ROUND(($I$25*12)*$C$28,0)</f>
        <v>0</v>
      </c>
      <c r="J28" s="21"/>
      <c r="K28" s="21">
        <f>ROUND(($K$25*12)*$C$28,0)</f>
        <v>0</v>
      </c>
      <c r="L28" s="21"/>
      <c r="M28" s="21">
        <f>ROUND(($M$25*12)*$C$28,0)</f>
        <v>0</v>
      </c>
      <c r="N28" s="21"/>
      <c r="O28" s="21">
        <f>SUM(E28:M28)</f>
        <v>0</v>
      </c>
    </row>
    <row r="29" spans="1:15">
      <c r="B29" s="10" t="s">
        <v>68</v>
      </c>
      <c r="C29" s="54">
        <f>C20</f>
        <v>5.2630000000000003E-2</v>
      </c>
      <c r="E29" s="61">
        <f>ROUND(SUM(E26:E28)*$C$29,0)</f>
        <v>0</v>
      </c>
      <c r="G29" s="61">
        <f>ROUND(SUM(G26:G28)*$C$29,0)</f>
        <v>0</v>
      </c>
      <c r="I29" s="61">
        <f>ROUND(SUM(I26:I28)*$C$29,0)</f>
        <v>0</v>
      </c>
      <c r="K29" s="61">
        <f>ROUND(SUM(K26:K28)*$C$29,0)</f>
        <v>0</v>
      </c>
      <c r="M29" s="61">
        <f>ROUND(SUM(M26:M28)*$C$29,0)</f>
        <v>0</v>
      </c>
      <c r="O29" s="61">
        <f>SUM(E29:M29)</f>
        <v>0</v>
      </c>
    </row>
    <row r="30" spans="1:15">
      <c r="B30" s="656" t="s">
        <v>99</v>
      </c>
      <c r="C30" s="658"/>
      <c r="E30" s="57">
        <f>SUM(E26:E29)</f>
        <v>0</v>
      </c>
      <c r="G30" s="57">
        <f>SUM(G26:G29)</f>
        <v>0</v>
      </c>
      <c r="I30" s="57">
        <f>SUM(I26:I29)</f>
        <v>0</v>
      </c>
      <c r="K30" s="57">
        <f>SUM(K26:K29)</f>
        <v>0</v>
      </c>
      <c r="M30" s="57">
        <f>SUM(M26:M29)</f>
        <v>0</v>
      </c>
      <c r="O30" s="57">
        <f>SUM(O26:O29)</f>
        <v>0</v>
      </c>
    </row>
    <row r="32" spans="1:15" ht="13.8" thickBot="1">
      <c r="A32" s="661" t="s">
        <v>112</v>
      </c>
      <c r="B32" s="661"/>
      <c r="C32" s="661"/>
      <c r="D32" s="661"/>
      <c r="E32" s="661"/>
      <c r="F32" s="661"/>
      <c r="G32" s="661"/>
      <c r="H32" s="661"/>
      <c r="I32" s="661"/>
      <c r="J32" s="661"/>
      <c r="K32" s="661"/>
      <c r="L32" s="661"/>
      <c r="M32" s="661"/>
      <c r="N32" s="661"/>
      <c r="O32" s="661"/>
    </row>
    <row r="33" spans="1:15" ht="15" thickBot="1">
      <c r="A33" s="79" t="s">
        <v>113</v>
      </c>
      <c r="B33" s="80"/>
      <c r="C33" s="80"/>
      <c r="D33" s="80"/>
      <c r="E33" s="81">
        <f>(SUM(E17:E19))-(SUM(E26:E28))</f>
        <v>0</v>
      </c>
      <c r="F33" s="82"/>
      <c r="G33" s="81">
        <f>(SUM(G17:G19))-(SUM(G26:G28))</f>
        <v>0</v>
      </c>
      <c r="H33" s="82"/>
      <c r="I33" s="81">
        <f>(SUM(I17:I19))-(SUM(I26:I28))</f>
        <v>0</v>
      </c>
      <c r="J33" s="82"/>
      <c r="K33" s="81">
        <f>(SUM(K17:K19))-(SUM(K26:K28))</f>
        <v>0</v>
      </c>
      <c r="L33" s="82"/>
      <c r="M33" s="81">
        <f>(SUM(M17:M19))-(SUM(M26:M28))</f>
        <v>0</v>
      </c>
      <c r="N33" s="82"/>
      <c r="O33" s="83">
        <f>SUM(E33:M33)</f>
        <v>0</v>
      </c>
    </row>
    <row r="34" spans="1:15" ht="14.4">
      <c r="A34" s="87"/>
      <c r="C34" s="1" t="s">
        <v>98</v>
      </c>
      <c r="E34" s="286">
        <f>IFERROR((E17-E26)/C17/12,0)</f>
        <v>0</v>
      </c>
      <c r="F34" s="87"/>
      <c r="G34" s="286">
        <f>IFERROR((G17-G26)/C17/12,0)</f>
        <v>0</v>
      </c>
      <c r="H34" s="87"/>
      <c r="I34" s="286">
        <f>IFERROR((I17-I26)/C17/12,0)</f>
        <v>0</v>
      </c>
      <c r="J34" s="87"/>
      <c r="K34" s="286">
        <f>IFERROR((K17-K26)/C17/12,0)</f>
        <v>0</v>
      </c>
      <c r="L34" s="87"/>
      <c r="M34" s="286">
        <f>IFERROR((M17-M26)/C17/12,0)</f>
        <v>0</v>
      </c>
      <c r="N34" s="87"/>
      <c r="O34" s="86"/>
    </row>
    <row r="36" spans="1:15" ht="46.5" customHeight="1">
      <c r="A36" s="689" t="s">
        <v>343</v>
      </c>
      <c r="B36" s="690"/>
      <c r="C36" s="690"/>
      <c r="E36" s="84">
        <f>E20-E29</f>
        <v>0</v>
      </c>
      <c r="G36" s="84">
        <f>G20-G29</f>
        <v>0</v>
      </c>
      <c r="I36" s="84">
        <f>I20-I29</f>
        <v>0</v>
      </c>
      <c r="K36" s="84">
        <f>K20-K29</f>
        <v>0</v>
      </c>
      <c r="M36" s="84">
        <f>M20-M29</f>
        <v>0</v>
      </c>
      <c r="O36" s="85">
        <f>SUM(E36:M36)</f>
        <v>0</v>
      </c>
    </row>
    <row r="37" spans="1:15" ht="14.4">
      <c r="A37" s="661" t="s">
        <v>73</v>
      </c>
      <c r="B37" s="661"/>
      <c r="C37" s="661"/>
      <c r="E37" s="86">
        <f>SUM(E33,E36)</f>
        <v>0</v>
      </c>
      <c r="F37" s="87"/>
      <c r="G37" s="86">
        <f>SUM(G33,G36)</f>
        <v>0</v>
      </c>
      <c r="H37" s="87"/>
      <c r="I37" s="86">
        <f>SUM(I33,I36)</f>
        <v>0</v>
      </c>
      <c r="J37" s="87"/>
      <c r="K37" s="86">
        <f>SUM(K33,K36)</f>
        <v>0</v>
      </c>
      <c r="L37" s="87"/>
      <c r="M37" s="86">
        <f>SUM(M33,M36)</f>
        <v>0</v>
      </c>
      <c r="N37" s="87"/>
      <c r="O37" s="86">
        <f>SUM(E37:M37)</f>
        <v>0</v>
      </c>
    </row>
    <row r="38" spans="1:15" ht="13.8" thickBot="1"/>
    <row r="39" spans="1:15">
      <c r="A39" s="693" t="s">
        <v>114</v>
      </c>
      <c r="B39" s="694"/>
      <c r="C39" s="694"/>
      <c r="D39" s="694"/>
      <c r="E39" s="694"/>
      <c r="F39" s="694"/>
      <c r="G39" s="694"/>
      <c r="H39" s="694"/>
      <c r="I39" s="694"/>
      <c r="J39" s="694"/>
      <c r="K39" s="694"/>
      <c r="L39" s="694"/>
      <c r="M39" s="694"/>
      <c r="N39" s="694"/>
      <c r="O39" s="695"/>
    </row>
    <row r="40" spans="1:15">
      <c r="A40" s="62"/>
      <c r="B40" s="63"/>
      <c r="C40" s="63"/>
      <c r="D40" s="33"/>
      <c r="E40" s="71" t="s">
        <v>31</v>
      </c>
      <c r="F40" s="33"/>
      <c r="G40" s="71" t="s">
        <v>32</v>
      </c>
      <c r="H40" s="33"/>
      <c r="I40" s="71" t="s">
        <v>33</v>
      </c>
      <c r="J40" s="33"/>
      <c r="K40" s="71" t="s">
        <v>34</v>
      </c>
      <c r="L40" s="33"/>
      <c r="M40" s="71" t="s">
        <v>35</v>
      </c>
      <c r="N40" s="33"/>
      <c r="O40" s="64"/>
    </row>
    <row r="41" spans="1:15">
      <c r="A41" s="62"/>
      <c r="B41" s="612" t="s">
        <v>97</v>
      </c>
      <c r="C41" s="612"/>
      <c r="D41" s="33"/>
      <c r="E41" s="244">
        <v>0.03</v>
      </c>
      <c r="F41" s="33"/>
      <c r="G41" s="244">
        <v>0.03</v>
      </c>
      <c r="H41" s="33"/>
      <c r="I41" s="244">
        <v>0.03</v>
      </c>
      <c r="J41" s="33"/>
      <c r="K41" s="244">
        <v>0.03</v>
      </c>
      <c r="L41" s="33"/>
      <c r="M41" s="244">
        <v>0.03</v>
      </c>
      <c r="N41" s="33"/>
      <c r="O41" s="64"/>
    </row>
    <row r="42" spans="1:15">
      <c r="A42" s="62"/>
      <c r="B42" s="33"/>
      <c r="C42" s="33"/>
      <c r="D42" s="33"/>
      <c r="E42" s="33"/>
      <c r="F42" s="33"/>
      <c r="G42" s="33"/>
      <c r="H42" s="33"/>
      <c r="I42" s="33"/>
      <c r="J42" s="33"/>
      <c r="K42" s="33"/>
      <c r="L42" s="33"/>
      <c r="M42" s="33"/>
      <c r="N42" s="33"/>
      <c r="O42" s="64"/>
    </row>
    <row r="43" spans="1:15">
      <c r="A43" s="688" t="s">
        <v>95</v>
      </c>
      <c r="B43" s="612"/>
      <c r="C43" s="33"/>
      <c r="D43" s="33"/>
      <c r="E43" s="33"/>
      <c r="F43" s="33"/>
      <c r="G43" s="33"/>
      <c r="H43" s="33"/>
      <c r="I43" s="33"/>
      <c r="J43" s="33"/>
      <c r="K43" s="33"/>
      <c r="L43" s="33"/>
      <c r="M43" s="33"/>
      <c r="N43" s="33"/>
      <c r="O43" s="64"/>
    </row>
    <row r="44" spans="1:15">
      <c r="A44" s="65" t="s">
        <v>282</v>
      </c>
      <c r="B44" s="66">
        <v>200000</v>
      </c>
      <c r="C44" s="33"/>
      <c r="D44" s="33"/>
      <c r="E44" s="33"/>
      <c r="F44" s="33"/>
      <c r="G44" s="33"/>
      <c r="H44" s="33"/>
      <c r="I44" s="33"/>
      <c r="J44" s="33"/>
      <c r="K44" s="33"/>
      <c r="L44" s="33"/>
      <c r="M44" s="33"/>
      <c r="N44" s="33"/>
      <c r="O44" s="64"/>
    </row>
    <row r="45" spans="1:15">
      <c r="A45" s="65"/>
      <c r="B45" s="66"/>
      <c r="C45" s="33"/>
      <c r="D45" s="33"/>
      <c r="E45" s="33"/>
      <c r="F45" s="33"/>
      <c r="G45" s="33"/>
      <c r="H45" s="33"/>
      <c r="I45" s="33"/>
      <c r="J45" s="33"/>
      <c r="K45" s="33"/>
      <c r="L45" s="33"/>
      <c r="M45" s="33"/>
      <c r="N45" s="33"/>
      <c r="O45" s="64"/>
    </row>
    <row r="46" spans="1:15">
      <c r="A46" s="65" t="s">
        <v>283</v>
      </c>
      <c r="B46" s="66">
        <f>$B$44/12</f>
        <v>16666.666666666668</v>
      </c>
      <c r="C46" s="33"/>
      <c r="D46" s="33"/>
      <c r="E46" s="33"/>
      <c r="F46" s="33"/>
      <c r="G46" s="33"/>
      <c r="H46" s="33"/>
      <c r="I46" s="33"/>
      <c r="J46" s="33"/>
      <c r="K46" s="33"/>
      <c r="L46" s="33"/>
      <c r="M46" s="33"/>
      <c r="N46" s="33"/>
      <c r="O46" s="64"/>
    </row>
    <row r="47" spans="1:15" ht="13.8" thickBot="1">
      <c r="A47" s="67"/>
      <c r="B47" s="68"/>
      <c r="C47" s="68"/>
      <c r="D47" s="68"/>
      <c r="E47" s="68"/>
      <c r="F47" s="68"/>
      <c r="G47" s="68"/>
      <c r="H47" s="68"/>
      <c r="I47" s="68"/>
      <c r="J47" s="68"/>
      <c r="K47" s="68"/>
      <c r="L47" s="68"/>
      <c r="M47" s="68"/>
      <c r="N47" s="68"/>
      <c r="O47" s="69"/>
    </row>
  </sheetData>
  <mergeCells count="15">
    <mergeCell ref="B7:E7"/>
    <mergeCell ref="A1:O1"/>
    <mergeCell ref="A2:O2"/>
    <mergeCell ref="B4:E4"/>
    <mergeCell ref="B5:E5"/>
    <mergeCell ref="B6:E6"/>
    <mergeCell ref="A39:O39"/>
    <mergeCell ref="B41:C41"/>
    <mergeCell ref="A43:B43"/>
    <mergeCell ref="B8:E8"/>
    <mergeCell ref="B21:C21"/>
    <mergeCell ref="B30:C30"/>
    <mergeCell ref="A32:O32"/>
    <mergeCell ref="A36:C36"/>
    <mergeCell ref="A37:C37"/>
  </mergeCells>
  <pageMargins left="0.25" right="0.25" top="0.25" bottom="0.25" header="0.5" footer="0.5"/>
  <pageSetup scale="77" fitToHeight="0"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Y47"/>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691" t="s">
        <v>86</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ROUND(($E$16*12)*($C$17*(1+$E$41)),0)</f>
        <v>0</v>
      </c>
      <c r="G17" s="57">
        <f>ROUND(($G$16*12)*($C$17*(1+$G$41)*(1+$E$41)),0)</f>
        <v>0</v>
      </c>
      <c r="I17" s="57">
        <f>ROUND(($I$16*12)*($C$17*(1+$I$41)*(1+$G$41)*(1+$E$41)),0)</f>
        <v>0</v>
      </c>
      <c r="K17" s="57">
        <f>ROUND(($K$16*12)*($C$17*(1+$K$41)*(1+$I$41)*(1+$G$41)*(1+$E$41)),0)</f>
        <v>0</v>
      </c>
      <c r="M17" s="57">
        <f>ROUND(($M$16*12)*($C$17*(1+$M$41)*(1+$I$41)*(1+$K$41)*(1+$G$41)*(1+$E$41)),0)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94</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42">
        <v>16667</v>
      </c>
      <c r="E26" s="57">
        <f>ROUND(($E$25*12)*$C$26,0)</f>
        <v>0</v>
      </c>
      <c r="G26" s="57">
        <f>ROUND(($G$25*12)*$C$26,0)</f>
        <v>0</v>
      </c>
      <c r="I26" s="57">
        <f>ROUND(($I$25*12)*$C$26,0)</f>
        <v>0</v>
      </c>
      <c r="K26" s="57">
        <f>ROUND(($K$25*12)*$C$26,0)</f>
        <v>0</v>
      </c>
      <c r="M26" s="57">
        <f>ROUND(($M$25*12)*$C$26,0)</f>
        <v>0</v>
      </c>
      <c r="O26" s="57">
        <f>SUM(E26:M26)</f>
        <v>0</v>
      </c>
    </row>
    <row r="27" spans="1:15">
      <c r="B27" s="10" t="s">
        <v>30</v>
      </c>
      <c r="C27" s="285">
        <f>C18</f>
        <v>0.189</v>
      </c>
      <c r="E27" s="21">
        <f>ROUND($C$27*$E$26,0)</f>
        <v>0</v>
      </c>
      <c r="G27" s="21">
        <f>ROUND($C$27*$G$26,0)</f>
        <v>0</v>
      </c>
      <c r="I27" s="21">
        <f>ROUND($C$27*$I$26,0)</f>
        <v>0</v>
      </c>
      <c r="K27" s="21">
        <f>ROUND($C$27*$K$26,0)</f>
        <v>0</v>
      </c>
      <c r="M27" s="21">
        <f>ROUND($C$27*$M$26,0)</f>
        <v>0</v>
      </c>
      <c r="O27" s="21">
        <f>SUM(E27:M27)</f>
        <v>0</v>
      </c>
    </row>
    <row r="28" spans="1:15">
      <c r="B28" s="10" t="s">
        <v>29</v>
      </c>
      <c r="C28" s="55">
        <f>C19</f>
        <v>1104</v>
      </c>
      <c r="E28" s="21">
        <f>ROUND(($E$25*12)*$C$28,0)</f>
        <v>0</v>
      </c>
      <c r="F28" s="21"/>
      <c r="G28" s="21">
        <f>ROUND(($G$25*12)*$C$28,0)</f>
        <v>0</v>
      </c>
      <c r="H28" s="21"/>
      <c r="I28" s="21">
        <f>ROUND(($I$25*12)*$C$28,0)</f>
        <v>0</v>
      </c>
      <c r="J28" s="21"/>
      <c r="K28" s="21">
        <f>ROUND(($K$25*12)*$C$28,0)</f>
        <v>0</v>
      </c>
      <c r="L28" s="21"/>
      <c r="M28" s="21">
        <f>ROUND(($M$25*12)*$C$28,0)</f>
        <v>0</v>
      </c>
      <c r="N28" s="21"/>
      <c r="O28" s="21">
        <f>SUM(E28:M28)</f>
        <v>0</v>
      </c>
    </row>
    <row r="29" spans="1:15">
      <c r="B29" s="10" t="s">
        <v>68</v>
      </c>
      <c r="C29" s="54">
        <f>C20</f>
        <v>5.2630000000000003E-2</v>
      </c>
      <c r="E29" s="61">
        <f>ROUND(SUM(E26:E28)*$C$29,0)</f>
        <v>0</v>
      </c>
      <c r="G29" s="61">
        <f>ROUND(SUM(G26:G28)*$C$29,0)</f>
        <v>0</v>
      </c>
      <c r="I29" s="61">
        <f>ROUND(SUM(I26:I28)*$C$29,0)</f>
        <v>0</v>
      </c>
      <c r="K29" s="61">
        <f>ROUND(SUM(K26:K28)*$C$29,0)</f>
        <v>0</v>
      </c>
      <c r="M29" s="61">
        <f>ROUND(SUM(M26:M28)*$C$29,0)</f>
        <v>0</v>
      </c>
      <c r="O29" s="61">
        <f>SUM(E29:M29)</f>
        <v>0</v>
      </c>
    </row>
    <row r="30" spans="1:15">
      <c r="B30" s="656" t="s">
        <v>99</v>
      </c>
      <c r="C30" s="658"/>
      <c r="E30" s="57">
        <f>SUM(E26:E29)</f>
        <v>0</v>
      </c>
      <c r="G30" s="57">
        <f>SUM(G26:G29)</f>
        <v>0</v>
      </c>
      <c r="I30" s="57">
        <f>SUM(I26:I29)</f>
        <v>0</v>
      </c>
      <c r="K30" s="57">
        <f>SUM(K26:K29)</f>
        <v>0</v>
      </c>
      <c r="M30" s="57">
        <f>SUM(M26:M29)</f>
        <v>0</v>
      </c>
      <c r="O30" s="57">
        <f>SUM(O26:O29)</f>
        <v>0</v>
      </c>
    </row>
    <row r="32" spans="1:15" ht="13.8" thickBot="1">
      <c r="A32" s="661" t="s">
        <v>112</v>
      </c>
      <c r="B32" s="661"/>
      <c r="C32" s="661"/>
      <c r="D32" s="661"/>
      <c r="E32" s="661"/>
      <c r="F32" s="661"/>
      <c r="G32" s="661"/>
      <c r="H32" s="661"/>
      <c r="I32" s="661"/>
      <c r="J32" s="661"/>
      <c r="K32" s="661"/>
      <c r="L32" s="661"/>
      <c r="M32" s="661"/>
      <c r="N32" s="661"/>
      <c r="O32" s="661"/>
    </row>
    <row r="33" spans="1:15" ht="15" thickBot="1">
      <c r="A33" s="79" t="s">
        <v>113</v>
      </c>
      <c r="B33" s="80"/>
      <c r="C33" s="80"/>
      <c r="D33" s="80"/>
      <c r="E33" s="81">
        <f>(SUM(E17:E19))-(SUM(E26:E28))</f>
        <v>0</v>
      </c>
      <c r="F33" s="82"/>
      <c r="G33" s="81">
        <f>(SUM(G17:G19))-(SUM(G26:G28))</f>
        <v>0</v>
      </c>
      <c r="H33" s="82"/>
      <c r="I33" s="81">
        <f>(SUM(I17:I19))-(SUM(I26:I28))</f>
        <v>0</v>
      </c>
      <c r="J33" s="82"/>
      <c r="K33" s="81">
        <f>(SUM(K17:K19))-(SUM(K26:K28))</f>
        <v>0</v>
      </c>
      <c r="L33" s="82"/>
      <c r="M33" s="81">
        <f>(SUM(M17:M19))-(SUM(M26:M28))</f>
        <v>0</v>
      </c>
      <c r="N33" s="82"/>
      <c r="O33" s="83">
        <f>SUM(E33:M33)</f>
        <v>0</v>
      </c>
    </row>
    <row r="34" spans="1:15" ht="14.4">
      <c r="A34" s="87"/>
      <c r="C34" s="1" t="s">
        <v>98</v>
      </c>
      <c r="E34" s="286">
        <f>IFERROR((E17-E26)/C17/12,0)</f>
        <v>0</v>
      </c>
      <c r="F34" s="87"/>
      <c r="G34" s="286">
        <f>IFERROR((G17-G26)/C17/12,0)</f>
        <v>0</v>
      </c>
      <c r="H34" s="87"/>
      <c r="I34" s="286">
        <f>IFERROR((I17-I26)/C17/12,0)</f>
        <v>0</v>
      </c>
      <c r="J34" s="87"/>
      <c r="K34" s="286">
        <f>IFERROR((K17-K26)/C17/12,0)</f>
        <v>0</v>
      </c>
      <c r="L34" s="87"/>
      <c r="M34" s="286">
        <f>IFERROR((M17-M26)/C17/12,0)</f>
        <v>0</v>
      </c>
      <c r="N34" s="87"/>
      <c r="O34" s="86"/>
    </row>
    <row r="36" spans="1:15" ht="45.75" customHeight="1">
      <c r="A36" s="689" t="s">
        <v>343</v>
      </c>
      <c r="B36" s="690"/>
      <c r="C36" s="690"/>
      <c r="E36" s="84">
        <f>E20-E29</f>
        <v>0</v>
      </c>
      <c r="G36" s="84">
        <f>G20-G29</f>
        <v>0</v>
      </c>
      <c r="I36" s="84">
        <f>I20-I29</f>
        <v>0</v>
      </c>
      <c r="K36" s="84">
        <f>K20-K29</f>
        <v>0</v>
      </c>
      <c r="M36" s="84">
        <f>M20-M29</f>
        <v>0</v>
      </c>
      <c r="O36" s="85">
        <f>SUM(E36:M36)</f>
        <v>0</v>
      </c>
    </row>
    <row r="37" spans="1:15" ht="14.4">
      <c r="A37" s="661" t="s">
        <v>73</v>
      </c>
      <c r="B37" s="661"/>
      <c r="C37" s="661"/>
      <c r="E37" s="86">
        <f>SUM(E33,E36)</f>
        <v>0</v>
      </c>
      <c r="F37" s="87"/>
      <c r="G37" s="86">
        <f>SUM(G33,G36)</f>
        <v>0</v>
      </c>
      <c r="H37" s="87"/>
      <c r="I37" s="86">
        <f>SUM(I33,I36)</f>
        <v>0</v>
      </c>
      <c r="J37" s="87"/>
      <c r="K37" s="86">
        <f>SUM(K33,K36)</f>
        <v>0</v>
      </c>
      <c r="L37" s="87"/>
      <c r="M37" s="86">
        <f>SUM(M33,M36)</f>
        <v>0</v>
      </c>
      <c r="N37" s="87"/>
      <c r="O37" s="86">
        <f>SUM(E37:M37)</f>
        <v>0</v>
      </c>
    </row>
    <row r="38" spans="1:15" ht="13.8" thickBot="1"/>
    <row r="39" spans="1:15">
      <c r="A39" s="693" t="s">
        <v>114</v>
      </c>
      <c r="B39" s="694"/>
      <c r="C39" s="694"/>
      <c r="D39" s="694"/>
      <c r="E39" s="694"/>
      <c r="F39" s="694"/>
      <c r="G39" s="694"/>
      <c r="H39" s="694"/>
      <c r="I39" s="694"/>
      <c r="J39" s="694"/>
      <c r="K39" s="694"/>
      <c r="L39" s="694"/>
      <c r="M39" s="694"/>
      <c r="N39" s="694"/>
      <c r="O39" s="695"/>
    </row>
    <row r="40" spans="1:15">
      <c r="A40" s="62"/>
      <c r="B40" s="63"/>
      <c r="C40" s="63"/>
      <c r="D40" s="33"/>
      <c r="E40" s="71" t="s">
        <v>31</v>
      </c>
      <c r="F40" s="33"/>
      <c r="G40" s="71" t="s">
        <v>32</v>
      </c>
      <c r="H40" s="33"/>
      <c r="I40" s="71" t="s">
        <v>33</v>
      </c>
      <c r="J40" s="33"/>
      <c r="K40" s="71" t="s">
        <v>34</v>
      </c>
      <c r="L40" s="33"/>
      <c r="M40" s="71" t="s">
        <v>35</v>
      </c>
      <c r="N40" s="33"/>
      <c r="O40" s="64"/>
    </row>
    <row r="41" spans="1:15">
      <c r="A41" s="62"/>
      <c r="B41" s="612" t="s">
        <v>97</v>
      </c>
      <c r="C41" s="612"/>
      <c r="D41" s="33"/>
      <c r="E41" s="244">
        <v>0.03</v>
      </c>
      <c r="F41" s="33"/>
      <c r="G41" s="244">
        <v>0.03</v>
      </c>
      <c r="H41" s="33"/>
      <c r="I41" s="244">
        <v>0.03</v>
      </c>
      <c r="J41" s="33"/>
      <c r="K41" s="244">
        <v>0.03</v>
      </c>
      <c r="L41" s="33"/>
      <c r="M41" s="244">
        <v>0.03</v>
      </c>
      <c r="N41" s="33"/>
      <c r="O41" s="64"/>
    </row>
    <row r="42" spans="1:15">
      <c r="A42" s="62"/>
      <c r="B42" s="33"/>
      <c r="C42" s="33"/>
      <c r="D42" s="33"/>
      <c r="E42" s="33"/>
      <c r="F42" s="33"/>
      <c r="G42" s="33"/>
      <c r="H42" s="33"/>
      <c r="I42" s="33"/>
      <c r="J42" s="33"/>
      <c r="K42" s="33"/>
      <c r="L42" s="33"/>
      <c r="M42" s="33"/>
      <c r="N42" s="33"/>
      <c r="O42" s="64"/>
    </row>
    <row r="43" spans="1:15">
      <c r="A43" s="688" t="s">
        <v>95</v>
      </c>
      <c r="B43" s="612"/>
      <c r="C43" s="33"/>
      <c r="D43" s="33"/>
      <c r="E43" s="33"/>
      <c r="F43" s="33"/>
      <c r="G43" s="33"/>
      <c r="H43" s="33"/>
      <c r="I43" s="33"/>
      <c r="J43" s="33"/>
      <c r="K43" s="33"/>
      <c r="L43" s="33"/>
      <c r="M43" s="33"/>
      <c r="N43" s="33"/>
      <c r="O43" s="64"/>
    </row>
    <row r="44" spans="1:15">
      <c r="A44" s="65" t="s">
        <v>282</v>
      </c>
      <c r="B44" s="66">
        <v>200000</v>
      </c>
      <c r="C44" s="33"/>
      <c r="D44" s="33"/>
      <c r="E44" s="33"/>
      <c r="F44" s="33"/>
      <c r="G44" s="33"/>
      <c r="H44" s="33"/>
      <c r="I44" s="33"/>
      <c r="J44" s="33"/>
      <c r="K44" s="33"/>
      <c r="L44" s="33"/>
      <c r="M44" s="33"/>
      <c r="N44" s="33"/>
      <c r="O44" s="64"/>
    </row>
    <row r="45" spans="1:15">
      <c r="A45" s="65"/>
      <c r="B45" s="66"/>
      <c r="C45" s="33"/>
      <c r="D45" s="33"/>
      <c r="E45" s="33"/>
      <c r="F45" s="33"/>
      <c r="G45" s="33"/>
      <c r="H45" s="33"/>
      <c r="I45" s="33"/>
      <c r="J45" s="33"/>
      <c r="K45" s="33"/>
      <c r="L45" s="33"/>
      <c r="M45" s="33"/>
      <c r="N45" s="33"/>
      <c r="O45" s="64"/>
    </row>
    <row r="46" spans="1:15">
      <c r="A46" s="65" t="s">
        <v>283</v>
      </c>
      <c r="B46" s="66">
        <f>$B$44/12</f>
        <v>16666.666666666668</v>
      </c>
      <c r="C46" s="33"/>
      <c r="D46" s="33"/>
      <c r="E46" s="33"/>
      <c r="F46" s="33"/>
      <c r="G46" s="33"/>
      <c r="H46" s="33"/>
      <c r="I46" s="33"/>
      <c r="J46" s="33"/>
      <c r="K46" s="33"/>
      <c r="L46" s="33"/>
      <c r="M46" s="33"/>
      <c r="N46" s="33"/>
      <c r="O46" s="64"/>
    </row>
    <row r="47" spans="1:15" ht="13.8" thickBot="1">
      <c r="A47" s="67"/>
      <c r="B47" s="68"/>
      <c r="C47" s="68"/>
      <c r="D47" s="68"/>
      <c r="E47" s="68"/>
      <c r="F47" s="68"/>
      <c r="G47" s="68"/>
      <c r="H47" s="68"/>
      <c r="I47" s="68"/>
      <c r="J47" s="68"/>
      <c r="K47" s="68"/>
      <c r="L47" s="68"/>
      <c r="M47" s="68"/>
      <c r="N47" s="68"/>
      <c r="O47" s="69"/>
    </row>
  </sheetData>
  <mergeCells count="15">
    <mergeCell ref="B7:E7"/>
    <mergeCell ref="A1:O1"/>
    <mergeCell ref="A2:O2"/>
    <mergeCell ref="B4:E4"/>
    <mergeCell ref="B5:E5"/>
    <mergeCell ref="B6:E6"/>
    <mergeCell ref="A39:O39"/>
    <mergeCell ref="B41:C41"/>
    <mergeCell ref="A43:B43"/>
    <mergeCell ref="B8:E8"/>
    <mergeCell ref="B21:C21"/>
    <mergeCell ref="B30:C30"/>
    <mergeCell ref="A32:O32"/>
    <mergeCell ref="A36:C36"/>
    <mergeCell ref="A37:C37"/>
  </mergeCells>
  <pageMargins left="0.25" right="0.25" top="0.25" bottom="0.25" header="0.5" footer="0.5"/>
  <pageSetup scale="77" fitToHeight="0"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Y47"/>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691" t="s">
        <v>86</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ROUND(($E$16*12)*($C$17*(1+$E$41)),0)</f>
        <v>0</v>
      </c>
      <c r="G17" s="57">
        <f>ROUND(($G$16*12)*($C$17*(1+$G$41)*(1+$E$41)),0)</f>
        <v>0</v>
      </c>
      <c r="I17" s="57">
        <f>ROUND(($I$16*12)*($C$17*(1+$I$41)*(1+$G$41)*(1+$E$41)),0)</f>
        <v>0</v>
      </c>
      <c r="K17" s="57">
        <f>ROUND(($K$16*12)*($C$17*(1+$K$41)*(1+$I$41)*(1+$G$41)*(1+$E$41)),0)</f>
        <v>0</v>
      </c>
      <c r="M17" s="57">
        <f>ROUND(($M$16*12)*($C$17*(1+$M$41)*(1+$I$41)*(1+$K$41)*(1+$G$41)*(1+$E$41)),0)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94</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42">
        <v>16667</v>
      </c>
      <c r="E26" s="57">
        <f>ROUND(($E$25*12)*$C$26,0)</f>
        <v>0</v>
      </c>
      <c r="G26" s="57">
        <f>ROUND(($G$25*12)*$C$26,0)</f>
        <v>0</v>
      </c>
      <c r="I26" s="57">
        <f>ROUND(($I$25*12)*$C$26,0)</f>
        <v>0</v>
      </c>
      <c r="K26" s="57">
        <f>ROUND(($K$25*12)*$C$26,0)</f>
        <v>0</v>
      </c>
      <c r="M26" s="57">
        <f>ROUND(($M$25*12)*$C$26,0)</f>
        <v>0</v>
      </c>
      <c r="O26" s="57">
        <f>SUM(E26:M26)</f>
        <v>0</v>
      </c>
    </row>
    <row r="27" spans="1:15">
      <c r="B27" s="10" t="s">
        <v>30</v>
      </c>
      <c r="C27" s="285">
        <f>C18</f>
        <v>0.189</v>
      </c>
      <c r="E27" s="21">
        <f>ROUND($C$27*$E$26,0)</f>
        <v>0</v>
      </c>
      <c r="G27" s="21">
        <f>ROUND($C$27*$G$26,0)</f>
        <v>0</v>
      </c>
      <c r="I27" s="21">
        <f>ROUND($C$27*$I$26,0)</f>
        <v>0</v>
      </c>
      <c r="K27" s="21">
        <f>ROUND($C$27*$K$26,0)</f>
        <v>0</v>
      </c>
      <c r="M27" s="21">
        <f>ROUND($C$27*$M$26,0)</f>
        <v>0</v>
      </c>
      <c r="O27" s="21">
        <f>SUM(E27:M27)</f>
        <v>0</v>
      </c>
    </row>
    <row r="28" spans="1:15">
      <c r="B28" s="10" t="s">
        <v>29</v>
      </c>
      <c r="C28" s="55">
        <f>C19</f>
        <v>1104</v>
      </c>
      <c r="E28" s="21">
        <f>ROUND(($E$25*12)*$C$28,0)</f>
        <v>0</v>
      </c>
      <c r="F28" s="21"/>
      <c r="G28" s="21">
        <f>ROUND(($G$25*12)*$C$28,0)</f>
        <v>0</v>
      </c>
      <c r="H28" s="21"/>
      <c r="I28" s="21">
        <f>ROUND(($I$25*12)*$C$28,0)</f>
        <v>0</v>
      </c>
      <c r="J28" s="21"/>
      <c r="K28" s="21">
        <f>ROUND(($K$25*12)*$C$28,0)</f>
        <v>0</v>
      </c>
      <c r="L28" s="21"/>
      <c r="M28" s="21">
        <f>ROUND(($M$25*12)*$C$28,0)</f>
        <v>0</v>
      </c>
      <c r="N28" s="21"/>
      <c r="O28" s="21">
        <f>SUM(E28:M28)</f>
        <v>0</v>
      </c>
    </row>
    <row r="29" spans="1:15">
      <c r="B29" s="10" t="s">
        <v>68</v>
      </c>
      <c r="C29" s="54">
        <f>C20</f>
        <v>5.2630000000000003E-2</v>
      </c>
      <c r="E29" s="61">
        <f>ROUND(SUM(E26:E28)*$C$29,0)</f>
        <v>0</v>
      </c>
      <c r="G29" s="61">
        <f>ROUND(SUM(G26:G28)*$C$29,0)</f>
        <v>0</v>
      </c>
      <c r="I29" s="61">
        <f>ROUND(SUM(I26:I28)*$C$29,0)</f>
        <v>0</v>
      </c>
      <c r="K29" s="61">
        <f>ROUND(SUM(K26:K28)*$C$29,0)</f>
        <v>0</v>
      </c>
      <c r="M29" s="61">
        <f>ROUND(SUM(M26:M28)*$C$29,0)</f>
        <v>0</v>
      </c>
      <c r="O29" s="61">
        <f>SUM(E29:M29)</f>
        <v>0</v>
      </c>
    </row>
    <row r="30" spans="1:15">
      <c r="B30" s="656" t="s">
        <v>99</v>
      </c>
      <c r="C30" s="658"/>
      <c r="E30" s="57">
        <f>SUM(E26:E29)</f>
        <v>0</v>
      </c>
      <c r="G30" s="57">
        <f>SUM(G26:G29)</f>
        <v>0</v>
      </c>
      <c r="I30" s="57">
        <f>SUM(I26:I29)</f>
        <v>0</v>
      </c>
      <c r="K30" s="57">
        <f>SUM(K26:K29)</f>
        <v>0</v>
      </c>
      <c r="M30" s="57">
        <f>SUM(M26:M29)</f>
        <v>0</v>
      </c>
      <c r="O30" s="57">
        <f>SUM(O26:O29)</f>
        <v>0</v>
      </c>
    </row>
    <row r="32" spans="1:15" ht="13.8" thickBot="1">
      <c r="A32" s="661" t="s">
        <v>112</v>
      </c>
      <c r="B32" s="661"/>
      <c r="C32" s="661"/>
      <c r="D32" s="661"/>
      <c r="E32" s="661"/>
      <c r="F32" s="661"/>
      <c r="G32" s="661"/>
      <c r="H32" s="661"/>
      <c r="I32" s="661"/>
      <c r="J32" s="661"/>
      <c r="K32" s="661"/>
      <c r="L32" s="661"/>
      <c r="M32" s="661"/>
      <c r="N32" s="661"/>
      <c r="O32" s="661"/>
    </row>
    <row r="33" spans="1:15" ht="15" thickBot="1">
      <c r="A33" s="79" t="s">
        <v>113</v>
      </c>
      <c r="B33" s="80"/>
      <c r="C33" s="80"/>
      <c r="D33" s="80"/>
      <c r="E33" s="81">
        <f>(SUM(E17:E19))-(SUM(E26:E28))</f>
        <v>0</v>
      </c>
      <c r="F33" s="82"/>
      <c r="G33" s="81">
        <f>(SUM(G17:G19))-(SUM(G26:G28))</f>
        <v>0</v>
      </c>
      <c r="H33" s="82"/>
      <c r="I33" s="81">
        <f>(SUM(I17:I19))-(SUM(I26:I28))</f>
        <v>0</v>
      </c>
      <c r="J33" s="82"/>
      <c r="K33" s="81">
        <f>(SUM(K17:K19))-(SUM(K26:K28))</f>
        <v>0</v>
      </c>
      <c r="L33" s="82"/>
      <c r="M33" s="81">
        <f>(SUM(M17:M19))-(SUM(M26:M28))</f>
        <v>0</v>
      </c>
      <c r="N33" s="82"/>
      <c r="O33" s="83">
        <f>SUM(E33:M33)</f>
        <v>0</v>
      </c>
    </row>
    <row r="34" spans="1:15" ht="14.4">
      <c r="A34" s="87"/>
      <c r="C34" s="1" t="s">
        <v>98</v>
      </c>
      <c r="E34" s="286">
        <f>IFERROR((E17-E26)/C17/12,0)</f>
        <v>0</v>
      </c>
      <c r="F34" s="87"/>
      <c r="G34" s="286">
        <f>IFERROR((G17-G26)/C17/12,0)</f>
        <v>0</v>
      </c>
      <c r="H34" s="87"/>
      <c r="I34" s="286">
        <f>IFERROR((I17-I26)/C17/12,0)</f>
        <v>0</v>
      </c>
      <c r="J34" s="87"/>
      <c r="K34" s="286">
        <f>IFERROR((K17-K26)/C17/12,0)</f>
        <v>0</v>
      </c>
      <c r="L34" s="87"/>
      <c r="M34" s="286">
        <f>IFERROR((M17-M26)/C17/12,0)</f>
        <v>0</v>
      </c>
      <c r="N34" s="87"/>
      <c r="O34" s="86"/>
    </row>
    <row r="36" spans="1:15" ht="46.5" customHeight="1">
      <c r="A36" s="689" t="s">
        <v>343</v>
      </c>
      <c r="B36" s="690"/>
      <c r="C36" s="690"/>
      <c r="E36" s="84">
        <f>E20-E29</f>
        <v>0</v>
      </c>
      <c r="G36" s="84">
        <f>G20-G29</f>
        <v>0</v>
      </c>
      <c r="I36" s="84">
        <f>I20-I29</f>
        <v>0</v>
      </c>
      <c r="K36" s="84">
        <f>K20-K29</f>
        <v>0</v>
      </c>
      <c r="M36" s="84">
        <f>M20-M29</f>
        <v>0</v>
      </c>
      <c r="O36" s="85">
        <f>SUM(E36:M36)</f>
        <v>0</v>
      </c>
    </row>
    <row r="37" spans="1:15" ht="14.4">
      <c r="A37" s="661" t="s">
        <v>73</v>
      </c>
      <c r="B37" s="661"/>
      <c r="C37" s="661"/>
      <c r="E37" s="86">
        <f>SUM(E33,E36)</f>
        <v>0</v>
      </c>
      <c r="F37" s="87"/>
      <c r="G37" s="86">
        <f>SUM(G33,G36)</f>
        <v>0</v>
      </c>
      <c r="H37" s="87"/>
      <c r="I37" s="86">
        <f>SUM(I33,I36)</f>
        <v>0</v>
      </c>
      <c r="J37" s="87"/>
      <c r="K37" s="86">
        <f>SUM(K33,K36)</f>
        <v>0</v>
      </c>
      <c r="L37" s="87"/>
      <c r="M37" s="86">
        <f>SUM(M33,M36)</f>
        <v>0</v>
      </c>
      <c r="N37" s="87"/>
      <c r="O37" s="86">
        <f>SUM(E37:M37)</f>
        <v>0</v>
      </c>
    </row>
    <row r="38" spans="1:15" ht="13.8" thickBot="1"/>
    <row r="39" spans="1:15">
      <c r="A39" s="693" t="s">
        <v>114</v>
      </c>
      <c r="B39" s="694"/>
      <c r="C39" s="694"/>
      <c r="D39" s="694"/>
      <c r="E39" s="694"/>
      <c r="F39" s="694"/>
      <c r="G39" s="694"/>
      <c r="H39" s="694"/>
      <c r="I39" s="694"/>
      <c r="J39" s="694"/>
      <c r="K39" s="694"/>
      <c r="L39" s="694"/>
      <c r="M39" s="694"/>
      <c r="N39" s="694"/>
      <c r="O39" s="695"/>
    </row>
    <row r="40" spans="1:15">
      <c r="A40" s="62"/>
      <c r="B40" s="63"/>
      <c r="C40" s="63"/>
      <c r="D40" s="33"/>
      <c r="E40" s="71" t="s">
        <v>31</v>
      </c>
      <c r="F40" s="33"/>
      <c r="G40" s="71" t="s">
        <v>32</v>
      </c>
      <c r="H40" s="33"/>
      <c r="I40" s="71" t="s">
        <v>33</v>
      </c>
      <c r="J40" s="33"/>
      <c r="K40" s="71" t="s">
        <v>34</v>
      </c>
      <c r="L40" s="33"/>
      <c r="M40" s="71" t="s">
        <v>35</v>
      </c>
      <c r="N40" s="33"/>
      <c r="O40" s="64"/>
    </row>
    <row r="41" spans="1:15">
      <c r="A41" s="62"/>
      <c r="B41" s="612" t="s">
        <v>97</v>
      </c>
      <c r="C41" s="612"/>
      <c r="D41" s="33"/>
      <c r="E41" s="244">
        <v>0.03</v>
      </c>
      <c r="F41" s="33"/>
      <c r="G41" s="244">
        <v>0.03</v>
      </c>
      <c r="H41" s="33"/>
      <c r="I41" s="244">
        <v>0.03</v>
      </c>
      <c r="J41" s="33"/>
      <c r="K41" s="244">
        <v>0.03</v>
      </c>
      <c r="L41" s="33"/>
      <c r="M41" s="244">
        <v>0.03</v>
      </c>
      <c r="N41" s="33"/>
      <c r="O41" s="64"/>
    </row>
    <row r="42" spans="1:15">
      <c r="A42" s="62"/>
      <c r="B42" s="33"/>
      <c r="C42" s="33"/>
      <c r="D42" s="33"/>
      <c r="E42" s="33"/>
      <c r="F42" s="33"/>
      <c r="G42" s="33"/>
      <c r="H42" s="33"/>
      <c r="I42" s="33"/>
      <c r="J42" s="33"/>
      <c r="K42" s="33"/>
      <c r="L42" s="33"/>
      <c r="M42" s="33"/>
      <c r="N42" s="33"/>
      <c r="O42" s="64"/>
    </row>
    <row r="43" spans="1:15">
      <c r="A43" s="688" t="s">
        <v>95</v>
      </c>
      <c r="B43" s="612"/>
      <c r="C43" s="33"/>
      <c r="D43" s="33"/>
      <c r="E43" s="33"/>
      <c r="F43" s="33"/>
      <c r="G43" s="33"/>
      <c r="H43" s="33"/>
      <c r="I43" s="33"/>
      <c r="J43" s="33"/>
      <c r="K43" s="33"/>
      <c r="L43" s="33"/>
      <c r="M43" s="33"/>
      <c r="N43" s="33"/>
      <c r="O43" s="64"/>
    </row>
    <row r="44" spans="1:15">
      <c r="A44" s="65" t="s">
        <v>282</v>
      </c>
      <c r="B44" s="66">
        <v>200000</v>
      </c>
      <c r="C44" s="33"/>
      <c r="D44" s="33"/>
      <c r="E44" s="33"/>
      <c r="F44" s="33"/>
      <c r="G44" s="33"/>
      <c r="H44" s="33"/>
      <c r="I44" s="33"/>
      <c r="J44" s="33"/>
      <c r="K44" s="33"/>
      <c r="L44" s="33"/>
      <c r="M44" s="33"/>
      <c r="N44" s="33"/>
      <c r="O44" s="64"/>
    </row>
    <row r="45" spans="1:15">
      <c r="A45" s="65"/>
      <c r="B45" s="66"/>
      <c r="C45" s="33"/>
      <c r="D45" s="33"/>
      <c r="E45" s="33"/>
      <c r="F45" s="33"/>
      <c r="G45" s="33"/>
      <c r="H45" s="33"/>
      <c r="I45" s="33"/>
      <c r="J45" s="33"/>
      <c r="K45" s="33"/>
      <c r="L45" s="33"/>
      <c r="M45" s="33"/>
      <c r="N45" s="33"/>
      <c r="O45" s="64"/>
    </row>
    <row r="46" spans="1:15">
      <c r="A46" s="65" t="s">
        <v>283</v>
      </c>
      <c r="B46" s="66">
        <f>$B$44/12</f>
        <v>16666.666666666668</v>
      </c>
      <c r="C46" s="33"/>
      <c r="D46" s="33"/>
      <c r="E46" s="33"/>
      <c r="F46" s="33"/>
      <c r="G46" s="33"/>
      <c r="H46" s="33"/>
      <c r="I46" s="33"/>
      <c r="J46" s="33"/>
      <c r="K46" s="33"/>
      <c r="L46" s="33"/>
      <c r="M46" s="33"/>
      <c r="N46" s="33"/>
      <c r="O46" s="64"/>
    </row>
    <row r="47" spans="1:15" ht="13.8" thickBot="1">
      <c r="A47" s="67"/>
      <c r="B47" s="68"/>
      <c r="C47" s="68"/>
      <c r="D47" s="68"/>
      <c r="E47" s="68"/>
      <c r="F47" s="68"/>
      <c r="G47" s="68"/>
      <c r="H47" s="68"/>
      <c r="I47" s="68"/>
      <c r="J47" s="68"/>
      <c r="K47" s="68"/>
      <c r="L47" s="68"/>
      <c r="M47" s="68"/>
      <c r="N47" s="68"/>
      <c r="O47" s="69"/>
    </row>
  </sheetData>
  <mergeCells count="15">
    <mergeCell ref="B7:E7"/>
    <mergeCell ref="A1:O1"/>
    <mergeCell ref="A2:O2"/>
    <mergeCell ref="B4:E4"/>
    <mergeCell ref="B5:E5"/>
    <mergeCell ref="B6:E6"/>
    <mergeCell ref="A39:O39"/>
    <mergeCell ref="B41:C41"/>
    <mergeCell ref="A43:B43"/>
    <mergeCell ref="B8:E8"/>
    <mergeCell ref="B21:C21"/>
    <mergeCell ref="B30:C30"/>
    <mergeCell ref="A32:O32"/>
    <mergeCell ref="A36:C36"/>
    <mergeCell ref="A37:C37"/>
  </mergeCells>
  <pageMargins left="0.25" right="0.25" top="0.25" bottom="0.25" header="0.5" footer="0.5"/>
  <pageSetup scale="77" fitToHeight="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Y47"/>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691" t="s">
        <v>86</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ROUND(($E$16*12)*($C$17*(1+$E$41)),0)</f>
        <v>0</v>
      </c>
      <c r="G17" s="57">
        <f>ROUND(($G$16*12)*($C$17*(1+$G$41)*(1+$E$41)),0)</f>
        <v>0</v>
      </c>
      <c r="I17" s="57">
        <f>ROUND(($I$16*12)*($C$17*(1+$I$41)*(1+$G$41)*(1+$E$41)),0)</f>
        <v>0</v>
      </c>
      <c r="K17" s="57">
        <f>ROUND(($K$16*12)*($C$17*(1+$K$41)*(1+$I$41)*(1+$G$41)*(1+$E$41)),0)</f>
        <v>0</v>
      </c>
      <c r="M17" s="57">
        <f>ROUND(($M$16*12)*($C$17*(1+$M$41)*(1+$I$41)*(1+$K$41)*(1+$G$41)*(1+$E$41)),0)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94</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42">
        <v>16667</v>
      </c>
      <c r="E26" s="57">
        <f>ROUND(($E$25*12)*$C$26,0)</f>
        <v>0</v>
      </c>
      <c r="G26" s="57">
        <f>ROUND(($G$25*12)*$C$26,0)</f>
        <v>0</v>
      </c>
      <c r="I26" s="57">
        <f>ROUND(($I$25*12)*$C$26,0)</f>
        <v>0</v>
      </c>
      <c r="K26" s="57">
        <f>ROUND(($K$25*12)*$C$26,0)</f>
        <v>0</v>
      </c>
      <c r="M26" s="57">
        <f>ROUND(($M$25*12)*$C$26,0)</f>
        <v>0</v>
      </c>
      <c r="O26" s="57">
        <f>SUM(E26:M26)</f>
        <v>0</v>
      </c>
    </row>
    <row r="27" spans="1:15">
      <c r="B27" s="10" t="s">
        <v>30</v>
      </c>
      <c r="C27" s="285">
        <f>C18</f>
        <v>0.189</v>
      </c>
      <c r="E27" s="21">
        <f>ROUND($C$27*$E$26,0)</f>
        <v>0</v>
      </c>
      <c r="G27" s="21">
        <f>ROUND($C$27*$G$26,0)</f>
        <v>0</v>
      </c>
      <c r="I27" s="21">
        <f>ROUND($C$27*$I$26,0)</f>
        <v>0</v>
      </c>
      <c r="K27" s="21">
        <f>ROUND($C$27*$K$26,0)</f>
        <v>0</v>
      </c>
      <c r="M27" s="21">
        <f>ROUND($C$27*$M$26,0)</f>
        <v>0</v>
      </c>
      <c r="O27" s="21">
        <f>SUM(E27:M27)</f>
        <v>0</v>
      </c>
    </row>
    <row r="28" spans="1:15">
      <c r="B28" s="10" t="s">
        <v>29</v>
      </c>
      <c r="C28" s="55">
        <f>C19</f>
        <v>1104</v>
      </c>
      <c r="E28" s="21">
        <f>ROUND(($E$25*12)*$C$28,0)</f>
        <v>0</v>
      </c>
      <c r="F28" s="21"/>
      <c r="G28" s="21">
        <f>ROUND(($G$25*12)*$C$28,0)</f>
        <v>0</v>
      </c>
      <c r="H28" s="21"/>
      <c r="I28" s="21">
        <f>ROUND(($I$25*12)*$C$28,0)</f>
        <v>0</v>
      </c>
      <c r="J28" s="21"/>
      <c r="K28" s="21">
        <f>ROUND(($K$25*12)*$C$28,0)</f>
        <v>0</v>
      </c>
      <c r="L28" s="21"/>
      <c r="M28" s="21">
        <f>ROUND(($M$25*12)*$C$28,0)</f>
        <v>0</v>
      </c>
      <c r="N28" s="21"/>
      <c r="O28" s="21">
        <f>SUM(E28:M28)</f>
        <v>0</v>
      </c>
    </row>
    <row r="29" spans="1:15">
      <c r="B29" s="10" t="s">
        <v>68</v>
      </c>
      <c r="C29" s="54">
        <f>C20</f>
        <v>5.2630000000000003E-2</v>
      </c>
      <c r="E29" s="61">
        <f>ROUND(SUM(E26:E28)*$C$29,0)</f>
        <v>0</v>
      </c>
      <c r="G29" s="61">
        <f>ROUND(SUM(G26:G28)*$C$29,0)</f>
        <v>0</v>
      </c>
      <c r="I29" s="61">
        <f>ROUND(SUM(I26:I28)*$C$29,0)</f>
        <v>0</v>
      </c>
      <c r="K29" s="61">
        <f>ROUND(SUM(K26:K28)*$C$29,0)</f>
        <v>0</v>
      </c>
      <c r="M29" s="61">
        <f>ROUND(SUM(M26:M28)*$C$29,0)</f>
        <v>0</v>
      </c>
      <c r="O29" s="61">
        <f>SUM(E29:M29)</f>
        <v>0</v>
      </c>
    </row>
    <row r="30" spans="1:15">
      <c r="B30" s="656" t="s">
        <v>99</v>
      </c>
      <c r="C30" s="658"/>
      <c r="E30" s="57">
        <f>SUM(E26:E29)</f>
        <v>0</v>
      </c>
      <c r="G30" s="57">
        <f>SUM(G26:G29)</f>
        <v>0</v>
      </c>
      <c r="I30" s="57">
        <f>SUM(I26:I29)</f>
        <v>0</v>
      </c>
      <c r="K30" s="57">
        <f>SUM(K26:K29)</f>
        <v>0</v>
      </c>
      <c r="M30" s="57">
        <f>SUM(M26:M29)</f>
        <v>0</v>
      </c>
      <c r="O30" s="57">
        <f>SUM(O26:O29)</f>
        <v>0</v>
      </c>
    </row>
    <row r="32" spans="1:15" ht="13.8" thickBot="1">
      <c r="A32" s="661" t="s">
        <v>112</v>
      </c>
      <c r="B32" s="661"/>
      <c r="C32" s="661"/>
      <c r="D32" s="661"/>
      <c r="E32" s="661"/>
      <c r="F32" s="661"/>
      <c r="G32" s="661"/>
      <c r="H32" s="661"/>
      <c r="I32" s="661"/>
      <c r="J32" s="661"/>
      <c r="K32" s="661"/>
      <c r="L32" s="661"/>
      <c r="M32" s="661"/>
      <c r="N32" s="661"/>
      <c r="O32" s="661"/>
    </row>
    <row r="33" spans="1:15" ht="15" thickBot="1">
      <c r="A33" s="79" t="s">
        <v>113</v>
      </c>
      <c r="B33" s="80"/>
      <c r="C33" s="80"/>
      <c r="D33" s="80"/>
      <c r="E33" s="81">
        <f>(SUM(E17:E19))-(SUM(E26:E28))</f>
        <v>0</v>
      </c>
      <c r="F33" s="82"/>
      <c r="G33" s="81">
        <f>(SUM(G17:G19))-(SUM(G26:G28))</f>
        <v>0</v>
      </c>
      <c r="H33" s="82"/>
      <c r="I33" s="81">
        <f>(SUM(I17:I19))-(SUM(I26:I28))</f>
        <v>0</v>
      </c>
      <c r="J33" s="82"/>
      <c r="K33" s="81">
        <f>(SUM(K17:K19))-(SUM(K26:K28))</f>
        <v>0</v>
      </c>
      <c r="L33" s="82"/>
      <c r="M33" s="81">
        <f>(SUM(M17:M19))-(SUM(M26:M28))</f>
        <v>0</v>
      </c>
      <c r="N33" s="82"/>
      <c r="O33" s="83">
        <f>SUM(E33:M33)</f>
        <v>0</v>
      </c>
    </row>
    <row r="34" spans="1:15" ht="14.4">
      <c r="A34" s="87"/>
      <c r="C34" s="1" t="s">
        <v>98</v>
      </c>
      <c r="E34" s="286">
        <f>IFERROR((E17-E26)/C17/12,0)</f>
        <v>0</v>
      </c>
      <c r="F34" s="87"/>
      <c r="G34" s="286">
        <f>IFERROR((G17-G26)/C17/12,0)</f>
        <v>0</v>
      </c>
      <c r="H34" s="87"/>
      <c r="I34" s="286">
        <f>IFERROR((I17-I26)/C17/12,0)</f>
        <v>0</v>
      </c>
      <c r="J34" s="87"/>
      <c r="K34" s="286">
        <f>IFERROR((K17-K26)/C17/12,0)</f>
        <v>0</v>
      </c>
      <c r="L34" s="87"/>
      <c r="M34" s="286">
        <f>IFERROR((M17-M26)/C17/12,0)</f>
        <v>0</v>
      </c>
      <c r="N34" s="87"/>
      <c r="O34" s="86"/>
    </row>
    <row r="36" spans="1:15" ht="45" customHeight="1">
      <c r="A36" s="689" t="s">
        <v>343</v>
      </c>
      <c r="B36" s="690"/>
      <c r="C36" s="690"/>
      <c r="E36" s="84">
        <f>E20-E29</f>
        <v>0</v>
      </c>
      <c r="G36" s="84">
        <f>G20-G29</f>
        <v>0</v>
      </c>
      <c r="I36" s="84">
        <f>I20-I29</f>
        <v>0</v>
      </c>
      <c r="K36" s="84">
        <f>K20-K29</f>
        <v>0</v>
      </c>
      <c r="M36" s="84">
        <f>M20-M29</f>
        <v>0</v>
      </c>
      <c r="O36" s="85">
        <f>SUM(E36:M36)</f>
        <v>0</v>
      </c>
    </row>
    <row r="37" spans="1:15" ht="14.4">
      <c r="A37" s="661" t="s">
        <v>73</v>
      </c>
      <c r="B37" s="661"/>
      <c r="C37" s="661"/>
      <c r="E37" s="86">
        <f>SUM(E33,E36)</f>
        <v>0</v>
      </c>
      <c r="F37" s="87"/>
      <c r="G37" s="86">
        <f>SUM(G33,G36)</f>
        <v>0</v>
      </c>
      <c r="H37" s="87"/>
      <c r="I37" s="86">
        <f>SUM(I33,I36)</f>
        <v>0</v>
      </c>
      <c r="J37" s="87"/>
      <c r="K37" s="86">
        <f>SUM(K33,K36)</f>
        <v>0</v>
      </c>
      <c r="L37" s="87"/>
      <c r="M37" s="86">
        <f>SUM(M33,M36)</f>
        <v>0</v>
      </c>
      <c r="N37" s="87"/>
      <c r="O37" s="86">
        <f>SUM(E37:M37)</f>
        <v>0</v>
      </c>
    </row>
    <row r="38" spans="1:15" ht="13.8" thickBot="1"/>
    <row r="39" spans="1:15">
      <c r="A39" s="693" t="s">
        <v>114</v>
      </c>
      <c r="B39" s="694"/>
      <c r="C39" s="694"/>
      <c r="D39" s="694"/>
      <c r="E39" s="694"/>
      <c r="F39" s="694"/>
      <c r="G39" s="694"/>
      <c r="H39" s="694"/>
      <c r="I39" s="694"/>
      <c r="J39" s="694"/>
      <c r="K39" s="694"/>
      <c r="L39" s="694"/>
      <c r="M39" s="694"/>
      <c r="N39" s="694"/>
      <c r="O39" s="695"/>
    </row>
    <row r="40" spans="1:15">
      <c r="A40" s="62"/>
      <c r="B40" s="63"/>
      <c r="C40" s="63"/>
      <c r="D40" s="33"/>
      <c r="E40" s="71" t="s">
        <v>31</v>
      </c>
      <c r="F40" s="33"/>
      <c r="G40" s="71" t="s">
        <v>32</v>
      </c>
      <c r="H40" s="33"/>
      <c r="I40" s="71" t="s">
        <v>33</v>
      </c>
      <c r="J40" s="33"/>
      <c r="K40" s="71" t="s">
        <v>34</v>
      </c>
      <c r="L40" s="33"/>
      <c r="M40" s="71" t="s">
        <v>35</v>
      </c>
      <c r="N40" s="33"/>
      <c r="O40" s="64"/>
    </row>
    <row r="41" spans="1:15">
      <c r="A41" s="62"/>
      <c r="B41" s="612" t="s">
        <v>97</v>
      </c>
      <c r="C41" s="612"/>
      <c r="D41" s="33"/>
      <c r="E41" s="244">
        <v>0.03</v>
      </c>
      <c r="F41" s="33"/>
      <c r="G41" s="244">
        <v>0.03</v>
      </c>
      <c r="H41" s="33"/>
      <c r="I41" s="244">
        <v>0.03</v>
      </c>
      <c r="J41" s="33"/>
      <c r="K41" s="244">
        <v>0.03</v>
      </c>
      <c r="L41" s="33"/>
      <c r="M41" s="244">
        <v>0.03</v>
      </c>
      <c r="N41" s="33"/>
      <c r="O41" s="64"/>
    </row>
    <row r="42" spans="1:15">
      <c r="A42" s="62"/>
      <c r="B42" s="33"/>
      <c r="C42" s="33"/>
      <c r="D42" s="33"/>
      <c r="E42" s="33"/>
      <c r="F42" s="33"/>
      <c r="G42" s="33"/>
      <c r="H42" s="33"/>
      <c r="I42" s="33"/>
      <c r="J42" s="33"/>
      <c r="K42" s="33"/>
      <c r="L42" s="33"/>
      <c r="M42" s="33"/>
      <c r="N42" s="33"/>
      <c r="O42" s="64"/>
    </row>
    <row r="43" spans="1:15">
      <c r="A43" s="688" t="s">
        <v>95</v>
      </c>
      <c r="B43" s="612"/>
      <c r="C43" s="33"/>
      <c r="D43" s="33"/>
      <c r="E43" s="33"/>
      <c r="F43" s="33"/>
      <c r="G43" s="33"/>
      <c r="H43" s="33"/>
      <c r="I43" s="33"/>
      <c r="J43" s="33"/>
      <c r="K43" s="33"/>
      <c r="L43" s="33"/>
      <c r="M43" s="33"/>
      <c r="N43" s="33"/>
      <c r="O43" s="64"/>
    </row>
    <row r="44" spans="1:15">
      <c r="A44" s="65" t="s">
        <v>282</v>
      </c>
      <c r="B44" s="66">
        <v>200000</v>
      </c>
      <c r="C44" s="33"/>
      <c r="D44" s="33"/>
      <c r="E44" s="33"/>
      <c r="F44" s="33"/>
      <c r="G44" s="33"/>
      <c r="H44" s="33"/>
      <c r="I44" s="33"/>
      <c r="J44" s="33"/>
      <c r="K44" s="33"/>
      <c r="L44" s="33"/>
      <c r="M44" s="33"/>
      <c r="N44" s="33"/>
      <c r="O44" s="64"/>
    </row>
    <row r="45" spans="1:15">
      <c r="A45" s="65"/>
      <c r="B45" s="66"/>
      <c r="C45" s="33"/>
      <c r="D45" s="33"/>
      <c r="E45" s="33"/>
      <c r="F45" s="33"/>
      <c r="G45" s="33"/>
      <c r="H45" s="33"/>
      <c r="I45" s="33"/>
      <c r="J45" s="33"/>
      <c r="K45" s="33"/>
      <c r="L45" s="33"/>
      <c r="M45" s="33"/>
      <c r="N45" s="33"/>
      <c r="O45" s="64"/>
    </row>
    <row r="46" spans="1:15">
      <c r="A46" s="65" t="s">
        <v>283</v>
      </c>
      <c r="B46" s="66">
        <f>$B$44/12</f>
        <v>16666.666666666668</v>
      </c>
      <c r="C46" s="33"/>
      <c r="D46" s="33"/>
      <c r="E46" s="33"/>
      <c r="F46" s="33"/>
      <c r="G46" s="33"/>
      <c r="H46" s="33"/>
      <c r="I46" s="33"/>
      <c r="J46" s="33"/>
      <c r="K46" s="33"/>
      <c r="L46" s="33"/>
      <c r="M46" s="33"/>
      <c r="N46" s="33"/>
      <c r="O46" s="64"/>
    </row>
    <row r="47" spans="1:15" ht="13.8" thickBot="1">
      <c r="A47" s="67"/>
      <c r="B47" s="68"/>
      <c r="C47" s="68"/>
      <c r="D47" s="68"/>
      <c r="E47" s="68"/>
      <c r="F47" s="68"/>
      <c r="G47" s="68"/>
      <c r="H47" s="68"/>
      <c r="I47" s="68"/>
      <c r="J47" s="68"/>
      <c r="K47" s="68"/>
      <c r="L47" s="68"/>
      <c r="M47" s="68"/>
      <c r="N47" s="68"/>
      <c r="O47" s="69"/>
    </row>
  </sheetData>
  <mergeCells count="15">
    <mergeCell ref="B7:E7"/>
    <mergeCell ref="A1:O1"/>
    <mergeCell ref="A2:O2"/>
    <mergeCell ref="B4:E4"/>
    <mergeCell ref="B5:E5"/>
    <mergeCell ref="B6:E6"/>
    <mergeCell ref="A39:O39"/>
    <mergeCell ref="B41:C41"/>
    <mergeCell ref="A43:B43"/>
    <mergeCell ref="B8:E8"/>
    <mergeCell ref="B21:C21"/>
    <mergeCell ref="B30:C30"/>
    <mergeCell ref="A32:O32"/>
    <mergeCell ref="A36:C36"/>
    <mergeCell ref="A37:C37"/>
  </mergeCells>
  <pageMargins left="0.25" right="0.25" top="0.25" bottom="0.25" header="0.5" footer="0.5"/>
  <pageSetup scale="77" fitToHeight="0"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Y47"/>
  <sheetViews>
    <sheetView workbookViewId="0">
      <selection sqref="A1:O1"/>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691" t="s">
        <v>86</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ROUND(($E$16*12)*($C$17*(1+$E$41)),0)</f>
        <v>0</v>
      </c>
      <c r="G17" s="57">
        <f>ROUND(($G$16*12)*($C$17*(1+$G$41)*(1+$E$41)),0)</f>
        <v>0</v>
      </c>
      <c r="I17" s="57">
        <f>ROUND(($I$16*12)*($C$17*(1+$I$41)*(1+$G$41)*(1+$E$41)),0)</f>
        <v>0</v>
      </c>
      <c r="K17" s="57">
        <f>ROUND(($K$16*12)*($C$17*(1+$K$41)*(1+$I$41)*(1+$G$41)*(1+$E$41)),0)</f>
        <v>0</v>
      </c>
      <c r="M17" s="57">
        <f>ROUND(($M$16*12)*($C$17*(1+$M$41)*(1+$I$41)*(1+$K$41)*(1+$G$41)*(1+$E$41)),0)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94</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42">
        <v>16667</v>
      </c>
      <c r="E26" s="57">
        <f>ROUND(($E$25*12)*$C$26,0)</f>
        <v>0</v>
      </c>
      <c r="G26" s="57">
        <f>ROUND(($G$25*12)*$C$26,0)</f>
        <v>0</v>
      </c>
      <c r="I26" s="57">
        <f>ROUND(($I$25*12)*$C$26,0)</f>
        <v>0</v>
      </c>
      <c r="K26" s="57">
        <f>ROUND(($K$25*12)*$C$26,0)</f>
        <v>0</v>
      </c>
      <c r="M26" s="57">
        <f>ROUND(($M$25*12)*$C$26,0)</f>
        <v>0</v>
      </c>
      <c r="O26" s="57">
        <f>SUM(E26:M26)</f>
        <v>0</v>
      </c>
    </row>
    <row r="27" spans="1:15">
      <c r="B27" s="10" t="s">
        <v>30</v>
      </c>
      <c r="C27" s="285">
        <f>C18</f>
        <v>0.189</v>
      </c>
      <c r="E27" s="21">
        <f>ROUND($C$27*$E$26,0)</f>
        <v>0</v>
      </c>
      <c r="G27" s="21">
        <f>ROUND($C$27*$G$26,0)</f>
        <v>0</v>
      </c>
      <c r="I27" s="21">
        <f>ROUND($C$27*$I$26,0)</f>
        <v>0</v>
      </c>
      <c r="K27" s="21">
        <f>ROUND($C$27*$K$26,0)</f>
        <v>0</v>
      </c>
      <c r="M27" s="21">
        <f>ROUND($C$27*$M$26,0)</f>
        <v>0</v>
      </c>
      <c r="O27" s="21">
        <f>SUM(E27:M27)</f>
        <v>0</v>
      </c>
    </row>
    <row r="28" spans="1:15">
      <c r="B28" s="10" t="s">
        <v>29</v>
      </c>
      <c r="C28" s="55">
        <f>C19</f>
        <v>1104</v>
      </c>
      <c r="E28" s="21">
        <f>ROUND(($E$25*12)*$C$28,0)</f>
        <v>0</v>
      </c>
      <c r="F28" s="21"/>
      <c r="G28" s="21">
        <f>ROUND(($G$25*12)*$C$28,0)</f>
        <v>0</v>
      </c>
      <c r="H28" s="21"/>
      <c r="I28" s="21">
        <f>ROUND(($I$25*12)*$C$28,0)</f>
        <v>0</v>
      </c>
      <c r="J28" s="21"/>
      <c r="K28" s="21">
        <f>ROUND(($K$25*12)*$C$28,0)</f>
        <v>0</v>
      </c>
      <c r="L28" s="21"/>
      <c r="M28" s="21">
        <f>ROUND(($M$25*12)*$C$28,0)</f>
        <v>0</v>
      </c>
      <c r="N28" s="21"/>
      <c r="O28" s="21">
        <f>SUM(E28:M28)</f>
        <v>0</v>
      </c>
    </row>
    <row r="29" spans="1:15">
      <c r="B29" s="10" t="s">
        <v>68</v>
      </c>
      <c r="C29" s="54">
        <f>C20</f>
        <v>5.2630000000000003E-2</v>
      </c>
      <c r="E29" s="61">
        <f>ROUND(SUM(E26:E28)*$C$29,0)</f>
        <v>0</v>
      </c>
      <c r="G29" s="61">
        <f>ROUND(SUM(G26:G28)*$C$29,0)</f>
        <v>0</v>
      </c>
      <c r="I29" s="61">
        <f>ROUND(SUM(I26:I28)*$C$29,0)</f>
        <v>0</v>
      </c>
      <c r="K29" s="61">
        <f>ROUND(SUM(K26:K28)*$C$29,0)</f>
        <v>0</v>
      </c>
      <c r="M29" s="61">
        <f>ROUND(SUM(M26:M28)*$C$29,0)</f>
        <v>0</v>
      </c>
      <c r="O29" s="61">
        <f>SUM(E29:M29)</f>
        <v>0</v>
      </c>
    </row>
    <row r="30" spans="1:15">
      <c r="B30" s="656" t="s">
        <v>99</v>
      </c>
      <c r="C30" s="658"/>
      <c r="E30" s="57">
        <f>SUM(E26:E29)</f>
        <v>0</v>
      </c>
      <c r="G30" s="57">
        <f>SUM(G26:G29)</f>
        <v>0</v>
      </c>
      <c r="I30" s="57">
        <f>SUM(I26:I29)</f>
        <v>0</v>
      </c>
      <c r="K30" s="57">
        <f>SUM(K26:K29)</f>
        <v>0</v>
      </c>
      <c r="M30" s="57">
        <f>SUM(M26:M29)</f>
        <v>0</v>
      </c>
      <c r="O30" s="57">
        <f>SUM(O26:O29)</f>
        <v>0</v>
      </c>
    </row>
    <row r="32" spans="1:15" ht="13.8" thickBot="1">
      <c r="A32" s="661" t="s">
        <v>112</v>
      </c>
      <c r="B32" s="661"/>
      <c r="C32" s="661"/>
      <c r="D32" s="661"/>
      <c r="E32" s="661"/>
      <c r="F32" s="661"/>
      <c r="G32" s="661"/>
      <c r="H32" s="661"/>
      <c r="I32" s="661"/>
      <c r="J32" s="661"/>
      <c r="K32" s="661"/>
      <c r="L32" s="661"/>
      <c r="M32" s="661"/>
      <c r="N32" s="661"/>
      <c r="O32" s="661"/>
    </row>
    <row r="33" spans="1:15" ht="15" thickBot="1">
      <c r="A33" s="79" t="s">
        <v>113</v>
      </c>
      <c r="B33" s="80"/>
      <c r="C33" s="80"/>
      <c r="D33" s="80"/>
      <c r="E33" s="81">
        <f>(SUM(E17:E19))-(SUM(E26:E28))</f>
        <v>0</v>
      </c>
      <c r="F33" s="82"/>
      <c r="G33" s="81">
        <f>(SUM(G17:G19))-(SUM(G26:G28))</f>
        <v>0</v>
      </c>
      <c r="H33" s="82"/>
      <c r="I33" s="81">
        <f>(SUM(I17:I19))-(SUM(I26:I28))</f>
        <v>0</v>
      </c>
      <c r="J33" s="82"/>
      <c r="K33" s="81">
        <f>(SUM(K17:K19))-(SUM(K26:K28))</f>
        <v>0</v>
      </c>
      <c r="L33" s="82"/>
      <c r="M33" s="81">
        <f>(SUM(M17:M19))-(SUM(M26:M28))</f>
        <v>0</v>
      </c>
      <c r="N33" s="82"/>
      <c r="O33" s="83">
        <f>SUM(E33:M33)</f>
        <v>0</v>
      </c>
    </row>
    <row r="34" spans="1:15" ht="14.4">
      <c r="A34" s="87"/>
      <c r="C34" s="1" t="s">
        <v>98</v>
      </c>
      <c r="E34" s="286">
        <f>IFERROR((E17-E26)/C17/12,0)</f>
        <v>0</v>
      </c>
      <c r="F34" s="87"/>
      <c r="G34" s="286">
        <f>IFERROR((G17-G26)/C17/12,0)</f>
        <v>0</v>
      </c>
      <c r="H34" s="87"/>
      <c r="I34" s="286">
        <f>IFERROR((I17-I26)/C17/12,0)</f>
        <v>0</v>
      </c>
      <c r="J34" s="87"/>
      <c r="K34" s="286">
        <f>IFERROR((K17-K26)/C17/12,0)</f>
        <v>0</v>
      </c>
      <c r="L34" s="87"/>
      <c r="M34" s="286">
        <f>IFERROR((M17-M26)/C17/12,0)</f>
        <v>0</v>
      </c>
      <c r="N34" s="87"/>
      <c r="O34" s="86"/>
    </row>
    <row r="36" spans="1:15" ht="45.75" customHeight="1">
      <c r="A36" s="689" t="s">
        <v>343</v>
      </c>
      <c r="B36" s="690"/>
      <c r="C36" s="690"/>
      <c r="E36" s="84">
        <f>E20-E29</f>
        <v>0</v>
      </c>
      <c r="G36" s="84">
        <f>G20-G29</f>
        <v>0</v>
      </c>
      <c r="I36" s="84">
        <f>I20-I29</f>
        <v>0</v>
      </c>
      <c r="K36" s="84">
        <f>K20-K29</f>
        <v>0</v>
      </c>
      <c r="M36" s="84">
        <f>M20-M29</f>
        <v>0</v>
      </c>
      <c r="O36" s="85">
        <f>SUM(E36:M36)</f>
        <v>0</v>
      </c>
    </row>
    <row r="37" spans="1:15" ht="14.4">
      <c r="A37" s="661" t="s">
        <v>73</v>
      </c>
      <c r="B37" s="661"/>
      <c r="C37" s="661"/>
      <c r="E37" s="86">
        <f>SUM(E33,E36)</f>
        <v>0</v>
      </c>
      <c r="F37" s="87"/>
      <c r="G37" s="86">
        <f>SUM(G33,G36)</f>
        <v>0</v>
      </c>
      <c r="H37" s="87"/>
      <c r="I37" s="86">
        <f>SUM(I33,I36)</f>
        <v>0</v>
      </c>
      <c r="J37" s="87"/>
      <c r="K37" s="86">
        <f>SUM(K33,K36)</f>
        <v>0</v>
      </c>
      <c r="L37" s="87"/>
      <c r="M37" s="86">
        <f>SUM(M33,M36)</f>
        <v>0</v>
      </c>
      <c r="N37" s="87"/>
      <c r="O37" s="86">
        <f>SUM(E37:M37)</f>
        <v>0</v>
      </c>
    </row>
    <row r="38" spans="1:15" ht="13.8" thickBot="1"/>
    <row r="39" spans="1:15">
      <c r="A39" s="693" t="s">
        <v>114</v>
      </c>
      <c r="B39" s="694"/>
      <c r="C39" s="694"/>
      <c r="D39" s="694"/>
      <c r="E39" s="694"/>
      <c r="F39" s="694"/>
      <c r="G39" s="694"/>
      <c r="H39" s="694"/>
      <c r="I39" s="694"/>
      <c r="J39" s="694"/>
      <c r="K39" s="694"/>
      <c r="L39" s="694"/>
      <c r="M39" s="694"/>
      <c r="N39" s="694"/>
      <c r="O39" s="695"/>
    </row>
    <row r="40" spans="1:15">
      <c r="A40" s="62"/>
      <c r="B40" s="63"/>
      <c r="C40" s="63"/>
      <c r="D40" s="33"/>
      <c r="E40" s="71" t="s">
        <v>31</v>
      </c>
      <c r="F40" s="33"/>
      <c r="G40" s="71" t="s">
        <v>32</v>
      </c>
      <c r="H40" s="33"/>
      <c r="I40" s="71" t="s">
        <v>33</v>
      </c>
      <c r="J40" s="33"/>
      <c r="K40" s="71" t="s">
        <v>34</v>
      </c>
      <c r="L40" s="33"/>
      <c r="M40" s="71" t="s">
        <v>35</v>
      </c>
      <c r="N40" s="33"/>
      <c r="O40" s="64"/>
    </row>
    <row r="41" spans="1:15">
      <c r="A41" s="62"/>
      <c r="B41" s="612" t="s">
        <v>97</v>
      </c>
      <c r="C41" s="612"/>
      <c r="D41" s="33"/>
      <c r="E41" s="244">
        <v>0.03</v>
      </c>
      <c r="F41" s="33"/>
      <c r="G41" s="244">
        <v>0.03</v>
      </c>
      <c r="H41" s="33"/>
      <c r="I41" s="244">
        <v>0.03</v>
      </c>
      <c r="J41" s="33"/>
      <c r="K41" s="244">
        <v>0.03</v>
      </c>
      <c r="L41" s="33"/>
      <c r="M41" s="244">
        <v>0.03</v>
      </c>
      <c r="N41" s="33"/>
      <c r="O41" s="64"/>
    </row>
    <row r="42" spans="1:15">
      <c r="A42" s="62"/>
      <c r="B42" s="33"/>
      <c r="C42" s="33"/>
      <c r="D42" s="33"/>
      <c r="E42" s="33"/>
      <c r="F42" s="33"/>
      <c r="G42" s="33"/>
      <c r="H42" s="33"/>
      <c r="I42" s="33"/>
      <c r="J42" s="33"/>
      <c r="K42" s="33"/>
      <c r="L42" s="33"/>
      <c r="M42" s="33"/>
      <c r="N42" s="33"/>
      <c r="O42" s="64"/>
    </row>
    <row r="43" spans="1:15">
      <c r="A43" s="688" t="s">
        <v>95</v>
      </c>
      <c r="B43" s="612"/>
      <c r="C43" s="33"/>
      <c r="D43" s="33"/>
      <c r="E43" s="33"/>
      <c r="F43" s="33"/>
      <c r="G43" s="33"/>
      <c r="H43" s="33"/>
      <c r="I43" s="33"/>
      <c r="J43" s="33"/>
      <c r="K43" s="33"/>
      <c r="L43" s="33"/>
      <c r="M43" s="33"/>
      <c r="N43" s="33"/>
      <c r="O43" s="64"/>
    </row>
    <row r="44" spans="1:15">
      <c r="A44" s="65" t="s">
        <v>282</v>
      </c>
      <c r="B44" s="66">
        <v>200000</v>
      </c>
      <c r="C44" s="33"/>
      <c r="D44" s="33"/>
      <c r="E44" s="33"/>
      <c r="F44" s="33"/>
      <c r="G44" s="33"/>
      <c r="H44" s="33"/>
      <c r="I44" s="33"/>
      <c r="J44" s="33"/>
      <c r="K44" s="33"/>
      <c r="L44" s="33"/>
      <c r="M44" s="33"/>
      <c r="N44" s="33"/>
      <c r="O44" s="64"/>
    </row>
    <row r="45" spans="1:15">
      <c r="A45" s="65"/>
      <c r="B45" s="66"/>
      <c r="C45" s="33"/>
      <c r="D45" s="33"/>
      <c r="E45" s="33"/>
      <c r="F45" s="33"/>
      <c r="G45" s="33"/>
      <c r="H45" s="33"/>
      <c r="I45" s="33"/>
      <c r="J45" s="33"/>
      <c r="K45" s="33"/>
      <c r="L45" s="33"/>
      <c r="M45" s="33"/>
      <c r="N45" s="33"/>
      <c r="O45" s="64"/>
    </row>
    <row r="46" spans="1:15">
      <c r="A46" s="65" t="s">
        <v>283</v>
      </c>
      <c r="B46" s="66">
        <f>$B$44/12</f>
        <v>16666.666666666668</v>
      </c>
      <c r="C46" s="33"/>
      <c r="D46" s="33"/>
      <c r="E46" s="33"/>
      <c r="F46" s="33"/>
      <c r="G46" s="33"/>
      <c r="H46" s="33"/>
      <c r="I46" s="33"/>
      <c r="J46" s="33"/>
      <c r="K46" s="33"/>
      <c r="L46" s="33"/>
      <c r="M46" s="33"/>
      <c r="N46" s="33"/>
      <c r="O46" s="64"/>
    </row>
    <row r="47" spans="1:15" ht="13.8" thickBot="1">
      <c r="A47" s="67"/>
      <c r="B47" s="68"/>
      <c r="C47" s="68"/>
      <c r="D47" s="68"/>
      <c r="E47" s="68"/>
      <c r="F47" s="68"/>
      <c r="G47" s="68"/>
      <c r="H47" s="68"/>
      <c r="I47" s="68"/>
      <c r="J47" s="68"/>
      <c r="K47" s="68"/>
      <c r="L47" s="68"/>
      <c r="M47" s="68"/>
      <c r="N47" s="68"/>
      <c r="O47" s="69"/>
    </row>
  </sheetData>
  <mergeCells count="15">
    <mergeCell ref="B7:E7"/>
    <mergeCell ref="A1:O1"/>
    <mergeCell ref="A2:O2"/>
    <mergeCell ref="B4:E4"/>
    <mergeCell ref="B5:E5"/>
    <mergeCell ref="B6:E6"/>
    <mergeCell ref="A39:O39"/>
    <mergeCell ref="B41:C41"/>
    <mergeCell ref="A43:B43"/>
    <mergeCell ref="B8:E8"/>
    <mergeCell ref="B21:C21"/>
    <mergeCell ref="B30:C30"/>
    <mergeCell ref="A32:O32"/>
    <mergeCell ref="A36:C36"/>
    <mergeCell ref="A37:C37"/>
  </mergeCells>
  <pageMargins left="0.25" right="0.25" top="0.25" bottom="0.25" header="0.5" footer="0.5"/>
  <pageSetup scale="77" fitToHeight="0"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theme="5" tint="0.59999389629810485"/>
    <pageSetUpPr fitToPage="1"/>
  </sheetPr>
  <dimension ref="A1:Y46"/>
  <sheetViews>
    <sheetView zoomScale="90" zoomScaleNormal="90" workbookViewId="0">
      <selection activeCell="C20" sqref="C20"/>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9" max="9" width="9.109375" customWidth="1"/>
    <col min="10" max="10" width="1.88671875" customWidth="1"/>
    <col min="11" max="11" width="9.109375" customWidth="1"/>
    <col min="12" max="12" width="1.88671875" customWidth="1"/>
    <col min="13" max="13" width="9.109375" customWidth="1"/>
    <col min="14" max="14" width="1.88671875" customWidth="1"/>
    <col min="15" max="15" width="10.44140625" customWidth="1"/>
  </cols>
  <sheetData>
    <row r="1" spans="1:25" ht="23.25" customHeight="1" thickBot="1">
      <c r="A1" s="691" t="s">
        <v>193</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thickBot="1">
      <c r="A5" s="1" t="s">
        <v>84</v>
      </c>
      <c r="B5" s="919" t="str">
        <f>'Cumulative Budget Request '!B5</f>
        <v>CPRIT</v>
      </c>
      <c r="C5" s="919"/>
      <c r="D5" s="919"/>
      <c r="E5" s="919"/>
      <c r="F5" s="4"/>
    </row>
    <row r="6" spans="1:25" ht="23.25" customHeight="1" thickBot="1">
      <c r="A6" s="1" t="s">
        <v>85</v>
      </c>
      <c r="B6" s="696"/>
      <c r="C6" s="696"/>
      <c r="D6" s="696"/>
      <c r="E6" s="696"/>
      <c r="F6" s="4"/>
      <c r="Q6" s="685" t="s">
        <v>304</v>
      </c>
      <c r="R6" s="686"/>
      <c r="S6" s="686"/>
      <c r="T6" s="686"/>
      <c r="U6" s="687"/>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ROUND(($E$16*12)*($C$17*(1+$E$40)),0)</f>
        <v>0</v>
      </c>
      <c r="G17" s="57">
        <f>ROUND(($G$16*12)*($C$17*(1+$G$40)*(1+$E$40)),0)</f>
        <v>0</v>
      </c>
      <c r="I17" s="57">
        <f>ROUND(($I$16*12)*($C$17*(1+$I$40)*(1+$G$40)*(1+$E$40)),0)</f>
        <v>0</v>
      </c>
      <c r="K17" s="57">
        <f>ROUND(($K$16*12)*($C$17*(1+$K$40)*(1+$G$40)*(1+$I$40)*(1+$E$40)),0)</f>
        <v>0</v>
      </c>
      <c r="M17" s="57">
        <f>ROUND(($M$16*12)*($C$17*(1+$M$40)*(1+$K$40)*(1+$I$40)*(1+$G$40)*(1+$E$40)),0)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192</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87">
        <f>C17</f>
        <v>0</v>
      </c>
      <c r="E26" s="57">
        <f>ROUND(($E$25*12)*($C$26*(1+$E$40)),0)</f>
        <v>0</v>
      </c>
      <c r="G26" s="57">
        <f>ROUND(($G$25*12)*($C$26*(1+$G$40)*(1+$E$40)),0)</f>
        <v>0</v>
      </c>
      <c r="I26" s="57">
        <f>ROUND(($I$25*12)*($C$26*(1+$I$40)*(1+$G$40)*(1+$E$40)),0)</f>
        <v>0</v>
      </c>
      <c r="K26" s="57">
        <f>ROUND(($K$25*12)*($C$26*(1+$K$40)*(1+$G$40)*(1+$I$40)*(1+$E$40)),0)</f>
        <v>0</v>
      </c>
      <c r="M26" s="57">
        <f>ROUND(($M$25*12)*($C$26*(1+$M$40)*(1+$K$40)*(1+$I$40)*(1+$G$40)*(1+$E$40)),0)</f>
        <v>0</v>
      </c>
      <c r="O26" s="57">
        <f>SUM(E26:M26)</f>
        <v>0</v>
      </c>
    </row>
    <row r="27" spans="1:15">
      <c r="B27" s="10" t="s">
        <v>30</v>
      </c>
      <c r="C27" s="288">
        <v>0.35</v>
      </c>
      <c r="E27" s="21">
        <f>ROUND($C$27*$E$26,0)</f>
        <v>0</v>
      </c>
      <c r="G27" s="21">
        <f>ROUND($C$27*$G$26,0)</f>
        <v>0</v>
      </c>
      <c r="I27" s="21">
        <f>ROUND($C$27*$I$26,0)</f>
        <v>0</v>
      </c>
      <c r="K27" s="21">
        <f>ROUND($C$27*$K$26,0)</f>
        <v>0</v>
      </c>
      <c r="M27" s="21">
        <f>ROUND($C$27*$M$26,0)</f>
        <v>0</v>
      </c>
      <c r="O27" s="21">
        <f>SUM(E27:M27)</f>
        <v>0</v>
      </c>
    </row>
    <row r="28" spans="1:15">
      <c r="B28" s="10" t="s">
        <v>68</v>
      </c>
      <c r="C28" s="54">
        <f>C20</f>
        <v>5.2630000000000003E-2</v>
      </c>
      <c r="E28" s="61">
        <f>ROUND(SUM(E26:E27)*$C$28,0)</f>
        <v>0</v>
      </c>
      <c r="G28" s="61">
        <f>ROUND(SUM(G26:G27)*$C$28,0)</f>
        <v>0</v>
      </c>
      <c r="I28" s="61">
        <f>ROUND(SUM(I26:I27)*$C$28,0)</f>
        <v>0</v>
      </c>
      <c r="K28" s="61">
        <f>ROUND(SUM(K26:K27)*$C$28,0)</f>
        <v>0</v>
      </c>
      <c r="M28" s="61">
        <f>ROUND(SUM(M26:M27)*$C$28,0)</f>
        <v>0</v>
      </c>
      <c r="O28" s="61">
        <f>SUM(E28:M28)</f>
        <v>0</v>
      </c>
    </row>
    <row r="29" spans="1:15">
      <c r="B29" s="656" t="s">
        <v>99</v>
      </c>
      <c r="C29" s="658"/>
      <c r="E29" s="57">
        <f>SUM(E26:E28)</f>
        <v>0</v>
      </c>
      <c r="G29" s="57">
        <f>SUM(G26:G28)</f>
        <v>0</v>
      </c>
      <c r="I29" s="57">
        <f>SUM(I26:I28)</f>
        <v>0</v>
      </c>
      <c r="K29" s="57">
        <f>SUM(K26:K28)</f>
        <v>0</v>
      </c>
      <c r="M29" s="57">
        <f>SUM(M26:M28)</f>
        <v>0</v>
      </c>
      <c r="O29" s="57">
        <f>SUM(O26:O28)</f>
        <v>0</v>
      </c>
    </row>
    <row r="31" spans="1:15" ht="13.8" thickBot="1">
      <c r="A31" s="661" t="s">
        <v>112</v>
      </c>
      <c r="B31" s="661"/>
      <c r="C31" s="661"/>
      <c r="D31" s="661"/>
      <c r="E31" s="661"/>
      <c r="F31" s="661"/>
      <c r="G31" s="661"/>
      <c r="H31" s="661"/>
      <c r="I31" s="661"/>
      <c r="J31" s="661"/>
      <c r="K31" s="661"/>
      <c r="L31" s="661"/>
      <c r="M31" s="661"/>
      <c r="N31" s="661"/>
      <c r="O31" s="661"/>
    </row>
    <row r="32" spans="1:15" ht="15" thickBot="1">
      <c r="A32" s="79" t="s">
        <v>113</v>
      </c>
      <c r="B32" s="80"/>
      <c r="C32" s="80"/>
      <c r="D32" s="80"/>
      <c r="E32" s="81">
        <f>(SUM(E17:E19))-(SUM(E26:E27))</f>
        <v>0</v>
      </c>
      <c r="F32" s="82"/>
      <c r="G32" s="81">
        <f>(SUM(G17:G19))-(SUM(G26:G27))</f>
        <v>0</v>
      </c>
      <c r="H32" s="82"/>
      <c r="I32" s="81">
        <f>(SUM(I17:I19))-(SUM(I26:I27))</f>
        <v>0</v>
      </c>
      <c r="J32" s="82"/>
      <c r="K32" s="81">
        <f>(SUM(K17:K19))-(SUM(K26:K27))</f>
        <v>0</v>
      </c>
      <c r="L32" s="82"/>
      <c r="M32" s="81">
        <f>(SUM(M17:M19))-(SUM(M26:M27))</f>
        <v>0</v>
      </c>
      <c r="N32" s="82"/>
      <c r="O32" s="83">
        <f>SUM(E32:M32)</f>
        <v>0</v>
      </c>
    </row>
    <row r="33" spans="1:15" ht="14.4">
      <c r="A33" s="87"/>
      <c r="C33" s="1" t="s">
        <v>98</v>
      </c>
      <c r="E33" s="286">
        <f>IFERROR((E17-E26)/C17/12,0)</f>
        <v>0</v>
      </c>
      <c r="F33" s="87"/>
      <c r="G33" s="286">
        <f>IFERROR((G17-G26)/C17/12,0)</f>
        <v>0</v>
      </c>
      <c r="H33" s="87"/>
      <c r="I33" s="286">
        <f>IFERROR((I17-I26)/C17/12,0)</f>
        <v>0</v>
      </c>
      <c r="J33" s="87"/>
      <c r="K33" s="286">
        <f>IFERROR((K17-K26)/C17/12,0)</f>
        <v>0</v>
      </c>
      <c r="L33" s="87"/>
      <c r="M33" s="286">
        <f>IFERROR((M17-M26)/C17/12,0)</f>
        <v>0</v>
      </c>
      <c r="N33" s="87"/>
      <c r="O33" s="86"/>
    </row>
    <row r="35" spans="1:15" ht="60.75" customHeight="1">
      <c r="A35" s="689" t="s">
        <v>343</v>
      </c>
      <c r="B35" s="690"/>
      <c r="C35" s="690"/>
      <c r="E35" s="84">
        <f>E20-E28</f>
        <v>0</v>
      </c>
      <c r="G35" s="84">
        <f>G20-G28</f>
        <v>0</v>
      </c>
      <c r="I35" s="84">
        <f>I20-I28</f>
        <v>0</v>
      </c>
      <c r="K35" s="84">
        <f>K20-K28</f>
        <v>0</v>
      </c>
      <c r="M35" s="84">
        <f>M20-M28</f>
        <v>0</v>
      </c>
      <c r="O35" s="85">
        <f>SUM(E35:M35)</f>
        <v>0</v>
      </c>
    </row>
    <row r="36" spans="1:15" ht="14.4">
      <c r="A36" s="661" t="s">
        <v>73</v>
      </c>
      <c r="B36" s="661"/>
      <c r="C36" s="661"/>
      <c r="E36" s="86">
        <f>SUM(E32,E35)</f>
        <v>0</v>
      </c>
      <c r="F36" s="87"/>
      <c r="G36" s="86">
        <f>SUM(G32,G35)</f>
        <v>0</v>
      </c>
      <c r="H36" s="87"/>
      <c r="I36" s="86">
        <f>SUM(I32,I35)</f>
        <v>0</v>
      </c>
      <c r="J36" s="87"/>
      <c r="K36" s="86">
        <f>SUM(K32,K35)</f>
        <v>0</v>
      </c>
      <c r="L36" s="87"/>
      <c r="M36" s="86">
        <f>SUM(M32,M35)</f>
        <v>0</v>
      </c>
      <c r="N36" s="87"/>
      <c r="O36" s="86">
        <f>SUM(E36:M36)</f>
        <v>0</v>
      </c>
    </row>
    <row r="37" spans="1:15" ht="13.8" thickBot="1"/>
    <row r="38" spans="1:15">
      <c r="A38" s="693" t="s">
        <v>114</v>
      </c>
      <c r="B38" s="694"/>
      <c r="C38" s="694"/>
      <c r="D38" s="694"/>
      <c r="E38" s="694"/>
      <c r="F38" s="694"/>
      <c r="G38" s="694"/>
      <c r="H38" s="694"/>
      <c r="I38" s="694"/>
      <c r="J38" s="694"/>
      <c r="K38" s="694"/>
      <c r="L38" s="694"/>
      <c r="M38" s="694"/>
      <c r="N38" s="694"/>
      <c r="O38" s="695"/>
    </row>
    <row r="39" spans="1:15">
      <c r="A39" s="62"/>
      <c r="B39" s="63"/>
      <c r="C39" s="63"/>
      <c r="D39" s="33"/>
      <c r="E39" s="71" t="s">
        <v>31</v>
      </c>
      <c r="F39" s="33"/>
      <c r="G39" s="71" t="s">
        <v>32</v>
      </c>
      <c r="H39" s="33"/>
      <c r="I39" s="71" t="s">
        <v>33</v>
      </c>
      <c r="J39" s="33"/>
      <c r="K39" s="71" t="s">
        <v>34</v>
      </c>
      <c r="L39" s="33"/>
      <c r="M39" s="71" t="s">
        <v>35</v>
      </c>
      <c r="N39" s="33"/>
      <c r="O39" s="64"/>
    </row>
    <row r="40" spans="1:15">
      <c r="A40" s="62"/>
      <c r="B40" s="612" t="s">
        <v>97</v>
      </c>
      <c r="C40" s="612"/>
      <c r="D40" s="33"/>
      <c r="E40" s="244">
        <v>0.03</v>
      </c>
      <c r="F40" s="33"/>
      <c r="G40" s="244">
        <v>0.03</v>
      </c>
      <c r="H40" s="33"/>
      <c r="I40" s="244">
        <v>0.03</v>
      </c>
      <c r="J40" s="33"/>
      <c r="K40" s="244">
        <v>0.03</v>
      </c>
      <c r="L40" s="33"/>
      <c r="M40" s="244">
        <v>0.03</v>
      </c>
      <c r="N40" s="33"/>
      <c r="O40" s="64"/>
    </row>
    <row r="41" spans="1:15">
      <c r="A41" s="62"/>
      <c r="B41" s="33"/>
      <c r="C41" s="33"/>
      <c r="D41" s="33"/>
      <c r="E41" s="33"/>
      <c r="F41" s="33"/>
      <c r="G41" s="33"/>
      <c r="H41" s="33"/>
      <c r="I41" s="33"/>
      <c r="J41" s="33"/>
      <c r="K41" s="33"/>
      <c r="L41" s="33"/>
      <c r="M41" s="33"/>
      <c r="N41" s="33"/>
      <c r="O41" s="64"/>
    </row>
    <row r="42" spans="1:15">
      <c r="A42" s="688" t="s">
        <v>95</v>
      </c>
      <c r="B42" s="612"/>
      <c r="C42" s="33"/>
      <c r="D42" s="33"/>
      <c r="E42" s="33"/>
      <c r="F42" s="33"/>
      <c r="G42" s="33"/>
      <c r="H42" s="33"/>
      <c r="I42" s="33"/>
      <c r="J42" s="33"/>
      <c r="K42" s="33"/>
      <c r="L42" s="33"/>
      <c r="M42" s="33"/>
      <c r="N42" s="33"/>
      <c r="O42" s="64"/>
    </row>
    <row r="43" spans="1:15">
      <c r="A43" s="65" t="s">
        <v>282</v>
      </c>
      <c r="B43" s="66">
        <v>200000</v>
      </c>
      <c r="C43" s="33"/>
      <c r="D43" s="33"/>
      <c r="E43" s="33"/>
      <c r="F43" s="33"/>
      <c r="G43" s="33"/>
      <c r="H43" s="33"/>
      <c r="I43" s="33"/>
      <c r="J43" s="33"/>
      <c r="K43" s="33"/>
      <c r="L43" s="33"/>
      <c r="M43" s="33"/>
      <c r="N43" s="33"/>
      <c r="O43" s="64"/>
    </row>
    <row r="44" spans="1:15">
      <c r="A44" s="65"/>
      <c r="B44" s="66"/>
      <c r="C44" s="33"/>
      <c r="D44" s="33"/>
      <c r="E44" s="33"/>
      <c r="F44" s="33"/>
      <c r="G44" s="33"/>
      <c r="H44" s="33"/>
      <c r="I44" s="33"/>
      <c r="J44" s="33"/>
      <c r="K44" s="33"/>
      <c r="L44" s="33"/>
      <c r="M44" s="33"/>
      <c r="N44" s="33"/>
      <c r="O44" s="64"/>
    </row>
    <row r="45" spans="1:15">
      <c r="A45" s="65" t="s">
        <v>283</v>
      </c>
      <c r="B45" s="66">
        <f>$B$43/12</f>
        <v>16666.666666666668</v>
      </c>
      <c r="C45" s="33"/>
      <c r="D45" s="33"/>
      <c r="E45" s="33"/>
      <c r="F45" s="33"/>
      <c r="G45" s="33"/>
      <c r="H45" s="33"/>
      <c r="I45" s="33"/>
      <c r="J45" s="33"/>
      <c r="K45" s="33"/>
      <c r="L45" s="33"/>
      <c r="M45" s="33"/>
      <c r="N45" s="33"/>
      <c r="O45" s="64"/>
    </row>
    <row r="46" spans="1:15" ht="13.8" thickBot="1">
      <c r="A46" s="67"/>
      <c r="B46" s="68"/>
      <c r="C46" s="68"/>
      <c r="D46" s="68"/>
      <c r="E46" s="68"/>
      <c r="F46" s="68"/>
      <c r="G46" s="68"/>
      <c r="H46" s="68"/>
      <c r="I46" s="68"/>
      <c r="J46" s="68"/>
      <c r="K46" s="68"/>
      <c r="L46" s="68"/>
      <c r="M46" s="68"/>
      <c r="N46" s="68"/>
      <c r="O46" s="69"/>
    </row>
  </sheetData>
  <mergeCells count="16">
    <mergeCell ref="A1:O1"/>
    <mergeCell ref="A2:O2"/>
    <mergeCell ref="B4:E4"/>
    <mergeCell ref="B5:E5"/>
    <mergeCell ref="B6:E6"/>
    <mergeCell ref="Q6:U6"/>
    <mergeCell ref="A38:O38"/>
    <mergeCell ref="B40:C40"/>
    <mergeCell ref="A42:B42"/>
    <mergeCell ref="B8:E8"/>
    <mergeCell ref="B21:C21"/>
    <mergeCell ref="B29:C29"/>
    <mergeCell ref="A31:O31"/>
    <mergeCell ref="A35:C35"/>
    <mergeCell ref="A36:C36"/>
    <mergeCell ref="B7:E7"/>
  </mergeCells>
  <pageMargins left="0.25" right="0.25" top="0.25" bottom="0.25" header="0.5" footer="0.5"/>
  <pageSetup scale="77" fitToHeight="0"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pageSetUpPr fitToPage="1"/>
  </sheetPr>
  <dimension ref="A1:Y46"/>
  <sheetViews>
    <sheetView zoomScale="90" zoomScaleNormal="90" workbookViewId="0">
      <selection activeCell="T32" sqref="T32"/>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10" max="10" width="1.88671875" customWidth="1"/>
    <col min="12" max="12" width="1.88671875" customWidth="1"/>
    <col min="14" max="14" width="1.88671875" customWidth="1"/>
    <col min="15" max="15" width="10.44140625" customWidth="1"/>
  </cols>
  <sheetData>
    <row r="1" spans="1:25" ht="23.25" customHeight="1" thickBot="1">
      <c r="A1" s="691" t="s">
        <v>193</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ROUND(($E$16*12)*($C$17*(1+$E$40)),0)</f>
        <v>0</v>
      </c>
      <c r="G17" s="57">
        <f>ROUND(($G$16*12)*($C$17*(1+$G$40)*(1+$E$40)),0)</f>
        <v>0</v>
      </c>
      <c r="I17" s="57">
        <f>ROUND(($I$16*12)*($C$17*(1+$I$40)*(1+$G$40)*(1+$E$40)),0)</f>
        <v>0</v>
      </c>
      <c r="K17" s="57">
        <f>ROUND(($K$16*12)*($C$17*(1+$K$40)*(1+$G$40)*(1+$I$40)*(1+$E$40)),0)</f>
        <v>0</v>
      </c>
      <c r="M17" s="57">
        <f>ROUND(($M$16*12)*($C$17*(1+$M$40)*(1+$K$40)*(1+$I$40)*(1+$G$40)*(1+$E$40)),0)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192</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87">
        <f>C17</f>
        <v>0</v>
      </c>
      <c r="E26" s="57">
        <f>ROUND(($E$25*12)*($C$26*(1+$E$40)),0)</f>
        <v>0</v>
      </c>
      <c r="G26" s="57">
        <f>ROUND(($G$25*12)*($C$26*(1+$G$40)*(1+$E$40)),0)</f>
        <v>0</v>
      </c>
      <c r="I26" s="57">
        <f>ROUND(($I$25*12)*($C$26*(1+$I$40)*(1+$G$40)*(1+$E$40)),0)</f>
        <v>0</v>
      </c>
      <c r="K26" s="57">
        <f>ROUND(($K$25*12)*($C$26*(1+$K$40)*(1+$G$40)*(1+$I$40)*(1+$E$40)),0)</f>
        <v>0</v>
      </c>
      <c r="M26" s="57">
        <f>ROUND(($M$25*12)*($C$26*(1+$M$40)*(1+$K$40)*(1+$I$40)*(1+$G$40)*(1+$E$40)),0)</f>
        <v>0</v>
      </c>
      <c r="O26" s="57">
        <f>SUM(E26:M26)</f>
        <v>0</v>
      </c>
    </row>
    <row r="27" spans="1:15">
      <c r="B27" s="10" t="s">
        <v>30</v>
      </c>
      <c r="C27" s="288">
        <v>0.35</v>
      </c>
      <c r="E27" s="21">
        <f>ROUND($C$27*$E$26,0)</f>
        <v>0</v>
      </c>
      <c r="G27" s="21">
        <f>ROUND($C$27*$G$26,0)</f>
        <v>0</v>
      </c>
      <c r="I27" s="21">
        <f>ROUND($C$27*$I$26,0)</f>
        <v>0</v>
      </c>
      <c r="K27" s="21">
        <f>ROUND($C$27*$K$26,0)</f>
        <v>0</v>
      </c>
      <c r="M27" s="21">
        <f>ROUND($C$27*$M$26,0)</f>
        <v>0</v>
      </c>
      <c r="O27" s="21">
        <f>SUM(E27:M27)</f>
        <v>0</v>
      </c>
    </row>
    <row r="28" spans="1:15">
      <c r="B28" s="10" t="s">
        <v>68</v>
      </c>
      <c r="C28" s="54">
        <f>C20</f>
        <v>5.2630000000000003E-2</v>
      </c>
      <c r="E28" s="61">
        <f>ROUND(SUM(E26:E27)*$C$28,0)</f>
        <v>0</v>
      </c>
      <c r="G28" s="61">
        <f>ROUND(SUM(G26:G27)*$C$28,0)</f>
        <v>0</v>
      </c>
      <c r="I28" s="61">
        <f>ROUND(SUM(I26:I27)*$C$28,0)</f>
        <v>0</v>
      </c>
      <c r="K28" s="61">
        <f>ROUND(SUM(K26:K27)*$C$28,0)</f>
        <v>0</v>
      </c>
      <c r="M28" s="61">
        <f>ROUND(SUM(M26:M27)*$C$28,0)</f>
        <v>0</v>
      </c>
      <c r="O28" s="61">
        <f>SUM(E28:M28)</f>
        <v>0</v>
      </c>
    </row>
    <row r="29" spans="1:15">
      <c r="B29" s="656" t="s">
        <v>99</v>
      </c>
      <c r="C29" s="658"/>
      <c r="E29" s="57">
        <f>SUM(E26:E28)</f>
        <v>0</v>
      </c>
      <c r="G29" s="57">
        <f>SUM(G26:G28)</f>
        <v>0</v>
      </c>
      <c r="I29" s="57">
        <f>SUM(I26:I28)</f>
        <v>0</v>
      </c>
      <c r="K29" s="57">
        <f>SUM(K26:K28)</f>
        <v>0</v>
      </c>
      <c r="M29" s="57">
        <f>SUM(M26:M28)</f>
        <v>0</v>
      </c>
      <c r="O29" s="57">
        <f>SUM(O26:O28)</f>
        <v>0</v>
      </c>
    </row>
    <row r="31" spans="1:15" ht="13.8" thickBot="1">
      <c r="A31" s="661" t="s">
        <v>112</v>
      </c>
      <c r="B31" s="661"/>
      <c r="C31" s="661"/>
      <c r="D31" s="661"/>
      <c r="E31" s="661"/>
      <c r="F31" s="661"/>
      <c r="G31" s="661"/>
      <c r="H31" s="661"/>
      <c r="I31" s="661"/>
      <c r="J31" s="661"/>
      <c r="K31" s="661"/>
      <c r="L31" s="661"/>
      <c r="M31" s="661"/>
      <c r="N31" s="661"/>
      <c r="O31" s="661"/>
    </row>
    <row r="32" spans="1:15" ht="15" thickBot="1">
      <c r="A32" s="79" t="s">
        <v>113</v>
      </c>
      <c r="B32" s="80"/>
      <c r="C32" s="80"/>
      <c r="D32" s="80"/>
      <c r="E32" s="81">
        <f>(SUM(E17:E19))-(SUM(E26:E27))</f>
        <v>0</v>
      </c>
      <c r="F32" s="82"/>
      <c r="G32" s="81">
        <f>(SUM(G17:G19))-(SUM(G26:G27))</f>
        <v>0</v>
      </c>
      <c r="H32" s="82"/>
      <c r="I32" s="81">
        <f>(SUM(I17:I19))-(SUM(I26:I27))</f>
        <v>0</v>
      </c>
      <c r="J32" s="82"/>
      <c r="K32" s="81">
        <f>(SUM(K17:K19))-(SUM(K26:K27))</f>
        <v>0</v>
      </c>
      <c r="L32" s="82"/>
      <c r="M32" s="81">
        <f>(SUM(M17:M19))-(SUM(M26:M27))</f>
        <v>0</v>
      </c>
      <c r="N32" s="82"/>
      <c r="O32" s="83">
        <f>SUM(E32:M32)</f>
        <v>0</v>
      </c>
    </row>
    <row r="33" spans="1:15" ht="14.4">
      <c r="A33" s="87"/>
      <c r="C33" s="1" t="s">
        <v>98</v>
      </c>
      <c r="E33" s="286">
        <f>IFERROR((E17-E26)/C17/12,0)</f>
        <v>0</v>
      </c>
      <c r="F33" s="87"/>
      <c r="G33" s="286">
        <f>IFERROR((G17-G26)/C17/12,0)</f>
        <v>0</v>
      </c>
      <c r="H33" s="87"/>
      <c r="I33" s="286">
        <f>IFERROR((I17-I26)/C17/12,0)</f>
        <v>0</v>
      </c>
      <c r="J33" s="87"/>
      <c r="K33" s="286">
        <f>IFERROR((K17-K26)/C17/12,0)</f>
        <v>0</v>
      </c>
      <c r="L33" s="87"/>
      <c r="M33" s="286">
        <f>IFERROR((M17-M26)/C17/12,0)</f>
        <v>0</v>
      </c>
      <c r="N33" s="87"/>
      <c r="O33" s="86"/>
    </row>
    <row r="35" spans="1:15" ht="60.75" customHeight="1">
      <c r="A35" s="689" t="s">
        <v>343</v>
      </c>
      <c r="B35" s="690"/>
      <c r="C35" s="690"/>
      <c r="E35" s="84">
        <f>E20-E28</f>
        <v>0</v>
      </c>
      <c r="G35" s="84">
        <f>G20-G28</f>
        <v>0</v>
      </c>
      <c r="I35" s="84">
        <f>I20-I28</f>
        <v>0</v>
      </c>
      <c r="K35" s="84">
        <f>K20-K28</f>
        <v>0</v>
      </c>
      <c r="M35" s="84">
        <f>M20-M28</f>
        <v>0</v>
      </c>
      <c r="O35" s="85">
        <f>SUM(E35:M35)</f>
        <v>0</v>
      </c>
    </row>
    <row r="36" spans="1:15" ht="14.4">
      <c r="A36" s="661" t="s">
        <v>73</v>
      </c>
      <c r="B36" s="661"/>
      <c r="C36" s="661"/>
      <c r="E36" s="86">
        <f>SUM(E32,E35)</f>
        <v>0</v>
      </c>
      <c r="F36" s="87"/>
      <c r="G36" s="86">
        <f>SUM(G32,G35)</f>
        <v>0</v>
      </c>
      <c r="H36" s="87"/>
      <c r="I36" s="86">
        <f>SUM(I32,I35)</f>
        <v>0</v>
      </c>
      <c r="J36" s="87"/>
      <c r="K36" s="86">
        <f>SUM(K32,K35)</f>
        <v>0</v>
      </c>
      <c r="L36" s="87"/>
      <c r="M36" s="86">
        <f>SUM(M32,M35)</f>
        <v>0</v>
      </c>
      <c r="N36" s="87"/>
      <c r="O36" s="86">
        <f>SUM(E36:M36)</f>
        <v>0</v>
      </c>
    </row>
    <row r="37" spans="1:15" ht="13.8" thickBot="1"/>
    <row r="38" spans="1:15">
      <c r="A38" s="693" t="s">
        <v>114</v>
      </c>
      <c r="B38" s="694"/>
      <c r="C38" s="694"/>
      <c r="D38" s="694"/>
      <c r="E38" s="694"/>
      <c r="F38" s="694"/>
      <c r="G38" s="694"/>
      <c r="H38" s="694"/>
      <c r="I38" s="694"/>
      <c r="J38" s="694"/>
      <c r="K38" s="694"/>
      <c r="L38" s="694"/>
      <c r="M38" s="694"/>
      <c r="N38" s="694"/>
      <c r="O38" s="695"/>
    </row>
    <row r="39" spans="1:15">
      <c r="A39" s="62"/>
      <c r="B39" s="63"/>
      <c r="C39" s="63"/>
      <c r="D39" s="33"/>
      <c r="E39" s="71" t="s">
        <v>31</v>
      </c>
      <c r="F39" s="33"/>
      <c r="G39" s="71" t="s">
        <v>32</v>
      </c>
      <c r="H39" s="33"/>
      <c r="I39" s="71" t="s">
        <v>33</v>
      </c>
      <c r="J39" s="33"/>
      <c r="K39" s="71" t="s">
        <v>34</v>
      </c>
      <c r="L39" s="33"/>
      <c r="M39" s="71" t="s">
        <v>35</v>
      </c>
      <c r="N39" s="33"/>
      <c r="O39" s="64"/>
    </row>
    <row r="40" spans="1:15">
      <c r="A40" s="62"/>
      <c r="B40" s="612" t="s">
        <v>97</v>
      </c>
      <c r="C40" s="612"/>
      <c r="D40" s="33"/>
      <c r="E40" s="244">
        <v>0.03</v>
      </c>
      <c r="F40" s="33"/>
      <c r="G40" s="244">
        <v>0.03</v>
      </c>
      <c r="H40" s="33"/>
      <c r="I40" s="244">
        <v>0.03</v>
      </c>
      <c r="J40" s="33"/>
      <c r="K40" s="244">
        <v>0.03</v>
      </c>
      <c r="L40" s="33"/>
      <c r="M40" s="244">
        <v>0.03</v>
      </c>
      <c r="N40" s="33"/>
      <c r="O40" s="64"/>
    </row>
    <row r="41" spans="1:15">
      <c r="A41" s="62"/>
      <c r="B41" s="33"/>
      <c r="C41" s="33"/>
      <c r="D41" s="33"/>
      <c r="E41" s="33"/>
      <c r="F41" s="33"/>
      <c r="G41" s="33"/>
      <c r="H41" s="33"/>
      <c r="I41" s="33"/>
      <c r="J41" s="33"/>
      <c r="K41" s="33"/>
      <c r="L41" s="33"/>
      <c r="M41" s="33"/>
      <c r="N41" s="33"/>
      <c r="O41" s="64"/>
    </row>
    <row r="42" spans="1:15">
      <c r="A42" s="688" t="s">
        <v>95</v>
      </c>
      <c r="B42" s="612"/>
      <c r="C42" s="33"/>
      <c r="D42" s="33"/>
      <c r="E42" s="33"/>
      <c r="F42" s="33"/>
      <c r="G42" s="33"/>
      <c r="H42" s="33"/>
      <c r="I42" s="33"/>
      <c r="J42" s="33"/>
      <c r="K42" s="33"/>
      <c r="L42" s="33"/>
      <c r="M42" s="33"/>
      <c r="N42" s="33"/>
      <c r="O42" s="64"/>
    </row>
    <row r="43" spans="1:15">
      <c r="A43" s="65" t="s">
        <v>282</v>
      </c>
      <c r="B43" s="66">
        <v>200000</v>
      </c>
      <c r="C43" s="33"/>
      <c r="D43" s="33"/>
      <c r="E43" s="33"/>
      <c r="F43" s="33"/>
      <c r="G43" s="33"/>
      <c r="H43" s="33"/>
      <c r="I43" s="33"/>
      <c r="J43" s="33"/>
      <c r="K43" s="33"/>
      <c r="L43" s="33"/>
      <c r="M43" s="33"/>
      <c r="N43" s="33"/>
      <c r="O43" s="64"/>
    </row>
    <row r="44" spans="1:15">
      <c r="A44" s="65"/>
      <c r="B44" s="66"/>
      <c r="C44" s="33"/>
      <c r="D44" s="33"/>
      <c r="E44" s="33"/>
      <c r="F44" s="33"/>
      <c r="G44" s="33"/>
      <c r="H44" s="33"/>
      <c r="I44" s="33"/>
      <c r="J44" s="33"/>
      <c r="K44" s="33"/>
      <c r="L44" s="33"/>
      <c r="M44" s="33"/>
      <c r="N44" s="33"/>
      <c r="O44" s="64"/>
    </row>
    <row r="45" spans="1:15">
      <c r="A45" s="65" t="s">
        <v>283</v>
      </c>
      <c r="B45" s="66">
        <f>$B$43/12</f>
        <v>16666.666666666668</v>
      </c>
      <c r="C45" s="33"/>
      <c r="D45" s="33"/>
      <c r="E45" s="33"/>
      <c r="F45" s="33"/>
      <c r="G45" s="33"/>
      <c r="H45" s="33"/>
      <c r="I45" s="33"/>
      <c r="J45" s="33"/>
      <c r="K45" s="33"/>
      <c r="L45" s="33"/>
      <c r="M45" s="33"/>
      <c r="N45" s="33"/>
      <c r="O45" s="64"/>
    </row>
    <row r="46" spans="1:15" ht="13.8" thickBot="1">
      <c r="A46" s="67"/>
      <c r="B46" s="68"/>
      <c r="C46" s="68"/>
      <c r="D46" s="68"/>
      <c r="E46" s="68"/>
      <c r="F46" s="68"/>
      <c r="G46" s="68"/>
      <c r="H46" s="68"/>
      <c r="I46" s="68"/>
      <c r="J46" s="68"/>
      <c r="K46" s="68"/>
      <c r="L46" s="68"/>
      <c r="M46" s="68"/>
      <c r="N46" s="68"/>
      <c r="O46" s="69"/>
    </row>
  </sheetData>
  <mergeCells count="15">
    <mergeCell ref="B7:E7"/>
    <mergeCell ref="A1:O1"/>
    <mergeCell ref="A2:O2"/>
    <mergeCell ref="B4:E4"/>
    <mergeCell ref="B5:E5"/>
    <mergeCell ref="B6:E6"/>
    <mergeCell ref="A38:O38"/>
    <mergeCell ref="B40:C40"/>
    <mergeCell ref="A42:B42"/>
    <mergeCell ref="B8:E8"/>
    <mergeCell ref="B21:C21"/>
    <mergeCell ref="B29:C29"/>
    <mergeCell ref="A31:O31"/>
    <mergeCell ref="A35:C35"/>
    <mergeCell ref="A36:C36"/>
  </mergeCells>
  <pageMargins left="0.25" right="0.25" top="0.25" bottom="0.25" header="0.5" footer="0.5"/>
  <pageSetup scale="77" fitToHeight="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B0F0"/>
    <pageSetUpPr fitToPage="1"/>
  </sheetPr>
  <dimension ref="A1:AV773"/>
  <sheetViews>
    <sheetView zoomScale="90" zoomScaleNormal="90" workbookViewId="0">
      <selection sqref="A1:XFD1048576"/>
    </sheetView>
  </sheetViews>
  <sheetFormatPr defaultColWidth="9.109375" defaultRowHeight="13.2"/>
  <cols>
    <col min="1" max="1" width="30.109375" customWidth="1"/>
    <col min="2" max="2" width="26.77734375" customWidth="1"/>
    <col min="3" max="3" width="36.77734375" customWidth="1"/>
    <col min="4" max="4" width="15.5546875" customWidth="1"/>
    <col min="5" max="5" width="14.6640625" customWidth="1"/>
    <col min="6" max="6" width="14.6640625" style="4" customWidth="1"/>
    <col min="7" max="10" width="14.6640625" customWidth="1"/>
    <col min="11" max="11" width="10.33203125" customWidth="1"/>
    <col min="12" max="12" width="5.33203125" style="4" customWidth="1"/>
    <col min="13" max="13" width="15.6640625" customWidth="1"/>
    <col min="14" max="14" width="16.5546875" customWidth="1"/>
    <col min="15" max="26" width="10.6640625" customWidth="1"/>
    <col min="27" max="27" width="18" customWidth="1"/>
    <col min="28" max="33" width="10.6640625" customWidth="1"/>
    <col min="34" max="34" width="11.21875" customWidth="1"/>
  </cols>
  <sheetData>
    <row r="1" spans="1:29" s="111" customFormat="1" ht="18" thickBot="1">
      <c r="A1" s="611" t="s">
        <v>199</v>
      </c>
      <c r="B1" s="611"/>
      <c r="C1" s="611"/>
      <c r="D1" s="611"/>
      <c r="E1" s="611"/>
      <c r="F1" s="611"/>
      <c r="G1" s="611"/>
      <c r="H1" s="611"/>
      <c r="I1" s="611"/>
      <c r="J1" s="611"/>
      <c r="K1" s="108"/>
      <c r="L1" s="250" t="s">
        <v>184</v>
      </c>
      <c r="M1" s="110"/>
      <c r="N1" s="705" t="s">
        <v>390</v>
      </c>
      <c r="O1" s="706"/>
      <c r="P1" s="707"/>
      <c r="Q1" s="708" t="s">
        <v>391</v>
      </c>
      <c r="R1" s="109"/>
    </row>
    <row r="2" spans="1:29" s="111" customFormat="1" ht="16.2" thickBot="1">
      <c r="A2" s="130"/>
      <c r="B2" s="130"/>
      <c r="C2" s="130"/>
      <c r="D2" s="130"/>
      <c r="E2" s="130"/>
      <c r="F2" s="130"/>
      <c r="G2" s="130"/>
      <c r="H2" s="130"/>
      <c r="I2" s="130"/>
      <c r="J2" s="130"/>
      <c r="K2" s="108"/>
      <c r="L2" s="130"/>
      <c r="M2" s="110"/>
      <c r="N2" s="37" t="s">
        <v>74</v>
      </c>
      <c r="O2" s="38"/>
      <c r="P2" s="39"/>
      <c r="Q2" s="225">
        <v>0.189</v>
      </c>
      <c r="R2" s="109"/>
    </row>
    <row r="3" spans="1:29" s="111" customFormat="1" ht="16.2" thickBot="1">
      <c r="A3" s="108" t="s">
        <v>79</v>
      </c>
      <c r="B3" s="835">
        <f>'Cumulative Budget Request '!B3</f>
        <v>0</v>
      </c>
      <c r="C3" s="835"/>
      <c r="D3" s="835"/>
      <c r="K3" s="108"/>
      <c r="L3" s="130"/>
      <c r="M3" s="110"/>
      <c r="N3" s="40" t="s">
        <v>75</v>
      </c>
      <c r="O3" s="41"/>
      <c r="P3" s="41"/>
      <c r="Q3" s="709">
        <v>1104</v>
      </c>
      <c r="R3" s="109"/>
    </row>
    <row r="4" spans="1:29" s="111" customFormat="1" ht="16.2" thickBot="1">
      <c r="A4" s="108" t="s">
        <v>70</v>
      </c>
      <c r="B4" s="835">
        <f>'Cumulative Budget Request '!B4</f>
        <v>0</v>
      </c>
      <c r="C4" s="835"/>
      <c r="D4" s="835"/>
      <c r="K4" s="108"/>
      <c r="L4" s="130"/>
      <c r="N4" s="37" t="s">
        <v>164</v>
      </c>
      <c r="O4" s="360"/>
      <c r="P4" s="360"/>
      <c r="Q4" s="225">
        <v>0.03</v>
      </c>
    </row>
    <row r="5" spans="1:29" s="111" customFormat="1" ht="16.2" thickBot="1">
      <c r="A5" s="108" t="s">
        <v>84</v>
      </c>
      <c r="B5" s="643" t="str">
        <f>'Cumulative Budget Request '!B5</f>
        <v>CPRIT</v>
      </c>
      <c r="C5" s="643"/>
      <c r="D5" s="643"/>
      <c r="K5" s="108"/>
      <c r="L5" s="130"/>
      <c r="N5" s="710" t="s">
        <v>76</v>
      </c>
      <c r="O5" s="711"/>
      <c r="P5" s="711"/>
      <c r="Q5" s="712">
        <v>566</v>
      </c>
    </row>
    <row r="6" spans="1:29" s="111" customFormat="1" ht="16.2" thickBot="1">
      <c r="A6" s="108" t="s">
        <v>248</v>
      </c>
      <c r="B6" s="644"/>
      <c r="C6" s="644"/>
      <c r="D6" s="644"/>
      <c r="F6" s="109"/>
      <c r="K6" s="108"/>
      <c r="L6" s="130"/>
      <c r="N6" s="713" t="s">
        <v>165</v>
      </c>
      <c r="O6" s="714"/>
      <c r="P6" s="714"/>
      <c r="Q6" s="715">
        <f>Q4</f>
        <v>0.03</v>
      </c>
    </row>
    <row r="7" spans="1:29" s="111" customFormat="1" ht="16.2" thickBot="1">
      <c r="A7" s="108"/>
      <c r="B7" s="130"/>
      <c r="C7" s="130"/>
      <c r="D7" s="130"/>
      <c r="F7" s="109"/>
      <c r="K7" s="108"/>
      <c r="L7" s="130"/>
      <c r="N7" s="713" t="s">
        <v>493</v>
      </c>
      <c r="O7" s="714"/>
      <c r="P7" s="714"/>
      <c r="Q7" s="715">
        <v>0.35</v>
      </c>
    </row>
    <row r="8" spans="1:29" ht="15" customHeight="1">
      <c r="A8" s="612" t="s">
        <v>249</v>
      </c>
      <c r="B8" s="612"/>
      <c r="C8" s="612"/>
      <c r="D8" s="612"/>
      <c r="E8" s="612"/>
      <c r="F8" s="612"/>
      <c r="G8" s="612"/>
      <c r="H8" s="612"/>
      <c r="I8" s="612"/>
      <c r="J8" s="612"/>
      <c r="K8" s="107"/>
      <c r="L8" s="59"/>
      <c r="N8" s="836"/>
      <c r="O8" s="837"/>
      <c r="P8" s="837"/>
      <c r="Q8" s="838"/>
    </row>
    <row r="9" spans="1:29">
      <c r="J9" s="33"/>
      <c r="N9" s="839"/>
      <c r="O9" s="839"/>
      <c r="P9" s="839"/>
      <c r="Q9" s="840"/>
    </row>
    <row r="10" spans="1:29">
      <c r="A10" s="1" t="s">
        <v>16</v>
      </c>
      <c r="C10" s="58"/>
      <c r="D10" s="58"/>
      <c r="E10" s="8"/>
      <c r="F10" s="8"/>
      <c r="G10" s="8"/>
      <c r="H10" s="8"/>
      <c r="I10" s="8"/>
      <c r="J10" s="45"/>
      <c r="M10" s="58" t="s">
        <v>118</v>
      </c>
      <c r="N10" s="71" t="s">
        <v>80</v>
      </c>
      <c r="O10" s="71"/>
      <c r="P10" s="71" t="s">
        <v>245</v>
      </c>
      <c r="Q10" s="71" t="s">
        <v>108</v>
      </c>
      <c r="R10" s="71" t="s">
        <v>18</v>
      </c>
      <c r="S10" s="71"/>
      <c r="U10" s="625" t="s">
        <v>116</v>
      </c>
      <c r="V10" s="625"/>
      <c r="W10" s="625"/>
      <c r="X10" s="625"/>
      <c r="Y10" s="625"/>
    </row>
    <row r="11" spans="1:29">
      <c r="A11" s="1" t="s">
        <v>17</v>
      </c>
      <c r="C11" s="92"/>
      <c r="D11" s="92"/>
      <c r="E11" s="18" t="s">
        <v>2</v>
      </c>
      <c r="F11" s="18" t="s">
        <v>3</v>
      </c>
      <c r="G11" s="18" t="s">
        <v>4</v>
      </c>
      <c r="H11" s="18" t="s">
        <v>8</v>
      </c>
      <c r="I11" s="18" t="s">
        <v>9</v>
      </c>
      <c r="J11" s="46" t="s">
        <v>1</v>
      </c>
      <c r="M11" s="78" t="s">
        <v>117</v>
      </c>
      <c r="N11" s="46" t="s">
        <v>15</v>
      </c>
      <c r="O11" s="46" t="s">
        <v>245</v>
      </c>
      <c r="P11" s="46" t="s">
        <v>101</v>
      </c>
      <c r="Q11" s="46" t="s">
        <v>109</v>
      </c>
      <c r="R11" s="46" t="s">
        <v>111</v>
      </c>
      <c r="S11" s="46" t="s">
        <v>101</v>
      </c>
      <c r="T11" s="23"/>
      <c r="U11" s="367" t="s">
        <v>31</v>
      </c>
      <c r="V11" s="368" t="s">
        <v>32</v>
      </c>
      <c r="W11" s="368" t="s">
        <v>33</v>
      </c>
      <c r="X11" s="368" t="s">
        <v>34</v>
      </c>
      <c r="Y11" s="368" t="s">
        <v>35</v>
      </c>
    </row>
    <row r="12" spans="1:29">
      <c r="A12" s="58" t="s">
        <v>61</v>
      </c>
      <c r="B12" s="58" t="s">
        <v>62</v>
      </c>
      <c r="D12" s="4"/>
      <c r="E12" s="3"/>
      <c r="F12" s="3"/>
      <c r="G12" s="3"/>
      <c r="H12" s="3"/>
      <c r="I12" s="3"/>
      <c r="J12" s="47"/>
      <c r="M12" s="24"/>
      <c r="N12" s="63"/>
      <c r="O12" s="63"/>
      <c r="P12" s="63"/>
      <c r="Q12" s="229"/>
      <c r="R12" s="63"/>
      <c r="S12" s="229"/>
      <c r="T12" s="3"/>
      <c r="U12" s="367"/>
      <c r="V12" s="368"/>
      <c r="W12" s="368"/>
      <c r="X12" s="368"/>
      <c r="Y12" s="368"/>
      <c r="Z12" s="4"/>
      <c r="AA12" s="4"/>
      <c r="AB12" s="4"/>
      <c r="AC12" s="4"/>
    </row>
    <row r="13" spans="1:29">
      <c r="A13" s="841">
        <f>IF('Cumulative Budget Request '!L12='Member A'!$L$1,'Cumulative Budget Request '!A12,0)</f>
        <v>0</v>
      </c>
      <c r="B13" s="792" t="str">
        <f>IF('Cumulative Budget Request '!L12='Member A'!$L$1,'Cumulative Budget Request '!B12,0)</f>
        <v>Principal Investigator</v>
      </c>
      <c r="D13" s="34" t="s">
        <v>121</v>
      </c>
      <c r="E13" s="100">
        <f>ROUND($R13*$S13,6)</f>
        <v>0</v>
      </c>
      <c r="F13" s="100">
        <f>ROUND($R14*$S14,6)</f>
        <v>0</v>
      </c>
      <c r="G13" s="100">
        <f>ROUND($R15*$S15,6)</f>
        <v>0</v>
      </c>
      <c r="H13" s="100">
        <f>ROUND($R16*$S16,6)</f>
        <v>0</v>
      </c>
      <c r="I13" s="100">
        <f>ROUND($R17*$S17,6)</f>
        <v>0</v>
      </c>
      <c r="J13" s="47"/>
      <c r="M13" s="150">
        <f>IF('Cumulative Budget Request '!L12='Member A'!$L$1,'Cumulative Budget Request '!M12,0)</f>
        <v>0</v>
      </c>
      <c r="N13" s="230">
        <f>ROUND(M13/12,2)</f>
        <v>0</v>
      </c>
      <c r="O13" s="230">
        <f>IF('Cumulative Budget Request '!L12='Member A'!$L$1,'Cumulative Budget Request '!O12,0)</f>
        <v>0</v>
      </c>
      <c r="P13" s="224">
        <f>IF('Cumulative Budget Request '!L12='Member A'!$L$1,'Cumulative Budget Request '!P12,0)</f>
        <v>0</v>
      </c>
      <c r="Q13" s="227">
        <f>IF('Cumulative Budget Request '!L12='Member A'!$L$1,'Cumulative Budget Request '!Q12,0)</f>
        <v>1.03</v>
      </c>
      <c r="R13" s="228">
        <f>IF('Cumulative Budget Request '!L12='Member A'!$L$1,'Cumulative Budget Request '!R12,0)</f>
        <v>0</v>
      </c>
      <c r="S13" s="224">
        <f>IF('Cumulative Budget Request '!L12='Member A'!$L$1,'Cumulative Budget Request '!S12,0)</f>
        <v>12</v>
      </c>
      <c r="T13" s="3"/>
      <c r="U13" s="369">
        <f>IFERROR((E16+E17)/E15,0)</f>
        <v>0</v>
      </c>
      <c r="V13" s="369">
        <f t="shared" ref="V13:Y13" si="0">IFERROR((F16+F17)/F15,0)</f>
        <v>0</v>
      </c>
      <c r="W13" s="369">
        <f t="shared" si="0"/>
        <v>0</v>
      </c>
      <c r="X13" s="369">
        <f t="shared" si="0"/>
        <v>0</v>
      </c>
      <c r="Y13" s="369">
        <f t="shared" si="0"/>
        <v>0</v>
      </c>
      <c r="Z13" s="4"/>
      <c r="AA13" s="4"/>
      <c r="AB13" s="4"/>
      <c r="AC13" s="4"/>
    </row>
    <row r="14" spans="1:29">
      <c r="A14" s="842"/>
      <c r="B14" s="793"/>
      <c r="C14" s="100"/>
      <c r="D14" s="74" t="s">
        <v>15</v>
      </c>
      <c r="E14" s="57">
        <f>ROUND((N13+O13)*E13*Q13,0)</f>
        <v>0</v>
      </c>
      <c r="F14" s="57">
        <f>ROUND((N13+O13)*F13*Q13*Q14,0)</f>
        <v>0</v>
      </c>
      <c r="G14" s="57">
        <f>ROUND((N13+O13)*G13*Q13*Q14*Q15,0)</f>
        <v>0</v>
      </c>
      <c r="H14" s="57">
        <f>ROUND((N13+O13)*H13*Q13*Q14*Q15*Q16,0)</f>
        <v>0</v>
      </c>
      <c r="I14" s="57">
        <f>ROUND((N13+O13)*I13*Q13*Q14*Q15*Q16*Q17,0)</f>
        <v>0</v>
      </c>
      <c r="J14" s="172">
        <f>SUM(E14:I14)</f>
        <v>0</v>
      </c>
      <c r="M14" s="231"/>
      <c r="N14" s="63"/>
      <c r="O14" s="63"/>
      <c r="P14" s="63"/>
      <c r="Q14" s="227">
        <f>IF('Cumulative Budget Request '!L13='Member A'!$L$1,'Cumulative Budget Request '!Q13,0)</f>
        <v>1.03</v>
      </c>
      <c r="R14" s="228">
        <f>IF('Cumulative Budget Request '!L13='Member A'!$L$1,'Cumulative Budget Request '!R13,0)</f>
        <v>0</v>
      </c>
      <c r="S14" s="224">
        <f>IF('Cumulative Budget Request '!L13='Member A'!$L$1,'Cumulative Budget Request '!S13,0)</f>
        <v>12</v>
      </c>
      <c r="T14" s="17"/>
      <c r="U14" s="370"/>
      <c r="V14" s="370"/>
      <c r="W14" s="370"/>
      <c r="X14" s="370"/>
      <c r="Y14" s="370"/>
    </row>
    <row r="15" spans="1:29">
      <c r="A15" s="825"/>
      <c r="B15" s="793"/>
      <c r="C15" s="100"/>
      <c r="D15" s="74" t="s">
        <v>30</v>
      </c>
      <c r="E15" s="57">
        <f>ROUND(E14*$Q$8,0)</f>
        <v>0</v>
      </c>
      <c r="F15" s="57">
        <f>ROUND(F14*$Q$8,0)</f>
        <v>0</v>
      </c>
      <c r="G15" s="57">
        <f>ROUND(G14*$Q$8,0)</f>
        <v>0</v>
      </c>
      <c r="H15" s="57">
        <f>ROUND(H14*$Q$8,0)</f>
        <v>0</v>
      </c>
      <c r="I15" s="57">
        <f>ROUND(I14*$Q$8,0)</f>
        <v>0</v>
      </c>
      <c r="J15" s="172">
        <f>SUM(E15:I15)</f>
        <v>0</v>
      </c>
      <c r="M15" s="231"/>
      <c r="N15" s="63"/>
      <c r="O15" s="63"/>
      <c r="P15" s="63"/>
      <c r="Q15" s="227">
        <f>IF('Cumulative Budget Request '!L14='Member A'!$L$1,'Cumulative Budget Request '!Q14,0)</f>
        <v>1.03</v>
      </c>
      <c r="R15" s="228">
        <f>IF('Cumulative Budget Request '!L14='Member A'!$L$1,'Cumulative Budget Request '!R14,0)</f>
        <v>0</v>
      </c>
      <c r="S15" s="224">
        <f>IF('Cumulative Budget Request '!L14='Member A'!$L$1,'Cumulative Budget Request '!S14,0)</f>
        <v>12</v>
      </c>
      <c r="T15" s="17"/>
      <c r="U15" s="369"/>
      <c r="V15" s="369"/>
      <c r="W15" s="369"/>
      <c r="X15" s="369"/>
      <c r="Y15" s="369"/>
    </row>
    <row r="16" spans="1:29" ht="15">
      <c r="A16" s="825"/>
      <c r="B16" s="793"/>
      <c r="C16" s="100"/>
      <c r="D16" s="74" t="s">
        <v>29</v>
      </c>
      <c r="E16" s="184">
        <f>ROUND($Q$9*E13,0)</f>
        <v>0</v>
      </c>
      <c r="F16" s="184">
        <f>ROUND($Q$9*F13,0)</f>
        <v>0</v>
      </c>
      <c r="G16" s="184">
        <f>ROUND($Q$9*G13,0)</f>
        <v>0</v>
      </c>
      <c r="H16" s="184">
        <f>ROUND($Q$9*H13,0)</f>
        <v>0</v>
      </c>
      <c r="I16" s="184">
        <f>ROUND($Q$9*I13,0)</f>
        <v>0</v>
      </c>
      <c r="J16" s="181">
        <f>SUM(E16:I16)</f>
        <v>0</v>
      </c>
      <c r="M16" s="231"/>
      <c r="N16" s="63"/>
      <c r="O16" s="63"/>
      <c r="P16" s="63"/>
      <c r="Q16" s="227">
        <f>IF('Cumulative Budget Request '!L15='Member A'!$L$1,'Cumulative Budget Request '!Q15,0)</f>
        <v>1.03</v>
      </c>
      <c r="R16" s="228">
        <f>IF('Cumulative Budget Request '!L15='Member A'!$L$1,'Cumulative Budget Request '!R15,0)</f>
        <v>0</v>
      </c>
      <c r="S16" s="224">
        <f>IF('Cumulative Budget Request '!L15='Member A'!$L$1,'Cumulative Budget Request '!S15,0)</f>
        <v>12</v>
      </c>
      <c r="T16" s="17"/>
      <c r="U16" s="369"/>
      <c r="V16" s="369"/>
      <c r="W16" s="369"/>
      <c r="X16" s="369"/>
      <c r="Y16" s="369"/>
    </row>
    <row r="17" spans="1:25">
      <c r="A17" s="825"/>
      <c r="B17" s="793"/>
      <c r="C17" s="100"/>
      <c r="D17" s="77" t="s">
        <v>171</v>
      </c>
      <c r="E17" s="185">
        <f>SUM(E15:E16)</f>
        <v>0</v>
      </c>
      <c r="F17" s="185">
        <f t="shared" ref="F17:I17" si="1">SUM(F15:F16)</f>
        <v>0</v>
      </c>
      <c r="G17" s="185">
        <f t="shared" si="1"/>
        <v>0</v>
      </c>
      <c r="H17" s="185">
        <f t="shared" si="1"/>
        <v>0</v>
      </c>
      <c r="I17" s="185">
        <f t="shared" si="1"/>
        <v>0</v>
      </c>
      <c r="J17" s="186">
        <f>SUM(J15:J16)</f>
        <v>0</v>
      </c>
      <c r="M17" s="231"/>
      <c r="N17" s="63"/>
      <c r="O17" s="63"/>
      <c r="P17" s="63"/>
      <c r="Q17" s="227">
        <f>IF('Cumulative Budget Request '!L16='Member A'!$L$1,'Cumulative Budget Request '!Q16,0)</f>
        <v>1.03</v>
      </c>
      <c r="R17" s="228">
        <f>IF('Cumulative Budget Request '!L16='Member A'!$L$1,'Cumulative Budget Request '!R16,0)</f>
        <v>0</v>
      </c>
      <c r="S17" s="224">
        <f>IF('Cumulative Budget Request '!L16='Member A'!$L$1,'Cumulative Budget Request '!S16,0)</f>
        <v>12</v>
      </c>
      <c r="T17" s="17"/>
      <c r="U17" s="369"/>
      <c r="V17" s="369"/>
      <c r="W17" s="369"/>
      <c r="X17" s="369"/>
      <c r="Y17" s="369"/>
    </row>
    <row r="18" spans="1:25">
      <c r="A18" s="825"/>
      <c r="B18" s="793"/>
      <c r="C18" s="100"/>
      <c r="D18" s="74"/>
      <c r="E18" s="17"/>
      <c r="F18" s="17"/>
      <c r="G18" s="17"/>
      <c r="H18" s="17"/>
      <c r="I18" s="17"/>
      <c r="J18" s="26"/>
      <c r="M18" s="231"/>
      <c r="N18" s="63"/>
      <c r="O18" s="63"/>
      <c r="P18" s="63"/>
      <c r="Q18" s="32"/>
      <c r="R18" s="63"/>
      <c r="S18" s="32"/>
      <c r="T18" s="17"/>
      <c r="U18" s="371"/>
      <c r="V18" s="372"/>
      <c r="W18" s="370"/>
      <c r="X18" s="370"/>
      <c r="Y18" s="370"/>
    </row>
    <row r="19" spans="1:25">
      <c r="A19" s="841">
        <f>IF('Cumulative Budget Request '!L18='Member A'!$L$1,'Cumulative Budget Request '!A18,0)</f>
        <v>0</v>
      </c>
      <c r="B19" s="792" t="str">
        <f>IF('Cumulative Budget Request '!L18='Member A'!$L$1,'Cumulative Budget Request '!B18,0)</f>
        <v>Co-PI</v>
      </c>
      <c r="C19" s="101"/>
      <c r="D19" s="34" t="s">
        <v>121</v>
      </c>
      <c r="E19" s="100">
        <f>ROUND($R19*$S19,6)</f>
        <v>0</v>
      </c>
      <c r="F19" s="100">
        <f>ROUND($R20*$S20,6)</f>
        <v>0</v>
      </c>
      <c r="G19" s="100">
        <f>ROUND($R21*$S21,6)</f>
        <v>0</v>
      </c>
      <c r="H19" s="100">
        <f>ROUND($R22*$S22,6)</f>
        <v>0</v>
      </c>
      <c r="I19" s="100">
        <f>ROUND($R23*$S23,6)</f>
        <v>0</v>
      </c>
      <c r="J19" s="47"/>
      <c r="M19" s="150">
        <f>IF('Cumulative Budget Request '!L18='Member A'!$L$1,'Cumulative Budget Request '!M18,0)</f>
        <v>0</v>
      </c>
      <c r="N19" s="230">
        <f>ROUND(M19/12,2)</f>
        <v>0</v>
      </c>
      <c r="O19" s="230">
        <f>IF('Cumulative Budget Request '!L18='Member A'!$L$1,'Cumulative Budget Request '!O18,0)</f>
        <v>0</v>
      </c>
      <c r="P19" s="224">
        <f>IF('Cumulative Budget Request '!L18='Member A'!$L$1,'Cumulative Budget Request '!P18,0)</f>
        <v>0</v>
      </c>
      <c r="Q19" s="227">
        <f>IF('Cumulative Budget Request '!L18='Member A'!$L$1,'Cumulative Budget Request '!Q18,0)</f>
        <v>1.03</v>
      </c>
      <c r="R19" s="228">
        <f>IF('Cumulative Budget Request '!L18='Member A'!$L$1,'Cumulative Budget Request '!R18,0)</f>
        <v>0</v>
      </c>
      <c r="S19" s="76">
        <f>IF('Cumulative Budget Request '!L18='Member A'!$L$1,'Cumulative Budget Request '!S18,0)</f>
        <v>12</v>
      </c>
      <c r="T19" s="3"/>
      <c r="U19" s="369">
        <f>IFERROR((E22+E23)/E21,0)</f>
        <v>0</v>
      </c>
      <c r="V19" s="369">
        <f t="shared" ref="V19:Y19" si="2">IFERROR((F22+F23)/F21,0)</f>
        <v>0</v>
      </c>
      <c r="W19" s="369">
        <f t="shared" si="2"/>
        <v>0</v>
      </c>
      <c r="X19" s="369">
        <f t="shared" si="2"/>
        <v>0</v>
      </c>
      <c r="Y19" s="369">
        <f t="shared" si="2"/>
        <v>0</v>
      </c>
    </row>
    <row r="20" spans="1:25">
      <c r="A20" s="825"/>
      <c r="B20" s="793"/>
      <c r="C20" s="100"/>
      <c r="D20" s="74" t="s">
        <v>15</v>
      </c>
      <c r="E20" s="57">
        <f>ROUND((N19+O19)*E19*Q19,0)</f>
        <v>0</v>
      </c>
      <c r="F20" s="57">
        <f>ROUND((N19+O19)*F19*Q19*Q20,0)</f>
        <v>0</v>
      </c>
      <c r="G20" s="57">
        <f>ROUND((N19+O19)*G19*Q19*Q20*Q21,0)</f>
        <v>0</v>
      </c>
      <c r="H20" s="57">
        <f>ROUND((N19+O19)*H19*Q19*Q20*Q21*Q22,0)</f>
        <v>0</v>
      </c>
      <c r="I20" s="57">
        <f>ROUND((N19+O19)*I19*Q19*Q20*Q21*Q22*Q23,0)</f>
        <v>0</v>
      </c>
      <c r="J20" s="172">
        <f>SUM(E20:I20)</f>
        <v>0</v>
      </c>
      <c r="M20" s="231"/>
      <c r="N20" s="63"/>
      <c r="O20" s="63"/>
      <c r="P20" s="63"/>
      <c r="Q20" s="227">
        <f>IF('Cumulative Budget Request '!L19='Member A'!$L$1,'Cumulative Budget Request '!Q19,0)</f>
        <v>1.03</v>
      </c>
      <c r="R20" s="228">
        <f>IF('Cumulative Budget Request '!L19='Member A'!$L$1,'Cumulative Budget Request '!R19,0)</f>
        <v>0</v>
      </c>
      <c r="S20" s="76">
        <f>IF('Cumulative Budget Request '!L19='Member A'!$L$1,'Cumulative Budget Request '!S19,0)</f>
        <v>12</v>
      </c>
      <c r="T20" s="17"/>
      <c r="U20" s="370"/>
      <c r="V20" s="370"/>
      <c r="W20" s="370"/>
      <c r="X20" s="370"/>
      <c r="Y20" s="370"/>
    </row>
    <row r="21" spans="1:25" ht="15" customHeight="1">
      <c r="A21" s="825"/>
      <c r="B21" s="793"/>
      <c r="C21" s="100"/>
      <c r="D21" s="74" t="s">
        <v>30</v>
      </c>
      <c r="E21" s="57">
        <f>ROUND(E20*$Q$8,0)</f>
        <v>0</v>
      </c>
      <c r="F21" s="57">
        <f>ROUND(F20*$Q$8,0)</f>
        <v>0</v>
      </c>
      <c r="G21" s="57">
        <f>ROUND(G20*$Q$8,0)</f>
        <v>0</v>
      </c>
      <c r="H21" s="57">
        <f>ROUND(H20*$Q$8,0)</f>
        <v>0</v>
      </c>
      <c r="I21" s="57">
        <f>ROUND(I20*$Q$8,0)</f>
        <v>0</v>
      </c>
      <c r="J21" s="172">
        <f>SUM(E21:I21)</f>
        <v>0</v>
      </c>
      <c r="M21" s="231"/>
      <c r="N21" s="63"/>
      <c r="O21" s="63"/>
      <c r="P21" s="63"/>
      <c r="Q21" s="227">
        <f>IF('Cumulative Budget Request '!L20='Member A'!$L$1,'Cumulative Budget Request '!Q20,0)</f>
        <v>1.03</v>
      </c>
      <c r="R21" s="228">
        <f>IF('Cumulative Budget Request '!L20='Member A'!$L$1,'Cumulative Budget Request '!R20,0)</f>
        <v>0</v>
      </c>
      <c r="S21" s="76">
        <f>IF('Cumulative Budget Request '!L20='Member A'!$L$1,'Cumulative Budget Request '!S20,0)</f>
        <v>12</v>
      </c>
      <c r="T21" s="17"/>
      <c r="U21" s="369"/>
      <c r="V21" s="369"/>
      <c r="W21" s="369"/>
      <c r="X21" s="369"/>
      <c r="Y21" s="369"/>
    </row>
    <row r="22" spans="1:25" ht="13.5" customHeight="1">
      <c r="A22" s="825"/>
      <c r="B22" s="793"/>
      <c r="C22" s="100"/>
      <c r="D22" s="74" t="s">
        <v>29</v>
      </c>
      <c r="E22" s="184">
        <f>ROUND($Q$9*E19,0)</f>
        <v>0</v>
      </c>
      <c r="F22" s="184">
        <f>ROUND($Q$9*F19,0)</f>
        <v>0</v>
      </c>
      <c r="G22" s="184">
        <f>ROUND($Q$9*G19,0)</f>
        <v>0</v>
      </c>
      <c r="H22" s="184">
        <f>ROUND($Q$9*H19,0)</f>
        <v>0</v>
      </c>
      <c r="I22" s="184">
        <f>ROUND($Q$9*I19,0)</f>
        <v>0</v>
      </c>
      <c r="J22" s="181">
        <f>SUM(E22:I22)</f>
        <v>0</v>
      </c>
      <c r="M22" s="231"/>
      <c r="N22" s="63"/>
      <c r="O22" s="63"/>
      <c r="P22" s="63"/>
      <c r="Q22" s="227">
        <f>IF('Cumulative Budget Request '!L21='Member A'!$L$1,'Cumulative Budget Request '!Q21,0)</f>
        <v>1.03</v>
      </c>
      <c r="R22" s="228">
        <f>IF('Cumulative Budget Request '!L21='Member A'!$L$1,'Cumulative Budget Request '!R21,0)</f>
        <v>0</v>
      </c>
      <c r="S22" s="76">
        <f>IF('Cumulative Budget Request '!L21='Member A'!$L$1,'Cumulative Budget Request '!S21,0)</f>
        <v>12</v>
      </c>
      <c r="T22" s="17"/>
      <c r="U22" s="369"/>
      <c r="V22" s="369"/>
      <c r="W22" s="369"/>
      <c r="X22" s="369"/>
      <c r="Y22" s="369"/>
    </row>
    <row r="23" spans="1:25">
      <c r="A23" s="825"/>
      <c r="B23" s="793"/>
      <c r="C23" s="100"/>
      <c r="D23" s="77" t="s">
        <v>171</v>
      </c>
      <c r="E23" s="185">
        <f>SUM(E21:E22)</f>
        <v>0</v>
      </c>
      <c r="F23" s="185">
        <f t="shared" ref="F23:I23" si="3">SUM(F21:F22)</f>
        <v>0</v>
      </c>
      <c r="G23" s="185">
        <f t="shared" si="3"/>
        <v>0</v>
      </c>
      <c r="H23" s="185">
        <f t="shared" si="3"/>
        <v>0</v>
      </c>
      <c r="I23" s="185">
        <f t="shared" si="3"/>
        <v>0</v>
      </c>
      <c r="J23" s="186">
        <f>SUM(J21:J22)</f>
        <v>0</v>
      </c>
      <c r="M23" s="231"/>
      <c r="N23" s="63"/>
      <c r="O23" s="63"/>
      <c r="P23" s="63"/>
      <c r="Q23" s="227">
        <f>IF('Cumulative Budget Request '!L22='Member A'!$L$1,'Cumulative Budget Request '!Q22,0)</f>
        <v>1.03</v>
      </c>
      <c r="R23" s="228">
        <f>IF('Cumulative Budget Request '!L22='Member A'!$L$1,'Cumulative Budget Request '!R22,0)</f>
        <v>0</v>
      </c>
      <c r="S23" s="76">
        <f>IF('Cumulative Budget Request '!L22='Member A'!$L$1,'Cumulative Budget Request '!S22,0)</f>
        <v>12</v>
      </c>
      <c r="T23" s="17"/>
      <c r="U23" s="369"/>
      <c r="V23" s="369"/>
      <c r="W23" s="369"/>
      <c r="X23" s="369"/>
      <c r="Y23" s="369"/>
    </row>
    <row r="24" spans="1:25">
      <c r="A24" s="825"/>
      <c r="B24" s="793"/>
      <c r="C24" s="100"/>
      <c r="D24" s="74"/>
      <c r="E24" s="17"/>
      <c r="F24" s="17"/>
      <c r="G24" s="17"/>
      <c r="H24" s="17"/>
      <c r="I24" s="17"/>
      <c r="J24" s="26"/>
      <c r="M24" s="231"/>
      <c r="N24" s="63"/>
      <c r="O24" s="63"/>
      <c r="P24" s="63"/>
      <c r="Q24" s="32"/>
      <c r="R24" s="63"/>
      <c r="S24" s="32"/>
      <c r="T24" s="17"/>
      <c r="U24" s="371"/>
      <c r="V24" s="372"/>
      <c r="W24" s="370"/>
      <c r="X24" s="370"/>
      <c r="Y24" s="370"/>
    </row>
    <row r="25" spans="1:25">
      <c r="A25" s="841">
        <f>IF('Cumulative Budget Request '!L24='Member A'!$L$1,'Cumulative Budget Request '!A24,0)</f>
        <v>0</v>
      </c>
      <c r="B25" s="792" t="str">
        <f>IF('Cumulative Budget Request '!L24='Member A'!$L$1,'Cumulative Budget Request '!B24,0)</f>
        <v>Co-PI</v>
      </c>
      <c r="C25" s="101"/>
      <c r="D25" s="34" t="s">
        <v>121</v>
      </c>
      <c r="E25" s="100">
        <f>ROUND($R25*$S25,6)</f>
        <v>0</v>
      </c>
      <c r="F25" s="100">
        <f>ROUND($R26*$S26,6)</f>
        <v>0</v>
      </c>
      <c r="G25" s="100">
        <f>ROUND($R27*$S27,6)</f>
        <v>0</v>
      </c>
      <c r="H25" s="100">
        <f>ROUND($R28*$S28,6)</f>
        <v>0</v>
      </c>
      <c r="I25" s="100">
        <f>ROUND($R29*$S29,6)</f>
        <v>0</v>
      </c>
      <c r="J25" s="47"/>
      <c r="M25" s="150">
        <f>IF('Cumulative Budget Request '!L24='Member A'!$L$1,'Cumulative Budget Request '!M24,0)</f>
        <v>0</v>
      </c>
      <c r="N25" s="230">
        <f>ROUND(M25/12,2)</f>
        <v>0</v>
      </c>
      <c r="O25" s="230">
        <f>IF('Cumulative Budget Request '!L24='Member A'!$L$1,'Cumulative Budget Request '!O24,0)</f>
        <v>0</v>
      </c>
      <c r="P25" s="224">
        <f>IF('Cumulative Budget Request '!L24='Member A'!$L$1,'Cumulative Budget Request '!P24,0)</f>
        <v>0</v>
      </c>
      <c r="Q25" s="227">
        <f>IF('Cumulative Budget Request '!L24='Member A'!$L$1,'Cumulative Budget Request '!Q24,0)</f>
        <v>1.03</v>
      </c>
      <c r="R25" s="228">
        <f>IF('Cumulative Budget Request '!L24='Member A'!$L$1,'Cumulative Budget Request '!R24,0)</f>
        <v>0</v>
      </c>
      <c r="S25" s="76">
        <f>IF('Cumulative Budget Request '!L24='Member A'!$L$1,'Cumulative Budget Request '!S24,0)</f>
        <v>12</v>
      </c>
      <c r="T25" s="3"/>
      <c r="U25" s="369">
        <f>IFERROR((E28+E29)/E27,0)</f>
        <v>0</v>
      </c>
      <c r="V25" s="369">
        <f t="shared" ref="V25:Y25" si="4">IFERROR((F28+F29)/F27,0)</f>
        <v>0</v>
      </c>
      <c r="W25" s="369">
        <f t="shared" si="4"/>
        <v>0</v>
      </c>
      <c r="X25" s="369">
        <f t="shared" si="4"/>
        <v>0</v>
      </c>
      <c r="Y25" s="369">
        <f t="shared" si="4"/>
        <v>0</v>
      </c>
    </row>
    <row r="26" spans="1:25">
      <c r="A26" s="842"/>
      <c r="B26" s="793"/>
      <c r="C26" s="100"/>
      <c r="D26" s="74" t="s">
        <v>15</v>
      </c>
      <c r="E26" s="57">
        <f>ROUND((N25+O25)*E25*Q25,0)</f>
        <v>0</v>
      </c>
      <c r="F26" s="57">
        <f>ROUND((N25+O25)*F25*Q25*Q26,0)</f>
        <v>0</v>
      </c>
      <c r="G26" s="57">
        <f>ROUND((N25+O25)*G25*Q25*Q26*Q27,0)</f>
        <v>0</v>
      </c>
      <c r="H26" s="57">
        <f>ROUND((N25+O25)*H25*Q25*Q26*Q27*Q28,0)</f>
        <v>0</v>
      </c>
      <c r="I26" s="57">
        <f>ROUND((N25+O25)*I25*Q25*Q26*Q27*Q28*Q29,0)</f>
        <v>0</v>
      </c>
      <c r="J26" s="172">
        <f>SUM(E26:I26)</f>
        <v>0</v>
      </c>
      <c r="M26" s="231"/>
      <c r="N26" s="63"/>
      <c r="O26" s="63"/>
      <c r="P26" s="63"/>
      <c r="Q26" s="227">
        <f>IF('Cumulative Budget Request '!L25='Member A'!$L$1,'Cumulative Budget Request '!Q25,0)</f>
        <v>1.03</v>
      </c>
      <c r="R26" s="228">
        <f>IF('Cumulative Budget Request '!L25='Member A'!$L$1,'Cumulative Budget Request '!R25,0)</f>
        <v>0</v>
      </c>
      <c r="S26" s="76">
        <f>IF('Cumulative Budget Request '!L25='Member A'!$L$1,'Cumulative Budget Request '!S25,0)</f>
        <v>12</v>
      </c>
      <c r="T26" s="17"/>
      <c r="U26" s="370"/>
      <c r="V26" s="370"/>
      <c r="W26" s="370"/>
      <c r="X26" s="370"/>
      <c r="Y26" s="370"/>
    </row>
    <row r="27" spans="1:25">
      <c r="A27" s="825"/>
      <c r="B27" s="793"/>
      <c r="C27" s="100"/>
      <c r="D27" s="74" t="s">
        <v>30</v>
      </c>
      <c r="E27" s="57">
        <f>ROUND(E26*$Q$8,0)</f>
        <v>0</v>
      </c>
      <c r="F27" s="57">
        <f>ROUND(F26*$Q$8,0)</f>
        <v>0</v>
      </c>
      <c r="G27" s="57">
        <f>ROUND(G26*$Q$8,0)</f>
        <v>0</v>
      </c>
      <c r="H27" s="57">
        <f>ROUND(H26*$Q$8,0)</f>
        <v>0</v>
      </c>
      <c r="I27" s="57">
        <f>ROUND(I26*$Q$8,0)</f>
        <v>0</v>
      </c>
      <c r="J27" s="172">
        <f>SUM(E27:I27)</f>
        <v>0</v>
      </c>
      <c r="M27" s="231"/>
      <c r="N27" s="63"/>
      <c r="O27" s="63"/>
      <c r="P27" s="63"/>
      <c r="Q27" s="227">
        <f>IF('Cumulative Budget Request '!L26='Member A'!$L$1,'Cumulative Budget Request '!Q26,0)</f>
        <v>1.03</v>
      </c>
      <c r="R27" s="228">
        <f>IF('Cumulative Budget Request '!L26='Member A'!$L$1,'Cumulative Budget Request '!R26,0)</f>
        <v>0</v>
      </c>
      <c r="S27" s="76">
        <f>IF('Cumulative Budget Request '!L26='Member A'!$L$1,'Cumulative Budget Request '!S26,0)</f>
        <v>12</v>
      </c>
      <c r="T27" s="17"/>
      <c r="U27" s="369"/>
      <c r="V27" s="369"/>
      <c r="W27" s="369"/>
      <c r="X27" s="369"/>
      <c r="Y27" s="369"/>
    </row>
    <row r="28" spans="1:25" ht="15">
      <c r="A28" s="825"/>
      <c r="B28" s="793"/>
      <c r="C28" s="100"/>
      <c r="D28" s="74" t="s">
        <v>29</v>
      </c>
      <c r="E28" s="184">
        <f>ROUND($Q$9*E25,0)</f>
        <v>0</v>
      </c>
      <c r="F28" s="184">
        <f>ROUND($Q$9*F25,0)</f>
        <v>0</v>
      </c>
      <c r="G28" s="184">
        <f>ROUND($Q$9*G25,0)</f>
        <v>0</v>
      </c>
      <c r="H28" s="184">
        <f>ROUND($Q$9*H25,0)</f>
        <v>0</v>
      </c>
      <c r="I28" s="184">
        <f>ROUND($Q$9*I25,0)</f>
        <v>0</v>
      </c>
      <c r="J28" s="181">
        <f>SUM(E28:I28)</f>
        <v>0</v>
      </c>
      <c r="M28" s="231"/>
      <c r="N28" s="63"/>
      <c r="O28" s="63"/>
      <c r="P28" s="63"/>
      <c r="Q28" s="227">
        <f>IF('Cumulative Budget Request '!L27='Member A'!$L$1,'Cumulative Budget Request '!Q27,0)</f>
        <v>1.03</v>
      </c>
      <c r="R28" s="228">
        <f>IF('Cumulative Budget Request '!L27='Member A'!$L$1,'Cumulative Budget Request '!R27,0)</f>
        <v>0</v>
      </c>
      <c r="S28" s="76">
        <f>IF('Cumulative Budget Request '!L27='Member A'!$L$1,'Cumulative Budget Request '!S27,0)</f>
        <v>12</v>
      </c>
      <c r="T28" s="17"/>
      <c r="U28" s="369"/>
      <c r="V28" s="369"/>
      <c r="W28" s="369"/>
      <c r="X28" s="369"/>
      <c r="Y28" s="369"/>
    </row>
    <row r="29" spans="1:25">
      <c r="A29" s="825"/>
      <c r="B29" s="793"/>
      <c r="C29" s="100"/>
      <c r="D29" s="77" t="s">
        <v>171</v>
      </c>
      <c r="E29" s="185">
        <f>SUM(E27:E28)</f>
        <v>0</v>
      </c>
      <c r="F29" s="185">
        <f t="shared" ref="F29:I29" si="5">SUM(F27:F28)</f>
        <v>0</v>
      </c>
      <c r="G29" s="185">
        <f t="shared" si="5"/>
        <v>0</v>
      </c>
      <c r="H29" s="185">
        <f t="shared" si="5"/>
        <v>0</v>
      </c>
      <c r="I29" s="185">
        <f t="shared" si="5"/>
        <v>0</v>
      </c>
      <c r="J29" s="186">
        <f>SUM(J27:J28)</f>
        <v>0</v>
      </c>
      <c r="M29" s="231"/>
      <c r="N29" s="63"/>
      <c r="O29" s="63"/>
      <c r="P29" s="63"/>
      <c r="Q29" s="227">
        <f>IF('Cumulative Budget Request '!L28='Member A'!$L$1,'Cumulative Budget Request '!Q28,0)</f>
        <v>1.03</v>
      </c>
      <c r="R29" s="228">
        <f>IF('Cumulative Budget Request '!L28='Member A'!$L$1,'Cumulative Budget Request '!R28,0)</f>
        <v>0</v>
      </c>
      <c r="S29" s="76">
        <f>IF('Cumulative Budget Request '!L28='Member A'!$L$1,'Cumulative Budget Request '!S28,0)</f>
        <v>12</v>
      </c>
      <c r="T29" s="17"/>
      <c r="U29" s="369"/>
      <c r="V29" s="369"/>
      <c r="W29" s="369"/>
      <c r="X29" s="369"/>
      <c r="Y29" s="369"/>
    </row>
    <row r="30" spans="1:25">
      <c r="A30" s="825"/>
      <c r="B30" s="793"/>
      <c r="C30" s="100"/>
      <c r="D30" s="74"/>
      <c r="E30" s="17"/>
      <c r="F30" s="17"/>
      <c r="G30" s="17"/>
      <c r="H30" s="17"/>
      <c r="I30" s="17"/>
      <c r="J30" s="26"/>
      <c r="M30" s="231"/>
      <c r="N30" s="63"/>
      <c r="O30" s="63"/>
      <c r="P30" s="63"/>
      <c r="Q30" s="32"/>
      <c r="R30" s="63"/>
      <c r="S30" s="32"/>
      <c r="T30" s="17"/>
      <c r="U30" s="371"/>
      <c r="V30" s="372"/>
      <c r="W30" s="370"/>
      <c r="X30" s="370"/>
      <c r="Y30" s="370"/>
    </row>
    <row r="31" spans="1:25">
      <c r="A31" s="841">
        <f>IF('Cumulative Budget Request '!L30='Member A'!$L$1,'Cumulative Budget Request '!A30,0)</f>
        <v>0</v>
      </c>
      <c r="B31" s="792" t="str">
        <f>IF('Cumulative Budget Request '!L30='Member A'!$L$1,'Cumulative Budget Request '!B30,0)</f>
        <v>Co-PI</v>
      </c>
      <c r="C31" s="101"/>
      <c r="D31" s="34" t="s">
        <v>121</v>
      </c>
      <c r="E31" s="100">
        <f>ROUND($R31*$S31,6)</f>
        <v>0</v>
      </c>
      <c r="F31" s="100">
        <f>ROUND($R32*$S32,6)</f>
        <v>0</v>
      </c>
      <c r="G31" s="100">
        <f>ROUND($R33*$S33,6)</f>
        <v>0</v>
      </c>
      <c r="H31" s="100">
        <f>ROUND($R34*$S34,6)</f>
        <v>0</v>
      </c>
      <c r="I31" s="100">
        <f>ROUND($R35*$S35,6)</f>
        <v>0</v>
      </c>
      <c r="J31" s="47"/>
      <c r="M31" s="150">
        <f>IF('Cumulative Budget Request '!L30='Member A'!$L$1,'Cumulative Budget Request '!M30,0)</f>
        <v>0</v>
      </c>
      <c r="N31" s="230">
        <f>ROUND(M31/12,2)</f>
        <v>0</v>
      </c>
      <c r="O31" s="230">
        <f>IF('Cumulative Budget Request '!L30='Member A'!$L$1,'Cumulative Budget Request '!O30,0)</f>
        <v>0</v>
      </c>
      <c r="P31" s="224">
        <f>IF('Cumulative Budget Request '!L30='Member A'!$L$1,'Cumulative Budget Request '!P30,0)</f>
        <v>0</v>
      </c>
      <c r="Q31" s="227">
        <f>IF('Cumulative Budget Request '!L30='Member A'!$L$1,'Cumulative Budget Request '!Q30,0)</f>
        <v>1.03</v>
      </c>
      <c r="R31" s="228">
        <f>IF('Cumulative Budget Request '!L30='Member A'!$L$1,'Cumulative Budget Request '!R30,0)</f>
        <v>0</v>
      </c>
      <c r="S31" s="76">
        <f>IF('Cumulative Budget Request '!L30='Member A'!$L$1,'Cumulative Budget Request '!S30,0)</f>
        <v>12</v>
      </c>
      <c r="T31" s="3"/>
      <c r="U31" s="369">
        <f>IFERROR((E34+E35)/E33,0)</f>
        <v>0</v>
      </c>
      <c r="V31" s="369">
        <f t="shared" ref="V31:Y31" si="6">IFERROR((F34+F35)/F33,0)</f>
        <v>0</v>
      </c>
      <c r="W31" s="369">
        <f t="shared" si="6"/>
        <v>0</v>
      </c>
      <c r="X31" s="369">
        <f t="shared" si="6"/>
        <v>0</v>
      </c>
      <c r="Y31" s="369">
        <f t="shared" si="6"/>
        <v>0</v>
      </c>
    </row>
    <row r="32" spans="1:25">
      <c r="A32" s="825"/>
      <c r="B32" s="842"/>
      <c r="C32" s="100"/>
      <c r="D32" s="74" t="s">
        <v>15</v>
      </c>
      <c r="E32" s="57">
        <f>ROUND((N31+O31)*E31*Q31,0)</f>
        <v>0</v>
      </c>
      <c r="F32" s="57">
        <f>ROUND((N31+O31)*F31*Q31*Q32,0)</f>
        <v>0</v>
      </c>
      <c r="G32" s="57">
        <f>ROUND((N31+O31)*G31*Q31*Q32*Q33,0)</f>
        <v>0</v>
      </c>
      <c r="H32" s="57">
        <f>ROUND((N31+O31)*H31*Q31*Q32*Q33*Q34,0)</f>
        <v>0</v>
      </c>
      <c r="I32" s="57">
        <f>ROUND((N31+O31)*I31*Q31*Q32*Q33*Q34*Q35,0)</f>
        <v>0</v>
      </c>
      <c r="J32" s="172">
        <f>SUM(E32:I32)</f>
        <v>0</v>
      </c>
      <c r="M32" s="231"/>
      <c r="N32" s="63"/>
      <c r="O32" s="63"/>
      <c r="P32" s="63"/>
      <c r="Q32" s="227">
        <f>IF('Cumulative Budget Request '!L31='Member A'!$L$1,'Cumulative Budget Request '!Q31,0)</f>
        <v>1.03</v>
      </c>
      <c r="R32" s="228">
        <f>IF('Cumulative Budget Request '!L31='Member A'!$L$1,'Cumulative Budget Request '!R31,0)</f>
        <v>0</v>
      </c>
      <c r="S32" s="76">
        <f>IF('Cumulative Budget Request '!L31='Member A'!$L$1,'Cumulative Budget Request '!S31,0)</f>
        <v>12</v>
      </c>
      <c r="T32" s="17"/>
      <c r="U32" s="370"/>
      <c r="V32" s="370"/>
      <c r="W32" s="370"/>
      <c r="X32" s="370"/>
      <c r="Y32" s="370"/>
    </row>
    <row r="33" spans="1:25">
      <c r="A33" s="825"/>
      <c r="B33" s="793"/>
      <c r="C33" s="100"/>
      <c r="D33" s="74" t="s">
        <v>30</v>
      </c>
      <c r="E33" s="57">
        <f>ROUND(E32*$Q$8,0)</f>
        <v>0</v>
      </c>
      <c r="F33" s="57">
        <f>ROUND(F32*$Q$8,0)</f>
        <v>0</v>
      </c>
      <c r="G33" s="57">
        <f>ROUND(G32*$Q$8,0)</f>
        <v>0</v>
      </c>
      <c r="H33" s="57">
        <f>ROUND(H32*$Q$8,0)</f>
        <v>0</v>
      </c>
      <c r="I33" s="57">
        <f>ROUND(I32*$Q$8,0)</f>
        <v>0</v>
      </c>
      <c r="J33" s="172">
        <f>SUM(E33:I33)</f>
        <v>0</v>
      </c>
      <c r="M33" s="231"/>
      <c r="N33" s="63"/>
      <c r="O33" s="63"/>
      <c r="P33" s="63"/>
      <c r="Q33" s="227">
        <f>IF('Cumulative Budget Request '!L32='Member A'!$L$1,'Cumulative Budget Request '!Q32,0)</f>
        <v>1.03</v>
      </c>
      <c r="R33" s="228">
        <f>IF('Cumulative Budget Request '!L32='Member A'!$L$1,'Cumulative Budget Request '!R32,0)</f>
        <v>0</v>
      </c>
      <c r="S33" s="76">
        <f>IF('Cumulative Budget Request '!L32='Member A'!$L$1,'Cumulative Budget Request '!S32,0)</f>
        <v>12</v>
      </c>
      <c r="T33" s="17"/>
      <c r="U33" s="369"/>
      <c r="V33" s="369"/>
      <c r="W33" s="369"/>
      <c r="X33" s="369"/>
      <c r="Y33" s="369"/>
    </row>
    <row r="34" spans="1:25" ht="15">
      <c r="A34" s="825"/>
      <c r="B34" s="793"/>
      <c r="C34" s="100"/>
      <c r="D34" s="74" t="s">
        <v>29</v>
      </c>
      <c r="E34" s="184">
        <f>ROUND($Q$9*E31,0)</f>
        <v>0</v>
      </c>
      <c r="F34" s="184">
        <f>ROUND($Q$9*F31,0)</f>
        <v>0</v>
      </c>
      <c r="G34" s="184">
        <f>ROUND($Q$9*G31,0)</f>
        <v>0</v>
      </c>
      <c r="H34" s="184">
        <f>ROUND($Q$9*H31,0)</f>
        <v>0</v>
      </c>
      <c r="I34" s="184">
        <f>ROUND($Q$9*I31,0)</f>
        <v>0</v>
      </c>
      <c r="J34" s="181">
        <f>SUM(E34:I34)</f>
        <v>0</v>
      </c>
      <c r="M34" s="231"/>
      <c r="N34" s="63"/>
      <c r="O34" s="63"/>
      <c r="P34" s="63"/>
      <c r="Q34" s="227">
        <f>IF('Cumulative Budget Request '!L33='Member A'!$L$1,'Cumulative Budget Request '!Q33,0)</f>
        <v>1.03</v>
      </c>
      <c r="R34" s="228">
        <f>IF('Cumulative Budget Request '!L33='Member A'!$L$1,'Cumulative Budget Request '!R33,0)</f>
        <v>0</v>
      </c>
      <c r="S34" s="76">
        <f>IF('Cumulative Budget Request '!L33='Member A'!$L$1,'Cumulative Budget Request '!S33,0)</f>
        <v>12</v>
      </c>
      <c r="T34" s="17"/>
      <c r="U34" s="369"/>
      <c r="V34" s="369"/>
      <c r="W34" s="369"/>
      <c r="X34" s="369"/>
      <c r="Y34" s="369"/>
    </row>
    <row r="35" spans="1:25">
      <c r="A35" s="825"/>
      <c r="B35" s="793"/>
      <c r="C35" s="100"/>
      <c r="D35" s="77" t="s">
        <v>171</v>
      </c>
      <c r="E35" s="185">
        <f>SUM(E33:E34)</f>
        <v>0</v>
      </c>
      <c r="F35" s="185">
        <f t="shared" ref="F35:I35" si="7">SUM(F33:F34)</f>
        <v>0</v>
      </c>
      <c r="G35" s="185">
        <f t="shared" si="7"/>
        <v>0</v>
      </c>
      <c r="H35" s="185">
        <f t="shared" si="7"/>
        <v>0</v>
      </c>
      <c r="I35" s="185">
        <f t="shared" si="7"/>
        <v>0</v>
      </c>
      <c r="J35" s="186">
        <f>SUM(J33:J34)</f>
        <v>0</v>
      </c>
      <c r="M35" s="231"/>
      <c r="N35" s="63"/>
      <c r="O35" s="63"/>
      <c r="P35" s="63"/>
      <c r="Q35" s="227">
        <f>IF('Cumulative Budget Request '!L34='Member A'!$L$1,'Cumulative Budget Request '!Q34,0)</f>
        <v>1.03</v>
      </c>
      <c r="R35" s="228">
        <f>IF('Cumulative Budget Request '!L34='Member A'!$L$1,'Cumulative Budget Request '!R34,0)</f>
        <v>0</v>
      </c>
      <c r="S35" s="76">
        <f>IF('Cumulative Budget Request '!L34='Member A'!$L$1,'Cumulative Budget Request '!S34,0)</f>
        <v>12</v>
      </c>
      <c r="T35" s="17"/>
      <c r="U35" s="369"/>
      <c r="V35" s="369"/>
      <c r="W35" s="369"/>
      <c r="X35" s="369"/>
      <c r="Y35" s="369"/>
    </row>
    <row r="36" spans="1:25">
      <c r="A36" s="825"/>
      <c r="B36" s="793"/>
      <c r="C36" s="100"/>
      <c r="D36" s="74"/>
      <c r="E36" s="17"/>
      <c r="F36" s="17"/>
      <c r="G36" s="17"/>
      <c r="H36" s="17"/>
      <c r="I36" s="17"/>
      <c r="J36" s="26"/>
      <c r="M36" s="231"/>
      <c r="N36" s="63"/>
      <c r="O36" s="63"/>
      <c r="P36" s="63"/>
      <c r="Q36" s="32"/>
      <c r="R36" s="63"/>
      <c r="S36" s="32"/>
      <c r="T36" s="17"/>
      <c r="U36" s="371"/>
      <c r="V36" s="372"/>
      <c r="W36" s="370"/>
      <c r="X36" s="370"/>
      <c r="Y36" s="370"/>
    </row>
    <row r="37" spans="1:25">
      <c r="A37" s="841">
        <f>IF('Cumulative Budget Request '!L36='Member A'!$L$1,'Cumulative Budget Request '!A36,0)</f>
        <v>0</v>
      </c>
      <c r="B37" s="792" t="str">
        <f>IF('Cumulative Budget Request '!L36='Member A'!$L$1,'Cumulative Budget Request '!B36,0)</f>
        <v>Co-PI</v>
      </c>
      <c r="C37" s="101"/>
      <c r="D37" s="34" t="s">
        <v>121</v>
      </c>
      <c r="E37" s="100">
        <f>ROUND($R37*$S37,6)</f>
        <v>0</v>
      </c>
      <c r="F37" s="100">
        <f>ROUND($R38*$S38,6)</f>
        <v>0</v>
      </c>
      <c r="G37" s="100">
        <f>ROUND($R39*$S39,6)</f>
        <v>0</v>
      </c>
      <c r="H37" s="100">
        <f>ROUND($R40*$S40,6)</f>
        <v>0</v>
      </c>
      <c r="I37" s="100">
        <f>ROUND($R41*$S41,6)</f>
        <v>0</v>
      </c>
      <c r="J37" s="47"/>
      <c r="M37" s="150">
        <f>IF('Cumulative Budget Request '!L36='Member A'!$L$1,'Cumulative Budget Request '!M36,0)</f>
        <v>0</v>
      </c>
      <c r="N37" s="230">
        <f>ROUND(M37/12,2)</f>
        <v>0</v>
      </c>
      <c r="O37" s="230">
        <f>IF('Cumulative Budget Request '!L36='Member A'!$L$1,'Cumulative Budget Request '!O36,0)</f>
        <v>0</v>
      </c>
      <c r="P37" s="224">
        <f>IF('Cumulative Budget Request '!L36='Member A'!$L$1,'Cumulative Budget Request '!P36,0)</f>
        <v>0</v>
      </c>
      <c r="Q37" s="227">
        <f>IF('Cumulative Budget Request '!L36='Member A'!$L$1,'Cumulative Budget Request '!Q36,0)</f>
        <v>1.03</v>
      </c>
      <c r="R37" s="228">
        <f>IF('Cumulative Budget Request '!L36='Member A'!$L$1,'Cumulative Budget Request '!R36,0)</f>
        <v>0</v>
      </c>
      <c r="S37" s="76">
        <f>IF('Cumulative Budget Request '!L36='Member A'!$L$1,'Cumulative Budget Request '!S36,0)</f>
        <v>12</v>
      </c>
      <c r="T37" s="3"/>
      <c r="U37" s="369">
        <f>IFERROR((E40+E41)/E39,0)</f>
        <v>0</v>
      </c>
      <c r="V37" s="369">
        <f t="shared" ref="V37:Y37" si="8">IFERROR((F40+F41)/F39,0)</f>
        <v>0</v>
      </c>
      <c r="W37" s="369">
        <f t="shared" si="8"/>
        <v>0</v>
      </c>
      <c r="X37" s="369">
        <f t="shared" si="8"/>
        <v>0</v>
      </c>
      <c r="Y37" s="369">
        <f t="shared" si="8"/>
        <v>0</v>
      </c>
    </row>
    <row r="38" spans="1:25">
      <c r="A38" s="825"/>
      <c r="B38" s="842"/>
      <c r="C38" s="100"/>
      <c r="D38" s="74" t="s">
        <v>15</v>
      </c>
      <c r="E38" s="57">
        <f>ROUND((N37+O37)*E37*Q37,0)</f>
        <v>0</v>
      </c>
      <c r="F38" s="57">
        <f>ROUND((N37+O37)*F37*Q37*Q38,0)</f>
        <v>0</v>
      </c>
      <c r="G38" s="57">
        <f>ROUND((N37+O37)*G37*Q37*Q38*Q39,0)</f>
        <v>0</v>
      </c>
      <c r="H38" s="57">
        <f>ROUND((N37+O37)*H37*Q37*Q38*Q39*Q40,0)</f>
        <v>0</v>
      </c>
      <c r="I38" s="57">
        <f>ROUND((N37+O37)*I37*Q37*Q38*Q39*Q40*Q41,0)</f>
        <v>0</v>
      </c>
      <c r="J38" s="172">
        <f>SUM(E38:I38)</f>
        <v>0</v>
      </c>
      <c r="M38" s="231"/>
      <c r="N38" s="63"/>
      <c r="O38" s="63"/>
      <c r="P38" s="63"/>
      <c r="Q38" s="227">
        <f>IF('Cumulative Budget Request '!L37='Member A'!$L$1,'Cumulative Budget Request '!Q37,0)</f>
        <v>1.03</v>
      </c>
      <c r="R38" s="228">
        <f>IF('Cumulative Budget Request '!L37='Member A'!$L$1,'Cumulative Budget Request '!R37,0)</f>
        <v>0</v>
      </c>
      <c r="S38" s="76">
        <f>IF('Cumulative Budget Request '!L37='Member A'!$L$1,'Cumulative Budget Request '!S37,0)</f>
        <v>12</v>
      </c>
      <c r="T38" s="17"/>
      <c r="U38" s="370"/>
      <c r="V38" s="370"/>
      <c r="W38" s="370"/>
      <c r="X38" s="370"/>
      <c r="Y38" s="370"/>
    </row>
    <row r="39" spans="1:25">
      <c r="A39" s="825"/>
      <c r="B39" s="793"/>
      <c r="C39" s="100"/>
      <c r="D39" s="74" t="s">
        <v>30</v>
      </c>
      <c r="E39" s="57">
        <f>ROUND(E38*$Q$8,0)</f>
        <v>0</v>
      </c>
      <c r="F39" s="57">
        <f>ROUND(F38*$Q$8,0)</f>
        <v>0</v>
      </c>
      <c r="G39" s="57">
        <f>ROUND(G38*$Q$8,0)</f>
        <v>0</v>
      </c>
      <c r="H39" s="57">
        <f>ROUND(H38*$Q$8,0)</f>
        <v>0</v>
      </c>
      <c r="I39" s="57">
        <f>ROUND(I38*$Q$8,0)</f>
        <v>0</v>
      </c>
      <c r="J39" s="172">
        <f>SUM(E39:I39)</f>
        <v>0</v>
      </c>
      <c r="M39" s="231"/>
      <c r="N39" s="63"/>
      <c r="O39" s="63"/>
      <c r="P39" s="63"/>
      <c r="Q39" s="227">
        <f>IF('Cumulative Budget Request '!L38='Member A'!$L$1,'Cumulative Budget Request '!Q38,0)</f>
        <v>1.03</v>
      </c>
      <c r="R39" s="228">
        <f>IF('Cumulative Budget Request '!L38='Member A'!$L$1,'Cumulative Budget Request '!R38,0)</f>
        <v>0</v>
      </c>
      <c r="S39" s="76">
        <f>IF('Cumulative Budget Request '!L38='Member A'!$L$1,'Cumulative Budget Request '!S38,0)</f>
        <v>12</v>
      </c>
      <c r="T39" s="17"/>
      <c r="U39" s="369"/>
      <c r="V39" s="369"/>
      <c r="W39" s="369"/>
      <c r="X39" s="369"/>
      <c r="Y39" s="369"/>
    </row>
    <row r="40" spans="1:25" ht="15">
      <c r="A40" s="825"/>
      <c r="B40" s="793"/>
      <c r="C40" s="100"/>
      <c r="D40" s="74" t="s">
        <v>29</v>
      </c>
      <c r="E40" s="184">
        <f>ROUND($Q$9*E37,0)</f>
        <v>0</v>
      </c>
      <c r="F40" s="184">
        <f>ROUND($Q$9*F37,0)</f>
        <v>0</v>
      </c>
      <c r="G40" s="184">
        <f>ROUND($Q$9*G37,0)</f>
        <v>0</v>
      </c>
      <c r="H40" s="184">
        <f>ROUND($Q$9*H37,0)</f>
        <v>0</v>
      </c>
      <c r="I40" s="184">
        <f>ROUND($Q$9*I37,0)</f>
        <v>0</v>
      </c>
      <c r="J40" s="181">
        <f>SUM(E40:I40)</f>
        <v>0</v>
      </c>
      <c r="M40" s="231"/>
      <c r="N40" s="63"/>
      <c r="O40" s="63"/>
      <c r="P40" s="63"/>
      <c r="Q40" s="227">
        <f>IF('Cumulative Budget Request '!L39='Member A'!$L$1,'Cumulative Budget Request '!Q39,0)</f>
        <v>1.03</v>
      </c>
      <c r="R40" s="228">
        <f>IF('Cumulative Budget Request '!L39='Member A'!$L$1,'Cumulative Budget Request '!R39,0)</f>
        <v>0</v>
      </c>
      <c r="S40" s="76">
        <f>IF('Cumulative Budget Request '!L39='Member A'!$L$1,'Cumulative Budget Request '!S39,0)</f>
        <v>12</v>
      </c>
      <c r="T40" s="17"/>
      <c r="U40" s="369"/>
      <c r="V40" s="369"/>
      <c r="W40" s="369"/>
      <c r="X40" s="369"/>
      <c r="Y40" s="369"/>
    </row>
    <row r="41" spans="1:25">
      <c r="A41" s="825"/>
      <c r="B41" s="793"/>
      <c r="C41" s="100"/>
      <c r="D41" s="77" t="s">
        <v>171</v>
      </c>
      <c r="E41" s="185">
        <f>SUM(E39:E40)</f>
        <v>0</v>
      </c>
      <c r="F41" s="185">
        <f t="shared" ref="F41:I41" si="9">SUM(F39:F40)</f>
        <v>0</v>
      </c>
      <c r="G41" s="185">
        <f t="shared" si="9"/>
        <v>0</v>
      </c>
      <c r="H41" s="185">
        <f t="shared" si="9"/>
        <v>0</v>
      </c>
      <c r="I41" s="185">
        <f t="shared" si="9"/>
        <v>0</v>
      </c>
      <c r="J41" s="186">
        <f>SUM(J39:J40)</f>
        <v>0</v>
      </c>
      <c r="M41" s="231"/>
      <c r="N41" s="63"/>
      <c r="O41" s="63"/>
      <c r="P41" s="63"/>
      <c r="Q41" s="227">
        <f>IF('Cumulative Budget Request '!L40='Member A'!$L$1,'Cumulative Budget Request '!Q40,0)</f>
        <v>1.03</v>
      </c>
      <c r="R41" s="228">
        <f>IF('Cumulative Budget Request '!L40='Member A'!$L$1,'Cumulative Budget Request '!R40,0)</f>
        <v>0</v>
      </c>
      <c r="S41" s="76">
        <f>IF('Cumulative Budget Request '!L40='Member A'!$L$1,'Cumulative Budget Request '!S40,0)</f>
        <v>12</v>
      </c>
      <c r="T41" s="17"/>
      <c r="U41" s="369"/>
      <c r="V41" s="369"/>
      <c r="W41" s="369"/>
      <c r="X41" s="369"/>
      <c r="Y41" s="369"/>
    </row>
    <row r="42" spans="1:25">
      <c r="A42" s="825"/>
      <c r="B42" s="793"/>
      <c r="C42" s="100"/>
      <c r="D42" s="74"/>
      <c r="E42" s="17"/>
      <c r="F42" s="17"/>
      <c r="G42" s="17"/>
      <c r="H42" s="17"/>
      <c r="I42" s="17"/>
      <c r="J42" s="26"/>
      <c r="M42" s="231"/>
      <c r="N42" s="63"/>
      <c r="O42" s="63"/>
      <c r="P42" s="63"/>
      <c r="Q42" s="32"/>
      <c r="R42" s="63"/>
      <c r="S42" s="32"/>
      <c r="T42" s="17"/>
      <c r="U42" s="371"/>
      <c r="V42" s="372"/>
      <c r="W42" s="370"/>
      <c r="X42" s="370"/>
      <c r="Y42" s="370"/>
    </row>
    <row r="43" spans="1:25">
      <c r="A43" s="841">
        <f>IF('Cumulative Budget Request '!L42='Member A'!$L$1,'Cumulative Budget Request '!A42,0)</f>
        <v>0</v>
      </c>
      <c r="B43" s="792" t="str">
        <f>IF('Cumulative Budget Request '!L42='Member A'!$L$1,'Cumulative Budget Request '!B42,0)</f>
        <v>Co-Investigator</v>
      </c>
      <c r="C43" s="101"/>
      <c r="D43" s="34" t="s">
        <v>121</v>
      </c>
      <c r="E43" s="100">
        <f>ROUND($R43*$S43,6)</f>
        <v>0</v>
      </c>
      <c r="F43" s="100">
        <f>ROUND($R44*$S44,6)</f>
        <v>0</v>
      </c>
      <c r="G43" s="100">
        <f>ROUND($R45*$S45,6)</f>
        <v>0</v>
      </c>
      <c r="H43" s="100">
        <f>ROUND($R46*$S46,6)</f>
        <v>0</v>
      </c>
      <c r="I43" s="100">
        <f>ROUND($R47*$S47,6)</f>
        <v>0</v>
      </c>
      <c r="J43" s="47"/>
      <c r="M43" s="150">
        <f>IF('Cumulative Budget Request '!L42='Member A'!$L$1,'Cumulative Budget Request '!M42,0)</f>
        <v>0</v>
      </c>
      <c r="N43" s="230">
        <f>ROUND(M43/12,2)</f>
        <v>0</v>
      </c>
      <c r="O43" s="230">
        <f>IF('Cumulative Budget Request '!L42='Member A'!$L$1,'Cumulative Budget Request '!O42,0)</f>
        <v>0</v>
      </c>
      <c r="P43" s="224">
        <f>IF('Cumulative Budget Request '!L42='Member A'!$L$1,'Cumulative Budget Request '!P42,0)</f>
        <v>0</v>
      </c>
      <c r="Q43" s="227">
        <f>IF('Cumulative Budget Request '!L42='Member A'!$L$1,'Cumulative Budget Request '!Q42,0)</f>
        <v>1.03</v>
      </c>
      <c r="R43" s="228">
        <f>IF('Cumulative Budget Request '!L42='Member A'!$L$1,'Cumulative Budget Request '!R42,0)</f>
        <v>0</v>
      </c>
      <c r="S43" s="76">
        <f>IF('Cumulative Budget Request '!L42='Member A'!$L$1,'Cumulative Budget Request '!S42,0)</f>
        <v>12</v>
      </c>
      <c r="T43" s="3"/>
      <c r="U43" s="369">
        <f>IFERROR((E46+E47)/E45,0)</f>
        <v>0</v>
      </c>
      <c r="V43" s="369">
        <f t="shared" ref="V43:Y43" si="10">IFERROR((F46+F47)/F45,0)</f>
        <v>0</v>
      </c>
      <c r="W43" s="369">
        <f t="shared" si="10"/>
        <v>0</v>
      </c>
      <c r="X43" s="369">
        <f t="shared" si="10"/>
        <v>0</v>
      </c>
      <c r="Y43" s="369">
        <f t="shared" si="10"/>
        <v>0</v>
      </c>
    </row>
    <row r="44" spans="1:25">
      <c r="A44" s="825"/>
      <c r="B44" s="842"/>
      <c r="C44" s="100"/>
      <c r="D44" s="74" t="s">
        <v>15</v>
      </c>
      <c r="E44" s="57">
        <f>ROUND((N43+O43)*E43*Q43,0)</f>
        <v>0</v>
      </c>
      <c r="F44" s="57">
        <f>ROUND((N43+O43)*F43*Q43*Q44,0)</f>
        <v>0</v>
      </c>
      <c r="G44" s="57">
        <f>ROUND((N43+O43)*G43*Q43*Q44*Q45,0)</f>
        <v>0</v>
      </c>
      <c r="H44" s="57">
        <f>ROUND((N43+O43)*H43*Q43*Q44*Q45*Q46,0)</f>
        <v>0</v>
      </c>
      <c r="I44" s="57">
        <f>ROUND((N43+O43)*I43*Q43*Q44*Q45*Q46*Q47,0)</f>
        <v>0</v>
      </c>
      <c r="J44" s="172">
        <f>SUM(E44:I44)</f>
        <v>0</v>
      </c>
      <c r="M44" s="231"/>
      <c r="N44" s="63"/>
      <c r="O44" s="63"/>
      <c r="P44" s="63"/>
      <c r="Q44" s="227">
        <f>IF('Cumulative Budget Request '!L43='Member A'!$L$1,'Cumulative Budget Request '!Q43,0)</f>
        <v>1.03</v>
      </c>
      <c r="R44" s="228">
        <f>IF('Cumulative Budget Request '!L43='Member A'!$L$1,'Cumulative Budget Request '!R43,0)</f>
        <v>0</v>
      </c>
      <c r="S44" s="76">
        <f>IF('Cumulative Budget Request '!L43='Member A'!$L$1,'Cumulative Budget Request '!S43,0)</f>
        <v>12</v>
      </c>
      <c r="T44" s="17"/>
      <c r="U44" s="370"/>
      <c r="V44" s="370"/>
      <c r="W44" s="370"/>
      <c r="X44" s="370"/>
      <c r="Y44" s="370"/>
    </row>
    <row r="45" spans="1:25">
      <c r="A45" s="825"/>
      <c r="B45" s="793"/>
      <c r="C45" s="100"/>
      <c r="D45" s="74" t="s">
        <v>30</v>
      </c>
      <c r="E45" s="57">
        <f>ROUND(E44*$Q$8,0)</f>
        <v>0</v>
      </c>
      <c r="F45" s="57">
        <f>ROUND(F44*$Q$8,0)</f>
        <v>0</v>
      </c>
      <c r="G45" s="57">
        <f>ROUND(G44*$Q$8,0)</f>
        <v>0</v>
      </c>
      <c r="H45" s="57">
        <f>ROUND(H44*$Q$8,0)</f>
        <v>0</v>
      </c>
      <c r="I45" s="57">
        <f>ROUND(I44*$Q$8,0)</f>
        <v>0</v>
      </c>
      <c r="J45" s="172">
        <f>SUM(E45:I45)</f>
        <v>0</v>
      </c>
      <c r="M45" s="231"/>
      <c r="N45" s="63"/>
      <c r="O45" s="63"/>
      <c r="P45" s="63"/>
      <c r="Q45" s="227">
        <f>IF('Cumulative Budget Request '!L44='Member A'!$L$1,'Cumulative Budget Request '!Q44,0)</f>
        <v>1.03</v>
      </c>
      <c r="R45" s="228">
        <f>IF('Cumulative Budget Request '!L44='Member A'!$L$1,'Cumulative Budget Request '!R44,0)</f>
        <v>0</v>
      </c>
      <c r="S45" s="76">
        <f>IF('Cumulative Budget Request '!L44='Member A'!$L$1,'Cumulative Budget Request '!S44,0)</f>
        <v>12</v>
      </c>
      <c r="T45" s="17"/>
      <c r="U45" s="369"/>
      <c r="V45" s="369"/>
      <c r="W45" s="369"/>
      <c r="X45" s="369"/>
      <c r="Y45" s="369"/>
    </row>
    <row r="46" spans="1:25" ht="15">
      <c r="A46" s="825"/>
      <c r="B46" s="793"/>
      <c r="C46" s="100"/>
      <c r="D46" s="74" t="s">
        <v>29</v>
      </c>
      <c r="E46" s="184">
        <f>ROUND($Q$9*E43,0)</f>
        <v>0</v>
      </c>
      <c r="F46" s="184">
        <f>ROUND($Q$9*F43,0)</f>
        <v>0</v>
      </c>
      <c r="G46" s="184">
        <f>ROUND($Q$9*G43,0)</f>
        <v>0</v>
      </c>
      <c r="H46" s="184">
        <f>ROUND($Q$9*H43,0)</f>
        <v>0</v>
      </c>
      <c r="I46" s="184">
        <f>ROUND($Q$9*I43,0)</f>
        <v>0</v>
      </c>
      <c r="J46" s="181">
        <f>SUM(E46:I46)</f>
        <v>0</v>
      </c>
      <c r="M46" s="231"/>
      <c r="N46" s="63"/>
      <c r="O46" s="63"/>
      <c r="P46" s="63"/>
      <c r="Q46" s="227">
        <f>IF('Cumulative Budget Request '!L45='Member A'!$L$1,'Cumulative Budget Request '!Q45,0)</f>
        <v>1.03</v>
      </c>
      <c r="R46" s="228">
        <f>IF('Cumulative Budget Request '!L45='Member A'!$L$1,'Cumulative Budget Request '!R45,0)</f>
        <v>0</v>
      </c>
      <c r="S46" s="76">
        <f>IF('Cumulative Budget Request '!L45='Member A'!$L$1,'Cumulative Budget Request '!S45,0)</f>
        <v>12</v>
      </c>
      <c r="T46" s="17"/>
      <c r="U46" s="369"/>
      <c r="V46" s="369"/>
      <c r="W46" s="369"/>
      <c r="X46" s="369"/>
      <c r="Y46" s="369"/>
    </row>
    <row r="47" spans="1:25">
      <c r="A47" s="825"/>
      <c r="B47" s="793"/>
      <c r="C47" s="100"/>
      <c r="D47" s="77" t="s">
        <v>171</v>
      </c>
      <c r="E47" s="185">
        <f>SUM(E45:E46)</f>
        <v>0</v>
      </c>
      <c r="F47" s="185">
        <f t="shared" ref="F47:I47" si="11">SUM(F45:F46)</f>
        <v>0</v>
      </c>
      <c r="G47" s="185">
        <f t="shared" si="11"/>
        <v>0</v>
      </c>
      <c r="H47" s="185">
        <f t="shared" si="11"/>
        <v>0</v>
      </c>
      <c r="I47" s="185">
        <f t="shared" si="11"/>
        <v>0</v>
      </c>
      <c r="J47" s="186">
        <f>SUM(J45:J46)</f>
        <v>0</v>
      </c>
      <c r="M47" s="231"/>
      <c r="N47" s="63"/>
      <c r="O47" s="63"/>
      <c r="P47" s="63"/>
      <c r="Q47" s="227">
        <f>IF('Cumulative Budget Request '!L46='Member A'!$L$1,'Cumulative Budget Request '!Q46,0)</f>
        <v>1.03</v>
      </c>
      <c r="R47" s="228">
        <f>IF('Cumulative Budget Request '!L46='Member A'!$L$1,'Cumulative Budget Request '!R46,0)</f>
        <v>0</v>
      </c>
      <c r="S47" s="76">
        <f>IF('Cumulative Budget Request '!L46='Member A'!$L$1,'Cumulative Budget Request '!S46,0)</f>
        <v>12</v>
      </c>
      <c r="T47" s="17"/>
      <c r="U47" s="369"/>
      <c r="V47" s="369"/>
      <c r="W47" s="369"/>
      <c r="X47" s="369"/>
      <c r="Y47" s="369"/>
    </row>
    <row r="48" spans="1:25">
      <c r="A48" s="825"/>
      <c r="B48" s="793"/>
      <c r="C48" s="100"/>
      <c r="D48" s="74"/>
      <c r="E48" s="17"/>
      <c r="F48" s="17"/>
      <c r="G48" s="17"/>
      <c r="H48" s="17"/>
      <c r="I48" s="17"/>
      <c r="J48" s="26"/>
      <c r="M48" s="231"/>
      <c r="N48" s="63"/>
      <c r="O48" s="63"/>
      <c r="P48" s="63"/>
      <c r="Q48" s="32"/>
      <c r="R48" s="63"/>
      <c r="S48" s="32"/>
      <c r="T48" s="17"/>
      <c r="U48" s="371"/>
      <c r="V48" s="372"/>
      <c r="W48" s="370"/>
      <c r="X48" s="370"/>
      <c r="Y48" s="370"/>
    </row>
    <row r="49" spans="1:25">
      <c r="A49" s="841">
        <f>IF('Cumulative Budget Request '!L48='Member A'!$L$1,'Cumulative Budget Request '!A48,0)</f>
        <v>0</v>
      </c>
      <c r="B49" s="792" t="str">
        <f>IF('Cumulative Budget Request '!L48='Member A'!$L$1,'Cumulative Budget Request '!B48,0)</f>
        <v>Co-Investigator</v>
      </c>
      <c r="C49" s="101"/>
      <c r="D49" s="34" t="s">
        <v>121</v>
      </c>
      <c r="E49" s="100">
        <f>ROUND($R49*$S49,6)</f>
        <v>0</v>
      </c>
      <c r="F49" s="100">
        <f>ROUND($R50*$S50,6)</f>
        <v>0</v>
      </c>
      <c r="G49" s="100">
        <f>ROUND($R51*$S51,6)</f>
        <v>0</v>
      </c>
      <c r="H49" s="100">
        <f>ROUND($R52*$S52,6)</f>
        <v>0</v>
      </c>
      <c r="I49" s="100">
        <f>ROUND($R53*$S53,6)</f>
        <v>0</v>
      </c>
      <c r="J49" s="47"/>
      <c r="M49" s="150">
        <f>IF('Cumulative Budget Request '!L48='Member A'!$L$1,'Cumulative Budget Request '!M48,0)</f>
        <v>0</v>
      </c>
      <c r="N49" s="230">
        <f>ROUND(M49/12,2)</f>
        <v>0</v>
      </c>
      <c r="O49" s="230">
        <f>IF('Cumulative Budget Request '!L48='Member A'!$L$1,'Cumulative Budget Request '!O48,0)</f>
        <v>0</v>
      </c>
      <c r="P49" s="224">
        <f>IF('Cumulative Budget Request '!L48='Member A'!$L$1,'Cumulative Budget Request '!P48,0)</f>
        <v>0</v>
      </c>
      <c r="Q49" s="227">
        <f>IF('Cumulative Budget Request '!L48='Member A'!$L$1,'Cumulative Budget Request '!Q48,0)</f>
        <v>1.03</v>
      </c>
      <c r="R49" s="228">
        <f>IF('Cumulative Budget Request '!L48='Member A'!$L$1,'Cumulative Budget Request '!R48,0)</f>
        <v>0</v>
      </c>
      <c r="S49" s="76">
        <f>IF('Cumulative Budget Request '!L48='Member A'!$L$1,'Cumulative Budget Request '!S48,0)</f>
        <v>12</v>
      </c>
      <c r="T49" s="3"/>
      <c r="U49" s="369">
        <f>IFERROR((E52+E53)/E51,0)</f>
        <v>0</v>
      </c>
      <c r="V49" s="369">
        <f t="shared" ref="V49:Y49" si="12">IFERROR((F52+F53)/F51,0)</f>
        <v>0</v>
      </c>
      <c r="W49" s="369">
        <f t="shared" si="12"/>
        <v>0</v>
      </c>
      <c r="X49" s="369">
        <f t="shared" si="12"/>
        <v>0</v>
      </c>
      <c r="Y49" s="369">
        <f t="shared" si="12"/>
        <v>0</v>
      </c>
    </row>
    <row r="50" spans="1:25">
      <c r="A50" s="825"/>
      <c r="B50" s="842"/>
      <c r="C50" s="100"/>
      <c r="D50" s="74" t="s">
        <v>15</v>
      </c>
      <c r="E50" s="57">
        <f>ROUND((N49+O49)*E49*Q49,0)</f>
        <v>0</v>
      </c>
      <c r="F50" s="57">
        <f>ROUND((N49+O49)*F49*Q49*Q50,0)</f>
        <v>0</v>
      </c>
      <c r="G50" s="57">
        <f>ROUND((N49+O49)*G49*Q49*Q50*Q51,0)</f>
        <v>0</v>
      </c>
      <c r="H50" s="57">
        <f>ROUND((N49+O49)*H49*Q49*Q50*Q51*Q52,0)</f>
        <v>0</v>
      </c>
      <c r="I50" s="57">
        <f>ROUND((N49+O49)*I49*Q49*Q50*Q51*Q52*Q53,0)</f>
        <v>0</v>
      </c>
      <c r="J50" s="172">
        <f>SUM(E50:I50)</f>
        <v>0</v>
      </c>
      <c r="M50" s="231"/>
      <c r="N50" s="63"/>
      <c r="O50" s="63"/>
      <c r="P50" s="63"/>
      <c r="Q50" s="227">
        <f>IF('Cumulative Budget Request '!L49='Member A'!$L$1,'Cumulative Budget Request '!Q49,0)</f>
        <v>1.03</v>
      </c>
      <c r="R50" s="228">
        <f>IF('Cumulative Budget Request '!L49='Member A'!$L$1,'Cumulative Budget Request '!R49,0)</f>
        <v>0</v>
      </c>
      <c r="S50" s="76">
        <f>IF('Cumulative Budget Request '!L49='Member A'!$L$1,'Cumulative Budget Request '!S49,0)</f>
        <v>12</v>
      </c>
      <c r="T50" s="17"/>
      <c r="U50" s="370"/>
      <c r="V50" s="370"/>
      <c r="W50" s="370"/>
      <c r="X50" s="370"/>
      <c r="Y50" s="370"/>
    </row>
    <row r="51" spans="1:25">
      <c r="A51" s="825"/>
      <c r="B51" s="793"/>
      <c r="C51" s="100"/>
      <c r="D51" s="74" t="s">
        <v>30</v>
      </c>
      <c r="E51" s="57">
        <f>ROUND(E50*$Q$8,0)</f>
        <v>0</v>
      </c>
      <c r="F51" s="57">
        <f>ROUND(F50*$Q$8,0)</f>
        <v>0</v>
      </c>
      <c r="G51" s="57">
        <f>ROUND(G50*$Q$8,0)</f>
        <v>0</v>
      </c>
      <c r="H51" s="57">
        <f>ROUND(H50*$Q$8,0)</f>
        <v>0</v>
      </c>
      <c r="I51" s="57">
        <f>ROUND(I50*$Q$8,0)</f>
        <v>0</v>
      </c>
      <c r="J51" s="172">
        <f>SUM(E51:I51)</f>
        <v>0</v>
      </c>
      <c r="M51" s="231"/>
      <c r="N51" s="63"/>
      <c r="O51" s="63"/>
      <c r="P51" s="63"/>
      <c r="Q51" s="227">
        <f>IF('Cumulative Budget Request '!L50='Member A'!$L$1,'Cumulative Budget Request '!Q50,0)</f>
        <v>1.03</v>
      </c>
      <c r="R51" s="228">
        <f>IF('Cumulative Budget Request '!L50='Member A'!$L$1,'Cumulative Budget Request '!R50,0)</f>
        <v>0</v>
      </c>
      <c r="S51" s="76">
        <f>IF('Cumulative Budget Request '!L50='Member A'!$L$1,'Cumulative Budget Request '!S50,0)</f>
        <v>12</v>
      </c>
      <c r="T51" s="17"/>
      <c r="U51" s="369"/>
      <c r="V51" s="369"/>
      <c r="W51" s="369"/>
      <c r="X51" s="369"/>
      <c r="Y51" s="369"/>
    </row>
    <row r="52" spans="1:25" ht="15">
      <c r="A52" s="825"/>
      <c r="B52" s="793"/>
      <c r="C52" s="100"/>
      <c r="D52" s="74" t="s">
        <v>29</v>
      </c>
      <c r="E52" s="184">
        <f>ROUND($Q$9*E49,0)</f>
        <v>0</v>
      </c>
      <c r="F52" s="184">
        <f>ROUND($Q$9*F49,0)</f>
        <v>0</v>
      </c>
      <c r="G52" s="184">
        <f>ROUND($Q$9*G49,0)</f>
        <v>0</v>
      </c>
      <c r="H52" s="184">
        <f>ROUND($Q$9*H49,0)</f>
        <v>0</v>
      </c>
      <c r="I52" s="184">
        <f>ROUND($Q$9*I49,0)</f>
        <v>0</v>
      </c>
      <c r="J52" s="181">
        <f>SUM(E52:I52)</f>
        <v>0</v>
      </c>
      <c r="M52" s="231"/>
      <c r="N52" s="63"/>
      <c r="O52" s="63"/>
      <c r="P52" s="63"/>
      <c r="Q52" s="227">
        <f>IF('Cumulative Budget Request '!L51='Member A'!$L$1,'Cumulative Budget Request '!Q51,0)</f>
        <v>1.03</v>
      </c>
      <c r="R52" s="228">
        <f>IF('Cumulative Budget Request '!L51='Member A'!$L$1,'Cumulative Budget Request '!R51,0)</f>
        <v>0</v>
      </c>
      <c r="S52" s="76">
        <f>IF('Cumulative Budget Request '!L51='Member A'!$L$1,'Cumulative Budget Request '!S51,0)</f>
        <v>12</v>
      </c>
      <c r="T52" s="17"/>
      <c r="U52" s="369"/>
      <c r="V52" s="369"/>
      <c r="W52" s="369"/>
      <c r="X52" s="369"/>
      <c r="Y52" s="369"/>
    </row>
    <row r="53" spans="1:25">
      <c r="A53" s="825"/>
      <c r="B53" s="793"/>
      <c r="C53" s="100"/>
      <c r="D53" s="77" t="s">
        <v>171</v>
      </c>
      <c r="E53" s="185">
        <f>SUM(E51:E52)</f>
        <v>0</v>
      </c>
      <c r="F53" s="185">
        <f t="shared" ref="F53:I53" si="13">SUM(F51:F52)</f>
        <v>0</v>
      </c>
      <c r="G53" s="185">
        <f t="shared" si="13"/>
        <v>0</v>
      </c>
      <c r="H53" s="185">
        <f t="shared" si="13"/>
        <v>0</v>
      </c>
      <c r="I53" s="185">
        <f t="shared" si="13"/>
        <v>0</v>
      </c>
      <c r="J53" s="186">
        <f>SUM(J51:J52)</f>
        <v>0</v>
      </c>
      <c r="M53" s="231"/>
      <c r="N53" s="63"/>
      <c r="O53" s="63"/>
      <c r="P53" s="63"/>
      <c r="Q53" s="227">
        <f>IF('Cumulative Budget Request '!L52='Member A'!$L$1,'Cumulative Budget Request '!Q52,0)</f>
        <v>1.03</v>
      </c>
      <c r="R53" s="228">
        <f>IF('Cumulative Budget Request '!L52='Member A'!$L$1,'Cumulative Budget Request '!R52,0)</f>
        <v>0</v>
      </c>
      <c r="S53" s="76">
        <f>IF('Cumulative Budget Request '!L52='Member A'!$L$1,'Cumulative Budget Request '!S52,0)</f>
        <v>12</v>
      </c>
      <c r="T53" s="17"/>
      <c r="U53" s="369"/>
      <c r="V53" s="369"/>
      <c r="W53" s="369"/>
      <c r="X53" s="369"/>
      <c r="Y53" s="369"/>
    </row>
    <row r="54" spans="1:25">
      <c r="A54" s="825"/>
      <c r="B54" s="793"/>
      <c r="C54" s="100"/>
      <c r="D54" s="74"/>
      <c r="E54" s="17"/>
      <c r="F54" s="17"/>
      <c r="G54" s="17"/>
      <c r="H54" s="17"/>
      <c r="I54" s="17"/>
      <c r="J54" s="26"/>
      <c r="M54" s="231"/>
      <c r="N54" s="63"/>
      <c r="O54" s="63"/>
      <c r="P54" s="63"/>
      <c r="Q54" s="32"/>
      <c r="R54" s="63"/>
      <c r="S54" s="32"/>
      <c r="T54" s="17"/>
      <c r="U54" s="371"/>
      <c r="V54" s="372"/>
      <c r="W54" s="370"/>
      <c r="X54" s="370"/>
      <c r="Y54" s="370"/>
    </row>
    <row r="55" spans="1:25">
      <c r="A55" s="841">
        <f>IF('Cumulative Budget Request '!L54='Member A'!$L$1,'Cumulative Budget Request '!A54,0)</f>
        <v>0</v>
      </c>
      <c r="B55" s="792" t="str">
        <f>IF('Cumulative Budget Request '!L54='Member A'!$L$1,'Cumulative Budget Request '!B54,0)</f>
        <v>Co-Investigator</v>
      </c>
      <c r="C55" s="101"/>
      <c r="D55" s="34" t="s">
        <v>121</v>
      </c>
      <c r="E55" s="100">
        <f>ROUND($R55*$S55,6)</f>
        <v>0</v>
      </c>
      <c r="F55" s="100">
        <f>ROUND($R56*$S56,6)</f>
        <v>0</v>
      </c>
      <c r="G55" s="100">
        <f>ROUND($R57*$S57,6)</f>
        <v>0</v>
      </c>
      <c r="H55" s="100">
        <f>ROUND($R58*$S58,6)</f>
        <v>0</v>
      </c>
      <c r="I55" s="100">
        <f>ROUND($R59*$S59,6)</f>
        <v>0</v>
      </c>
      <c r="J55" s="47"/>
      <c r="M55" s="150">
        <f>IF('Cumulative Budget Request '!L54='Member A'!$L$1,'Cumulative Budget Request '!M54,0)</f>
        <v>0</v>
      </c>
      <c r="N55" s="230">
        <f>ROUND(M55/12,2)</f>
        <v>0</v>
      </c>
      <c r="O55" s="230">
        <f>IF('Cumulative Budget Request '!L54='Member A'!$L$1,'Cumulative Budget Request '!O54,0)</f>
        <v>0</v>
      </c>
      <c r="P55" s="224">
        <f>IF('Cumulative Budget Request '!L54='Member A'!$L$1,'Cumulative Budget Request '!P54,0)</f>
        <v>0</v>
      </c>
      <c r="Q55" s="227">
        <f>IF('Cumulative Budget Request '!L54='Member A'!$L$1,'Cumulative Budget Request '!Q54,0)</f>
        <v>1.03</v>
      </c>
      <c r="R55" s="228">
        <f>IF('Cumulative Budget Request '!L54='Member A'!$L$1,'Cumulative Budget Request '!R54,0)</f>
        <v>0</v>
      </c>
      <c r="S55" s="76">
        <f>IF('Cumulative Budget Request '!L54='Member A'!$L$1,'Cumulative Budget Request '!S54,0)</f>
        <v>12</v>
      </c>
      <c r="T55" s="3"/>
      <c r="U55" s="369">
        <f>IFERROR((E58+E59)/E57,0)</f>
        <v>0</v>
      </c>
      <c r="V55" s="369">
        <f t="shared" ref="V55:Y55" si="14">IFERROR((F58+F59)/F57,0)</f>
        <v>0</v>
      </c>
      <c r="W55" s="369">
        <f t="shared" si="14"/>
        <v>0</v>
      </c>
      <c r="X55" s="369">
        <f t="shared" si="14"/>
        <v>0</v>
      </c>
      <c r="Y55" s="369">
        <f t="shared" si="14"/>
        <v>0</v>
      </c>
    </row>
    <row r="56" spans="1:25">
      <c r="A56" s="825"/>
      <c r="B56" s="842"/>
      <c r="C56" s="100"/>
      <c r="D56" s="74" t="s">
        <v>15</v>
      </c>
      <c r="E56" s="57">
        <f>ROUND((N55+O55)*E55*Q55,0)</f>
        <v>0</v>
      </c>
      <c r="F56" s="57">
        <f>ROUND((N55+O55)*F55*Q55*Q56,0)</f>
        <v>0</v>
      </c>
      <c r="G56" s="57">
        <f>ROUND((N55+O55)*G55*Q55*Q56*Q57,0)</f>
        <v>0</v>
      </c>
      <c r="H56" s="57">
        <f>ROUND((N55+O55)*H55*Q55*Q56*Q57*Q58,0)</f>
        <v>0</v>
      </c>
      <c r="I56" s="57">
        <f>ROUND((N55+O55)*I55*Q55*Q56*Q57*Q58*Q59,0)</f>
        <v>0</v>
      </c>
      <c r="J56" s="172">
        <f>SUM(E56:I56)</f>
        <v>0</v>
      </c>
      <c r="M56" s="231"/>
      <c r="N56" s="63"/>
      <c r="O56" s="63"/>
      <c r="P56" s="63"/>
      <c r="Q56" s="227">
        <f>IF('Cumulative Budget Request '!L55='Member A'!$L$1,'Cumulative Budget Request '!Q55,0)</f>
        <v>1.03</v>
      </c>
      <c r="R56" s="228">
        <f>IF('Cumulative Budget Request '!L55='Member A'!$L$1,'Cumulative Budget Request '!R55,0)</f>
        <v>0</v>
      </c>
      <c r="S56" s="76">
        <f>IF('Cumulative Budget Request '!L55='Member A'!$L$1,'Cumulative Budget Request '!S55,0)</f>
        <v>12</v>
      </c>
      <c r="T56" s="17"/>
      <c r="U56" s="370"/>
      <c r="V56" s="370"/>
      <c r="W56" s="370"/>
      <c r="X56" s="370"/>
      <c r="Y56" s="370"/>
    </row>
    <row r="57" spans="1:25">
      <c r="A57" s="825"/>
      <c r="B57" s="842"/>
      <c r="C57" s="100"/>
      <c r="D57" s="74" t="s">
        <v>30</v>
      </c>
      <c r="E57" s="57">
        <f>ROUND(E56*$Q$8,0)</f>
        <v>0</v>
      </c>
      <c r="F57" s="57">
        <f>ROUND(F56*$Q$8,0)</f>
        <v>0</v>
      </c>
      <c r="G57" s="57">
        <f>ROUND(G56*$Q$8,0)</f>
        <v>0</v>
      </c>
      <c r="H57" s="57">
        <f>ROUND(H56*$Q$8,0)</f>
        <v>0</v>
      </c>
      <c r="I57" s="57">
        <f>ROUND(I56*$Q$8,0)</f>
        <v>0</v>
      </c>
      <c r="J57" s="172">
        <f>SUM(E57:I57)</f>
        <v>0</v>
      </c>
      <c r="M57" s="231"/>
      <c r="N57" s="63"/>
      <c r="O57" s="63"/>
      <c r="P57" s="63"/>
      <c r="Q57" s="227">
        <f>IF('Cumulative Budget Request '!L56='Member A'!$L$1,'Cumulative Budget Request '!Q56,0)</f>
        <v>1.03</v>
      </c>
      <c r="R57" s="228">
        <f>IF('Cumulative Budget Request '!L56='Member A'!$L$1,'Cumulative Budget Request '!R56,0)</f>
        <v>0</v>
      </c>
      <c r="S57" s="76">
        <f>IF('Cumulative Budget Request '!L56='Member A'!$L$1,'Cumulative Budget Request '!S56,0)</f>
        <v>12</v>
      </c>
      <c r="T57" s="17"/>
      <c r="U57" s="369"/>
      <c r="V57" s="369"/>
      <c r="W57" s="369"/>
      <c r="X57" s="369"/>
      <c r="Y57" s="369"/>
    </row>
    <row r="58" spans="1:25" ht="15">
      <c r="A58" s="825"/>
      <c r="B58" s="842"/>
      <c r="C58" s="100"/>
      <c r="D58" s="74" t="s">
        <v>29</v>
      </c>
      <c r="E58" s="184">
        <f>ROUND($Q$9*E55,0)</f>
        <v>0</v>
      </c>
      <c r="F58" s="184">
        <f>ROUND($Q$9*F55,0)</f>
        <v>0</v>
      </c>
      <c r="G58" s="184">
        <f>ROUND($Q$9*G55,0)</f>
        <v>0</v>
      </c>
      <c r="H58" s="184">
        <f>ROUND($Q$9*H55,0)</f>
        <v>0</v>
      </c>
      <c r="I58" s="184">
        <f>ROUND($Q$9*I55,0)</f>
        <v>0</v>
      </c>
      <c r="J58" s="181">
        <f>SUM(E58:I58)</f>
        <v>0</v>
      </c>
      <c r="M58" s="231"/>
      <c r="N58" s="63"/>
      <c r="O58" s="63"/>
      <c r="P58" s="63"/>
      <c r="Q58" s="227">
        <f>IF('Cumulative Budget Request '!L57='Member A'!$L$1,'Cumulative Budget Request '!Q57,0)</f>
        <v>1.03</v>
      </c>
      <c r="R58" s="228">
        <f>IF('Cumulative Budget Request '!L57='Member A'!$L$1,'Cumulative Budget Request '!R57,0)</f>
        <v>0</v>
      </c>
      <c r="S58" s="76">
        <f>IF('Cumulative Budget Request '!L57='Member A'!$L$1,'Cumulative Budget Request '!S57,0)</f>
        <v>12</v>
      </c>
      <c r="T58" s="17"/>
      <c r="U58" s="370"/>
      <c r="V58" s="370"/>
      <c r="W58" s="370"/>
      <c r="X58" s="370"/>
      <c r="Y58" s="370"/>
    </row>
    <row r="59" spans="1:25">
      <c r="A59" s="10"/>
      <c r="C59" s="100"/>
      <c r="D59" s="77" t="s">
        <v>171</v>
      </c>
      <c r="E59" s="185">
        <f>SUM(E57:E58)</f>
        <v>0</v>
      </c>
      <c r="F59" s="185">
        <f t="shared" ref="F59:I59" si="15">SUM(F57:F58)</f>
        <v>0</v>
      </c>
      <c r="G59" s="185">
        <f t="shared" si="15"/>
        <v>0</v>
      </c>
      <c r="H59" s="185">
        <f t="shared" si="15"/>
        <v>0</v>
      </c>
      <c r="I59" s="185">
        <f t="shared" si="15"/>
        <v>0</v>
      </c>
      <c r="J59" s="186">
        <f>SUM(J57:J58)</f>
        <v>0</v>
      </c>
      <c r="M59" s="231"/>
      <c r="N59" s="63"/>
      <c r="O59" s="63"/>
      <c r="P59" s="63"/>
      <c r="Q59" s="227">
        <f>IF('Cumulative Budget Request '!L58='Member A'!$L$1,'Cumulative Budget Request '!Q58,0)</f>
        <v>1.03</v>
      </c>
      <c r="R59" s="228">
        <f>IF('Cumulative Budget Request '!L58='Member A'!$L$1,'Cumulative Budget Request '!R58,0)</f>
        <v>0</v>
      </c>
      <c r="S59" s="76">
        <f>IF('Cumulative Budget Request '!L58='Member A'!$L$1,'Cumulative Budget Request '!S58,0)</f>
        <v>12</v>
      </c>
      <c r="T59" s="17"/>
      <c r="U59" s="369"/>
      <c r="V59" s="369"/>
      <c r="W59" s="369"/>
      <c r="X59" s="369"/>
      <c r="Y59" s="369"/>
    </row>
    <row r="60" spans="1:25" hidden="1">
      <c r="A60" s="10"/>
      <c r="C60" s="100"/>
      <c r="D60" s="74"/>
      <c r="E60" s="17"/>
      <c r="F60" s="17"/>
      <c r="G60" s="17"/>
      <c r="H60" s="17"/>
      <c r="I60" s="17"/>
      <c r="J60" s="26"/>
      <c r="M60" s="3"/>
      <c r="N60" s="3"/>
      <c r="O60" s="3"/>
      <c r="P60" s="3"/>
      <c r="Q60" s="3"/>
      <c r="R60" s="5"/>
      <c r="S60" s="4"/>
      <c r="T60" s="17"/>
      <c r="U60" s="25"/>
      <c r="V60" s="25"/>
      <c r="W60" s="25"/>
      <c r="X60" s="25"/>
      <c r="Y60" s="25"/>
    </row>
    <row r="61" spans="1:25" ht="3.75" customHeight="1">
      <c r="A61" s="10"/>
      <c r="D61" s="22"/>
      <c r="E61" s="22"/>
      <c r="F61" s="22"/>
      <c r="G61" s="22"/>
      <c r="H61" s="22"/>
      <c r="I61" s="22"/>
      <c r="J61" s="76"/>
      <c r="S61" s="17"/>
    </row>
    <row r="62" spans="1:25">
      <c r="A62" s="48" t="s">
        <v>19</v>
      </c>
      <c r="B62" s="49"/>
      <c r="C62" s="49"/>
      <c r="D62" s="50"/>
      <c r="E62" s="178">
        <f>SUMIF($D$12:$D$61,"*Salary",E12:E61)</f>
        <v>0</v>
      </c>
      <c r="F62" s="178">
        <f t="shared" ref="F62:I62" si="16">SUMIF($D$12:$D$61,"*Salary",F12:F61)</f>
        <v>0</v>
      </c>
      <c r="G62" s="178">
        <f t="shared" si="16"/>
        <v>0</v>
      </c>
      <c r="H62" s="178">
        <f t="shared" si="16"/>
        <v>0</v>
      </c>
      <c r="I62" s="178">
        <f t="shared" si="16"/>
        <v>0</v>
      </c>
      <c r="J62" s="172">
        <f>SUM(E62:I62)</f>
        <v>0</v>
      </c>
      <c r="S62" s="4"/>
    </row>
    <row r="63" spans="1:25" ht="15">
      <c r="A63" s="48" t="s">
        <v>20</v>
      </c>
      <c r="B63" s="49"/>
      <c r="C63" s="49"/>
      <c r="D63" s="50"/>
      <c r="E63" s="180">
        <f>SUMIF(D14:D61,"*Total Fringe",E14:E61)</f>
        <v>0</v>
      </c>
      <c r="F63" s="180">
        <f>SUMIF($D$14:$D$61,"*Total Fringe",F14:F61)</f>
        <v>0</v>
      </c>
      <c r="G63" s="180">
        <f t="shared" ref="G63:I63" si="17">SUMIF($D$14:$D$61,"*Total Fringe",G14:G61)</f>
        <v>0</v>
      </c>
      <c r="H63" s="180">
        <f t="shared" si="17"/>
        <v>0</v>
      </c>
      <c r="I63" s="180">
        <f t="shared" si="17"/>
        <v>0</v>
      </c>
      <c r="J63" s="181">
        <f>SUM(E63:I63)</f>
        <v>0</v>
      </c>
      <c r="S63" s="4"/>
    </row>
    <row r="64" spans="1:25">
      <c r="A64" s="48" t="s">
        <v>21</v>
      </c>
      <c r="B64" s="49"/>
      <c r="C64" s="49"/>
      <c r="D64" s="50"/>
      <c r="E64" s="191">
        <f>SUM(E62:E63)</f>
        <v>0</v>
      </c>
      <c r="F64" s="191">
        <f t="shared" ref="F64:I64" si="18">SUM(F62:F63)</f>
        <v>0</v>
      </c>
      <c r="G64" s="191">
        <f t="shared" si="18"/>
        <v>0</v>
      </c>
      <c r="H64" s="191">
        <f t="shared" si="18"/>
        <v>0</v>
      </c>
      <c r="I64" s="191">
        <f t="shared" si="18"/>
        <v>0</v>
      </c>
      <c r="J64" s="172">
        <f>SUM(E64:I64)</f>
        <v>0</v>
      </c>
      <c r="U64" s="52"/>
      <c r="V64" s="52"/>
      <c r="W64" s="52"/>
      <c r="X64" s="52"/>
      <c r="Y64" s="52"/>
    </row>
    <row r="65" spans="1:25">
      <c r="A65" s="1"/>
      <c r="B65" s="58"/>
      <c r="C65" s="58"/>
      <c r="D65" s="71"/>
      <c r="E65" s="8"/>
      <c r="F65" s="8"/>
      <c r="G65" s="8"/>
      <c r="H65" s="8"/>
      <c r="I65" s="8"/>
      <c r="J65" s="45"/>
      <c r="U65" s="24"/>
      <c r="V65" s="15"/>
      <c r="W65" s="15"/>
      <c r="X65" s="15"/>
      <c r="Y65" s="15"/>
    </row>
    <row r="66" spans="1:25">
      <c r="A66" s="20" t="s">
        <v>22</v>
      </c>
      <c r="B66" s="92"/>
      <c r="C66" s="92"/>
      <c r="D66" s="46"/>
      <c r="J66" s="33"/>
      <c r="M66" s="843"/>
      <c r="N66" s="843"/>
      <c r="O66" s="843"/>
      <c r="P66" s="843"/>
      <c r="Q66" s="843"/>
      <c r="R66" s="843"/>
      <c r="S66" s="843"/>
      <c r="T66" s="843"/>
      <c r="U66" s="844"/>
      <c r="V66" s="844"/>
      <c r="W66" s="844"/>
      <c r="X66" s="844"/>
      <c r="Y66" s="844"/>
    </row>
    <row r="67" spans="1:25">
      <c r="A67" s="716" t="s">
        <v>392</v>
      </c>
      <c r="B67" s="716"/>
      <c r="C67" s="716"/>
      <c r="D67" s="716"/>
      <c r="E67" s="716"/>
      <c r="F67" s="716"/>
      <c r="G67" s="716"/>
      <c r="H67" s="716"/>
      <c r="I67" s="716"/>
      <c r="J67" s="716"/>
      <c r="M67" s="58" t="s">
        <v>118</v>
      </c>
      <c r="N67" s="71" t="s">
        <v>80</v>
      </c>
      <c r="O67" s="71"/>
      <c r="P67" s="71" t="s">
        <v>245</v>
      </c>
      <c r="Q67" s="71" t="s">
        <v>108</v>
      </c>
      <c r="R67" s="71" t="s">
        <v>18</v>
      </c>
      <c r="S67" s="71"/>
      <c r="T67" s="71" t="s">
        <v>169</v>
      </c>
      <c r="U67" s="625" t="s">
        <v>116</v>
      </c>
      <c r="V67" s="625"/>
      <c r="W67" s="625"/>
      <c r="X67" s="625"/>
      <c r="Y67" s="625"/>
    </row>
    <row r="68" spans="1:25">
      <c r="A68" s="58" t="s">
        <v>61</v>
      </c>
      <c r="B68" s="58" t="s">
        <v>62</v>
      </c>
      <c r="D68" s="46"/>
      <c r="E68" s="18" t="str">
        <f>E11</f>
        <v>Year 1</v>
      </c>
      <c r="F68" s="18" t="str">
        <f>F11</f>
        <v>Year 2</v>
      </c>
      <c r="G68" s="18" t="str">
        <f>G11</f>
        <v>Year 3</v>
      </c>
      <c r="H68" s="18" t="str">
        <f>H11</f>
        <v>Year 4</v>
      </c>
      <c r="I68" s="18" t="str">
        <f>I11</f>
        <v>Year 5</v>
      </c>
      <c r="J68" s="46" t="s">
        <v>1</v>
      </c>
      <c r="M68" s="92" t="s">
        <v>117</v>
      </c>
      <c r="N68" s="46" t="s">
        <v>15</v>
      </c>
      <c r="O68" s="46" t="s">
        <v>245</v>
      </c>
      <c r="P68" s="46" t="s">
        <v>101</v>
      </c>
      <c r="Q68" s="46" t="s">
        <v>109</v>
      </c>
      <c r="R68" s="46" t="s">
        <v>111</v>
      </c>
      <c r="S68" s="46" t="s">
        <v>101</v>
      </c>
      <c r="T68" s="46" t="s">
        <v>170</v>
      </c>
      <c r="U68" s="367" t="s">
        <v>31</v>
      </c>
      <c r="V68" s="368" t="s">
        <v>32</v>
      </c>
      <c r="W68" s="368" t="s">
        <v>33</v>
      </c>
      <c r="X68" s="368" t="s">
        <v>34</v>
      </c>
      <c r="Y68" s="368" t="s">
        <v>35</v>
      </c>
    </row>
    <row r="69" spans="1:25">
      <c r="A69" s="841">
        <f>IF('Cumulative Budget Request '!L68='Member A'!$L$1,'Cumulative Budget Request '!A68,0)</f>
        <v>0</v>
      </c>
      <c r="B69" s="792" t="str">
        <f>IF('Cumulative Budget Request '!L68='Member A'!$L$1,'Cumulative Budget Request '!B68,0)</f>
        <v>Technician</v>
      </c>
      <c r="C69" s="92"/>
      <c r="D69" s="34" t="s">
        <v>121</v>
      </c>
      <c r="E69" s="100">
        <f>ROUND($R69*$S69*T69,6)</f>
        <v>0</v>
      </c>
      <c r="F69" s="100">
        <f>ROUND($R70*$S70*T70,6)</f>
        <v>0</v>
      </c>
      <c r="G69" s="100">
        <f>ROUND($R71*$S71*T71,6)</f>
        <v>0</v>
      </c>
      <c r="H69" s="100">
        <f>ROUND($R72*$S72*T72,6)</f>
        <v>0</v>
      </c>
      <c r="I69" s="100">
        <f>ROUND($R73*$S73*T73,6)</f>
        <v>0</v>
      </c>
      <c r="J69" s="46"/>
      <c r="M69" s="150">
        <v>0</v>
      </c>
      <c r="N69" s="230">
        <f>ROUND(M69/12,2)</f>
        <v>0</v>
      </c>
      <c r="O69" s="230">
        <f>IF('Cumulative Budget Request '!L68='Member A'!$L$1,'Cumulative Budget Request '!O68,0)</f>
        <v>0</v>
      </c>
      <c r="P69" s="224">
        <f>IF('Cumulative Budget Request '!L68='Member A'!$L$1,'Cumulative Budget Request '!P68,0)</f>
        <v>0</v>
      </c>
      <c r="Q69" s="227">
        <f>IF('Cumulative Budget Request '!L68='Member A'!$L$1,'Cumulative Budget Request '!Q68,0)</f>
        <v>1</v>
      </c>
      <c r="R69" s="228">
        <v>0</v>
      </c>
      <c r="S69" s="76">
        <f>IF('Cumulative Budget Request '!L68='Member A'!$L$1,'Cumulative Budget Request '!S68,0)</f>
        <v>12</v>
      </c>
      <c r="T69" s="227">
        <v>0</v>
      </c>
      <c r="U69" s="369">
        <f>IFERROR((E72+E73)/E71,0)</f>
        <v>0</v>
      </c>
      <c r="V69" s="369">
        <f t="shared" ref="V69:Y69" si="19">IFERROR((F72+F73)/F71,0)</f>
        <v>0</v>
      </c>
      <c r="W69" s="369">
        <f t="shared" si="19"/>
        <v>0</v>
      </c>
      <c r="X69" s="369">
        <f t="shared" si="19"/>
        <v>0</v>
      </c>
      <c r="Y69" s="369">
        <f t="shared" si="19"/>
        <v>0</v>
      </c>
    </row>
    <row r="70" spans="1:25">
      <c r="A70" s="845"/>
      <c r="B70" s="792"/>
      <c r="C70" s="92"/>
      <c r="D70" s="34" t="s">
        <v>172</v>
      </c>
      <c r="E70" s="22">
        <f>T69</f>
        <v>0</v>
      </c>
      <c r="F70" s="22">
        <f>T70</f>
        <v>0</v>
      </c>
      <c r="G70" s="22">
        <f>T71</f>
        <v>0</v>
      </c>
      <c r="H70" s="22">
        <f>T72</f>
        <v>0</v>
      </c>
      <c r="I70" s="22">
        <f>T73</f>
        <v>0</v>
      </c>
      <c r="J70" s="46"/>
      <c r="M70" s="231"/>
      <c r="N70" s="230"/>
      <c r="O70" s="230"/>
      <c r="P70" s="230"/>
      <c r="Q70" s="227">
        <f>IF('Cumulative Budget Request '!L69='Member A'!$L$1,'Cumulative Budget Request '!Q69,0)</f>
        <v>1.03</v>
      </c>
      <c r="R70" s="228">
        <f>IF('Cumulative Budget Request '!L69='Member A'!$L$1,'Cumulative Budget Request '!R69,0)</f>
        <v>0</v>
      </c>
      <c r="S70" s="76">
        <f>IF('Cumulative Budget Request '!L69='Member A'!$L$1,'Cumulative Budget Request '!S69,0)</f>
        <v>12</v>
      </c>
      <c r="T70" s="227">
        <f>IF('Cumulative Budget Request '!L69='Member A'!$L$1,'Cumulative Budget Request '!T69,0)</f>
        <v>0</v>
      </c>
      <c r="U70" s="369"/>
      <c r="V70" s="369"/>
      <c r="W70" s="369"/>
      <c r="X70" s="369"/>
      <c r="Y70" s="369"/>
    </row>
    <row r="71" spans="1:25">
      <c r="A71" s="825"/>
      <c r="B71" s="842"/>
      <c r="C71" s="100"/>
      <c r="D71" s="74" t="s">
        <v>15</v>
      </c>
      <c r="E71" s="57">
        <f>ROUND((N69+O69)*E69*Q69,0)</f>
        <v>0</v>
      </c>
      <c r="F71" s="57">
        <f>ROUND((N69+O69)*F69*Q69*Q70,0)</f>
        <v>0</v>
      </c>
      <c r="G71" s="57">
        <f>ROUND((N69+O69)*G69*Q69*Q70*Q71,0)</f>
        <v>0</v>
      </c>
      <c r="H71" s="57">
        <f>ROUND((N69+O69)*H69*Q69*Q70*Q71*Q72,0)</f>
        <v>0</v>
      </c>
      <c r="I71" s="57">
        <f>ROUND((N69+O69)*I69*Q69*Q70*Q71*Q72*Q73,0)</f>
        <v>0</v>
      </c>
      <c r="J71" s="172">
        <f>SUM(E71:I71)</f>
        <v>0</v>
      </c>
      <c r="M71" s="231"/>
      <c r="N71" s="63"/>
      <c r="O71" s="63"/>
      <c r="P71" s="63"/>
      <c r="Q71" s="227">
        <f>IF('Cumulative Budget Request '!L70='Member A'!$L$1,'Cumulative Budget Request '!Q70,0)</f>
        <v>1.03</v>
      </c>
      <c r="R71" s="228">
        <f>IF('Cumulative Budget Request '!L70='Member A'!$L$1,'Cumulative Budget Request '!R70,0)</f>
        <v>0</v>
      </c>
      <c r="S71" s="76">
        <f>IF('Cumulative Budget Request '!L70='Member A'!$L$1,'Cumulative Budget Request '!S70,0)</f>
        <v>12</v>
      </c>
      <c r="T71" s="227">
        <f>IF('Cumulative Budget Request '!L70='Member A'!$L$1,'Cumulative Budget Request '!T70,0)</f>
        <v>0</v>
      </c>
      <c r="U71" s="370"/>
      <c r="V71" s="370"/>
      <c r="W71" s="370"/>
      <c r="X71" s="370"/>
      <c r="Y71" s="370"/>
    </row>
    <row r="72" spans="1:25">
      <c r="A72" s="825"/>
      <c r="B72" s="792"/>
      <c r="C72" s="100"/>
      <c r="D72" s="74" t="s">
        <v>30</v>
      </c>
      <c r="E72" s="57">
        <f>IFERROR(IF((ROUND(E71*$Q$2,0) + ROUND($Q$3*E69,0))/E71 &gt; 35%, ROUND(E71*$Q$7,0), ROUND(E71*$Q$2,0)),0)</f>
        <v>0</v>
      </c>
      <c r="F72" s="57">
        <f t="shared" ref="F72:I72" si="20">IFERROR(IF((ROUND(F71*$Q$2,0) + ROUND($Q$3*F69,0))/F71 &gt; 35%, ROUND(F71*$Q$7,0), ROUND(F71*$Q$2,0)),0)</f>
        <v>0</v>
      </c>
      <c r="G72" s="57">
        <f t="shared" si="20"/>
        <v>0</v>
      </c>
      <c r="H72" s="57">
        <f t="shared" si="20"/>
        <v>0</v>
      </c>
      <c r="I72" s="57">
        <f t="shared" si="20"/>
        <v>0</v>
      </c>
      <c r="J72" s="172">
        <f>SUM(E72:I72)</f>
        <v>0</v>
      </c>
      <c r="M72" s="231"/>
      <c r="N72" s="63"/>
      <c r="O72" s="63"/>
      <c r="P72" s="63"/>
      <c r="Q72" s="227">
        <f>IF('Cumulative Budget Request '!L71='Member A'!$L$1,'Cumulative Budget Request '!Q71,0)</f>
        <v>1.03</v>
      </c>
      <c r="R72" s="228">
        <f>IF('Cumulative Budget Request '!L71='Member A'!$L$1,'Cumulative Budget Request '!R71,0)</f>
        <v>0</v>
      </c>
      <c r="S72" s="76">
        <f>IF('Cumulative Budget Request '!L71='Member A'!$L$1,'Cumulative Budget Request '!S71,0)</f>
        <v>12</v>
      </c>
      <c r="T72" s="227">
        <f>IF('Cumulative Budget Request '!L71='Member A'!$L$1,'Cumulative Budget Request '!T71,0)</f>
        <v>0</v>
      </c>
      <c r="U72" s="369"/>
      <c r="V72" s="369"/>
      <c r="W72" s="369"/>
      <c r="X72" s="369"/>
      <c r="Y72" s="369"/>
    </row>
    <row r="73" spans="1:25" ht="15">
      <c r="A73" s="825"/>
      <c r="B73" s="792"/>
      <c r="C73" s="100"/>
      <c r="D73" s="74" t="s">
        <v>29</v>
      </c>
      <c r="E73" s="184">
        <f>IFERROR(IF((ROUND(E71*$Q$2,0) + ROUND($Q$3*E69,0))/E71 &gt; 35%, 0, ROUND(E69*$Q$3,0)),0)</f>
        <v>0</v>
      </c>
      <c r="F73" s="184">
        <f t="shared" ref="F73:I73" si="21">IFERROR(IF((ROUND(F71*$Q$2,0) + ROUND($Q$3*F69,0))/F71 &gt; 35%, 0, ROUND(F69*$Q$3,0)),0)</f>
        <v>0</v>
      </c>
      <c r="G73" s="184">
        <f t="shared" si="21"/>
        <v>0</v>
      </c>
      <c r="H73" s="184">
        <f t="shared" si="21"/>
        <v>0</v>
      </c>
      <c r="I73" s="184">
        <f t="shared" si="21"/>
        <v>0</v>
      </c>
      <c r="J73" s="181">
        <f>SUM(E73:I73)</f>
        <v>0</v>
      </c>
      <c r="M73" s="231"/>
      <c r="N73" s="63"/>
      <c r="O73" s="63"/>
      <c r="P73" s="63"/>
      <c r="Q73" s="227">
        <f>IF('Cumulative Budget Request '!L72='Member A'!$L$1,'Cumulative Budget Request '!Q72,0)</f>
        <v>1.03</v>
      </c>
      <c r="R73" s="228">
        <f>IF('Cumulative Budget Request '!L72='Member A'!$L$1,'Cumulative Budget Request '!R72,0)</f>
        <v>0</v>
      </c>
      <c r="S73" s="76">
        <f>IF('Cumulative Budget Request '!L72='Member A'!$L$1,'Cumulative Budget Request '!S72,0)</f>
        <v>12</v>
      </c>
      <c r="T73" s="227">
        <f>IF('Cumulative Budget Request '!L72='Member A'!$L$1,'Cumulative Budget Request '!T72,0)</f>
        <v>0</v>
      </c>
      <c r="U73" s="369"/>
      <c r="V73" s="369"/>
      <c r="W73" s="369"/>
      <c r="X73" s="369"/>
      <c r="Y73" s="369"/>
    </row>
    <row r="74" spans="1:25">
      <c r="A74" s="825"/>
      <c r="B74" s="792"/>
      <c r="C74" s="100"/>
      <c r="D74" s="77" t="s">
        <v>171</v>
      </c>
      <c r="E74" s="185">
        <f>SUM(E72:E73)</f>
        <v>0</v>
      </c>
      <c r="F74" s="185">
        <f t="shared" ref="F74:I74" si="22">SUM(F72:F73)</f>
        <v>0</v>
      </c>
      <c r="G74" s="185">
        <f t="shared" si="22"/>
        <v>0</v>
      </c>
      <c r="H74" s="185">
        <f t="shared" si="22"/>
        <v>0</v>
      </c>
      <c r="I74" s="185">
        <f t="shared" si="22"/>
        <v>0</v>
      </c>
      <c r="J74" s="186">
        <f>SUM(J72:J73)</f>
        <v>0</v>
      </c>
      <c r="M74" s="231"/>
      <c r="N74" s="63"/>
      <c r="O74" s="63"/>
      <c r="P74" s="63"/>
      <c r="Q74" s="74"/>
      <c r="R74" s="232"/>
      <c r="S74" s="76"/>
      <c r="T74" s="74"/>
      <c r="U74" s="369"/>
      <c r="V74" s="369"/>
      <c r="W74" s="369"/>
      <c r="X74" s="369"/>
      <c r="Y74" s="369"/>
    </row>
    <row r="75" spans="1:25">
      <c r="A75" s="825"/>
      <c r="B75" s="792"/>
      <c r="C75" s="100"/>
      <c r="D75" s="74"/>
      <c r="E75" s="17"/>
      <c r="F75" s="17"/>
      <c r="G75" s="17"/>
      <c r="H75" s="17"/>
      <c r="I75" s="17"/>
      <c r="J75" s="26"/>
      <c r="M75" s="231"/>
      <c r="N75" s="63"/>
      <c r="O75" s="63"/>
      <c r="P75" s="63"/>
      <c r="Q75" s="34"/>
      <c r="R75" s="63"/>
      <c r="S75" s="34"/>
      <c r="T75" s="229"/>
      <c r="U75" s="371"/>
      <c r="V75" s="372"/>
      <c r="W75" s="370"/>
      <c r="X75" s="370"/>
      <c r="Y75" s="370"/>
    </row>
    <row r="76" spans="1:25">
      <c r="A76" s="841">
        <f>IF('Cumulative Budget Request '!L75='Member A'!$L$1,'Cumulative Budget Request '!A75,0)</f>
        <v>0</v>
      </c>
      <c r="B76" s="792" t="str">
        <f>IF('Cumulative Budget Request '!L75='Member A'!$L$1,'Cumulative Budget Request '!B75,0)</f>
        <v>Technician</v>
      </c>
      <c r="D76" s="34" t="s">
        <v>121</v>
      </c>
      <c r="E76" s="100">
        <f>ROUND($R76*$S76*T76,6)</f>
        <v>0</v>
      </c>
      <c r="F76" s="100">
        <f>ROUND($R77*$S77*T77,6)</f>
        <v>0</v>
      </c>
      <c r="G76" s="100">
        <f>ROUND($R78*$S78*T78,6)</f>
        <v>0</v>
      </c>
      <c r="H76" s="100">
        <f>ROUND($R79*$S79*T79,6)</f>
        <v>0</v>
      </c>
      <c r="I76" s="100">
        <f>ROUND($R80*$S80*T80,6)</f>
        <v>0</v>
      </c>
      <c r="J76" s="46"/>
      <c r="M76" s="150">
        <f>IF('Cumulative Budget Request '!L75='Member A'!$L$1,'Cumulative Budget Request '!M75,0)</f>
        <v>0</v>
      </c>
      <c r="N76" s="230">
        <f>ROUND(M76/12,2)</f>
        <v>0</v>
      </c>
      <c r="O76" s="230">
        <f>IF('Cumulative Budget Request '!L75='Member A'!$L$1,'Cumulative Budget Request '!O75,0)</f>
        <v>0</v>
      </c>
      <c r="P76" s="224">
        <f>IF('Cumulative Budget Request '!L75='Member A'!$L$1,'Cumulative Budget Request '!P75,0)</f>
        <v>0</v>
      </c>
      <c r="Q76" s="227">
        <f>IF('Cumulative Budget Request '!L75='Member A'!$L$1,'Cumulative Budget Request '!Q75,0)</f>
        <v>1</v>
      </c>
      <c r="R76" s="228">
        <f>IF('Cumulative Budget Request '!L75='Member A'!$L$1,'Cumulative Budget Request '!R75,0)</f>
        <v>0</v>
      </c>
      <c r="S76" s="76">
        <f>IF('Cumulative Budget Request '!L75='Member A'!$L$1,'Cumulative Budget Request '!S75,0)</f>
        <v>12</v>
      </c>
      <c r="T76" s="227">
        <f>IF('Cumulative Budget Request '!L75='Member A'!$L$1,'Cumulative Budget Request '!T75,0)</f>
        <v>0</v>
      </c>
      <c r="U76" s="369">
        <f>IFERROR((E79+E80)/E78,0)</f>
        <v>0</v>
      </c>
      <c r="V76" s="369">
        <f t="shared" ref="V76:Y76" si="23">IFERROR((F79+F80)/F78,0)</f>
        <v>0</v>
      </c>
      <c r="W76" s="369">
        <f t="shared" si="23"/>
        <v>0</v>
      </c>
      <c r="X76" s="369">
        <f t="shared" si="23"/>
        <v>0</v>
      </c>
      <c r="Y76" s="369">
        <f t="shared" si="23"/>
        <v>0</v>
      </c>
    </row>
    <row r="77" spans="1:25">
      <c r="A77" s="842"/>
      <c r="B77" s="792"/>
      <c r="D77" s="34" t="s">
        <v>172</v>
      </c>
      <c r="E77" s="22">
        <f>T76</f>
        <v>0</v>
      </c>
      <c r="F77" s="22">
        <f>T77</f>
        <v>0</v>
      </c>
      <c r="G77" s="22">
        <f>T78</f>
        <v>0</v>
      </c>
      <c r="H77" s="22">
        <f>T79</f>
        <v>0</v>
      </c>
      <c r="I77" s="22">
        <f>T80</f>
        <v>0</v>
      </c>
      <c r="J77" s="163"/>
      <c r="M77" s="231"/>
      <c r="N77" s="230"/>
      <c r="O77" s="230"/>
      <c r="P77" s="230"/>
      <c r="Q77" s="227">
        <f>IF('Cumulative Budget Request '!L76='Member A'!$L$1,'Cumulative Budget Request '!Q76,0)</f>
        <v>1.03</v>
      </c>
      <c r="R77" s="228">
        <f>IF('Cumulative Budget Request '!L76='Member A'!$L$1,'Cumulative Budget Request '!R76,0)</f>
        <v>0</v>
      </c>
      <c r="S77" s="76">
        <f>IF('Cumulative Budget Request '!L76='Member A'!$L$1,'Cumulative Budget Request '!S76,0)</f>
        <v>12</v>
      </c>
      <c r="T77" s="227">
        <f>IF('Cumulative Budget Request '!L76='Member A'!$L$1,'Cumulative Budget Request '!T76,0)</f>
        <v>0</v>
      </c>
      <c r="U77" s="369"/>
      <c r="V77" s="369"/>
      <c r="W77" s="369"/>
      <c r="X77" s="369"/>
      <c r="Y77" s="369"/>
    </row>
    <row r="78" spans="1:25">
      <c r="A78" s="825"/>
      <c r="B78" s="842"/>
      <c r="C78" s="100"/>
      <c r="D78" s="74" t="s">
        <v>15</v>
      </c>
      <c r="E78" s="57">
        <f>ROUND((N76+O76)*E76*Q76,0)</f>
        <v>0</v>
      </c>
      <c r="F78" s="57">
        <f>ROUND((N76+O76)*F76*Q76*Q77,0)</f>
        <v>0</v>
      </c>
      <c r="G78" s="57">
        <f>ROUND((N76+O76)*G76*Q76*Q77*Q78,0)</f>
        <v>0</v>
      </c>
      <c r="H78" s="57">
        <f>ROUND((N76+O76)*H76*Q76*Q77*Q78*Q79,0)</f>
        <v>0</v>
      </c>
      <c r="I78" s="57">
        <f>ROUND((N76+O76)*I76*Q76*Q77*Q78*Q79*Q80,0)</f>
        <v>0</v>
      </c>
      <c r="J78" s="172">
        <f>SUM(E78:I78)</f>
        <v>0</v>
      </c>
      <c r="M78" s="231"/>
      <c r="N78" s="63"/>
      <c r="O78" s="63"/>
      <c r="P78" s="63"/>
      <c r="Q78" s="227">
        <f>IF('Cumulative Budget Request '!L77='Member A'!$L$1,'Cumulative Budget Request '!Q77,0)</f>
        <v>1.03</v>
      </c>
      <c r="R78" s="228">
        <f>IF('Cumulative Budget Request '!L77='Member A'!$L$1,'Cumulative Budget Request '!R77,0)</f>
        <v>0</v>
      </c>
      <c r="S78" s="76">
        <f>IF('Cumulative Budget Request '!L77='Member A'!$L$1,'Cumulative Budget Request '!S77,0)</f>
        <v>12</v>
      </c>
      <c r="T78" s="227">
        <f>IF('Cumulative Budget Request '!L77='Member A'!$L$1,'Cumulative Budget Request '!T77,0)</f>
        <v>0</v>
      </c>
      <c r="U78" s="370"/>
      <c r="V78" s="370"/>
      <c r="W78" s="370"/>
      <c r="X78" s="370"/>
      <c r="Y78" s="370"/>
    </row>
    <row r="79" spans="1:25">
      <c r="A79" s="825"/>
      <c r="B79" s="792"/>
      <c r="C79" s="100"/>
      <c r="D79" s="74" t="s">
        <v>30</v>
      </c>
      <c r="E79" s="57">
        <f>IFERROR(IF((ROUND(E78*$Q$2,0) + ROUND($Q$3*E76,0))/E78 &gt; 35%, ROUND(E78*$Q$7,0), ROUND(E78*$Q$2,0)),0)</f>
        <v>0</v>
      </c>
      <c r="F79" s="57">
        <f t="shared" ref="F79" si="24">IFERROR(IF((ROUND(F78*$Q$2,0) + ROUND($Q$3*F76,0))/F78 &gt; 35%, ROUND(F78*$Q$7,0), ROUND(F78*$Q$2,0)),0)</f>
        <v>0</v>
      </c>
      <c r="G79" s="57">
        <f t="shared" ref="G79" si="25">IFERROR(IF((ROUND(G78*$Q$2,0) + ROUND($Q$3*G76,0))/G78 &gt; 35%, ROUND(G78*$Q$7,0), ROUND(G78*$Q$2,0)),0)</f>
        <v>0</v>
      </c>
      <c r="H79" s="57">
        <f t="shared" ref="H79" si="26">IFERROR(IF((ROUND(H78*$Q$2,0) + ROUND($Q$3*H76,0))/H78 &gt; 35%, ROUND(H78*$Q$7,0), ROUND(H78*$Q$2,0)),0)</f>
        <v>0</v>
      </c>
      <c r="I79" s="57">
        <f t="shared" ref="I79" si="27">IFERROR(IF((ROUND(I78*$Q$2,0) + ROUND($Q$3*I76,0))/I78 &gt; 35%, ROUND(I78*$Q$7,0), ROUND(I78*$Q$2,0)),0)</f>
        <v>0</v>
      </c>
      <c r="J79" s="172">
        <f>SUM(E79:I79)</f>
        <v>0</v>
      </c>
      <c r="M79" s="231"/>
      <c r="N79" s="63"/>
      <c r="O79" s="63"/>
      <c r="P79" s="63"/>
      <c r="Q79" s="227">
        <f>IF('Cumulative Budget Request '!L78='Member A'!$L$1,'Cumulative Budget Request '!Q78,0)</f>
        <v>1.03</v>
      </c>
      <c r="R79" s="228">
        <f>IF('Cumulative Budget Request '!L78='Member A'!$L$1,'Cumulative Budget Request '!R78,0)</f>
        <v>0</v>
      </c>
      <c r="S79" s="76">
        <f>IF('Cumulative Budget Request '!L78='Member A'!$L$1,'Cumulative Budget Request '!S78,0)</f>
        <v>12</v>
      </c>
      <c r="T79" s="227">
        <f>IF('Cumulative Budget Request '!L78='Member A'!$L$1,'Cumulative Budget Request '!T78,0)</f>
        <v>0</v>
      </c>
      <c r="U79" s="369"/>
      <c r="V79" s="369"/>
      <c r="W79" s="369"/>
      <c r="X79" s="369"/>
      <c r="Y79" s="369"/>
    </row>
    <row r="80" spans="1:25" ht="15">
      <c r="A80" s="825"/>
      <c r="B80" s="792"/>
      <c r="C80" s="100"/>
      <c r="D80" s="74" t="s">
        <v>29</v>
      </c>
      <c r="E80" s="184">
        <f>IFERROR(IF((ROUND(E78*$Q$2,0) + ROUND($Q$3*E76,0))/E78 &gt; 35%, 0, ROUND(E76*$Q$3,0)),0)</f>
        <v>0</v>
      </c>
      <c r="F80" s="184">
        <f t="shared" ref="F80:I80" si="28">IFERROR(IF((ROUND(F78*$Q$2,0) + ROUND($Q$3*F76,0))/F78 &gt; 35%, 0, ROUND(F76*$Q$3,0)),0)</f>
        <v>0</v>
      </c>
      <c r="G80" s="184">
        <f t="shared" si="28"/>
        <v>0</v>
      </c>
      <c r="H80" s="184">
        <f t="shared" si="28"/>
        <v>0</v>
      </c>
      <c r="I80" s="184">
        <f t="shared" si="28"/>
        <v>0</v>
      </c>
      <c r="J80" s="181">
        <f>SUM(E80:I80)</f>
        <v>0</v>
      </c>
      <c r="M80" s="231"/>
      <c r="N80" s="63"/>
      <c r="O80" s="63"/>
      <c r="P80" s="63"/>
      <c r="Q80" s="227">
        <f>IF('Cumulative Budget Request '!L79='Member A'!$L$1,'Cumulative Budget Request '!Q79,0)</f>
        <v>1.03</v>
      </c>
      <c r="R80" s="228">
        <f>IF('Cumulative Budget Request '!L79='Member A'!$L$1,'Cumulative Budget Request '!R79,0)</f>
        <v>0</v>
      </c>
      <c r="S80" s="76">
        <f>IF('Cumulative Budget Request '!L79='Member A'!$L$1,'Cumulative Budget Request '!S79,0)</f>
        <v>12</v>
      </c>
      <c r="T80" s="227">
        <f>IF('Cumulative Budget Request '!L79='Member A'!$L$1,'Cumulative Budget Request '!T79,0)</f>
        <v>0</v>
      </c>
      <c r="U80" s="369"/>
      <c r="V80" s="369"/>
      <c r="W80" s="369"/>
      <c r="X80" s="369"/>
      <c r="Y80" s="369"/>
    </row>
    <row r="81" spans="1:25">
      <c r="A81" s="825"/>
      <c r="B81" s="792"/>
      <c r="C81" s="100"/>
      <c r="D81" s="77" t="s">
        <v>171</v>
      </c>
      <c r="E81" s="185">
        <f>SUM(E79:E80)</f>
        <v>0</v>
      </c>
      <c r="F81" s="185">
        <f t="shared" ref="F81:I81" si="29">SUM(F79:F80)</f>
        <v>0</v>
      </c>
      <c r="G81" s="185">
        <f t="shared" si="29"/>
        <v>0</v>
      </c>
      <c r="H81" s="185">
        <f t="shared" si="29"/>
        <v>0</v>
      </c>
      <c r="I81" s="185">
        <f t="shared" si="29"/>
        <v>0</v>
      </c>
      <c r="J81" s="186">
        <f>SUM(J79:J80)</f>
        <v>0</v>
      </c>
      <c r="M81" s="231"/>
      <c r="N81" s="63"/>
      <c r="O81" s="63"/>
      <c r="P81" s="63"/>
      <c r="Q81" s="74"/>
      <c r="R81" s="232"/>
      <c r="S81" s="76"/>
      <c r="T81" s="74"/>
      <c r="U81" s="369"/>
      <c r="V81" s="369"/>
      <c r="W81" s="369"/>
      <c r="X81" s="369"/>
      <c r="Y81" s="369"/>
    </row>
    <row r="82" spans="1:25">
      <c r="A82" s="825"/>
      <c r="B82" s="792"/>
      <c r="C82" s="100"/>
      <c r="D82" s="74"/>
      <c r="E82" s="17"/>
      <c r="F82" s="17"/>
      <c r="G82" s="17"/>
      <c r="H82" s="17"/>
      <c r="I82" s="17"/>
      <c r="J82" s="26"/>
      <c r="M82" s="231"/>
      <c r="N82" s="63"/>
      <c r="O82" s="63"/>
      <c r="P82" s="63"/>
      <c r="Q82" s="34"/>
      <c r="R82" s="63"/>
      <c r="S82" s="34"/>
      <c r="T82" s="229"/>
      <c r="U82" s="371"/>
      <c r="V82" s="372"/>
      <c r="W82" s="370"/>
      <c r="X82" s="370"/>
      <c r="Y82" s="370"/>
    </row>
    <row r="83" spans="1:25">
      <c r="A83" s="841">
        <f>IF('Cumulative Budget Request '!L82='Member A'!$L$1,'Cumulative Budget Request '!A82,0)</f>
        <v>0</v>
      </c>
      <c r="B83" s="792" t="str">
        <f>IF('Cumulative Budget Request '!L82='Member A'!$L$1,'Cumulative Budget Request '!B82,0)</f>
        <v>Other</v>
      </c>
      <c r="D83" s="34" t="s">
        <v>121</v>
      </c>
      <c r="E83" s="100">
        <f>ROUND($R83*$S83*T83,6)</f>
        <v>0</v>
      </c>
      <c r="F83" s="100">
        <f>ROUND($R84*$S84*T84,6)</f>
        <v>0</v>
      </c>
      <c r="G83" s="100">
        <f>ROUND($R85*$S85*T85,6)</f>
        <v>0</v>
      </c>
      <c r="H83" s="100">
        <f>ROUND($R86*$S86*T86,6)</f>
        <v>0</v>
      </c>
      <c r="I83" s="100">
        <f>ROUND($R87*$S87*T87,6)</f>
        <v>0</v>
      </c>
      <c r="J83" s="46"/>
      <c r="M83" s="150">
        <f>IF('Cumulative Budget Request '!L82='Member A'!$L$1,'Cumulative Budget Request '!M82,0)</f>
        <v>0</v>
      </c>
      <c r="N83" s="230">
        <f>ROUND(M83/12,2)</f>
        <v>0</v>
      </c>
      <c r="O83" s="230">
        <f>IF('Cumulative Budget Request '!L82='Member A'!$L$1,'Cumulative Budget Request '!O82,0)</f>
        <v>0</v>
      </c>
      <c r="P83" s="224">
        <f>IF('Cumulative Budget Request '!L82='Member A'!$L$1,'Cumulative Budget Request '!P82,0)</f>
        <v>0</v>
      </c>
      <c r="Q83" s="227">
        <f>IF('Cumulative Budget Request '!L82='Member A'!$L$1,'Cumulative Budget Request '!Q82,0)</f>
        <v>1</v>
      </c>
      <c r="R83" s="228">
        <f>IF('Cumulative Budget Request '!L82='Member A'!$L$1,'Cumulative Budget Request '!R82,0)</f>
        <v>0</v>
      </c>
      <c r="S83" s="76">
        <f>IF('Cumulative Budget Request '!L82='Member A'!$L$1,'Cumulative Budget Request '!S82,0)</f>
        <v>12</v>
      </c>
      <c r="T83" s="227">
        <f>IF('Cumulative Budget Request '!L82='Member A'!$L$1,'Cumulative Budget Request '!T82,0)</f>
        <v>0</v>
      </c>
      <c r="U83" s="369">
        <f>IFERROR((E86+E87)/E85,0)</f>
        <v>0</v>
      </c>
      <c r="V83" s="369">
        <f t="shared" ref="V83:Y83" si="30">IFERROR((F86+F87)/F85,0)</f>
        <v>0</v>
      </c>
      <c r="W83" s="369">
        <f t="shared" si="30"/>
        <v>0</v>
      </c>
      <c r="X83" s="369">
        <f t="shared" si="30"/>
        <v>0</v>
      </c>
      <c r="Y83" s="369">
        <f t="shared" si="30"/>
        <v>0</v>
      </c>
    </row>
    <row r="84" spans="1:25">
      <c r="B84" s="102"/>
      <c r="D84" s="34" t="s">
        <v>172</v>
      </c>
      <c r="E84" s="22">
        <f>T83</f>
        <v>0</v>
      </c>
      <c r="F84" s="22">
        <f>T84</f>
        <v>0</v>
      </c>
      <c r="G84" s="22">
        <f>T85</f>
        <v>0</v>
      </c>
      <c r="H84" s="22">
        <f>T86</f>
        <v>0</v>
      </c>
      <c r="I84" s="22">
        <f>T87</f>
        <v>0</v>
      </c>
      <c r="J84" s="46"/>
      <c r="M84" s="231"/>
      <c r="N84" s="230"/>
      <c r="O84" s="230"/>
      <c r="P84" s="230"/>
      <c r="Q84" s="227">
        <f>IF('Cumulative Budget Request '!L83='Member A'!$L$1,'Cumulative Budget Request '!Q83,0)</f>
        <v>1.03</v>
      </c>
      <c r="R84" s="228">
        <f>IF('Cumulative Budget Request '!L83='Member A'!$L$1,'Cumulative Budget Request '!R83,0)</f>
        <v>0</v>
      </c>
      <c r="S84" s="76">
        <f>IF('Cumulative Budget Request '!L83='Member A'!$L$1,'Cumulative Budget Request '!S83,0)</f>
        <v>12</v>
      </c>
      <c r="T84" s="227">
        <f>IF('Cumulative Budget Request '!L83='Member A'!$L$1,'Cumulative Budget Request '!T83,0)</f>
        <v>0</v>
      </c>
      <c r="U84" s="369"/>
      <c r="V84" s="369"/>
      <c r="W84" s="369"/>
      <c r="X84" s="369"/>
      <c r="Y84" s="369"/>
    </row>
    <row r="85" spans="1:25">
      <c r="A85" s="10"/>
      <c r="C85" s="100"/>
      <c r="D85" s="74" t="s">
        <v>15</v>
      </c>
      <c r="E85" s="57">
        <f>ROUND((N83+O83)*E83*Q83,0)</f>
        <v>0</v>
      </c>
      <c r="F85" s="57">
        <f>ROUND((N83+O83)*F83*Q83*Q84,0)</f>
        <v>0</v>
      </c>
      <c r="G85" s="57">
        <f>ROUND((N83+O83)*G83*Q83*Q84*Q85,0)</f>
        <v>0</v>
      </c>
      <c r="H85" s="57">
        <f>ROUND((N83+O83)*H83*Q83*Q84*Q85*Q86,0)</f>
        <v>0</v>
      </c>
      <c r="I85" s="57">
        <f>ROUND((N83+O83)*I83*Q83*Q84*Q85*Q86*Q87,0)</f>
        <v>0</v>
      </c>
      <c r="J85" s="172">
        <f>SUM(E85:I85)</f>
        <v>0</v>
      </c>
      <c r="M85" s="231"/>
      <c r="N85" s="63"/>
      <c r="O85" s="63"/>
      <c r="P85" s="63"/>
      <c r="Q85" s="227">
        <f>IF('Cumulative Budget Request '!L84='Member A'!$L$1,'Cumulative Budget Request '!Q84,0)</f>
        <v>1.03</v>
      </c>
      <c r="R85" s="228">
        <f>IF('Cumulative Budget Request '!L84='Member A'!$L$1,'Cumulative Budget Request '!R84,0)</f>
        <v>0</v>
      </c>
      <c r="S85" s="76">
        <f>IF('Cumulative Budget Request '!L84='Member A'!$L$1,'Cumulative Budget Request '!S84,0)</f>
        <v>12</v>
      </c>
      <c r="T85" s="227">
        <f>IF('Cumulative Budget Request '!L84='Member A'!$L$1,'Cumulative Budget Request '!T84,0)</f>
        <v>0</v>
      </c>
      <c r="U85" s="370"/>
      <c r="V85" s="370"/>
      <c r="W85" s="370"/>
      <c r="X85" s="370"/>
      <c r="Y85" s="370"/>
    </row>
    <row r="86" spans="1:25">
      <c r="A86" s="10"/>
      <c r="B86" s="102"/>
      <c r="C86" s="100"/>
      <c r="D86" s="74" t="s">
        <v>30</v>
      </c>
      <c r="E86" s="57">
        <f>IFERROR(IF((ROUND(E85*$Q$2,0) + ROUND($Q$3*E83,0))/E85 &gt; 35%, ROUND(E85*$Q$7,0), ROUND(E85*$Q$2,0)),0)</f>
        <v>0</v>
      </c>
      <c r="F86" s="57">
        <f t="shared" ref="F86" si="31">IFERROR(IF((ROUND(F85*$Q$2,0) + ROUND($Q$3*F83,0))/F85 &gt; 35%, ROUND(F85*$Q$7,0), ROUND(F85*$Q$2,0)),0)</f>
        <v>0</v>
      </c>
      <c r="G86" s="57">
        <f t="shared" ref="G86" si="32">IFERROR(IF((ROUND(G85*$Q$2,0) + ROUND($Q$3*G83,0))/G85 &gt; 35%, ROUND(G85*$Q$7,0), ROUND(G85*$Q$2,0)),0)</f>
        <v>0</v>
      </c>
      <c r="H86" s="57">
        <f t="shared" ref="H86" si="33">IFERROR(IF((ROUND(H85*$Q$2,0) + ROUND($Q$3*H83,0))/H85 &gt; 35%, ROUND(H85*$Q$7,0), ROUND(H85*$Q$2,0)),0)</f>
        <v>0</v>
      </c>
      <c r="I86" s="57">
        <f t="shared" ref="I86" si="34">IFERROR(IF((ROUND(I85*$Q$2,0) + ROUND($Q$3*I83,0))/I85 &gt; 35%, ROUND(I85*$Q$7,0), ROUND(I85*$Q$2,0)),0)</f>
        <v>0</v>
      </c>
      <c r="J86" s="172">
        <f>SUM(E86:I86)</f>
        <v>0</v>
      </c>
      <c r="M86" s="231"/>
      <c r="N86" s="63"/>
      <c r="O86" s="63"/>
      <c r="P86" s="63"/>
      <c r="Q86" s="227">
        <f>IF('Cumulative Budget Request '!L85='Member A'!$L$1,'Cumulative Budget Request '!Q85,0)</f>
        <v>1.03</v>
      </c>
      <c r="R86" s="228">
        <f>IF('Cumulative Budget Request '!L85='Member A'!$L$1,'Cumulative Budget Request '!R85,0)</f>
        <v>0</v>
      </c>
      <c r="S86" s="76">
        <f>IF('Cumulative Budget Request '!L85='Member A'!$L$1,'Cumulative Budget Request '!S85,0)</f>
        <v>12</v>
      </c>
      <c r="T86" s="227">
        <f>IF('Cumulative Budget Request '!L85='Member A'!$L$1,'Cumulative Budget Request '!T85,0)</f>
        <v>0</v>
      </c>
      <c r="U86" s="370"/>
      <c r="V86" s="370"/>
      <c r="W86" s="370"/>
      <c r="X86" s="370"/>
      <c r="Y86" s="370"/>
    </row>
    <row r="87" spans="1:25" ht="15">
      <c r="A87" s="10"/>
      <c r="B87" s="102"/>
      <c r="C87" s="100"/>
      <c r="D87" s="74" t="s">
        <v>29</v>
      </c>
      <c r="E87" s="184">
        <f>IFERROR(IF((ROUND(E85*$Q$2,0) + ROUND($Q$3*E83,0))/E85 &gt; 35%, 0, ROUND(E83*$Q$3,0)),0)</f>
        <v>0</v>
      </c>
      <c r="F87" s="184">
        <f t="shared" ref="F87:I87" si="35">IFERROR(IF((ROUND(F85*$Q$2,0) + ROUND($Q$3*F83,0))/F85 &gt; 35%, 0, ROUND(F83*$Q$3,0)),0)</f>
        <v>0</v>
      </c>
      <c r="G87" s="184">
        <f t="shared" si="35"/>
        <v>0</v>
      </c>
      <c r="H87" s="184">
        <f t="shared" si="35"/>
        <v>0</v>
      </c>
      <c r="I87" s="184">
        <f t="shared" si="35"/>
        <v>0</v>
      </c>
      <c r="J87" s="181">
        <f>SUM(E87:I87)</f>
        <v>0</v>
      </c>
      <c r="M87" s="231"/>
      <c r="N87" s="63"/>
      <c r="O87" s="63"/>
      <c r="P87" s="63"/>
      <c r="Q87" s="227">
        <f>IF('Cumulative Budget Request '!L86='Member A'!$L$1,'Cumulative Budget Request '!Q86,0)</f>
        <v>1.03</v>
      </c>
      <c r="R87" s="228">
        <f>IF('Cumulative Budget Request '!L86='Member A'!$L$1,'Cumulative Budget Request '!R86,0)</f>
        <v>0</v>
      </c>
      <c r="S87" s="76">
        <f>IF('Cumulative Budget Request '!L86='Member A'!$L$1,'Cumulative Budget Request '!S86,0)</f>
        <v>12</v>
      </c>
      <c r="T87" s="227">
        <f>IF('Cumulative Budget Request '!L86='Member A'!$L$1,'Cumulative Budget Request '!T86,0)</f>
        <v>0</v>
      </c>
      <c r="U87" s="369"/>
      <c r="V87" s="369"/>
      <c r="W87" s="369"/>
      <c r="X87" s="369"/>
      <c r="Y87" s="369"/>
    </row>
    <row r="88" spans="1:25">
      <c r="A88" s="10"/>
      <c r="B88" s="102"/>
      <c r="C88" s="100"/>
      <c r="D88" s="77" t="s">
        <v>171</v>
      </c>
      <c r="E88" s="185">
        <f>SUM(E86:E87)</f>
        <v>0</v>
      </c>
      <c r="F88" s="185">
        <f t="shared" ref="F88:I88" si="36">SUM(F86:F87)</f>
        <v>0</v>
      </c>
      <c r="G88" s="185">
        <f t="shared" si="36"/>
        <v>0</v>
      </c>
      <c r="H88" s="185">
        <f t="shared" si="36"/>
        <v>0</v>
      </c>
      <c r="I88" s="185">
        <f t="shared" si="36"/>
        <v>0</v>
      </c>
      <c r="J88" s="186">
        <f>SUM(J86:J87)</f>
        <v>0</v>
      </c>
      <c r="M88" s="19"/>
      <c r="N88" s="33"/>
      <c r="O88" s="33"/>
      <c r="P88" s="33"/>
      <c r="Q88" s="47"/>
      <c r="R88" s="47"/>
      <c r="S88" s="47"/>
      <c r="T88" s="26"/>
      <c r="U88" s="369"/>
      <c r="V88" s="369"/>
      <c r="W88" s="369"/>
      <c r="X88" s="369"/>
      <c r="Y88" s="369"/>
    </row>
    <row r="89" spans="1:25">
      <c r="A89" s="10"/>
      <c r="B89" s="102"/>
      <c r="C89" s="100"/>
      <c r="D89" s="74"/>
      <c r="E89" s="17"/>
      <c r="F89" s="17"/>
      <c r="G89" s="17"/>
      <c r="H89" s="17"/>
      <c r="I89" s="17"/>
      <c r="J89" s="26"/>
      <c r="M89" s="19"/>
      <c r="N89" s="94"/>
      <c r="O89" s="94"/>
      <c r="P89" s="94"/>
      <c r="Q89" s="47"/>
      <c r="R89" s="47"/>
      <c r="S89" s="47"/>
      <c r="T89" s="26"/>
      <c r="U89" s="369"/>
      <c r="V89" s="369"/>
      <c r="W89" s="369"/>
      <c r="X89" s="369"/>
      <c r="Y89" s="369"/>
    </row>
    <row r="90" spans="1:25">
      <c r="A90" s="10"/>
      <c r="C90" s="75"/>
      <c r="D90" s="75" t="s">
        <v>106</v>
      </c>
      <c r="E90" s="164">
        <f>SUMIF($D$68:$D$89,"*Salary",E68:E89)</f>
        <v>0</v>
      </c>
      <c r="F90" s="164">
        <f>SUMIF($D$68:$D$89,"*Salary",F68:F89)</f>
        <v>0</v>
      </c>
      <c r="G90" s="164">
        <f>SUMIF($D$68:$D$89,"*Salary",G68:G89)</f>
        <v>0</v>
      </c>
      <c r="H90" s="164">
        <f>SUMIF($D$68:$D$89,"*Salary",H68:H89)</f>
        <v>0</v>
      </c>
      <c r="I90" s="164">
        <f>SUMIF($D$68:$D$89,"*Salary",I68:I89)</f>
        <v>0</v>
      </c>
      <c r="J90" s="165">
        <f>SUM(E90:I90)</f>
        <v>0</v>
      </c>
      <c r="M90" s="58"/>
      <c r="N90" s="71"/>
      <c r="O90" s="71"/>
      <c r="P90" s="71"/>
      <c r="Q90" s="71"/>
      <c r="R90" s="71"/>
      <c r="S90" s="71"/>
      <c r="T90" s="26"/>
      <c r="U90" s="369"/>
      <c r="V90" s="369"/>
      <c r="W90" s="369"/>
      <c r="X90" s="369"/>
      <c r="Y90" s="369"/>
    </row>
    <row r="91" spans="1:25">
      <c r="A91" s="10"/>
      <c r="C91" s="75"/>
      <c r="D91" s="75" t="s">
        <v>107</v>
      </c>
      <c r="E91" s="166">
        <f>SUMIF($D$71:$D$89,"*Total Fringe",E71:E89)</f>
        <v>0</v>
      </c>
      <c r="F91" s="166">
        <f t="shared" ref="F91:I91" si="37">SUMIF($D$71:$D$89,"*Total Fringe",F71:F89)</f>
        <v>0</v>
      </c>
      <c r="G91" s="166">
        <f t="shared" si="37"/>
        <v>0</v>
      </c>
      <c r="H91" s="166">
        <f t="shared" si="37"/>
        <v>0</v>
      </c>
      <c r="I91" s="166">
        <f t="shared" si="37"/>
        <v>0</v>
      </c>
      <c r="J91" s="167">
        <f>SUM(E91:I91)</f>
        <v>0</v>
      </c>
      <c r="M91" s="58"/>
      <c r="N91" s="71"/>
      <c r="O91" s="71"/>
      <c r="P91" s="71"/>
      <c r="Q91" s="71"/>
      <c r="R91" s="71"/>
      <c r="S91" s="71"/>
      <c r="T91" s="71"/>
      <c r="U91" s="625"/>
      <c r="V91" s="625"/>
      <c r="W91" s="625"/>
      <c r="X91" s="625"/>
      <c r="Y91" s="625"/>
    </row>
    <row r="92" spans="1:25">
      <c r="A92" s="717" t="s">
        <v>393</v>
      </c>
      <c r="B92" s="717"/>
      <c r="C92" s="717"/>
      <c r="D92" s="717"/>
      <c r="E92" s="717"/>
      <c r="F92" s="717"/>
      <c r="G92" s="717"/>
      <c r="H92" s="717"/>
      <c r="I92" s="717"/>
      <c r="J92" s="717"/>
      <c r="M92" s="58" t="s">
        <v>118</v>
      </c>
      <c r="N92" s="71" t="s">
        <v>80</v>
      </c>
      <c r="O92" s="71"/>
      <c r="P92" s="71" t="s">
        <v>245</v>
      </c>
      <c r="Q92" s="71" t="s">
        <v>108</v>
      </c>
      <c r="R92" s="71" t="s">
        <v>18</v>
      </c>
      <c r="S92" s="71"/>
      <c r="T92" s="71" t="s">
        <v>169</v>
      </c>
      <c r="U92" s="625" t="s">
        <v>116</v>
      </c>
      <c r="V92" s="625"/>
      <c r="W92" s="625"/>
      <c r="X92" s="625"/>
      <c r="Y92" s="625"/>
    </row>
    <row r="93" spans="1:25">
      <c r="A93" s="58" t="s">
        <v>61</v>
      </c>
      <c r="B93" s="58"/>
      <c r="C93" s="75"/>
      <c r="D93" s="169"/>
      <c r="E93" s="18" t="str">
        <f>E11</f>
        <v>Year 1</v>
      </c>
      <c r="F93" s="18" t="str">
        <f>F11</f>
        <v>Year 2</v>
      </c>
      <c r="G93" s="18" t="str">
        <f>G11</f>
        <v>Year 3</v>
      </c>
      <c r="H93" s="18" t="str">
        <f>H11</f>
        <v>Year 4</v>
      </c>
      <c r="I93" s="18" t="str">
        <f>I11</f>
        <v>Year 5</v>
      </c>
      <c r="J93" s="46" t="s">
        <v>1</v>
      </c>
      <c r="M93" s="92" t="s">
        <v>117</v>
      </c>
      <c r="N93" s="46" t="s">
        <v>15</v>
      </c>
      <c r="O93" s="46" t="s">
        <v>245</v>
      </c>
      <c r="P93" s="46" t="s">
        <v>101</v>
      </c>
      <c r="Q93" s="46" t="s">
        <v>109</v>
      </c>
      <c r="R93" s="46" t="s">
        <v>111</v>
      </c>
      <c r="S93" s="46" t="s">
        <v>101</v>
      </c>
      <c r="T93" s="46" t="s">
        <v>170</v>
      </c>
      <c r="U93" s="367" t="s">
        <v>31</v>
      </c>
      <c r="V93" s="368" t="s">
        <v>32</v>
      </c>
      <c r="W93" s="368" t="s">
        <v>33</v>
      </c>
      <c r="X93" s="368" t="s">
        <v>34</v>
      </c>
      <c r="Y93" s="368" t="s">
        <v>35</v>
      </c>
    </row>
    <row r="94" spans="1:25">
      <c r="A94" s="841">
        <f>IF('Cumulative Budget Request '!L93='Member A'!$L$1,'Cumulative Budget Request '!A93,0)</f>
        <v>0</v>
      </c>
      <c r="B94" s="15"/>
      <c r="D94" s="34" t="s">
        <v>121</v>
      </c>
      <c r="E94" s="100">
        <f>ROUND($R94*$S94*T94,6)</f>
        <v>0</v>
      </c>
      <c r="F94" s="100">
        <f>ROUND($R95*$S95*T95,6)</f>
        <v>0</v>
      </c>
      <c r="G94" s="100">
        <f>ROUND($R96*$S96*T96,6)</f>
        <v>0</v>
      </c>
      <c r="H94" s="100">
        <f>ROUND($R97*$S97*T97,6)</f>
        <v>0</v>
      </c>
      <c r="I94" s="100">
        <f>ROUND($R98*$S98*T98,6)</f>
        <v>0</v>
      </c>
      <c r="J94" s="46"/>
      <c r="K94" s="17"/>
      <c r="L94" s="17"/>
      <c r="M94" s="150">
        <f>IF('Cumulative Budget Request '!L93='Member A'!$L$1,'Cumulative Budget Request '!M93,0)</f>
        <v>0</v>
      </c>
      <c r="N94" s="230">
        <f>ROUND(M94/12,2)</f>
        <v>0</v>
      </c>
      <c r="O94" s="230">
        <f>IF('Cumulative Budget Request '!L93='Member A'!$L$1,'Cumulative Budget Request '!O93,0)</f>
        <v>0</v>
      </c>
      <c r="P94" s="224">
        <f>IF('Cumulative Budget Request '!L93='Member A'!$L$1,'Cumulative Budget Request '!P93,0)</f>
        <v>0</v>
      </c>
      <c r="Q94" s="227">
        <f>IF('Cumulative Budget Request '!L93='Member A'!$L$1,'Cumulative Budget Request '!Q93,0)</f>
        <v>1</v>
      </c>
      <c r="R94" s="228">
        <f>IF('Cumulative Budget Request '!L93='Member A'!$L$1,'Cumulative Budget Request '!R93,0)</f>
        <v>0</v>
      </c>
      <c r="S94" s="76">
        <f>IF('Cumulative Budget Request '!L93='Member A'!$L$1,'Cumulative Budget Request '!S93,0)</f>
        <v>12</v>
      </c>
      <c r="T94" s="227">
        <f>IF('Cumulative Budget Request '!L93='Member A'!$L$1,'Cumulative Budget Request '!T93,0)</f>
        <v>0</v>
      </c>
      <c r="U94" s="369">
        <f>IFERROR((E97+E98)/E96,0)</f>
        <v>0</v>
      </c>
      <c r="V94" s="369">
        <f t="shared" ref="V94:Y94" si="38">IFERROR((F97+F98)/F96,0)</f>
        <v>0</v>
      </c>
      <c r="W94" s="369">
        <f t="shared" si="38"/>
        <v>0</v>
      </c>
      <c r="X94" s="369">
        <f t="shared" si="38"/>
        <v>0</v>
      </c>
      <c r="Y94" s="369">
        <f t="shared" si="38"/>
        <v>0</v>
      </c>
    </row>
    <row r="95" spans="1:25">
      <c r="A95" s="842"/>
      <c r="B95" s="102"/>
      <c r="D95" s="34" t="s">
        <v>172</v>
      </c>
      <c r="E95" s="22">
        <f>T94</f>
        <v>0</v>
      </c>
      <c r="F95" s="22">
        <f>T95</f>
        <v>0</v>
      </c>
      <c r="G95" s="22">
        <f>T96</f>
        <v>0</v>
      </c>
      <c r="H95" s="22">
        <f>T97</f>
        <v>0</v>
      </c>
      <c r="I95" s="22">
        <f>T98</f>
        <v>0</v>
      </c>
      <c r="J95" s="46"/>
      <c r="K95" s="17"/>
      <c r="L95" s="17"/>
      <c r="M95" s="231"/>
      <c r="N95" s="230"/>
      <c r="O95" s="230"/>
      <c r="P95" s="230"/>
      <c r="Q95" s="227">
        <f>IF('Cumulative Budget Request '!L94='Member A'!$L$1,'Cumulative Budget Request '!Q94,0)</f>
        <v>1.03</v>
      </c>
      <c r="R95" s="228">
        <f>IF('Cumulative Budget Request '!L94='Member A'!$L$1,'Cumulative Budget Request '!R94,0)</f>
        <v>0</v>
      </c>
      <c r="S95" s="76">
        <f>IF('Cumulative Budget Request '!L94='Member A'!$L$1,'Cumulative Budget Request '!S94,0)</f>
        <v>12</v>
      </c>
      <c r="T95" s="227">
        <f>IF('Cumulative Budget Request '!L94='Member A'!$L$1,'Cumulative Budget Request '!T94,0)</f>
        <v>0</v>
      </c>
      <c r="U95" s="369"/>
      <c r="V95" s="369"/>
      <c r="W95" s="369"/>
      <c r="X95" s="369"/>
      <c r="Y95" s="369"/>
    </row>
    <row r="96" spans="1:25">
      <c r="A96" s="825"/>
      <c r="C96" s="100"/>
      <c r="D96" s="74" t="s">
        <v>15</v>
      </c>
      <c r="E96" s="57">
        <f>ROUND((N94+O94)*E94*Q94,0)</f>
        <v>0</v>
      </c>
      <c r="F96" s="57">
        <f>ROUND((N94+O94)*F94*Q94*Q95,0)</f>
        <v>0</v>
      </c>
      <c r="G96" s="57">
        <f>ROUND((N94+O94)*G94*Q94*Q95*Q96,0)</f>
        <v>0</v>
      </c>
      <c r="H96" s="57">
        <f>ROUND((N94+O94)*H94*Q94*Q95*Q96*Q97,0)</f>
        <v>0</v>
      </c>
      <c r="I96" s="57">
        <f>ROUND((N94+O94)*I94*Q94*Q95*Q96*Q97*Q98,0)</f>
        <v>0</v>
      </c>
      <c r="J96" s="172">
        <f>SUM(E96:I96)</f>
        <v>0</v>
      </c>
      <c r="M96" s="231"/>
      <c r="N96" s="63"/>
      <c r="O96" s="63"/>
      <c r="P96" s="63"/>
      <c r="Q96" s="227">
        <f>IF('Cumulative Budget Request '!L95='Member A'!$L$1,'Cumulative Budget Request '!Q95,0)</f>
        <v>1.03</v>
      </c>
      <c r="R96" s="228">
        <f>IF('Cumulative Budget Request '!L95='Member A'!$L$1,'Cumulative Budget Request '!R95,0)</f>
        <v>0</v>
      </c>
      <c r="S96" s="76">
        <f>IF('Cumulative Budget Request '!L95='Member A'!$L$1,'Cumulative Budget Request '!S95,0)</f>
        <v>12</v>
      </c>
      <c r="T96" s="227">
        <f>IF('Cumulative Budget Request '!L95='Member A'!$L$1,'Cumulative Budget Request '!T95,0)</f>
        <v>0</v>
      </c>
      <c r="U96" s="369"/>
      <c r="V96" s="369"/>
      <c r="W96" s="369"/>
      <c r="X96" s="369"/>
      <c r="Y96" s="369"/>
    </row>
    <row r="97" spans="1:25">
      <c r="A97" s="825"/>
      <c r="B97" s="93"/>
      <c r="C97" s="100"/>
      <c r="D97" s="74" t="s">
        <v>30</v>
      </c>
      <c r="E97" s="57">
        <f>IFERROR(IF((ROUND(E96*$Q$2,0) + ROUND($Q$3*E94,0))/E96 &gt; 35%, ROUND(E96*$Q$7,0), ROUND(E96*$Q$2,0)),0)</f>
        <v>0</v>
      </c>
      <c r="F97" s="57">
        <f t="shared" ref="F97" si="39">IFERROR(IF((ROUND(F96*$Q$2,0) + ROUND($Q$3*F94,0))/F96 &gt; 35%, ROUND(F96*$Q$7,0), ROUND(F96*$Q$2,0)),0)</f>
        <v>0</v>
      </c>
      <c r="G97" s="57">
        <f t="shared" ref="G97" si="40">IFERROR(IF((ROUND(G96*$Q$2,0) + ROUND($Q$3*G94,0))/G96 &gt; 35%, ROUND(G96*$Q$7,0), ROUND(G96*$Q$2,0)),0)</f>
        <v>0</v>
      </c>
      <c r="H97" s="57">
        <f t="shared" ref="H97" si="41">IFERROR(IF((ROUND(H96*$Q$2,0) + ROUND($Q$3*H94,0))/H96 &gt; 35%, ROUND(H96*$Q$7,0), ROUND(H96*$Q$2,0)),0)</f>
        <v>0</v>
      </c>
      <c r="I97" s="57">
        <f t="shared" ref="I97" si="42">IFERROR(IF((ROUND(I96*$Q$2,0) + ROUND($Q$3*I94,0))/I96 &gt; 35%, ROUND(I96*$Q$7,0), ROUND(I96*$Q$2,0)),0)</f>
        <v>0</v>
      </c>
      <c r="J97" s="172">
        <f>SUM(E97:I97)</f>
        <v>0</v>
      </c>
      <c r="M97" s="231"/>
      <c r="N97" s="63"/>
      <c r="O97" s="63"/>
      <c r="P97" s="63"/>
      <c r="Q97" s="227">
        <f>IF('Cumulative Budget Request '!L96='Member A'!$L$1,'Cumulative Budget Request '!Q96,0)</f>
        <v>1.03</v>
      </c>
      <c r="R97" s="228">
        <f>IF('Cumulative Budget Request '!L96='Member A'!$L$1,'Cumulative Budget Request '!R96,0)</f>
        <v>0</v>
      </c>
      <c r="S97" s="76">
        <f>IF('Cumulative Budget Request '!L96='Member A'!$L$1,'Cumulative Budget Request '!S96,0)</f>
        <v>12</v>
      </c>
      <c r="T97" s="227">
        <f>IF('Cumulative Budget Request '!L96='Member A'!$L$1,'Cumulative Budget Request '!T96,0)</f>
        <v>0</v>
      </c>
      <c r="U97" s="369"/>
      <c r="V97" s="369"/>
      <c r="W97" s="369"/>
      <c r="X97" s="369"/>
      <c r="Y97" s="369"/>
    </row>
    <row r="98" spans="1:25" ht="15">
      <c r="A98" s="825"/>
      <c r="B98" s="93"/>
      <c r="C98" s="100"/>
      <c r="D98" s="74" t="s">
        <v>29</v>
      </c>
      <c r="E98" s="184">
        <f>IFERROR(IF((ROUND(E96*$Q$2,0) + ROUND($Q$3*E94,0))/E96 &gt; 35%, 0, ROUND(E94*$Q$3,0)),0)</f>
        <v>0</v>
      </c>
      <c r="F98" s="184">
        <f t="shared" ref="F98:I98" si="43">IFERROR(IF((ROUND(F96*$Q$2,0) + ROUND($Q$3*F94,0))/F96 &gt; 35%, 0, ROUND(F94*$Q$3,0)),0)</f>
        <v>0</v>
      </c>
      <c r="G98" s="184">
        <f t="shared" si="43"/>
        <v>0</v>
      </c>
      <c r="H98" s="184">
        <f t="shared" si="43"/>
        <v>0</v>
      </c>
      <c r="I98" s="184">
        <f t="shared" si="43"/>
        <v>0</v>
      </c>
      <c r="J98" s="181">
        <f>SUM(E98:I98)</f>
        <v>0</v>
      </c>
      <c r="M98" s="231"/>
      <c r="N98" s="63"/>
      <c r="O98" s="63"/>
      <c r="P98" s="63"/>
      <c r="Q98" s="227">
        <f>IF('Cumulative Budget Request '!L97='Member A'!$L$1,'Cumulative Budget Request '!Q97,0)</f>
        <v>1.03</v>
      </c>
      <c r="R98" s="228">
        <f>IF('Cumulative Budget Request '!L97='Member A'!$L$1,'Cumulative Budget Request '!R97,0)</f>
        <v>0</v>
      </c>
      <c r="S98" s="76">
        <f>IF('Cumulative Budget Request '!L97='Member A'!$L$1,'Cumulative Budget Request '!S97,0)</f>
        <v>12</v>
      </c>
      <c r="T98" s="227">
        <f>IF('Cumulative Budget Request '!L97='Member A'!$L$1,'Cumulative Budget Request '!T97,0)</f>
        <v>0</v>
      </c>
      <c r="U98" s="369"/>
      <c r="V98" s="369"/>
      <c r="W98" s="369"/>
      <c r="X98" s="369"/>
      <c r="Y98" s="369"/>
    </row>
    <row r="99" spans="1:25">
      <c r="A99" s="825"/>
      <c r="B99" s="93"/>
      <c r="C99" s="100"/>
      <c r="D99" s="77" t="s">
        <v>171</v>
      </c>
      <c r="E99" s="185">
        <f>SUM(E97:E98)</f>
        <v>0</v>
      </c>
      <c r="F99" s="185">
        <f t="shared" ref="F99:I99" si="44">SUM(F97:F98)</f>
        <v>0</v>
      </c>
      <c r="G99" s="185">
        <f t="shared" si="44"/>
        <v>0</v>
      </c>
      <c r="H99" s="185">
        <f t="shared" si="44"/>
        <v>0</v>
      </c>
      <c r="I99" s="185">
        <f t="shared" si="44"/>
        <v>0</v>
      </c>
      <c r="J99" s="186">
        <f>SUM(J97:J98)</f>
        <v>0</v>
      </c>
      <c r="M99" s="231"/>
      <c r="N99" s="63"/>
      <c r="O99" s="63"/>
      <c r="P99" s="63"/>
      <c r="Q99" s="74"/>
      <c r="R99" s="232"/>
      <c r="S99" s="76"/>
      <c r="T99" s="74"/>
      <c r="U99" s="371"/>
      <c r="V99" s="372"/>
      <c r="W99" s="370"/>
      <c r="X99" s="370"/>
      <c r="Y99" s="370"/>
    </row>
    <row r="100" spans="1:25">
      <c r="A100" s="842"/>
      <c r="C100" s="100"/>
      <c r="D100" s="74"/>
      <c r="E100" s="17"/>
      <c r="F100" s="17"/>
      <c r="G100" s="17"/>
      <c r="H100" s="17"/>
      <c r="I100" s="17"/>
      <c r="J100" s="26"/>
      <c r="M100" s="231"/>
      <c r="N100" s="63"/>
      <c r="O100" s="63"/>
      <c r="P100" s="63"/>
      <c r="Q100" s="34"/>
      <c r="R100" s="63"/>
      <c r="S100" s="34"/>
      <c r="T100" s="229"/>
      <c r="U100" s="373"/>
      <c r="V100" s="373"/>
      <c r="W100" s="373"/>
      <c r="X100" s="373"/>
      <c r="Y100" s="373"/>
    </row>
    <row r="101" spans="1:25">
      <c r="A101" s="841">
        <f>IF('Cumulative Budget Request '!L100='Member A'!$L$1,'Cumulative Budget Request '!A100,0)</f>
        <v>0</v>
      </c>
      <c r="B101" s="15"/>
      <c r="D101" s="34" t="s">
        <v>121</v>
      </c>
      <c r="E101" s="100">
        <f>ROUND($R101*$S101*T101,6)</f>
        <v>0</v>
      </c>
      <c r="F101" s="100">
        <f>ROUND($R102*$S102*T102,6)</f>
        <v>0</v>
      </c>
      <c r="G101" s="100">
        <f>ROUND($R103*$S103*T103,6)</f>
        <v>0</v>
      </c>
      <c r="H101" s="100">
        <f>ROUND($R104*$S104*T104,6)</f>
        <v>0</v>
      </c>
      <c r="I101" s="100">
        <f>ROUND($R105*$S105*T105,6)</f>
        <v>0</v>
      </c>
      <c r="J101" s="46"/>
      <c r="M101" s="150">
        <f>IF('Cumulative Budget Request '!L100='Member A'!$L$1,'Cumulative Budget Request '!M100,0)</f>
        <v>0</v>
      </c>
      <c r="N101" s="230">
        <f>ROUND(M101/12,2)</f>
        <v>0</v>
      </c>
      <c r="O101" s="230">
        <f>IF('Cumulative Budget Request '!L100='Member A'!$L$1,'Cumulative Budget Request '!O100,0)</f>
        <v>0</v>
      </c>
      <c r="P101" s="224">
        <f>IF('Cumulative Budget Request '!L100='Member A'!$L$1,'Cumulative Budget Request '!P100,0)</f>
        <v>0</v>
      </c>
      <c r="Q101" s="227">
        <f>IF('Cumulative Budget Request '!L100='Member A'!$L$1,'Cumulative Budget Request '!Q100,0)</f>
        <v>1</v>
      </c>
      <c r="R101" s="228">
        <f>IF('Cumulative Budget Request '!L100='Member A'!$L$1,'Cumulative Budget Request '!R100,0)</f>
        <v>0</v>
      </c>
      <c r="S101" s="76">
        <f>IF('Cumulative Budget Request '!L100='Member A'!$L$1,'Cumulative Budget Request '!S100,0)</f>
        <v>12</v>
      </c>
      <c r="T101" s="227">
        <f>IF('Cumulative Budget Request '!L100='Member A'!$L$1,'Cumulative Budget Request '!T100,0)</f>
        <v>0</v>
      </c>
      <c r="U101" s="369">
        <f>IFERROR((E104+E105)/E103,0)</f>
        <v>0</v>
      </c>
      <c r="V101" s="369">
        <f t="shared" ref="V101:Y101" si="45">IFERROR((F104+F105)/F103,0)</f>
        <v>0</v>
      </c>
      <c r="W101" s="369">
        <f t="shared" si="45"/>
        <v>0</v>
      </c>
      <c r="X101" s="369">
        <f t="shared" si="45"/>
        <v>0</v>
      </c>
      <c r="Y101" s="369">
        <f t="shared" si="45"/>
        <v>0</v>
      </c>
    </row>
    <row r="102" spans="1:25">
      <c r="A102" s="842"/>
      <c r="B102" s="102"/>
      <c r="D102" s="34" t="s">
        <v>172</v>
      </c>
      <c r="E102" s="22">
        <f>T101</f>
        <v>0</v>
      </c>
      <c r="F102" s="22">
        <f>T102</f>
        <v>0</v>
      </c>
      <c r="G102" s="22">
        <f>T103</f>
        <v>0</v>
      </c>
      <c r="H102" s="22">
        <f>T104</f>
        <v>0</v>
      </c>
      <c r="I102" s="22">
        <f>T105</f>
        <v>0</v>
      </c>
      <c r="J102" s="46"/>
      <c r="M102" s="231"/>
      <c r="N102" s="230"/>
      <c r="O102" s="230"/>
      <c r="P102" s="230"/>
      <c r="Q102" s="227">
        <f>IF('Cumulative Budget Request '!L101='Member A'!$L$1,'Cumulative Budget Request '!Q101,0)</f>
        <v>1.03</v>
      </c>
      <c r="R102" s="228">
        <f>IF('Cumulative Budget Request '!L101='Member A'!$L$1,'Cumulative Budget Request '!R101,0)</f>
        <v>0</v>
      </c>
      <c r="S102" s="76">
        <f>IF('Cumulative Budget Request '!L101='Member A'!$L$1,'Cumulative Budget Request '!S101,0)</f>
        <v>12</v>
      </c>
      <c r="T102" s="227">
        <f>IF('Cumulative Budget Request '!L101='Member A'!$L$1,'Cumulative Budget Request '!T101,0)</f>
        <v>0</v>
      </c>
      <c r="U102" s="369"/>
      <c r="V102" s="369"/>
      <c r="W102" s="369"/>
      <c r="X102" s="369"/>
      <c r="Y102" s="369"/>
    </row>
    <row r="103" spans="1:25">
      <c r="A103" s="825"/>
      <c r="B103" s="93"/>
      <c r="C103" s="100"/>
      <c r="D103" s="74" t="s">
        <v>15</v>
      </c>
      <c r="E103" s="57">
        <f>ROUND((N101+O101)*E101*Q101,0)</f>
        <v>0</v>
      </c>
      <c r="F103" s="57">
        <f>ROUND((N101+O101)*F101*Q101*Q102,0)</f>
        <v>0</v>
      </c>
      <c r="G103" s="57">
        <f>ROUND((N101+O101)*G101*Q101*Q102*Q103,0)</f>
        <v>0</v>
      </c>
      <c r="H103" s="57">
        <f>ROUND((N101+O101)*H101*Q101*Q102*Q103*Q104,0)</f>
        <v>0</v>
      </c>
      <c r="I103" s="57">
        <f>ROUND((N101+O101)*I101*Q101*Q102*Q103*Q104*Q105,0)</f>
        <v>0</v>
      </c>
      <c r="J103" s="172">
        <f>SUM(E103:I103)</f>
        <v>0</v>
      </c>
      <c r="M103" s="231"/>
      <c r="N103" s="63"/>
      <c r="O103" s="63"/>
      <c r="P103" s="63"/>
      <c r="Q103" s="227">
        <f>IF('Cumulative Budget Request '!L102='Member A'!$L$1,'Cumulative Budget Request '!Q102,0)</f>
        <v>1.03</v>
      </c>
      <c r="R103" s="228">
        <f>IF('Cumulative Budget Request '!L102='Member A'!$L$1,'Cumulative Budget Request '!R102,0)</f>
        <v>0</v>
      </c>
      <c r="S103" s="76">
        <f>IF('Cumulative Budget Request '!L102='Member A'!$L$1,'Cumulative Budget Request '!S102,0)</f>
        <v>12</v>
      </c>
      <c r="T103" s="227">
        <f>IF('Cumulative Budget Request '!L102='Member A'!$L$1,'Cumulative Budget Request '!T102,0)</f>
        <v>0</v>
      </c>
      <c r="U103" s="369"/>
      <c r="V103" s="369"/>
      <c r="W103" s="369"/>
      <c r="X103" s="369"/>
      <c r="Y103" s="369"/>
    </row>
    <row r="104" spans="1:25">
      <c r="A104" s="825"/>
      <c r="B104" s="93"/>
      <c r="C104" s="100"/>
      <c r="D104" s="74" t="s">
        <v>30</v>
      </c>
      <c r="E104" s="57">
        <f>IFERROR(IF((ROUND(E103*$Q$2,0) + ROUND($Q$3*E101,0))/E103 &gt; 35%, ROUND(E103*$Q$7,0), ROUND(E103*$Q$2,0)),0)</f>
        <v>0</v>
      </c>
      <c r="F104" s="57">
        <f t="shared" ref="F104" si="46">IFERROR(IF((ROUND(F103*$Q$2,0) + ROUND($Q$3*F101,0))/F103 &gt; 35%, ROUND(F103*$Q$7,0), ROUND(F103*$Q$2,0)),0)</f>
        <v>0</v>
      </c>
      <c r="G104" s="57">
        <f t="shared" ref="G104" si="47">IFERROR(IF((ROUND(G103*$Q$2,0) + ROUND($Q$3*G101,0))/G103 &gt; 35%, ROUND(G103*$Q$7,0), ROUND(G103*$Q$2,0)),0)</f>
        <v>0</v>
      </c>
      <c r="H104" s="57">
        <f t="shared" ref="H104" si="48">IFERROR(IF((ROUND(H103*$Q$2,0) + ROUND($Q$3*H101,0))/H103 &gt; 35%, ROUND(H103*$Q$7,0), ROUND(H103*$Q$2,0)),0)</f>
        <v>0</v>
      </c>
      <c r="I104" s="57">
        <f t="shared" ref="I104" si="49">IFERROR(IF((ROUND(I103*$Q$2,0) + ROUND($Q$3*I101,0))/I103 &gt; 35%, ROUND(I103*$Q$7,0), ROUND(I103*$Q$2,0)),0)</f>
        <v>0</v>
      </c>
      <c r="J104" s="172">
        <f>SUM(E104:I104)</f>
        <v>0</v>
      </c>
      <c r="M104" s="231"/>
      <c r="N104" s="63"/>
      <c r="O104" s="63"/>
      <c r="P104" s="63"/>
      <c r="Q104" s="227">
        <f>IF('Cumulative Budget Request '!L103='Member A'!$L$1,'Cumulative Budget Request '!Q103,0)</f>
        <v>1.03</v>
      </c>
      <c r="R104" s="228">
        <f>IF('Cumulative Budget Request '!L103='Member A'!$L$1,'Cumulative Budget Request '!R103,0)</f>
        <v>0</v>
      </c>
      <c r="S104" s="76">
        <f>IF('Cumulative Budget Request '!L103='Member A'!$L$1,'Cumulative Budget Request '!S103,0)</f>
        <v>12</v>
      </c>
      <c r="T104" s="227">
        <f>IF('Cumulative Budget Request '!L103='Member A'!$L$1,'Cumulative Budget Request '!T103,0)</f>
        <v>0</v>
      </c>
      <c r="U104" s="369"/>
      <c r="V104" s="369"/>
      <c r="W104" s="369"/>
      <c r="X104" s="369"/>
      <c r="Y104" s="369"/>
    </row>
    <row r="105" spans="1:25" ht="15">
      <c r="A105" s="825"/>
      <c r="B105" s="93"/>
      <c r="C105" s="100"/>
      <c r="D105" s="74" t="s">
        <v>29</v>
      </c>
      <c r="E105" s="184">
        <f>IFERROR(IF((ROUND(E103*$Q$2,0) + ROUND($Q$3*E101,0))/E103 &gt; 35%, 0, ROUND(E101*$Q$3,0)),0)</f>
        <v>0</v>
      </c>
      <c r="F105" s="184">
        <f t="shared" ref="F105:I105" si="50">IFERROR(IF((ROUND(F103*$Q$2,0) + ROUND($Q$3*F101,0))/F103 &gt; 35%, 0, ROUND(F101*$Q$3,0)),0)</f>
        <v>0</v>
      </c>
      <c r="G105" s="184">
        <f t="shared" si="50"/>
        <v>0</v>
      </c>
      <c r="H105" s="184">
        <f t="shared" si="50"/>
        <v>0</v>
      </c>
      <c r="I105" s="184">
        <f t="shared" si="50"/>
        <v>0</v>
      </c>
      <c r="J105" s="181">
        <f>SUM(E105:I105)</f>
        <v>0</v>
      </c>
      <c r="M105" s="231"/>
      <c r="N105" s="63"/>
      <c r="O105" s="63"/>
      <c r="P105" s="63"/>
      <c r="Q105" s="227">
        <f>IF('Cumulative Budget Request '!L104='Member A'!$L$1,'Cumulative Budget Request '!Q104,0)</f>
        <v>1.03</v>
      </c>
      <c r="R105" s="228">
        <f>IF('Cumulative Budget Request '!L104='Member A'!$L$1,'Cumulative Budget Request '!R104,0)</f>
        <v>0</v>
      </c>
      <c r="S105" s="76">
        <f>IF('Cumulative Budget Request '!L104='Member A'!$L$1,'Cumulative Budget Request '!S104,0)</f>
        <v>12</v>
      </c>
      <c r="T105" s="227">
        <f>IF('Cumulative Budget Request '!L104='Member A'!$L$1,'Cumulative Budget Request '!T104,0)</f>
        <v>0</v>
      </c>
      <c r="U105" s="369"/>
      <c r="V105" s="369"/>
      <c r="W105" s="369"/>
      <c r="X105" s="369"/>
      <c r="Y105" s="369"/>
    </row>
    <row r="106" spans="1:25">
      <c r="A106" s="825"/>
      <c r="B106" s="93"/>
      <c r="C106" s="100"/>
      <c r="D106" s="77" t="s">
        <v>171</v>
      </c>
      <c r="E106" s="185">
        <f>SUM(E104:E105)</f>
        <v>0</v>
      </c>
      <c r="F106" s="185">
        <f t="shared" ref="F106:I106" si="51">SUM(F104:F105)</f>
        <v>0</v>
      </c>
      <c r="G106" s="185">
        <f t="shared" si="51"/>
        <v>0</v>
      </c>
      <c r="H106" s="185">
        <f t="shared" si="51"/>
        <v>0</v>
      </c>
      <c r="I106" s="185">
        <f t="shared" si="51"/>
        <v>0</v>
      </c>
      <c r="J106" s="186">
        <f>SUM(J104:J105)</f>
        <v>0</v>
      </c>
      <c r="M106" s="231"/>
      <c r="N106" s="63"/>
      <c r="O106" s="63"/>
      <c r="P106" s="63"/>
      <c r="Q106" s="74"/>
      <c r="R106" s="232"/>
      <c r="S106" s="76"/>
      <c r="T106" s="74"/>
      <c r="U106" s="371"/>
      <c r="V106" s="372"/>
      <c r="W106" s="370"/>
      <c r="X106" s="370"/>
      <c r="Y106" s="370"/>
    </row>
    <row r="107" spans="1:25">
      <c r="A107" s="825"/>
      <c r="B107" s="93"/>
      <c r="C107" s="100"/>
      <c r="D107" s="74"/>
      <c r="E107" s="17"/>
      <c r="F107" s="17"/>
      <c r="G107" s="17"/>
      <c r="H107" s="17"/>
      <c r="I107" s="17"/>
      <c r="J107" s="26"/>
      <c r="M107" s="231"/>
      <c r="N107" s="63"/>
      <c r="O107" s="63"/>
      <c r="P107" s="63"/>
      <c r="Q107" s="34"/>
      <c r="R107" s="63"/>
      <c r="S107" s="34"/>
      <c r="T107" s="229"/>
      <c r="U107" s="373"/>
      <c r="V107" s="373"/>
      <c r="W107" s="373"/>
      <c r="X107" s="373"/>
      <c r="Y107" s="373"/>
    </row>
    <row r="108" spans="1:25">
      <c r="A108" s="841">
        <f>IF('Cumulative Budget Request '!L107='Member A'!$L$1,'Cumulative Budget Request '!A107,0)</f>
        <v>0</v>
      </c>
      <c r="B108" s="15"/>
      <c r="D108" s="34" t="s">
        <v>121</v>
      </c>
      <c r="E108" s="100">
        <f>ROUND($R108*$S108*T108,6)</f>
        <v>0</v>
      </c>
      <c r="F108" s="100">
        <f>ROUND($R109*$S109*T109,6)</f>
        <v>0</v>
      </c>
      <c r="G108" s="100">
        <f>ROUND($R110*$S110*T110,6)</f>
        <v>0</v>
      </c>
      <c r="H108" s="100">
        <f>ROUND($R111*$S111*T111,6)</f>
        <v>0</v>
      </c>
      <c r="I108" s="100">
        <f>ROUND($R112*$S112*T112,6)</f>
        <v>0</v>
      </c>
      <c r="J108" s="46"/>
      <c r="M108" s="150">
        <f>IF('Cumulative Budget Request '!L107='Member A'!$L$1,'Cumulative Budget Request '!M107,0)</f>
        <v>0</v>
      </c>
      <c r="N108" s="230">
        <f>ROUND(M108/12,2)</f>
        <v>0</v>
      </c>
      <c r="O108" s="230">
        <f>IF('Cumulative Budget Request '!L107='Member A'!$L$1,'Cumulative Budget Request '!O107,0)</f>
        <v>0</v>
      </c>
      <c r="P108" s="224">
        <f>IF('Cumulative Budget Request '!L107='Member A'!$L$1,'Cumulative Budget Request '!P107,0)</f>
        <v>0</v>
      </c>
      <c r="Q108" s="227">
        <f>IF('Cumulative Budget Request '!L107='Member A'!$L$1,'Cumulative Budget Request '!Q107,0)</f>
        <v>1</v>
      </c>
      <c r="R108" s="228">
        <f>IF('Cumulative Budget Request '!L107='Member A'!$L$1,'Cumulative Budget Request '!R107,0)</f>
        <v>0</v>
      </c>
      <c r="S108" s="76">
        <f>IF('Cumulative Budget Request '!L107='Member A'!$L$1,'Cumulative Budget Request '!S107,0)</f>
        <v>12</v>
      </c>
      <c r="T108" s="227">
        <f>IF('Cumulative Budget Request '!L107='Member A'!$L$1,'Cumulative Budget Request '!T107,0)</f>
        <v>0</v>
      </c>
      <c r="U108" s="369">
        <f>IFERROR((E111+E112)/E110,0)</f>
        <v>0</v>
      </c>
      <c r="V108" s="369">
        <f t="shared" ref="V108:Y108" si="52">IFERROR((F111+F112)/F110,0)</f>
        <v>0</v>
      </c>
      <c r="W108" s="369">
        <f t="shared" si="52"/>
        <v>0</v>
      </c>
      <c r="X108" s="369">
        <f t="shared" si="52"/>
        <v>0</v>
      </c>
      <c r="Y108" s="369">
        <f t="shared" si="52"/>
        <v>0</v>
      </c>
    </row>
    <row r="109" spans="1:25">
      <c r="A109" s="842"/>
      <c r="B109" s="102"/>
      <c r="D109" s="34" t="s">
        <v>172</v>
      </c>
      <c r="E109" s="22">
        <f>T108</f>
        <v>0</v>
      </c>
      <c r="F109" s="22">
        <f>T109</f>
        <v>0</v>
      </c>
      <c r="G109" s="22">
        <f>T110</f>
        <v>0</v>
      </c>
      <c r="H109" s="22">
        <f>T111</f>
        <v>0</v>
      </c>
      <c r="I109" s="22">
        <f>T112</f>
        <v>0</v>
      </c>
      <c r="J109" s="46"/>
      <c r="M109" s="231"/>
      <c r="N109" s="230"/>
      <c r="O109" s="230"/>
      <c r="P109" s="230"/>
      <c r="Q109" s="227">
        <f>IF('Cumulative Budget Request '!L108='Member A'!$L$1,'Cumulative Budget Request '!Q108,0)</f>
        <v>1.03</v>
      </c>
      <c r="R109" s="228">
        <f>IF('Cumulative Budget Request '!L108='Member A'!$L$1,'Cumulative Budget Request '!R108,0)</f>
        <v>0</v>
      </c>
      <c r="S109" s="76">
        <f>IF('Cumulative Budget Request '!L108='Member A'!$L$1,'Cumulative Budget Request '!S108,0)</f>
        <v>12</v>
      </c>
      <c r="T109" s="227">
        <f>IF('Cumulative Budget Request '!L108='Member A'!$L$1,'Cumulative Budget Request '!T108,0)</f>
        <v>0</v>
      </c>
      <c r="U109" s="369"/>
      <c r="V109" s="369"/>
      <c r="W109" s="369"/>
      <c r="X109" s="369"/>
      <c r="Y109" s="369"/>
    </row>
    <row r="110" spans="1:25">
      <c r="A110" s="10"/>
      <c r="B110" s="93"/>
      <c r="C110" s="100"/>
      <c r="D110" s="74" t="s">
        <v>15</v>
      </c>
      <c r="E110" s="57">
        <f>ROUND((N108+O108)*E108*Q108,0)</f>
        <v>0</v>
      </c>
      <c r="F110" s="57">
        <f>ROUND((N108+O108)*F108*Q108*Q109,0)</f>
        <v>0</v>
      </c>
      <c r="G110" s="57">
        <f>ROUND((N108+O108)*G108*Q108*Q109*Q110,0)</f>
        <v>0</v>
      </c>
      <c r="H110" s="57">
        <f>ROUND((N108+O108)*H108*Q108*Q109*Q110*Q111,0)</f>
        <v>0</v>
      </c>
      <c r="I110" s="57">
        <f>ROUND((N108+O108)*I108*Q108*Q109*Q110*Q111*Q112,0)</f>
        <v>0</v>
      </c>
      <c r="J110" s="172">
        <f>SUM(E110:I110)</f>
        <v>0</v>
      </c>
      <c r="M110" s="231"/>
      <c r="N110" s="63"/>
      <c r="O110" s="63"/>
      <c r="P110" s="63"/>
      <c r="Q110" s="227">
        <f>IF('Cumulative Budget Request '!L109='Member A'!$L$1,'Cumulative Budget Request '!Q109,0)</f>
        <v>1.03</v>
      </c>
      <c r="R110" s="228">
        <f>IF('Cumulative Budget Request '!L109='Member A'!$L$1,'Cumulative Budget Request '!R109,0)</f>
        <v>0</v>
      </c>
      <c r="S110" s="76">
        <f>IF('Cumulative Budget Request '!L109='Member A'!$L$1,'Cumulative Budget Request '!S109,0)</f>
        <v>12</v>
      </c>
      <c r="T110" s="227">
        <f>IF('Cumulative Budget Request '!L109='Member A'!$L$1,'Cumulative Budget Request '!T109,0)</f>
        <v>0</v>
      </c>
      <c r="U110" s="370"/>
      <c r="V110" s="370"/>
      <c r="W110" s="370"/>
      <c r="X110" s="370"/>
      <c r="Y110" s="370"/>
    </row>
    <row r="111" spans="1:25">
      <c r="A111" s="10"/>
      <c r="B111" s="93"/>
      <c r="C111" s="100"/>
      <c r="D111" s="74" t="s">
        <v>30</v>
      </c>
      <c r="E111" s="57">
        <f>IFERROR(IF((ROUND(E110*$Q$2,0) + ROUND($Q$3*E108,0))/E110 &gt; 35%, ROUND(E110*$Q$7,0), ROUND(E110*$Q$2,0)),0)</f>
        <v>0</v>
      </c>
      <c r="F111" s="57">
        <f t="shared" ref="F111" si="53">IFERROR(IF((ROUND(F110*$Q$2,0) + ROUND($Q$3*F108,0))/F110 &gt; 35%, ROUND(F110*$Q$7,0), ROUND(F110*$Q$2,0)),0)</f>
        <v>0</v>
      </c>
      <c r="G111" s="57">
        <f t="shared" ref="G111" si="54">IFERROR(IF((ROUND(G110*$Q$2,0) + ROUND($Q$3*G108,0))/G110 &gt; 35%, ROUND(G110*$Q$7,0), ROUND(G110*$Q$2,0)),0)</f>
        <v>0</v>
      </c>
      <c r="H111" s="57">
        <f t="shared" ref="H111" si="55">IFERROR(IF((ROUND(H110*$Q$2,0) + ROUND($Q$3*H108,0))/H110 &gt; 35%, ROUND(H110*$Q$7,0), ROUND(H110*$Q$2,0)),0)</f>
        <v>0</v>
      </c>
      <c r="I111" s="57">
        <f t="shared" ref="I111" si="56">IFERROR(IF((ROUND(I110*$Q$2,0) + ROUND($Q$3*I108,0))/I110 &gt; 35%, ROUND(I110*$Q$7,0), ROUND(I110*$Q$2,0)),0)</f>
        <v>0</v>
      </c>
      <c r="J111" s="172">
        <f>SUM(E111:I111)</f>
        <v>0</v>
      </c>
      <c r="M111" s="231"/>
      <c r="N111" s="63"/>
      <c r="O111" s="63"/>
      <c r="P111" s="63"/>
      <c r="Q111" s="227">
        <f>IF('Cumulative Budget Request '!L110='Member A'!$L$1,'Cumulative Budget Request '!Q110,0)</f>
        <v>1.03</v>
      </c>
      <c r="R111" s="228">
        <f>IF('Cumulative Budget Request '!L110='Member A'!$L$1,'Cumulative Budget Request '!R110,0)</f>
        <v>0</v>
      </c>
      <c r="S111" s="76">
        <f>IF('Cumulative Budget Request '!L110='Member A'!$L$1,'Cumulative Budget Request '!S110,0)</f>
        <v>12</v>
      </c>
      <c r="T111" s="227">
        <f>IF('Cumulative Budget Request '!L110='Member A'!$L$1,'Cumulative Budget Request '!T110,0)</f>
        <v>0</v>
      </c>
      <c r="U111" s="370"/>
      <c r="V111" s="370"/>
      <c r="W111" s="370"/>
      <c r="X111" s="370"/>
      <c r="Y111" s="370"/>
    </row>
    <row r="112" spans="1:25" ht="15">
      <c r="A112" s="10"/>
      <c r="B112" s="93"/>
      <c r="C112" s="100"/>
      <c r="D112" s="74" t="s">
        <v>29</v>
      </c>
      <c r="E112" s="184">
        <f>IFERROR(IF((ROUND(E110*$Q$2,0) + ROUND($Q$3*E108,0))/E110 &gt; 35%, 0, ROUND(E108*$Q$3,0)),0)</f>
        <v>0</v>
      </c>
      <c r="F112" s="184">
        <f t="shared" ref="F112:I112" si="57">IFERROR(IF((ROUND(F110*$Q$2,0) + ROUND($Q$3*F108,0))/F110 &gt; 35%, 0, ROUND(F108*$Q$3,0)),0)</f>
        <v>0</v>
      </c>
      <c r="G112" s="184">
        <f t="shared" si="57"/>
        <v>0</v>
      </c>
      <c r="H112" s="184">
        <f t="shared" si="57"/>
        <v>0</v>
      </c>
      <c r="I112" s="184">
        <f t="shared" si="57"/>
        <v>0</v>
      </c>
      <c r="J112" s="181">
        <f>SUM(E112:I112)</f>
        <v>0</v>
      </c>
      <c r="M112" s="231"/>
      <c r="N112" s="63"/>
      <c r="O112" s="63"/>
      <c r="P112" s="63"/>
      <c r="Q112" s="227">
        <f>IF('Cumulative Budget Request '!L111='Member A'!$L$1,'Cumulative Budget Request '!Q111,0)</f>
        <v>1.03</v>
      </c>
      <c r="R112" s="228">
        <f>IF('Cumulative Budget Request '!L111='Member A'!$L$1,'Cumulative Budget Request '!R111,0)</f>
        <v>0</v>
      </c>
      <c r="S112" s="76">
        <f>IF('Cumulative Budget Request '!L111='Member A'!$L$1,'Cumulative Budget Request '!S111,0)</f>
        <v>12</v>
      </c>
      <c r="T112" s="227">
        <f>IF('Cumulative Budget Request '!L111='Member A'!$L$1,'Cumulative Budget Request '!T111,0)</f>
        <v>0</v>
      </c>
      <c r="U112" s="369"/>
      <c r="V112" s="369"/>
      <c r="W112" s="369"/>
      <c r="X112" s="369"/>
      <c r="Y112" s="369"/>
    </row>
    <row r="113" spans="1:41">
      <c r="A113" s="10"/>
      <c r="B113" s="93"/>
      <c r="C113" s="100"/>
      <c r="D113" s="77" t="s">
        <v>171</v>
      </c>
      <c r="E113" s="185">
        <f>SUM(E111:E112)</f>
        <v>0</v>
      </c>
      <c r="F113" s="185">
        <f t="shared" ref="F113:I113" si="58">SUM(F111:F112)</f>
        <v>0</v>
      </c>
      <c r="G113" s="185">
        <f t="shared" si="58"/>
        <v>0</v>
      </c>
      <c r="H113" s="185">
        <f t="shared" si="58"/>
        <v>0</v>
      </c>
      <c r="I113" s="185">
        <f t="shared" si="58"/>
        <v>0</v>
      </c>
      <c r="J113" s="186">
        <f>SUM(J111:J112)</f>
        <v>0</v>
      </c>
      <c r="M113" s="19"/>
      <c r="N113" s="33"/>
      <c r="O113" s="33"/>
      <c r="P113" s="33"/>
      <c r="Q113" s="114"/>
      <c r="R113" s="115"/>
      <c r="S113" s="76"/>
      <c r="T113" s="114"/>
      <c r="U113" s="369"/>
      <c r="V113" s="369"/>
      <c r="W113" s="369"/>
      <c r="X113" s="369"/>
      <c r="Y113" s="369"/>
    </row>
    <row r="114" spans="1:41">
      <c r="A114" s="10"/>
      <c r="B114" s="93"/>
      <c r="C114" s="100"/>
      <c r="D114" s="74"/>
      <c r="E114" s="17"/>
      <c r="F114" s="17"/>
      <c r="G114" s="17"/>
      <c r="H114" s="17"/>
      <c r="I114" s="17"/>
      <c r="J114" s="26"/>
      <c r="M114" s="19"/>
      <c r="N114" s="33"/>
      <c r="O114" s="33"/>
      <c r="P114" s="33"/>
      <c r="Q114" s="114"/>
      <c r="R114" s="115"/>
      <c r="S114" s="76"/>
      <c r="T114" s="26"/>
      <c r="U114" s="369"/>
      <c r="V114" s="369"/>
      <c r="W114" s="369"/>
      <c r="X114" s="369"/>
      <c r="Y114" s="369"/>
    </row>
    <row r="115" spans="1:41">
      <c r="A115" s="10"/>
      <c r="C115" s="75"/>
      <c r="D115" s="75" t="s">
        <v>104</v>
      </c>
      <c r="E115" s="187">
        <f>SUMIF($D$93:$D$114,"Salary",E93:E114)</f>
        <v>0</v>
      </c>
      <c r="F115" s="187">
        <f t="shared" ref="F115:I115" si="59">SUMIF($D$93:$D$114,"Salary",F93:F114)</f>
        <v>0</v>
      </c>
      <c r="G115" s="187">
        <f t="shared" si="59"/>
        <v>0</v>
      </c>
      <c r="H115" s="187">
        <f t="shared" si="59"/>
        <v>0</v>
      </c>
      <c r="I115" s="187">
        <f t="shared" si="59"/>
        <v>0</v>
      </c>
      <c r="J115" s="188">
        <f>SUM(E115:I115)</f>
        <v>0</v>
      </c>
      <c r="M115" s="19"/>
      <c r="N115" s="94"/>
      <c r="O115" s="94"/>
      <c r="P115" s="94"/>
      <c r="Q115" s="47"/>
      <c r="R115" s="47"/>
      <c r="S115" s="47"/>
      <c r="T115" s="26"/>
      <c r="U115" s="369"/>
      <c r="V115" s="369"/>
      <c r="W115" s="369"/>
      <c r="X115" s="369"/>
      <c r="Y115" s="369"/>
      <c r="Z115" s="802"/>
      <c r="AA115" s="802"/>
      <c r="AB115" s="802"/>
      <c r="AC115" s="802"/>
      <c r="AD115" s="802"/>
      <c r="AE115" s="802"/>
      <c r="AF115" s="802"/>
      <c r="AG115" s="802"/>
      <c r="AH115" s="802"/>
      <c r="AI115" s="802"/>
      <c r="AJ115" s="802"/>
      <c r="AK115" s="802"/>
      <c r="AL115" s="802"/>
      <c r="AM115" s="802"/>
      <c r="AN115" s="802"/>
      <c r="AO115" s="802"/>
    </row>
    <row r="116" spans="1:41">
      <c r="A116" s="10"/>
      <c r="C116" s="75"/>
      <c r="D116" s="75" t="s">
        <v>105</v>
      </c>
      <c r="E116" s="189">
        <f>SUMIF($D$93:$D$114,"*Total Fringe",E93:E114)</f>
        <v>0</v>
      </c>
      <c r="F116" s="189">
        <f t="shared" ref="F116:I116" si="60">SUMIF($D$93:$D$114,"*Total Fringe",F93:F114)</f>
        <v>0</v>
      </c>
      <c r="G116" s="189">
        <f t="shared" si="60"/>
        <v>0</v>
      </c>
      <c r="H116" s="189">
        <f t="shared" si="60"/>
        <v>0</v>
      </c>
      <c r="I116" s="189">
        <f t="shared" si="60"/>
        <v>0</v>
      </c>
      <c r="J116" s="190">
        <f>SUM(E116:I116)</f>
        <v>0</v>
      </c>
      <c r="M116" s="58"/>
      <c r="N116" s="71"/>
      <c r="O116" s="71"/>
      <c r="P116" s="71"/>
      <c r="Q116" s="71"/>
      <c r="R116" s="71"/>
      <c r="S116" s="71"/>
      <c r="T116" s="71"/>
      <c r="U116" s="470"/>
      <c r="V116" s="470"/>
      <c r="W116" s="470"/>
      <c r="X116" s="470"/>
      <c r="Y116" s="814"/>
      <c r="Z116" s="816"/>
      <c r="AA116" s="816"/>
      <c r="AB116" s="816"/>
      <c r="AC116" s="816"/>
      <c r="AD116" s="816"/>
      <c r="AE116" s="816"/>
      <c r="AF116" s="816"/>
      <c r="AG116" s="802"/>
      <c r="AH116" s="849"/>
      <c r="AI116" s="849"/>
      <c r="AJ116" s="849"/>
      <c r="AK116" s="849"/>
      <c r="AL116" s="849"/>
      <c r="AM116" s="849"/>
      <c r="AN116" s="849"/>
      <c r="AO116" s="849"/>
    </row>
    <row r="117" spans="1:41">
      <c r="A117" s="10"/>
      <c r="C117" s="75"/>
      <c r="D117" s="75" t="s">
        <v>348</v>
      </c>
      <c r="E117" s="529">
        <f>SUMIF($D$94:$D$113,"*Person Months",E94:E113)</f>
        <v>0</v>
      </c>
      <c r="F117" s="529">
        <f t="shared" ref="F117:I117" si="61">SUMIF($D$94:$D$113,"*Person Months",F94:F113)</f>
        <v>0</v>
      </c>
      <c r="G117" s="529">
        <f t="shared" si="61"/>
        <v>0</v>
      </c>
      <c r="H117" s="529">
        <f t="shared" si="61"/>
        <v>0</v>
      </c>
      <c r="I117" s="529">
        <f t="shared" si="61"/>
        <v>0</v>
      </c>
      <c r="J117" s="190"/>
      <c r="M117" s="58"/>
      <c r="N117" s="71"/>
      <c r="O117" s="71"/>
      <c r="P117" s="71"/>
      <c r="Q117" s="71"/>
      <c r="R117" s="71"/>
      <c r="S117" s="71"/>
      <c r="T117" s="71"/>
      <c r="U117" s="470"/>
      <c r="V117" s="470"/>
      <c r="W117" s="470"/>
      <c r="X117" s="470"/>
      <c r="Y117" s="814"/>
      <c r="Z117" s="816"/>
      <c r="AA117" s="816"/>
      <c r="AB117" s="816"/>
      <c r="AC117" s="816"/>
      <c r="AD117" s="816"/>
      <c r="AE117" s="816"/>
      <c r="AF117" s="816"/>
      <c r="AG117" s="802"/>
      <c r="AH117" s="804"/>
      <c r="AI117" s="804"/>
      <c r="AJ117" s="804"/>
      <c r="AK117" s="804"/>
      <c r="AL117" s="804"/>
      <c r="AM117" s="804"/>
      <c r="AN117" s="804"/>
      <c r="AO117" s="804"/>
    </row>
    <row r="118" spans="1:41">
      <c r="A118" s="10"/>
      <c r="C118" s="75"/>
      <c r="D118" s="75" t="s">
        <v>349</v>
      </c>
      <c r="E118" s="72">
        <f>SUMIF($D$94:$D$113,"*# of Persons",E94:E113)</f>
        <v>0</v>
      </c>
      <c r="F118" s="72">
        <f t="shared" ref="F118:I118" si="62">SUMIF($D$94:$D$113,"*# of Persons",F94:F113)</f>
        <v>0</v>
      </c>
      <c r="G118" s="72">
        <f t="shared" si="62"/>
        <v>0</v>
      </c>
      <c r="H118" s="72">
        <f t="shared" si="62"/>
        <v>0</v>
      </c>
      <c r="I118" s="72">
        <f t="shared" si="62"/>
        <v>0</v>
      </c>
      <c r="J118" s="190"/>
      <c r="M118" s="58"/>
      <c r="N118" s="71"/>
      <c r="O118" s="71"/>
      <c r="P118" s="71"/>
      <c r="Q118" s="71"/>
      <c r="R118" s="71"/>
      <c r="S118" s="71"/>
      <c r="T118" s="71"/>
      <c r="U118" s="470"/>
      <c r="V118" s="470"/>
      <c r="W118" s="470"/>
      <c r="X118" s="470"/>
      <c r="Y118" s="814"/>
      <c r="Z118" s="816"/>
      <c r="AA118" s="816"/>
      <c r="AB118" s="816"/>
      <c r="AC118" s="816"/>
      <c r="AD118" s="816"/>
      <c r="AE118" s="816"/>
      <c r="AF118" s="816"/>
      <c r="AG118" s="802"/>
      <c r="AH118" s="804"/>
      <c r="AI118" s="804"/>
      <c r="AJ118" s="804"/>
      <c r="AK118" s="804"/>
      <c r="AL118" s="804"/>
      <c r="AM118" s="804"/>
      <c r="AN118" s="804"/>
      <c r="AO118" s="804"/>
    </row>
    <row r="119" spans="1:41">
      <c r="A119" s="717" t="s">
        <v>494</v>
      </c>
      <c r="B119" s="717"/>
      <c r="C119" s="717"/>
      <c r="D119" s="717"/>
      <c r="E119" s="717"/>
      <c r="F119" s="717"/>
      <c r="G119" s="717"/>
      <c r="H119" s="717"/>
      <c r="I119" s="717"/>
      <c r="J119" s="717"/>
      <c r="M119" s="58" t="s">
        <v>118</v>
      </c>
      <c r="N119" s="71" t="s">
        <v>80</v>
      </c>
      <c r="O119" s="71" t="s">
        <v>108</v>
      </c>
      <c r="P119" s="71" t="s">
        <v>18</v>
      </c>
      <c r="Q119" s="71"/>
      <c r="R119" s="71" t="s">
        <v>169</v>
      </c>
      <c r="S119" s="71"/>
      <c r="T119" s="71"/>
      <c r="U119" s="470" t="s">
        <v>116</v>
      </c>
      <c r="V119" s="470"/>
      <c r="W119" s="470"/>
      <c r="X119" s="470"/>
      <c r="Y119" s="814"/>
      <c r="Z119" s="816"/>
      <c r="AA119" s="816"/>
      <c r="AB119" s="816"/>
      <c r="AC119" s="816"/>
      <c r="AD119" s="816"/>
      <c r="AE119" s="816"/>
      <c r="AF119" s="816"/>
      <c r="AG119" s="802"/>
      <c r="AH119" s="804"/>
      <c r="AI119" s="804"/>
      <c r="AJ119" s="804"/>
      <c r="AK119" s="804"/>
      <c r="AL119" s="804"/>
      <c r="AM119" s="804"/>
      <c r="AN119" s="804"/>
      <c r="AO119" s="804"/>
    </row>
    <row r="120" spans="1:41">
      <c r="A120" s="58" t="s">
        <v>61</v>
      </c>
      <c r="B120" s="816" t="s">
        <v>395</v>
      </c>
      <c r="C120" s="846" t="s">
        <v>396</v>
      </c>
      <c r="D120" s="169"/>
      <c r="E120" s="18" t="str">
        <f>E11</f>
        <v>Year 1</v>
      </c>
      <c r="F120" s="18" t="str">
        <f>F11</f>
        <v>Year 2</v>
      </c>
      <c r="G120" s="18" t="str">
        <f>G11</f>
        <v>Year 3</v>
      </c>
      <c r="H120" s="18" t="str">
        <f>H11</f>
        <v>Year 4</v>
      </c>
      <c r="I120" s="18" t="str">
        <f>I11</f>
        <v>Year 5</v>
      </c>
      <c r="J120" s="46" t="s">
        <v>1</v>
      </c>
      <c r="M120" s="92" t="s">
        <v>117</v>
      </c>
      <c r="N120" s="46" t="s">
        <v>15</v>
      </c>
      <c r="O120" s="46" t="s">
        <v>109</v>
      </c>
      <c r="P120" s="46" t="s">
        <v>111</v>
      </c>
      <c r="Q120" s="46" t="s">
        <v>101</v>
      </c>
      <c r="R120" s="46" t="s">
        <v>170</v>
      </c>
      <c r="S120" s="46"/>
      <c r="T120" s="46"/>
      <c r="U120" s="367" t="s">
        <v>31</v>
      </c>
      <c r="V120" s="368" t="s">
        <v>32</v>
      </c>
      <c r="W120" s="368" t="s">
        <v>33</v>
      </c>
      <c r="X120" s="368" t="s">
        <v>34</v>
      </c>
      <c r="Y120" s="368" t="s">
        <v>35</v>
      </c>
      <c r="Z120" s="817"/>
      <c r="AA120" s="818"/>
      <c r="AB120" s="818"/>
      <c r="AC120" s="818"/>
      <c r="AD120" s="818"/>
      <c r="AE120" s="818"/>
      <c r="AF120" s="816"/>
      <c r="AG120" s="802"/>
      <c r="AH120" s="804"/>
      <c r="AI120" s="804"/>
      <c r="AJ120" s="804"/>
      <c r="AK120" s="804"/>
      <c r="AL120" s="804"/>
      <c r="AM120" s="804"/>
      <c r="AN120" s="804"/>
      <c r="AO120" s="804"/>
    </row>
    <row r="121" spans="1:41">
      <c r="A121" s="841">
        <f>IF('Cumulative Budget Request '!L120='Member A'!$L$1,'Cumulative Budget Request '!A120,0)</f>
        <v>0</v>
      </c>
      <c r="B121" s="847">
        <f>IF('Cumulative Budget Request '!L120='Member A'!$L$1,'Cumulative Budget Request '!B120,0)</f>
        <v>0</v>
      </c>
      <c r="C121" s="847">
        <f>IF('Cumulative Budget Request '!L120='Member A'!$L$1,'Cumulative Budget Request '!C120,0)</f>
        <v>0</v>
      </c>
      <c r="D121" s="34" t="s">
        <v>121</v>
      </c>
      <c r="E121" s="100">
        <f>ROUND($P121*$Q121*R121,6)</f>
        <v>0</v>
      </c>
      <c r="F121" s="100">
        <f>ROUND($P122*$Q122*R122,6)</f>
        <v>0</v>
      </c>
      <c r="G121" s="100">
        <f>ROUND($P123*$Q123*R123,6)</f>
        <v>0</v>
      </c>
      <c r="H121" s="100">
        <f>ROUND($P124*$Q124*R124,6)</f>
        <v>0</v>
      </c>
      <c r="I121" s="100">
        <f>ROUND($P125*$Q125*R125,6)</f>
        <v>0</v>
      </c>
      <c r="J121" s="26"/>
      <c r="K121" s="17"/>
      <c r="L121" s="17"/>
      <c r="M121" s="150">
        <f>IF('Cumulative Budget Request '!L120='Member A'!$L$1,'Cumulative Budget Request '!M120,0)</f>
        <v>0</v>
      </c>
      <c r="N121" s="230">
        <f>ROUND(M121/12,2)</f>
        <v>0</v>
      </c>
      <c r="O121" s="227">
        <f>IF('Cumulative Budget Request '!L120='Member A'!$L$1,'Cumulative Budget Request '!O120,0)</f>
        <v>1</v>
      </c>
      <c r="P121" s="228">
        <f>IF('Cumulative Budget Request '!L120='Member A'!$L$1,'Cumulative Budget Request '!P120,0)</f>
        <v>0</v>
      </c>
      <c r="Q121" s="76">
        <f>IF('Cumulative Budget Request '!L120='Member A'!$L$1,'Cumulative Budget Request '!Q120,0)</f>
        <v>12</v>
      </c>
      <c r="R121" s="227">
        <f>IF('Cumulative Budget Request '!L120='Member A'!$L$1,'Cumulative Budget Request '!R120,0)</f>
        <v>0</v>
      </c>
      <c r="S121" s="76"/>
      <c r="T121" s="74"/>
      <c r="U121" s="369">
        <f>IFERROR((E124+E125)/E123,0)</f>
        <v>0</v>
      </c>
      <c r="V121" s="369">
        <f t="shared" ref="V121:Y121" si="63">IFERROR((F124+F125)/F123,0)</f>
        <v>0</v>
      </c>
      <c r="W121" s="369">
        <f t="shared" si="63"/>
        <v>0</v>
      </c>
      <c r="X121" s="369">
        <f t="shared" si="63"/>
        <v>0</v>
      </c>
      <c r="Y121" s="369">
        <f t="shared" si="63"/>
        <v>0</v>
      </c>
      <c r="Z121" s="819"/>
      <c r="AA121" s="820"/>
      <c r="AB121" s="820"/>
      <c r="AC121" s="820"/>
      <c r="AD121" s="820"/>
      <c r="AE121" s="820"/>
      <c r="AF121" s="820"/>
      <c r="AG121" s="802"/>
      <c r="AH121" s="802"/>
      <c r="AI121" s="802"/>
      <c r="AJ121" s="802"/>
      <c r="AK121" s="804"/>
      <c r="AL121" s="804"/>
      <c r="AM121" s="804"/>
      <c r="AN121" s="804"/>
      <c r="AO121" s="804"/>
    </row>
    <row r="122" spans="1:41">
      <c r="A122" s="825"/>
      <c r="B122" s="847">
        <f>IF('Cumulative Budget Request '!L121='Member A'!$L$1,'Cumulative Budget Request '!B121,0)</f>
        <v>0</v>
      </c>
      <c r="C122" s="847">
        <f>IF('Cumulative Budget Request '!L121='Member A'!$L$1,'Cumulative Budget Request '!C121,0)</f>
        <v>0</v>
      </c>
      <c r="D122" s="34" t="s">
        <v>172</v>
      </c>
      <c r="E122" s="22">
        <f>R121</f>
        <v>0</v>
      </c>
      <c r="F122" s="22">
        <f>R122</f>
        <v>0</v>
      </c>
      <c r="G122" s="22">
        <f>R123</f>
        <v>0</v>
      </c>
      <c r="H122" s="22">
        <f>T124</f>
        <v>0</v>
      </c>
      <c r="I122" s="22">
        <f>T125</f>
        <v>0</v>
      </c>
      <c r="J122" s="26"/>
      <c r="K122" s="17"/>
      <c r="L122" s="17"/>
      <c r="M122" s="231"/>
      <c r="N122" s="230"/>
      <c r="O122" s="227">
        <f>IF('Cumulative Budget Request '!L121='Member A'!$L$1,'Cumulative Budget Request '!O121,0)</f>
        <v>1.03</v>
      </c>
      <c r="P122" s="228">
        <f>IF('Cumulative Budget Request '!L121='Member A'!$L$1,'Cumulative Budget Request '!P121,0)</f>
        <v>0</v>
      </c>
      <c r="Q122" s="76">
        <f>IF('Cumulative Budget Request '!L121='Member A'!$L$1,'Cumulative Budget Request '!Q121,0)</f>
        <v>12</v>
      </c>
      <c r="R122" s="227">
        <f>IF('Cumulative Budget Request '!L121='Member A'!$L$1,'Cumulative Budget Request '!R121,0)</f>
        <v>0</v>
      </c>
      <c r="S122" s="76"/>
      <c r="T122" s="74"/>
      <c r="U122" s="369"/>
      <c r="V122" s="369"/>
      <c r="W122" s="369"/>
      <c r="X122" s="369"/>
      <c r="Y122" s="369"/>
      <c r="Z122" s="819"/>
      <c r="AA122" s="820"/>
      <c r="AB122" s="820"/>
      <c r="AC122" s="820"/>
      <c r="AD122" s="820"/>
      <c r="AE122" s="820"/>
      <c r="AF122" s="820"/>
      <c r="AG122" s="802"/>
      <c r="AH122" s="850"/>
      <c r="AI122" s="850"/>
      <c r="AJ122" s="850"/>
      <c r="AK122" s="806"/>
      <c r="AL122" s="806"/>
      <c r="AM122" s="806"/>
      <c r="AN122" s="806"/>
      <c r="AO122" s="806"/>
    </row>
    <row r="123" spans="1:41">
      <c r="A123" s="825"/>
      <c r="B123" s="847">
        <f>IF('Cumulative Budget Request '!L122='Member A'!$L$1,'Cumulative Budget Request '!B122,0)</f>
        <v>0</v>
      </c>
      <c r="C123" s="847">
        <f>IF('Cumulative Budget Request '!L122='Member A'!$L$1,'Cumulative Budget Request '!C122,0)</f>
        <v>0</v>
      </c>
      <c r="D123" s="74" t="s">
        <v>15</v>
      </c>
      <c r="E123" s="57">
        <f>ROUND(N121*E121*O121,0)</f>
        <v>0</v>
      </c>
      <c r="F123" s="57">
        <f>ROUND(N121*F121*O121*O122,0)</f>
        <v>0</v>
      </c>
      <c r="G123" s="57">
        <f>ROUND(N121*G121*O121*O122*O123,0)</f>
        <v>0</v>
      </c>
      <c r="H123" s="57">
        <f>ROUND(N121*H121*O121*O122*O123*O124,0)</f>
        <v>0</v>
      </c>
      <c r="I123" s="57">
        <f>ROUND(N121*I121*O121*O122*O123*O124*O125,0)</f>
        <v>0</v>
      </c>
      <c r="J123" s="172">
        <f>SUM(E123:I123)</f>
        <v>0</v>
      </c>
      <c r="M123" s="231"/>
      <c r="N123" s="63"/>
      <c r="O123" s="227">
        <f>IF('Cumulative Budget Request '!L122='Member A'!$L$1,'Cumulative Budget Request '!O122,0)</f>
        <v>1.03</v>
      </c>
      <c r="P123" s="228">
        <f>IF('Cumulative Budget Request '!L122='Member A'!$L$1,'Cumulative Budget Request '!P122,0)</f>
        <v>0</v>
      </c>
      <c r="Q123" s="76">
        <f>IF('Cumulative Budget Request '!L122='Member A'!$L$1,'Cumulative Budget Request '!Q122,0)</f>
        <v>12</v>
      </c>
      <c r="R123" s="227">
        <f>IF('Cumulative Budget Request '!L122='Member A'!$L$1,'Cumulative Budget Request '!R122,0)</f>
        <v>0</v>
      </c>
      <c r="S123" s="76"/>
      <c r="T123" s="74"/>
      <c r="U123" s="369"/>
      <c r="V123" s="369"/>
      <c r="W123" s="369"/>
      <c r="X123" s="369"/>
      <c r="Y123" s="369"/>
      <c r="Z123" s="802"/>
      <c r="AA123" s="820"/>
      <c r="AB123" s="820"/>
      <c r="AC123" s="820"/>
      <c r="AD123" s="820"/>
      <c r="AE123" s="820"/>
      <c r="AF123" s="820"/>
      <c r="AG123" s="802"/>
      <c r="AH123" s="807"/>
      <c r="AI123" s="807"/>
      <c r="AJ123" s="807"/>
      <c r="AK123" s="808"/>
      <c r="AL123" s="808"/>
      <c r="AM123" s="808"/>
      <c r="AN123" s="808"/>
      <c r="AO123" s="808"/>
    </row>
    <row r="124" spans="1:41">
      <c r="A124" s="825"/>
      <c r="B124" s="847">
        <f>IF('Cumulative Budget Request '!L123='Member A'!$L$1,'Cumulative Budget Request '!B123,0)</f>
        <v>0</v>
      </c>
      <c r="C124" s="847">
        <f>IF('Cumulative Budget Request '!L123='Member A'!$L$1,'Cumulative Budget Request '!C123,0)</f>
        <v>0</v>
      </c>
      <c r="D124" s="74" t="s">
        <v>30</v>
      </c>
      <c r="E124" s="57">
        <f>ROUND($E$123*$S$156,0)</f>
        <v>0</v>
      </c>
      <c r="F124" s="57">
        <f>ROUND($F$123*$S$156,0)</f>
        <v>0</v>
      </c>
      <c r="G124" s="57">
        <f>ROUND($G$123*$S$156,0)</f>
        <v>0</v>
      </c>
      <c r="H124" s="57">
        <f>ROUND($H$123*$S$156,0)</f>
        <v>0</v>
      </c>
      <c r="I124" s="57">
        <f>ROUND($I$123*$S$156,0)</f>
        <v>0</v>
      </c>
      <c r="J124" s="172">
        <f>SUM(E124:I124)</f>
        <v>0</v>
      </c>
      <c r="M124" s="231"/>
      <c r="N124" s="63"/>
      <c r="O124" s="227">
        <f>IF('Cumulative Budget Request '!L123='Member A'!$L$1,'Cumulative Budget Request '!O123,0)</f>
        <v>1.03</v>
      </c>
      <c r="P124" s="228">
        <f>IF('Cumulative Budget Request '!L123='Member A'!$L$1,'Cumulative Budget Request '!P123,0)</f>
        <v>0</v>
      </c>
      <c r="Q124" s="76">
        <f>IF('Cumulative Budget Request '!L123='Member A'!$L$1,'Cumulative Budget Request '!Q123,0)</f>
        <v>12</v>
      </c>
      <c r="R124" s="227">
        <f>IF('Cumulative Budget Request '!L123='Member A'!$L$1,'Cumulative Budget Request '!R123,0)</f>
        <v>0</v>
      </c>
      <c r="S124" s="76"/>
      <c r="T124" s="74"/>
      <c r="U124" s="369"/>
      <c r="V124" s="369"/>
      <c r="W124" s="369"/>
      <c r="X124" s="369"/>
      <c r="Y124" s="369"/>
      <c r="Z124" s="802"/>
      <c r="AA124" s="820"/>
      <c r="AB124" s="820"/>
      <c r="AC124" s="820"/>
      <c r="AD124" s="820"/>
      <c r="AE124" s="820"/>
      <c r="AF124" s="820"/>
      <c r="AG124" s="802"/>
      <c r="AH124" s="807"/>
      <c r="AI124" s="807"/>
      <c r="AJ124" s="807"/>
      <c r="AK124" s="808"/>
      <c r="AL124" s="808"/>
      <c r="AM124" s="808"/>
      <c r="AN124" s="808"/>
      <c r="AO124" s="808"/>
    </row>
    <row r="125" spans="1:41" ht="15">
      <c r="A125" s="825"/>
      <c r="B125" s="847">
        <f>IF('Cumulative Budget Request '!L124='Member A'!$L$1,'Cumulative Budget Request '!B124,0)</f>
        <v>0</v>
      </c>
      <c r="C125" s="847">
        <f>IF('Cumulative Budget Request '!L124='Member A'!$L$1,'Cumulative Budget Request '!C124,0)</f>
        <v>0</v>
      </c>
      <c r="D125" s="74" t="s">
        <v>29</v>
      </c>
      <c r="E125" s="184">
        <f>ROUND($S$157*$E$121,0)</f>
        <v>0</v>
      </c>
      <c r="F125" s="184">
        <f>ROUND($S$157*$F$121,0)</f>
        <v>0</v>
      </c>
      <c r="G125" s="184">
        <f>ROUND($S$157*$G$121,0)</f>
        <v>0</v>
      </c>
      <c r="H125" s="184">
        <f>ROUND($S$157*$H$121,0)</f>
        <v>0</v>
      </c>
      <c r="I125" s="184">
        <f>ROUND($S$157*$I$121,0)</f>
        <v>0</v>
      </c>
      <c r="J125" s="181">
        <f>SUM(E125:I125)</f>
        <v>0</v>
      </c>
      <c r="M125" s="231"/>
      <c r="N125" s="63"/>
      <c r="O125" s="227">
        <f>IF('Cumulative Budget Request '!L124='Member A'!$L$1,'Cumulative Budget Request '!O124,0)</f>
        <v>1.03</v>
      </c>
      <c r="P125" s="228">
        <f>IF('Cumulative Budget Request '!L124='Member A'!$L$1,'Cumulative Budget Request '!P124,0)</f>
        <v>0</v>
      </c>
      <c r="Q125" s="76">
        <f>IF('Cumulative Budget Request '!L124='Member A'!$L$1,'Cumulative Budget Request '!Q124,0)</f>
        <v>12</v>
      </c>
      <c r="R125" s="227">
        <f>IF('Cumulative Budget Request '!L124='Member A'!$L$1,'Cumulative Budget Request '!R124,0)</f>
        <v>0</v>
      </c>
      <c r="S125" s="76"/>
      <c r="T125" s="74"/>
      <c r="U125" s="369"/>
      <c r="V125" s="369"/>
      <c r="W125" s="369"/>
      <c r="X125" s="369"/>
      <c r="Y125" s="369"/>
      <c r="Z125" s="802"/>
      <c r="AA125" s="820"/>
      <c r="AB125" s="820"/>
      <c r="AC125" s="820"/>
      <c r="AD125" s="820"/>
      <c r="AE125" s="820"/>
      <c r="AF125" s="820"/>
      <c r="AG125" s="802"/>
      <c r="AH125" s="802"/>
      <c r="AI125" s="802"/>
      <c r="AJ125" s="802"/>
      <c r="AK125" s="802"/>
      <c r="AL125" s="802"/>
      <c r="AM125" s="802"/>
      <c r="AN125" s="802"/>
      <c r="AO125" s="802"/>
    </row>
    <row r="126" spans="1:41">
      <c r="A126" s="825"/>
      <c r="B126" s="847">
        <f>IF('Cumulative Budget Request '!L125='Member A'!$L$1,'Cumulative Budget Request '!B125,0)</f>
        <v>0</v>
      </c>
      <c r="C126" s="847">
        <f>IF('Cumulative Budget Request '!L125='Member A'!$L$1,'Cumulative Budget Request '!C125,0)</f>
        <v>0</v>
      </c>
      <c r="D126" s="77" t="s">
        <v>171</v>
      </c>
      <c r="E126" s="185">
        <f>SUM(E124:E125)</f>
        <v>0</v>
      </c>
      <c r="F126" s="185">
        <f t="shared" ref="F126:I126" si="64">SUM(F124:F125)</f>
        <v>0</v>
      </c>
      <c r="G126" s="185">
        <f t="shared" si="64"/>
        <v>0</v>
      </c>
      <c r="H126" s="185">
        <f t="shared" si="64"/>
        <v>0</v>
      </c>
      <c r="I126" s="185">
        <f t="shared" si="64"/>
        <v>0</v>
      </c>
      <c r="J126" s="186">
        <f>SUM(J124:J125)</f>
        <v>0</v>
      </c>
      <c r="M126" s="231"/>
      <c r="N126" s="63"/>
      <c r="O126" s="74"/>
      <c r="P126" s="232"/>
      <c r="Q126" s="76"/>
      <c r="R126" s="74"/>
      <c r="S126" s="76"/>
      <c r="T126" s="74"/>
      <c r="U126" s="371"/>
      <c r="V126" s="372"/>
      <c r="W126" s="370"/>
      <c r="X126" s="370"/>
      <c r="Y126" s="370"/>
      <c r="Z126" s="802"/>
      <c r="AA126" s="820"/>
      <c r="AB126" s="820"/>
      <c r="AC126" s="820"/>
      <c r="AD126" s="820"/>
      <c r="AE126" s="820"/>
      <c r="AF126" s="820"/>
      <c r="AG126" s="802"/>
      <c r="AH126" s="809"/>
      <c r="AI126" s="802"/>
      <c r="AJ126" s="802"/>
      <c r="AK126" s="802"/>
      <c r="AL126" s="802"/>
      <c r="AM126" s="802"/>
      <c r="AN126" s="802"/>
      <c r="AO126" s="802"/>
    </row>
    <row r="127" spans="1:41">
      <c r="A127" s="825"/>
      <c r="B127" s="93"/>
      <c r="C127" s="100"/>
      <c r="D127" s="74"/>
      <c r="E127" s="17"/>
      <c r="F127" s="17"/>
      <c r="G127" s="17"/>
      <c r="H127" s="17"/>
      <c r="I127" s="17"/>
      <c r="J127" s="26"/>
      <c r="M127" s="231"/>
      <c r="N127" s="63"/>
      <c r="O127" s="34"/>
      <c r="P127" s="63"/>
      <c r="Q127" s="34"/>
      <c r="R127" s="229"/>
      <c r="S127" s="34"/>
      <c r="T127" s="229"/>
      <c r="U127" s="373"/>
      <c r="V127" s="373"/>
      <c r="W127" s="373"/>
      <c r="X127" s="373"/>
      <c r="Y127" s="373"/>
      <c r="Z127" s="802"/>
      <c r="AA127" s="820"/>
      <c r="AB127" s="820"/>
      <c r="AC127" s="820"/>
      <c r="AD127" s="820"/>
      <c r="AE127" s="820"/>
      <c r="AF127" s="820"/>
      <c r="AG127" s="802"/>
      <c r="AH127" s="809"/>
      <c r="AI127" s="802"/>
      <c r="AJ127" s="802"/>
      <c r="AK127" s="802"/>
      <c r="AL127" s="802"/>
      <c r="AM127" s="802"/>
      <c r="AN127" s="802"/>
      <c r="AO127" s="802"/>
    </row>
    <row r="128" spans="1:41">
      <c r="A128" s="841">
        <f>IF('Cumulative Budget Request '!L127='Member A'!$L$1,'Cumulative Budget Request '!A127,0)</f>
        <v>0</v>
      </c>
      <c r="B128" s="816" t="s">
        <v>395</v>
      </c>
      <c r="C128" s="846" t="s">
        <v>396</v>
      </c>
      <c r="D128" s="34" t="s">
        <v>121</v>
      </c>
      <c r="E128" s="100">
        <f>ROUND($P128*$Q128*R128,6)</f>
        <v>0</v>
      </c>
      <c r="F128" s="100">
        <f>ROUND($P129*$Q129*R129,6)</f>
        <v>0</v>
      </c>
      <c r="G128" s="100">
        <f>ROUND($P130*$Q130*R130,6)</f>
        <v>0</v>
      </c>
      <c r="H128" s="100">
        <f>ROUND($P131*$Q131*R131,6)</f>
        <v>0</v>
      </c>
      <c r="I128" s="100">
        <f>ROUND($P132*$Q132*R132,6)</f>
        <v>0</v>
      </c>
      <c r="J128" s="26"/>
      <c r="M128" s="150">
        <f>IF('Cumulative Budget Request '!L127='Member A'!$L$1,'Cumulative Budget Request '!M127,0)</f>
        <v>0</v>
      </c>
      <c r="N128" s="230">
        <f>ROUND(M128/12,2)</f>
        <v>0</v>
      </c>
      <c r="O128" s="227">
        <f>IF('Cumulative Budget Request '!L127='Member A'!$L$1,'Cumulative Budget Request '!O127,0)</f>
        <v>1</v>
      </c>
      <c r="P128" s="228">
        <f>IF('Cumulative Budget Request '!L127='Member A'!$L$1,'Cumulative Budget Request '!P127,0)</f>
        <v>0</v>
      </c>
      <c r="Q128" s="76">
        <f>IF('Cumulative Budget Request '!L127='Member A'!$L$1,'Cumulative Budget Request '!Q127,0)</f>
        <v>12</v>
      </c>
      <c r="R128" s="227">
        <f>IF('Cumulative Budget Request '!L127='Member A'!$L$1,'Cumulative Budget Request '!R127,0)</f>
        <v>0</v>
      </c>
      <c r="S128" s="76"/>
      <c r="T128" s="74"/>
      <c r="U128" s="369">
        <f>IFERROR((E131+E132)/E130,0)</f>
        <v>0</v>
      </c>
      <c r="V128" s="369">
        <f t="shared" ref="V128:Y128" si="65">IFERROR((F131+F132)/F130,0)</f>
        <v>0</v>
      </c>
      <c r="W128" s="369">
        <f t="shared" si="65"/>
        <v>0</v>
      </c>
      <c r="X128" s="369">
        <f t="shared" si="65"/>
        <v>0</v>
      </c>
      <c r="Y128" s="369">
        <f t="shared" si="65"/>
        <v>0</v>
      </c>
      <c r="Z128" s="819"/>
      <c r="AA128" s="820"/>
      <c r="AB128" s="820"/>
      <c r="AC128" s="820"/>
      <c r="AD128" s="820"/>
      <c r="AE128" s="820"/>
      <c r="AF128" s="820"/>
      <c r="AG128" s="802"/>
      <c r="AH128" s="810"/>
      <c r="AI128" s="811"/>
      <c r="AJ128" s="812"/>
      <c r="AK128" s="812"/>
      <c r="AL128" s="812"/>
      <c r="AM128" s="812"/>
      <c r="AN128" s="812"/>
      <c r="AO128" s="812"/>
    </row>
    <row r="129" spans="1:41">
      <c r="A129" s="842"/>
      <c r="B129" s="847">
        <f>IF('Cumulative Budget Request '!L128='Member A'!$L$1,'Cumulative Budget Request '!B128,0)</f>
        <v>0</v>
      </c>
      <c r="C129" s="847">
        <f>IF('Cumulative Budget Request '!L128='Member A'!$L$1,'Cumulative Budget Request '!C128,0)</f>
        <v>0</v>
      </c>
      <c r="D129" s="34" t="s">
        <v>172</v>
      </c>
      <c r="E129" s="22">
        <f>R128</f>
        <v>0</v>
      </c>
      <c r="F129" s="22">
        <f>R129</f>
        <v>0</v>
      </c>
      <c r="G129" s="22">
        <f>R130</f>
        <v>0</v>
      </c>
      <c r="H129" s="22">
        <f>T131</f>
        <v>0</v>
      </c>
      <c r="I129" s="22">
        <f>T132</f>
        <v>0</v>
      </c>
      <c r="J129" s="26"/>
      <c r="M129" s="231"/>
      <c r="N129" s="230"/>
      <c r="O129" s="227">
        <f>IF('Cumulative Budget Request '!L128='Member A'!$L$1,'Cumulative Budget Request '!O128,0)</f>
        <v>1.03</v>
      </c>
      <c r="P129" s="228">
        <f>IF('Cumulative Budget Request '!L128='Member A'!$L$1,'Cumulative Budget Request '!P128,0)</f>
        <v>0</v>
      </c>
      <c r="Q129" s="76">
        <f>IF('Cumulative Budget Request '!L128='Member A'!$L$1,'Cumulative Budget Request '!Q128,0)</f>
        <v>12</v>
      </c>
      <c r="R129" s="227">
        <f>IF('Cumulative Budget Request '!L128='Member A'!$L$1,'Cumulative Budget Request '!R128,0)</f>
        <v>0</v>
      </c>
      <c r="S129" s="76"/>
      <c r="T129" s="74"/>
      <c r="U129" s="369"/>
      <c r="V129" s="369"/>
      <c r="W129" s="369"/>
      <c r="X129" s="369"/>
      <c r="Y129" s="369"/>
      <c r="Z129" s="819"/>
      <c r="AA129" s="820"/>
      <c r="AB129" s="820"/>
      <c r="AC129" s="820"/>
      <c r="AD129" s="820"/>
      <c r="AE129" s="820"/>
      <c r="AF129" s="820"/>
      <c r="AG129" s="802"/>
      <c r="AH129" s="848"/>
      <c r="AI129" s="811"/>
      <c r="AJ129" s="812"/>
      <c r="AK129" s="812"/>
      <c r="AL129" s="812"/>
      <c r="AM129" s="812"/>
      <c r="AN129" s="812"/>
      <c r="AO129" s="812"/>
    </row>
    <row r="130" spans="1:41">
      <c r="A130" s="825"/>
      <c r="B130" s="847">
        <f>IF('Cumulative Budget Request '!L129='Member A'!$L$1,'Cumulative Budget Request '!B129,0)</f>
        <v>0</v>
      </c>
      <c r="C130" s="847">
        <f>IF('Cumulative Budget Request '!L129='Member A'!$L$1,'Cumulative Budget Request '!C129,0)</f>
        <v>0</v>
      </c>
      <c r="D130" s="74" t="s">
        <v>15</v>
      </c>
      <c r="E130" s="57">
        <f>ROUND(N128*E128*O128,0)</f>
        <v>0</v>
      </c>
      <c r="F130" s="57">
        <f>ROUND(N128*F128*O128*O129,0)</f>
        <v>0</v>
      </c>
      <c r="G130" s="57">
        <f>ROUND(N128*G128*O128*O129*O130,0)</f>
        <v>0</v>
      </c>
      <c r="H130" s="57">
        <f>ROUND(N128*H128*O128*O129*O130*O131,0)</f>
        <v>0</v>
      </c>
      <c r="I130" s="57">
        <f>ROUND(N128*I128*O128*O129*O130*O131*O132,0)</f>
        <v>0</v>
      </c>
      <c r="J130" s="172">
        <f>SUM(E130:I130)</f>
        <v>0</v>
      </c>
      <c r="M130" s="231"/>
      <c r="N130" s="63"/>
      <c r="O130" s="227">
        <f>IF('Cumulative Budget Request '!L129='Member A'!$L$1,'Cumulative Budget Request '!O129,0)</f>
        <v>1.03</v>
      </c>
      <c r="P130" s="228">
        <f>IF('Cumulative Budget Request '!L129='Member A'!$L$1,'Cumulative Budget Request '!P129,0)</f>
        <v>0</v>
      </c>
      <c r="Q130" s="76">
        <f>IF('Cumulative Budget Request '!L129='Member A'!$L$1,'Cumulative Budget Request '!Q129,0)</f>
        <v>12</v>
      </c>
      <c r="R130" s="227">
        <f>IF('Cumulative Budget Request '!L129='Member A'!$L$1,'Cumulative Budget Request '!R129,0)</f>
        <v>0</v>
      </c>
      <c r="S130" s="76"/>
      <c r="T130" s="74"/>
      <c r="U130" s="369"/>
      <c r="V130" s="369"/>
      <c r="W130" s="369"/>
      <c r="X130" s="369"/>
      <c r="Y130" s="369"/>
      <c r="Z130" s="802"/>
      <c r="AA130" s="820"/>
      <c r="AB130" s="820"/>
      <c r="AC130" s="820"/>
      <c r="AD130" s="820"/>
      <c r="AE130" s="820"/>
      <c r="AF130" s="820"/>
      <c r="AG130" s="802"/>
      <c r="AH130" s="848"/>
      <c r="AI130" s="811"/>
      <c r="AJ130" s="812"/>
      <c r="AK130" s="812"/>
      <c r="AL130" s="812"/>
      <c r="AM130" s="812"/>
      <c r="AN130" s="812"/>
      <c r="AO130" s="812"/>
    </row>
    <row r="131" spans="1:41">
      <c r="A131" s="825"/>
      <c r="B131" s="847">
        <f>IF('Cumulative Budget Request '!L130='Member A'!$L$1,'Cumulative Budget Request '!B130,0)</f>
        <v>0</v>
      </c>
      <c r="C131" s="847">
        <f>IF('Cumulative Budget Request '!L130='Member A'!$L$1,'Cumulative Budget Request '!C130,0)</f>
        <v>0</v>
      </c>
      <c r="D131" s="74" t="s">
        <v>30</v>
      </c>
      <c r="E131" s="57">
        <f>ROUND(E130*$S$156,0)</f>
        <v>0</v>
      </c>
      <c r="F131" s="57">
        <f>ROUND(F130*$S$156,0)</f>
        <v>0</v>
      </c>
      <c r="G131" s="57">
        <f>ROUND(G130*$S$156,0)</f>
        <v>0</v>
      </c>
      <c r="H131" s="57">
        <f>ROUND(H130*$S$156,0)</f>
        <v>0</v>
      </c>
      <c r="I131" s="57">
        <f>ROUND(I130*$S$156,0)</f>
        <v>0</v>
      </c>
      <c r="J131" s="172">
        <f>SUM(E131:I131)</f>
        <v>0</v>
      </c>
      <c r="M131" s="231"/>
      <c r="N131" s="63"/>
      <c r="O131" s="227">
        <f>IF('Cumulative Budget Request '!L130='Member A'!$L$1,'Cumulative Budget Request '!O130,0)</f>
        <v>1.03</v>
      </c>
      <c r="P131" s="228">
        <f>IF('Cumulative Budget Request '!L130='Member A'!$L$1,'Cumulative Budget Request '!P130,0)</f>
        <v>0</v>
      </c>
      <c r="Q131" s="76">
        <f>IF('Cumulative Budget Request '!L130='Member A'!$L$1,'Cumulative Budget Request '!Q130,0)</f>
        <v>12</v>
      </c>
      <c r="R131" s="227">
        <f>IF('Cumulative Budget Request '!L130='Member A'!$L$1,'Cumulative Budget Request '!R130,0)</f>
        <v>0</v>
      </c>
      <c r="S131" s="76"/>
      <c r="T131" s="74"/>
      <c r="U131" s="369"/>
      <c r="V131" s="369"/>
      <c r="W131" s="369"/>
      <c r="X131" s="369"/>
      <c r="Y131" s="369"/>
      <c r="Z131" s="802"/>
      <c r="AA131" s="820"/>
      <c r="AB131" s="820"/>
      <c r="AC131" s="820"/>
      <c r="AD131" s="820"/>
      <c r="AE131" s="820"/>
      <c r="AF131" s="820"/>
      <c r="AG131" s="802"/>
      <c r="AH131" s="848"/>
      <c r="AI131" s="811"/>
      <c r="AJ131" s="812"/>
      <c r="AK131" s="812"/>
      <c r="AL131" s="812"/>
      <c r="AM131" s="812"/>
      <c r="AN131" s="812"/>
      <c r="AO131" s="812"/>
    </row>
    <row r="132" spans="1:41" ht="15">
      <c r="A132" s="825"/>
      <c r="B132" s="847">
        <f>IF('Cumulative Budget Request '!L131='Member A'!$L$1,'Cumulative Budget Request '!B131,0)</f>
        <v>0</v>
      </c>
      <c r="C132" s="847">
        <f>IF('Cumulative Budget Request '!L131='Member A'!$L$1,'Cumulative Budget Request '!C131,0)</f>
        <v>0</v>
      </c>
      <c r="D132" s="74" t="s">
        <v>29</v>
      </c>
      <c r="E132" s="184">
        <f>ROUND($S$157*E128,0)</f>
        <v>0</v>
      </c>
      <c r="F132" s="184">
        <f>ROUND($S$157*F128,0)</f>
        <v>0</v>
      </c>
      <c r="G132" s="184">
        <f>ROUND($S$157*G128,0)</f>
        <v>0</v>
      </c>
      <c r="H132" s="184">
        <f>ROUND($S$157*H128,0)</f>
        <v>0</v>
      </c>
      <c r="I132" s="184">
        <f>ROUND($S$157*I128,0)</f>
        <v>0</v>
      </c>
      <c r="J132" s="181">
        <f>SUM(E132:I132)</f>
        <v>0</v>
      </c>
      <c r="M132" s="231"/>
      <c r="N132" s="63"/>
      <c r="O132" s="227">
        <f>IF('Cumulative Budget Request '!L131='Member A'!$L$1,'Cumulative Budget Request '!O131,0)</f>
        <v>1.03</v>
      </c>
      <c r="P132" s="228">
        <f>IF('Cumulative Budget Request '!L131='Member A'!$L$1,'Cumulative Budget Request '!P131,0)</f>
        <v>0</v>
      </c>
      <c r="Q132" s="76">
        <f>IF('Cumulative Budget Request '!L131='Member A'!$L$1,'Cumulative Budget Request '!Q131,0)</f>
        <v>12</v>
      </c>
      <c r="R132" s="227">
        <f>IF('Cumulative Budget Request '!L131='Member A'!$L$1,'Cumulative Budget Request '!R131,0)</f>
        <v>0</v>
      </c>
      <c r="S132" s="76"/>
      <c r="T132" s="74"/>
      <c r="U132" s="369"/>
      <c r="V132" s="369"/>
      <c r="W132" s="369"/>
      <c r="X132" s="369"/>
      <c r="Y132" s="369"/>
      <c r="Z132" s="802"/>
      <c r="AA132" s="820"/>
      <c r="AB132" s="820"/>
      <c r="AC132" s="820"/>
      <c r="AD132" s="820"/>
      <c r="AE132" s="820"/>
      <c r="AF132" s="820"/>
      <c r="AG132" s="802"/>
      <c r="AH132" s="848"/>
      <c r="AI132" s="811"/>
      <c r="AJ132" s="812"/>
      <c r="AK132" s="812"/>
      <c r="AL132" s="812"/>
      <c r="AM132" s="812"/>
      <c r="AN132" s="812"/>
      <c r="AO132" s="812"/>
    </row>
    <row r="133" spans="1:41">
      <c r="A133" s="825"/>
      <c r="B133" s="847">
        <f>IF('Cumulative Budget Request '!L132='Member A'!$L$1,'Cumulative Budget Request '!B132,0)</f>
        <v>0</v>
      </c>
      <c r="C133" s="847">
        <f>IF('Cumulative Budget Request '!L132='Member A'!$L$1,'Cumulative Budget Request '!C132,0)</f>
        <v>0</v>
      </c>
      <c r="D133" s="77" t="s">
        <v>171</v>
      </c>
      <c r="E133" s="185">
        <f>SUM(E131:E132)</f>
        <v>0</v>
      </c>
      <c r="F133" s="185">
        <f t="shared" ref="F133:I133" si="66">SUM(F131:F132)</f>
        <v>0</v>
      </c>
      <c r="G133" s="185">
        <f t="shared" si="66"/>
        <v>0</v>
      </c>
      <c r="H133" s="185">
        <f t="shared" si="66"/>
        <v>0</v>
      </c>
      <c r="I133" s="185">
        <f t="shared" si="66"/>
        <v>0</v>
      </c>
      <c r="J133" s="186">
        <f>SUM(J131:J132)</f>
        <v>0</v>
      </c>
      <c r="M133" s="231"/>
      <c r="N133" s="63"/>
      <c r="O133" s="74"/>
      <c r="P133" s="232"/>
      <c r="Q133" s="76"/>
      <c r="R133" s="74"/>
      <c r="S133" s="76"/>
      <c r="T133" s="74"/>
      <c r="U133" s="371"/>
      <c r="V133" s="372"/>
      <c r="W133" s="370"/>
      <c r="X133" s="370"/>
      <c r="Y133" s="370"/>
      <c r="Z133" s="802"/>
      <c r="AA133" s="820"/>
      <c r="AB133" s="820"/>
      <c r="AC133" s="820"/>
      <c r="AD133" s="820"/>
      <c r="AE133" s="820"/>
      <c r="AF133" s="820"/>
      <c r="AG133" s="802"/>
      <c r="AH133" s="848"/>
      <c r="AI133" s="811"/>
      <c r="AJ133" s="812"/>
      <c r="AK133" s="812"/>
      <c r="AL133" s="812"/>
      <c r="AM133" s="812"/>
      <c r="AN133" s="812"/>
      <c r="AO133" s="812"/>
    </row>
    <row r="134" spans="1:41">
      <c r="A134" s="825"/>
      <c r="B134" s="847">
        <f>IF('Cumulative Budget Request '!L133='Member A'!$L$1,'Cumulative Budget Request '!B133,0)</f>
        <v>0</v>
      </c>
      <c r="C134" s="847">
        <f>IF('Cumulative Budget Request '!L133='Member A'!$L$1,'Cumulative Budget Request '!C133,0)</f>
        <v>0</v>
      </c>
      <c r="D134" s="74"/>
      <c r="E134" s="17"/>
      <c r="F134" s="17"/>
      <c r="G134" s="17"/>
      <c r="H134" s="17"/>
      <c r="I134" s="17"/>
      <c r="J134" s="26"/>
      <c r="M134" s="231"/>
      <c r="N134" s="63"/>
      <c r="O134" s="34"/>
      <c r="P134" s="63"/>
      <c r="Q134" s="34"/>
      <c r="R134" s="229"/>
      <c r="S134" s="34"/>
      <c r="T134" s="229"/>
      <c r="U134" s="373"/>
      <c r="V134" s="373"/>
      <c r="W134" s="373"/>
      <c r="X134" s="373"/>
      <c r="Y134" s="373"/>
      <c r="Z134" s="802"/>
      <c r="AA134" s="820"/>
      <c r="AB134" s="820"/>
      <c r="AC134" s="820"/>
      <c r="AD134" s="820"/>
      <c r="AE134" s="820"/>
      <c r="AF134" s="820"/>
      <c r="AG134" s="802"/>
      <c r="AH134" s="848"/>
      <c r="AI134" s="811"/>
      <c r="AJ134" s="812"/>
      <c r="AK134" s="812"/>
      <c r="AL134" s="812"/>
      <c r="AM134" s="812"/>
      <c r="AN134" s="812"/>
      <c r="AO134" s="812"/>
    </row>
    <row r="135" spans="1:41">
      <c r="A135" s="841">
        <f>IF('Cumulative Budget Request '!L135='Member A'!$L$1,'Cumulative Budget Request '!A135,0)</f>
        <v>0</v>
      </c>
      <c r="B135" s="816" t="s">
        <v>395</v>
      </c>
      <c r="C135" s="846" t="s">
        <v>396</v>
      </c>
      <c r="D135" s="34" t="s">
        <v>121</v>
      </c>
      <c r="E135" s="100">
        <f>ROUND($P135*$Q135*R135,6)</f>
        <v>0</v>
      </c>
      <c r="F135" s="100">
        <f>ROUND($P136*$Q136*R136,6)</f>
        <v>0</v>
      </c>
      <c r="G135" s="100">
        <f>ROUND($P137*$Q137*R137,6)</f>
        <v>0</v>
      </c>
      <c r="H135" s="100">
        <f>ROUND($P138*$Q138*R138,6)</f>
        <v>0</v>
      </c>
      <c r="I135" s="100">
        <f>ROUND($P139*$Q139*R139,6)</f>
        <v>0</v>
      </c>
      <c r="J135" s="26"/>
      <c r="M135" s="150">
        <f>IF('Cumulative Budget Request '!L135='Member A'!$L$1,'Cumulative Budget Request '!M135,0)</f>
        <v>0</v>
      </c>
      <c r="N135" s="230">
        <f>ROUND(M135/12,2)</f>
        <v>0</v>
      </c>
      <c r="O135" s="227">
        <f>IF('Cumulative Budget Request '!L135='Member A'!$L$1,'Cumulative Budget Request '!O135,0)</f>
        <v>1</v>
      </c>
      <c r="P135" s="228">
        <f>IF('Cumulative Budget Request '!L135='Member A'!$L$1,'Cumulative Budget Request '!P135,0)</f>
        <v>0</v>
      </c>
      <c r="Q135" s="76">
        <f>IF('Cumulative Budget Request '!L135='Member A'!$L$1,'Cumulative Budget Request '!Q135,0)</f>
        <v>12</v>
      </c>
      <c r="R135" s="227">
        <f>IF('Cumulative Budget Request '!L135='Member A'!$L$1,'Cumulative Budget Request '!R135,0)</f>
        <v>0</v>
      </c>
      <c r="S135" s="76"/>
      <c r="T135" s="74"/>
      <c r="U135" s="369">
        <f>IFERROR((E138+E139)/E137,0)</f>
        <v>0</v>
      </c>
      <c r="V135" s="369">
        <f t="shared" ref="V135:Y135" si="67">IFERROR((F138+F139)/F137,0)</f>
        <v>0</v>
      </c>
      <c r="W135" s="369">
        <f t="shared" si="67"/>
        <v>0</v>
      </c>
      <c r="X135" s="369">
        <f t="shared" si="67"/>
        <v>0</v>
      </c>
      <c r="Y135" s="369">
        <f t="shared" si="67"/>
        <v>0</v>
      </c>
      <c r="Z135" s="819"/>
      <c r="AA135" s="820"/>
      <c r="AB135" s="820"/>
      <c r="AC135" s="820"/>
      <c r="AD135" s="820"/>
      <c r="AE135" s="820"/>
      <c r="AF135" s="820"/>
      <c r="AG135" s="802"/>
      <c r="AH135" s="810"/>
      <c r="AI135" s="811"/>
      <c r="AJ135" s="812"/>
      <c r="AK135" s="812"/>
      <c r="AL135" s="812"/>
      <c r="AM135" s="812"/>
      <c r="AN135" s="812"/>
      <c r="AO135" s="812"/>
    </row>
    <row r="136" spans="1:41">
      <c r="A136" s="842"/>
      <c r="B136" s="847">
        <f>IF('Cumulative Budget Request '!L136='Member A'!$L$1,'Cumulative Budget Request '!B136,0)</f>
        <v>0</v>
      </c>
      <c r="C136" s="847">
        <f>IF('Cumulative Budget Request '!L136='Member A'!$L$1,'Cumulative Budget Request '!C136,0)</f>
        <v>0</v>
      </c>
      <c r="D136" s="34" t="s">
        <v>172</v>
      </c>
      <c r="E136" s="22">
        <f>R135</f>
        <v>0</v>
      </c>
      <c r="F136" s="22">
        <f>R136</f>
        <v>0</v>
      </c>
      <c r="G136" s="22">
        <f>R137</f>
        <v>0</v>
      </c>
      <c r="H136" s="22">
        <f>T138</f>
        <v>0</v>
      </c>
      <c r="I136" s="22">
        <f>T139</f>
        <v>0</v>
      </c>
      <c r="J136" s="26"/>
      <c r="M136" s="231"/>
      <c r="N136" s="230"/>
      <c r="O136" s="227">
        <f>IF('Cumulative Budget Request '!L136='Member A'!$L$1,'Cumulative Budget Request '!O136,0)</f>
        <v>1.03</v>
      </c>
      <c r="P136" s="228">
        <f>IF('Cumulative Budget Request '!L136='Member A'!$L$1,'Cumulative Budget Request '!P136,0)</f>
        <v>0</v>
      </c>
      <c r="Q136" s="76">
        <f>IF('Cumulative Budget Request '!L136='Member A'!$L$1,'Cumulative Budget Request '!Q136,0)</f>
        <v>12</v>
      </c>
      <c r="R136" s="227">
        <f>IF('Cumulative Budget Request '!L136='Member A'!$L$1,'Cumulative Budget Request '!R136,0)</f>
        <v>0</v>
      </c>
      <c r="S136" s="76"/>
      <c r="T136" s="74"/>
      <c r="U136" s="369"/>
      <c r="V136" s="369"/>
      <c r="W136" s="369"/>
      <c r="X136" s="369"/>
      <c r="Y136" s="369"/>
      <c r="Z136" s="819"/>
      <c r="AA136" s="820"/>
      <c r="AB136" s="820"/>
      <c r="AC136" s="820"/>
      <c r="AD136" s="820"/>
      <c r="AE136" s="820"/>
      <c r="AF136" s="820"/>
      <c r="AG136" s="802"/>
      <c r="AH136" s="810"/>
      <c r="AI136" s="811"/>
      <c r="AJ136" s="812"/>
      <c r="AK136" s="812"/>
      <c r="AL136" s="812"/>
      <c r="AM136" s="812"/>
      <c r="AN136" s="812"/>
      <c r="AO136" s="812"/>
    </row>
    <row r="137" spans="1:41">
      <c r="A137" s="825"/>
      <c r="B137" s="847">
        <f>IF('Cumulative Budget Request '!L137='Member A'!$L$1,'Cumulative Budget Request '!B137,0)</f>
        <v>0</v>
      </c>
      <c r="C137" s="847">
        <f>IF('Cumulative Budget Request '!L137='Member A'!$L$1,'Cumulative Budget Request '!C137,0)</f>
        <v>0</v>
      </c>
      <c r="D137" s="74" t="s">
        <v>15</v>
      </c>
      <c r="E137" s="57">
        <f>ROUND(N135*E135*O135,0)</f>
        <v>0</v>
      </c>
      <c r="F137" s="57">
        <f>ROUND(N135*F135*O135*O136,0)</f>
        <v>0</v>
      </c>
      <c r="G137" s="57">
        <f>ROUND(N135*G135*O135*O136*O137,0)</f>
        <v>0</v>
      </c>
      <c r="H137" s="57">
        <f>ROUND(N135*H135*O135*O136*O137*O138,0)</f>
        <v>0</v>
      </c>
      <c r="I137" s="57">
        <f>ROUND(N135*I135*O135*O136*O137*O138*O139,0)</f>
        <v>0</v>
      </c>
      <c r="J137" s="172">
        <f>SUM(E137:I137)</f>
        <v>0</v>
      </c>
      <c r="M137" s="231"/>
      <c r="N137" s="63"/>
      <c r="O137" s="227">
        <f>IF('Cumulative Budget Request '!L137='Member A'!$L$1,'Cumulative Budget Request '!O137,0)</f>
        <v>1.03</v>
      </c>
      <c r="P137" s="228">
        <f>IF('Cumulative Budget Request '!L137='Member A'!$L$1,'Cumulative Budget Request '!P137,0)</f>
        <v>0</v>
      </c>
      <c r="Q137" s="76">
        <f>IF('Cumulative Budget Request '!L137='Member A'!$L$1,'Cumulative Budget Request '!Q137,0)</f>
        <v>12</v>
      </c>
      <c r="R137" s="227">
        <f>IF('Cumulative Budget Request '!L137='Member A'!$L$1,'Cumulative Budget Request '!R137,0)</f>
        <v>0</v>
      </c>
      <c r="S137" s="76"/>
      <c r="T137" s="74"/>
      <c r="U137" s="369"/>
      <c r="V137" s="369"/>
      <c r="W137" s="369"/>
      <c r="X137" s="369"/>
      <c r="Y137" s="369"/>
      <c r="Z137" s="802"/>
      <c r="AA137" s="820"/>
      <c r="AB137" s="820"/>
      <c r="AC137" s="820"/>
      <c r="AD137" s="820"/>
      <c r="AE137" s="820"/>
      <c r="AF137" s="820"/>
      <c r="AG137" s="802"/>
      <c r="AH137" s="810"/>
      <c r="AI137" s="811"/>
      <c r="AJ137" s="812"/>
      <c r="AK137" s="812"/>
      <c r="AL137" s="812"/>
      <c r="AM137" s="812"/>
      <c r="AN137" s="812"/>
      <c r="AO137" s="812"/>
    </row>
    <row r="138" spans="1:41">
      <c r="A138" s="825"/>
      <c r="B138" s="847">
        <f>IF('Cumulative Budget Request '!L138='Member A'!$L$1,'Cumulative Budget Request '!B138,0)</f>
        <v>0</v>
      </c>
      <c r="C138" s="847">
        <f>IF('Cumulative Budget Request '!L138='Member A'!$L$1,'Cumulative Budget Request '!C138,0)</f>
        <v>0</v>
      </c>
      <c r="D138" s="74" t="s">
        <v>30</v>
      </c>
      <c r="E138" s="57">
        <f>ROUND(E137*$S$156,0)</f>
        <v>0</v>
      </c>
      <c r="F138" s="57">
        <f>ROUND(F137*$S$156,0)</f>
        <v>0</v>
      </c>
      <c r="G138" s="57">
        <f>ROUND(G137*$S$156,0)</f>
        <v>0</v>
      </c>
      <c r="H138" s="57">
        <f>ROUND(H137*$S$156,0)</f>
        <v>0</v>
      </c>
      <c r="I138" s="57">
        <f>ROUND(I137*$S$156,0)</f>
        <v>0</v>
      </c>
      <c r="J138" s="172">
        <f>SUM(E138:I138)</f>
        <v>0</v>
      </c>
      <c r="M138" s="231"/>
      <c r="N138" s="63"/>
      <c r="O138" s="227">
        <f>IF('Cumulative Budget Request '!L138='Member A'!$L$1,'Cumulative Budget Request '!O138,0)</f>
        <v>1.03</v>
      </c>
      <c r="P138" s="228">
        <f>IF('Cumulative Budget Request '!L138='Member A'!$L$1,'Cumulative Budget Request '!P138,0)</f>
        <v>0</v>
      </c>
      <c r="Q138" s="76">
        <f>IF('Cumulative Budget Request '!L138='Member A'!$L$1,'Cumulative Budget Request '!Q138,0)</f>
        <v>12</v>
      </c>
      <c r="R138" s="227">
        <f>IF('Cumulative Budget Request '!L138='Member A'!$L$1,'Cumulative Budget Request '!R138,0)</f>
        <v>0</v>
      </c>
      <c r="S138" s="76"/>
      <c r="T138" s="74"/>
      <c r="U138" s="369"/>
      <c r="V138" s="369"/>
      <c r="W138" s="369"/>
      <c r="X138" s="369"/>
      <c r="Y138" s="369"/>
      <c r="Z138" s="802"/>
      <c r="AA138" s="820"/>
      <c r="AB138" s="820"/>
      <c r="AC138" s="820"/>
      <c r="AD138" s="820"/>
      <c r="AE138" s="820"/>
      <c r="AF138" s="820"/>
      <c r="AG138" s="802"/>
      <c r="AH138" s="810"/>
      <c r="AI138" s="811"/>
      <c r="AJ138" s="812"/>
      <c r="AK138" s="812"/>
      <c r="AL138" s="812"/>
      <c r="AM138" s="812"/>
      <c r="AN138" s="812"/>
      <c r="AO138" s="812"/>
    </row>
    <row r="139" spans="1:41" ht="15">
      <c r="A139" s="825"/>
      <c r="B139" s="847">
        <f>IF('Cumulative Budget Request '!L139='Member A'!$L$1,'Cumulative Budget Request '!B139,0)</f>
        <v>0</v>
      </c>
      <c r="C139" s="847">
        <f>IF('Cumulative Budget Request '!L139='Member A'!$L$1,'Cumulative Budget Request '!C139,0)</f>
        <v>0</v>
      </c>
      <c r="D139" s="74" t="s">
        <v>29</v>
      </c>
      <c r="E139" s="184">
        <f>ROUND($S$157*E135,0)</f>
        <v>0</v>
      </c>
      <c r="F139" s="184">
        <f>ROUND($S$157*F135,0)</f>
        <v>0</v>
      </c>
      <c r="G139" s="184">
        <f>ROUND($S$157*G135,0)</f>
        <v>0</v>
      </c>
      <c r="H139" s="184">
        <f>ROUND($S$157*H135,0)</f>
        <v>0</v>
      </c>
      <c r="I139" s="184">
        <f>ROUND($S$157*I135,0)</f>
        <v>0</v>
      </c>
      <c r="J139" s="181">
        <f>SUM(E139:I139)</f>
        <v>0</v>
      </c>
      <c r="M139" s="231"/>
      <c r="N139" s="63"/>
      <c r="O139" s="227">
        <f>IF('Cumulative Budget Request '!L139='Member A'!$L$1,'Cumulative Budget Request '!O139,0)</f>
        <v>1.03</v>
      </c>
      <c r="P139" s="228">
        <f>IF('Cumulative Budget Request '!L139='Member A'!$L$1,'Cumulative Budget Request '!P139,0)</f>
        <v>0</v>
      </c>
      <c r="Q139" s="76">
        <f>IF('Cumulative Budget Request '!L139='Member A'!$L$1,'Cumulative Budget Request '!Q139,0)</f>
        <v>12</v>
      </c>
      <c r="R139" s="227">
        <f>IF('Cumulative Budget Request '!L139='Member A'!$L$1,'Cumulative Budget Request '!R139,0)</f>
        <v>0</v>
      </c>
      <c r="S139" s="76"/>
      <c r="T139" s="74"/>
      <c r="U139" s="369"/>
      <c r="V139" s="369"/>
      <c r="W139" s="369"/>
      <c r="X139" s="369"/>
      <c r="Y139" s="369"/>
      <c r="Z139" s="802"/>
      <c r="AA139" s="820"/>
      <c r="AB139" s="820"/>
      <c r="AC139" s="820"/>
      <c r="AD139" s="820"/>
      <c r="AE139" s="820"/>
      <c r="AF139" s="820"/>
      <c r="AG139" s="802"/>
      <c r="AH139" s="810"/>
      <c r="AI139" s="811"/>
      <c r="AJ139" s="812"/>
      <c r="AK139" s="812"/>
      <c r="AL139" s="812"/>
      <c r="AM139" s="812"/>
      <c r="AN139" s="812"/>
      <c r="AO139" s="812"/>
    </row>
    <row r="140" spans="1:41">
      <c r="A140" s="825"/>
      <c r="B140" s="847">
        <f>IF('Cumulative Budget Request '!L140='Member A'!$L$1,'Cumulative Budget Request '!B140,0)</f>
        <v>0</v>
      </c>
      <c r="C140" s="847">
        <f>IF('Cumulative Budget Request '!L140='Member A'!$L$1,'Cumulative Budget Request '!C140,0)</f>
        <v>0</v>
      </c>
      <c r="D140" s="77" t="s">
        <v>171</v>
      </c>
      <c r="E140" s="185">
        <f>SUM(E138:E139)</f>
        <v>0</v>
      </c>
      <c r="F140" s="185">
        <f t="shared" ref="F140:I140" si="68">SUM(F138:F139)</f>
        <v>0</v>
      </c>
      <c r="G140" s="185">
        <f t="shared" si="68"/>
        <v>0</v>
      </c>
      <c r="H140" s="185">
        <f t="shared" si="68"/>
        <v>0</v>
      </c>
      <c r="I140" s="185">
        <f t="shared" si="68"/>
        <v>0</v>
      </c>
      <c r="J140" s="186">
        <f>SUM(J138:J139)</f>
        <v>0</v>
      </c>
      <c r="M140" s="231"/>
      <c r="N140" s="63"/>
      <c r="O140" s="74"/>
      <c r="P140" s="232"/>
      <c r="Q140" s="76"/>
      <c r="R140" s="74"/>
      <c r="S140" s="76"/>
      <c r="T140" s="74"/>
      <c r="U140" s="371"/>
      <c r="V140" s="372"/>
      <c r="W140" s="370"/>
      <c r="X140" s="370"/>
      <c r="Y140" s="370"/>
      <c r="Z140" s="802"/>
      <c r="AA140" s="820"/>
      <c r="AB140" s="820"/>
      <c r="AC140" s="820"/>
      <c r="AD140" s="820"/>
      <c r="AE140" s="820"/>
      <c r="AF140" s="820"/>
      <c r="AG140" s="802"/>
      <c r="AH140" s="810"/>
      <c r="AI140" s="811"/>
      <c r="AJ140" s="812"/>
      <c r="AK140" s="812"/>
      <c r="AL140" s="812"/>
      <c r="AM140" s="812"/>
      <c r="AN140" s="812"/>
      <c r="AO140" s="812"/>
    </row>
    <row r="141" spans="1:41">
      <c r="A141" s="825"/>
      <c r="B141" s="847">
        <f>IF('Cumulative Budget Request '!L140='Member A'!$L$1,'Cumulative Budget Request '!B140,0)</f>
        <v>0</v>
      </c>
      <c r="C141" s="847">
        <f>IF('Cumulative Budget Request '!L140='Member A'!$L$1,'Cumulative Budget Request '!C140,0)</f>
        <v>0</v>
      </c>
      <c r="D141" s="74"/>
      <c r="E141" s="21"/>
      <c r="F141" s="21"/>
      <c r="G141" s="21"/>
      <c r="H141" s="21"/>
      <c r="I141" s="21"/>
      <c r="J141" s="125"/>
      <c r="M141" s="231"/>
      <c r="N141" s="63"/>
      <c r="O141" s="34"/>
      <c r="P141" s="63"/>
      <c r="Q141" s="34"/>
      <c r="R141" s="229"/>
      <c r="S141" s="34"/>
      <c r="T141" s="229"/>
      <c r="U141" s="373"/>
      <c r="V141" s="373"/>
      <c r="W141" s="373"/>
      <c r="X141" s="373"/>
      <c r="Y141" s="373"/>
      <c r="Z141" s="802"/>
      <c r="AA141" s="820"/>
      <c r="AB141" s="820"/>
      <c r="AC141" s="820"/>
      <c r="AD141" s="820"/>
      <c r="AE141" s="820"/>
      <c r="AF141" s="820"/>
      <c r="AG141" s="802"/>
      <c r="AH141" s="810"/>
      <c r="AI141" s="811"/>
      <c r="AJ141" s="812"/>
      <c r="AK141" s="812"/>
      <c r="AL141" s="812"/>
      <c r="AM141" s="812"/>
      <c r="AN141" s="812"/>
      <c r="AO141" s="812"/>
    </row>
    <row r="142" spans="1:41">
      <c r="A142" s="841">
        <f>IF('Cumulative Budget Request '!L143='Member A'!$L$1,'Cumulative Budget Request '!A143,0)</f>
        <v>0</v>
      </c>
      <c r="B142" s="816" t="s">
        <v>395</v>
      </c>
      <c r="C142" s="846" t="s">
        <v>396</v>
      </c>
      <c r="D142" s="34" t="s">
        <v>121</v>
      </c>
      <c r="E142" s="100">
        <f>ROUND($P142*$Q142*R142,6)</f>
        <v>0</v>
      </c>
      <c r="F142" s="100">
        <f>ROUND($P143*$Q143*R143,6)</f>
        <v>0</v>
      </c>
      <c r="G142" s="100">
        <f>ROUND($P144*$Q144*R144,6)</f>
        <v>0</v>
      </c>
      <c r="H142" s="100">
        <f>ROUND($P145*$Q145*R145,6)</f>
        <v>0</v>
      </c>
      <c r="I142" s="100">
        <f>ROUND($P146*$Q146*R146,6)</f>
        <v>0</v>
      </c>
      <c r="J142" s="26"/>
      <c r="M142" s="150">
        <f>IF('Cumulative Budget Request '!L143='Member A'!$L$1,'Cumulative Budget Request '!M143,0)</f>
        <v>0</v>
      </c>
      <c r="N142" s="230">
        <f>ROUND(M142/12,2)</f>
        <v>0</v>
      </c>
      <c r="O142" s="227">
        <f>IF('Cumulative Budget Request '!L143='Member A'!$L$1,'Cumulative Budget Request '!O143,0)</f>
        <v>1</v>
      </c>
      <c r="P142" s="228">
        <f>IF('Cumulative Budget Request '!L143='Member A'!$L$1,'Cumulative Budget Request '!P143,0)</f>
        <v>0</v>
      </c>
      <c r="Q142" s="76">
        <f>IF('Cumulative Budget Request '!L143='Member A'!$L$1,'Cumulative Budget Request '!Q143,0)</f>
        <v>12</v>
      </c>
      <c r="R142" s="227">
        <f>IF('Cumulative Budget Request '!L143='Member A'!$L$1,'Cumulative Budget Request '!R143,0)</f>
        <v>0</v>
      </c>
      <c r="S142" s="76"/>
      <c r="T142" s="74"/>
      <c r="U142" s="369">
        <f>IFERROR((E145+E146)/E144,0)</f>
        <v>0</v>
      </c>
      <c r="V142" s="369">
        <f t="shared" ref="V142:Y142" si="69">IFERROR((F145+F146)/F144,0)</f>
        <v>0</v>
      </c>
      <c r="W142" s="369">
        <f t="shared" si="69"/>
        <v>0</v>
      </c>
      <c r="X142" s="369">
        <f t="shared" si="69"/>
        <v>0</v>
      </c>
      <c r="Y142" s="369">
        <f t="shared" si="69"/>
        <v>0</v>
      </c>
      <c r="Z142" s="819"/>
      <c r="AA142" s="820"/>
      <c r="AB142" s="820"/>
      <c r="AC142" s="820"/>
      <c r="AD142" s="820"/>
      <c r="AE142" s="820"/>
      <c r="AF142" s="820"/>
      <c r="AG142" s="802"/>
      <c r="AH142" s="810"/>
      <c r="AI142" s="811"/>
      <c r="AJ142" s="812"/>
      <c r="AK142" s="812"/>
      <c r="AL142" s="812"/>
      <c r="AM142" s="812"/>
      <c r="AN142" s="812"/>
      <c r="AO142" s="812"/>
    </row>
    <row r="143" spans="1:41">
      <c r="A143" s="842"/>
      <c r="B143" s="847">
        <f>IF('Cumulative Budget Request '!L144='Member A'!$L$1,'Cumulative Budget Request '!B144,0)</f>
        <v>0</v>
      </c>
      <c r="C143" s="847">
        <f>IF('Cumulative Budget Request '!L144='Member A'!$L$1,'Cumulative Budget Request '!C144,0)</f>
        <v>0</v>
      </c>
      <c r="D143" s="34" t="s">
        <v>172</v>
      </c>
      <c r="E143" s="22">
        <f>R142</f>
        <v>0</v>
      </c>
      <c r="F143" s="22">
        <f>R143</f>
        <v>0</v>
      </c>
      <c r="G143" s="22">
        <f>R144</f>
        <v>0</v>
      </c>
      <c r="H143" s="22">
        <f>T145</f>
        <v>0</v>
      </c>
      <c r="I143" s="22">
        <f>T146</f>
        <v>0</v>
      </c>
      <c r="J143" s="26"/>
      <c r="M143" s="231"/>
      <c r="N143" s="230"/>
      <c r="O143" s="227">
        <f>IF('Cumulative Budget Request '!L144='Member A'!$L$1,'Cumulative Budget Request '!O144,0)</f>
        <v>1.03</v>
      </c>
      <c r="P143" s="228">
        <f>IF('Cumulative Budget Request '!L144='Member A'!$L$1,'Cumulative Budget Request '!P144,0)</f>
        <v>0</v>
      </c>
      <c r="Q143" s="76">
        <f>IF('Cumulative Budget Request '!L144='Member A'!$L$1,'Cumulative Budget Request '!Q144,0)</f>
        <v>12</v>
      </c>
      <c r="R143" s="227">
        <f>IF('Cumulative Budget Request '!L144='Member A'!$L$1,'Cumulative Budget Request '!R144,0)</f>
        <v>0</v>
      </c>
      <c r="S143" s="76"/>
      <c r="T143" s="74"/>
      <c r="U143" s="369"/>
      <c r="V143" s="369"/>
      <c r="W143" s="369"/>
      <c r="X143" s="369"/>
      <c r="Y143" s="369"/>
      <c r="Z143" s="819"/>
      <c r="AA143" s="820"/>
      <c r="AB143" s="820"/>
      <c r="AC143" s="820"/>
      <c r="AD143" s="820"/>
      <c r="AE143" s="820"/>
      <c r="AF143" s="820"/>
      <c r="AG143" s="802"/>
      <c r="AH143" s="810"/>
      <c r="AI143" s="811"/>
      <c r="AJ143" s="812"/>
      <c r="AK143" s="812"/>
      <c r="AL143" s="812"/>
      <c r="AM143" s="812"/>
      <c r="AN143" s="812"/>
      <c r="AO143" s="812"/>
    </row>
    <row r="144" spans="1:41">
      <c r="A144" s="825"/>
      <c r="B144" s="847">
        <f>IF('Cumulative Budget Request '!L145='Member A'!$L$1,'Cumulative Budget Request '!B145,0)</f>
        <v>0</v>
      </c>
      <c r="C144" s="847">
        <f>IF('Cumulative Budget Request '!L145='Member A'!$L$1,'Cumulative Budget Request '!C145,0)</f>
        <v>0</v>
      </c>
      <c r="D144" s="74" t="s">
        <v>15</v>
      </c>
      <c r="E144" s="57">
        <f>ROUND(N142*E142*O142,0)</f>
        <v>0</v>
      </c>
      <c r="F144" s="57">
        <f>ROUND(N142*F142*O142*O143,0)</f>
        <v>0</v>
      </c>
      <c r="G144" s="57">
        <f>ROUND(N142*G142*O142*O143*O144,0)</f>
        <v>0</v>
      </c>
      <c r="H144" s="57">
        <f>ROUND(N142*H142*O142*O143*O144*O145,0)</f>
        <v>0</v>
      </c>
      <c r="I144" s="57">
        <f>ROUND(N142*I142*O142*O143*O144*O145*O146,0)</f>
        <v>0</v>
      </c>
      <c r="J144" s="172">
        <f>SUM(E144:I144)</f>
        <v>0</v>
      </c>
      <c r="M144" s="231"/>
      <c r="N144" s="63"/>
      <c r="O144" s="227">
        <f>IF('Cumulative Budget Request '!L145='Member A'!$L$1,'Cumulative Budget Request '!O145,0)</f>
        <v>1.03</v>
      </c>
      <c r="P144" s="228">
        <f>IF('Cumulative Budget Request '!L145='Member A'!$L$1,'Cumulative Budget Request '!P145,0)</f>
        <v>0</v>
      </c>
      <c r="Q144" s="76">
        <f>IF('Cumulative Budget Request '!L145='Member A'!$L$1,'Cumulative Budget Request '!Q145,0)</f>
        <v>12</v>
      </c>
      <c r="R144" s="227">
        <f>IF('Cumulative Budget Request '!L145='Member A'!$L$1,'Cumulative Budget Request '!R145,0)</f>
        <v>0</v>
      </c>
      <c r="S144" s="76"/>
      <c r="T144" s="74"/>
      <c r="U144" s="369"/>
      <c r="V144" s="369"/>
      <c r="W144" s="369"/>
      <c r="X144" s="369"/>
      <c r="Y144" s="369"/>
      <c r="Z144" s="802"/>
      <c r="AA144" s="820"/>
      <c r="AB144" s="820"/>
      <c r="AC144" s="820"/>
      <c r="AD144" s="820"/>
      <c r="AE144" s="820"/>
      <c r="AF144" s="820"/>
      <c r="AG144" s="802"/>
      <c r="AH144" s="810"/>
      <c r="AI144" s="811"/>
      <c r="AJ144" s="812"/>
      <c r="AK144" s="812"/>
      <c r="AL144" s="812"/>
      <c r="AM144" s="812"/>
      <c r="AN144" s="812"/>
      <c r="AO144" s="812"/>
    </row>
    <row r="145" spans="1:41">
      <c r="A145" s="825"/>
      <c r="B145" s="847">
        <f>IF('Cumulative Budget Request '!L146='Member A'!$L$1,'Cumulative Budget Request '!B146,0)</f>
        <v>0</v>
      </c>
      <c r="C145" s="847">
        <f>IF('Cumulative Budget Request '!L146='Member A'!$L$1,'Cumulative Budget Request '!C146,0)</f>
        <v>0</v>
      </c>
      <c r="D145" s="74" t="s">
        <v>30</v>
      </c>
      <c r="E145" s="57">
        <f>ROUND(E144*$S$156,0)</f>
        <v>0</v>
      </c>
      <c r="F145" s="57">
        <f>ROUND(F144*$S$156,0)</f>
        <v>0</v>
      </c>
      <c r="G145" s="57">
        <f>ROUND(G144*$S$156,0)</f>
        <v>0</v>
      </c>
      <c r="H145" s="57">
        <f>ROUND(H144*$S$156,0)</f>
        <v>0</v>
      </c>
      <c r="I145" s="57">
        <f>ROUND(I144*$S$156,0)</f>
        <v>0</v>
      </c>
      <c r="J145" s="172">
        <f>SUM(E145:I145)</f>
        <v>0</v>
      </c>
      <c r="M145" s="231"/>
      <c r="N145" s="63"/>
      <c r="O145" s="227">
        <f>IF('Cumulative Budget Request '!L146='Member A'!$L$1,'Cumulative Budget Request '!O146,0)</f>
        <v>1.03</v>
      </c>
      <c r="P145" s="228">
        <f>IF('Cumulative Budget Request '!L146='Member A'!$L$1,'Cumulative Budget Request '!P146,0)</f>
        <v>0</v>
      </c>
      <c r="Q145" s="76">
        <f>IF('Cumulative Budget Request '!L146='Member A'!$L$1,'Cumulative Budget Request '!Q146,0)</f>
        <v>12</v>
      </c>
      <c r="R145" s="227">
        <f>IF('Cumulative Budget Request '!L146='Member A'!$L$1,'Cumulative Budget Request '!R146,0)</f>
        <v>0</v>
      </c>
      <c r="S145" s="76"/>
      <c r="T145" s="74"/>
      <c r="U145" s="369"/>
      <c r="V145" s="369"/>
      <c r="W145" s="369"/>
      <c r="X145" s="369"/>
      <c r="Y145" s="369"/>
      <c r="Z145" s="802"/>
      <c r="AA145" s="820"/>
      <c r="AB145" s="820"/>
      <c r="AC145" s="820"/>
      <c r="AD145" s="820"/>
      <c r="AE145" s="820"/>
      <c r="AF145" s="820"/>
      <c r="AG145" s="802"/>
      <c r="AH145" s="810"/>
      <c r="AI145" s="811"/>
      <c r="AJ145" s="812"/>
      <c r="AK145" s="812"/>
      <c r="AL145" s="812"/>
      <c r="AM145" s="812"/>
      <c r="AN145" s="812"/>
      <c r="AO145" s="812"/>
    </row>
    <row r="146" spans="1:41" ht="15">
      <c r="A146" s="825"/>
      <c r="B146" s="847">
        <f>IF('Cumulative Budget Request '!L147='Member A'!$L$1,'Cumulative Budget Request '!B147,0)</f>
        <v>0</v>
      </c>
      <c r="C146" s="847">
        <f>IF('Cumulative Budget Request '!L147='Member A'!$L$1,'Cumulative Budget Request '!C147,0)</f>
        <v>0</v>
      </c>
      <c r="D146" s="74" t="s">
        <v>29</v>
      </c>
      <c r="E146" s="184">
        <f>ROUND($S$157*E142,0)</f>
        <v>0</v>
      </c>
      <c r="F146" s="184">
        <f>ROUND($S$157*F142,0)</f>
        <v>0</v>
      </c>
      <c r="G146" s="184">
        <f>ROUND($S$157*G142,0)</f>
        <v>0</v>
      </c>
      <c r="H146" s="184">
        <f>ROUND($S$157*H142,0)</f>
        <v>0</v>
      </c>
      <c r="I146" s="184">
        <f>ROUND($S$157*I142,0)</f>
        <v>0</v>
      </c>
      <c r="J146" s="181">
        <f>SUM(E146:I146)</f>
        <v>0</v>
      </c>
      <c r="M146" s="231"/>
      <c r="N146" s="63"/>
      <c r="O146" s="227">
        <f>IF('Cumulative Budget Request '!L147='Member A'!$L$1,'Cumulative Budget Request '!O147,0)</f>
        <v>1.03</v>
      </c>
      <c r="P146" s="228">
        <f>IF('Cumulative Budget Request '!L147='Member A'!$L$1,'Cumulative Budget Request '!P147,0)</f>
        <v>0</v>
      </c>
      <c r="Q146" s="76">
        <f>IF('Cumulative Budget Request '!L147='Member A'!$L$1,'Cumulative Budget Request '!Q147,0)</f>
        <v>12</v>
      </c>
      <c r="R146" s="227">
        <f>IF('Cumulative Budget Request '!L147='Member A'!$L$1,'Cumulative Budget Request '!R147,0)</f>
        <v>0</v>
      </c>
      <c r="S146" s="76"/>
      <c r="T146" s="74"/>
      <c r="U146" s="369"/>
      <c r="V146" s="369"/>
      <c r="W146" s="369"/>
      <c r="X146" s="369"/>
      <c r="Y146" s="369"/>
      <c r="Z146" s="802"/>
      <c r="AA146" s="820"/>
      <c r="AB146" s="820"/>
      <c r="AC146" s="820"/>
      <c r="AD146" s="820"/>
      <c r="AE146" s="820"/>
      <c r="AF146" s="820"/>
      <c r="AG146" s="802"/>
      <c r="AH146" s="810"/>
      <c r="AI146" s="811"/>
      <c r="AJ146" s="812"/>
      <c r="AK146" s="812"/>
      <c r="AL146" s="812"/>
      <c r="AM146" s="812"/>
      <c r="AN146" s="812"/>
      <c r="AO146" s="812"/>
    </row>
    <row r="147" spans="1:41" ht="13.5" customHeight="1">
      <c r="A147" s="825"/>
      <c r="B147" s="847">
        <f>IF('Cumulative Budget Request '!L148='Member A'!$L$1,'Cumulative Budget Request '!B148,0)</f>
        <v>0</v>
      </c>
      <c r="C147" s="847">
        <f>IF('Cumulative Budget Request '!L148='Member A'!$L$1,'Cumulative Budget Request '!C148,0)</f>
        <v>0</v>
      </c>
      <c r="D147" s="77" t="s">
        <v>171</v>
      </c>
      <c r="E147" s="185">
        <f>SUM(E145:E146)</f>
        <v>0</v>
      </c>
      <c r="F147" s="185">
        <f t="shared" ref="F147:I147" si="70">SUM(F145:F146)</f>
        <v>0</v>
      </c>
      <c r="G147" s="185">
        <f t="shared" si="70"/>
        <v>0</v>
      </c>
      <c r="H147" s="185">
        <f t="shared" si="70"/>
        <v>0</v>
      </c>
      <c r="I147" s="185">
        <f t="shared" si="70"/>
        <v>0</v>
      </c>
      <c r="J147" s="186">
        <f>SUM(J145:J146)</f>
        <v>0</v>
      </c>
      <c r="M147" s="231"/>
      <c r="N147" s="63"/>
      <c r="O147" s="74"/>
      <c r="P147" s="232"/>
      <c r="Q147" s="76"/>
      <c r="R147" s="74"/>
      <c r="S147" s="76"/>
      <c r="T147" s="74"/>
      <c r="U147" s="371"/>
      <c r="V147" s="372"/>
      <c r="W147" s="370"/>
      <c r="X147" s="370"/>
      <c r="Y147" s="370"/>
      <c r="Z147" s="802"/>
      <c r="AA147" s="820"/>
      <c r="AB147" s="820"/>
      <c r="AC147" s="820"/>
      <c r="AD147" s="820"/>
      <c r="AE147" s="820"/>
      <c r="AF147" s="820"/>
      <c r="AG147" s="802"/>
      <c r="AH147" s="810"/>
      <c r="AI147" s="811"/>
      <c r="AJ147" s="812"/>
      <c r="AK147" s="812"/>
      <c r="AL147" s="812"/>
      <c r="AM147" s="812"/>
      <c r="AN147" s="812"/>
      <c r="AO147" s="812"/>
    </row>
    <row r="148" spans="1:41">
      <c r="A148" s="825"/>
      <c r="B148" s="93"/>
      <c r="C148" s="100"/>
      <c r="D148" s="74"/>
      <c r="E148" s="17"/>
      <c r="F148" s="17"/>
      <c r="G148" s="17"/>
      <c r="H148" s="17"/>
      <c r="I148" s="17"/>
      <c r="J148" s="26"/>
      <c r="M148" s="231"/>
      <c r="N148" s="63"/>
      <c r="O148" s="34"/>
      <c r="P148" s="63"/>
      <c r="Q148" s="34"/>
      <c r="R148" s="229"/>
      <c r="S148" s="34"/>
      <c r="T148" s="229"/>
      <c r="U148" s="373"/>
      <c r="V148" s="373"/>
      <c r="W148" s="373"/>
      <c r="X148" s="373"/>
      <c r="Y148" s="373"/>
      <c r="Z148" s="802"/>
      <c r="AA148" s="820"/>
      <c r="AB148" s="820"/>
      <c r="AC148" s="820"/>
      <c r="AD148" s="820"/>
      <c r="AE148" s="820"/>
      <c r="AF148" s="820"/>
      <c r="AG148" s="802"/>
      <c r="AH148" s="810"/>
      <c r="AI148" s="811"/>
      <c r="AJ148" s="812"/>
      <c r="AK148" s="812"/>
      <c r="AL148" s="812"/>
      <c r="AM148" s="812"/>
      <c r="AN148" s="812"/>
      <c r="AO148" s="812"/>
    </row>
    <row r="149" spans="1:41">
      <c r="A149" s="841">
        <f>IF('Cumulative Budget Request '!L151='Member A'!$L$1,'Cumulative Budget Request '!A151,0)</f>
        <v>0</v>
      </c>
      <c r="B149" s="816" t="s">
        <v>395</v>
      </c>
      <c r="C149" s="846" t="s">
        <v>396</v>
      </c>
      <c r="D149" s="34" t="s">
        <v>121</v>
      </c>
      <c r="E149" s="100">
        <f>ROUND($P149*$Q149*R149,6)</f>
        <v>0</v>
      </c>
      <c r="F149" s="100">
        <f>ROUND($P150*$Q150*R150,6)</f>
        <v>0</v>
      </c>
      <c r="G149" s="100">
        <f>ROUND($P151*$Q151*R151,6)</f>
        <v>0</v>
      </c>
      <c r="H149" s="100">
        <f>ROUND($P152*$Q152*R152,6)</f>
        <v>0</v>
      </c>
      <c r="I149" s="100">
        <f>ROUND($P153*$Q153*R153,6)</f>
        <v>0</v>
      </c>
      <c r="J149" s="26"/>
      <c r="M149" s="150">
        <f>IF('Cumulative Budget Request '!L151='Member A'!$L$1,'Cumulative Budget Request '!M151,0)</f>
        <v>0</v>
      </c>
      <c r="N149" s="230">
        <f>ROUND(M149/12,2)</f>
        <v>0</v>
      </c>
      <c r="O149" s="227">
        <f>IF('Cumulative Budget Request '!L151='Member A'!$L$1,'Cumulative Budget Request '!O151,0)</f>
        <v>1</v>
      </c>
      <c r="P149" s="228">
        <f>IF('Cumulative Budget Request '!L151='Member A'!$L$1,'Cumulative Budget Request '!P151,0)</f>
        <v>0</v>
      </c>
      <c r="Q149" s="76">
        <f>IF('Cumulative Budget Request '!L151='Member A'!$L$1,'Cumulative Budget Request '!Q151,0)</f>
        <v>12</v>
      </c>
      <c r="R149" s="227">
        <f>IF('Cumulative Budget Request '!L151='Member A'!$L$1,'Cumulative Budget Request '!R151,0)</f>
        <v>0</v>
      </c>
      <c r="S149" s="76"/>
      <c r="T149" s="74"/>
      <c r="U149" s="369">
        <f>IFERROR((E152+E153)/E151,0)</f>
        <v>0</v>
      </c>
      <c r="V149" s="369">
        <f t="shared" ref="V149:Y149" si="71">IFERROR((F152+F153)/F151,0)</f>
        <v>0</v>
      </c>
      <c r="W149" s="369">
        <f t="shared" si="71"/>
        <v>0</v>
      </c>
      <c r="X149" s="369">
        <f t="shared" si="71"/>
        <v>0</v>
      </c>
      <c r="Y149" s="369">
        <f t="shared" si="71"/>
        <v>0</v>
      </c>
      <c r="Z149" s="819"/>
      <c r="AA149" s="820"/>
      <c r="AB149" s="820"/>
      <c r="AC149" s="820"/>
      <c r="AD149" s="820"/>
      <c r="AE149" s="820"/>
      <c r="AF149" s="820"/>
      <c r="AG149" s="802"/>
      <c r="AH149" s="810"/>
      <c r="AI149" s="811"/>
      <c r="AJ149" s="812"/>
      <c r="AK149" s="812"/>
      <c r="AL149" s="812"/>
      <c r="AM149" s="812"/>
      <c r="AN149" s="812"/>
      <c r="AO149" s="812"/>
    </row>
    <row r="150" spans="1:41">
      <c r="A150" s="842"/>
      <c r="B150" s="847">
        <f>IF('Cumulative Budget Request '!L152='Member A'!$L$1,'Cumulative Budget Request '!B152,0)</f>
        <v>0</v>
      </c>
      <c r="C150" s="847">
        <f>IF('Cumulative Budget Request '!L152='Member A'!$L$1,'Cumulative Budget Request '!C152,0)</f>
        <v>0</v>
      </c>
      <c r="D150" s="34" t="s">
        <v>172</v>
      </c>
      <c r="E150" s="22">
        <f>R149</f>
        <v>0</v>
      </c>
      <c r="F150" s="22">
        <f>R150</f>
        <v>0</v>
      </c>
      <c r="G150" s="22">
        <f>R151</f>
        <v>0</v>
      </c>
      <c r="H150" s="22">
        <f>T152</f>
        <v>0</v>
      </c>
      <c r="I150" s="22">
        <f>T153</f>
        <v>0</v>
      </c>
      <c r="J150" s="26"/>
      <c r="M150" s="231"/>
      <c r="N150" s="230"/>
      <c r="O150" s="227">
        <f>IF('Cumulative Budget Request '!L152='Member A'!$L$1,'Cumulative Budget Request '!O152,0)</f>
        <v>1.03</v>
      </c>
      <c r="P150" s="228">
        <f>IF('Cumulative Budget Request '!L152='Member A'!$L$1,'Cumulative Budget Request '!P152,0)</f>
        <v>0</v>
      </c>
      <c r="Q150" s="76">
        <f>IF('Cumulative Budget Request '!L152='Member A'!$L$1,'Cumulative Budget Request '!Q152,0)</f>
        <v>12</v>
      </c>
      <c r="R150" s="227">
        <f>IF('Cumulative Budget Request '!L152='Member A'!$L$1,'Cumulative Budget Request '!R152,0)</f>
        <v>0</v>
      </c>
      <c r="S150" s="76"/>
      <c r="T150" s="74"/>
      <c r="U150" s="369"/>
      <c r="V150" s="369"/>
      <c r="W150" s="369"/>
      <c r="X150" s="369"/>
      <c r="Y150" s="369"/>
      <c r="Z150" s="819"/>
      <c r="AA150" s="820"/>
      <c r="AB150" s="820"/>
      <c r="AC150" s="820"/>
      <c r="AD150" s="820"/>
      <c r="AE150" s="820"/>
      <c r="AF150" s="820"/>
      <c r="AG150" s="802"/>
      <c r="AH150" s="810"/>
      <c r="AI150" s="811"/>
      <c r="AJ150" s="812"/>
      <c r="AK150" s="812"/>
      <c r="AL150" s="812"/>
      <c r="AM150" s="812"/>
      <c r="AN150" s="812"/>
      <c r="AO150" s="812"/>
    </row>
    <row r="151" spans="1:41">
      <c r="A151" s="10"/>
      <c r="B151" s="847">
        <f>IF('Cumulative Budget Request '!L153='Member A'!$L$1,'Cumulative Budget Request '!B153,0)</f>
        <v>0</v>
      </c>
      <c r="C151" s="847">
        <f>IF('Cumulative Budget Request '!L153='Member A'!$L$1,'Cumulative Budget Request '!C153,0)</f>
        <v>0</v>
      </c>
      <c r="D151" s="74" t="s">
        <v>15</v>
      </c>
      <c r="E151" s="57">
        <f>ROUND(N149*E149*O149,0)</f>
        <v>0</v>
      </c>
      <c r="F151" s="57">
        <f>ROUND(N149*F149*O149*O150,0)</f>
        <v>0</v>
      </c>
      <c r="G151" s="57">
        <f>ROUND(N149*G149*O149*O150*O151,0)</f>
        <v>0</v>
      </c>
      <c r="H151" s="57">
        <f>ROUND(N149*H149*O149*O150*O151*O152,0)</f>
        <v>0</v>
      </c>
      <c r="I151" s="57">
        <f>ROUND(N149*I149*O149*O150*O151*O152*O153,0)</f>
        <v>0</v>
      </c>
      <c r="J151" s="172">
        <f>SUM(E151:I151)</f>
        <v>0</v>
      </c>
      <c r="M151" s="231"/>
      <c r="N151" s="63"/>
      <c r="O151" s="227">
        <f>IF('Cumulative Budget Request '!L153='Member A'!$L$1,'Cumulative Budget Request '!O153,0)</f>
        <v>1.03</v>
      </c>
      <c r="P151" s="228">
        <f>IF('Cumulative Budget Request '!L153='Member A'!$L$1,'Cumulative Budget Request '!P153,0)</f>
        <v>0</v>
      </c>
      <c r="Q151" s="76">
        <f>IF('Cumulative Budget Request '!L153='Member A'!$L$1,'Cumulative Budget Request '!Q153,0)</f>
        <v>12</v>
      </c>
      <c r="R151" s="227">
        <f>IF('Cumulative Budget Request '!L153='Member A'!$L$1,'Cumulative Budget Request '!R153,0)</f>
        <v>0</v>
      </c>
      <c r="S151" s="76"/>
      <c r="T151" s="74"/>
      <c r="U151" s="370"/>
      <c r="V151" s="370"/>
      <c r="W151" s="370"/>
      <c r="X151" s="370"/>
      <c r="Y151" s="370"/>
      <c r="Z151" s="802"/>
      <c r="AA151" s="820"/>
      <c r="AB151" s="820"/>
      <c r="AC151" s="820"/>
      <c r="AD151" s="820"/>
      <c r="AE151" s="820"/>
      <c r="AF151" s="820"/>
      <c r="AG151" s="802"/>
      <c r="AH151" s="810"/>
      <c r="AI151" s="811"/>
      <c r="AJ151" s="812"/>
      <c r="AK151" s="812"/>
      <c r="AL151" s="812"/>
      <c r="AM151" s="812"/>
      <c r="AN151" s="812"/>
      <c r="AO151" s="812"/>
    </row>
    <row r="152" spans="1:41">
      <c r="A152" s="10"/>
      <c r="B152" s="847">
        <f>IF('Cumulative Budget Request '!L154='Member A'!$L$1,'Cumulative Budget Request '!B154,0)</f>
        <v>0</v>
      </c>
      <c r="C152" s="847">
        <f>IF('Cumulative Budget Request '!L154='Member A'!$L$1,'Cumulative Budget Request '!C154,0)</f>
        <v>0</v>
      </c>
      <c r="D152" s="74" t="s">
        <v>30</v>
      </c>
      <c r="E152" s="57">
        <f>ROUND(E151*$S$156,0)</f>
        <v>0</v>
      </c>
      <c r="F152" s="57">
        <f>ROUND(F151*$S$156,0)</f>
        <v>0</v>
      </c>
      <c r="G152" s="57">
        <f>ROUND(G151*$S$156,0)</f>
        <v>0</v>
      </c>
      <c r="H152" s="57">
        <f>ROUND(H151*$S$156,0)</f>
        <v>0</v>
      </c>
      <c r="I152" s="57">
        <f>ROUND(I151*$S$156,0)</f>
        <v>0</v>
      </c>
      <c r="J152" s="172">
        <f>SUM(E152:I152)</f>
        <v>0</v>
      </c>
      <c r="M152" s="231"/>
      <c r="N152" s="63"/>
      <c r="O152" s="227">
        <f>IF('Cumulative Budget Request '!L154='Member A'!$L$1,'Cumulative Budget Request '!O154,0)</f>
        <v>1.03</v>
      </c>
      <c r="P152" s="228">
        <f>IF('Cumulative Budget Request '!L154='Member A'!$L$1,'Cumulative Budget Request '!P154,0)</f>
        <v>0</v>
      </c>
      <c r="Q152" s="76">
        <f>IF('Cumulative Budget Request '!L154='Member A'!$L$1,'Cumulative Budget Request '!Q154,0)</f>
        <v>12</v>
      </c>
      <c r="R152" s="227">
        <f>IF('Cumulative Budget Request '!L154='Member A'!$L$1,'Cumulative Budget Request '!R154,0)</f>
        <v>0</v>
      </c>
      <c r="S152" s="76"/>
      <c r="T152" s="74"/>
      <c r="U152" s="370"/>
      <c r="V152" s="370"/>
      <c r="W152" s="370"/>
      <c r="X152" s="370"/>
      <c r="Y152" s="370"/>
      <c r="Z152" s="802"/>
      <c r="AA152" s="820"/>
      <c r="AB152" s="820"/>
      <c r="AC152" s="820"/>
      <c r="AD152" s="820"/>
      <c r="AE152" s="820"/>
      <c r="AF152" s="820"/>
      <c r="AG152" s="802"/>
      <c r="AH152" s="810"/>
      <c r="AI152" s="811"/>
      <c r="AJ152" s="812"/>
      <c r="AK152" s="812"/>
      <c r="AL152" s="812"/>
      <c r="AM152" s="812"/>
      <c r="AN152" s="812"/>
      <c r="AO152" s="812"/>
    </row>
    <row r="153" spans="1:41" ht="15">
      <c r="A153" s="10"/>
      <c r="B153" s="847">
        <f>IF('Cumulative Budget Request '!L155='Member A'!$L$1,'Cumulative Budget Request '!B155,0)</f>
        <v>0</v>
      </c>
      <c r="C153" s="847">
        <f>IF('Cumulative Budget Request '!L155='Member A'!$L$1,'Cumulative Budget Request '!C155,0)</f>
        <v>0</v>
      </c>
      <c r="D153" s="74" t="s">
        <v>29</v>
      </c>
      <c r="E153" s="184">
        <f>ROUND($S$157*E149,0)</f>
        <v>0</v>
      </c>
      <c r="F153" s="184">
        <f>ROUND($S$157*F149,0)</f>
        <v>0</v>
      </c>
      <c r="G153" s="184">
        <f>ROUND($S$157*G149,0)</f>
        <v>0</v>
      </c>
      <c r="H153" s="184">
        <f>ROUND($S$157*H149,0)</f>
        <v>0</v>
      </c>
      <c r="I153" s="184">
        <f>ROUND($S$157*I149,0)</f>
        <v>0</v>
      </c>
      <c r="J153" s="181">
        <f>SUM(E153:I153)</f>
        <v>0</v>
      </c>
      <c r="M153" s="231"/>
      <c r="N153" s="63"/>
      <c r="O153" s="227">
        <f>IF('Cumulative Budget Request '!L155='Member A'!$L$1,'Cumulative Budget Request '!O155,0)</f>
        <v>1.03</v>
      </c>
      <c r="P153" s="228">
        <f>IF('Cumulative Budget Request '!L155='Member A'!$L$1,'Cumulative Budget Request '!P155,0)</f>
        <v>0</v>
      </c>
      <c r="Q153" s="76">
        <f>IF('Cumulative Budget Request '!L155='Member A'!$L$1,'Cumulative Budget Request '!Q155,0)</f>
        <v>12</v>
      </c>
      <c r="R153" s="227">
        <f>IF('Cumulative Budget Request '!L155='Member A'!$L$1,'Cumulative Budget Request '!R155,0)</f>
        <v>0</v>
      </c>
      <c r="S153" s="76"/>
      <c r="T153" s="74"/>
      <c r="U153" s="369"/>
      <c r="V153" s="369"/>
      <c r="W153" s="369"/>
      <c r="X153" s="369"/>
      <c r="Y153" s="369"/>
      <c r="Z153" s="802"/>
      <c r="AA153" s="820"/>
      <c r="AB153" s="820"/>
      <c r="AC153" s="820"/>
      <c r="AD153" s="820"/>
      <c r="AE153" s="820"/>
      <c r="AF153" s="820"/>
      <c r="AG153" s="802"/>
      <c r="AH153" s="810"/>
      <c r="AI153" s="811"/>
      <c r="AJ153" s="812"/>
      <c r="AK153" s="812"/>
      <c r="AL153" s="812"/>
      <c r="AM153" s="812"/>
      <c r="AN153" s="812"/>
      <c r="AO153" s="812"/>
    </row>
    <row r="154" spans="1:41">
      <c r="A154" s="10"/>
      <c r="B154" s="847">
        <f>IF('Cumulative Budget Request '!L156='Member A'!$L$1,'Cumulative Budget Request '!B156,0)</f>
        <v>0</v>
      </c>
      <c r="C154" s="847">
        <f>IF('Cumulative Budget Request '!L156='Member A'!$L$1,'Cumulative Budget Request '!C156,0)</f>
        <v>0</v>
      </c>
      <c r="D154" s="77" t="s">
        <v>171</v>
      </c>
      <c r="E154" s="185">
        <f>SUM(E152:E153)</f>
        <v>0</v>
      </c>
      <c r="F154" s="185">
        <f t="shared" ref="F154:I154" si="72">SUM(F152:F153)</f>
        <v>0</v>
      </c>
      <c r="G154" s="185">
        <f t="shared" si="72"/>
        <v>0</v>
      </c>
      <c r="H154" s="185">
        <f t="shared" si="72"/>
        <v>0</v>
      </c>
      <c r="I154" s="185">
        <f t="shared" si="72"/>
        <v>0</v>
      </c>
      <c r="J154" s="186">
        <f>SUM(J152:J153)</f>
        <v>0</v>
      </c>
      <c r="M154" s="19"/>
      <c r="N154" s="33"/>
      <c r="O154" s="33"/>
      <c r="P154" s="33"/>
      <c r="Q154" s="114"/>
      <c r="R154" s="115"/>
      <c r="S154" s="76"/>
      <c r="T154" s="114"/>
      <c r="U154" s="369"/>
      <c r="V154" s="369"/>
      <c r="W154" s="369"/>
      <c r="X154" s="369"/>
      <c r="Y154" s="369"/>
      <c r="Z154" s="802"/>
      <c r="AA154" s="820"/>
      <c r="AB154" s="820"/>
      <c r="AC154" s="820"/>
      <c r="AD154" s="820"/>
      <c r="AE154" s="820"/>
      <c r="AF154" s="820"/>
      <c r="AG154" s="802"/>
      <c r="AH154" s="802"/>
      <c r="AI154" s="802"/>
      <c r="AJ154" s="802"/>
      <c r="AK154" s="802"/>
      <c r="AL154" s="802"/>
      <c r="AM154" s="802"/>
      <c r="AN154" s="802"/>
      <c r="AO154" s="802"/>
    </row>
    <row r="155" spans="1:41">
      <c r="A155" s="10"/>
      <c r="B155" s="93"/>
      <c r="C155" s="100"/>
      <c r="D155" s="74"/>
      <c r="E155" s="22"/>
      <c r="F155" s="22"/>
      <c r="G155" s="22"/>
      <c r="H155" s="22"/>
      <c r="I155" s="22"/>
      <c r="J155" s="76"/>
      <c r="M155" s="19"/>
      <c r="T155" s="17"/>
      <c r="U155" s="25"/>
      <c r="V155" s="25"/>
      <c r="W155" s="25"/>
      <c r="X155" s="25"/>
      <c r="Y155" s="25"/>
      <c r="Z155" s="804"/>
      <c r="AA155" s="821"/>
      <c r="AB155" s="821"/>
      <c r="AC155" s="821"/>
      <c r="AD155" s="821"/>
      <c r="AE155" s="821"/>
      <c r="AF155" s="820"/>
      <c r="AG155" s="802"/>
      <c r="AH155" s="802"/>
      <c r="AI155" s="802"/>
      <c r="AJ155" s="802"/>
      <c r="AK155" s="802"/>
      <c r="AL155" s="802"/>
      <c r="AM155" s="802"/>
      <c r="AN155" s="802"/>
      <c r="AO155" s="802"/>
    </row>
    <row r="156" spans="1:41" ht="13.5" customHeight="1">
      <c r="A156" s="10"/>
      <c r="C156" s="75"/>
      <c r="D156" s="75" t="s">
        <v>102</v>
      </c>
      <c r="E156" s="187">
        <f>SUMIF($D$121:$D$155,"*Salary",E121:E155)</f>
        <v>0</v>
      </c>
      <c r="F156" s="187">
        <f>SUMIF($D$121:$D$155,"*Salary",F121:F155)</f>
        <v>0</v>
      </c>
      <c r="G156" s="187">
        <f>SUMIF($D$121:$D$155,"*Salary",G121:G155)</f>
        <v>0</v>
      </c>
      <c r="H156" s="187">
        <f>SUMIF($D$121:$D$155,"*Salary",H121:H155)</f>
        <v>0</v>
      </c>
      <c r="I156" s="187">
        <f>SUMIF($D$121:$D$155,"*Salary",I121:I155)</f>
        <v>0</v>
      </c>
      <c r="J156" s="188">
        <f>SUM(E156:I156)</f>
        <v>0</v>
      </c>
      <c r="M156" s="19"/>
      <c r="N156" s="794"/>
      <c r="O156" s="794"/>
      <c r="P156" s="794"/>
      <c r="Q156" s="795"/>
      <c r="R156" s="796"/>
      <c r="S156" s="797"/>
      <c r="T156" s="834"/>
      <c r="U156" s="834"/>
      <c r="V156" s="834"/>
      <c r="Z156" s="802"/>
      <c r="AA156" s="802"/>
      <c r="AB156" s="802"/>
      <c r="AC156" s="802"/>
      <c r="AD156" s="802"/>
      <c r="AE156" s="802"/>
      <c r="AF156" s="802"/>
      <c r="AG156" s="802"/>
      <c r="AH156" s="802"/>
      <c r="AI156" s="802"/>
      <c r="AJ156" s="802"/>
      <c r="AK156" s="802"/>
      <c r="AL156" s="802"/>
      <c r="AM156" s="802"/>
      <c r="AN156" s="802"/>
      <c r="AO156" s="802"/>
    </row>
    <row r="157" spans="1:41">
      <c r="A157" s="10"/>
      <c r="C157" s="75"/>
      <c r="D157" s="75" t="s">
        <v>103</v>
      </c>
      <c r="E157" s="189">
        <f>SUMIF($D$121:$D$155,"*Total Fringe",E121:E155)</f>
        <v>0</v>
      </c>
      <c r="F157" s="189">
        <f>SUMIF($D$121:$D$155,"*Total Fringe",F121:F155)</f>
        <v>0</v>
      </c>
      <c r="G157" s="189">
        <f>SUMIF($D$121:$D$155,"*Total Fringe",G121:G155)</f>
        <v>0</v>
      </c>
      <c r="H157" s="189">
        <f>SUMIF($D$121:$D$155,"*Total Fringe",H121:H155)</f>
        <v>0</v>
      </c>
      <c r="I157" s="189">
        <f>SUMIF($D$121:$D$155,"*Total Fringe",I121:I155)</f>
        <v>0</v>
      </c>
      <c r="J157" s="190">
        <f>SUM(E157:I157)</f>
        <v>0</v>
      </c>
      <c r="M157" s="16"/>
      <c r="N157" s="794"/>
      <c r="O157" s="794"/>
      <c r="P157" s="794"/>
      <c r="Q157" s="795"/>
      <c r="R157" s="795"/>
      <c r="S157" s="833"/>
      <c r="T157" s="834"/>
      <c r="U157" s="834"/>
      <c r="V157" s="834"/>
      <c r="Z157" s="802"/>
      <c r="AA157" s="802"/>
      <c r="AB157" s="802"/>
      <c r="AC157" s="802"/>
      <c r="AD157" s="802"/>
      <c r="AE157" s="802"/>
      <c r="AF157" s="802"/>
      <c r="AG157" s="802"/>
      <c r="AH157" s="802"/>
      <c r="AI157" s="802"/>
      <c r="AJ157" s="802"/>
      <c r="AK157" s="802"/>
      <c r="AL157" s="802"/>
      <c r="AM157" s="802"/>
      <c r="AN157" s="802"/>
      <c r="AO157" s="802"/>
    </row>
    <row r="158" spans="1:41">
      <c r="A158" s="10"/>
      <c r="C158" s="75"/>
      <c r="D158" s="75" t="s">
        <v>350</v>
      </c>
      <c r="E158" s="529">
        <f>SUMIF($D$121:$D$154,"*Person Months",E121:E154)</f>
        <v>0</v>
      </c>
      <c r="F158" s="529">
        <f>SUMIF($D$121:$D$154,"*Person Months",F121:F154)</f>
        <v>0</v>
      </c>
      <c r="G158" s="529">
        <f>SUMIF($D$121:$D$154,"*Person Months",G121:G154)</f>
        <v>0</v>
      </c>
      <c r="H158" s="529">
        <f>SUMIF($D$121:$D$154,"*Person Months",H121:H154)</f>
        <v>0</v>
      </c>
      <c r="I158" s="529">
        <f>SUMIF($D$121:$D$154,"*Person Months",I121:I154)</f>
        <v>0</v>
      </c>
      <c r="J158" s="190"/>
      <c r="M158" s="16"/>
      <c r="N158" s="294"/>
      <c r="O158" s="294"/>
      <c r="P158" s="294"/>
      <c r="Q158" s="3"/>
      <c r="R158" s="3"/>
      <c r="S158" s="231"/>
      <c r="T158" s="559"/>
      <c r="U158" s="559"/>
      <c r="V158" s="530"/>
      <c r="Z158" s="802"/>
      <c r="AA158" s="802"/>
      <c r="AB158" s="802"/>
      <c r="AC158" s="802"/>
      <c r="AD158" s="802"/>
      <c r="AE158" s="802"/>
      <c r="AF158" s="802"/>
      <c r="AG158" s="802"/>
      <c r="AH158" s="802"/>
      <c r="AI158" s="812"/>
      <c r="AJ158" s="809"/>
      <c r="AK158" s="802"/>
      <c r="AL158" s="802"/>
      <c r="AM158" s="802"/>
      <c r="AN158" s="802"/>
      <c r="AO158" s="802"/>
    </row>
    <row r="159" spans="1:41">
      <c r="A159" s="10"/>
      <c r="C159" s="75"/>
      <c r="D159" s="75" t="s">
        <v>351</v>
      </c>
      <c r="E159" s="72">
        <f>SUMIF($D$121:$D$154,"*# of Persons",E121:E154)</f>
        <v>0</v>
      </c>
      <c r="F159" s="72">
        <f>SUMIF($D$121:$D$154,"*# of Persons",F121:F154)</f>
        <v>0</v>
      </c>
      <c r="G159" s="72">
        <f>SUMIF($D$121:$D$154,"*# of Persons",G121:G154)</f>
        <v>0</v>
      </c>
      <c r="H159" s="72">
        <f>SUMIF($D$121:$D$154,"*# of Persons",H121:H154)</f>
        <v>0</v>
      </c>
      <c r="I159" s="72">
        <f>SUMIF($D$121:$D$154,"*# of Persons",I121:I154)</f>
        <v>0</v>
      </c>
      <c r="J159" s="190"/>
      <c r="M159" s="16"/>
      <c r="N159" s="294"/>
      <c r="O159" s="294"/>
      <c r="P159" s="294"/>
      <c r="Q159" s="3"/>
      <c r="R159" s="3"/>
      <c r="S159" s="231"/>
      <c r="T159" s="530"/>
      <c r="U159" s="530"/>
      <c r="V159" s="530"/>
      <c r="AJ159" s="10"/>
    </row>
    <row r="160" spans="1:41" ht="13.8" thickBot="1">
      <c r="A160" s="717" t="s">
        <v>492</v>
      </c>
      <c r="B160" s="717"/>
      <c r="C160" s="717"/>
      <c r="D160" s="717"/>
      <c r="E160" s="717"/>
      <c r="F160" s="717"/>
      <c r="G160" s="717"/>
      <c r="H160" s="717"/>
      <c r="I160" s="717"/>
      <c r="J160" s="717"/>
      <c r="M160" s="16"/>
      <c r="N160" s="294"/>
      <c r="O160" s="294"/>
      <c r="P160" s="294"/>
      <c r="Q160" s="3"/>
      <c r="R160" s="3"/>
      <c r="S160" s="303"/>
      <c r="T160" s="25"/>
      <c r="U160" s="25"/>
      <c r="V160" s="25"/>
    </row>
    <row r="161" spans="1:34" ht="13.8" thickBot="1">
      <c r="C161" s="92"/>
      <c r="D161" s="46"/>
      <c r="E161" s="18" t="str">
        <f>E11</f>
        <v>Year 1</v>
      </c>
      <c r="F161" s="18" t="str">
        <f>F11</f>
        <v>Year 2</v>
      </c>
      <c r="G161" s="18" t="str">
        <f>G11</f>
        <v>Year 3</v>
      </c>
      <c r="H161" s="18" t="str">
        <f>H11</f>
        <v>Year 4</v>
      </c>
      <c r="I161" s="18" t="str">
        <f>I11</f>
        <v>Year 5</v>
      </c>
      <c r="J161" s="46" t="s">
        <v>1</v>
      </c>
      <c r="N161" s="626" t="s">
        <v>174</v>
      </c>
      <c r="O161" s="627"/>
      <c r="P161" s="627"/>
      <c r="Q161" s="627"/>
      <c r="R161" s="627"/>
      <c r="S161" s="627"/>
      <c r="T161" s="627"/>
      <c r="U161" s="628"/>
      <c r="V161" s="642" t="s">
        <v>116</v>
      </c>
      <c r="W161" s="625"/>
      <c r="X161" s="625"/>
      <c r="Y161" s="625"/>
      <c r="Z161" s="625"/>
    </row>
    <row r="162" spans="1:34" ht="13.8" thickBot="1">
      <c r="A162" s="851" t="str">
        <f>IF('Cumulative Budget Request '!L166='Member A'!$L$1,'Cumulative Budget Request '!A164,0)</f>
        <v xml:space="preserve">   Undergraduate Student Labor</v>
      </c>
      <c r="C162" s="92"/>
      <c r="D162" s="34" t="s">
        <v>121</v>
      </c>
      <c r="E162" s="100">
        <f>IF('Cumulative Budget Request '!$L164='Member A'!$L$1,'Cumulative Budget Request '!E164,0)</f>
        <v>0</v>
      </c>
      <c r="F162" s="100">
        <f>IF('Cumulative Budget Request '!$L164='Member A'!$L$1,'Cumulative Budget Request '!F164,0)</f>
        <v>0</v>
      </c>
      <c r="G162" s="100">
        <f>IF('Cumulative Budget Request '!$L164='Member A'!$L$1,'Cumulative Budget Request '!G164,0)</f>
        <v>0</v>
      </c>
      <c r="H162" s="100">
        <f>IF('Cumulative Budget Request '!$L164='Member A'!$L$1,'Cumulative Budget Request '!H164,0)</f>
        <v>0</v>
      </c>
      <c r="I162" s="100">
        <f>IF('Cumulative Budget Request '!$L164='Member A'!$L$1,'Cumulative Budget Request '!I164,0)</f>
        <v>0</v>
      </c>
      <c r="J162" s="46"/>
      <c r="N162" s="592"/>
      <c r="O162" s="629"/>
      <c r="P162" s="629"/>
      <c r="Q162" s="192" t="s">
        <v>31</v>
      </c>
      <c r="R162" s="193" t="s">
        <v>32</v>
      </c>
      <c r="S162" s="193" t="s">
        <v>33</v>
      </c>
      <c r="T162" s="192" t="s">
        <v>34</v>
      </c>
      <c r="U162" s="194" t="s">
        <v>35</v>
      </c>
      <c r="V162" s="367" t="s">
        <v>31</v>
      </c>
      <c r="W162" s="368" t="s">
        <v>32</v>
      </c>
      <c r="X162" s="368" t="s">
        <v>33</v>
      </c>
      <c r="Y162" s="368" t="s">
        <v>34</v>
      </c>
      <c r="Z162" s="368" t="s">
        <v>35</v>
      </c>
    </row>
    <row r="163" spans="1:34" ht="13.8" thickBot="1">
      <c r="A163" s="842"/>
      <c r="B163" s="15" t="str">
        <f>'Cumulative Budget Request '!B165</f>
        <v xml:space="preserve"> </v>
      </c>
      <c r="C163" s="92"/>
      <c r="D163" s="34" t="s">
        <v>172</v>
      </c>
      <c r="E163" s="22">
        <f>IF('Cumulative Budget Request '!$L165='Member A'!$L$1,'Cumulative Budget Request '!E165,0)</f>
        <v>0</v>
      </c>
      <c r="F163" s="22">
        <f>IF('Cumulative Budget Request '!$L165='Member A'!$L$1,'Cumulative Budget Request '!F165,0)</f>
        <v>0</v>
      </c>
      <c r="G163" s="22">
        <f>IF('Cumulative Budget Request '!$L165='Member A'!$L$1,'Cumulative Budget Request '!G165,0)</f>
        <v>0</v>
      </c>
      <c r="H163" s="22">
        <f>IF('Cumulative Budget Request '!$L165='Member A'!$L$1,'Cumulative Budget Request '!H165,0)</f>
        <v>0</v>
      </c>
      <c r="I163" s="22">
        <f>IF('Cumulative Budget Request '!$L165='Member A'!$L$1,'Cumulative Budget Request '!I165,0)</f>
        <v>0</v>
      </c>
      <c r="J163" s="46"/>
      <c r="N163" s="592" t="s">
        <v>352</v>
      </c>
      <c r="O163" s="629"/>
      <c r="P163" s="629"/>
      <c r="Q163" s="537">
        <f>IF('Cumulative Budget Request '!$L165='Member A'!$L$1,'Cumulative Budget Request '!Q165,0)</f>
        <v>1</v>
      </c>
      <c r="R163" s="537">
        <f>IF('Cumulative Budget Request '!$L165='Member A'!$L$1,'Cumulative Budget Request '!R165,0)</f>
        <v>1.03</v>
      </c>
      <c r="S163" s="537">
        <f>IF('Cumulative Budget Request '!$L165='Member A'!$L$1,'Cumulative Budget Request '!S165,0)</f>
        <v>1.03</v>
      </c>
      <c r="T163" s="537">
        <f>IF('Cumulative Budget Request '!$L165='Member A'!$L$1,'Cumulative Budget Request '!T165,0)</f>
        <v>1.03</v>
      </c>
      <c r="U163" s="538">
        <f>IF('Cumulative Budget Request '!$L165='Member A'!$L$1,'Cumulative Budget Request '!U165,0)</f>
        <v>1.03</v>
      </c>
      <c r="V163" s="369">
        <f>IFERROR((F168+F169)/F166,0)</f>
        <v>0</v>
      </c>
      <c r="W163" s="369">
        <f>IFERROR((G168+G169)/G166,0)</f>
        <v>0</v>
      </c>
      <c r="X163" s="369">
        <f>IFERROR((H168+H169)/H166,0)</f>
        <v>0</v>
      </c>
      <c r="Y163" s="369">
        <f>IFERROR((I168+I169)/I166,0)</f>
        <v>0</v>
      </c>
      <c r="Z163" s="369">
        <f>IFERROR((J168+J169)/J166,0)</f>
        <v>0</v>
      </c>
      <c r="AA163" s="58"/>
      <c r="AB163" s="58"/>
      <c r="AC163" s="58"/>
      <c r="AD163" s="58"/>
      <c r="AE163" s="58"/>
      <c r="AF163" s="58"/>
      <c r="AG163" s="58"/>
    </row>
    <row r="164" spans="1:34">
      <c r="A164" s="825"/>
      <c r="C164" s="151"/>
      <c r="D164" s="148" t="s">
        <v>167</v>
      </c>
      <c r="E164" s="175">
        <f>IF('Cumulative Budget Request '!$L166='Member A'!$L$1,'Cumulative Budget Request '!E166,0)</f>
        <v>0</v>
      </c>
      <c r="F164" s="175">
        <f>IF('Cumulative Budget Request '!$L166='Member A'!$L$1,'Cumulative Budget Request '!F166,0)</f>
        <v>0</v>
      </c>
      <c r="G164" s="175">
        <f>IF('Cumulative Budget Request '!$L166='Member A'!$L$1,'Cumulative Budget Request '!G166,0)</f>
        <v>0</v>
      </c>
      <c r="H164" s="175">
        <f>IF('Cumulative Budget Request '!$L166='Member A'!$L$1,'Cumulative Budget Request '!H166,0)</f>
        <v>0</v>
      </c>
      <c r="I164" s="175">
        <f>IF('Cumulative Budget Request '!$L166='Member A'!$L$1,'Cumulative Budget Request '!I166,0)</f>
        <v>0</v>
      </c>
      <c r="J164" s="172">
        <f>SUM(E164:I164)</f>
        <v>0</v>
      </c>
      <c r="N164" s="539" t="s">
        <v>353</v>
      </c>
      <c r="O164" s="46"/>
      <c r="P164" s="540" t="s">
        <v>354</v>
      </c>
      <c r="Q164" s="562">
        <f>IF('Cumulative Budget Request '!$L165='Member A'!$L$1,'Cumulative Budget Request '!Q166,0)</f>
        <v>0</v>
      </c>
      <c r="R164" s="562">
        <f>IF('Cumulative Budget Request '!$L165='Member A'!$L$1,'Cumulative Budget Request '!R166,0)</f>
        <v>0</v>
      </c>
      <c r="S164" s="562">
        <f>IF('Cumulative Budget Request '!$L165='Member A'!$L$1,'Cumulative Budget Request '!S166,0)</f>
        <v>0</v>
      </c>
      <c r="T164" s="562">
        <f>IF('Cumulative Budget Request '!$L165='Member A'!$L$1,'Cumulative Budget Request '!T166,0)</f>
        <v>0</v>
      </c>
      <c r="U164" s="563">
        <f>IF('Cumulative Budget Request '!$L165='Member A'!$L$1,'Cumulative Budget Request '!U166,0)</f>
        <v>0</v>
      </c>
      <c r="V164" s="370"/>
      <c r="W164" s="370"/>
      <c r="X164" s="370"/>
      <c r="Y164" s="370"/>
      <c r="Z164" s="370"/>
      <c r="AA164" s="58"/>
      <c r="AB164" s="58"/>
      <c r="AC164" s="58"/>
      <c r="AD164" s="58"/>
      <c r="AE164" s="58"/>
      <c r="AF164" s="58"/>
      <c r="AG164" s="58"/>
    </row>
    <row r="165" spans="1:34">
      <c r="A165" s="842"/>
      <c r="D165" s="34" t="s">
        <v>30</v>
      </c>
      <c r="E165" s="175">
        <f>IF('Cumulative Budget Request '!$L167='Member A'!$L$1,'Cumulative Budget Request '!E167,0)</f>
        <v>0</v>
      </c>
      <c r="F165" s="175">
        <f>IF('Cumulative Budget Request '!$L167='Member A'!$L$1,'Cumulative Budget Request '!F167,0)</f>
        <v>0</v>
      </c>
      <c r="G165" s="175">
        <f>IF('Cumulative Budget Request '!$L167='Member A'!$L$1,'Cumulative Budget Request '!G167,0)</f>
        <v>0</v>
      </c>
      <c r="H165" s="175">
        <f>IF('Cumulative Budget Request '!$L167='Member A'!$L$1,'Cumulative Budget Request '!H167,0)</f>
        <v>0</v>
      </c>
      <c r="I165" s="175">
        <f>IF('Cumulative Budget Request '!$L167='Member A'!$L$1,'Cumulative Budget Request '!I167,0)</f>
        <v>0</v>
      </c>
      <c r="J165" s="172">
        <f>SUM(E165:I165)</f>
        <v>0</v>
      </c>
      <c r="N165" s="168"/>
      <c r="O165" s="541" t="s">
        <v>119</v>
      </c>
      <c r="P165" s="540" t="s">
        <v>355</v>
      </c>
      <c r="Q165" s="224">
        <f>IF('Cumulative Budget Request '!$L165='Member A'!$L$1,'Cumulative Budget Request '!Q167,0)</f>
        <v>0</v>
      </c>
      <c r="R165" s="224">
        <f>IF('Cumulative Budget Request '!$L165='Member A'!$L$1,'Cumulative Budget Request '!R167,0)</f>
        <v>0</v>
      </c>
      <c r="S165" s="224">
        <f>IF('Cumulative Budget Request '!$L165='Member A'!$L$1,'Cumulative Budget Request '!S167,0)</f>
        <v>0</v>
      </c>
      <c r="T165" s="224">
        <f>IF('Cumulative Budget Request '!$L165='Member A'!$L$1,'Cumulative Budget Request '!T167,0)</f>
        <v>0</v>
      </c>
      <c r="U165" s="478">
        <f>IF('Cumulative Budget Request '!$L165='Member A'!$L$1,'Cumulative Budget Request '!U167,0)</f>
        <v>0</v>
      </c>
      <c r="V165" s="370"/>
      <c r="W165" s="370"/>
      <c r="X165" s="370"/>
      <c r="Y165" s="370"/>
      <c r="Z165" s="370"/>
      <c r="AD165" s="58"/>
      <c r="AE165" s="58"/>
      <c r="AF165" s="58"/>
      <c r="AG165" s="58"/>
    </row>
    <row r="166" spans="1:34">
      <c r="A166" s="842"/>
      <c r="C166" s="92"/>
      <c r="D166" s="46"/>
      <c r="E166" s="17"/>
      <c r="F166" s="17"/>
      <c r="G166" s="17"/>
      <c r="H166" s="17"/>
      <c r="I166" s="17"/>
      <c r="J166" s="26"/>
      <c r="N166" s="196"/>
      <c r="O166" s="542">
        <f>IF('Cumulative Budget Request '!$L165='Member A'!$L$1,'Cumulative Budget Request '!O168,0)</f>
        <v>12</v>
      </c>
      <c r="P166" s="540" t="s">
        <v>356</v>
      </c>
      <c r="Q166" s="224">
        <f>IF('Cumulative Budget Request '!$L165='Member A'!$L$1,'Cumulative Budget Request '!Q168,0)</f>
        <v>0</v>
      </c>
      <c r="R166" s="224">
        <f>IF('Cumulative Budget Request '!$L165='Member A'!$L$1,'Cumulative Budget Request '!R168,0)</f>
        <v>0</v>
      </c>
      <c r="S166" s="224">
        <f>IF('Cumulative Budget Request '!$L165='Member A'!$L$1,'Cumulative Budget Request '!S168,0)</f>
        <v>0</v>
      </c>
      <c r="T166" s="224">
        <f>IF('Cumulative Budget Request '!$L165='Member A'!$L$1,'Cumulative Budget Request '!T168,0)</f>
        <v>0</v>
      </c>
      <c r="U166" s="478">
        <f>IF('Cumulative Budget Request '!$L165='Member A'!$L$1,'Cumulative Budget Request '!U168,0)</f>
        <v>0</v>
      </c>
      <c r="V166" s="370"/>
      <c r="W166" s="370"/>
      <c r="X166" s="370"/>
      <c r="Y166" s="370"/>
      <c r="Z166" s="370"/>
      <c r="AA166" s="473"/>
      <c r="AB166" s="473"/>
      <c r="AC166" s="473"/>
      <c r="AD166" s="131"/>
      <c r="AE166" s="131"/>
      <c r="AF166" s="131"/>
      <c r="AG166" s="131"/>
    </row>
    <row r="167" spans="1:34">
      <c r="A167" s="851" t="str">
        <f>IF('Cumulative Budget Request '!L171='Member A'!$L$1,'Cumulative Budget Request '!A169,0)</f>
        <v xml:space="preserve">   Graduate Student Labor</v>
      </c>
      <c r="C167" s="92"/>
      <c r="D167" s="34" t="s">
        <v>121</v>
      </c>
      <c r="E167" s="100">
        <f>IF('Cumulative Budget Request '!$L169='Member A'!$L$1,'Cumulative Budget Request '!E169,0)</f>
        <v>0</v>
      </c>
      <c r="F167" s="100">
        <f>IF('Cumulative Budget Request '!$L169='Member A'!$L$1,'Cumulative Budget Request '!F169,0)</f>
        <v>0</v>
      </c>
      <c r="G167" s="100">
        <f>IF('Cumulative Budget Request '!$L169='Member A'!$L$1,'Cumulative Budget Request '!G169,0)</f>
        <v>0</v>
      </c>
      <c r="H167" s="100">
        <f>IF('Cumulative Budget Request '!$L169='Member A'!$L$1,'Cumulative Budget Request '!H169,0)</f>
        <v>0</v>
      </c>
      <c r="I167" s="100">
        <f>IF('Cumulative Budget Request '!$L169='Member A'!$L$1,'Cumulative Budget Request '!I169,0)</f>
        <v>0</v>
      </c>
      <c r="J167" s="26"/>
      <c r="N167" s="116"/>
      <c r="Q167" s="58"/>
      <c r="R167" s="96"/>
      <c r="S167" s="96"/>
      <c r="T167" s="58"/>
      <c r="U167" s="117"/>
      <c r="V167" s="369">
        <f>IFERROR((F173+F174)/F171,0)</f>
        <v>0</v>
      </c>
      <c r="W167" s="369">
        <f>IFERROR((G173+G174)/G171,0)</f>
        <v>0</v>
      </c>
      <c r="X167" s="369">
        <f>IFERROR((H173+H174)/H171,0)</f>
        <v>0</v>
      </c>
      <c r="Y167" s="369">
        <f>IFERROR((I173+I174)/I171,0)</f>
        <v>0</v>
      </c>
      <c r="Z167" s="369">
        <f>IFERROR((J173+J174)/J171,0)</f>
        <v>0</v>
      </c>
      <c r="AA167" s="58"/>
      <c r="AB167" s="58"/>
      <c r="AC167" s="58"/>
      <c r="AD167" s="58"/>
      <c r="AE167" s="58"/>
      <c r="AF167" s="58"/>
      <c r="AG167" s="58"/>
      <c r="AH167" s="58"/>
    </row>
    <row r="168" spans="1:34">
      <c r="A168" s="842"/>
      <c r="B168" s="15" t="str">
        <f>'Cumulative Budget Request '!B170</f>
        <v xml:space="preserve"> </v>
      </c>
      <c r="C168" s="92"/>
      <c r="D168" s="34" t="s">
        <v>172</v>
      </c>
      <c r="E168" s="22">
        <f>IF('Cumulative Budget Request '!$L170='Member A'!$L$1,'Cumulative Budget Request '!E170,0)</f>
        <v>0</v>
      </c>
      <c r="F168" s="22">
        <f>IF('Cumulative Budget Request '!$L170='Member A'!$L$1,'Cumulative Budget Request '!F170,0)</f>
        <v>0</v>
      </c>
      <c r="G168" s="22">
        <f>IF('Cumulative Budget Request '!$L170='Member A'!$L$1,'Cumulative Budget Request '!G170,0)</f>
        <v>0</v>
      </c>
      <c r="H168" s="22">
        <f>IF('Cumulative Budget Request '!$L170='Member A'!$L$1,'Cumulative Budget Request '!H170,0)</f>
        <v>0</v>
      </c>
      <c r="I168" s="22">
        <f>IF('Cumulative Budget Request '!$L170='Member A'!$L$1,'Cumulative Budget Request '!I170,0)</f>
        <v>0</v>
      </c>
      <c r="J168" s="26"/>
      <c r="N168" s="539" t="s">
        <v>357</v>
      </c>
      <c r="O168" s="46"/>
      <c r="P168" s="540" t="s">
        <v>354</v>
      </c>
      <c r="Q168" s="224">
        <f>IF('Cumulative Budget Request '!$L169='Member A'!$L$1,'Cumulative Budget Request '!Q170,0)</f>
        <v>0</v>
      </c>
      <c r="R168" s="224">
        <f>IF('Cumulative Budget Request '!$L169='Member A'!$L$1,'Cumulative Budget Request '!R170,0)</f>
        <v>0</v>
      </c>
      <c r="S168" s="224">
        <f>IF('Cumulative Budget Request '!$L169='Member A'!$L$1,'Cumulative Budget Request '!S170,0)</f>
        <v>0</v>
      </c>
      <c r="T168" s="224">
        <f>IF('Cumulative Budget Request '!$L169='Member A'!$L$1,'Cumulative Budget Request '!T170,0)</f>
        <v>0</v>
      </c>
      <c r="U168" s="478">
        <f>IF('Cumulative Budget Request '!$L169='Member A'!$L$1,'Cumulative Budget Request '!U170,0)</f>
        <v>0</v>
      </c>
      <c r="V168" s="370"/>
      <c r="W168" s="370"/>
      <c r="X168" s="370"/>
      <c r="Y168" s="370"/>
      <c r="Z168" s="370"/>
      <c r="AA168" s="58"/>
      <c r="AB168" s="58"/>
      <c r="AC168" s="58"/>
      <c r="AD168" s="58"/>
      <c r="AE168" s="58"/>
      <c r="AF168" s="58"/>
      <c r="AG168" s="58"/>
      <c r="AH168" s="58"/>
    </row>
    <row r="169" spans="1:34">
      <c r="A169" s="825"/>
      <c r="C169" s="151"/>
      <c r="D169" s="148" t="s">
        <v>167</v>
      </c>
      <c r="E169" s="175">
        <f>IF('Cumulative Budget Request '!$L171='Member A'!$L$1,'Cumulative Budget Request '!E171,0)</f>
        <v>0</v>
      </c>
      <c r="F169" s="175">
        <f>IF('Cumulative Budget Request '!$L171='Member A'!$L$1,'Cumulative Budget Request '!F171,0)</f>
        <v>0</v>
      </c>
      <c r="G169" s="175">
        <f>IF('Cumulative Budget Request '!$L171='Member A'!$L$1,'Cumulative Budget Request '!G171,0)</f>
        <v>0</v>
      </c>
      <c r="H169" s="175">
        <f>IF('Cumulative Budget Request '!$L171='Member A'!$L$1,'Cumulative Budget Request '!H171,0)</f>
        <v>0</v>
      </c>
      <c r="I169" s="175">
        <f>IF('Cumulative Budget Request '!$L171='Member A'!$L$1,'Cumulative Budget Request '!I171,0)</f>
        <v>0</v>
      </c>
      <c r="J169" s="172">
        <f>SUM(E169:I169)</f>
        <v>0</v>
      </c>
      <c r="N169" s="168"/>
      <c r="O169" s="541" t="s">
        <v>119</v>
      </c>
      <c r="P169" s="540" t="s">
        <v>355</v>
      </c>
      <c r="Q169" s="224">
        <f>IF('Cumulative Budget Request '!$L169='Member A'!$L$1,'Cumulative Budget Request '!Q171,0)</f>
        <v>0</v>
      </c>
      <c r="R169" s="224">
        <f>IF('Cumulative Budget Request '!$L169='Member A'!$L$1,'Cumulative Budget Request '!R171,0)</f>
        <v>0</v>
      </c>
      <c r="S169" s="224">
        <f>IF('Cumulative Budget Request '!$L169='Member A'!$L$1,'Cumulative Budget Request '!S171,0)</f>
        <v>0</v>
      </c>
      <c r="T169" s="224">
        <f>IF('Cumulative Budget Request '!$L169='Member A'!$L$1,'Cumulative Budget Request '!T171,0)</f>
        <v>0</v>
      </c>
      <c r="U169" s="478">
        <f>IF('Cumulative Budget Request '!$L169='Member A'!$L$1,'Cumulative Budget Request '!U171,0)</f>
        <v>0</v>
      </c>
      <c r="V169" s="370"/>
      <c r="W169" s="370"/>
      <c r="X169" s="370"/>
      <c r="Y169" s="370"/>
      <c r="Z169" s="370"/>
      <c r="AD169" s="58"/>
      <c r="AE169" s="58"/>
      <c r="AF169" s="58"/>
      <c r="AG169" s="58"/>
      <c r="AH169" s="131"/>
    </row>
    <row r="170" spans="1:34">
      <c r="A170" s="842"/>
      <c r="D170" s="34" t="s">
        <v>30</v>
      </c>
      <c r="E170" s="175">
        <f>IF('Cumulative Budget Request '!$L172='Member A'!$L$1,'Cumulative Budget Request '!E172,0)</f>
        <v>0</v>
      </c>
      <c r="F170" s="175">
        <f>IF('Cumulative Budget Request '!$L172='Member A'!$L$1,'Cumulative Budget Request '!F172,0)</f>
        <v>0</v>
      </c>
      <c r="G170" s="175">
        <f>IF('Cumulative Budget Request '!$L172='Member A'!$L$1,'Cumulative Budget Request '!G172,0)</f>
        <v>0</v>
      </c>
      <c r="H170" s="175">
        <f>IF('Cumulative Budget Request '!$L172='Member A'!$L$1,'Cumulative Budget Request '!H172,0)</f>
        <v>0</v>
      </c>
      <c r="I170" s="175">
        <f>IF('Cumulative Budget Request '!$L172='Member A'!$L$1,'Cumulative Budget Request '!I172,0)</f>
        <v>0</v>
      </c>
      <c r="J170" s="172">
        <f>SUM(E170:I170)</f>
        <v>0</v>
      </c>
      <c r="N170" s="196"/>
      <c r="O170" s="542">
        <f>IF('Cumulative Budget Request '!$L169='Member A'!$L$1,'Cumulative Budget Request '!O172,0)</f>
        <v>12</v>
      </c>
      <c r="P170" s="540" t="s">
        <v>356</v>
      </c>
      <c r="Q170" s="224">
        <f>IF('Cumulative Budget Request '!$L169='Member A'!$L$1,'Cumulative Budget Request '!Q172,0)</f>
        <v>0</v>
      </c>
      <c r="R170" s="224">
        <f>IF('Cumulative Budget Request '!$L169='Member A'!$L$1,'Cumulative Budget Request '!R172,0)</f>
        <v>0</v>
      </c>
      <c r="S170" s="224">
        <f>IF('Cumulative Budget Request '!$L169='Member A'!$L$1,'Cumulative Budget Request '!S172,0)</f>
        <v>0</v>
      </c>
      <c r="T170" s="224">
        <f>IF('Cumulative Budget Request '!$L169='Member A'!$L$1,'Cumulative Budget Request '!T172,0)</f>
        <v>0</v>
      </c>
      <c r="U170" s="478">
        <f>IF('Cumulative Budget Request '!$L169='Member A'!$L$1,'Cumulative Budget Request '!U172,0)</f>
        <v>0</v>
      </c>
      <c r="V170" s="370"/>
      <c r="W170" s="370"/>
      <c r="X170" s="370"/>
      <c r="Y170" s="370"/>
      <c r="Z170" s="370"/>
      <c r="AA170" s="622"/>
      <c r="AB170" s="622"/>
      <c r="AC170" s="622"/>
      <c r="AD170" s="131"/>
      <c r="AE170" s="131"/>
      <c r="AF170" s="131"/>
      <c r="AG170" s="131"/>
    </row>
    <row r="171" spans="1:34">
      <c r="A171" s="842"/>
      <c r="C171" s="92"/>
      <c r="D171" s="46"/>
      <c r="E171" s="17"/>
      <c r="F171" s="17"/>
      <c r="G171" s="17"/>
      <c r="H171" s="17"/>
      <c r="I171" s="17"/>
      <c r="J171" s="26"/>
      <c r="N171" s="544"/>
      <c r="O171" s="545"/>
      <c r="P171" s="546"/>
      <c r="Q171" s="100"/>
      <c r="R171" s="100"/>
      <c r="S171" s="100"/>
      <c r="T171" s="100"/>
      <c r="U171" s="560"/>
      <c r="V171" s="369">
        <f>IFERROR((F177+F178)/F176,0)</f>
        <v>0</v>
      </c>
      <c r="W171" s="369">
        <f t="shared" ref="W171:Z171" si="73">IFERROR((G177+G178)/G176,0)</f>
        <v>0</v>
      </c>
      <c r="X171" s="369">
        <f t="shared" si="73"/>
        <v>0</v>
      </c>
      <c r="Y171" s="369">
        <f t="shared" si="73"/>
        <v>0</v>
      </c>
      <c r="Z171" s="369">
        <f t="shared" si="73"/>
        <v>0</v>
      </c>
    </row>
    <row r="172" spans="1:34">
      <c r="A172" s="851" t="str">
        <f>IF('Cumulative Budget Request '!L175='Member A'!$L$1,'Cumulative Budget Request '!A175,0)</f>
        <v xml:space="preserve">   Other Hourly Labor</v>
      </c>
      <c r="C172" s="92"/>
      <c r="D172" s="34" t="s">
        <v>121</v>
      </c>
      <c r="E172" s="100">
        <f>IF('Cumulative Budget Request '!$L174='Member A'!$L$1,'Cumulative Budget Request '!E174,0)</f>
        <v>0</v>
      </c>
      <c r="F172" s="100">
        <f>IF('Cumulative Budget Request '!$L174='Member A'!$L$1,'Cumulative Budget Request '!F174,0)</f>
        <v>0</v>
      </c>
      <c r="G172" s="100">
        <f>IF('Cumulative Budget Request '!$L174='Member A'!$L$1,'Cumulative Budget Request '!G174,0)</f>
        <v>0</v>
      </c>
      <c r="H172" s="100">
        <f>IF('Cumulative Budget Request '!$L174='Member A'!$L$1,'Cumulative Budget Request '!H174,0)</f>
        <v>0</v>
      </c>
      <c r="I172" s="100">
        <f>IF('Cumulative Budget Request '!$L174='Member A'!$L$1,'Cumulative Budget Request '!I174,0)</f>
        <v>0</v>
      </c>
      <c r="J172" s="26"/>
      <c r="M172" s="3"/>
      <c r="N172" s="116"/>
      <c r="Q172" s="58"/>
      <c r="R172" s="96"/>
      <c r="S172" s="96"/>
      <c r="T172" s="58"/>
      <c r="U172" s="117"/>
      <c r="V172" s="370"/>
      <c r="W172" s="370"/>
      <c r="X172" s="370"/>
      <c r="Y172" s="370"/>
      <c r="Z172" s="370"/>
    </row>
    <row r="173" spans="1:34">
      <c r="A173" s="842"/>
      <c r="B173" s="15" t="str">
        <f>'Cumulative Budget Request '!B175</f>
        <v xml:space="preserve"> </v>
      </c>
      <c r="C173" s="92"/>
      <c r="D173" s="34" t="s">
        <v>172</v>
      </c>
      <c r="E173" s="22">
        <f>IF('Cumulative Budget Request '!$L175='Member A'!$L$1,'Cumulative Budget Request '!E175,0)</f>
        <v>0</v>
      </c>
      <c r="F173" s="22">
        <f>IF('Cumulative Budget Request '!$L175='Member A'!$L$1,'Cumulative Budget Request '!F175,0)</f>
        <v>0</v>
      </c>
      <c r="G173" s="22">
        <f>IF('Cumulative Budget Request '!$L175='Member A'!$L$1,'Cumulative Budget Request '!G175,0)</f>
        <v>0</v>
      </c>
      <c r="H173" s="22">
        <f>IF('Cumulative Budget Request '!$L175='Member A'!$L$1,'Cumulative Budget Request '!H175,0)</f>
        <v>0</v>
      </c>
      <c r="I173" s="22">
        <f>IF('Cumulative Budget Request '!$L175='Member A'!$L$1,'Cumulative Budget Request '!I175,0)</f>
        <v>0</v>
      </c>
      <c r="J173" s="26"/>
      <c r="M173" s="3"/>
      <c r="N173" s="548" t="s">
        <v>358</v>
      </c>
      <c r="O173" s="46"/>
      <c r="P173" s="540" t="s">
        <v>354</v>
      </c>
      <c r="Q173" s="224">
        <f>IF('Cumulative Budget Request '!$L174='Member A'!$L$1,'Cumulative Budget Request '!Q175,0)</f>
        <v>0</v>
      </c>
      <c r="R173" s="224">
        <f>IF('Cumulative Budget Request '!$L174='Member A'!$L$1,'Cumulative Budget Request '!R175,0)</f>
        <v>0</v>
      </c>
      <c r="S173" s="224">
        <f>IF('Cumulative Budget Request '!$L174='Member A'!$L$1,'Cumulative Budget Request '!S175,0)</f>
        <v>0</v>
      </c>
      <c r="T173" s="224">
        <f>IF('Cumulative Budget Request '!$L174='Member A'!$L$1,'Cumulative Budget Request '!T175,0)</f>
        <v>0</v>
      </c>
      <c r="U173" s="478">
        <f>IF('Cumulative Budget Request '!$L174='Member A'!$L$1,'Cumulative Budget Request '!U175,0)</f>
        <v>0</v>
      </c>
      <c r="V173" s="370"/>
      <c r="W173" s="370"/>
      <c r="X173" s="370"/>
      <c r="Y173" s="370"/>
      <c r="Z173" s="370"/>
    </row>
    <row r="174" spans="1:34">
      <c r="C174" s="151"/>
      <c r="D174" s="148" t="s">
        <v>167</v>
      </c>
      <c r="E174" s="175">
        <f>IF('Cumulative Budget Request '!$L176='Member A'!$L$1,'Cumulative Budget Request '!E176,0)</f>
        <v>0</v>
      </c>
      <c r="F174" s="175">
        <f>IF('Cumulative Budget Request '!$L176='Member A'!$L$1,'Cumulative Budget Request '!F176,0)</f>
        <v>0</v>
      </c>
      <c r="G174" s="175">
        <f>IF('Cumulative Budget Request '!$L176='Member A'!$L$1,'Cumulative Budget Request '!G176,0)</f>
        <v>0</v>
      </c>
      <c r="H174" s="175">
        <f>IF('Cumulative Budget Request '!$L176='Member A'!$L$1,'Cumulative Budget Request '!H176,0)</f>
        <v>0</v>
      </c>
      <c r="I174" s="175">
        <f>IF('Cumulative Budget Request '!$L176='Member A'!$L$1,'Cumulative Budget Request '!I176,0)</f>
        <v>0</v>
      </c>
      <c r="J174" s="172">
        <f>SUM(E174:I174)</f>
        <v>0</v>
      </c>
      <c r="M174" s="3"/>
      <c r="N174" s="168"/>
      <c r="O174" s="541" t="s">
        <v>119</v>
      </c>
      <c r="P174" s="540" t="s">
        <v>355</v>
      </c>
      <c r="Q174" s="224">
        <f>IF('Cumulative Budget Request '!$L174='Member A'!$L$1,'Cumulative Budget Request '!Q176,0)</f>
        <v>0</v>
      </c>
      <c r="R174" s="224">
        <f>IF('Cumulative Budget Request '!$L174='Member A'!$L$1,'Cumulative Budget Request '!R176,0)</f>
        <v>0</v>
      </c>
      <c r="S174" s="224">
        <f>IF('Cumulative Budget Request '!$L174='Member A'!$L$1,'Cumulative Budget Request '!S176,0)</f>
        <v>0</v>
      </c>
      <c r="T174" s="224">
        <f>IF('Cumulative Budget Request '!$L174='Member A'!$L$1,'Cumulative Budget Request '!T176,0)</f>
        <v>0</v>
      </c>
      <c r="U174" s="478">
        <f>IF('Cumulative Budget Request '!$L174='Member A'!$L$1,'Cumulative Budget Request '!U176,0)</f>
        <v>0</v>
      </c>
      <c r="V174" s="370"/>
      <c r="W174" s="370"/>
      <c r="X174" s="370"/>
      <c r="Y174" s="370"/>
      <c r="Z174" s="370"/>
    </row>
    <row r="175" spans="1:34">
      <c r="A175" s="10"/>
      <c r="D175" s="34" t="s">
        <v>30</v>
      </c>
      <c r="E175" s="175">
        <f>IF('Cumulative Budget Request '!$L177='Member A'!$L$1,'Cumulative Budget Request '!E177,0)</f>
        <v>0</v>
      </c>
      <c r="F175" s="175">
        <f>IF('Cumulative Budget Request '!$L177='Member A'!$L$1,'Cumulative Budget Request '!F177,0)</f>
        <v>0</v>
      </c>
      <c r="G175" s="175">
        <f>IF('Cumulative Budget Request '!$L177='Member A'!$L$1,'Cumulative Budget Request '!G177,0)</f>
        <v>0</v>
      </c>
      <c r="H175" s="175">
        <f>IF('Cumulative Budget Request '!$L177='Member A'!$L$1,'Cumulative Budget Request '!H177,0)</f>
        <v>0</v>
      </c>
      <c r="I175" s="175">
        <f>IF('Cumulative Budget Request '!$L177='Member A'!$L$1,'Cumulative Budget Request '!I177,0)</f>
        <v>0</v>
      </c>
      <c r="J175" s="172">
        <f>SUM(E175:I175)</f>
        <v>0</v>
      </c>
      <c r="M175" s="3"/>
      <c r="N175" s="196"/>
      <c r="O175" s="542">
        <f>IF('Cumulative Budget Request '!$L174='Member A'!$L$1,'Cumulative Budget Request '!O177,0)</f>
        <v>12</v>
      </c>
      <c r="P175" s="540" t="s">
        <v>356</v>
      </c>
      <c r="Q175" s="224">
        <f>IF('Cumulative Budget Request '!$L174='Member A'!$L$1,'Cumulative Budget Request '!Q177,0)</f>
        <v>0</v>
      </c>
      <c r="R175" s="224">
        <f>IF('Cumulative Budget Request '!$L174='Member A'!$L$1,'Cumulative Budget Request '!R177,0)</f>
        <v>0</v>
      </c>
      <c r="S175" s="224">
        <f>IF('Cumulative Budget Request '!$L174='Member A'!$L$1,'Cumulative Budget Request '!S177,0)</f>
        <v>0</v>
      </c>
      <c r="T175" s="224">
        <f>IF('Cumulative Budget Request '!$L174='Member A'!$L$1,'Cumulative Budget Request '!T177,0)</f>
        <v>0</v>
      </c>
      <c r="U175" s="478">
        <f>IF('Cumulative Budget Request '!$L174='Member A'!$L$1,'Cumulative Budget Request '!U177,0)</f>
        <v>0</v>
      </c>
    </row>
    <row r="176" spans="1:34" ht="13.8" thickBot="1">
      <c r="A176" s="10"/>
      <c r="D176" s="34"/>
      <c r="E176" s="175"/>
      <c r="F176" s="175"/>
      <c r="G176" s="175"/>
      <c r="H176" s="175"/>
      <c r="I176" s="175"/>
      <c r="J176" s="172"/>
      <c r="M176" s="3"/>
      <c r="N176" s="281"/>
      <c r="O176" s="283"/>
      <c r="P176" s="283"/>
      <c r="Q176" s="282"/>
      <c r="R176" s="284"/>
      <c r="S176" s="284"/>
      <c r="T176" s="197"/>
      <c r="U176" s="198"/>
    </row>
    <row r="177" spans="1:36">
      <c r="A177" s="10"/>
      <c r="C177" s="75"/>
      <c r="D177" s="75" t="s">
        <v>157</v>
      </c>
      <c r="E177" s="176">
        <f>SUMIF($D$161:$D$175,"*Wage",E161:E175)</f>
        <v>0</v>
      </c>
      <c r="F177" s="176">
        <f>SUMIF($D$161:$D$175,"*Wage",F161:F175)</f>
        <v>0</v>
      </c>
      <c r="G177" s="176">
        <f>SUMIF($D$161:$D$175,"*Wage",G161:G175)</f>
        <v>0</v>
      </c>
      <c r="H177" s="176">
        <f>SUMIF($D$161:$D$175,"*Wage",H161:H175)</f>
        <v>0</v>
      </c>
      <c r="I177" s="176">
        <f>SUMIF($D$161:$D$175,"*Wage",I161:I175)</f>
        <v>0</v>
      </c>
      <c r="J177" s="177">
        <f>SUM(E177:I177)</f>
        <v>0</v>
      </c>
      <c r="M177" s="3"/>
      <c r="N177" s="827"/>
      <c r="O177" s="827"/>
      <c r="P177" s="827"/>
      <c r="Q177" s="828"/>
      <c r="R177" s="829"/>
      <c r="S177" s="830"/>
      <c r="T177" s="561"/>
      <c r="U177" s="561"/>
    </row>
    <row r="178" spans="1:36">
      <c r="A178" s="10"/>
      <c r="C178" s="75"/>
      <c r="D178" s="75" t="s">
        <v>158</v>
      </c>
      <c r="E178" s="57">
        <f>SUMIF($D$161:$D$175,"*Fringe",E161:E175)</f>
        <v>0</v>
      </c>
      <c r="F178" s="57">
        <f>SUMIF($D$161:$D$175,"*Fringe",F161:F175)</f>
        <v>0</v>
      </c>
      <c r="G178" s="57">
        <f>SUMIF($D$161:$D$175,"*Fringe",G161:G175)</f>
        <v>0</v>
      </c>
      <c r="H178" s="57">
        <f>SUMIF($D$161:$D$175,"*Fringe",H161:H175)</f>
        <v>0</v>
      </c>
      <c r="I178" s="57">
        <f>SUMIF($D$161:$D$175,"*Fringe",I161:I175)</f>
        <v>0</v>
      </c>
      <c r="J178" s="172">
        <f>SUM(E178:I178)</f>
        <v>0</v>
      </c>
      <c r="M178" s="3"/>
      <c r="N178" s="831"/>
      <c r="O178" s="831"/>
      <c r="P178" s="831"/>
      <c r="Q178" s="831"/>
      <c r="R178" s="831"/>
      <c r="S178" s="832"/>
      <c r="AI178" s="120"/>
    </row>
    <row r="179" spans="1:36">
      <c r="A179" t="s">
        <v>7</v>
      </c>
      <c r="D179" s="4" t="s">
        <v>6</v>
      </c>
      <c r="E179" s="22"/>
      <c r="F179" s="22"/>
      <c r="G179" s="22"/>
      <c r="H179" s="22"/>
      <c r="I179" s="22"/>
      <c r="J179" s="76"/>
      <c r="M179" s="3"/>
      <c r="R179" s="3"/>
      <c r="AI179" s="119"/>
    </row>
    <row r="180" spans="1:36" ht="14.4">
      <c r="A180" s="48" t="s">
        <v>24</v>
      </c>
      <c r="B180" s="49"/>
      <c r="C180" s="49"/>
      <c r="D180" s="51"/>
      <c r="E180" s="178">
        <f>SUMIF($D$68:$D$178,"*Total Other Professional Salary",E68:E178)+SUMIF($D$68:$D$178,"*Total Post Doc Salary",E68:E178)+SUMIF($D$68:$D$178,"*Total Graduate Student Salary",E68:E178)+SUMIF($D$68:$D$178,"*Total Hourly Wages",E68:E178)</f>
        <v>0</v>
      </c>
      <c r="F180" s="178">
        <f>SUMIF($D$68:$D$178,"*Total Other Professional Salary",F68:F178)+SUMIF($D$68:$D$178,"*Total Post Doc Salary",F68:F178)+SUMIF($D$68:$D$178,"*Total Graduate Student Salary",F68:F178)+SUMIF($D$68:$D$178,"*Total Hourly Wages",F68:F178)</f>
        <v>0</v>
      </c>
      <c r="G180" s="178">
        <f>SUMIF($D$68:$D$178,"*Total Other Professional Salary",G68:G178)+SUMIF($D$68:$D$178,"*Total Post Doc Salary",G68:G178)+SUMIF($D$68:$D$178,"*Total Graduate Student Salary",G68:G178)+SUMIF($D$68:$D$178,"*Total Hourly Wages",G68:G178)</f>
        <v>0</v>
      </c>
      <c r="H180" s="178">
        <f>SUMIF($D$68:$D$178,"*Total Other Professional Salary",H68:H178)+SUMIF($D$68:$D$178,"*Total Post Doc Salary",H68:H178)+SUMIF($D$68:$D$178,"*Total Graduate Student Salary",H68:H178)+SUMIF($D$68:$D$178,"*Total Hourly Wages",H68:H178)</f>
        <v>0</v>
      </c>
      <c r="I180" s="178">
        <f>SUMIF($D$68:$D$178,"*Total Other Professional Salary",I68:I178)+SUMIF($D$68:$D$178,"*Total Post Doc Salary",I68:I178)+SUMIF($D$68:$D$178,"*Total Graduate Student Salary",I68:I178)+SUMIF($D$68:$D$178,"*Total Hourly Wages",I68:I178)</f>
        <v>0</v>
      </c>
      <c r="J180" s="179">
        <f>SUM(J177,J156,J115,J90)</f>
        <v>0</v>
      </c>
      <c r="M180" s="3"/>
      <c r="N180" s="86"/>
      <c r="O180" s="86"/>
      <c r="P180" s="86"/>
      <c r="Q180" s="3"/>
      <c r="AI180" s="119"/>
      <c r="AJ180" s="10"/>
    </row>
    <row r="181" spans="1:36" ht="15">
      <c r="A181" s="48" t="s">
        <v>25</v>
      </c>
      <c r="B181" s="49"/>
      <c r="C181" s="49"/>
      <c r="D181" s="51"/>
      <c r="E181" s="180">
        <f>SUMIF($D$68:$D$178,"*Total Other Professional Fringe",E68:E178)+SUMIF($D$68:$D$178,"*Total Post Doc Fringe",E68:E178)++SUMIF($D$68:$D$178,"*Total Graduate Student Fringe",E68:E178)+SUMIF($D$68:$D$178,"*Total Fringe Benefits",E68:E178)</f>
        <v>0</v>
      </c>
      <c r="F181" s="180">
        <f>SUMIF($D$68:$D$178,"*Total Other Professional Fringe",F68:F178)+SUMIF($D$68:$D$178,"*Total Post Doc Fringe",F68:F178)++SUMIF($D$68:$D$178,"*Total Graduate Student Fringe",F68:F178)+SUMIF($D$68:$D$178,"*Total Fringe Benefits",F68:F178)</f>
        <v>0</v>
      </c>
      <c r="G181" s="180">
        <f>SUMIF($D$68:$D$178,"*Total Other Professional Fringe",G68:G178)+SUMIF($D$68:$D$178,"*Total Post Doc Fringe",G68:G178)++SUMIF($D$68:$D$178,"*Total Graduate Student Fringe",G68:G178)+SUMIF($D$68:$D$178,"*Total Fringe Benefits",G68:G178)</f>
        <v>0</v>
      </c>
      <c r="H181" s="180">
        <f>SUMIF($D$68:$D$178,"*Total Other Professional Fringe",H68:H178)+SUMIF($D$68:$D$178,"*Total Post Doc Fringe",H68:H178)++SUMIF($D$68:$D$178,"*Total Graduate Student Fringe",H68:H178)+SUMIF($D$68:$D$178,"*Total Fringe Benefits",H68:H178)</f>
        <v>0</v>
      </c>
      <c r="I181" s="180">
        <f>SUMIF($D$68:$D$178,"*Total Other Professional Fringe",I68:I178)+SUMIF($D$68:$D$178,"*Total Post Doc Fringe",I68:I178)++SUMIF($D$68:$D$178,"*Total Graduate Student Fringe",I68:I178)+SUMIF($D$68:$D$178,"*Total Fringe Benefits",I68:I178)</f>
        <v>0</v>
      </c>
      <c r="J181" s="181">
        <f>SUM(J178,J157,J116,J91)</f>
        <v>0</v>
      </c>
      <c r="M181" s="3"/>
      <c r="N181" s="3"/>
      <c r="O181" s="3"/>
      <c r="P181" s="3"/>
      <c r="AJ181" s="10"/>
    </row>
    <row r="182" spans="1:36">
      <c r="A182" s="48" t="s">
        <v>26</v>
      </c>
      <c r="B182" s="49"/>
      <c r="C182" s="95"/>
      <c r="D182" s="95"/>
      <c r="E182" s="178">
        <f>SUM(E180:E181)</f>
        <v>0</v>
      </c>
      <c r="F182" s="178">
        <f>SUM(F180:F181)</f>
        <v>0</v>
      </c>
      <c r="G182" s="178">
        <f>SUM(G180:G181)</f>
        <v>0</v>
      </c>
      <c r="H182" s="178">
        <f>SUM(H180:H181)</f>
        <v>0</v>
      </c>
      <c r="I182" s="178">
        <f>SUM(I180:I181)</f>
        <v>0</v>
      </c>
      <c r="J182" s="179">
        <f>SUM(E182:I182)</f>
        <v>0</v>
      </c>
      <c r="M182" s="3"/>
      <c r="N182" s="3"/>
      <c r="O182" s="3"/>
      <c r="P182" s="3"/>
    </row>
    <row r="183" spans="1:36">
      <c r="A183" s="1"/>
      <c r="B183" s="10"/>
      <c r="D183" s="4"/>
      <c r="E183" s="17"/>
      <c r="F183" s="17"/>
      <c r="G183" s="17"/>
      <c r="H183" s="17"/>
      <c r="I183" s="17"/>
      <c r="J183" s="26"/>
      <c r="M183" s="3"/>
      <c r="N183" s="3"/>
      <c r="O183" s="3"/>
      <c r="P183" s="3"/>
    </row>
    <row r="184" spans="1:36" hidden="1">
      <c r="A184" s="1" t="s">
        <v>27</v>
      </c>
      <c r="D184" s="4"/>
      <c r="E184" s="182">
        <f>SUM(E62,E180)</f>
        <v>0</v>
      </c>
      <c r="F184" s="182">
        <f>SUM(F62,F180)</f>
        <v>0</v>
      </c>
      <c r="G184" s="182">
        <f>SUM(G62,G180)</f>
        <v>0</v>
      </c>
      <c r="H184" s="182">
        <f>SUM(H62,H180)</f>
        <v>0</v>
      </c>
      <c r="I184" s="182">
        <f>SUM(I62,I180)</f>
        <v>0</v>
      </c>
      <c r="J184" s="183">
        <f>SUM(E184:I184)</f>
        <v>0</v>
      </c>
      <c r="K184" s="3"/>
      <c r="L184" s="3"/>
      <c r="M184" s="3"/>
      <c r="N184" s="3"/>
      <c r="O184" s="3"/>
      <c r="P184" s="3"/>
      <c r="Q184" s="3"/>
    </row>
    <row r="185" spans="1:36">
      <c r="A185" s="1" t="s">
        <v>28</v>
      </c>
      <c r="D185" s="4"/>
      <c r="E185" s="182">
        <f>SUM(E63,E181)</f>
        <v>0</v>
      </c>
      <c r="F185" s="182">
        <f>SUM(F63,F181)</f>
        <v>0</v>
      </c>
      <c r="G185" s="182">
        <f>SUM(G63,G181)</f>
        <v>0</v>
      </c>
      <c r="H185" s="182">
        <f>SUM(H63,H181)</f>
        <v>0</v>
      </c>
      <c r="I185" s="182">
        <f>SUM(I63,I181)</f>
        <v>0</v>
      </c>
      <c r="J185" s="183">
        <f>SUM(E185:I185)</f>
        <v>0</v>
      </c>
      <c r="M185" s="3"/>
      <c r="N185" s="3"/>
      <c r="O185" s="3"/>
      <c r="P185" s="3"/>
      <c r="Q185" s="3"/>
    </row>
    <row r="186" spans="1:36">
      <c r="A186" s="129"/>
      <c r="B186" s="614" t="s">
        <v>161</v>
      </c>
      <c r="C186" s="614"/>
      <c r="D186" s="614"/>
      <c r="E186" s="173">
        <f>SUM(E184:E185)</f>
        <v>0</v>
      </c>
      <c r="F186" s="173">
        <f t="shared" ref="F186:I186" si="74">SUM(F184:F185)</f>
        <v>0</v>
      </c>
      <c r="G186" s="173">
        <f t="shared" si="74"/>
        <v>0</v>
      </c>
      <c r="H186" s="173">
        <f t="shared" si="74"/>
        <v>0</v>
      </c>
      <c r="I186" s="173">
        <f t="shared" si="74"/>
        <v>0</v>
      </c>
      <c r="J186" s="174">
        <f>SUM(E186:I186)</f>
        <v>0</v>
      </c>
      <c r="K186" s="3"/>
      <c r="L186" s="3"/>
      <c r="M186" s="3"/>
    </row>
    <row r="187" spans="1:36">
      <c r="A187" s="1"/>
      <c r="B187" s="10"/>
      <c r="G187" s="3"/>
      <c r="H187" s="3"/>
      <c r="I187" s="3"/>
      <c r="J187" s="47"/>
      <c r="K187" s="3"/>
      <c r="L187" s="3"/>
      <c r="M187" s="3"/>
      <c r="Q187" s="213"/>
      <c r="R187" s="213"/>
      <c r="S187" s="213"/>
      <c r="T187" s="5"/>
    </row>
    <row r="188" spans="1:36">
      <c r="A188" s="1" t="s">
        <v>0</v>
      </c>
      <c r="G188" s="3"/>
      <c r="H188" s="3"/>
      <c r="I188" s="3"/>
      <c r="J188" s="47"/>
      <c r="K188" s="3"/>
      <c r="L188" s="3"/>
      <c r="M188" s="3"/>
    </row>
    <row r="189" spans="1:36">
      <c r="A189" s="31" t="s">
        <v>48</v>
      </c>
      <c r="G189" s="3"/>
      <c r="H189" s="3"/>
      <c r="I189" s="3"/>
      <c r="J189" s="47"/>
      <c r="K189" s="3"/>
      <c r="L189" s="3"/>
      <c r="M189" s="3"/>
      <c r="N189" s="3"/>
      <c r="O189" s="3"/>
      <c r="P189" s="3"/>
    </row>
    <row r="190" spans="1:36">
      <c r="A190" s="842"/>
      <c r="B190" s="851" t="str">
        <f>IF('Cumulative Budget Request '!L193='Member A'!$L$1,'Cumulative Budget Request '!B192,0)</f>
        <v>CPRIT Biennial Conference Travel ONLY</v>
      </c>
      <c r="C190" s="842"/>
      <c r="D190" s="793"/>
      <c r="E190" s="175">
        <f>IF('Cumulative Budget Request '!$L192='Member A'!$L$1,'Cumulative Budget Request '!E192,0)</f>
        <v>0</v>
      </c>
      <c r="F190" s="175">
        <f>IF('Cumulative Budget Request '!$L192='Member A'!$L$1,'Cumulative Budget Request '!F192,0)</f>
        <v>0</v>
      </c>
      <c r="G190" s="175">
        <f>IF('Cumulative Budget Request '!$L192='Member A'!$L$1,'Cumulative Budget Request '!G192,0)</f>
        <v>0</v>
      </c>
      <c r="H190" s="175">
        <f>IF('Cumulative Budget Request '!$L192='Member A'!$L$1,'Cumulative Budget Request '!H192,0)</f>
        <v>0</v>
      </c>
      <c r="I190" s="175">
        <f>IF('Cumulative Budget Request '!$L192='Member A'!$L$1,'Cumulative Budget Request '!I192,0)</f>
        <v>0</v>
      </c>
      <c r="J190" s="172">
        <f>SUM(E190:I190)</f>
        <v>0</v>
      </c>
      <c r="K190" s="3"/>
      <c r="L190" s="3"/>
      <c r="M190" s="3"/>
      <c r="N190" s="3"/>
      <c r="O190" s="3"/>
      <c r="P190" s="3"/>
    </row>
    <row r="191" spans="1:36">
      <c r="A191" s="842"/>
      <c r="B191" s="851">
        <f>IF('Cumulative Budget Request '!L194='Member A'!$L$1,'Cumulative Budget Request '!B193,0)</f>
        <v>0</v>
      </c>
      <c r="C191" s="842"/>
      <c r="D191" s="793"/>
      <c r="E191" s="175">
        <f>IF('Cumulative Budget Request '!$L193='Member A'!$L$1,'Cumulative Budget Request '!E193,0)</f>
        <v>0</v>
      </c>
      <c r="F191" s="175">
        <f>IF('Cumulative Budget Request '!$L193='Member A'!$L$1,'Cumulative Budget Request '!F193,0)</f>
        <v>0</v>
      </c>
      <c r="G191" s="175">
        <f>IF('Cumulative Budget Request '!$L193='Member A'!$L$1,'Cumulative Budget Request '!G193,0)</f>
        <v>0</v>
      </c>
      <c r="H191" s="175">
        <f>IF('Cumulative Budget Request '!$L193='Member A'!$L$1,'Cumulative Budget Request '!H193,0)</f>
        <v>0</v>
      </c>
      <c r="I191" s="175">
        <f>IF('Cumulative Budget Request '!$L193='Member A'!$L$1,'Cumulative Budget Request '!I193,0)</f>
        <v>0</v>
      </c>
      <c r="J191" s="172">
        <f>SUM(E191:I191)</f>
        <v>0</v>
      </c>
      <c r="K191" s="3"/>
      <c r="L191" s="3"/>
      <c r="M191" s="3"/>
    </row>
    <row r="192" spans="1:36">
      <c r="A192" s="852" t="s">
        <v>57</v>
      </c>
      <c r="B192" s="852"/>
      <c r="C192" s="852"/>
      <c r="D192" s="852"/>
      <c r="E192" s="199">
        <f>SUM(E190:E191)</f>
        <v>0</v>
      </c>
      <c r="F192" s="199">
        <f t="shared" ref="F192:I192" si="75">SUM(F190:F191)</f>
        <v>0</v>
      </c>
      <c r="G192" s="199">
        <f t="shared" si="75"/>
        <v>0</v>
      </c>
      <c r="H192" s="199">
        <f t="shared" si="75"/>
        <v>0</v>
      </c>
      <c r="I192" s="199">
        <f t="shared" si="75"/>
        <v>0</v>
      </c>
      <c r="J192" s="200">
        <f>SUM(J190:J191)</f>
        <v>0</v>
      </c>
      <c r="K192" s="3"/>
      <c r="L192" s="3"/>
      <c r="M192" s="3"/>
    </row>
    <row r="193" spans="1:16" hidden="1">
      <c r="A193" s="842"/>
      <c r="B193" s="842"/>
      <c r="C193" s="842"/>
      <c r="D193" s="842"/>
      <c r="E193" s="4"/>
      <c r="F193" s="3"/>
      <c r="G193" s="3"/>
      <c r="H193" s="3"/>
      <c r="I193" s="3"/>
      <c r="J193" s="47"/>
      <c r="K193" s="3"/>
      <c r="L193" s="3"/>
      <c r="M193" s="3"/>
    </row>
    <row r="194" spans="1:16" hidden="1">
      <c r="A194" s="845" t="s">
        <v>120</v>
      </c>
      <c r="B194" s="853"/>
      <c r="C194" s="825"/>
      <c r="D194" s="854" t="s">
        <v>178</v>
      </c>
      <c r="E194" s="134">
        <f>IF('Cumulative Budget Request '!$L196='Member A'!$L$1,'Cumulative Budget Request '!E196,0)</f>
        <v>0</v>
      </c>
      <c r="F194" s="134">
        <f>IF('Cumulative Budget Request '!$L196='Member A'!$L$1,'Cumulative Budget Request '!F196,0)</f>
        <v>0</v>
      </c>
      <c r="G194" s="134">
        <f>IF('Cumulative Budget Request '!$L196='Member A'!$L$1,'Cumulative Budget Request '!G196,0)</f>
        <v>0</v>
      </c>
      <c r="H194" s="134">
        <f>IF('Cumulative Budget Request '!$L196='Member A'!$L$1,'Cumulative Budget Request '!H196,0)</f>
        <v>0</v>
      </c>
      <c r="I194" s="134">
        <f>IF('Cumulative Budget Request '!$L196='Member A'!$L$1,'Cumulative Budget Request '!I196,0)</f>
        <v>0</v>
      </c>
      <c r="J194" s="97"/>
      <c r="K194" s="3"/>
      <c r="L194" s="3"/>
      <c r="M194" s="3"/>
    </row>
    <row r="195" spans="1:16" hidden="1">
      <c r="A195" s="842"/>
      <c r="B195" s="842"/>
      <c r="C195" s="842"/>
      <c r="D195" s="854" t="s">
        <v>177</v>
      </c>
      <c r="E195" s="134">
        <f>IF('Cumulative Budget Request '!$L197='Member A'!$L$1,'Cumulative Budget Request '!E197,0)</f>
        <v>0</v>
      </c>
      <c r="F195" s="134">
        <f>IF('Cumulative Budget Request '!$L197='Member A'!$L$1,'Cumulative Budget Request '!F197,0)</f>
        <v>0</v>
      </c>
      <c r="G195" s="134">
        <f>IF('Cumulative Budget Request '!$L197='Member A'!$L$1,'Cumulative Budget Request '!G197,0)</f>
        <v>0</v>
      </c>
      <c r="H195" s="134">
        <f>IF('Cumulative Budget Request '!$L197='Member A'!$L$1,'Cumulative Budget Request '!H197,0)</f>
        <v>0</v>
      </c>
      <c r="I195" s="134">
        <f>IF('Cumulative Budget Request '!$L197='Member A'!$L$1,'Cumulative Budget Request '!I197,0)</f>
        <v>0</v>
      </c>
      <c r="J195" s="97"/>
      <c r="K195" s="3"/>
      <c r="L195" s="3"/>
      <c r="M195" s="3"/>
    </row>
    <row r="196" spans="1:16" hidden="1">
      <c r="A196" s="845" t="s">
        <v>162</v>
      </c>
      <c r="B196" s="853"/>
      <c r="C196" s="825"/>
      <c r="D196" s="854" t="s">
        <v>179</v>
      </c>
      <c r="E196" s="134">
        <f>IF('Cumulative Budget Request '!$L198='Member A'!$L$1,'Cumulative Budget Request '!E198,0)</f>
        <v>0</v>
      </c>
      <c r="F196" s="134">
        <f>IF('Cumulative Budget Request '!$L198='Member A'!$L$1,'Cumulative Budget Request '!F198,0)</f>
        <v>0</v>
      </c>
      <c r="G196" s="134">
        <f>IF('Cumulative Budget Request '!$L198='Member A'!$L$1,'Cumulative Budget Request '!G198,0)</f>
        <v>0</v>
      </c>
      <c r="H196" s="134">
        <f>IF('Cumulative Budget Request '!$L198='Member A'!$L$1,'Cumulative Budget Request '!H198,0)</f>
        <v>0</v>
      </c>
      <c r="I196" s="134">
        <f>IF('Cumulative Budget Request '!$L198='Member A'!$L$1,'Cumulative Budget Request '!I198,0)</f>
        <v>0</v>
      </c>
      <c r="J196" s="97"/>
      <c r="K196" s="3"/>
      <c r="L196" s="3"/>
      <c r="M196" s="3"/>
    </row>
    <row r="197" spans="1:16" hidden="1">
      <c r="A197" s="855">
        <f>IF('Cumulative Budget Request '!L200='Member A'!$L$1,'Cumulative Budget Request '!A200,0)</f>
        <v>0</v>
      </c>
      <c r="B197" s="842"/>
      <c r="C197" s="842"/>
      <c r="D197" s="854" t="s">
        <v>180</v>
      </c>
      <c r="E197" s="134">
        <f>IF('Cumulative Budget Request '!$L199='Member A'!$L$1,'Cumulative Budget Request '!E199,0)</f>
        <v>0</v>
      </c>
      <c r="F197" s="134">
        <f>IF('Cumulative Budget Request '!$L199='Member A'!$L$1,'Cumulative Budget Request '!F199,0)</f>
        <v>0</v>
      </c>
      <c r="G197" s="134">
        <f>IF('Cumulative Budget Request '!$L199='Member A'!$L$1,'Cumulative Budget Request '!G199,0)</f>
        <v>0</v>
      </c>
      <c r="H197" s="134">
        <f>IF('Cumulative Budget Request '!$L199='Member A'!$L$1,'Cumulative Budget Request '!H199,0)</f>
        <v>0</v>
      </c>
      <c r="I197" s="134">
        <f>IF('Cumulative Budget Request '!$L199='Member A'!$L$1,'Cumulative Budget Request '!I199,0)</f>
        <v>0</v>
      </c>
      <c r="J197" s="47"/>
      <c r="K197" s="3"/>
      <c r="L197" s="3"/>
      <c r="M197" s="3"/>
    </row>
    <row r="198" spans="1:16" hidden="1">
      <c r="A198" s="855"/>
      <c r="B198" s="856" t="s">
        <v>41</v>
      </c>
      <c r="C198" s="856" t="s">
        <v>42</v>
      </c>
      <c r="D198" s="857"/>
      <c r="E198" s="15"/>
      <c r="F198" s="15"/>
      <c r="G198" s="15"/>
      <c r="H198" s="15"/>
      <c r="I198" s="15"/>
      <c r="J198" s="47"/>
      <c r="K198" s="3"/>
      <c r="L198" s="3"/>
      <c r="M198" s="3"/>
    </row>
    <row r="199" spans="1:16" hidden="1">
      <c r="A199" s="858"/>
      <c r="B199" s="859" t="s">
        <v>43</v>
      </c>
      <c r="C199" s="860">
        <f>IF('Cumulative Budget Request '!$L201='Member A'!$L$1,'Cumulative Budget Request '!C201,0)</f>
        <v>0</v>
      </c>
      <c r="D199" s="857"/>
      <c r="E199" s="251">
        <f>IF('Cumulative Budget Request '!$L201='Member A'!$L$1,'Cumulative Budget Request '!E201,0)</f>
        <v>0</v>
      </c>
      <c r="F199" s="251">
        <f>IF('Cumulative Budget Request '!$L201='Member A'!$L$1,'Cumulative Budget Request '!F201,0)</f>
        <v>0</v>
      </c>
      <c r="G199" s="251">
        <f>IF('Cumulative Budget Request '!$L201='Member A'!$L$1,'Cumulative Budget Request '!G201,0)</f>
        <v>0</v>
      </c>
      <c r="H199" s="251">
        <f>IF('Cumulative Budget Request '!$L201='Member A'!$L$1,'Cumulative Budget Request '!H201,0)</f>
        <v>0</v>
      </c>
      <c r="I199" s="251">
        <f>IF('Cumulative Budget Request '!$L201='Member A'!$L$1,'Cumulative Budget Request '!I201,0)</f>
        <v>0</v>
      </c>
      <c r="J199" s="172">
        <f t="shared" ref="J199:J204" si="76">SUM(E199:I199)</f>
        <v>0</v>
      </c>
      <c r="K199" s="3"/>
      <c r="L199" s="3"/>
      <c r="M199" s="3"/>
    </row>
    <row r="200" spans="1:16" hidden="1">
      <c r="A200" s="858"/>
      <c r="B200" s="859" t="s">
        <v>44</v>
      </c>
      <c r="C200" s="860">
        <f>IF('Cumulative Budget Request '!$L202='Member A'!$L$1,'Cumulative Budget Request '!C202,0)</f>
        <v>0</v>
      </c>
      <c r="D200" s="857"/>
      <c r="E200" s="251">
        <f>IF('Cumulative Budget Request '!$L202='Member A'!$L$1,'Cumulative Budget Request '!E202,0)</f>
        <v>0</v>
      </c>
      <c r="F200" s="251">
        <f>IF('Cumulative Budget Request '!$L202='Member A'!$L$1,'Cumulative Budget Request '!F202,0)</f>
        <v>0</v>
      </c>
      <c r="G200" s="251">
        <f>IF('Cumulative Budget Request '!$L202='Member A'!$L$1,'Cumulative Budget Request '!G202,0)</f>
        <v>0</v>
      </c>
      <c r="H200" s="251">
        <f>IF('Cumulative Budget Request '!$L202='Member A'!$L$1,'Cumulative Budget Request '!H202,0)</f>
        <v>0</v>
      </c>
      <c r="I200" s="251">
        <f>IF('Cumulative Budget Request '!$L202='Member A'!$L$1,'Cumulative Budget Request '!I202,0)</f>
        <v>0</v>
      </c>
      <c r="J200" s="172">
        <f t="shared" si="76"/>
        <v>0</v>
      </c>
      <c r="K200" s="3"/>
      <c r="L200" s="3"/>
      <c r="M200" s="3"/>
    </row>
    <row r="201" spans="1:16" hidden="1">
      <c r="A201" s="858"/>
      <c r="B201" s="859" t="s">
        <v>175</v>
      </c>
      <c r="C201" s="860">
        <f>IF('Cumulative Budget Request '!$L203='Member A'!$L$1,'Cumulative Budget Request '!C203,0)</f>
        <v>0</v>
      </c>
      <c r="D201" s="857"/>
      <c r="E201" s="251">
        <f>IF('Cumulative Budget Request '!$L203='Member A'!$L$1,'Cumulative Budget Request '!E203,0)</f>
        <v>0</v>
      </c>
      <c r="F201" s="251">
        <f>IF('Cumulative Budget Request '!$L203='Member A'!$L$1,'Cumulative Budget Request '!F203,0)</f>
        <v>0</v>
      </c>
      <c r="G201" s="251">
        <f>IF('Cumulative Budget Request '!$L203='Member A'!$L$1,'Cumulative Budget Request '!G203,0)</f>
        <v>0</v>
      </c>
      <c r="H201" s="251">
        <f>IF('Cumulative Budget Request '!$L203='Member A'!$L$1,'Cumulative Budget Request '!H203,0)</f>
        <v>0</v>
      </c>
      <c r="I201" s="251">
        <f>IF('Cumulative Budget Request '!$L203='Member A'!$L$1,'Cumulative Budget Request '!I203,0)</f>
        <v>0</v>
      </c>
      <c r="J201" s="172">
        <f t="shared" si="76"/>
        <v>0</v>
      </c>
      <c r="K201" s="3"/>
      <c r="L201" s="3"/>
      <c r="M201" s="3"/>
    </row>
    <row r="202" spans="1:16" hidden="1">
      <c r="A202" s="858"/>
      <c r="B202" s="859" t="s">
        <v>45</v>
      </c>
      <c r="C202" s="860">
        <f>IF('Cumulative Budget Request '!$L204='Member A'!$L$1,'Cumulative Budget Request '!C204,0)</f>
        <v>0</v>
      </c>
      <c r="D202" s="857"/>
      <c r="E202" s="251">
        <f>IF('Cumulative Budget Request '!$L204='Member A'!$L$1,'Cumulative Budget Request '!E204,0)</f>
        <v>0</v>
      </c>
      <c r="F202" s="251">
        <f>IF('Cumulative Budget Request '!$L204='Member A'!$L$1,'Cumulative Budget Request '!F204,0)</f>
        <v>0</v>
      </c>
      <c r="G202" s="251">
        <f>IF('Cumulative Budget Request '!$L204='Member A'!$L$1,'Cumulative Budget Request '!G204,0)</f>
        <v>0</v>
      </c>
      <c r="H202" s="251">
        <f>IF('Cumulative Budget Request '!$L204='Member A'!$L$1,'Cumulative Budget Request '!H204,0)</f>
        <v>0</v>
      </c>
      <c r="I202" s="251">
        <f>IF('Cumulative Budget Request '!$L204='Member A'!$L$1,'Cumulative Budget Request '!I204,0)</f>
        <v>0</v>
      </c>
      <c r="J202" s="172">
        <f t="shared" si="76"/>
        <v>0</v>
      </c>
      <c r="K202" s="3"/>
      <c r="L202" s="3"/>
      <c r="M202" s="9"/>
    </row>
    <row r="203" spans="1:16" hidden="1">
      <c r="A203" s="858"/>
      <c r="B203" s="859" t="s">
        <v>46</v>
      </c>
      <c r="C203" s="860">
        <f>IF('Cumulative Budget Request '!$L205='Member A'!$L$1,'Cumulative Budget Request '!C205,0)</f>
        <v>0</v>
      </c>
      <c r="D203" s="857"/>
      <c r="E203" s="251">
        <f>IF('Cumulative Budget Request '!$L205='Member A'!$L$1,'Cumulative Budget Request '!E205,0)</f>
        <v>0</v>
      </c>
      <c r="F203" s="251">
        <f>IF('Cumulative Budget Request '!$L205='Member A'!$L$1,'Cumulative Budget Request '!F205,0)</f>
        <v>0</v>
      </c>
      <c r="G203" s="251">
        <f>IF('Cumulative Budget Request '!$L205='Member A'!$L$1,'Cumulative Budget Request '!G205,0)</f>
        <v>0</v>
      </c>
      <c r="H203" s="251">
        <f>IF('Cumulative Budget Request '!$L205='Member A'!$L$1,'Cumulative Budget Request '!H205,0)</f>
        <v>0</v>
      </c>
      <c r="I203" s="251">
        <f>IF('Cumulative Budget Request '!$L205='Member A'!$L$1,'Cumulative Budget Request '!I205,0)</f>
        <v>0</v>
      </c>
      <c r="J203" s="172">
        <f t="shared" si="76"/>
        <v>0</v>
      </c>
      <c r="K203" s="3"/>
      <c r="L203" s="3"/>
      <c r="M203" s="3"/>
      <c r="N203" s="3"/>
      <c r="O203" s="3"/>
      <c r="P203" s="3"/>
    </row>
    <row r="204" spans="1:16" hidden="1">
      <c r="A204" s="858"/>
      <c r="B204" s="859" t="s">
        <v>47</v>
      </c>
      <c r="C204" s="860">
        <f>IF('Cumulative Budget Request '!$L206='Member A'!$L$1,'Cumulative Budget Request '!C206,0)</f>
        <v>0</v>
      </c>
      <c r="D204" s="857"/>
      <c r="E204" s="251">
        <f>IF('Cumulative Budget Request '!$L206='Member A'!$L$1,'Cumulative Budget Request '!E206,0)</f>
        <v>0</v>
      </c>
      <c r="F204" s="251">
        <f>IF('Cumulative Budget Request '!$L206='Member A'!$L$1,'Cumulative Budget Request '!F206,0)</f>
        <v>0</v>
      </c>
      <c r="G204" s="251">
        <f>IF('Cumulative Budget Request '!$L206='Member A'!$L$1,'Cumulative Budget Request '!G206,0)</f>
        <v>0</v>
      </c>
      <c r="H204" s="251">
        <f>IF('Cumulative Budget Request '!$L206='Member A'!$L$1,'Cumulative Budget Request '!H206,0)</f>
        <v>0</v>
      </c>
      <c r="I204" s="251">
        <f>IF('Cumulative Budget Request '!$L206='Member A'!$L$1,'Cumulative Budget Request '!I206,0)</f>
        <v>0</v>
      </c>
      <c r="J204" s="172">
        <f t="shared" si="76"/>
        <v>0</v>
      </c>
      <c r="K204" s="3"/>
      <c r="L204" s="3"/>
      <c r="M204" s="3"/>
    </row>
    <row r="205" spans="1:16" hidden="1">
      <c r="A205" s="852" t="s">
        <v>57</v>
      </c>
      <c r="B205" s="852"/>
      <c r="C205" s="852"/>
      <c r="D205" s="852"/>
      <c r="E205" s="199">
        <f>SUM(E199:E204)</f>
        <v>0</v>
      </c>
      <c r="F205" s="199">
        <f t="shared" ref="F205:J205" si="77">SUM(F199:F204)</f>
        <v>0</v>
      </c>
      <c r="G205" s="199">
        <f t="shared" si="77"/>
        <v>0</v>
      </c>
      <c r="H205" s="199">
        <f t="shared" si="77"/>
        <v>0</v>
      </c>
      <c r="I205" s="199">
        <f t="shared" si="77"/>
        <v>0</v>
      </c>
      <c r="J205" s="200">
        <f t="shared" si="77"/>
        <v>0</v>
      </c>
      <c r="K205" s="3"/>
      <c r="L205" s="3"/>
      <c r="M205" s="3"/>
    </row>
    <row r="206" spans="1:16" hidden="1">
      <c r="A206" s="842"/>
      <c r="B206" s="842"/>
      <c r="C206" s="842"/>
      <c r="D206" s="842"/>
      <c r="E206" s="4"/>
      <c r="F206" s="3"/>
      <c r="G206" s="3"/>
      <c r="H206" s="3"/>
      <c r="I206" s="3"/>
      <c r="J206" s="47"/>
      <c r="K206" s="3"/>
      <c r="L206" s="3"/>
      <c r="M206" s="3"/>
    </row>
    <row r="207" spans="1:16" hidden="1">
      <c r="A207" s="845" t="s">
        <v>120</v>
      </c>
      <c r="B207" s="853"/>
      <c r="C207" s="825"/>
      <c r="D207" s="854" t="s">
        <v>178</v>
      </c>
      <c r="E207" s="134">
        <f>IF('Cumulative Budget Request '!$L209='Member A'!$L$1,'Cumulative Budget Request '!E209,0)</f>
        <v>0</v>
      </c>
      <c r="F207" s="134">
        <f>IF('Cumulative Budget Request '!$L209='Member A'!$L$1,'Cumulative Budget Request '!F209,0)</f>
        <v>0</v>
      </c>
      <c r="G207" s="134">
        <f>IF('Cumulative Budget Request '!$L209='Member A'!$L$1,'Cumulative Budget Request '!G209,0)</f>
        <v>0</v>
      </c>
      <c r="H207" s="134">
        <f>IF('Cumulative Budget Request '!$L209='Member A'!$L$1,'Cumulative Budget Request '!H209,0)</f>
        <v>0</v>
      </c>
      <c r="I207" s="134">
        <f>IF('Cumulative Budget Request '!$L209='Member A'!$L$1,'Cumulative Budget Request '!I209,0)</f>
        <v>0</v>
      </c>
      <c r="J207" s="97"/>
      <c r="K207" s="3"/>
      <c r="L207" s="3"/>
      <c r="M207" s="3"/>
    </row>
    <row r="208" spans="1:16" hidden="1">
      <c r="A208" s="842"/>
      <c r="B208" s="842"/>
      <c r="C208" s="842"/>
      <c r="D208" s="854" t="s">
        <v>177</v>
      </c>
      <c r="E208" s="134">
        <f>IF('Cumulative Budget Request '!$L210='Member A'!$L$1,'Cumulative Budget Request '!E210,0)</f>
        <v>0</v>
      </c>
      <c r="F208" s="134">
        <f>IF('Cumulative Budget Request '!$L210='Member A'!$L$1,'Cumulative Budget Request '!F210,0)</f>
        <v>0</v>
      </c>
      <c r="G208" s="134">
        <f>IF('Cumulative Budget Request '!$L210='Member A'!$L$1,'Cumulative Budget Request '!G210,0)</f>
        <v>0</v>
      </c>
      <c r="H208" s="134">
        <f>IF('Cumulative Budget Request '!$L210='Member A'!$L$1,'Cumulative Budget Request '!H210,0)</f>
        <v>0</v>
      </c>
      <c r="I208" s="134">
        <f>IF('Cumulative Budget Request '!$L210='Member A'!$L$1,'Cumulative Budget Request '!I210,0)</f>
        <v>0</v>
      </c>
      <c r="J208" s="97"/>
      <c r="K208" s="3"/>
      <c r="L208" s="3"/>
      <c r="M208" s="3"/>
    </row>
    <row r="209" spans="1:17" hidden="1">
      <c r="A209" s="845" t="s">
        <v>162</v>
      </c>
      <c r="B209" s="853"/>
      <c r="C209" s="825"/>
      <c r="D209" s="854" t="s">
        <v>179</v>
      </c>
      <c r="E209" s="134">
        <f>IF('Cumulative Budget Request '!$L211='Member A'!$L$1,'Cumulative Budget Request '!E211,0)</f>
        <v>0</v>
      </c>
      <c r="F209" s="134">
        <f>IF('Cumulative Budget Request '!$L211='Member A'!$L$1,'Cumulative Budget Request '!F211,0)</f>
        <v>0</v>
      </c>
      <c r="G209" s="134">
        <f>IF('Cumulative Budget Request '!$L211='Member A'!$L$1,'Cumulative Budget Request '!G211,0)</f>
        <v>0</v>
      </c>
      <c r="H209" s="134">
        <f>IF('Cumulative Budget Request '!$L211='Member A'!$L$1,'Cumulative Budget Request '!H211,0)</f>
        <v>0</v>
      </c>
      <c r="I209" s="134">
        <f>IF('Cumulative Budget Request '!$L211='Member A'!$L$1,'Cumulative Budget Request '!I211,0)</f>
        <v>0</v>
      </c>
      <c r="J209" s="97"/>
      <c r="K209" s="3"/>
      <c r="L209" s="3"/>
      <c r="M209" s="3"/>
    </row>
    <row r="210" spans="1:17" hidden="1">
      <c r="A210" s="855">
        <f>IF('Cumulative Budget Request '!L213='Member A'!$L$1,'Cumulative Budget Request '!A213,0)</f>
        <v>0</v>
      </c>
      <c r="B210" s="842"/>
      <c r="C210" s="842"/>
      <c r="D210" s="854" t="s">
        <v>180</v>
      </c>
      <c r="E210" s="134">
        <f>IF('Cumulative Budget Request '!$L212='Member A'!$L$1,'Cumulative Budget Request '!E212,0)</f>
        <v>0</v>
      </c>
      <c r="F210" s="134">
        <f>IF('Cumulative Budget Request '!$L212='Member A'!$L$1,'Cumulative Budget Request '!F212,0)</f>
        <v>0</v>
      </c>
      <c r="G210" s="134">
        <f>IF('Cumulative Budget Request '!$L212='Member A'!$L$1,'Cumulative Budget Request '!G212,0)</f>
        <v>0</v>
      </c>
      <c r="H210" s="134">
        <f>IF('Cumulative Budget Request '!$L212='Member A'!$L$1,'Cumulative Budget Request '!H212,0)</f>
        <v>0</v>
      </c>
      <c r="I210" s="134">
        <f>IF('Cumulative Budget Request '!$L212='Member A'!$L$1,'Cumulative Budget Request '!I212,0)</f>
        <v>0</v>
      </c>
      <c r="J210" s="47"/>
      <c r="K210" s="3"/>
      <c r="L210" s="3"/>
      <c r="M210" s="3"/>
    </row>
    <row r="211" spans="1:17" hidden="1">
      <c r="A211" s="855"/>
      <c r="B211" s="856" t="s">
        <v>41</v>
      </c>
      <c r="C211" s="856" t="s">
        <v>42</v>
      </c>
      <c r="D211" s="857"/>
      <c r="E211" s="3"/>
      <c r="F211" s="3"/>
      <c r="G211" s="240"/>
      <c r="H211" s="240"/>
      <c r="I211" s="240"/>
      <c r="J211" s="47"/>
      <c r="K211" s="3"/>
      <c r="L211" s="3"/>
      <c r="M211" s="3"/>
    </row>
    <row r="212" spans="1:17" hidden="1">
      <c r="A212" s="858"/>
      <c r="B212" s="859" t="s">
        <v>43</v>
      </c>
      <c r="C212" s="860">
        <f>IF('Cumulative Budget Request '!$L214='Member A'!$L$1,'Cumulative Budget Request '!C214,0)</f>
        <v>0</v>
      </c>
      <c r="D212" s="857"/>
      <c r="E212" s="251">
        <f>IF('Cumulative Budget Request '!$L214='Member A'!$L$1,'Cumulative Budget Request '!E214,0)</f>
        <v>0</v>
      </c>
      <c r="F212" s="251">
        <f>IF('Cumulative Budget Request '!$L214='Member A'!$L$1,'Cumulative Budget Request '!F214,0)</f>
        <v>0</v>
      </c>
      <c r="G212" s="251">
        <f>IF('Cumulative Budget Request '!$L214='Member A'!$L$1,'Cumulative Budget Request '!G214,0)</f>
        <v>0</v>
      </c>
      <c r="H212" s="251">
        <f>IF('Cumulative Budget Request '!$L214='Member A'!$L$1,'Cumulative Budget Request '!H214,0)</f>
        <v>0</v>
      </c>
      <c r="I212" s="251">
        <f>IF('Cumulative Budget Request '!$L214='Member A'!$L$1,'Cumulative Budget Request '!I214,0)</f>
        <v>0</v>
      </c>
      <c r="J212" s="172">
        <f t="shared" ref="J212:J217" si="78">SUM(E212:I212)</f>
        <v>0</v>
      </c>
      <c r="K212" s="3"/>
      <c r="L212" s="3"/>
      <c r="M212" s="3"/>
    </row>
    <row r="213" spans="1:17" hidden="1">
      <c r="A213" s="858"/>
      <c r="B213" s="859" t="s">
        <v>44</v>
      </c>
      <c r="C213" s="860">
        <f>IF('Cumulative Budget Request '!$L215='Member A'!$L$1,'Cumulative Budget Request '!C215,0)</f>
        <v>0</v>
      </c>
      <c r="D213" s="857"/>
      <c r="E213" s="251">
        <f>IF('Cumulative Budget Request '!$L215='Member A'!$L$1,'Cumulative Budget Request '!E215,0)</f>
        <v>0</v>
      </c>
      <c r="F213" s="251">
        <f>IF('Cumulative Budget Request '!$L215='Member A'!$L$1,'Cumulative Budget Request '!F215,0)</f>
        <v>0</v>
      </c>
      <c r="G213" s="251">
        <f>IF('Cumulative Budget Request '!$L215='Member A'!$L$1,'Cumulative Budget Request '!G215,0)</f>
        <v>0</v>
      </c>
      <c r="H213" s="251">
        <f>IF('Cumulative Budget Request '!$L215='Member A'!$L$1,'Cumulative Budget Request '!H215,0)</f>
        <v>0</v>
      </c>
      <c r="I213" s="251">
        <f>IF('Cumulative Budget Request '!$L215='Member A'!$L$1,'Cumulative Budget Request '!I215,0)</f>
        <v>0</v>
      </c>
      <c r="J213" s="172">
        <f t="shared" si="78"/>
        <v>0</v>
      </c>
      <c r="K213" s="3"/>
      <c r="L213" s="3"/>
      <c r="M213" s="3"/>
    </row>
    <row r="214" spans="1:17" hidden="1">
      <c r="A214" s="858"/>
      <c r="B214" s="859" t="s">
        <v>175</v>
      </c>
      <c r="C214" s="860">
        <f>IF('Cumulative Budget Request '!$L216='Member A'!$L$1,'Cumulative Budget Request '!C216,0)</f>
        <v>0</v>
      </c>
      <c r="D214" s="857"/>
      <c r="E214" s="251">
        <f>IF('Cumulative Budget Request '!$L216='Member A'!$L$1,'Cumulative Budget Request '!E216,0)</f>
        <v>0</v>
      </c>
      <c r="F214" s="251">
        <f>IF('Cumulative Budget Request '!$L216='Member A'!$L$1,'Cumulative Budget Request '!F216,0)</f>
        <v>0</v>
      </c>
      <c r="G214" s="251">
        <f>IF('Cumulative Budget Request '!$L216='Member A'!$L$1,'Cumulative Budget Request '!G216,0)</f>
        <v>0</v>
      </c>
      <c r="H214" s="251">
        <f>IF('Cumulative Budget Request '!$L216='Member A'!$L$1,'Cumulative Budget Request '!H216,0)</f>
        <v>0</v>
      </c>
      <c r="I214" s="251">
        <f>IF('Cumulative Budget Request '!$L216='Member A'!$L$1,'Cumulative Budget Request '!I216,0)</f>
        <v>0</v>
      </c>
      <c r="J214" s="172">
        <f t="shared" si="78"/>
        <v>0</v>
      </c>
      <c r="K214" s="3"/>
      <c r="L214" s="3"/>
      <c r="M214" s="3"/>
    </row>
    <row r="215" spans="1:17" hidden="1">
      <c r="A215" s="858"/>
      <c r="B215" s="859" t="s">
        <v>45</v>
      </c>
      <c r="C215" s="860">
        <f>IF('Cumulative Budget Request '!$L217='Member A'!$L$1,'Cumulative Budget Request '!C217,0)</f>
        <v>0</v>
      </c>
      <c r="D215" s="857"/>
      <c r="E215" s="251">
        <f>IF('Cumulative Budget Request '!$L217='Member A'!$L$1,'Cumulative Budget Request '!E217,0)</f>
        <v>0</v>
      </c>
      <c r="F215" s="251">
        <f>IF('Cumulative Budget Request '!$L217='Member A'!$L$1,'Cumulative Budget Request '!F217,0)</f>
        <v>0</v>
      </c>
      <c r="G215" s="251">
        <f>IF('Cumulative Budget Request '!$L217='Member A'!$L$1,'Cumulative Budget Request '!G217,0)</f>
        <v>0</v>
      </c>
      <c r="H215" s="251">
        <f>IF('Cumulative Budget Request '!$L217='Member A'!$L$1,'Cumulative Budget Request '!H217,0)</f>
        <v>0</v>
      </c>
      <c r="I215" s="251">
        <f>IF('Cumulative Budget Request '!$L217='Member A'!$L$1,'Cumulative Budget Request '!I217,0)</f>
        <v>0</v>
      </c>
      <c r="J215" s="172">
        <f t="shared" si="78"/>
        <v>0</v>
      </c>
      <c r="K215" s="3"/>
      <c r="L215" s="3"/>
      <c r="M215" s="9"/>
    </row>
    <row r="216" spans="1:17" hidden="1">
      <c r="A216" s="858"/>
      <c r="B216" s="859" t="s">
        <v>46</v>
      </c>
      <c r="C216" s="860">
        <f>IF('Cumulative Budget Request '!$L218='Member A'!$L$1,'Cumulative Budget Request '!C218,0)</f>
        <v>0</v>
      </c>
      <c r="D216" s="857"/>
      <c r="E216" s="251">
        <f>IF('Cumulative Budget Request '!$L218='Member A'!$L$1,'Cumulative Budget Request '!E218,0)</f>
        <v>0</v>
      </c>
      <c r="F216" s="251">
        <f>IF('Cumulative Budget Request '!$L218='Member A'!$L$1,'Cumulative Budget Request '!F218,0)</f>
        <v>0</v>
      </c>
      <c r="G216" s="251">
        <f>IF('Cumulative Budget Request '!$L218='Member A'!$L$1,'Cumulative Budget Request '!G218,0)</f>
        <v>0</v>
      </c>
      <c r="H216" s="251">
        <f>IF('Cumulative Budget Request '!$L218='Member A'!$L$1,'Cumulative Budget Request '!H218,0)</f>
        <v>0</v>
      </c>
      <c r="I216" s="251">
        <f>IF('Cumulative Budget Request '!$L218='Member A'!$L$1,'Cumulative Budget Request '!I218,0)</f>
        <v>0</v>
      </c>
      <c r="J216" s="172">
        <f t="shared" si="78"/>
        <v>0</v>
      </c>
      <c r="K216" s="3"/>
      <c r="L216" s="3"/>
      <c r="M216" s="3"/>
      <c r="N216" s="3"/>
      <c r="O216" s="3"/>
      <c r="P216" s="3"/>
      <c r="Q216" s="3"/>
    </row>
    <row r="217" spans="1:17" hidden="1">
      <c r="A217" s="858"/>
      <c r="B217" s="859" t="s">
        <v>47</v>
      </c>
      <c r="C217" s="860">
        <f>IF('Cumulative Budget Request '!$L219='Member A'!$L$1,'Cumulative Budget Request '!C219,0)</f>
        <v>0</v>
      </c>
      <c r="D217" s="857"/>
      <c r="E217" s="251">
        <f>IF('Cumulative Budget Request '!$L219='Member A'!$L$1,'Cumulative Budget Request '!E219,0)</f>
        <v>0</v>
      </c>
      <c r="F217" s="251">
        <f>IF('Cumulative Budget Request '!$L219='Member A'!$L$1,'Cumulative Budget Request '!F219,0)</f>
        <v>0</v>
      </c>
      <c r="G217" s="251">
        <f>IF('Cumulative Budget Request '!$L219='Member A'!$L$1,'Cumulative Budget Request '!G219,0)</f>
        <v>0</v>
      </c>
      <c r="H217" s="251">
        <f>IF('Cumulative Budget Request '!$L219='Member A'!$L$1,'Cumulative Budget Request '!H219,0)</f>
        <v>0</v>
      </c>
      <c r="I217" s="251">
        <f>IF('Cumulative Budget Request '!$L219='Member A'!$L$1,'Cumulative Budget Request '!I219,0)</f>
        <v>0</v>
      </c>
      <c r="J217" s="172">
        <f t="shared" si="78"/>
        <v>0</v>
      </c>
      <c r="K217" s="30"/>
      <c r="L217" s="30"/>
      <c r="M217" s="3"/>
      <c r="N217" s="3"/>
      <c r="O217" s="3"/>
      <c r="P217" s="3"/>
      <c r="Q217" s="3"/>
    </row>
    <row r="218" spans="1:17" hidden="1">
      <c r="A218" s="852" t="s">
        <v>57</v>
      </c>
      <c r="B218" s="852"/>
      <c r="C218" s="852"/>
      <c r="D218" s="852"/>
      <c r="E218" s="199">
        <f>SUM(E212:E217)</f>
        <v>0</v>
      </c>
      <c r="F218" s="199">
        <f t="shared" ref="F218:J218" si="79">SUM(F212:F217)</f>
        <v>0</v>
      </c>
      <c r="G218" s="199">
        <f t="shared" si="79"/>
        <v>0</v>
      </c>
      <c r="H218" s="199">
        <f t="shared" si="79"/>
        <v>0</v>
      </c>
      <c r="I218" s="199">
        <f t="shared" si="79"/>
        <v>0</v>
      </c>
      <c r="J218" s="200">
        <f t="shared" si="79"/>
        <v>0</v>
      </c>
      <c r="K218" s="3"/>
      <c r="L218" s="3"/>
      <c r="M218" s="3"/>
    </row>
    <row r="219" spans="1:17">
      <c r="A219" s="861"/>
      <c r="B219" s="862" t="s">
        <v>51</v>
      </c>
      <c r="C219" s="862"/>
      <c r="D219" s="862"/>
      <c r="E219" s="203">
        <f ca="1">SUMIF($A$190:$D$218,"*Total Trip", E190:E218)</f>
        <v>0</v>
      </c>
      <c r="F219" s="203">
        <f t="shared" ref="F219:I219" ca="1" si="80">SUMIF($A$190:$D$218,"*Total Trip", F190:F218)</f>
        <v>0</v>
      </c>
      <c r="G219" s="203">
        <f t="shared" ca="1" si="80"/>
        <v>0</v>
      </c>
      <c r="H219" s="203">
        <f t="shared" ca="1" si="80"/>
        <v>0</v>
      </c>
      <c r="I219" s="203">
        <f t="shared" ca="1" si="80"/>
        <v>0</v>
      </c>
      <c r="J219" s="204">
        <f ca="1">SUM(E219:I219)</f>
        <v>0</v>
      </c>
      <c r="K219" s="3"/>
      <c r="L219" s="3"/>
      <c r="M219" s="3"/>
    </row>
    <row r="220" spans="1:17" hidden="1">
      <c r="A220" s="863"/>
      <c r="B220" s="864"/>
      <c r="C220" s="864"/>
      <c r="D220" s="864"/>
      <c r="E220" s="29"/>
      <c r="F220" s="29"/>
      <c r="G220" s="30"/>
      <c r="H220" s="30"/>
      <c r="I220" s="30"/>
      <c r="J220" s="99"/>
      <c r="K220" s="3"/>
      <c r="L220" s="3"/>
      <c r="M220" s="3"/>
    </row>
    <row r="221" spans="1:17" hidden="1">
      <c r="A221" s="865" t="s">
        <v>52</v>
      </c>
      <c r="B221" s="842"/>
      <c r="C221" s="842"/>
      <c r="D221" s="842"/>
      <c r="G221" s="3"/>
      <c r="H221" s="3"/>
      <c r="I221" s="3"/>
      <c r="J221" s="47"/>
      <c r="K221" s="3"/>
      <c r="L221" s="3"/>
      <c r="M221" s="3"/>
      <c r="N221" s="3"/>
      <c r="O221" s="3"/>
      <c r="P221" s="3"/>
    </row>
    <row r="222" spans="1:17" hidden="1">
      <c r="A222" s="842"/>
      <c r="B222" s="851">
        <f>IF('Cumulative Budget Request '!L225='Member A'!$L$1,'Cumulative Budget Request '!B224,0)</f>
        <v>0</v>
      </c>
      <c r="C222" s="842"/>
      <c r="D222" s="793"/>
      <c r="E222" s="175">
        <f>IF('Cumulative Budget Request '!$L224='Member A'!$L$1,'Cumulative Budget Request '!E224,0)</f>
        <v>0</v>
      </c>
      <c r="F222" s="175">
        <f>IF('Cumulative Budget Request '!$L224='Member A'!$L$1,'Cumulative Budget Request '!F224,0)</f>
        <v>0</v>
      </c>
      <c r="G222" s="175">
        <f>IF('Cumulative Budget Request '!$L224='Member A'!$L$1,'Cumulative Budget Request '!G224,0)</f>
        <v>0</v>
      </c>
      <c r="H222" s="175">
        <f>IF('Cumulative Budget Request '!$L224='Member A'!$L$1,'Cumulative Budget Request '!H224,0)</f>
        <v>0</v>
      </c>
      <c r="I222" s="175">
        <f>IF('Cumulative Budget Request '!$L224='Member A'!$L$1,'Cumulative Budget Request '!I224,0)</f>
        <v>0</v>
      </c>
      <c r="J222" s="94">
        <f>SUM(E222:I222)</f>
        <v>0</v>
      </c>
      <c r="K222" s="3"/>
      <c r="L222" s="3"/>
      <c r="M222" s="3"/>
      <c r="N222" s="3"/>
      <c r="O222" s="3"/>
      <c r="P222" s="3"/>
    </row>
    <row r="223" spans="1:17" hidden="1">
      <c r="A223" s="842"/>
      <c r="B223" s="851">
        <f>IF('Cumulative Budget Request '!L226='Member A'!$L$1,'Cumulative Budget Request '!B225,0)</f>
        <v>0</v>
      </c>
      <c r="C223" s="842"/>
      <c r="D223" s="793"/>
      <c r="E223" s="175">
        <f>IF('Cumulative Budget Request '!$L225='Member A'!$L$1,'Cumulative Budget Request '!E225,0)</f>
        <v>0</v>
      </c>
      <c r="F223" s="175">
        <f>IF('Cumulative Budget Request '!$L225='Member A'!$L$1,'Cumulative Budget Request '!F225,0)</f>
        <v>0</v>
      </c>
      <c r="G223" s="175">
        <f>IF('Cumulative Budget Request '!$L225='Member A'!$L$1,'Cumulative Budget Request '!G225,0)</f>
        <v>0</v>
      </c>
      <c r="H223" s="175">
        <f>IF('Cumulative Budget Request '!$L225='Member A'!$L$1,'Cumulative Budget Request '!H225,0)</f>
        <v>0</v>
      </c>
      <c r="I223" s="175">
        <f>IF('Cumulative Budget Request '!$L225='Member A'!$L$1,'Cumulative Budget Request '!I225,0)</f>
        <v>0</v>
      </c>
      <c r="J223" s="94">
        <f>SUM(E223:I223)</f>
        <v>0</v>
      </c>
      <c r="K223" s="3"/>
      <c r="L223" s="3"/>
      <c r="M223" s="3"/>
    </row>
    <row r="224" spans="1:17" hidden="1">
      <c r="A224" s="852" t="s">
        <v>57</v>
      </c>
      <c r="B224" s="852"/>
      <c r="C224" s="852"/>
      <c r="D224" s="852"/>
      <c r="E224" s="201">
        <f>SUM(E222:E223)</f>
        <v>0</v>
      </c>
      <c r="F224" s="201">
        <f t="shared" ref="F224:I224" si="81">SUM(F222:F223)</f>
        <v>0</v>
      </c>
      <c r="G224" s="201">
        <f t="shared" si="81"/>
        <v>0</v>
      </c>
      <c r="H224" s="201">
        <f t="shared" si="81"/>
        <v>0</v>
      </c>
      <c r="I224" s="201">
        <f t="shared" si="81"/>
        <v>0</v>
      </c>
      <c r="J224" s="202">
        <f>SUM(J222:J223)</f>
        <v>0</v>
      </c>
      <c r="K224" s="3"/>
      <c r="L224" s="3"/>
      <c r="M224" s="3"/>
    </row>
    <row r="225" spans="1:16" hidden="1">
      <c r="A225" s="842"/>
      <c r="B225" s="842"/>
      <c r="C225" s="842"/>
      <c r="D225" s="842"/>
      <c r="E225" s="4"/>
      <c r="F225" s="3"/>
      <c r="G225" s="3"/>
      <c r="H225" s="3"/>
      <c r="I225" s="3"/>
      <c r="J225" s="47"/>
      <c r="K225" s="3"/>
      <c r="L225" s="3"/>
      <c r="M225" s="3"/>
    </row>
    <row r="226" spans="1:16" hidden="1">
      <c r="A226" s="845" t="s">
        <v>120</v>
      </c>
      <c r="B226" s="842"/>
      <c r="C226" s="866"/>
      <c r="D226" s="854" t="s">
        <v>178</v>
      </c>
      <c r="E226" s="134">
        <f>IF('Cumulative Budget Request '!$L228='Member A'!$L$1,'Cumulative Budget Request '!E228,0)</f>
        <v>0</v>
      </c>
      <c r="F226" s="134">
        <f>IF('Cumulative Budget Request '!$L228='Member A'!$L$1,'Cumulative Budget Request '!F228,0)</f>
        <v>0</v>
      </c>
      <c r="G226" s="134">
        <f>IF('Cumulative Budget Request '!$L228='Member A'!$L$1,'Cumulative Budget Request '!G228,0)</f>
        <v>0</v>
      </c>
      <c r="H226" s="134">
        <f>IF('Cumulative Budget Request '!$L228='Member A'!$L$1,'Cumulative Budget Request '!H228,0)</f>
        <v>0</v>
      </c>
      <c r="I226" s="134">
        <f>IF('Cumulative Budget Request '!$L228='Member A'!$L$1,'Cumulative Budget Request '!I228,0)</f>
        <v>0</v>
      </c>
      <c r="J226" s="97"/>
      <c r="K226" s="3"/>
      <c r="L226" s="3"/>
      <c r="M226" s="3"/>
    </row>
    <row r="227" spans="1:16" hidden="1">
      <c r="A227" s="845"/>
      <c r="B227" s="853"/>
      <c r="C227" s="825"/>
      <c r="D227" s="854" t="s">
        <v>177</v>
      </c>
      <c r="E227" s="134">
        <f>IF('Cumulative Budget Request '!$L229='Member A'!$L$1,'Cumulative Budget Request '!E229,0)</f>
        <v>0</v>
      </c>
      <c r="F227" s="134">
        <f>IF('Cumulative Budget Request '!$L229='Member A'!$L$1,'Cumulative Budget Request '!F229,0)</f>
        <v>0</v>
      </c>
      <c r="G227" s="134">
        <f>IF('Cumulative Budget Request '!$L229='Member A'!$L$1,'Cumulative Budget Request '!G229,0)</f>
        <v>0</v>
      </c>
      <c r="H227" s="134">
        <f>IF('Cumulative Budget Request '!$L229='Member A'!$L$1,'Cumulative Budget Request '!H229,0)</f>
        <v>0</v>
      </c>
      <c r="I227" s="134">
        <f>IF('Cumulative Budget Request '!$L229='Member A'!$L$1,'Cumulative Budget Request '!I229,0)</f>
        <v>0</v>
      </c>
      <c r="J227" s="97"/>
      <c r="K227" s="3"/>
      <c r="L227" s="3"/>
      <c r="M227" s="3"/>
    </row>
    <row r="228" spans="1:16" hidden="1">
      <c r="A228" s="845" t="s">
        <v>162</v>
      </c>
      <c r="B228" s="853"/>
      <c r="C228" s="825"/>
      <c r="D228" s="854" t="s">
        <v>179</v>
      </c>
      <c r="E228" s="134">
        <f>IF('Cumulative Budget Request '!$L230='Member A'!$L$1,'Cumulative Budget Request '!E230,0)</f>
        <v>0</v>
      </c>
      <c r="F228" s="134">
        <f>IF('Cumulative Budget Request '!$L230='Member A'!$L$1,'Cumulative Budget Request '!F230,0)</f>
        <v>0</v>
      </c>
      <c r="G228" s="134">
        <f>IF('Cumulative Budget Request '!$L230='Member A'!$L$1,'Cumulative Budget Request '!G230,0)</f>
        <v>0</v>
      </c>
      <c r="H228" s="134">
        <f>IF('Cumulative Budget Request '!$L230='Member A'!$L$1,'Cumulative Budget Request '!H230,0)</f>
        <v>0</v>
      </c>
      <c r="I228" s="134">
        <f>IF('Cumulative Budget Request '!$L230='Member A'!$L$1,'Cumulative Budget Request '!I230,0)</f>
        <v>0</v>
      </c>
      <c r="J228" s="97"/>
      <c r="K228" s="3"/>
      <c r="L228" s="3"/>
      <c r="M228" s="3"/>
    </row>
    <row r="229" spans="1:16" hidden="1">
      <c r="A229" s="855">
        <f>IF('Cumulative Budget Request '!L232='Member A'!$L$1,'Cumulative Budget Request '!A232,0)</f>
        <v>0</v>
      </c>
      <c r="B229" s="842"/>
      <c r="C229" s="842"/>
      <c r="D229" s="854" t="s">
        <v>180</v>
      </c>
      <c r="E229" s="134">
        <f>IF('Cumulative Budget Request '!$L231='Member A'!$L$1,'Cumulative Budget Request '!E231,0)</f>
        <v>0</v>
      </c>
      <c r="F229" s="134">
        <f>IF('Cumulative Budget Request '!$L231='Member A'!$L$1,'Cumulative Budget Request '!F231,0)</f>
        <v>0</v>
      </c>
      <c r="G229" s="134">
        <f>IF('Cumulative Budget Request '!$L231='Member A'!$L$1,'Cumulative Budget Request '!G231,0)</f>
        <v>0</v>
      </c>
      <c r="H229" s="134">
        <f>IF('Cumulative Budget Request '!$L231='Member A'!$L$1,'Cumulative Budget Request '!H231,0)</f>
        <v>0</v>
      </c>
      <c r="I229" s="134">
        <f>IF('Cumulative Budget Request '!$L231='Member A'!$L$1,'Cumulative Budget Request '!I231,0)</f>
        <v>0</v>
      </c>
      <c r="J229" s="47"/>
      <c r="K229" s="3"/>
      <c r="L229" s="3"/>
      <c r="M229" s="3"/>
    </row>
    <row r="230" spans="1:16" hidden="1">
      <c r="A230" s="855"/>
      <c r="B230" s="856" t="s">
        <v>41</v>
      </c>
      <c r="C230" s="856" t="s">
        <v>42</v>
      </c>
      <c r="D230" s="857"/>
      <c r="E230" s="3"/>
      <c r="F230" s="3"/>
      <c r="G230" s="240"/>
      <c r="H230" s="240"/>
      <c r="I230" s="240"/>
      <c r="J230" s="47"/>
      <c r="K230" s="3"/>
      <c r="L230" s="3"/>
      <c r="M230" s="3"/>
    </row>
    <row r="231" spans="1:16" hidden="1">
      <c r="A231" s="858"/>
      <c r="B231" s="859" t="s">
        <v>43</v>
      </c>
      <c r="C231" s="860">
        <f>IF('Cumulative Budget Request '!$L233='Member A'!$L$1,'Cumulative Budget Request '!C233,0)</f>
        <v>0</v>
      </c>
      <c r="D231" s="857"/>
      <c r="E231" s="251">
        <f>IF('Cumulative Budget Request '!$L233='Member A'!$L$1,'Cumulative Budget Request '!E233,0)</f>
        <v>0</v>
      </c>
      <c r="F231" s="251">
        <f>IF('Cumulative Budget Request '!$L233='Member A'!$L$1,'Cumulative Budget Request '!F233,0)</f>
        <v>0</v>
      </c>
      <c r="G231" s="251">
        <f>IF('Cumulative Budget Request '!$L233='Member A'!$L$1,'Cumulative Budget Request '!G233,0)</f>
        <v>0</v>
      </c>
      <c r="H231" s="251">
        <f>IF('Cumulative Budget Request '!$L233='Member A'!$L$1,'Cumulative Budget Request '!H233,0)</f>
        <v>0</v>
      </c>
      <c r="I231" s="251">
        <f>IF('Cumulative Budget Request '!$L233='Member A'!$L$1,'Cumulative Budget Request '!I233,0)</f>
        <v>0</v>
      </c>
      <c r="J231" s="172">
        <f t="shared" ref="J231:J236" si="82">SUM(E231:I231)</f>
        <v>0</v>
      </c>
      <c r="K231" s="3"/>
      <c r="L231" s="3"/>
      <c r="M231" s="3"/>
    </row>
    <row r="232" spans="1:16" hidden="1">
      <c r="A232" s="858"/>
      <c r="B232" s="859" t="s">
        <v>44</v>
      </c>
      <c r="C232" s="860">
        <f>IF('Cumulative Budget Request '!$L234='Member A'!$L$1,'Cumulative Budget Request '!C234,0)</f>
        <v>0</v>
      </c>
      <c r="D232" s="857"/>
      <c r="E232" s="251">
        <f>IF('Cumulative Budget Request '!$L234='Member A'!$L$1,'Cumulative Budget Request '!E234,0)</f>
        <v>0</v>
      </c>
      <c r="F232" s="251">
        <f>IF('Cumulative Budget Request '!$L234='Member A'!$L$1,'Cumulative Budget Request '!F234,0)</f>
        <v>0</v>
      </c>
      <c r="G232" s="251">
        <f>IF('Cumulative Budget Request '!$L234='Member A'!$L$1,'Cumulative Budget Request '!G234,0)</f>
        <v>0</v>
      </c>
      <c r="H232" s="251">
        <f>IF('Cumulative Budget Request '!$L234='Member A'!$L$1,'Cumulative Budget Request '!H234,0)</f>
        <v>0</v>
      </c>
      <c r="I232" s="251">
        <f>IF('Cumulative Budget Request '!$L234='Member A'!$L$1,'Cumulative Budget Request '!I234,0)</f>
        <v>0</v>
      </c>
      <c r="J232" s="172">
        <f t="shared" si="82"/>
        <v>0</v>
      </c>
      <c r="K232" s="3"/>
      <c r="L232" s="3"/>
      <c r="M232" s="3"/>
    </row>
    <row r="233" spans="1:16" hidden="1">
      <c r="A233" s="858"/>
      <c r="B233" s="859" t="s">
        <v>175</v>
      </c>
      <c r="C233" s="860">
        <f>IF('Cumulative Budget Request '!$L235='Member A'!$L$1,'Cumulative Budget Request '!C235,0)</f>
        <v>0</v>
      </c>
      <c r="D233" s="857"/>
      <c r="E233" s="251">
        <f>IF('Cumulative Budget Request '!$L235='Member A'!$L$1,'Cumulative Budget Request '!E235,0)</f>
        <v>0</v>
      </c>
      <c r="F233" s="251">
        <f>IF('Cumulative Budget Request '!$L235='Member A'!$L$1,'Cumulative Budget Request '!F235,0)</f>
        <v>0</v>
      </c>
      <c r="G233" s="251">
        <f>IF('Cumulative Budget Request '!$L235='Member A'!$L$1,'Cumulative Budget Request '!G235,0)</f>
        <v>0</v>
      </c>
      <c r="H233" s="251">
        <f>IF('Cumulative Budget Request '!$L235='Member A'!$L$1,'Cumulative Budget Request '!H235,0)</f>
        <v>0</v>
      </c>
      <c r="I233" s="251">
        <f>IF('Cumulative Budget Request '!$L235='Member A'!$L$1,'Cumulative Budget Request '!I235,0)</f>
        <v>0</v>
      </c>
      <c r="J233" s="172">
        <f t="shared" si="82"/>
        <v>0</v>
      </c>
      <c r="K233" s="3"/>
      <c r="L233" s="3"/>
      <c r="M233" s="3"/>
    </row>
    <row r="234" spans="1:16" hidden="1">
      <c r="A234" s="858"/>
      <c r="B234" s="859" t="s">
        <v>45</v>
      </c>
      <c r="C234" s="860">
        <f>IF('Cumulative Budget Request '!$L236='Member A'!$L$1,'Cumulative Budget Request '!C236,0)</f>
        <v>0</v>
      </c>
      <c r="D234" s="857"/>
      <c r="E234" s="251">
        <f>IF('Cumulative Budget Request '!$L236='Member A'!$L$1,'Cumulative Budget Request '!E236,0)</f>
        <v>0</v>
      </c>
      <c r="F234" s="251">
        <f>IF('Cumulative Budget Request '!$L236='Member A'!$L$1,'Cumulative Budget Request '!F236,0)</f>
        <v>0</v>
      </c>
      <c r="G234" s="251">
        <f>IF('Cumulative Budget Request '!$L236='Member A'!$L$1,'Cumulative Budget Request '!G236,0)</f>
        <v>0</v>
      </c>
      <c r="H234" s="251">
        <f>IF('Cumulative Budget Request '!$L236='Member A'!$L$1,'Cumulative Budget Request '!H236,0)</f>
        <v>0</v>
      </c>
      <c r="I234" s="251">
        <f>IF('Cumulative Budget Request '!$L236='Member A'!$L$1,'Cumulative Budget Request '!I236,0)</f>
        <v>0</v>
      </c>
      <c r="J234" s="172">
        <f t="shared" si="82"/>
        <v>0</v>
      </c>
      <c r="K234" s="3"/>
      <c r="L234" s="3"/>
      <c r="M234" s="9"/>
    </row>
    <row r="235" spans="1:16" hidden="1">
      <c r="A235" s="858"/>
      <c r="B235" s="859" t="s">
        <v>46</v>
      </c>
      <c r="C235" s="860">
        <f>IF('Cumulative Budget Request '!$L237='Member A'!$L$1,'Cumulative Budget Request '!C237,0)</f>
        <v>0</v>
      </c>
      <c r="D235" s="857"/>
      <c r="E235" s="251">
        <f>IF('Cumulative Budget Request '!$L237='Member A'!$L$1,'Cumulative Budget Request '!E237,0)</f>
        <v>0</v>
      </c>
      <c r="F235" s="251">
        <f>IF('Cumulative Budget Request '!$L237='Member A'!$L$1,'Cumulative Budget Request '!F237,0)</f>
        <v>0</v>
      </c>
      <c r="G235" s="251">
        <f>IF('Cumulative Budget Request '!$L237='Member A'!$L$1,'Cumulative Budget Request '!G237,0)</f>
        <v>0</v>
      </c>
      <c r="H235" s="251">
        <f>IF('Cumulative Budget Request '!$L237='Member A'!$L$1,'Cumulative Budget Request '!H237,0)</f>
        <v>0</v>
      </c>
      <c r="I235" s="251">
        <f>IF('Cumulative Budget Request '!$L237='Member A'!$L$1,'Cumulative Budget Request '!I237,0)</f>
        <v>0</v>
      </c>
      <c r="J235" s="172">
        <f t="shared" si="82"/>
        <v>0</v>
      </c>
      <c r="K235" s="3"/>
      <c r="L235" s="3"/>
      <c r="M235" s="3"/>
      <c r="N235" s="3"/>
      <c r="O235" s="3"/>
      <c r="P235" s="3"/>
    </row>
    <row r="236" spans="1:16" hidden="1">
      <c r="A236" s="858"/>
      <c r="B236" s="859" t="s">
        <v>47</v>
      </c>
      <c r="C236" s="860">
        <f>IF('Cumulative Budget Request '!$L238='Member A'!$L$1,'Cumulative Budget Request '!C238,0)</f>
        <v>0</v>
      </c>
      <c r="D236" s="857"/>
      <c r="E236" s="251">
        <f>IF('Cumulative Budget Request '!$L238='Member A'!$L$1,'Cumulative Budget Request '!E238,0)</f>
        <v>0</v>
      </c>
      <c r="F236" s="251">
        <f>IF('Cumulative Budget Request '!$L238='Member A'!$L$1,'Cumulative Budget Request '!F238,0)</f>
        <v>0</v>
      </c>
      <c r="G236" s="251">
        <f>IF('Cumulative Budget Request '!$L238='Member A'!$L$1,'Cumulative Budget Request '!G238,0)</f>
        <v>0</v>
      </c>
      <c r="H236" s="251">
        <f>IF('Cumulative Budget Request '!$L238='Member A'!$L$1,'Cumulative Budget Request '!H238,0)</f>
        <v>0</v>
      </c>
      <c r="I236" s="251">
        <f>IF('Cumulative Budget Request '!$L238='Member A'!$L$1,'Cumulative Budget Request '!I238,0)</f>
        <v>0</v>
      </c>
      <c r="J236" s="172">
        <f t="shared" si="82"/>
        <v>0</v>
      </c>
      <c r="K236" s="3"/>
      <c r="L236" s="3"/>
      <c r="M236" s="3"/>
    </row>
    <row r="237" spans="1:16" hidden="1">
      <c r="A237" s="852" t="s">
        <v>57</v>
      </c>
      <c r="B237" s="852"/>
      <c r="C237" s="852"/>
      <c r="D237" s="852"/>
      <c r="E237" s="199">
        <f>SUM(E231:E236)</f>
        <v>0</v>
      </c>
      <c r="F237" s="199">
        <f t="shared" ref="F237:J237" si="83">SUM(F231:F236)</f>
        <v>0</v>
      </c>
      <c r="G237" s="199">
        <f t="shared" si="83"/>
        <v>0</v>
      </c>
      <c r="H237" s="199">
        <f t="shared" si="83"/>
        <v>0</v>
      </c>
      <c r="I237" s="199">
        <f t="shared" si="83"/>
        <v>0</v>
      </c>
      <c r="J237" s="200">
        <f t="shared" si="83"/>
        <v>0</v>
      </c>
      <c r="K237" s="3"/>
      <c r="L237" s="3"/>
      <c r="M237" s="3"/>
    </row>
    <row r="238" spans="1:16" hidden="1">
      <c r="A238" s="842"/>
      <c r="B238" s="842"/>
      <c r="C238" s="842"/>
      <c r="D238" s="842"/>
      <c r="E238" s="4"/>
      <c r="F238" s="3"/>
      <c r="G238" s="3"/>
      <c r="H238" s="3"/>
      <c r="I238" s="3"/>
      <c r="J238" s="47"/>
      <c r="K238" s="3"/>
      <c r="L238" s="3"/>
      <c r="M238" s="3"/>
    </row>
    <row r="239" spans="1:16" hidden="1">
      <c r="A239" s="845" t="s">
        <v>120</v>
      </c>
      <c r="B239" s="842"/>
      <c r="C239" s="866"/>
      <c r="D239" s="854" t="s">
        <v>178</v>
      </c>
      <c r="E239" s="134">
        <f>IF('Cumulative Budget Request '!$L241='Member A'!$L$1,'Cumulative Budget Request '!E241,0)</f>
        <v>0</v>
      </c>
      <c r="F239" s="134">
        <f>IF('Cumulative Budget Request '!$L241='Member A'!$L$1,'Cumulative Budget Request '!F241,0)</f>
        <v>0</v>
      </c>
      <c r="G239" s="134">
        <f>IF('Cumulative Budget Request '!$L241='Member A'!$L$1,'Cumulative Budget Request '!G241,0)</f>
        <v>0</v>
      </c>
      <c r="H239" s="134">
        <f>IF('Cumulative Budget Request '!$L241='Member A'!$L$1,'Cumulative Budget Request '!H241,0)</f>
        <v>0</v>
      </c>
      <c r="I239" s="134">
        <f>IF('Cumulative Budget Request '!$L241='Member A'!$L$1,'Cumulative Budget Request '!I241,0)</f>
        <v>0</v>
      </c>
      <c r="J239" s="97"/>
      <c r="K239" s="3"/>
      <c r="L239" s="3"/>
      <c r="M239" s="3"/>
    </row>
    <row r="240" spans="1:16" hidden="1">
      <c r="A240" s="845"/>
      <c r="B240" s="853"/>
      <c r="C240" s="825"/>
      <c r="D240" s="854" t="s">
        <v>177</v>
      </c>
      <c r="E240" s="134">
        <f>IF('Cumulative Budget Request '!$L242='Member A'!$L$1,'Cumulative Budget Request '!E242,0)</f>
        <v>0</v>
      </c>
      <c r="F240" s="134">
        <f>IF('Cumulative Budget Request '!$L242='Member A'!$L$1,'Cumulative Budget Request '!F242,0)</f>
        <v>0</v>
      </c>
      <c r="G240" s="134">
        <f>IF('Cumulative Budget Request '!$L242='Member A'!$L$1,'Cumulative Budget Request '!G242,0)</f>
        <v>0</v>
      </c>
      <c r="H240" s="134">
        <f>IF('Cumulative Budget Request '!$L242='Member A'!$L$1,'Cumulative Budget Request '!H242,0)</f>
        <v>0</v>
      </c>
      <c r="I240" s="134">
        <f>IF('Cumulative Budget Request '!$L242='Member A'!$L$1,'Cumulative Budget Request '!I242,0)</f>
        <v>0</v>
      </c>
      <c r="J240" s="97"/>
      <c r="K240" s="3"/>
      <c r="L240" s="3"/>
      <c r="M240" s="3"/>
    </row>
    <row r="241" spans="1:17" hidden="1">
      <c r="A241" s="845" t="s">
        <v>162</v>
      </c>
      <c r="B241" s="853"/>
      <c r="C241" s="825"/>
      <c r="D241" s="854" t="s">
        <v>179</v>
      </c>
      <c r="E241" s="134">
        <f>IF('Cumulative Budget Request '!$L243='Member A'!$L$1,'Cumulative Budget Request '!E243,0)</f>
        <v>0</v>
      </c>
      <c r="F241" s="134">
        <f>IF('Cumulative Budget Request '!$L243='Member A'!$L$1,'Cumulative Budget Request '!F243,0)</f>
        <v>0</v>
      </c>
      <c r="G241" s="134">
        <f>IF('Cumulative Budget Request '!$L243='Member A'!$L$1,'Cumulative Budget Request '!G243,0)</f>
        <v>0</v>
      </c>
      <c r="H241" s="134">
        <f>IF('Cumulative Budget Request '!$L243='Member A'!$L$1,'Cumulative Budget Request '!H243,0)</f>
        <v>0</v>
      </c>
      <c r="I241" s="134">
        <f>IF('Cumulative Budget Request '!$L243='Member A'!$L$1,'Cumulative Budget Request '!I243,0)</f>
        <v>0</v>
      </c>
      <c r="J241" s="97"/>
      <c r="K241" s="3"/>
      <c r="L241" s="3"/>
      <c r="M241" s="3"/>
    </row>
    <row r="242" spans="1:17" hidden="1">
      <c r="A242" s="855">
        <f>IF('Cumulative Budget Request '!L245='Member A'!$L$1,'Cumulative Budget Request '!A245,0)</f>
        <v>0</v>
      </c>
      <c r="B242" s="842"/>
      <c r="C242" s="842"/>
      <c r="D242" s="854" t="s">
        <v>180</v>
      </c>
      <c r="E242" s="134">
        <f>IF('Cumulative Budget Request '!$L244='Member A'!$L$1,'Cumulative Budget Request '!E244,0)</f>
        <v>0</v>
      </c>
      <c r="F242" s="134">
        <f>IF('Cumulative Budget Request '!$L244='Member A'!$L$1,'Cumulative Budget Request '!F244,0)</f>
        <v>0</v>
      </c>
      <c r="G242" s="134">
        <f>IF('Cumulative Budget Request '!$L244='Member A'!$L$1,'Cumulative Budget Request '!G244,0)</f>
        <v>0</v>
      </c>
      <c r="H242" s="134">
        <f>IF('Cumulative Budget Request '!$L244='Member A'!$L$1,'Cumulative Budget Request '!H244,0)</f>
        <v>0</v>
      </c>
      <c r="I242" s="134">
        <f>IF('Cumulative Budget Request '!$L244='Member A'!$L$1,'Cumulative Budget Request '!I244,0)</f>
        <v>0</v>
      </c>
      <c r="J242" s="47"/>
      <c r="K242" s="3"/>
      <c r="L242" s="3"/>
      <c r="M242" s="3"/>
    </row>
    <row r="243" spans="1:17" hidden="1">
      <c r="A243" s="855"/>
      <c r="B243" s="856" t="s">
        <v>41</v>
      </c>
      <c r="C243" s="856" t="s">
        <v>42</v>
      </c>
      <c r="D243" s="857"/>
      <c r="E243" s="3"/>
      <c r="F243" s="3"/>
      <c r="G243" s="240"/>
      <c r="H243" s="240"/>
      <c r="I243" s="240"/>
      <c r="J243" s="47"/>
      <c r="K243" s="3"/>
      <c r="L243" s="3"/>
      <c r="M243" s="3"/>
    </row>
    <row r="244" spans="1:17" hidden="1">
      <c r="A244" s="858"/>
      <c r="B244" s="859" t="s">
        <v>43</v>
      </c>
      <c r="C244" s="860">
        <f>IF('Cumulative Budget Request '!$L246='Member A'!$L$1,'Cumulative Budget Request '!C246,0)</f>
        <v>0</v>
      </c>
      <c r="D244" s="857"/>
      <c r="E244" s="251">
        <f>IF('Cumulative Budget Request '!$L246='Member A'!$L$1,'Cumulative Budget Request '!E246,0)</f>
        <v>0</v>
      </c>
      <c r="F244" s="251">
        <f>IF('Cumulative Budget Request '!$L246='Member A'!$L$1,'Cumulative Budget Request '!F246,0)</f>
        <v>0</v>
      </c>
      <c r="G244" s="251">
        <f>IF('Cumulative Budget Request '!$L246='Member A'!$L$1,'Cumulative Budget Request '!G246,0)</f>
        <v>0</v>
      </c>
      <c r="H244" s="251">
        <f>IF('Cumulative Budget Request '!$L246='Member A'!$L$1,'Cumulative Budget Request '!H246,0)</f>
        <v>0</v>
      </c>
      <c r="I244" s="251">
        <f>IF('Cumulative Budget Request '!$L246='Member A'!$L$1,'Cumulative Budget Request '!I246,0)</f>
        <v>0</v>
      </c>
      <c r="J244" s="172">
        <f t="shared" ref="J244:J249" si="84">SUM(E244:I244)</f>
        <v>0</v>
      </c>
      <c r="K244" s="3"/>
      <c r="L244" s="3"/>
      <c r="M244" s="3"/>
    </row>
    <row r="245" spans="1:17" hidden="1">
      <c r="A245" s="858"/>
      <c r="B245" s="859" t="s">
        <v>44</v>
      </c>
      <c r="C245" s="860">
        <f>IF('Cumulative Budget Request '!$L247='Member A'!$L$1,'Cumulative Budget Request '!C247,0)</f>
        <v>0</v>
      </c>
      <c r="D245" s="857"/>
      <c r="E245" s="251">
        <f>IF('Cumulative Budget Request '!$L247='Member A'!$L$1,'Cumulative Budget Request '!E247,0)</f>
        <v>0</v>
      </c>
      <c r="F245" s="251">
        <f>IF('Cumulative Budget Request '!$L247='Member A'!$L$1,'Cumulative Budget Request '!F247,0)</f>
        <v>0</v>
      </c>
      <c r="G245" s="251">
        <f>IF('Cumulative Budget Request '!$L247='Member A'!$L$1,'Cumulative Budget Request '!G247,0)</f>
        <v>0</v>
      </c>
      <c r="H245" s="251">
        <f>IF('Cumulative Budget Request '!$L247='Member A'!$L$1,'Cumulative Budget Request '!H247,0)</f>
        <v>0</v>
      </c>
      <c r="I245" s="251">
        <f>IF('Cumulative Budget Request '!$L247='Member A'!$L$1,'Cumulative Budget Request '!I247,0)</f>
        <v>0</v>
      </c>
      <c r="J245" s="172">
        <f t="shared" si="84"/>
        <v>0</v>
      </c>
      <c r="K245" s="3"/>
      <c r="L245" s="3"/>
      <c r="M245" s="3"/>
    </row>
    <row r="246" spans="1:17" hidden="1">
      <c r="A246" s="858"/>
      <c r="B246" s="859" t="s">
        <v>175</v>
      </c>
      <c r="C246" s="860">
        <f>IF('Cumulative Budget Request '!$L248='Member A'!$L$1,'Cumulative Budget Request '!C248,0)</f>
        <v>0</v>
      </c>
      <c r="D246" s="857"/>
      <c r="E246" s="251">
        <f>IF('Cumulative Budget Request '!$L248='Member A'!$L$1,'Cumulative Budget Request '!E248,0)</f>
        <v>0</v>
      </c>
      <c r="F246" s="251">
        <f>IF('Cumulative Budget Request '!$L248='Member A'!$L$1,'Cumulative Budget Request '!F248,0)</f>
        <v>0</v>
      </c>
      <c r="G246" s="251">
        <f>IF('Cumulative Budget Request '!$L248='Member A'!$L$1,'Cumulative Budget Request '!G248,0)</f>
        <v>0</v>
      </c>
      <c r="H246" s="251">
        <f>IF('Cumulative Budget Request '!$L248='Member A'!$L$1,'Cumulative Budget Request '!H248,0)</f>
        <v>0</v>
      </c>
      <c r="I246" s="251">
        <f>IF('Cumulative Budget Request '!$L248='Member A'!$L$1,'Cumulative Budget Request '!I248,0)</f>
        <v>0</v>
      </c>
      <c r="J246" s="172">
        <f t="shared" si="84"/>
        <v>0</v>
      </c>
      <c r="K246" s="3"/>
      <c r="L246" s="3"/>
      <c r="M246" s="3"/>
    </row>
    <row r="247" spans="1:17" hidden="1">
      <c r="A247" s="858"/>
      <c r="B247" s="859" t="s">
        <v>45</v>
      </c>
      <c r="C247" s="860">
        <f>IF('Cumulative Budget Request '!$L249='Member A'!$L$1,'Cumulative Budget Request '!C249,0)</f>
        <v>0</v>
      </c>
      <c r="D247" s="857"/>
      <c r="E247" s="251">
        <f>IF('Cumulative Budget Request '!$L249='Member A'!$L$1,'Cumulative Budget Request '!E249,0)</f>
        <v>0</v>
      </c>
      <c r="F247" s="251">
        <f>IF('Cumulative Budget Request '!$L249='Member A'!$L$1,'Cumulative Budget Request '!F249,0)</f>
        <v>0</v>
      </c>
      <c r="G247" s="251">
        <f>IF('Cumulative Budget Request '!$L249='Member A'!$L$1,'Cumulative Budget Request '!G249,0)</f>
        <v>0</v>
      </c>
      <c r="H247" s="251">
        <f>IF('Cumulative Budget Request '!$L249='Member A'!$L$1,'Cumulative Budget Request '!H249,0)</f>
        <v>0</v>
      </c>
      <c r="I247" s="251">
        <f>IF('Cumulative Budget Request '!$L249='Member A'!$L$1,'Cumulative Budget Request '!I249,0)</f>
        <v>0</v>
      </c>
      <c r="J247" s="172">
        <f t="shared" si="84"/>
        <v>0</v>
      </c>
      <c r="K247" s="3"/>
      <c r="L247" s="3"/>
      <c r="M247" s="9"/>
    </row>
    <row r="248" spans="1:17" hidden="1">
      <c r="A248" s="858"/>
      <c r="B248" s="859" t="s">
        <v>46</v>
      </c>
      <c r="C248" s="860">
        <f>IF('Cumulative Budget Request '!$L250='Member A'!$L$1,'Cumulative Budget Request '!C250,0)</f>
        <v>0</v>
      </c>
      <c r="D248" s="857"/>
      <c r="E248" s="251">
        <f>IF('Cumulative Budget Request '!$L250='Member A'!$L$1,'Cumulative Budget Request '!E250,0)</f>
        <v>0</v>
      </c>
      <c r="F248" s="251">
        <f>IF('Cumulative Budget Request '!$L250='Member A'!$L$1,'Cumulative Budget Request '!F250,0)</f>
        <v>0</v>
      </c>
      <c r="G248" s="251">
        <f>IF('Cumulative Budget Request '!$L250='Member A'!$L$1,'Cumulative Budget Request '!G250,0)</f>
        <v>0</v>
      </c>
      <c r="H248" s="251">
        <f>IF('Cumulative Budget Request '!$L250='Member A'!$L$1,'Cumulative Budget Request '!H250,0)</f>
        <v>0</v>
      </c>
      <c r="I248" s="251">
        <f>IF('Cumulative Budget Request '!$L250='Member A'!$L$1,'Cumulative Budget Request '!I250,0)</f>
        <v>0</v>
      </c>
      <c r="J248" s="172">
        <f t="shared" si="84"/>
        <v>0</v>
      </c>
      <c r="K248" s="3"/>
      <c r="L248" s="3"/>
      <c r="M248" s="3"/>
      <c r="N248" s="3"/>
      <c r="O248" s="3"/>
      <c r="P248" s="3"/>
      <c r="Q248" s="3"/>
    </row>
    <row r="249" spans="1:17" hidden="1">
      <c r="A249" s="858"/>
      <c r="B249" s="859" t="s">
        <v>47</v>
      </c>
      <c r="C249" s="860">
        <f>IF('Cumulative Budget Request '!$L251='Member A'!$L$1,'Cumulative Budget Request '!C251,0)</f>
        <v>0</v>
      </c>
      <c r="D249" s="857"/>
      <c r="E249" s="251">
        <f>IF('Cumulative Budget Request '!$L251='Member A'!$L$1,'Cumulative Budget Request '!E251,0)</f>
        <v>0</v>
      </c>
      <c r="F249" s="251">
        <f>IF('Cumulative Budget Request '!$L251='Member A'!$L$1,'Cumulative Budget Request '!F251,0)</f>
        <v>0</v>
      </c>
      <c r="G249" s="251">
        <f>IF('Cumulative Budget Request '!$L251='Member A'!$L$1,'Cumulative Budget Request '!G251,0)</f>
        <v>0</v>
      </c>
      <c r="H249" s="251">
        <f>IF('Cumulative Budget Request '!$L251='Member A'!$L$1,'Cumulative Budget Request '!H251,0)</f>
        <v>0</v>
      </c>
      <c r="I249" s="251">
        <f>IF('Cumulative Budget Request '!$L251='Member A'!$L$1,'Cumulative Budget Request '!I251,0)</f>
        <v>0</v>
      </c>
      <c r="J249" s="172">
        <f t="shared" si="84"/>
        <v>0</v>
      </c>
      <c r="K249" s="30"/>
      <c r="L249" s="30"/>
      <c r="N249" s="9"/>
      <c r="O249" s="9"/>
      <c r="P249" s="9"/>
    </row>
    <row r="250" spans="1:17" hidden="1">
      <c r="A250" s="852" t="s">
        <v>57</v>
      </c>
      <c r="B250" s="852"/>
      <c r="C250" s="852"/>
      <c r="D250" s="852"/>
      <c r="E250" s="199">
        <f>SUM(E244:E249)</f>
        <v>0</v>
      </c>
      <c r="F250" s="199">
        <f t="shared" ref="F250:J250" si="85">SUM(F244:F249)</f>
        <v>0</v>
      </c>
      <c r="G250" s="199">
        <f t="shared" si="85"/>
        <v>0</v>
      </c>
      <c r="H250" s="199">
        <f t="shared" si="85"/>
        <v>0</v>
      </c>
      <c r="I250" s="199">
        <f t="shared" si="85"/>
        <v>0</v>
      </c>
      <c r="J250" s="200">
        <f t="shared" si="85"/>
        <v>0</v>
      </c>
      <c r="N250" s="9"/>
      <c r="O250" s="9"/>
      <c r="P250" s="9"/>
    </row>
    <row r="251" spans="1:17" hidden="1">
      <c r="A251" s="861"/>
      <c r="B251" s="862" t="s">
        <v>58</v>
      </c>
      <c r="C251" s="862"/>
      <c r="D251" s="862"/>
      <c r="E251" s="173">
        <f ca="1">SUMIF($A$222:$D$250,"*Total Trip", E222:E250)</f>
        <v>0</v>
      </c>
      <c r="F251" s="173">
        <f t="shared" ref="F251:I251" ca="1" si="86">SUMIF($A$222:$D$250,"*Total Trip", F222:F250)</f>
        <v>0</v>
      </c>
      <c r="G251" s="173">
        <f t="shared" ca="1" si="86"/>
        <v>0</v>
      </c>
      <c r="H251" s="173">
        <f t="shared" ca="1" si="86"/>
        <v>0</v>
      </c>
      <c r="I251" s="173">
        <f t="shared" ca="1" si="86"/>
        <v>0</v>
      </c>
      <c r="J251" s="174">
        <f ca="1">SUM(E251:I251)</f>
        <v>0</v>
      </c>
    </row>
    <row r="252" spans="1:17">
      <c r="A252" s="863"/>
      <c r="B252" s="864"/>
      <c r="C252" s="864"/>
      <c r="D252" s="864"/>
      <c r="E252" s="29"/>
      <c r="F252" s="29"/>
      <c r="G252" s="30"/>
      <c r="H252" s="30"/>
      <c r="I252" s="30"/>
      <c r="J252" s="99"/>
    </row>
    <row r="253" spans="1:17">
      <c r="A253" s="865" t="s">
        <v>49</v>
      </c>
      <c r="B253" s="842"/>
      <c r="C253" s="842"/>
      <c r="D253" s="842"/>
      <c r="J253" s="33"/>
    </row>
    <row r="254" spans="1:17">
      <c r="A254" s="867"/>
      <c r="B254" s="851" t="str">
        <f>IF('Cumulative Budget Request '!L256='Member A'!$L$1,'Cumulative Budget Request '!B256,0)</f>
        <v>xyz</v>
      </c>
      <c r="C254" s="825"/>
      <c r="D254" s="842"/>
      <c r="E254" s="251">
        <f>IF('Cumulative Budget Request '!$L256='Member A'!$L$1,'Cumulative Budget Request '!E256,0)</f>
        <v>0</v>
      </c>
      <c r="F254" s="251">
        <f>IF('Cumulative Budget Request '!$L256='Member A'!$L$1,'Cumulative Budget Request '!F256,0)</f>
        <v>0</v>
      </c>
      <c r="G254" s="251">
        <f>IF('Cumulative Budget Request '!$L256='Member A'!$L$1,'Cumulative Budget Request '!G256,0)</f>
        <v>0</v>
      </c>
      <c r="H254" s="251">
        <f>IF('Cumulative Budget Request '!$L256='Member A'!$L$1,'Cumulative Budget Request '!H256,0)</f>
        <v>0</v>
      </c>
      <c r="I254" s="251">
        <f>IF('Cumulative Budget Request '!$L256='Member A'!$L$1,'Cumulative Budget Request '!I256,0)</f>
        <v>0</v>
      </c>
      <c r="J254" s="172">
        <f>SUM(E254:I254)</f>
        <v>0</v>
      </c>
    </row>
    <row r="255" spans="1:17">
      <c r="A255" s="867"/>
      <c r="B255" s="851" t="str">
        <f>IF('Cumulative Budget Request '!L257='Member A'!$L$1,'Cumulative Budget Request '!B257,0)</f>
        <v>xyz</v>
      </c>
      <c r="C255" s="825"/>
      <c r="D255" s="842"/>
      <c r="E255" s="251">
        <f>IF('Cumulative Budget Request '!$L257='Member A'!$L$1,'Cumulative Budget Request '!E257,0)</f>
        <v>0</v>
      </c>
      <c r="F255" s="251">
        <f>IF('Cumulative Budget Request '!$L257='Member A'!$L$1,'Cumulative Budget Request '!F257,0)</f>
        <v>0</v>
      </c>
      <c r="G255" s="251">
        <f>IF('Cumulative Budget Request '!$L257='Member A'!$L$1,'Cumulative Budget Request '!G257,0)</f>
        <v>0</v>
      </c>
      <c r="H255" s="251">
        <f>IF('Cumulative Budget Request '!$L257='Member A'!$L$1,'Cumulative Budget Request '!H257,0)</f>
        <v>0</v>
      </c>
      <c r="I255" s="251">
        <f>IF('Cumulative Budget Request '!$L257='Member A'!$L$1,'Cumulative Budget Request '!I257,0)</f>
        <v>0</v>
      </c>
      <c r="J255" s="172">
        <f t="shared" ref="J255:J256" si="87">SUM(E255:I255)</f>
        <v>0</v>
      </c>
    </row>
    <row r="256" spans="1:17">
      <c r="A256" s="867"/>
      <c r="B256" s="851" t="str">
        <f>IF('Cumulative Budget Request '!L258='Member A'!$L$1,'Cumulative Budget Request '!B258,0)</f>
        <v>xyz</v>
      </c>
      <c r="C256" s="825"/>
      <c r="D256" s="842"/>
      <c r="E256" s="251">
        <f>IF('Cumulative Budget Request '!$L258='Member A'!$L$1,'Cumulative Budget Request '!E258,0)</f>
        <v>0</v>
      </c>
      <c r="F256" s="251">
        <f>IF('Cumulative Budget Request '!$L258='Member A'!$L$1,'Cumulative Budget Request '!F258,0)</f>
        <v>0</v>
      </c>
      <c r="G256" s="251">
        <f>IF('Cumulative Budget Request '!$L258='Member A'!$L$1,'Cumulative Budget Request '!G258,0)</f>
        <v>0</v>
      </c>
      <c r="H256" s="251">
        <f>IF('Cumulative Budget Request '!$L258='Member A'!$L$1,'Cumulative Budget Request '!H258,0)</f>
        <v>0</v>
      </c>
      <c r="I256" s="251">
        <f>IF('Cumulative Budget Request '!$L258='Member A'!$L$1,'Cumulative Budget Request '!I258,0)</f>
        <v>0</v>
      </c>
      <c r="J256" s="172">
        <f t="shared" si="87"/>
        <v>0</v>
      </c>
      <c r="K256" s="21"/>
      <c r="L256" s="17"/>
      <c r="N256" s="9"/>
      <c r="O256" s="9"/>
      <c r="P256" s="9"/>
    </row>
    <row r="257" spans="1:17" ht="13.5" customHeight="1">
      <c r="A257" s="867"/>
      <c r="B257" s="851" t="str">
        <f>IF('Cumulative Budget Request '!L259='Member A'!$L$1,'Cumulative Budget Request '!B259,0)</f>
        <v>xyz</v>
      </c>
      <c r="C257" s="825"/>
      <c r="D257" s="842"/>
      <c r="E257" s="251">
        <f>IF('Cumulative Budget Request '!$L259='Member A'!$L$1,'Cumulative Budget Request '!E259,0)</f>
        <v>0</v>
      </c>
      <c r="F257" s="251">
        <f>IF('Cumulative Budget Request '!$L259='Member A'!$L$1,'Cumulative Budget Request '!F259,0)</f>
        <v>0</v>
      </c>
      <c r="G257" s="251">
        <f>IF('Cumulative Budget Request '!$L259='Member A'!$L$1,'Cumulative Budget Request '!G259,0)</f>
        <v>0</v>
      </c>
      <c r="H257" s="251">
        <f>IF('Cumulative Budget Request '!$L259='Member A'!$L$1,'Cumulative Budget Request '!H259,0)</f>
        <v>0</v>
      </c>
      <c r="I257" s="251">
        <f>IF('Cumulative Budget Request '!$L259='Member A'!$L$1,'Cumulative Budget Request '!I259,0)</f>
        <v>0</v>
      </c>
      <c r="J257" s="172">
        <f>SUM(E257:I257)</f>
        <v>0</v>
      </c>
    </row>
    <row r="258" spans="1:17" ht="13.5" customHeight="1">
      <c r="A258" s="868"/>
      <c r="B258" s="862" t="s">
        <v>36</v>
      </c>
      <c r="C258" s="862"/>
      <c r="D258" s="862"/>
      <c r="E258" s="173">
        <f>SUM(E254:E257)</f>
        <v>0</v>
      </c>
      <c r="F258" s="173">
        <f t="shared" ref="F258:J258" si="88">SUM(F254:F257)</f>
        <v>0</v>
      </c>
      <c r="G258" s="173">
        <f t="shared" si="88"/>
        <v>0</v>
      </c>
      <c r="H258" s="173">
        <f t="shared" si="88"/>
        <v>0</v>
      </c>
      <c r="I258" s="173">
        <f t="shared" si="88"/>
        <v>0</v>
      </c>
      <c r="J258" s="174">
        <f t="shared" si="88"/>
        <v>0</v>
      </c>
    </row>
    <row r="259" spans="1:17" ht="13.5" customHeight="1">
      <c r="A259" s="867"/>
      <c r="B259" s="842"/>
      <c r="C259" s="842"/>
      <c r="D259" s="842"/>
      <c r="G259" s="17"/>
      <c r="H259" s="17"/>
      <c r="I259" s="17"/>
      <c r="J259" s="26"/>
    </row>
    <row r="260" spans="1:17">
      <c r="A260" s="865" t="s">
        <v>191</v>
      </c>
      <c r="B260" s="825"/>
      <c r="C260" s="842"/>
      <c r="D260" s="842"/>
      <c r="J260" s="33"/>
    </row>
    <row r="261" spans="1:17">
      <c r="A261" s="865"/>
      <c r="B261" s="851" t="str">
        <f>IF('Cumulative Budget Request '!L263='Member A'!$L$1,'Cumulative Budget Request '!B263,0)</f>
        <v xml:space="preserve"> </v>
      </c>
      <c r="C261" s="825"/>
      <c r="D261" s="842"/>
      <c r="E261" s="251">
        <f>IF('Cumulative Budget Request '!$L263='Member A'!$L$1,'Cumulative Budget Request '!E263,0)</f>
        <v>0</v>
      </c>
      <c r="F261" s="251">
        <f>IF('Cumulative Budget Request '!$L263='Member A'!$L$1,'Cumulative Budget Request '!F263,0)</f>
        <v>0</v>
      </c>
      <c r="G261" s="251">
        <f>IF('Cumulative Budget Request '!$L263='Member A'!$L$1,'Cumulative Budget Request '!G263,0)</f>
        <v>0</v>
      </c>
      <c r="H261" s="251">
        <f>IF('Cumulative Budget Request '!$L263='Member A'!$L$1,'Cumulative Budget Request '!H263,0)</f>
        <v>0</v>
      </c>
      <c r="I261" s="251">
        <f>IF('Cumulative Budget Request '!$L263='Member A'!$L$1,'Cumulative Budget Request '!I263,0)</f>
        <v>0</v>
      </c>
      <c r="J261" s="172">
        <f>SUM(E261:I261)</f>
        <v>0</v>
      </c>
    </row>
    <row r="262" spans="1:17">
      <c r="A262" s="865"/>
      <c r="B262" s="851" t="str">
        <f>IF('Cumulative Budget Request '!L264='Member A'!$L$1,'Cumulative Budget Request '!B264,0)</f>
        <v xml:space="preserve"> </v>
      </c>
      <c r="C262" s="825"/>
      <c r="D262" s="842"/>
      <c r="E262" s="251">
        <f>IF('Cumulative Budget Request '!$L264='Member A'!$L$1,'Cumulative Budget Request '!E264,0)</f>
        <v>0</v>
      </c>
      <c r="F262" s="251">
        <f>IF('Cumulative Budget Request '!$L264='Member A'!$L$1,'Cumulative Budget Request '!F264,0)</f>
        <v>0</v>
      </c>
      <c r="G262" s="251">
        <f>IF('Cumulative Budget Request '!$L264='Member A'!$L$1,'Cumulative Budget Request '!G264,0)</f>
        <v>0</v>
      </c>
      <c r="H262" s="251">
        <f>IF('Cumulative Budget Request '!$L264='Member A'!$L$1,'Cumulative Budget Request '!H264,0)</f>
        <v>0</v>
      </c>
      <c r="I262" s="251">
        <f>IF('Cumulative Budget Request '!$L264='Member A'!$L$1,'Cumulative Budget Request '!I264,0)</f>
        <v>0</v>
      </c>
      <c r="J262" s="172">
        <f>SUM(E262:I262)</f>
        <v>0</v>
      </c>
      <c r="N262" s="9"/>
      <c r="O262" s="9"/>
      <c r="P262" s="9"/>
    </row>
    <row r="263" spans="1:17">
      <c r="A263" s="869"/>
      <c r="B263" s="862" t="s">
        <v>83</v>
      </c>
      <c r="C263" s="862"/>
      <c r="D263" s="862"/>
      <c r="E263" s="173">
        <f>SUM(E261:E262)</f>
        <v>0</v>
      </c>
      <c r="F263" s="173">
        <f>SUM(F261:F262)</f>
        <v>0</v>
      </c>
      <c r="G263" s="173">
        <f t="shared" ref="G263:I263" si="89">SUM(G261:G262)</f>
        <v>0</v>
      </c>
      <c r="H263" s="173">
        <f t="shared" si="89"/>
        <v>0</v>
      </c>
      <c r="I263" s="173">
        <f t="shared" si="89"/>
        <v>0</v>
      </c>
      <c r="J263" s="174">
        <f>SUM(J261:J262)</f>
        <v>0</v>
      </c>
    </row>
    <row r="264" spans="1:17">
      <c r="A264" s="867"/>
      <c r="B264" s="842"/>
      <c r="C264" s="842"/>
      <c r="D264" s="793"/>
      <c r="E264" s="17"/>
      <c r="F264" s="17"/>
      <c r="G264" s="17"/>
      <c r="H264" s="17"/>
      <c r="I264" s="21"/>
      <c r="J264" s="26"/>
      <c r="M264" s="3"/>
    </row>
    <row r="265" spans="1:17">
      <c r="A265" s="865" t="s">
        <v>50</v>
      </c>
      <c r="B265" s="842"/>
      <c r="C265" s="842"/>
      <c r="D265" s="793"/>
      <c r="E265" s="17"/>
      <c r="F265" s="17"/>
      <c r="G265" s="17"/>
      <c r="H265" s="17"/>
      <c r="I265" s="21"/>
      <c r="J265" s="26"/>
      <c r="K265" s="3"/>
      <c r="L265" s="3"/>
      <c r="M265" s="3"/>
    </row>
    <row r="266" spans="1:17">
      <c r="A266" s="842"/>
      <c r="B266" s="851" t="str">
        <f>IF('Cumulative Budget Request '!L268='Member A'!$L$1,'Cumulative Budget Request '!B268,0)</f>
        <v>Consultants/Professional Services</v>
      </c>
      <c r="C266" s="825"/>
      <c r="D266" s="842"/>
      <c r="E266" s="251">
        <f>IF('Cumulative Budget Request '!$L268='Member A'!$L$1,'Cumulative Budget Request '!E268,0)</f>
        <v>0</v>
      </c>
      <c r="F266" s="251">
        <f>IF('Cumulative Budget Request '!$L268='Member A'!$L$1,'Cumulative Budget Request '!F268,0)</f>
        <v>0</v>
      </c>
      <c r="G266" s="251">
        <f>IF('Cumulative Budget Request '!$L268='Member A'!$L$1,'Cumulative Budget Request '!G268,0)</f>
        <v>0</v>
      </c>
      <c r="H266" s="251">
        <f>IF('Cumulative Budget Request '!$L268='Member A'!$L$1,'Cumulative Budget Request '!H268,0)</f>
        <v>0</v>
      </c>
      <c r="I266" s="251">
        <f>IF('Cumulative Budget Request '!$L268='Member A'!$L$1,'Cumulative Budget Request '!I268,0)</f>
        <v>0</v>
      </c>
      <c r="J266" s="172">
        <f t="shared" ref="J266:J272" si="90">SUM(E266:I266)</f>
        <v>0</v>
      </c>
      <c r="K266" s="3"/>
      <c r="L266" s="3"/>
      <c r="M266" s="3"/>
    </row>
    <row r="267" spans="1:17">
      <c r="A267" s="842"/>
      <c r="B267" s="851" t="str">
        <f>IF('Cumulative Budget Request '!L269='Member A'!$L$1,'Cumulative Budget Request '!B269,0)</f>
        <v>ADP/Computer Services</v>
      </c>
      <c r="C267" s="825"/>
      <c r="D267" s="870"/>
      <c r="E267" s="251">
        <f>IF('Cumulative Budget Request '!$L269='Member A'!$L$1,'Cumulative Budget Request '!E269,0)</f>
        <v>0</v>
      </c>
      <c r="F267" s="251">
        <f>IF('Cumulative Budget Request '!$L269='Member A'!$L$1,'Cumulative Budget Request '!F269,0)</f>
        <v>0</v>
      </c>
      <c r="G267" s="251">
        <f>IF('Cumulative Budget Request '!$L269='Member A'!$L$1,'Cumulative Budget Request '!G269,0)</f>
        <v>0</v>
      </c>
      <c r="H267" s="251">
        <f>IF('Cumulative Budget Request '!$L269='Member A'!$L$1,'Cumulative Budget Request '!H269,0)</f>
        <v>0</v>
      </c>
      <c r="I267" s="251">
        <f>IF('Cumulative Budget Request '!$L269='Member A'!$L$1,'Cumulative Budget Request '!I269,0)</f>
        <v>0</v>
      </c>
      <c r="J267" s="172">
        <f t="shared" si="90"/>
        <v>0</v>
      </c>
      <c r="K267" s="3"/>
      <c r="L267" s="3"/>
      <c r="M267" s="3"/>
    </row>
    <row r="268" spans="1:17">
      <c r="A268" s="842"/>
      <c r="B268" s="851" t="str">
        <f>IF('Cumulative Budget Request '!L270='Member A'!$L$1,'Cumulative Budget Request '!B270,0)</f>
        <v>Equipment or Facility Rental/User Fees</v>
      </c>
      <c r="C268" s="825"/>
      <c r="D268" s="870"/>
      <c r="E268" s="251">
        <f>IF('Cumulative Budget Request '!$L270='Member A'!$L$1,'Cumulative Budget Request '!E270,0)</f>
        <v>0</v>
      </c>
      <c r="F268" s="251">
        <f>IF('Cumulative Budget Request '!$L270='Member A'!$L$1,'Cumulative Budget Request '!F270,0)</f>
        <v>0</v>
      </c>
      <c r="G268" s="251">
        <f>IF('Cumulative Budget Request '!$L270='Member A'!$L$1,'Cumulative Budget Request '!G270,0)</f>
        <v>0</v>
      </c>
      <c r="H268" s="251">
        <f>IF('Cumulative Budget Request '!$L270='Member A'!$L$1,'Cumulative Budget Request '!H270,0)</f>
        <v>0</v>
      </c>
      <c r="I268" s="251">
        <f>IF('Cumulative Budget Request '!$L270='Member A'!$L$1,'Cumulative Budget Request '!I270,0)</f>
        <v>0</v>
      </c>
      <c r="J268" s="172">
        <f t="shared" si="90"/>
        <v>0</v>
      </c>
      <c r="K268" s="3"/>
      <c r="L268" s="3"/>
      <c r="M268" s="3"/>
    </row>
    <row r="269" spans="1:17">
      <c r="A269" s="842"/>
      <c r="B269" s="851" t="str">
        <f>IF('Cumulative Budget Request '!L271='Member A'!$L$1,'Cumulative Budget Request '!B271,0)</f>
        <v>Alterations and Renovations</v>
      </c>
      <c r="C269" s="825"/>
      <c r="D269" s="870"/>
      <c r="E269" s="251">
        <f>IF('Cumulative Budget Request '!$L271='Member A'!$L$1,'Cumulative Budget Request '!E271,0)</f>
        <v>0</v>
      </c>
      <c r="F269" s="251">
        <f>IF('Cumulative Budget Request '!$L271='Member A'!$L$1,'Cumulative Budget Request '!F271,0)</f>
        <v>0</v>
      </c>
      <c r="G269" s="251">
        <f>IF('Cumulative Budget Request '!$L271='Member A'!$L$1,'Cumulative Budget Request '!G271,0)</f>
        <v>0</v>
      </c>
      <c r="H269" s="251">
        <f>IF('Cumulative Budget Request '!$L271='Member A'!$L$1,'Cumulative Budget Request '!H271,0)</f>
        <v>0</v>
      </c>
      <c r="I269" s="251">
        <f>IF('Cumulative Budget Request '!$L271='Member A'!$L$1,'Cumulative Budget Request '!I271,0)</f>
        <v>0</v>
      </c>
      <c r="J269" s="172">
        <f t="shared" si="90"/>
        <v>0</v>
      </c>
      <c r="K269" s="3"/>
      <c r="L269" s="3"/>
      <c r="M269" s="3"/>
    </row>
    <row r="270" spans="1:17">
      <c r="A270" s="842"/>
      <c r="B270" s="851" t="str">
        <f>IF('Cumulative Budget Request '!L272='Member A'!$L$1,'Cumulative Budget Request '!B272,0)</f>
        <v>Other:  Conference Fees</v>
      </c>
      <c r="C270" s="825"/>
      <c r="D270" s="870"/>
      <c r="E270" s="251">
        <f>IF('Cumulative Budget Request '!$L272='Member A'!$L$1,'Cumulative Budget Request '!E272,0)</f>
        <v>0</v>
      </c>
      <c r="F270" s="251">
        <f>IF('Cumulative Budget Request '!$L272='Member A'!$L$1,'Cumulative Budget Request '!F272,0)</f>
        <v>0</v>
      </c>
      <c r="G270" s="251">
        <f>IF('Cumulative Budget Request '!$L272='Member A'!$L$1,'Cumulative Budget Request '!G272,0)</f>
        <v>0</v>
      </c>
      <c r="H270" s="251">
        <f>IF('Cumulative Budget Request '!$L272='Member A'!$L$1,'Cumulative Budget Request '!H272,0)</f>
        <v>0</v>
      </c>
      <c r="I270" s="251">
        <f>IF('Cumulative Budget Request '!$L272='Member A'!$L$1,'Cumulative Budget Request '!I272,0)</f>
        <v>0</v>
      </c>
      <c r="J270" s="172">
        <f t="shared" si="90"/>
        <v>0</v>
      </c>
      <c r="K270" s="3"/>
      <c r="L270" s="3"/>
      <c r="M270" s="3"/>
    </row>
    <row r="271" spans="1:17">
      <c r="A271" s="842"/>
      <c r="B271" s="851" t="str">
        <f>IF('Cumulative Budget Request '!L273='Member A'!$L$1,'Cumulative Budget Request '!B273,0)</f>
        <v>Other:  Animal Care</v>
      </c>
      <c r="C271" s="825"/>
      <c r="D271" s="870"/>
      <c r="E271" s="251">
        <f>IF('Cumulative Budget Request '!$L273='Member A'!$L$1,'Cumulative Budget Request '!E273,0)</f>
        <v>0</v>
      </c>
      <c r="F271" s="251">
        <f>IF('Cumulative Budget Request '!$L273='Member A'!$L$1,'Cumulative Budget Request '!F273,0)</f>
        <v>0</v>
      </c>
      <c r="G271" s="251">
        <f>IF('Cumulative Budget Request '!$L273='Member A'!$L$1,'Cumulative Budget Request '!G273,0)</f>
        <v>0</v>
      </c>
      <c r="H271" s="251">
        <f>IF('Cumulative Budget Request '!$L273='Member A'!$L$1,'Cumulative Budget Request '!H273,0)</f>
        <v>0</v>
      </c>
      <c r="I271" s="251">
        <f>IF('Cumulative Budget Request '!$L273='Member A'!$L$1,'Cumulative Budget Request '!I273,0)</f>
        <v>0</v>
      </c>
      <c r="J271" s="172">
        <f t="shared" ref="J271" si="91">SUM(E271:I271)</f>
        <v>0</v>
      </c>
      <c r="K271" s="21"/>
      <c r="L271" s="308"/>
      <c r="M271" s="3"/>
      <c r="N271" s="3"/>
      <c r="O271" s="3"/>
      <c r="P271" s="3"/>
      <c r="Q271" s="3"/>
    </row>
    <row r="272" spans="1:17">
      <c r="A272" s="842"/>
      <c r="B272" s="851" t="str">
        <f>IF('Cumulative Budget Request '!L274='Member A'!$L$1,'Cumulative Budget Request '!B274,0)</f>
        <v>Instrument Maintenance and Service</v>
      </c>
      <c r="C272" s="825"/>
      <c r="D272" s="870"/>
      <c r="E272" s="251">
        <f>IF('Cumulative Budget Request '!$L274='Member A'!$L$1,'Cumulative Budget Request '!E274,0)</f>
        <v>0</v>
      </c>
      <c r="F272" s="251">
        <f>IF('Cumulative Budget Request '!$L274='Member A'!$L$1,'Cumulative Budget Request '!F274,0)</f>
        <v>0</v>
      </c>
      <c r="G272" s="251">
        <f>IF('Cumulative Budget Request '!$L274='Member A'!$L$1,'Cumulative Budget Request '!G274,0)</f>
        <v>0</v>
      </c>
      <c r="H272" s="251">
        <f>IF('Cumulative Budget Request '!$L274='Member A'!$L$1,'Cumulative Budget Request '!H274,0)</f>
        <v>0</v>
      </c>
      <c r="I272" s="251">
        <f>IF('Cumulative Budget Request '!$L274='Member A'!$L$1,'Cumulative Budget Request '!I274,0)</f>
        <v>0</v>
      </c>
      <c r="J272" s="172">
        <f t="shared" si="90"/>
        <v>0</v>
      </c>
      <c r="N272" s="9"/>
      <c r="O272" s="9"/>
      <c r="P272" s="9"/>
    </row>
    <row r="273" spans="1:36">
      <c r="A273" s="868"/>
      <c r="B273" s="871" t="s">
        <v>37</v>
      </c>
      <c r="C273" s="871"/>
      <c r="D273" s="871"/>
      <c r="E273" s="173">
        <f t="shared" ref="E273:J273" si="92">SUM(E266:E272)</f>
        <v>0</v>
      </c>
      <c r="F273" s="173">
        <f t="shared" si="92"/>
        <v>0</v>
      </c>
      <c r="G273" s="173">
        <f t="shared" si="92"/>
        <v>0</v>
      </c>
      <c r="H273" s="173">
        <f t="shared" si="92"/>
        <v>0</v>
      </c>
      <c r="I273" s="173">
        <f t="shared" si="92"/>
        <v>0</v>
      </c>
      <c r="J273" s="174">
        <f t="shared" si="92"/>
        <v>0</v>
      </c>
      <c r="L273" s="24"/>
      <c r="AI273" s="120"/>
    </row>
    <row r="274" spans="1:36" ht="13.8" hidden="1" thickBot="1">
      <c r="A274" s="6"/>
      <c r="G274" s="17"/>
      <c r="H274" s="17"/>
      <c r="I274" s="17"/>
      <c r="J274" s="26"/>
      <c r="L274" s="24"/>
      <c r="AI274" s="119"/>
    </row>
    <row r="275" spans="1:36" ht="14.4" hidden="1" thickTop="1" thickBot="1">
      <c r="A275" s="31" t="s">
        <v>240</v>
      </c>
      <c r="J275" s="33"/>
      <c r="L275" s="24"/>
      <c r="M275" s="381" t="s">
        <v>241</v>
      </c>
      <c r="N275" s="382"/>
      <c r="O275" s="382"/>
      <c r="P275" s="382"/>
      <c r="Q275" s="383"/>
      <c r="AI275" s="119"/>
      <c r="AJ275" s="10"/>
    </row>
    <row r="276" spans="1:36" ht="13.8" hidden="1" thickTop="1">
      <c r="A276" s="10"/>
      <c r="B276" s="362" t="str">
        <f>IF('Cumulative Budget Request '!L278='Member A'!$L$1,'Cumulative Budget Request '!B278,0)</f>
        <v>xyz</v>
      </c>
      <c r="C276" s="10"/>
      <c r="E276" s="251">
        <f>IF('Cumulative Budget Request '!$L278='Member A'!$L$1,'Cumulative Budget Request '!E278,0)</f>
        <v>0</v>
      </c>
      <c r="F276" s="251">
        <f>IF('Cumulative Budget Request '!$L278='Member A'!$L$1,'Cumulative Budget Request '!F278,0)</f>
        <v>0</v>
      </c>
      <c r="G276" s="251">
        <f>IF('Cumulative Budget Request '!$L278='Member A'!$L$1,'Cumulative Budget Request '!G278,0)</f>
        <v>0</v>
      </c>
      <c r="H276" s="251">
        <f>IF('Cumulative Budget Request '!$L278='Member A'!$L$1,'Cumulative Budget Request '!H278,0)</f>
        <v>0</v>
      </c>
      <c r="I276" s="251">
        <f>IF('Cumulative Budget Request '!$L278='Member A'!$L$1,'Cumulative Budget Request '!I278,0)</f>
        <v>0</v>
      </c>
      <c r="J276" s="172">
        <f t="shared" ref="J276:J279" si="93">SUM(E276:I276)</f>
        <v>0</v>
      </c>
      <c r="L276" s="24"/>
      <c r="M276" s="377" t="s">
        <v>250</v>
      </c>
      <c r="N276" s="378"/>
      <c r="O276" s="378"/>
      <c r="P276" s="379"/>
      <c r="Q276" s="380"/>
      <c r="R276" s="375"/>
      <c r="S276" s="375"/>
      <c r="T276" s="376"/>
      <c r="AJ276" s="10"/>
    </row>
    <row r="277" spans="1:36" hidden="1">
      <c r="A277" s="10"/>
      <c r="B277" s="362" t="str">
        <f>IF('Cumulative Budget Request '!L279='Member A'!$L$1,'Cumulative Budget Request '!B279,0)</f>
        <v>xyz</v>
      </c>
      <c r="C277" s="10"/>
      <c r="E277" s="251">
        <f>IF('Cumulative Budget Request '!$L279='Member A'!$L$1,'Cumulative Budget Request '!E279,0)</f>
        <v>0</v>
      </c>
      <c r="F277" s="251">
        <f>IF('Cumulative Budget Request '!$L279='Member A'!$L$1,'Cumulative Budget Request '!F279,0)</f>
        <v>0</v>
      </c>
      <c r="G277" s="251">
        <f>IF('Cumulative Budget Request '!$L279='Member A'!$L$1,'Cumulative Budget Request '!G279,0)</f>
        <v>0</v>
      </c>
      <c r="H277" s="251">
        <f>IF('Cumulative Budget Request '!$L279='Member A'!$L$1,'Cumulative Budget Request '!H279,0)</f>
        <v>0</v>
      </c>
      <c r="I277" s="251">
        <f>IF('Cumulative Budget Request '!$L279='Member A'!$L$1,'Cumulative Budget Request '!I279,0)</f>
        <v>0</v>
      </c>
      <c r="J277" s="172">
        <f t="shared" si="93"/>
        <v>0</v>
      </c>
      <c r="M277" s="526" t="s">
        <v>251</v>
      </c>
      <c r="N277" s="527"/>
      <c r="O277" s="527"/>
      <c r="P277" s="527"/>
      <c r="Q277" s="527"/>
      <c r="R277" s="527"/>
      <c r="S277" s="527"/>
      <c r="T277" s="528"/>
    </row>
    <row r="278" spans="1:36" ht="13.8" hidden="1" thickBot="1">
      <c r="A278" s="10"/>
      <c r="B278" s="362" t="str">
        <f>IF('Cumulative Budget Request '!L280='Member A'!$L$1,'Cumulative Budget Request '!B280,0)</f>
        <v>xyz</v>
      </c>
      <c r="C278" s="10"/>
      <c r="E278" s="251">
        <f>IF('Cumulative Budget Request '!$L280='Member A'!$L$1,'Cumulative Budget Request '!E280,0)</f>
        <v>0</v>
      </c>
      <c r="F278" s="251">
        <f>IF('Cumulative Budget Request '!$L280='Member A'!$L$1,'Cumulative Budget Request '!F280,0)</f>
        <v>0</v>
      </c>
      <c r="G278" s="251">
        <f>IF('Cumulative Budget Request '!$L280='Member A'!$L$1,'Cumulative Budget Request '!G280,0)</f>
        <v>0</v>
      </c>
      <c r="H278" s="251">
        <f>IF('Cumulative Budget Request '!$L280='Member A'!$L$1,'Cumulative Budget Request '!H280,0)</f>
        <v>0</v>
      </c>
      <c r="I278" s="251">
        <f>IF('Cumulative Budget Request '!$L280='Member A'!$L$1,'Cumulative Budget Request '!I280,0)</f>
        <v>0</v>
      </c>
      <c r="J278" s="172">
        <f t="shared" si="93"/>
        <v>0</v>
      </c>
      <c r="K278" s="21"/>
      <c r="L278" s="17"/>
      <c r="M278" s="523" t="s">
        <v>252</v>
      </c>
      <c r="N278" s="524"/>
      <c r="O278" s="524"/>
      <c r="P278" s="524"/>
      <c r="Q278" s="524"/>
      <c r="R278" s="524"/>
      <c r="S278" s="524"/>
      <c r="T278" s="525"/>
    </row>
    <row r="279" spans="1:36" hidden="1">
      <c r="A279" s="10"/>
      <c r="B279" s="362" t="str">
        <f>IF('Cumulative Budget Request '!L281='Member A'!$L$1,'Cumulative Budget Request '!B281,0)</f>
        <v>xyz</v>
      </c>
      <c r="C279" s="10"/>
      <c r="E279" s="251">
        <f>IF('Cumulative Budget Request '!$L281='Member A'!$L$1,'Cumulative Budget Request '!E281,0)</f>
        <v>0</v>
      </c>
      <c r="F279" s="251">
        <f>IF('Cumulative Budget Request '!$L281='Member A'!$L$1,'Cumulative Budget Request '!F281,0)</f>
        <v>0</v>
      </c>
      <c r="G279" s="251">
        <f>IF('Cumulative Budget Request '!$L281='Member A'!$L$1,'Cumulative Budget Request '!G281,0)</f>
        <v>0</v>
      </c>
      <c r="H279" s="251">
        <f>IF('Cumulative Budget Request '!$L281='Member A'!$L$1,'Cumulative Budget Request '!H281,0)</f>
        <v>0</v>
      </c>
      <c r="I279" s="251">
        <f>IF('Cumulative Budget Request '!$L281='Member A'!$L$1,'Cumulative Budget Request '!I281,0)</f>
        <v>0</v>
      </c>
      <c r="J279" s="172">
        <f t="shared" si="93"/>
        <v>0</v>
      </c>
      <c r="K279" s="3"/>
      <c r="L279" s="3"/>
      <c r="M279" s="310"/>
    </row>
    <row r="280" spans="1:36" hidden="1">
      <c r="A280" s="356"/>
      <c r="B280" s="614" t="s">
        <v>242</v>
      </c>
      <c r="C280" s="614"/>
      <c r="D280" s="614"/>
      <c r="E280" s="173">
        <f>SUM(E276:E279)</f>
        <v>0</v>
      </c>
      <c r="F280" s="173">
        <f t="shared" ref="F280:J280" si="94">SUM(F276:F279)</f>
        <v>0</v>
      </c>
      <c r="G280" s="173">
        <f t="shared" si="94"/>
        <v>0</v>
      </c>
      <c r="H280" s="173">
        <f t="shared" si="94"/>
        <v>0</v>
      </c>
      <c r="I280" s="173">
        <f t="shared" si="94"/>
        <v>0</v>
      </c>
      <c r="J280" s="174">
        <f t="shared" si="94"/>
        <v>0</v>
      </c>
      <c r="K280" s="3"/>
      <c r="L280" s="3"/>
      <c r="AH280" s="139"/>
    </row>
    <row r="281" spans="1:36">
      <c r="A281" s="6"/>
      <c r="G281" s="17"/>
      <c r="H281" s="17"/>
      <c r="I281" s="17"/>
      <c r="J281" s="26"/>
      <c r="K281" s="3"/>
      <c r="L281" s="3"/>
      <c r="AA281" s="139"/>
      <c r="AB281" s="139"/>
      <c r="AC281" s="139"/>
      <c r="AD281" s="139"/>
      <c r="AE281" s="139"/>
      <c r="AF281" s="139"/>
      <c r="AG281" s="139"/>
      <c r="AH281" s="10"/>
    </row>
    <row r="282" spans="1:36">
      <c r="A282" s="31" t="s">
        <v>128</v>
      </c>
      <c r="B282" s="636" t="s">
        <v>270</v>
      </c>
      <c r="C282" s="636"/>
      <c r="D282" s="636"/>
      <c r="E282" s="636"/>
      <c r="F282" s="636"/>
      <c r="G282" s="636"/>
      <c r="H282" s="636"/>
      <c r="I282" s="636"/>
      <c r="J282" s="26"/>
      <c r="K282" s="3"/>
      <c r="L282" s="3"/>
      <c r="M282" s="294"/>
      <c r="AA282" s="10"/>
      <c r="AB282" s="10"/>
      <c r="AC282" s="10"/>
      <c r="AD282" s="10"/>
      <c r="AE282" s="10"/>
      <c r="AF282" s="10"/>
      <c r="AG282" s="10"/>
      <c r="AH282" s="139"/>
    </row>
    <row r="283" spans="1:36">
      <c r="A283" s="825"/>
      <c r="B283" s="825" t="str">
        <f t="shared" ref="B283:B302" si="95">B363</f>
        <v>Sub1</v>
      </c>
      <c r="C283" s="825" t="str">
        <f>'Cumulative Budget Request '!C285</f>
        <v xml:space="preserve"> </v>
      </c>
      <c r="D283" s="842"/>
      <c r="E283" s="251">
        <f>IF('Cumulative Budget Request '!$L285='Member A'!$L$1,'Cumulative Budget Request '!E285,0)</f>
        <v>0</v>
      </c>
      <c r="F283" s="251">
        <f>IF('Cumulative Budget Request '!$L285='Member A'!$L$1,'Cumulative Budget Request '!F285,0)</f>
        <v>0</v>
      </c>
      <c r="G283" s="251">
        <f>IF('Cumulative Budget Request '!$L285='Member A'!$L$1,'Cumulative Budget Request '!G285,0)</f>
        <v>0</v>
      </c>
      <c r="H283" s="251">
        <f>IF('Cumulative Budget Request '!$L285='Member A'!$L$1,'Cumulative Budget Request '!H285,0)</f>
        <v>0</v>
      </c>
      <c r="I283" s="251">
        <f>IF('Cumulative Budget Request '!$L285='Member A'!$L$1,'Cumulative Budget Request '!I285,0)</f>
        <v>0</v>
      </c>
      <c r="J283" s="172">
        <f>SUM(E283:I283)</f>
        <v>0</v>
      </c>
      <c r="K283" s="3"/>
      <c r="L283" s="3"/>
      <c r="M283" s="294"/>
      <c r="AA283" s="139"/>
      <c r="AB283" s="139"/>
      <c r="AC283" s="139"/>
      <c r="AD283" s="139"/>
      <c r="AE283" s="139"/>
      <c r="AF283" s="139"/>
      <c r="AG283" s="139"/>
    </row>
    <row r="284" spans="1:36">
      <c r="A284" s="825"/>
      <c r="B284" s="825" t="str">
        <f t="shared" si="95"/>
        <v>Sub2</v>
      </c>
      <c r="C284" s="825" t="str">
        <f>'Cumulative Budget Request '!C286</f>
        <v xml:space="preserve"> </v>
      </c>
      <c r="D284" s="842"/>
      <c r="E284" s="251">
        <f>IF('Cumulative Budget Request '!$L286='Member A'!$L$1,'Cumulative Budget Request '!E286,0)</f>
        <v>0</v>
      </c>
      <c r="F284" s="251">
        <f>IF('Cumulative Budget Request '!$L286='Member A'!$L$1,'Cumulative Budget Request '!F286,0)</f>
        <v>0</v>
      </c>
      <c r="G284" s="251">
        <f>IF('Cumulative Budget Request '!$L286='Member A'!$L$1,'Cumulative Budget Request '!G286,0)</f>
        <v>0</v>
      </c>
      <c r="H284" s="251">
        <f>IF('Cumulative Budget Request '!$L286='Member A'!$L$1,'Cumulative Budget Request '!H286,0)</f>
        <v>0</v>
      </c>
      <c r="I284" s="251">
        <f>IF('Cumulative Budget Request '!$L286='Member A'!$L$1,'Cumulative Budget Request '!I286,0)</f>
        <v>0</v>
      </c>
      <c r="J284" s="172">
        <f t="shared" ref="J284:J285" si="96">SUM(E284:I284)</f>
        <v>0</v>
      </c>
      <c r="K284" s="3"/>
      <c r="L284" s="3"/>
      <c r="M284" s="3"/>
      <c r="N284" s="3"/>
      <c r="O284" s="3"/>
      <c r="P284" s="3"/>
    </row>
    <row r="285" spans="1:36">
      <c r="A285" s="825"/>
      <c r="B285" s="825" t="str">
        <f t="shared" si="95"/>
        <v>Sub3</v>
      </c>
      <c r="C285" s="825" t="str">
        <f>'Cumulative Budget Request '!C287</f>
        <v xml:space="preserve"> </v>
      </c>
      <c r="D285" s="842"/>
      <c r="E285" s="251">
        <f>IF('Cumulative Budget Request '!$L287='Member A'!$L$1,'Cumulative Budget Request '!E287,0)</f>
        <v>0</v>
      </c>
      <c r="F285" s="251">
        <f>IF('Cumulative Budget Request '!$L287='Member A'!$L$1,'Cumulative Budget Request '!F287,0)</f>
        <v>0</v>
      </c>
      <c r="G285" s="251">
        <f>IF('Cumulative Budget Request '!$L287='Member A'!$L$1,'Cumulative Budget Request '!G287,0)</f>
        <v>0</v>
      </c>
      <c r="H285" s="251">
        <f>IF('Cumulative Budget Request '!$L287='Member A'!$L$1,'Cumulative Budget Request '!H287,0)</f>
        <v>0</v>
      </c>
      <c r="I285" s="251">
        <f>IF('Cumulative Budget Request '!$L287='Member A'!$L$1,'Cumulative Budget Request '!I287,0)</f>
        <v>0</v>
      </c>
      <c r="J285" s="172">
        <f t="shared" si="96"/>
        <v>0</v>
      </c>
      <c r="K285" s="3"/>
      <c r="L285" s="3"/>
      <c r="M285" s="3"/>
      <c r="N285" s="3"/>
      <c r="O285" s="3"/>
      <c r="P285" s="3"/>
    </row>
    <row r="286" spans="1:36" hidden="1">
      <c r="A286" s="867"/>
      <c r="B286" s="825" t="str">
        <f t="shared" si="95"/>
        <v>Sub4</v>
      </c>
      <c r="C286" s="825" t="str">
        <f>'Cumulative Budget Request '!C288</f>
        <v xml:space="preserve"> </v>
      </c>
      <c r="D286" s="842"/>
      <c r="E286" s="251">
        <f>IF('Cumulative Budget Request '!$L288='Member A'!$L$1,'Cumulative Budget Request '!E288,0)</f>
        <v>0</v>
      </c>
      <c r="F286" s="251">
        <f>IF('Cumulative Budget Request '!$L288='Member A'!$L$1,'Cumulative Budget Request '!F288,0)</f>
        <v>0</v>
      </c>
      <c r="G286" s="251">
        <f>IF('Cumulative Budget Request '!$L288='Member A'!$L$1,'Cumulative Budget Request '!G288,0)</f>
        <v>0</v>
      </c>
      <c r="H286" s="251">
        <f>IF('Cumulative Budget Request '!$L288='Member A'!$L$1,'Cumulative Budget Request '!H288,0)</f>
        <v>0</v>
      </c>
      <c r="I286" s="251">
        <f>IF('Cumulative Budget Request '!$L288='Member A'!$L$1,'Cumulative Budget Request '!I288,0)</f>
        <v>0</v>
      </c>
      <c r="J286" s="172">
        <f>SUM(E286:I286)</f>
        <v>0</v>
      </c>
      <c r="K286" s="3"/>
      <c r="L286" s="3"/>
      <c r="M286" s="3"/>
      <c r="N286" s="3"/>
      <c r="O286" s="3"/>
      <c r="P286" s="3"/>
    </row>
    <row r="287" spans="1:36" hidden="1">
      <c r="A287" s="867"/>
      <c r="B287" s="825" t="str">
        <f t="shared" si="95"/>
        <v>Sub5</v>
      </c>
      <c r="C287" s="825" t="str">
        <f>'Cumulative Budget Request '!C289</f>
        <v xml:space="preserve"> </v>
      </c>
      <c r="D287" s="842"/>
      <c r="E287" s="251">
        <f>IF('Cumulative Budget Request '!$L289='Member A'!$L$1,'Cumulative Budget Request '!E289,0)</f>
        <v>0</v>
      </c>
      <c r="F287" s="251">
        <f>IF('Cumulative Budget Request '!$L289='Member A'!$L$1,'Cumulative Budget Request '!F289,0)</f>
        <v>0</v>
      </c>
      <c r="G287" s="251">
        <f>IF('Cumulative Budget Request '!$L289='Member A'!$L$1,'Cumulative Budget Request '!G289,0)</f>
        <v>0</v>
      </c>
      <c r="H287" s="251">
        <f>IF('Cumulative Budget Request '!$L289='Member A'!$L$1,'Cumulative Budget Request '!H289,0)</f>
        <v>0</v>
      </c>
      <c r="I287" s="251">
        <f>IF('Cumulative Budget Request '!$L289='Member A'!$L$1,'Cumulative Budget Request '!I289,0)</f>
        <v>0</v>
      </c>
      <c r="J287" s="172">
        <f t="shared" ref="J287:J302" si="97">SUM(E287:I287)</f>
        <v>0</v>
      </c>
      <c r="K287" s="3"/>
      <c r="L287" s="3"/>
      <c r="M287" s="3"/>
      <c r="N287" s="3"/>
      <c r="O287" s="3"/>
      <c r="P287" s="3"/>
      <c r="AH287" s="146"/>
    </row>
    <row r="288" spans="1:36" hidden="1">
      <c r="A288" s="867"/>
      <c r="B288" s="825" t="str">
        <f t="shared" si="95"/>
        <v>Sub6</v>
      </c>
      <c r="C288" s="825" t="str">
        <f>'Cumulative Budget Request '!C290</f>
        <v xml:space="preserve"> </v>
      </c>
      <c r="D288" s="842"/>
      <c r="E288" s="251">
        <f>IF('Cumulative Budget Request '!$L290='Member A'!$L$1,'Cumulative Budget Request '!E290,0)</f>
        <v>0</v>
      </c>
      <c r="F288" s="251">
        <f>IF('Cumulative Budget Request '!$L290='Member A'!$L$1,'Cumulative Budget Request '!F290,0)</f>
        <v>0</v>
      </c>
      <c r="G288" s="251">
        <f>IF('Cumulative Budget Request '!$L290='Member A'!$L$1,'Cumulative Budget Request '!G290,0)</f>
        <v>0</v>
      </c>
      <c r="H288" s="251">
        <f>IF('Cumulative Budget Request '!$L290='Member A'!$L$1,'Cumulative Budget Request '!H290,0)</f>
        <v>0</v>
      </c>
      <c r="I288" s="251">
        <f>IF('Cumulative Budget Request '!$L290='Member A'!$L$1,'Cumulative Budget Request '!I290,0)</f>
        <v>0</v>
      </c>
      <c r="J288" s="172">
        <f t="shared" si="97"/>
        <v>0</v>
      </c>
      <c r="K288" s="3"/>
      <c r="L288" s="3"/>
      <c r="M288" s="3"/>
      <c r="N288" s="3"/>
      <c r="O288" s="3"/>
      <c r="P288" s="3"/>
      <c r="AA288" s="146"/>
      <c r="AB288" s="146"/>
      <c r="AC288" s="146"/>
      <c r="AD288" s="146"/>
      <c r="AE288" s="146"/>
      <c r="AF288" s="146"/>
      <c r="AG288" s="146"/>
    </row>
    <row r="289" spans="1:34" hidden="1">
      <c r="A289" s="867"/>
      <c r="B289" s="825" t="str">
        <f t="shared" si="95"/>
        <v>Sub7</v>
      </c>
      <c r="C289" s="825" t="str">
        <f>'Cumulative Budget Request '!C291</f>
        <v xml:space="preserve"> </v>
      </c>
      <c r="D289" s="842"/>
      <c r="E289" s="251">
        <f>IF('Cumulative Budget Request '!$L291='Member A'!$L$1,'Cumulative Budget Request '!E291,0)</f>
        <v>0</v>
      </c>
      <c r="F289" s="251">
        <f>IF('Cumulative Budget Request '!$L291='Member A'!$L$1,'Cumulative Budget Request '!F291,0)</f>
        <v>0</v>
      </c>
      <c r="G289" s="251">
        <f>IF('Cumulative Budget Request '!$L291='Member A'!$L$1,'Cumulative Budget Request '!G291,0)</f>
        <v>0</v>
      </c>
      <c r="H289" s="251">
        <f>IF('Cumulative Budget Request '!$L291='Member A'!$L$1,'Cumulative Budget Request '!H291,0)</f>
        <v>0</v>
      </c>
      <c r="I289" s="251">
        <f>IF('Cumulative Budget Request '!$L291='Member A'!$L$1,'Cumulative Budget Request '!I291,0)</f>
        <v>0</v>
      </c>
      <c r="J289" s="172">
        <f t="shared" si="97"/>
        <v>0</v>
      </c>
      <c r="K289" s="3"/>
      <c r="L289" s="3"/>
      <c r="M289" s="3"/>
      <c r="N289" s="3"/>
      <c r="O289" s="3"/>
      <c r="P289" s="3"/>
      <c r="AH289" s="146"/>
    </row>
    <row r="290" spans="1:34" hidden="1">
      <c r="A290" s="867"/>
      <c r="B290" s="825" t="str">
        <f t="shared" si="95"/>
        <v>Sub8</v>
      </c>
      <c r="C290" s="825" t="str">
        <f>'Cumulative Budget Request '!C292</f>
        <v xml:space="preserve"> </v>
      </c>
      <c r="D290" s="842"/>
      <c r="E290" s="251">
        <f>IF('Cumulative Budget Request '!$L292='Member A'!$L$1,'Cumulative Budget Request '!E292,0)</f>
        <v>0</v>
      </c>
      <c r="F290" s="251">
        <f>IF('Cumulative Budget Request '!$L292='Member A'!$L$1,'Cumulative Budget Request '!F292,0)</f>
        <v>0</v>
      </c>
      <c r="G290" s="251">
        <f>IF('Cumulative Budget Request '!$L292='Member A'!$L$1,'Cumulative Budget Request '!G292,0)</f>
        <v>0</v>
      </c>
      <c r="H290" s="251">
        <f>IF('Cumulative Budget Request '!$L292='Member A'!$L$1,'Cumulative Budget Request '!H292,0)</f>
        <v>0</v>
      </c>
      <c r="I290" s="251">
        <f>IF('Cumulative Budget Request '!$L292='Member A'!$L$1,'Cumulative Budget Request '!I292,0)</f>
        <v>0</v>
      </c>
      <c r="J290" s="172">
        <f t="shared" si="97"/>
        <v>0</v>
      </c>
      <c r="K290" s="3"/>
      <c r="L290" s="3"/>
      <c r="M290" s="3"/>
      <c r="N290" s="3"/>
      <c r="O290" s="3"/>
      <c r="P290" s="3"/>
      <c r="AA290" s="146"/>
      <c r="AB290" s="146"/>
      <c r="AC290" s="146"/>
      <c r="AD290" s="146"/>
      <c r="AE290" s="146"/>
      <c r="AF290" s="146"/>
      <c r="AG290" s="146"/>
    </row>
    <row r="291" spans="1:34" hidden="1">
      <c r="A291" s="867"/>
      <c r="B291" s="825" t="str">
        <f t="shared" si="95"/>
        <v>Sub9</v>
      </c>
      <c r="C291" s="825" t="str">
        <f>'Cumulative Budget Request '!C293</f>
        <v xml:space="preserve"> </v>
      </c>
      <c r="D291" s="842"/>
      <c r="E291" s="251">
        <f>IF('Cumulative Budget Request '!$L293='Member A'!$L$1,'Cumulative Budget Request '!E293,0)</f>
        <v>0</v>
      </c>
      <c r="F291" s="251">
        <f>IF('Cumulative Budget Request '!$L293='Member A'!$L$1,'Cumulative Budget Request '!F293,0)</f>
        <v>0</v>
      </c>
      <c r="G291" s="251">
        <f>IF('Cumulative Budget Request '!$L293='Member A'!$L$1,'Cumulative Budget Request '!G293,0)</f>
        <v>0</v>
      </c>
      <c r="H291" s="251">
        <f>IF('Cumulative Budget Request '!$L293='Member A'!$L$1,'Cumulative Budget Request '!H293,0)</f>
        <v>0</v>
      </c>
      <c r="I291" s="251">
        <f>IF('Cumulative Budget Request '!$L293='Member A'!$L$1,'Cumulative Budget Request '!I293,0)</f>
        <v>0</v>
      </c>
      <c r="J291" s="172">
        <f t="shared" si="97"/>
        <v>0</v>
      </c>
      <c r="K291" s="3"/>
      <c r="L291" s="3"/>
      <c r="M291" s="3"/>
      <c r="N291" s="3"/>
      <c r="O291" s="3"/>
      <c r="P291" s="3"/>
      <c r="AH291" s="146"/>
    </row>
    <row r="292" spans="1:34" hidden="1">
      <c r="A292" s="867"/>
      <c r="B292" s="825" t="str">
        <f t="shared" si="95"/>
        <v>Sub10</v>
      </c>
      <c r="C292" s="825" t="str">
        <f>'Cumulative Budget Request '!C294</f>
        <v xml:space="preserve"> </v>
      </c>
      <c r="D292" s="842"/>
      <c r="E292" s="251">
        <f>IF('Cumulative Budget Request '!$L294='Member A'!$L$1,'Cumulative Budget Request '!E294,0)</f>
        <v>0</v>
      </c>
      <c r="F292" s="251">
        <f>IF('Cumulative Budget Request '!$L294='Member A'!$L$1,'Cumulative Budget Request '!F294,0)</f>
        <v>0</v>
      </c>
      <c r="G292" s="251">
        <f>IF('Cumulative Budget Request '!$L294='Member A'!$L$1,'Cumulative Budget Request '!G294,0)</f>
        <v>0</v>
      </c>
      <c r="H292" s="251">
        <f>IF('Cumulative Budget Request '!$L294='Member A'!$L$1,'Cumulative Budget Request '!H294,0)</f>
        <v>0</v>
      </c>
      <c r="I292" s="251">
        <f>IF('Cumulative Budget Request '!$L294='Member A'!$L$1,'Cumulative Budget Request '!I294,0)</f>
        <v>0</v>
      </c>
      <c r="J292" s="172">
        <f t="shared" si="97"/>
        <v>0</v>
      </c>
      <c r="K292" s="3"/>
      <c r="L292" s="3"/>
      <c r="M292" s="3"/>
      <c r="N292" s="3"/>
      <c r="O292" s="3"/>
      <c r="P292" s="3"/>
      <c r="AA292" s="146"/>
      <c r="AB292" s="146"/>
      <c r="AC292" s="146"/>
      <c r="AD292" s="146"/>
      <c r="AE292" s="146"/>
      <c r="AF292" s="146"/>
      <c r="AG292" s="146"/>
    </row>
    <row r="293" spans="1:34" hidden="1">
      <c r="A293" s="867"/>
      <c r="B293" s="825" t="str">
        <f t="shared" si="95"/>
        <v>Sub11</v>
      </c>
      <c r="C293" s="825" t="str">
        <f>'Cumulative Budget Request '!C295</f>
        <v xml:space="preserve"> </v>
      </c>
      <c r="D293" s="842"/>
      <c r="E293" s="251">
        <f>IF('Cumulative Budget Request '!$L295='Member A'!$L$1,'Cumulative Budget Request '!E295,0)</f>
        <v>0</v>
      </c>
      <c r="F293" s="251">
        <f>IF('Cumulative Budget Request '!$L295='Member A'!$L$1,'Cumulative Budget Request '!F295,0)</f>
        <v>0</v>
      </c>
      <c r="G293" s="251">
        <f>IF('Cumulative Budget Request '!$L295='Member A'!$L$1,'Cumulative Budget Request '!G295,0)</f>
        <v>0</v>
      </c>
      <c r="H293" s="251">
        <f>IF('Cumulative Budget Request '!$L295='Member A'!$L$1,'Cumulative Budget Request '!H295,0)</f>
        <v>0</v>
      </c>
      <c r="I293" s="251">
        <f>IF('Cumulative Budget Request '!$L295='Member A'!$L$1,'Cumulative Budget Request '!I295,0)</f>
        <v>0</v>
      </c>
      <c r="J293" s="172">
        <f t="shared" si="97"/>
        <v>0</v>
      </c>
      <c r="K293" s="3"/>
      <c r="L293" s="3"/>
      <c r="M293" s="3"/>
      <c r="N293" s="3"/>
      <c r="O293" s="3"/>
      <c r="P293" s="3"/>
    </row>
    <row r="294" spans="1:34" hidden="1">
      <c r="A294" s="867"/>
      <c r="B294" s="825" t="str">
        <f t="shared" si="95"/>
        <v>Sub12</v>
      </c>
      <c r="C294" s="825" t="str">
        <f>'Cumulative Budget Request '!C296</f>
        <v xml:space="preserve"> </v>
      </c>
      <c r="D294" s="842"/>
      <c r="E294" s="251">
        <f>IF('Cumulative Budget Request '!$L296='Member A'!$L$1,'Cumulative Budget Request '!E296,0)</f>
        <v>0</v>
      </c>
      <c r="F294" s="251">
        <f>IF('Cumulative Budget Request '!$L296='Member A'!$L$1,'Cumulative Budget Request '!F296,0)</f>
        <v>0</v>
      </c>
      <c r="G294" s="251">
        <f>IF('Cumulative Budget Request '!$L296='Member A'!$L$1,'Cumulative Budget Request '!G296,0)</f>
        <v>0</v>
      </c>
      <c r="H294" s="251">
        <f>IF('Cumulative Budget Request '!$L296='Member A'!$L$1,'Cumulative Budget Request '!H296,0)</f>
        <v>0</v>
      </c>
      <c r="I294" s="251">
        <f>IF('Cumulative Budget Request '!$L296='Member A'!$L$1,'Cumulative Budget Request '!I296,0)</f>
        <v>0</v>
      </c>
      <c r="J294" s="172">
        <f t="shared" si="97"/>
        <v>0</v>
      </c>
      <c r="K294" s="3"/>
      <c r="L294" s="3"/>
      <c r="M294" s="3"/>
      <c r="N294" s="3"/>
      <c r="O294" s="3"/>
      <c r="P294" s="3"/>
    </row>
    <row r="295" spans="1:34" hidden="1">
      <c r="A295" s="867"/>
      <c r="B295" s="825" t="str">
        <f t="shared" si="95"/>
        <v>Sub13</v>
      </c>
      <c r="C295" s="825" t="str">
        <f>'Cumulative Budget Request '!C297</f>
        <v xml:space="preserve"> </v>
      </c>
      <c r="D295" s="842"/>
      <c r="E295" s="251">
        <f>IF('Cumulative Budget Request '!$L297='Member A'!$L$1,'Cumulative Budget Request '!E297,0)</f>
        <v>0</v>
      </c>
      <c r="F295" s="251">
        <f>IF('Cumulative Budget Request '!$L297='Member A'!$L$1,'Cumulative Budget Request '!F297,0)</f>
        <v>0</v>
      </c>
      <c r="G295" s="251">
        <f>IF('Cumulative Budget Request '!$L297='Member A'!$L$1,'Cumulative Budget Request '!G297,0)</f>
        <v>0</v>
      </c>
      <c r="H295" s="251">
        <f>IF('Cumulative Budget Request '!$L297='Member A'!$L$1,'Cumulative Budget Request '!H297,0)</f>
        <v>0</v>
      </c>
      <c r="I295" s="251">
        <f>IF('Cumulative Budget Request '!$L297='Member A'!$L$1,'Cumulative Budget Request '!I297,0)</f>
        <v>0</v>
      </c>
      <c r="J295" s="172">
        <f t="shared" si="97"/>
        <v>0</v>
      </c>
      <c r="K295" s="3"/>
      <c r="L295" s="3"/>
      <c r="M295" s="3"/>
      <c r="N295" s="3"/>
      <c r="O295" s="3"/>
      <c r="P295" s="3"/>
    </row>
    <row r="296" spans="1:34" hidden="1">
      <c r="A296" s="867"/>
      <c r="B296" s="825" t="str">
        <f t="shared" si="95"/>
        <v>Sub14</v>
      </c>
      <c r="C296" s="825" t="str">
        <f>'Cumulative Budget Request '!C298</f>
        <v xml:space="preserve"> </v>
      </c>
      <c r="D296" s="842"/>
      <c r="E296" s="251">
        <f>IF('Cumulative Budget Request '!$L298='Member A'!$L$1,'Cumulative Budget Request '!E298,0)</f>
        <v>0</v>
      </c>
      <c r="F296" s="251">
        <f>IF('Cumulative Budget Request '!$L298='Member A'!$L$1,'Cumulative Budget Request '!F298,0)</f>
        <v>0</v>
      </c>
      <c r="G296" s="251">
        <f>IF('Cumulative Budget Request '!$L298='Member A'!$L$1,'Cumulative Budget Request '!G298,0)</f>
        <v>0</v>
      </c>
      <c r="H296" s="251">
        <f>IF('Cumulative Budget Request '!$L298='Member A'!$L$1,'Cumulative Budget Request '!H298,0)</f>
        <v>0</v>
      </c>
      <c r="I296" s="251">
        <f>IF('Cumulative Budget Request '!$L298='Member A'!$L$1,'Cumulative Budget Request '!I298,0)</f>
        <v>0</v>
      </c>
      <c r="J296" s="172">
        <f t="shared" si="97"/>
        <v>0</v>
      </c>
      <c r="K296" s="3"/>
      <c r="L296" s="3"/>
      <c r="M296" s="3"/>
      <c r="N296" s="3"/>
      <c r="O296" s="3"/>
      <c r="P296" s="3"/>
    </row>
    <row r="297" spans="1:34" hidden="1">
      <c r="A297" s="867"/>
      <c r="B297" s="825" t="str">
        <f t="shared" si="95"/>
        <v>Sub15</v>
      </c>
      <c r="C297" s="825" t="str">
        <f>'Cumulative Budget Request '!C299</f>
        <v xml:space="preserve"> </v>
      </c>
      <c r="D297" s="842"/>
      <c r="E297" s="251">
        <f>IF('Cumulative Budget Request '!$L299='Member A'!$L$1,'Cumulative Budget Request '!E299,0)</f>
        <v>0</v>
      </c>
      <c r="F297" s="251">
        <f>IF('Cumulative Budget Request '!$L299='Member A'!$L$1,'Cumulative Budget Request '!F299,0)</f>
        <v>0</v>
      </c>
      <c r="G297" s="251">
        <f>IF('Cumulative Budget Request '!$L299='Member A'!$L$1,'Cumulative Budget Request '!G299,0)</f>
        <v>0</v>
      </c>
      <c r="H297" s="251">
        <f>IF('Cumulative Budget Request '!$L299='Member A'!$L$1,'Cumulative Budget Request '!H299,0)</f>
        <v>0</v>
      </c>
      <c r="I297" s="251">
        <f>IF('Cumulative Budget Request '!$L299='Member A'!$L$1,'Cumulative Budget Request '!I299,0)</f>
        <v>0</v>
      </c>
      <c r="J297" s="172">
        <f t="shared" si="97"/>
        <v>0</v>
      </c>
      <c r="K297" s="3"/>
      <c r="L297" s="3"/>
      <c r="M297" s="3"/>
      <c r="N297" s="3"/>
      <c r="O297" s="3"/>
      <c r="P297" s="3"/>
    </row>
    <row r="298" spans="1:34" hidden="1">
      <c r="A298" s="867"/>
      <c r="B298" s="825" t="str">
        <f t="shared" si="95"/>
        <v>Sub16</v>
      </c>
      <c r="C298" s="825" t="str">
        <f>'Cumulative Budget Request '!C300</f>
        <v xml:space="preserve"> </v>
      </c>
      <c r="D298" s="842"/>
      <c r="E298" s="251">
        <f>IF('Cumulative Budget Request '!$L300='Member A'!$L$1,'Cumulative Budget Request '!E300,0)</f>
        <v>0</v>
      </c>
      <c r="F298" s="251">
        <f>IF('Cumulative Budget Request '!$L300='Member A'!$L$1,'Cumulative Budget Request '!F300,0)</f>
        <v>0</v>
      </c>
      <c r="G298" s="251">
        <f>IF('Cumulative Budget Request '!$L300='Member A'!$L$1,'Cumulative Budget Request '!G300,0)</f>
        <v>0</v>
      </c>
      <c r="H298" s="251">
        <f>IF('Cumulative Budget Request '!$L300='Member A'!$L$1,'Cumulative Budget Request '!H300,0)</f>
        <v>0</v>
      </c>
      <c r="I298" s="251">
        <f>IF('Cumulative Budget Request '!$L300='Member A'!$L$1,'Cumulative Budget Request '!I300,0)</f>
        <v>0</v>
      </c>
      <c r="J298" s="172">
        <f t="shared" si="97"/>
        <v>0</v>
      </c>
      <c r="K298" s="3"/>
      <c r="L298" s="3"/>
      <c r="M298" s="3"/>
      <c r="N298" s="3"/>
      <c r="O298" s="3"/>
      <c r="P298" s="3"/>
    </row>
    <row r="299" spans="1:34" hidden="1">
      <c r="A299" s="867"/>
      <c r="B299" s="825" t="str">
        <f t="shared" si="95"/>
        <v>Sub17</v>
      </c>
      <c r="C299" s="825" t="str">
        <f>'Cumulative Budget Request '!C301</f>
        <v xml:space="preserve"> </v>
      </c>
      <c r="D299" s="842"/>
      <c r="E299" s="251">
        <f>IF('Cumulative Budget Request '!$L301='Member A'!$L$1,'Cumulative Budget Request '!E301,0)</f>
        <v>0</v>
      </c>
      <c r="F299" s="251">
        <f>IF('Cumulative Budget Request '!$L301='Member A'!$L$1,'Cumulative Budget Request '!F301,0)</f>
        <v>0</v>
      </c>
      <c r="G299" s="251">
        <f>IF('Cumulative Budget Request '!$L301='Member A'!$L$1,'Cumulative Budget Request '!G301,0)</f>
        <v>0</v>
      </c>
      <c r="H299" s="251">
        <f>IF('Cumulative Budget Request '!$L301='Member A'!$L$1,'Cumulative Budget Request '!H301,0)</f>
        <v>0</v>
      </c>
      <c r="I299" s="251">
        <f>IF('Cumulative Budget Request '!$L301='Member A'!$L$1,'Cumulative Budget Request '!I301,0)</f>
        <v>0</v>
      </c>
      <c r="J299" s="172">
        <f t="shared" si="97"/>
        <v>0</v>
      </c>
      <c r="K299" s="3"/>
      <c r="L299" s="3"/>
    </row>
    <row r="300" spans="1:34" hidden="1">
      <c r="A300" s="867"/>
      <c r="B300" s="825" t="str">
        <f t="shared" si="95"/>
        <v>Sub18</v>
      </c>
      <c r="C300" s="825" t="str">
        <f>'Cumulative Budget Request '!C302</f>
        <v xml:space="preserve"> </v>
      </c>
      <c r="D300" s="842"/>
      <c r="E300" s="251">
        <f>IF('Cumulative Budget Request '!$L302='Member A'!$L$1,'Cumulative Budget Request '!E302,0)</f>
        <v>0</v>
      </c>
      <c r="F300" s="251">
        <f>IF('Cumulative Budget Request '!$L302='Member A'!$L$1,'Cumulative Budget Request '!F302,0)</f>
        <v>0</v>
      </c>
      <c r="G300" s="251">
        <f>IF('Cumulative Budget Request '!$L302='Member A'!$L$1,'Cumulative Budget Request '!G302,0)</f>
        <v>0</v>
      </c>
      <c r="H300" s="251">
        <f>IF('Cumulative Budget Request '!$L302='Member A'!$L$1,'Cumulative Budget Request '!H302,0)</f>
        <v>0</v>
      </c>
      <c r="I300" s="251">
        <f>IF('Cumulative Budget Request '!$L302='Member A'!$L$1,'Cumulative Budget Request '!I302,0)</f>
        <v>0</v>
      </c>
      <c r="J300" s="172">
        <f t="shared" si="97"/>
        <v>0</v>
      </c>
      <c r="K300" s="3"/>
      <c r="L300" s="3"/>
    </row>
    <row r="301" spans="1:34" hidden="1">
      <c r="A301" s="867"/>
      <c r="B301" s="825" t="str">
        <f t="shared" si="95"/>
        <v>Sub19</v>
      </c>
      <c r="C301" s="825" t="str">
        <f>'Cumulative Budget Request '!C303</f>
        <v xml:space="preserve"> </v>
      </c>
      <c r="D301" s="842"/>
      <c r="E301" s="251">
        <f>IF('Cumulative Budget Request '!$L303='Member A'!$L$1,'Cumulative Budget Request '!E303,0)</f>
        <v>0</v>
      </c>
      <c r="F301" s="251">
        <f>IF('Cumulative Budget Request '!$L303='Member A'!$L$1,'Cumulative Budget Request '!F303,0)</f>
        <v>0</v>
      </c>
      <c r="G301" s="251">
        <f>IF('Cumulative Budget Request '!$L303='Member A'!$L$1,'Cumulative Budget Request '!G303,0)</f>
        <v>0</v>
      </c>
      <c r="H301" s="251">
        <f>IF('Cumulative Budget Request '!$L303='Member A'!$L$1,'Cumulative Budget Request '!H303,0)</f>
        <v>0</v>
      </c>
      <c r="I301" s="251">
        <f>IF('Cumulative Budget Request '!$L303='Member A'!$L$1,'Cumulative Budget Request '!I303,0)</f>
        <v>0</v>
      </c>
      <c r="J301" s="172">
        <f t="shared" si="97"/>
        <v>0</v>
      </c>
      <c r="K301" s="3"/>
      <c r="L301" s="3"/>
      <c r="M301" s="3"/>
      <c r="N301" s="3"/>
      <c r="O301" s="3"/>
      <c r="P301" s="3"/>
    </row>
    <row r="302" spans="1:34" hidden="1">
      <c r="A302" s="867"/>
      <c r="B302" s="825" t="str">
        <f t="shared" si="95"/>
        <v>Sub20</v>
      </c>
      <c r="C302" s="825" t="str">
        <f>'Cumulative Budget Request '!C304</f>
        <v xml:space="preserve"> </v>
      </c>
      <c r="D302" s="842"/>
      <c r="E302" s="251">
        <f>IF('Cumulative Budget Request '!$L304='Member A'!$L$1,'Cumulative Budget Request '!E304,0)</f>
        <v>0</v>
      </c>
      <c r="F302" s="251">
        <f>IF('Cumulative Budget Request '!$L304='Member A'!$L$1,'Cumulative Budget Request '!F304,0)</f>
        <v>0</v>
      </c>
      <c r="G302" s="251">
        <f>IF('Cumulative Budget Request '!$L304='Member A'!$L$1,'Cumulative Budget Request '!G304,0)</f>
        <v>0</v>
      </c>
      <c r="H302" s="251">
        <f>IF('Cumulative Budget Request '!$L304='Member A'!$L$1,'Cumulative Budget Request '!H304,0)</f>
        <v>0</v>
      </c>
      <c r="I302" s="251">
        <f>IF('Cumulative Budget Request '!$L304='Member A'!$L$1,'Cumulative Budget Request '!I304,0)</f>
        <v>0</v>
      </c>
      <c r="J302" s="172">
        <f t="shared" si="97"/>
        <v>0</v>
      </c>
      <c r="K302" s="17"/>
      <c r="L302" s="17"/>
      <c r="M302" s="3"/>
      <c r="N302" s="3"/>
      <c r="O302" s="3"/>
      <c r="P302" s="3"/>
      <c r="Q302" s="3"/>
      <c r="R302" s="3"/>
    </row>
    <row r="303" spans="1:34" ht="15">
      <c r="A303" s="868"/>
      <c r="B303" s="871" t="s">
        <v>129</v>
      </c>
      <c r="C303" s="871"/>
      <c r="D303" s="871"/>
      <c r="E303" s="173">
        <f t="shared" ref="E303:J303" si="98">SUM(E282:E302)</f>
        <v>0</v>
      </c>
      <c r="F303" s="173">
        <f t="shared" si="98"/>
        <v>0</v>
      </c>
      <c r="G303" s="173">
        <f t="shared" si="98"/>
        <v>0</v>
      </c>
      <c r="H303" s="173">
        <f t="shared" si="98"/>
        <v>0</v>
      </c>
      <c r="I303" s="173">
        <f t="shared" si="98"/>
        <v>0</v>
      </c>
      <c r="J303" s="174">
        <f t="shared" si="98"/>
        <v>0</v>
      </c>
      <c r="K303" s="3"/>
      <c r="L303" s="3"/>
      <c r="M303" s="3"/>
      <c r="N303" s="3"/>
      <c r="O303" s="3"/>
      <c r="P303" s="3"/>
      <c r="AH303" s="111"/>
    </row>
    <row r="304" spans="1:34">
      <c r="A304" s="825"/>
      <c r="B304" s="825"/>
      <c r="C304" s="842"/>
      <c r="D304" s="842"/>
      <c r="E304" s="17"/>
      <c r="F304" s="17"/>
      <c r="G304" s="17"/>
      <c r="H304" s="17"/>
      <c r="I304" s="17"/>
      <c r="J304" s="26"/>
      <c r="K304" s="17"/>
      <c r="L304" s="3"/>
      <c r="M304" s="3"/>
      <c r="N304" s="3"/>
      <c r="O304" s="3"/>
      <c r="P304" s="3"/>
    </row>
    <row r="305" spans="1:33">
      <c r="A305" s="865" t="s">
        <v>369</v>
      </c>
      <c r="B305" s="872"/>
      <c r="C305" s="842"/>
      <c r="D305" s="842"/>
      <c r="G305" s="17"/>
      <c r="H305" s="17"/>
      <c r="I305" s="17"/>
      <c r="J305" s="26"/>
      <c r="K305" s="3"/>
      <c r="L305" s="17"/>
      <c r="M305" s="3"/>
      <c r="N305" s="3"/>
      <c r="O305" s="3"/>
      <c r="P305" s="3"/>
      <c r="Q305" s="3"/>
      <c r="R305" s="3"/>
    </row>
    <row r="306" spans="1:33" ht="12.75" customHeight="1">
      <c r="A306" s="873" t="s">
        <v>370</v>
      </c>
      <c r="B306" s="825"/>
      <c r="C306" s="825"/>
      <c r="D306" s="842"/>
      <c r="E306" s="57"/>
      <c r="F306" s="57"/>
      <c r="G306" s="57"/>
      <c r="H306" s="57"/>
      <c r="I306" s="57"/>
      <c r="J306" s="172"/>
      <c r="K306" s="3"/>
      <c r="L306" s="24"/>
      <c r="M306" s="3"/>
      <c r="N306" s="3"/>
      <c r="O306" s="3"/>
      <c r="P306" s="3"/>
    </row>
    <row r="307" spans="1:33" ht="12.75" customHeight="1">
      <c r="A307" s="873"/>
      <c r="B307" s="851" t="str">
        <f>IF('Cumulative Budget Request '!L309='Member A'!$L$1,'Cumulative Budget Request '!B309,0)</f>
        <v>Equipment Other Description</v>
      </c>
      <c r="C307" s="825"/>
      <c r="D307" s="842"/>
      <c r="E307" s="251">
        <f>IF('Cumulative Budget Request '!$L309='Member A'!$L$1,'Cumulative Budget Request '!E309,0)</f>
        <v>0</v>
      </c>
      <c r="F307" s="251">
        <f>IF('Cumulative Budget Request '!$L309='Member A'!$L$1,'Cumulative Budget Request '!F309,0)</f>
        <v>0</v>
      </c>
      <c r="G307" s="251">
        <f>IF('Cumulative Budget Request '!$L309='Member A'!$L$1,'Cumulative Budget Request '!G309,0)</f>
        <v>0</v>
      </c>
      <c r="H307" s="251">
        <f>IF('Cumulative Budget Request '!$L309='Member A'!$L$1,'Cumulative Budget Request '!H309,0)</f>
        <v>0</v>
      </c>
      <c r="I307" s="251">
        <f>IF('Cumulative Budget Request '!$L309='Member A'!$L$1,'Cumulative Budget Request '!I309,0)</f>
        <v>0</v>
      </c>
      <c r="J307" s="172">
        <f t="shared" ref="J307:J309" si="99">SUM(E307:I307)</f>
        <v>0</v>
      </c>
      <c r="K307" s="3"/>
      <c r="L307" s="24"/>
      <c r="M307" s="3"/>
      <c r="N307" s="3"/>
      <c r="O307" s="3"/>
      <c r="P307" s="3"/>
    </row>
    <row r="308" spans="1:33">
      <c r="A308" s="842"/>
      <c r="B308" s="851" t="str">
        <f>IF('Cumulative Budget Request '!L310='Member A'!$L$1,'Cumulative Budget Request '!B310,0)</f>
        <v>Equipment Other Description</v>
      </c>
      <c r="C308" s="825"/>
      <c r="D308" s="842"/>
      <c r="E308" s="251">
        <f>IF('Cumulative Budget Request '!$L310='Member A'!$L$1,'Cumulative Budget Request '!E310,0)</f>
        <v>0</v>
      </c>
      <c r="F308" s="251">
        <f>IF('Cumulative Budget Request '!$L310='Member A'!$L$1,'Cumulative Budget Request '!F310,0)</f>
        <v>0</v>
      </c>
      <c r="G308" s="251">
        <f>IF('Cumulative Budget Request '!$L310='Member A'!$L$1,'Cumulative Budget Request '!G310,0)</f>
        <v>0</v>
      </c>
      <c r="H308" s="251">
        <f>IF('Cumulative Budget Request '!$L310='Member A'!$L$1,'Cumulative Budget Request '!H310,0)</f>
        <v>0</v>
      </c>
      <c r="I308" s="251">
        <f>IF('Cumulative Budget Request '!$L310='Member A'!$L$1,'Cumulative Budget Request '!I310,0)</f>
        <v>0</v>
      </c>
      <c r="J308" s="172">
        <f t="shared" si="99"/>
        <v>0</v>
      </c>
      <c r="K308" s="3"/>
      <c r="L308" s="24"/>
      <c r="M308" s="3"/>
      <c r="N308" s="3"/>
      <c r="O308" s="3"/>
      <c r="P308" s="3"/>
    </row>
    <row r="309" spans="1:33">
      <c r="A309" s="842"/>
      <c r="B309" s="851" t="str">
        <f>IF('Cumulative Budget Request '!L311='Member A'!$L$1,'Cumulative Budget Request '!B311,0)</f>
        <v>Equipment Other Description</v>
      </c>
      <c r="C309" s="825"/>
      <c r="D309" s="842"/>
      <c r="E309" s="251">
        <f>IF('Cumulative Budget Request '!$L311='Member A'!$L$1,'Cumulative Budget Request '!E311,0)</f>
        <v>0</v>
      </c>
      <c r="F309" s="251">
        <f>IF('Cumulative Budget Request '!$L311='Member A'!$L$1,'Cumulative Budget Request '!F311,0)</f>
        <v>0</v>
      </c>
      <c r="G309" s="251">
        <f>IF('Cumulative Budget Request '!$L311='Member A'!$L$1,'Cumulative Budget Request '!G311,0)</f>
        <v>0</v>
      </c>
      <c r="H309" s="251">
        <f>IF('Cumulative Budget Request '!$L311='Member A'!$L$1,'Cumulative Budget Request '!H311,0)</f>
        <v>0</v>
      </c>
      <c r="I309" s="251">
        <f>IF('Cumulative Budget Request '!$L311='Member A'!$L$1,'Cumulative Budget Request '!I311,0)</f>
        <v>0</v>
      </c>
      <c r="J309" s="172">
        <f t="shared" si="99"/>
        <v>0</v>
      </c>
      <c r="K309" s="3"/>
      <c r="L309" s="24"/>
      <c r="M309" s="88"/>
      <c r="N309" s="88"/>
      <c r="O309" s="88"/>
      <c r="P309" s="88"/>
      <c r="Q309" s="88"/>
      <c r="R309" s="88"/>
    </row>
    <row r="310" spans="1:33">
      <c r="A310" s="873" t="s">
        <v>372</v>
      </c>
      <c r="B310" s="842"/>
      <c r="C310" s="825"/>
      <c r="D310" s="842"/>
      <c r="E310" s="57"/>
      <c r="F310" s="57"/>
      <c r="G310" s="57"/>
      <c r="H310" s="57"/>
      <c r="I310" s="57"/>
      <c r="J310" s="172"/>
      <c r="K310" s="3"/>
      <c r="L310" s="24"/>
      <c r="M310" s="3"/>
      <c r="N310" s="3"/>
      <c r="O310" s="3"/>
      <c r="P310" s="3"/>
    </row>
    <row r="311" spans="1:33">
      <c r="A311" s="874"/>
      <c r="B311" s="875" t="str">
        <f>IF('Cumulative Budget Request '!L313='Member A'!$L$1,'Cumulative Budget Request '!B313,0)</f>
        <v>Select Contract Services</v>
      </c>
      <c r="C311" s="875"/>
      <c r="D311" s="842"/>
      <c r="E311" s="251">
        <f>IF('Cumulative Budget Request '!$L313='Member A'!$L$1,'Cumulative Budget Request '!E313,0)</f>
        <v>0</v>
      </c>
      <c r="F311" s="251">
        <f>IF('Cumulative Budget Request '!$L313='Member A'!$L$1,'Cumulative Budget Request '!F313,0)</f>
        <v>0</v>
      </c>
      <c r="G311" s="251">
        <f>IF('Cumulative Budget Request '!$L313='Member A'!$L$1,'Cumulative Budget Request '!G313,0)</f>
        <v>0</v>
      </c>
      <c r="H311" s="251">
        <f>IF('Cumulative Budget Request '!$L313='Member A'!$L$1,'Cumulative Budget Request '!H313,0)</f>
        <v>0</v>
      </c>
      <c r="I311" s="251">
        <f>IF('Cumulative Budget Request '!$L313='Member A'!$L$1,'Cumulative Budget Request '!I313,0)</f>
        <v>0</v>
      </c>
      <c r="J311" s="172">
        <f t="shared" ref="J311:J313" si="100">SUM(E311:I311)</f>
        <v>0</v>
      </c>
      <c r="K311" s="3"/>
      <c r="L311" s="24"/>
      <c r="M311" s="3"/>
      <c r="N311" s="3"/>
      <c r="O311" s="3"/>
      <c r="P311" s="3"/>
    </row>
    <row r="312" spans="1:33">
      <c r="A312" s="874"/>
      <c r="B312" s="875" t="str">
        <f>IF('Cumulative Budget Request '!L314='Member A'!$L$1,'Cumulative Budget Request '!B314,0)</f>
        <v>Select Contract Services</v>
      </c>
      <c r="C312" s="875"/>
      <c r="D312" s="842"/>
      <c r="E312" s="251">
        <f>IF('Cumulative Budget Request '!$L314='Member A'!$L$1,'Cumulative Budget Request '!E314,0)</f>
        <v>0</v>
      </c>
      <c r="F312" s="251">
        <f>IF('Cumulative Budget Request '!$L314='Member A'!$L$1,'Cumulative Budget Request '!F314,0)</f>
        <v>0</v>
      </c>
      <c r="G312" s="251">
        <f>IF('Cumulative Budget Request '!$L314='Member A'!$L$1,'Cumulative Budget Request '!G314,0)</f>
        <v>0</v>
      </c>
      <c r="H312" s="251">
        <f>IF('Cumulative Budget Request '!$L314='Member A'!$L$1,'Cumulative Budget Request '!H314,0)</f>
        <v>0</v>
      </c>
      <c r="I312" s="251">
        <f>IF('Cumulative Budget Request '!$L314='Member A'!$L$1,'Cumulative Budget Request '!I314,0)</f>
        <v>0</v>
      </c>
      <c r="J312" s="172">
        <f t="shared" si="100"/>
        <v>0</v>
      </c>
      <c r="K312" s="3"/>
      <c r="L312" s="24"/>
      <c r="M312" s="3"/>
      <c r="N312" s="3"/>
      <c r="O312" s="3"/>
      <c r="P312" s="3"/>
    </row>
    <row r="313" spans="1:33">
      <c r="A313" s="874"/>
      <c r="B313" s="875" t="str">
        <f>IF('Cumulative Budget Request '!L315='Member A'!$L$1,'Cumulative Budget Request '!B315,0)</f>
        <v>Select Contract Services</v>
      </c>
      <c r="C313" s="875"/>
      <c r="D313" s="842"/>
      <c r="E313" s="251">
        <f>IF('Cumulative Budget Request '!$L315='Member A'!$L$1,'Cumulative Budget Request '!E315,0)</f>
        <v>0</v>
      </c>
      <c r="F313" s="251">
        <f>IF('Cumulative Budget Request '!$L315='Member A'!$L$1,'Cumulative Budget Request '!F315,0)</f>
        <v>0</v>
      </c>
      <c r="G313" s="251">
        <f>IF('Cumulative Budget Request '!$L315='Member A'!$L$1,'Cumulative Budget Request '!G315,0)</f>
        <v>0</v>
      </c>
      <c r="H313" s="251">
        <f>IF('Cumulative Budget Request '!$L315='Member A'!$L$1,'Cumulative Budget Request '!H315,0)</f>
        <v>0</v>
      </c>
      <c r="I313" s="251">
        <f>IF('Cumulative Budget Request '!$L315='Member A'!$L$1,'Cumulative Budget Request '!I315,0)</f>
        <v>0</v>
      </c>
      <c r="J313" s="172">
        <f t="shared" si="100"/>
        <v>0</v>
      </c>
      <c r="K313" s="3"/>
      <c r="L313" s="24"/>
      <c r="M313" s="3"/>
      <c r="N313" s="3"/>
      <c r="O313" s="3"/>
      <c r="P313" s="3"/>
    </row>
    <row r="314" spans="1:33">
      <c r="A314" s="873" t="s">
        <v>373</v>
      </c>
      <c r="B314" s="825"/>
      <c r="C314" s="825"/>
      <c r="D314" s="842"/>
      <c r="E314" s="57"/>
      <c r="F314" s="57"/>
      <c r="G314" s="57"/>
      <c r="H314" s="57"/>
      <c r="I314" s="57"/>
      <c r="J314" s="172"/>
      <c r="K314" s="3"/>
      <c r="L314" s="24"/>
      <c r="M314" s="3"/>
      <c r="N314" s="3"/>
      <c r="O314" s="3"/>
      <c r="P314" s="3"/>
    </row>
    <row r="315" spans="1:33">
      <c r="A315" s="842"/>
      <c r="B315" s="851" t="str">
        <f>IF('Cumulative Budget Request '!L317='Member A'!$L$1,'Cumulative Budget Request '!B317,0)</f>
        <v>Carcass Disposal</v>
      </c>
      <c r="C315" s="825"/>
      <c r="D315" s="842"/>
      <c r="E315" s="251">
        <f>IF('Cumulative Budget Request '!$L317='Member A'!$L$1,'Cumulative Budget Request '!E317,0)</f>
        <v>0</v>
      </c>
      <c r="F315" s="251">
        <f>IF('Cumulative Budget Request '!$L317='Member A'!$L$1,'Cumulative Budget Request '!F317,0)</f>
        <v>0</v>
      </c>
      <c r="G315" s="251">
        <f>IF('Cumulative Budget Request '!$L317='Member A'!$L$1,'Cumulative Budget Request '!G317,0)</f>
        <v>0</v>
      </c>
      <c r="H315" s="251">
        <f>IF('Cumulative Budget Request '!$L317='Member A'!$L$1,'Cumulative Budget Request '!H317,0)</f>
        <v>0</v>
      </c>
      <c r="I315" s="251">
        <f>IF('Cumulative Budget Request '!$L317='Member A'!$L$1,'Cumulative Budget Request '!I317,0)</f>
        <v>0</v>
      </c>
      <c r="J315" s="172">
        <f>SUM(E315:I315)</f>
        <v>0</v>
      </c>
      <c r="K315" s="3"/>
      <c r="L315" s="24"/>
      <c r="M315" s="3"/>
      <c r="N315" s="3"/>
      <c r="O315" s="3"/>
      <c r="P315" s="3"/>
    </row>
    <row r="316" spans="1:33">
      <c r="A316" s="842"/>
      <c r="B316" s="851" t="str">
        <f>IF('Cumulative Budget Request '!L318='Member A'!$L$1,'Cumulative Budget Request '!B318,0)</f>
        <v>Hazardous Waste Diposal</v>
      </c>
      <c r="C316" s="825"/>
      <c r="D316" s="842"/>
      <c r="E316" s="251">
        <f>IF('Cumulative Budget Request '!$L318='Member A'!$L$1,'Cumulative Budget Request '!E318,0)</f>
        <v>0</v>
      </c>
      <c r="F316" s="251">
        <f>IF('Cumulative Budget Request '!$L318='Member A'!$L$1,'Cumulative Budget Request '!F318,0)</f>
        <v>0</v>
      </c>
      <c r="G316" s="251">
        <f>IF('Cumulative Budget Request '!$L318='Member A'!$L$1,'Cumulative Budget Request '!G318,0)</f>
        <v>0</v>
      </c>
      <c r="H316" s="251">
        <f>IF('Cumulative Budget Request '!$L318='Member A'!$L$1,'Cumulative Budget Request '!H318,0)</f>
        <v>0</v>
      </c>
      <c r="I316" s="251">
        <f>IF('Cumulative Budget Request '!$L318='Member A'!$L$1,'Cumulative Budget Request '!I318,0)</f>
        <v>0</v>
      </c>
      <c r="J316" s="172">
        <f>SUM(E316:I316)</f>
        <v>0</v>
      </c>
      <c r="K316" s="3"/>
      <c r="L316" s="24"/>
      <c r="M316" s="3"/>
      <c r="N316" s="3"/>
      <c r="O316" s="3"/>
      <c r="P316" s="3"/>
    </row>
    <row r="317" spans="1:33">
      <c r="A317" s="873" t="s">
        <v>47</v>
      </c>
      <c r="B317" s="825"/>
      <c r="C317" s="825"/>
      <c r="D317" s="842"/>
      <c r="E317" s="57"/>
      <c r="F317" s="57"/>
      <c r="G317" s="57"/>
      <c r="H317" s="57"/>
      <c r="I317" s="57"/>
      <c r="J317" s="172"/>
      <c r="K317" s="3"/>
      <c r="L317" s="24"/>
      <c r="M317" s="3"/>
      <c r="N317" s="3"/>
      <c r="O317" s="3"/>
      <c r="P317" s="3"/>
    </row>
    <row r="318" spans="1:33">
      <c r="A318" s="873"/>
      <c r="B318" s="851" t="str">
        <f>IF('Cumulative Budget Request '!L320='Member A'!$L$1,'Cumulative Budget Request '!B320,0)</f>
        <v>Rental of NON-TAMUS Facility</v>
      </c>
      <c r="C318" s="825"/>
      <c r="D318" s="842"/>
      <c r="E318" s="251">
        <f>IF('Cumulative Budget Request '!$L320='Member A'!$L$1,'Cumulative Budget Request '!E320,0)</f>
        <v>0</v>
      </c>
      <c r="F318" s="251">
        <f>IF('Cumulative Budget Request '!$L320='Member A'!$L$1,'Cumulative Budget Request '!F320,0)</f>
        <v>0</v>
      </c>
      <c r="G318" s="251">
        <f>IF('Cumulative Budget Request '!$L320='Member A'!$L$1,'Cumulative Budget Request '!G320,0)</f>
        <v>0</v>
      </c>
      <c r="H318" s="251">
        <f>IF('Cumulative Budget Request '!$L320='Member A'!$L$1,'Cumulative Budget Request '!H320,0)</f>
        <v>0</v>
      </c>
      <c r="I318" s="251">
        <f>IF('Cumulative Budget Request '!$L320='Member A'!$L$1,'Cumulative Budget Request '!I320,0)</f>
        <v>0</v>
      </c>
      <c r="J318" s="172">
        <f>SUM(E318:I318)</f>
        <v>0</v>
      </c>
      <c r="K318" s="3"/>
      <c r="L318" s="24"/>
      <c r="M318" s="3"/>
      <c r="N318" s="3"/>
      <c r="O318" s="3"/>
      <c r="P318" s="3"/>
    </row>
    <row r="319" spans="1:33">
      <c r="A319" s="842"/>
      <c r="B319" s="851" t="str">
        <f>IF('Cumulative Budget Request '!L321='Member A'!$L$1,'Cumulative Budget Request '!B321,0)</f>
        <v>Other:</v>
      </c>
      <c r="C319" s="825"/>
      <c r="D319" s="842"/>
      <c r="E319" s="251">
        <f>IF('Cumulative Budget Request '!$L321='Member A'!$L$1,'Cumulative Budget Request '!E321,0)</f>
        <v>0</v>
      </c>
      <c r="F319" s="251">
        <f>IF('Cumulative Budget Request '!$L321='Member A'!$L$1,'Cumulative Budget Request '!F321,0)</f>
        <v>0</v>
      </c>
      <c r="G319" s="251">
        <f>IF('Cumulative Budget Request '!$L321='Member A'!$L$1,'Cumulative Budget Request '!G321,0)</f>
        <v>0</v>
      </c>
      <c r="H319" s="251">
        <f>IF('Cumulative Budget Request '!$L321='Member A'!$L$1,'Cumulative Budget Request '!H321,0)</f>
        <v>0</v>
      </c>
      <c r="I319" s="251">
        <f>IF('Cumulative Budget Request '!$L321='Member A'!$L$1,'Cumulative Budget Request '!I321,0)</f>
        <v>0</v>
      </c>
      <c r="J319" s="172">
        <f>SUM(E319:I319)</f>
        <v>0</v>
      </c>
      <c r="K319" s="3"/>
      <c r="L319" s="24"/>
      <c r="M319" s="3"/>
      <c r="N319" s="3"/>
      <c r="O319" s="3"/>
      <c r="P319" s="3"/>
    </row>
    <row r="320" spans="1:33" ht="15">
      <c r="A320" s="842"/>
      <c r="B320" s="851" t="str">
        <f>IF('Cumulative Budget Request '!L322='Member A'!$L$1,'Cumulative Budget Request '!B322,0)</f>
        <v>Other:</v>
      </c>
      <c r="C320" s="825"/>
      <c r="D320" s="842"/>
      <c r="E320" s="251">
        <f>IF('Cumulative Budget Request '!$L322='Member A'!$L$1,'Cumulative Budget Request '!E322,0)</f>
        <v>0</v>
      </c>
      <c r="F320" s="251">
        <f>IF('Cumulative Budget Request '!$L322='Member A'!$L$1,'Cumulative Budget Request '!F322,0)</f>
        <v>0</v>
      </c>
      <c r="G320" s="251">
        <f>IF('Cumulative Budget Request '!$L322='Member A'!$L$1,'Cumulative Budget Request '!G322,0)</f>
        <v>0</v>
      </c>
      <c r="H320" s="251">
        <f>IF('Cumulative Budget Request '!$L322='Member A'!$L$1,'Cumulative Budget Request '!H322,0)</f>
        <v>0</v>
      </c>
      <c r="I320" s="251">
        <f>IF('Cumulative Budget Request '!$L322='Member A'!$L$1,'Cumulative Budget Request '!I322,0)</f>
        <v>0</v>
      </c>
      <c r="J320" s="172">
        <f>SUM(E320:I320)</f>
        <v>0</v>
      </c>
      <c r="K320" s="3"/>
      <c r="L320" s="24"/>
      <c r="M320" s="3"/>
      <c r="N320" s="3"/>
      <c r="O320" s="3"/>
      <c r="P320" s="3"/>
      <c r="AA320" s="111"/>
      <c r="AB320" s="111"/>
      <c r="AC320" s="111"/>
      <c r="AD320" s="111"/>
      <c r="AE320" s="111"/>
      <c r="AF320" s="111"/>
      <c r="AG320" s="111"/>
    </row>
    <row r="321" spans="1:34">
      <c r="A321" s="873"/>
      <c r="B321" s="851" t="str">
        <f>IF('Cumulative Budget Request '!L323='Member A'!$L$1,'Cumulative Budget Request '!B323,0)</f>
        <v>Other:</v>
      </c>
      <c r="C321" s="825"/>
      <c r="D321" s="842"/>
      <c r="E321" s="251">
        <f>IF('Cumulative Budget Request '!$L323='Member A'!$L$1,'Cumulative Budget Request '!E323,0)</f>
        <v>0</v>
      </c>
      <c r="F321" s="251">
        <f>IF('Cumulative Budget Request '!$L323='Member A'!$L$1,'Cumulative Budget Request '!F323,0)</f>
        <v>0</v>
      </c>
      <c r="G321" s="251">
        <f>IF('Cumulative Budget Request '!$L323='Member A'!$L$1,'Cumulative Budget Request '!G323,0)</f>
        <v>0</v>
      </c>
      <c r="H321" s="251">
        <f>IF('Cumulative Budget Request '!$L323='Member A'!$L$1,'Cumulative Budget Request '!H323,0)</f>
        <v>0</v>
      </c>
      <c r="I321" s="251">
        <f>IF('Cumulative Budget Request '!$L323='Member A'!$L$1,'Cumulative Budget Request '!I323,0)</f>
        <v>0</v>
      </c>
      <c r="J321" s="172">
        <f>SUM(E321:I321)</f>
        <v>0</v>
      </c>
      <c r="K321" s="3"/>
      <c r="L321" s="24"/>
      <c r="M321" s="3"/>
      <c r="N321" s="3"/>
      <c r="O321" s="3"/>
      <c r="P321" s="3"/>
    </row>
    <row r="322" spans="1:34">
      <c r="A322" s="873"/>
      <c r="B322" s="851" t="str">
        <f>IF('Cumulative Budget Request '!L324='Member A'!$L$1,'Cumulative Budget Request '!B324,0)</f>
        <v>Other:</v>
      </c>
      <c r="C322" s="825"/>
      <c r="D322" s="842"/>
      <c r="E322" s="251">
        <f>IF('Cumulative Budget Request '!$L324='Member A'!$L$1,'Cumulative Budget Request '!E324,0)</f>
        <v>0</v>
      </c>
      <c r="F322" s="251">
        <f>IF('Cumulative Budget Request '!$L324='Member A'!$L$1,'Cumulative Budget Request '!F324,0)</f>
        <v>0</v>
      </c>
      <c r="G322" s="251">
        <f>IF('Cumulative Budget Request '!$L324='Member A'!$L$1,'Cumulative Budget Request '!G324,0)</f>
        <v>0</v>
      </c>
      <c r="H322" s="251">
        <f>IF('Cumulative Budget Request '!$L324='Member A'!$L$1,'Cumulative Budget Request '!H324,0)</f>
        <v>0</v>
      </c>
      <c r="I322" s="251">
        <f>IF('Cumulative Budget Request '!$L324='Member A'!$L$1,'Cumulative Budget Request '!I324,0)</f>
        <v>0</v>
      </c>
      <c r="J322" s="172">
        <f t="shared" ref="J322" si="101">SUM(E322:I322)</f>
        <v>0</v>
      </c>
      <c r="K322" s="3"/>
      <c r="L322" s="24"/>
      <c r="M322" s="3"/>
      <c r="N322" s="3"/>
      <c r="O322" s="3"/>
      <c r="P322" s="3"/>
    </row>
    <row r="323" spans="1:34" ht="15">
      <c r="A323" s="876"/>
      <c r="B323" s="871" t="s">
        <v>378</v>
      </c>
      <c r="C323" s="871"/>
      <c r="D323" s="871"/>
      <c r="E323" s="173">
        <f>SUM(E306:E322)</f>
        <v>0</v>
      </c>
      <c r="F323" s="173">
        <f t="shared" ref="F323:I323" si="102">SUM(F306:F322)</f>
        <v>0</v>
      </c>
      <c r="G323" s="173">
        <f t="shared" si="102"/>
        <v>0</v>
      </c>
      <c r="H323" s="173">
        <f t="shared" si="102"/>
        <v>0</v>
      </c>
      <c r="I323" s="173">
        <f t="shared" si="102"/>
        <v>0</v>
      </c>
      <c r="J323" s="174">
        <f>SUM(J306:J322)</f>
        <v>0</v>
      </c>
      <c r="K323" s="30"/>
      <c r="L323" s="3"/>
      <c r="M323" s="88"/>
      <c r="N323" s="88"/>
      <c r="O323" s="88"/>
      <c r="P323" s="88"/>
      <c r="Q323" s="88"/>
      <c r="R323" s="88"/>
      <c r="S323" s="88"/>
      <c r="AH323" s="111"/>
    </row>
    <row r="324" spans="1:34">
      <c r="A324" s="863"/>
      <c r="B324" s="864"/>
      <c r="C324" s="864"/>
      <c r="D324" s="864"/>
      <c r="E324" s="29"/>
      <c r="F324" s="29"/>
      <c r="G324" s="30"/>
      <c r="H324" s="30"/>
      <c r="I324" s="30"/>
      <c r="J324" s="99"/>
      <c r="M324" s="89"/>
    </row>
    <row r="325" spans="1:34" ht="13.8" customHeight="1">
      <c r="A325" s="865" t="s">
        <v>77</v>
      </c>
      <c r="B325" s="842"/>
      <c r="C325" s="877"/>
      <c r="D325" s="842"/>
      <c r="F325"/>
      <c r="J325" s="33"/>
      <c r="M325" s="1"/>
      <c r="N325" s="1"/>
      <c r="O325" s="331"/>
      <c r="P325" s="331"/>
    </row>
    <row r="326" spans="1:34">
      <c r="A326" s="851"/>
      <c r="B326" s="878" t="str">
        <f>IF('Cumulative Budget Request '!L328='Member A'!$L$1,'Cumulative Budget Request '!B328,0)</f>
        <v>Stipends</v>
      </c>
      <c r="C326" s="825" t="str">
        <f>'Cumulative Budget Request '!C328</f>
        <v xml:space="preserve"> </v>
      </c>
      <c r="D326" s="842"/>
      <c r="E326" s="251">
        <f>IF('Cumulative Budget Request '!$L328='Member A'!$L$1,'Cumulative Budget Request '!E328,0)</f>
        <v>0</v>
      </c>
      <c r="F326" s="251">
        <f>IF('Cumulative Budget Request '!$L328='Member A'!$L$1,'Cumulative Budget Request '!F328,0)</f>
        <v>0</v>
      </c>
      <c r="G326" s="251">
        <f>IF('Cumulative Budget Request '!$L328='Member A'!$L$1,'Cumulative Budget Request '!G328,0)</f>
        <v>0</v>
      </c>
      <c r="H326" s="251">
        <f>IF('Cumulative Budget Request '!$L328='Member A'!$L$1,'Cumulative Budget Request '!H328,0)</f>
        <v>0</v>
      </c>
      <c r="I326" s="251">
        <f>IF('Cumulative Budget Request '!$L328='Member A'!$L$1,'Cumulative Budget Request '!I328,0)</f>
        <v>0</v>
      </c>
      <c r="J326" s="172">
        <f>SUM(E326:I326)</f>
        <v>0</v>
      </c>
      <c r="M326" s="1"/>
      <c r="N326" s="1"/>
      <c r="O326" s="331"/>
      <c r="P326" s="331"/>
    </row>
    <row r="327" spans="1:34">
      <c r="A327" s="851"/>
      <c r="B327" s="878" t="str">
        <f>IF('Cumulative Budget Request '!L329='Member A'!$L$1,'Cumulative Budget Request '!B329,0)</f>
        <v>Travel</v>
      </c>
      <c r="C327" s="825" t="str">
        <f>'Cumulative Budget Request '!C329</f>
        <v xml:space="preserve"> </v>
      </c>
      <c r="D327" s="842"/>
      <c r="E327" s="251"/>
      <c r="F327" s="251"/>
      <c r="G327" s="251"/>
      <c r="H327" s="251"/>
      <c r="I327" s="251"/>
      <c r="J327" s="172"/>
      <c r="M327" s="89"/>
    </row>
    <row r="328" spans="1:34">
      <c r="A328" s="851"/>
      <c r="B328" s="874"/>
      <c r="C328" s="851" t="str">
        <f>IF('Cumulative Budget Request '!$L330='Member A'!$L$1,'Cumulative Budget Request '!C330,0)</f>
        <v>In-State</v>
      </c>
      <c r="D328" s="842"/>
      <c r="E328" s="251">
        <f>IF('Cumulative Budget Request '!$L330='Member A'!$L$1,'Cumulative Budget Request '!E330,0)</f>
        <v>0</v>
      </c>
      <c r="F328" s="251">
        <f>IF('Cumulative Budget Request '!$L330='Member A'!$L$1,'Cumulative Budget Request '!F330,0)</f>
        <v>0</v>
      </c>
      <c r="G328" s="251">
        <f>IF('Cumulative Budget Request '!$L330='Member A'!$L$1,'Cumulative Budget Request '!G330,0)</f>
        <v>0</v>
      </c>
      <c r="H328" s="251">
        <f>IF('Cumulative Budget Request '!$L330='Member A'!$L$1,'Cumulative Budget Request '!H330,0)</f>
        <v>0</v>
      </c>
      <c r="I328" s="251">
        <f>IF('Cumulative Budget Request '!$L330='Member A'!$L$1,'Cumulative Budget Request '!I330,0)</f>
        <v>0</v>
      </c>
      <c r="J328" s="172">
        <f>SUM(E328:I328)</f>
        <v>0</v>
      </c>
      <c r="M328" s="89"/>
    </row>
    <row r="329" spans="1:34">
      <c r="A329" s="851"/>
      <c r="B329" s="874"/>
      <c r="C329" s="851" t="str">
        <f>IF('Cumulative Budget Request '!$L331='Member A'!$L$1,'Cumulative Budget Request '!C331,0)</f>
        <v>Out-Of-State</v>
      </c>
      <c r="D329" s="842"/>
      <c r="E329" s="251">
        <f>IF('Cumulative Budget Request '!$L331='Member A'!$L$1,'Cumulative Budget Request '!E331,0)</f>
        <v>0</v>
      </c>
      <c r="F329" s="251">
        <f>IF('Cumulative Budget Request '!$L331='Member A'!$L$1,'Cumulative Budget Request '!F331,0)</f>
        <v>0</v>
      </c>
      <c r="G329" s="251">
        <f>IF('Cumulative Budget Request '!$L331='Member A'!$L$1,'Cumulative Budget Request '!G331,0)</f>
        <v>0</v>
      </c>
      <c r="H329" s="251">
        <f>IF('Cumulative Budget Request '!$L331='Member A'!$L$1,'Cumulative Budget Request '!H331,0)</f>
        <v>0</v>
      </c>
      <c r="I329" s="251">
        <f>IF('Cumulative Budget Request '!$L331='Member A'!$L$1,'Cumulative Budget Request '!I331,0)</f>
        <v>0</v>
      </c>
      <c r="J329" s="172">
        <f t="shared" ref="J329:J339" si="103">SUM(E329:I329)</f>
        <v>0</v>
      </c>
      <c r="M329" s="89"/>
    </row>
    <row r="330" spans="1:34">
      <c r="A330" s="851"/>
      <c r="B330" s="874"/>
      <c r="C330" s="851" t="str">
        <f>IF('Cumulative Budget Request '!$L332='Member A'!$L$1,'Cumulative Budget Request '!C332,0)</f>
        <v>Foreign</v>
      </c>
      <c r="D330" s="842"/>
      <c r="E330" s="251">
        <f>IF('Cumulative Budget Request '!$L332='Member A'!$L$1,'Cumulative Budget Request '!E332,0)</f>
        <v>0</v>
      </c>
      <c r="F330" s="251">
        <f>IF('Cumulative Budget Request '!$L332='Member A'!$L$1,'Cumulative Budget Request '!F332,0)</f>
        <v>0</v>
      </c>
      <c r="G330" s="251">
        <f>IF('Cumulative Budget Request '!$L332='Member A'!$L$1,'Cumulative Budget Request '!G332,0)</f>
        <v>0</v>
      </c>
      <c r="H330" s="251">
        <f>IF('Cumulative Budget Request '!$L332='Member A'!$L$1,'Cumulative Budget Request '!H332,0)</f>
        <v>0</v>
      </c>
      <c r="I330" s="251">
        <f>IF('Cumulative Budget Request '!$L332='Member A'!$L$1,'Cumulative Budget Request '!I332,0)</f>
        <v>0</v>
      </c>
      <c r="J330" s="172">
        <f t="shared" si="103"/>
        <v>0</v>
      </c>
      <c r="M330" s="89"/>
    </row>
    <row r="331" spans="1:34">
      <c r="A331" s="851"/>
      <c r="B331" s="878" t="str">
        <f>IF('Cumulative Budget Request '!L333='Member A'!$L$1,'Cumulative Budget Request '!B333,0)</f>
        <v>Subsistence</v>
      </c>
      <c r="C331" s="825" t="str">
        <f>'Cumulative Budget Request '!C333</f>
        <v xml:space="preserve"> </v>
      </c>
      <c r="D331" s="842"/>
      <c r="E331" s="251"/>
      <c r="F331" s="251"/>
      <c r="G331" s="251"/>
      <c r="H331" s="251"/>
      <c r="I331" s="251"/>
      <c r="J331" s="172"/>
    </row>
    <row r="332" spans="1:34">
      <c r="A332" s="851"/>
      <c r="B332" s="874"/>
      <c r="C332" s="851" t="str">
        <f>IF('Cumulative Budget Request '!$L334='Member A'!$L$1,'Cumulative Budget Request '!C334,0)</f>
        <v>Per Diem</v>
      </c>
      <c r="D332" s="842"/>
      <c r="E332" s="251">
        <f>IF('Cumulative Budget Request '!$L334='Member A'!$L$1,'Cumulative Budget Request '!E334,0)</f>
        <v>0</v>
      </c>
      <c r="F332" s="251">
        <f>IF('Cumulative Budget Request '!$L334='Member A'!$L$1,'Cumulative Budget Request '!F334,0)</f>
        <v>0</v>
      </c>
      <c r="G332" s="251">
        <f>IF('Cumulative Budget Request '!$L334='Member A'!$L$1,'Cumulative Budget Request '!G334,0)</f>
        <v>0</v>
      </c>
      <c r="H332" s="251">
        <f>IF('Cumulative Budget Request '!$L334='Member A'!$L$1,'Cumulative Budget Request '!H334,0)</f>
        <v>0</v>
      </c>
      <c r="I332" s="251">
        <f>IF('Cumulative Budget Request '!$L334='Member A'!$L$1,'Cumulative Budget Request '!I334,0)</f>
        <v>0</v>
      </c>
      <c r="J332" s="172">
        <f t="shared" si="103"/>
        <v>0</v>
      </c>
      <c r="M332" s="3"/>
    </row>
    <row r="333" spans="1:34">
      <c r="A333" s="851"/>
      <c r="B333" s="874"/>
      <c r="C333" s="851" t="str">
        <f>IF('Cumulative Budget Request '!$L335='Member A'!$L$1,'Cumulative Budget Request '!C335,0)</f>
        <v>Housing</v>
      </c>
      <c r="D333" s="842"/>
      <c r="E333" s="251">
        <f>IF('Cumulative Budget Request '!$L335='Member A'!$L$1,'Cumulative Budget Request '!E335,0)</f>
        <v>0</v>
      </c>
      <c r="F333" s="251">
        <f>IF('Cumulative Budget Request '!$L335='Member A'!$L$1,'Cumulative Budget Request '!F335,0)</f>
        <v>0</v>
      </c>
      <c r="G333" s="251">
        <f>IF('Cumulative Budget Request '!$L335='Member A'!$L$1,'Cumulative Budget Request '!G335,0)</f>
        <v>0</v>
      </c>
      <c r="H333" s="251">
        <f>IF('Cumulative Budget Request '!$L335='Member A'!$L$1,'Cumulative Budget Request '!H335,0)</f>
        <v>0</v>
      </c>
      <c r="I333" s="251">
        <f>IF('Cumulative Budget Request '!$L335='Member A'!$L$1,'Cumulative Budget Request '!I335,0)</f>
        <v>0</v>
      </c>
      <c r="J333" s="172">
        <f t="shared" si="103"/>
        <v>0</v>
      </c>
      <c r="M333" s="3"/>
    </row>
    <row r="334" spans="1:34">
      <c r="A334" s="851"/>
      <c r="B334" s="878" t="str">
        <f>IF('Cumulative Budget Request '!L336='Member A'!$L$1,'Cumulative Budget Request '!B336,0)</f>
        <v>Conferences &amp; Short Courses</v>
      </c>
      <c r="C334" s="825"/>
      <c r="D334" s="842"/>
      <c r="E334" s="251">
        <f>IF('Cumulative Budget Request '!$L336='Member A'!$L$1,'Cumulative Budget Request '!E336,0)</f>
        <v>0</v>
      </c>
      <c r="F334" s="251">
        <f>IF('Cumulative Budget Request '!$L336='Member A'!$L$1,'Cumulative Budget Request '!F336,0)</f>
        <v>0</v>
      </c>
      <c r="G334" s="251">
        <f>IF('Cumulative Budget Request '!$L336='Member A'!$L$1,'Cumulative Budget Request '!G336,0)</f>
        <v>0</v>
      </c>
      <c r="H334" s="251">
        <f>IF('Cumulative Budget Request '!$L336='Member A'!$L$1,'Cumulative Budget Request '!H336,0)</f>
        <v>0</v>
      </c>
      <c r="I334" s="251">
        <f>IF('Cumulative Budget Request '!$L336='Member A'!$L$1,'Cumulative Budget Request '!I336,0)</f>
        <v>0</v>
      </c>
      <c r="J334" s="172">
        <f t="shared" si="103"/>
        <v>0</v>
      </c>
      <c r="K334" s="3"/>
      <c r="L334" s="3"/>
    </row>
    <row r="335" spans="1:34">
      <c r="A335" s="851"/>
      <c r="B335" s="878" t="str">
        <f>IF('Cumulative Budget Request '!L337='Member A'!$L$1,'Cumulative Budget Request '!B337,0)</f>
        <v>Tuition</v>
      </c>
      <c r="C335" s="825"/>
      <c r="D335" s="842"/>
      <c r="E335" s="251">
        <f>IF('Cumulative Budget Request '!$L337='Member A'!$L$1,'Cumulative Budget Request '!E337,0)</f>
        <v>0</v>
      </c>
      <c r="F335" s="251">
        <f>IF('Cumulative Budget Request '!$L337='Member A'!$L$1,'Cumulative Budget Request '!F337,0)</f>
        <v>0</v>
      </c>
      <c r="G335" s="251">
        <f>IF('Cumulative Budget Request '!$L337='Member A'!$L$1,'Cumulative Budget Request '!G337,0)</f>
        <v>0</v>
      </c>
      <c r="H335" s="251">
        <f>IF('Cumulative Budget Request '!$L337='Member A'!$L$1,'Cumulative Budget Request '!H337,0)</f>
        <v>0</v>
      </c>
      <c r="I335" s="251">
        <f>IF('Cumulative Budget Request '!$L337='Member A'!$L$1,'Cumulative Budget Request '!I337,0)</f>
        <v>0</v>
      </c>
      <c r="J335" s="172">
        <f t="shared" si="103"/>
        <v>0</v>
      </c>
      <c r="K335" s="3"/>
      <c r="L335" s="3"/>
    </row>
    <row r="336" spans="1:34">
      <c r="A336" s="851"/>
      <c r="B336" s="878" t="str">
        <f>IF('Cumulative Budget Request '!L338='Member A'!$L$1,'Cumulative Budget Request '!B338,0)</f>
        <v>Fees</v>
      </c>
      <c r="C336" s="825"/>
      <c r="D336" s="842"/>
      <c r="E336" s="251">
        <f>IF('Cumulative Budget Request '!$L338='Member A'!$L$1,'Cumulative Budget Request '!E338,0)</f>
        <v>0</v>
      </c>
      <c r="F336" s="251">
        <f>IF('Cumulative Budget Request '!$L338='Member A'!$L$1,'Cumulative Budget Request '!F338,0)</f>
        <v>0</v>
      </c>
      <c r="G336" s="251">
        <f>IF('Cumulative Budget Request '!$L338='Member A'!$L$1,'Cumulative Budget Request '!G338,0)</f>
        <v>0</v>
      </c>
      <c r="H336" s="251">
        <f>IF('Cumulative Budget Request '!$L338='Member A'!$L$1,'Cumulative Budget Request '!H338,0)</f>
        <v>0</v>
      </c>
      <c r="I336" s="251">
        <f>IF('Cumulative Budget Request '!$L338='Member A'!$L$1,'Cumulative Budget Request '!I338,0)</f>
        <v>0</v>
      </c>
      <c r="J336" s="172">
        <f t="shared" si="103"/>
        <v>0</v>
      </c>
      <c r="K336" s="3"/>
      <c r="L336" s="3"/>
    </row>
    <row r="337" spans="1:45">
      <c r="A337" s="851"/>
      <c r="B337" s="878" t="str">
        <f>IF('Cumulative Budget Request '!L339='Member A'!$L$1,'Cumulative Budget Request '!B339,0)</f>
        <v>Books</v>
      </c>
      <c r="C337" s="825"/>
      <c r="D337" s="842"/>
      <c r="E337" s="251">
        <f>IF('Cumulative Budget Request '!$L339='Member A'!$L$1,'Cumulative Budget Request '!E339,0)</f>
        <v>0</v>
      </c>
      <c r="F337" s="251">
        <f>IF('Cumulative Budget Request '!$L339='Member A'!$L$1,'Cumulative Budget Request '!F339,0)</f>
        <v>0</v>
      </c>
      <c r="G337" s="251">
        <f>IF('Cumulative Budget Request '!$L339='Member A'!$L$1,'Cumulative Budget Request '!G339,0)</f>
        <v>0</v>
      </c>
      <c r="H337" s="251">
        <f>IF('Cumulative Budget Request '!$L339='Member A'!$L$1,'Cumulative Budget Request '!H339,0)</f>
        <v>0</v>
      </c>
      <c r="I337" s="251">
        <f>IF('Cumulative Budget Request '!$L339='Member A'!$L$1,'Cumulative Budget Request '!I339,0)</f>
        <v>0</v>
      </c>
      <c r="J337" s="172">
        <f t="shared" si="103"/>
        <v>0</v>
      </c>
      <c r="K337" s="3"/>
      <c r="L337" s="3"/>
    </row>
    <row r="338" spans="1:45">
      <c r="A338" s="851"/>
      <c r="B338" s="878" t="str">
        <f>IF('Cumulative Budget Request '!L340='Member A'!$L$1,'Cumulative Budget Request '!B340,0)</f>
        <v>Materials</v>
      </c>
      <c r="C338" s="825"/>
      <c r="D338" s="842"/>
      <c r="E338" s="251">
        <f>IF('Cumulative Budget Request '!$L340='Member A'!$L$1,'Cumulative Budget Request '!E340,0)</f>
        <v>0</v>
      </c>
      <c r="F338" s="251">
        <f>IF('Cumulative Budget Request '!$L340='Member A'!$L$1,'Cumulative Budget Request '!F340,0)</f>
        <v>0</v>
      </c>
      <c r="G338" s="251">
        <f>IF('Cumulative Budget Request '!$L340='Member A'!$L$1,'Cumulative Budget Request '!G340,0)</f>
        <v>0</v>
      </c>
      <c r="H338" s="251">
        <f>IF('Cumulative Budget Request '!$L340='Member A'!$L$1,'Cumulative Budget Request '!H340,0)</f>
        <v>0</v>
      </c>
      <c r="I338" s="251">
        <f>IF('Cumulative Budget Request '!$L340='Member A'!$L$1,'Cumulative Budget Request '!I340,0)</f>
        <v>0</v>
      </c>
      <c r="J338" s="172">
        <f t="shared" si="103"/>
        <v>0</v>
      </c>
      <c r="K338" s="3"/>
      <c r="L338" s="3"/>
    </row>
    <row r="339" spans="1:45">
      <c r="A339" s="851"/>
      <c r="B339" s="878" t="str">
        <f>IF('Cumulative Budget Request '!L341='Member A'!$L$1,'Cumulative Budget Request '!B341,0)</f>
        <v>Other</v>
      </c>
      <c r="C339" s="825"/>
      <c r="D339" s="842"/>
      <c r="E339" s="251">
        <f>IF('Cumulative Budget Request '!$L341='Member A'!$L$1,'Cumulative Budget Request '!E341,0)</f>
        <v>0</v>
      </c>
      <c r="F339" s="251">
        <f>IF('Cumulative Budget Request '!$L341='Member A'!$L$1,'Cumulative Budget Request '!F341,0)</f>
        <v>0</v>
      </c>
      <c r="G339" s="251">
        <f>IF('Cumulative Budget Request '!$L341='Member A'!$L$1,'Cumulative Budget Request '!G341,0)</f>
        <v>0</v>
      </c>
      <c r="H339" s="251">
        <f>IF('Cumulative Budget Request '!$L341='Member A'!$L$1,'Cumulative Budget Request '!H341,0)</f>
        <v>0</v>
      </c>
      <c r="I339" s="251">
        <f>IF('Cumulative Budget Request '!$L341='Member A'!$L$1,'Cumulative Budget Request '!I341,0)</f>
        <v>0</v>
      </c>
      <c r="J339" s="172">
        <f t="shared" si="103"/>
        <v>0</v>
      </c>
      <c r="K339" s="3"/>
      <c r="L339" s="3"/>
    </row>
    <row r="340" spans="1:45" ht="12.75" customHeight="1">
      <c r="A340" s="842"/>
      <c r="B340" s="792"/>
      <c r="C340" s="842"/>
      <c r="D340" s="879" t="s">
        <v>173</v>
      </c>
      <c r="E340" s="135">
        <f>IF('Cumulative Budget Request '!$L342='Member A'!$L$1,'Cumulative Budget Request '!E342,0)</f>
        <v>0</v>
      </c>
      <c r="F340" s="135">
        <f>IF('Cumulative Budget Request '!$L342='Member A'!$L$1,'Cumulative Budget Request '!F342,0)</f>
        <v>0</v>
      </c>
      <c r="G340" s="135">
        <f>IF('Cumulative Budget Request '!$L342='Member A'!$L$1,'Cumulative Budget Request '!G342,0)</f>
        <v>0</v>
      </c>
      <c r="H340" s="135">
        <f>IF('Cumulative Budget Request '!$L342='Member A'!$L$1,'Cumulative Budget Request '!H342,0)</f>
        <v>0</v>
      </c>
      <c r="I340" s="135">
        <f>IF('Cumulative Budget Request '!$L342='Member A'!$L$1,'Cumulative Budget Request '!I342,0)</f>
        <v>0</v>
      </c>
      <c r="J340" s="125"/>
      <c r="K340" s="17"/>
      <c r="L340" s="17"/>
    </row>
    <row r="341" spans="1:45">
      <c r="A341" s="105"/>
      <c r="B341" s="614" t="s">
        <v>71</v>
      </c>
      <c r="C341" s="614"/>
      <c r="D341" s="614"/>
      <c r="E341" s="173">
        <f>SUM(E326:E339)</f>
        <v>0</v>
      </c>
      <c r="F341" s="173">
        <f t="shared" ref="F341:I341" si="104">SUM(F326:F339)</f>
        <v>0</v>
      </c>
      <c r="G341" s="173">
        <f t="shared" si="104"/>
        <v>0</v>
      </c>
      <c r="H341" s="173">
        <f t="shared" si="104"/>
        <v>0</v>
      </c>
      <c r="I341" s="173">
        <f t="shared" si="104"/>
        <v>0</v>
      </c>
      <c r="J341" s="174">
        <f>SUM(J326:J339)</f>
        <v>0</v>
      </c>
      <c r="K341" s="17"/>
      <c r="L341" s="17"/>
    </row>
    <row r="342" spans="1:45">
      <c r="A342" s="6"/>
      <c r="B342" s="10"/>
      <c r="E342" s="17"/>
      <c r="F342" s="17"/>
      <c r="G342" s="17"/>
      <c r="H342" s="17"/>
      <c r="I342" s="17"/>
      <c r="J342" s="26"/>
      <c r="K342" s="17"/>
      <c r="L342" s="17"/>
    </row>
    <row r="343" spans="1:45">
      <c r="A343" s="31" t="s">
        <v>310</v>
      </c>
      <c r="G343" s="17"/>
      <c r="H343" s="17"/>
      <c r="I343" s="17"/>
      <c r="J343" s="26"/>
      <c r="K343" s="17"/>
      <c r="L343" s="17"/>
      <c r="M343" s="618" t="s">
        <v>163</v>
      </c>
      <c r="N343" s="618"/>
      <c r="O343" s="618"/>
      <c r="P343" s="618"/>
      <c r="Q343" s="618"/>
      <c r="R343" s="618"/>
      <c r="S343" s="618"/>
    </row>
    <row r="344" spans="1:45">
      <c r="A344" s="92" t="s">
        <v>61</v>
      </c>
      <c r="B344" s="92" t="s">
        <v>62</v>
      </c>
      <c r="C344" s="92" t="s">
        <v>81</v>
      </c>
      <c r="D344" s="570"/>
      <c r="E344" s="571"/>
      <c r="G344" s="17"/>
      <c r="H344" s="17"/>
      <c r="I344" s="17"/>
      <c r="J344" s="26"/>
      <c r="K344" s="17"/>
      <c r="L344" s="17"/>
      <c r="M344" s="618"/>
      <c r="N344" s="618"/>
      <c r="O344" s="618"/>
      <c r="P344" s="618"/>
      <c r="Q344" s="618"/>
      <c r="R344" s="618"/>
      <c r="S344" s="618"/>
    </row>
    <row r="345" spans="1:45">
      <c r="A345" s="792">
        <f>A121</f>
        <v>0</v>
      </c>
      <c r="B345" s="793">
        <f>B121</f>
        <v>0</v>
      </c>
      <c r="C345" s="793">
        <f>C121</f>
        <v>0</v>
      </c>
      <c r="E345" s="251">
        <f>IF('Cumulative Budget Request '!$L347='Member A'!$L$1,'Cumulative Budget Request '!E347,0)</f>
        <v>0</v>
      </c>
      <c r="F345" s="251">
        <f>IF('Cumulative Budget Request '!$L347='Member A'!$L$1,'Cumulative Budget Request '!F347,0)</f>
        <v>0</v>
      </c>
      <c r="G345" s="251">
        <f>IF('Cumulative Budget Request '!$L347='Member A'!$L$1,'Cumulative Budget Request '!G347,0)</f>
        <v>0</v>
      </c>
      <c r="H345" s="251">
        <f>IF('Cumulative Budget Request '!$L347='Member A'!$L$1,'Cumulative Budget Request '!H347,0)</f>
        <v>0</v>
      </c>
      <c r="I345" s="251">
        <f>IF('Cumulative Budget Request '!$L347='Member A'!$L$1,'Cumulative Budget Request '!I347,0)</f>
        <v>0</v>
      </c>
      <c r="J345" s="172">
        <f>SUM(E345:I345)</f>
        <v>0</v>
      </c>
      <c r="K345" s="17"/>
      <c r="L345" s="17"/>
      <c r="M345" s="123" t="s">
        <v>176</v>
      </c>
      <c r="N345" s="239"/>
      <c r="O345" s="239"/>
      <c r="P345" s="239"/>
      <c r="Q345" s="239"/>
      <c r="R345" s="239"/>
      <c r="S345" s="128"/>
    </row>
    <row r="346" spans="1:45" ht="12.75" customHeight="1">
      <c r="A346" s="792">
        <f>A128</f>
        <v>0</v>
      </c>
      <c r="B346" s="793">
        <f>B129</f>
        <v>0</v>
      </c>
      <c r="C346" s="793">
        <f>C129</f>
        <v>0</v>
      </c>
      <c r="E346" s="251">
        <f>IF('Cumulative Budget Request '!$L348='Member A'!$L$1,'Cumulative Budget Request '!E348,0)</f>
        <v>0</v>
      </c>
      <c r="F346" s="251">
        <f>IF('Cumulative Budget Request '!$L348='Member A'!$L$1,'Cumulative Budget Request '!F348,0)</f>
        <v>0</v>
      </c>
      <c r="G346" s="251">
        <f>IF('Cumulative Budget Request '!$L348='Member A'!$L$1,'Cumulative Budget Request '!G348,0)</f>
        <v>0</v>
      </c>
      <c r="H346" s="251">
        <f>IF('Cumulative Budget Request '!$L348='Member A'!$L$1,'Cumulative Budget Request '!H348,0)</f>
        <v>0</v>
      </c>
      <c r="I346" s="251">
        <f>IF('Cumulative Budget Request '!$L348='Member A'!$L$1,'Cumulative Budget Request '!I348,0)</f>
        <v>0</v>
      </c>
      <c r="J346" s="172">
        <f>SUM(E346:I346)</f>
        <v>0</v>
      </c>
      <c r="K346" s="3"/>
      <c r="L346" s="3"/>
    </row>
    <row r="347" spans="1:45">
      <c r="A347" s="792">
        <f>A135</f>
        <v>0</v>
      </c>
      <c r="B347" s="793">
        <f>B136</f>
        <v>0</v>
      </c>
      <c r="C347" s="793">
        <f>C136</f>
        <v>0</v>
      </c>
      <c r="E347" s="251">
        <f>IF('Cumulative Budget Request '!$L349='Member A'!$L$1,'Cumulative Budget Request '!E349,0)</f>
        <v>0</v>
      </c>
      <c r="F347" s="251">
        <f>IF('Cumulative Budget Request '!$L349='Member A'!$L$1,'Cumulative Budget Request '!F349,0)</f>
        <v>0</v>
      </c>
      <c r="G347" s="251">
        <f>IF('Cumulative Budget Request '!$L349='Member A'!$L$1,'Cumulative Budget Request '!G349,0)</f>
        <v>0</v>
      </c>
      <c r="H347" s="251">
        <f>IF('Cumulative Budget Request '!$L349='Member A'!$L$1,'Cumulative Budget Request '!H349,0)</f>
        <v>0</v>
      </c>
      <c r="I347" s="251">
        <f>IF('Cumulative Budget Request '!$L349='Member A'!$L$1,'Cumulative Budget Request '!I349,0)</f>
        <v>0</v>
      </c>
      <c r="J347" s="172">
        <f>SUM(E347:I347)</f>
        <v>0</v>
      </c>
      <c r="K347" s="3"/>
      <c r="L347" s="3"/>
    </row>
    <row r="348" spans="1:45">
      <c r="A348" s="792">
        <f>A142</f>
        <v>0</v>
      </c>
      <c r="B348" s="793">
        <f>B143</f>
        <v>0</v>
      </c>
      <c r="C348" s="793">
        <f>C143</f>
        <v>0</v>
      </c>
      <c r="E348" s="251">
        <f>IF('Cumulative Budget Request '!$L350='Member A'!$L$1,'Cumulative Budget Request '!E350,0)</f>
        <v>0</v>
      </c>
      <c r="F348" s="251">
        <f>IF('Cumulative Budget Request '!$L350='Member A'!$L$1,'Cumulative Budget Request '!F350,0)</f>
        <v>0</v>
      </c>
      <c r="G348" s="251">
        <f>IF('Cumulative Budget Request '!$L350='Member A'!$L$1,'Cumulative Budget Request '!G350,0)</f>
        <v>0</v>
      </c>
      <c r="H348" s="251">
        <f>IF('Cumulative Budget Request '!$L350='Member A'!$L$1,'Cumulative Budget Request '!H350,0)</f>
        <v>0</v>
      </c>
      <c r="I348" s="251">
        <f>IF('Cumulative Budget Request '!$L350='Member A'!$L$1,'Cumulative Budget Request '!I350,0)</f>
        <v>0</v>
      </c>
      <c r="J348" s="172">
        <f>SUM(E348:I348)</f>
        <v>0</v>
      </c>
      <c r="K348" s="3"/>
      <c r="L348" s="3"/>
      <c r="M348" s="3"/>
      <c r="N348" s="3"/>
      <c r="O348" s="3"/>
      <c r="P348" s="3"/>
    </row>
    <row r="349" spans="1:45">
      <c r="A349" s="792">
        <f>A149</f>
        <v>0</v>
      </c>
      <c r="B349" s="792">
        <f>B150</f>
        <v>0</v>
      </c>
      <c r="C349" s="793">
        <f>C150</f>
        <v>0</v>
      </c>
      <c r="E349" s="251">
        <f>IF('Cumulative Budget Request '!$L351='Member A'!$L$1,'Cumulative Budget Request '!E351,0)</f>
        <v>0</v>
      </c>
      <c r="F349" s="251">
        <f>IF('Cumulative Budget Request '!$L351='Member A'!$L$1,'Cumulative Budget Request '!F351,0)</f>
        <v>0</v>
      </c>
      <c r="G349" s="251">
        <f>IF('Cumulative Budget Request '!$L351='Member A'!$L$1,'Cumulative Budget Request '!G351,0)</f>
        <v>0</v>
      </c>
      <c r="H349" s="251">
        <f>IF('Cumulative Budget Request '!$L351='Member A'!$L$1,'Cumulative Budget Request '!H351,0)</f>
        <v>0</v>
      </c>
      <c r="I349" s="251">
        <f>IF('Cumulative Budget Request '!$L351='Member A'!$L$1,'Cumulative Budget Request '!I351,0)</f>
        <v>0</v>
      </c>
      <c r="J349" s="172">
        <f>SUM(E349:I349)</f>
        <v>0</v>
      </c>
      <c r="K349" s="3"/>
      <c r="L349" s="3"/>
      <c r="M349" s="3"/>
      <c r="N349" s="3"/>
      <c r="O349" s="3"/>
      <c r="P349" s="3"/>
    </row>
    <row r="350" spans="1:45" s="139" customFormat="1" ht="13.8" customHeight="1">
      <c r="A350" s="112"/>
      <c r="B350" s="616" t="s">
        <v>311</v>
      </c>
      <c r="C350" s="616"/>
      <c r="D350" s="616"/>
      <c r="E350" s="173">
        <f t="shared" ref="E350:J350" si="105">SUM(E345:E349)</f>
        <v>0</v>
      </c>
      <c r="F350" s="173">
        <f t="shared" si="105"/>
        <v>0</v>
      </c>
      <c r="G350" s="173">
        <f t="shared" si="105"/>
        <v>0</v>
      </c>
      <c r="H350" s="173">
        <f t="shared" si="105"/>
        <v>0</v>
      </c>
      <c r="I350" s="173">
        <f t="shared" si="105"/>
        <v>0</v>
      </c>
      <c r="J350" s="174">
        <f t="shared" si="105"/>
        <v>0</v>
      </c>
      <c r="K350" s="138"/>
      <c r="L350" s="138"/>
      <c r="W350"/>
      <c r="X350"/>
      <c r="Y350"/>
      <c r="Z350"/>
      <c r="AA350"/>
      <c r="AB350"/>
      <c r="AC350"/>
      <c r="AD350"/>
      <c r="AE350"/>
      <c r="AF350"/>
      <c r="AG350"/>
      <c r="AH350"/>
      <c r="AI350"/>
      <c r="AJ350"/>
      <c r="AK350"/>
      <c r="AL350"/>
      <c r="AM350"/>
      <c r="AN350"/>
      <c r="AO350"/>
      <c r="AP350"/>
      <c r="AQ350"/>
      <c r="AR350"/>
      <c r="AS350"/>
    </row>
    <row r="351" spans="1:45">
      <c r="A351" s="10"/>
      <c r="B351" s="10"/>
      <c r="C351" s="10"/>
      <c r="D351" s="10"/>
      <c r="E351" s="10"/>
      <c r="F351" s="10"/>
      <c r="G351" s="10"/>
      <c r="H351" s="10"/>
      <c r="I351" s="10"/>
      <c r="J351" s="26"/>
      <c r="K351" s="17"/>
      <c r="L351" s="17"/>
      <c r="W351" s="139"/>
      <c r="X351" s="139"/>
      <c r="Y351" s="139"/>
      <c r="Z351" s="139"/>
      <c r="AP351" s="139"/>
      <c r="AQ351" s="139"/>
      <c r="AR351" s="139"/>
      <c r="AS351" s="139"/>
    </row>
    <row r="352" spans="1:45" ht="19.95" customHeight="1">
      <c r="A352" s="615" t="s">
        <v>11</v>
      </c>
      <c r="B352" s="615"/>
      <c r="C352" s="550"/>
      <c r="D352" s="549"/>
      <c r="E352" s="551">
        <f ca="1">(SUM(E186:E280)+E383)-(SUMIF($A186:$D280,"*Total Trip",E186:E280)+SUMIF($B186:$D280,"*Total Domestic Travel",E186:E280)+SUMIF($B186:$D280,"*Total Foreign Travel",E186:E280)+SUMIF($B186:$D280,"*Total Supplies",E186:E280)+SUMIF($B186:$D280,"Total Publications",E186:E280)+SUMIF($B186:$D280,"*Total Other Costs",E186:E280)+SUMIF($B186:$D280,"*Total Modular Budget Calculation",E186:E280)+SUMIF($D186:$D280,"*# Trips/Yr",E186:E280)+SUMIF($D186:$D280,"*# Persons/Yr",E186:E280)+SUMIF($D186:$D280,"*# Days Per Diem/Yr",E186:E280)+SUMIF($D186:$D280,"*# Days Lodging/Yr",E186:E280)+SUMIF($D186:$D280,"*TOTAL NUMBER PARTICIPANTS PER YEAR",E186:E280))</f>
        <v>0</v>
      </c>
      <c r="F352" s="551">
        <f ca="1">(SUM(F186:F280)+F383)-(SUMIF($A186:$D280,"*Total Trip",F186:F280)+SUMIF($B186:$D280,"*Total Domestic Travel",F186:F280)+SUMIF($B186:$D280,"*Total Foreign Travel",F186:F280)+SUMIF($B186:$D280,"*Total Supplies",F186:F280)+SUMIF($B186:$D280,"Total Publications",F186:F280)+SUMIF($B186:$D280,"*Total Other Costs",F186:F280)+SUMIF($B186:$D280,"*Total Modular Budget Calculation",F186:F280)+SUMIF($D186:$D280,"*# Trips/Yr",F186:F280)+SUMIF($D186:$D280,"*# Persons/Yr",F186:F280)+SUMIF($D186:$D280,"*# Days Per Diem/Yr",F186:F280)+SUMIF($D186:$D280,"*# Days Lodging/Yr",F186:F280)+SUMIF($D186:$D280,"*TOTAL NUMBER PARTICIPANTS PER YEAR",F186:F280))</f>
        <v>0</v>
      </c>
      <c r="G352" s="551">
        <f ca="1">(SUM(G186:G280)+G383)-(SUMIF($A186:$D280,"*Total Trip",G186:G280)+SUMIF($B186:$D280,"*Total Domestic Travel",G186:G280)+SUMIF($B186:$D280,"*Total Foreign Travel",G186:G280)+SUMIF($B186:$D280,"*Total Supplies",G186:G280)+SUMIF($B186:$D280,"Total Publications",G186:G280)+SUMIF($B186:$D280,"*Total Other Costs",G186:G280)+SUMIF($B186:$D280,"*Total Modular Budget Calculation",G186:G280)+SUMIF($D186:$D280,"*# Trips/Yr",G186:G280)+SUMIF($D186:$D280,"*# Persons/Yr",G186:G280)+SUMIF($D186:$D280,"*# Days Per Diem/Yr",G186:G280)+SUMIF($D186:$D280,"*# Days Lodging/Yr",G186:G280)+SUMIF($D186:$D280,"*TOTAL NUMBER PARTICIPANTS PER YEAR",G186:G280))</f>
        <v>0</v>
      </c>
      <c r="H352" s="551">
        <f ca="1">(SUM(H186:H280)+H383)-(SUMIF($A186:$D280,"*Total Trip",H186:H280)+SUMIF($B186:$D280,"*Total Domestic Travel",H186:H280)+SUMIF($B186:$D280,"*Total Foreign Travel",H186:H280)+SUMIF($B186:$D280,"*Total Supplies",H186:H280)+SUMIF($B186:$D280,"Total Publications",H186:H280)+SUMIF($B186:$D280,"*Total Other Costs",H186:H280)+SUMIF($B186:$D280,"*Total Modular Budget Calculation",H186:H280)+SUMIF($D186:$D280,"*# Trips/Yr",H186:H280)+SUMIF($D186:$D280,"*# Persons/Yr",H186:H280)+SUMIF($D186:$D280,"*# Days Per Diem/Yr",H186:H280)+SUMIF($D186:$D280,"*# Days Lodging/Yr",H186:H280)+SUMIF($D186:$D280,"*TOTAL NUMBER PARTICIPANTS PER YEAR",H186:H280))</f>
        <v>0</v>
      </c>
      <c r="I352" s="551">
        <f ca="1">(SUM(I186:I280)+I383)-(SUMIF($A186:$D280,"*Total Trip",I186:I280)+SUMIF($B186:$D280,"*Total Domestic Travel",I186:I280)+SUMIF($B186:$D280,"*Total Foreign Travel",I186:I280)+SUMIF($B186:$D280,"*Total Supplies",I186:I280)+SUMIF($B186:$D280,"Total Publications",I186:I280)+SUMIF($B186:$D280,"*Total Other Costs",I186:I280)+SUMIF($B186:$D280,"*Total Modular Budget Calculation",I186:I280)+SUMIF($D186:$D280,"*# Trips/Yr",I186:I280)+SUMIF($D186:$D280,"*# Persons/Yr",I186:I280)+SUMIF($D186:$D280,"*# Days Per Diem/Yr",I186:I280)+SUMIF($D186:$D280,"*# Days Lodging/Yr",I186:I280)+SUMIF($D186:$D280,"*TOTAL NUMBER PARTICIPANTS PER YEAR",I186:I280))</f>
        <v>0</v>
      </c>
      <c r="J352" s="552">
        <f ca="1">SUM(E352:I352)</f>
        <v>0</v>
      </c>
      <c r="K352" s="21"/>
      <c r="L352" s="17"/>
      <c r="Q352" s="3"/>
      <c r="R352" s="3"/>
      <c r="W352" s="10"/>
      <c r="X352" s="10"/>
      <c r="Y352" s="10"/>
      <c r="Z352" s="10"/>
      <c r="AI352" s="139"/>
      <c r="AJ352" s="139"/>
      <c r="AK352" s="139"/>
      <c r="AL352" s="139"/>
      <c r="AM352" s="139"/>
      <c r="AN352" s="139"/>
      <c r="AO352" s="139"/>
      <c r="AP352" s="10"/>
      <c r="AQ352" s="10"/>
      <c r="AR352" s="10"/>
      <c r="AS352" s="10"/>
    </row>
    <row r="353" spans="1:48" ht="19.95" customHeight="1">
      <c r="A353" s="615" t="s">
        <v>12</v>
      </c>
      <c r="B353" s="615"/>
      <c r="C353" s="553"/>
      <c r="D353" s="554"/>
      <c r="E353" s="555">
        <f ca="1">SUM(E281:E352)-(SUMIF($B274:$D352,"*Total SubRecipient Costs",E274:E352)+SUMIF($B274:$D352,"*Total Other Costs IDC Exempt",E274:E352)+SUMIF($B274:$D352,"Total Tuition &amp; Fees",E274:E352)+SUMIF($B274:$D352,"*Total Participant Support Costs",E274:E352))-E340-E574</f>
        <v>0</v>
      </c>
      <c r="F353" s="555">
        <f t="shared" ref="F353:I353" ca="1" si="106">SUM(F281:F352)-(SUMIF($B274:$D352,"*Total SubRecipient Costs",F274:F352)+SUMIF($B274:$D352,"*Total Other Costs IDC Exempt",F274:F352)+SUMIF($B274:$D352,"Total Tuition &amp; Fees",F274:F352)+SUMIF($B274:$D352,"*Total Participant Support Costs",F274:F352))-F340-F574</f>
        <v>0</v>
      </c>
      <c r="G353" s="555">
        <f t="shared" ca="1" si="106"/>
        <v>0</v>
      </c>
      <c r="H353" s="555">
        <f t="shared" ca="1" si="106"/>
        <v>0</v>
      </c>
      <c r="I353" s="555">
        <f t="shared" ca="1" si="106"/>
        <v>0</v>
      </c>
      <c r="J353" s="552">
        <f ca="1">SUM(E353:I353)</f>
        <v>0</v>
      </c>
      <c r="K353" s="3"/>
      <c r="L353" s="3"/>
    </row>
    <row r="354" spans="1:48" s="146" customFormat="1" ht="13.8" customHeight="1" thickBot="1">
      <c r="A354" s="1" t="s">
        <v>5</v>
      </c>
      <c r="B354"/>
      <c r="C354" s="58" t="s">
        <v>160</v>
      </c>
      <c r="D354" s="58" t="s">
        <v>72</v>
      </c>
      <c r="E354"/>
      <c r="F354" s="4"/>
      <c r="G354" s="17"/>
      <c r="H354" s="17"/>
      <c r="I354" s="17"/>
      <c r="J354" s="26"/>
      <c r="K354" s="145"/>
      <c r="L354" s="145"/>
      <c r="W354"/>
      <c r="X354"/>
      <c r="Y354"/>
      <c r="Z354"/>
      <c r="AA354"/>
      <c r="AB354"/>
      <c r="AC354"/>
      <c r="AD354"/>
      <c r="AE354"/>
      <c r="AF354"/>
      <c r="AG354"/>
      <c r="AH354"/>
      <c r="AI354"/>
      <c r="AJ354"/>
      <c r="AK354"/>
      <c r="AL354"/>
      <c r="AM354"/>
      <c r="AN354"/>
      <c r="AO354"/>
      <c r="AP354"/>
      <c r="AQ354"/>
      <c r="AR354"/>
      <c r="AS354"/>
    </row>
    <row r="355" spans="1:48" ht="13.8" thickBot="1">
      <c r="A355" s="10"/>
      <c r="C355" s="420">
        <f>M355</f>
        <v>5.2630000000000003E-2</v>
      </c>
      <c r="D355" s="136" t="str">
        <f>O355</f>
        <v>TDC</v>
      </c>
      <c r="E355" s="207">
        <f ca="1">IF(O355="MTDC",ROUND(E352*M355,0),IF(O355="TDC",ROUND(E353*M355,0),"ERROR"))</f>
        <v>0</v>
      </c>
      <c r="F355" s="207">
        <f ca="1">IF(O355="MTDC",ROUND(F352*M355,0),IF(O355="TDC",ROUND(F353*M355,0),"ERROR"))</f>
        <v>0</v>
      </c>
      <c r="G355" s="207">
        <f ca="1">IF(O355="MTDC",ROUND(G352*M355,0),IF(O355="TDC",ROUND(G353*M355,0),"ERROR"))</f>
        <v>0</v>
      </c>
      <c r="H355" s="207">
        <f ca="1">IF(O355="MTDC",ROUND(H352*M355,0),IF(O355="TDC",ROUND(H353*M355,0),"ERROR"))</f>
        <v>0</v>
      </c>
      <c r="I355" s="207">
        <f ca="1">IF(O355="MTDC",ROUND(I352*M355,0),IF(O355="TDC",ROUND(I353*M355,0),"ERROR"))</f>
        <v>0</v>
      </c>
      <c r="J355" s="208">
        <f ca="1">SUM(E355:I355)</f>
        <v>0</v>
      </c>
      <c r="M355" s="435">
        <f>'Cumulative Budget Request '!M357</f>
        <v>5.2630000000000003E-2</v>
      </c>
      <c r="N355" s="15" t="s">
        <v>38</v>
      </c>
      <c r="O355" s="147" t="str">
        <f>'Cumulative Budget Request '!O357</f>
        <v>TDC</v>
      </c>
      <c r="P355" s="15"/>
    </row>
    <row r="356" spans="1:48" ht="19.95" customHeight="1">
      <c r="A356" s="550" t="s">
        <v>194</v>
      </c>
      <c r="B356" s="553"/>
      <c r="C356" s="553"/>
      <c r="D356" s="553"/>
      <c r="E356" s="555">
        <f ca="1">SUM(E353:E355)</f>
        <v>0</v>
      </c>
      <c r="F356" s="555">
        <f ca="1">SUM(F353:F355)</f>
        <v>0</v>
      </c>
      <c r="G356" s="555">
        <f ca="1">SUM(G353:G355)</f>
        <v>0</v>
      </c>
      <c r="H356" s="555">
        <f ca="1">SUM(H353:H355)</f>
        <v>0</v>
      </c>
      <c r="I356" s="555">
        <f ca="1">SUM(I353:I355)</f>
        <v>0</v>
      </c>
      <c r="J356" s="552">
        <f ca="1">SUM(E356:I356)</f>
        <v>0</v>
      </c>
    </row>
    <row r="357" spans="1:48">
      <c r="A357" s="137"/>
    </row>
    <row r="358" spans="1:48" ht="15" customHeight="1">
      <c r="A358" s="137"/>
      <c r="K358" s="235"/>
      <c r="L358" s="24"/>
      <c r="M358" s="235"/>
      <c r="N358" s="235"/>
      <c r="O358" s="235"/>
      <c r="P358" s="235"/>
      <c r="Q358" s="235"/>
      <c r="R358" s="235"/>
      <c r="S358" s="235"/>
      <c r="T358" s="235"/>
      <c r="U358" s="235"/>
      <c r="AI358" s="111"/>
      <c r="AJ358" s="111"/>
      <c r="AK358" s="111"/>
      <c r="AL358" s="111"/>
      <c r="AM358" s="111"/>
      <c r="AN358" s="111"/>
      <c r="AO358" s="111"/>
    </row>
    <row r="359" spans="1:48" ht="15">
      <c r="E359" s="21"/>
      <c r="F359" s="17"/>
      <c r="G359" s="21"/>
      <c r="H359" s="21"/>
      <c r="I359" s="21"/>
      <c r="J359" s="21"/>
      <c r="W359" s="58"/>
      <c r="Z359" s="111"/>
      <c r="AP359" s="111"/>
      <c r="AQ359" s="111"/>
      <c r="AR359" s="111"/>
      <c r="AS359" s="111"/>
      <c r="AT359" s="111"/>
      <c r="AU359" s="111"/>
      <c r="AV359" s="111"/>
    </row>
    <row r="360" spans="1:48" ht="16.2" thickBot="1">
      <c r="A360" s="591" t="s">
        <v>166</v>
      </c>
      <c r="B360" s="591"/>
      <c r="C360" s="591"/>
      <c r="D360" s="591"/>
      <c r="E360" s="591"/>
      <c r="F360" s="591"/>
      <c r="G360" s="591"/>
      <c r="H360" s="591"/>
      <c r="I360" s="591"/>
      <c r="J360" s="591"/>
    </row>
    <row r="361" spans="1:48">
      <c r="B361" s="586" t="s">
        <v>151</v>
      </c>
      <c r="C361" s="587"/>
      <c r="D361" s="587"/>
      <c r="E361" s="587"/>
      <c r="F361" s="587"/>
      <c r="G361" s="587"/>
      <c r="H361" s="587"/>
      <c r="I361" s="587"/>
      <c r="J361" s="588"/>
      <c r="M361" s="123" t="s">
        <v>153</v>
      </c>
      <c r="N361" s="124"/>
      <c r="O361" s="124"/>
      <c r="P361" s="124"/>
      <c r="Q361" s="124"/>
      <c r="R361" s="124"/>
      <c r="W361" s="236"/>
    </row>
    <row r="362" spans="1:48">
      <c r="B362" s="589" t="s">
        <v>130</v>
      </c>
      <c r="C362" s="590"/>
      <c r="D362" s="590"/>
      <c r="E362" s="233" t="s">
        <v>31</v>
      </c>
      <c r="F362" s="233" t="s">
        <v>32</v>
      </c>
      <c r="G362" s="246" t="s">
        <v>33</v>
      </c>
      <c r="H362" s="246" t="s">
        <v>34</v>
      </c>
      <c r="I362" s="246" t="s">
        <v>35</v>
      </c>
      <c r="J362" s="234" t="s">
        <v>1</v>
      </c>
      <c r="W362" s="236"/>
    </row>
    <row r="363" spans="1:48">
      <c r="B363" s="638" t="str">
        <f>IF('Cumulative Budget Request '!L556='Member A'!$L$1,'Cumulative Budget Request '!B556,0)</f>
        <v>Sub1</v>
      </c>
      <c r="C363" s="639"/>
      <c r="D363" s="639"/>
      <c r="E363" s="270">
        <f>IF('Cumulative Budget Request '!L556='Member A'!$L$1,'Cumulative Budget Request '!E556,0)</f>
        <v>0</v>
      </c>
      <c r="F363" s="270">
        <f>IF('Cumulative Budget Request '!L556='Member A'!$L$1,'Cumulative Budget Request '!F556,0)</f>
        <v>0</v>
      </c>
      <c r="G363" s="270">
        <f>IF('Cumulative Budget Request '!L556='Member A'!$L$1,'Cumulative Budget Request '!G556,0)</f>
        <v>0</v>
      </c>
      <c r="H363" s="270">
        <f>IF('Cumulative Budget Request '!L556='Member A'!$L$1,'Cumulative Budget Request '!H556,0)</f>
        <v>0</v>
      </c>
      <c r="I363" s="270">
        <f>IF('Cumulative Budget Request '!L556='Member A'!$L$1,'Cumulative Budget Request '!I556,0)</f>
        <v>0</v>
      </c>
      <c r="J363" s="363">
        <f>SUM(E363:I363)</f>
        <v>0</v>
      </c>
      <c r="W363" s="236"/>
    </row>
    <row r="364" spans="1:48">
      <c r="B364" s="582" t="str">
        <f>IF('Cumulative Budget Request '!L557='Member A'!$L$1,'Cumulative Budget Request '!B557,0)</f>
        <v>Sub2</v>
      </c>
      <c r="C364" s="583"/>
      <c r="D364" s="583"/>
      <c r="E364" s="270">
        <f>IF('Cumulative Budget Request '!L557='Member A'!$L$1,'Cumulative Budget Request '!E557,0)</f>
        <v>0</v>
      </c>
      <c r="F364" s="270">
        <f>IF('Cumulative Budget Request '!L557='Member A'!$L$1,'Cumulative Budget Request '!F557,0)</f>
        <v>0</v>
      </c>
      <c r="G364" s="270">
        <f>IF('Cumulative Budget Request '!L557='Member A'!$L$1,'Cumulative Budget Request '!G557,0)</f>
        <v>0</v>
      </c>
      <c r="H364" s="270">
        <f>IF('Cumulative Budget Request '!L557='Member A'!$L$1,'Cumulative Budget Request '!H557,0)</f>
        <v>0</v>
      </c>
      <c r="I364" s="270">
        <f>IF('Cumulative Budget Request '!L557='Member A'!$L$1,'Cumulative Budget Request '!I557,0)</f>
        <v>0</v>
      </c>
      <c r="J364" s="363">
        <f t="shared" ref="J364:J382" si="107">SUM(E364:I364)</f>
        <v>0</v>
      </c>
      <c r="W364" s="236"/>
    </row>
    <row r="365" spans="1:48">
      <c r="B365" s="582" t="str">
        <f>IF('Cumulative Budget Request '!L558='Member A'!$L$1,'Cumulative Budget Request '!B558,0)</f>
        <v>Sub3</v>
      </c>
      <c r="C365" s="583"/>
      <c r="D365" s="583"/>
      <c r="E365" s="270">
        <f>IF('Cumulative Budget Request '!L558='Member A'!$L$1,'Cumulative Budget Request '!E558,0)</f>
        <v>0</v>
      </c>
      <c r="F365" s="270">
        <f>IF('Cumulative Budget Request '!L558='Member A'!$L$1,'Cumulative Budget Request '!F558,0)</f>
        <v>0</v>
      </c>
      <c r="G365" s="270">
        <f>IF('Cumulative Budget Request '!L558='Member A'!$L$1,'Cumulative Budget Request '!G558,0)</f>
        <v>0</v>
      </c>
      <c r="H365" s="270">
        <f>IF('Cumulative Budget Request '!L558='Member A'!$L$1,'Cumulative Budget Request '!H558,0)</f>
        <v>0</v>
      </c>
      <c r="I365" s="270">
        <f>IF('Cumulative Budget Request '!L558='Member A'!$L$1,'Cumulative Budget Request '!I558,0)</f>
        <v>0</v>
      </c>
      <c r="J365" s="363">
        <f t="shared" si="107"/>
        <v>0</v>
      </c>
      <c r="W365" s="236"/>
    </row>
    <row r="366" spans="1:48" hidden="1">
      <c r="B366" s="582" t="str">
        <f>IF('Cumulative Budget Request '!L559='Member A'!$L$1,'Cumulative Budget Request '!B559,0)</f>
        <v>Sub4</v>
      </c>
      <c r="C366" s="583"/>
      <c r="D366" s="583"/>
      <c r="E366" s="270">
        <f>IF('Cumulative Budget Request '!L559='Member A'!$L$1,'Cumulative Budget Request '!E559,0)</f>
        <v>0</v>
      </c>
      <c r="F366" s="270">
        <f>IF('Cumulative Budget Request '!L559='Member A'!$L$1,'Cumulative Budget Request '!F559,0)</f>
        <v>0</v>
      </c>
      <c r="G366" s="270">
        <f>IF('Cumulative Budget Request '!L559='Member A'!$L$1,'Cumulative Budget Request '!G559,0)</f>
        <v>0</v>
      </c>
      <c r="H366" s="270">
        <f>IF('Cumulative Budget Request '!L559='Member A'!$L$1,'Cumulative Budget Request '!H559,0)</f>
        <v>0</v>
      </c>
      <c r="I366" s="270">
        <f>IF('Cumulative Budget Request '!L559='Member A'!$L$1,'Cumulative Budget Request '!I559,0)</f>
        <v>0</v>
      </c>
      <c r="J366" s="363">
        <f t="shared" si="107"/>
        <v>0</v>
      </c>
      <c r="W366" s="236"/>
    </row>
    <row r="367" spans="1:48" hidden="1">
      <c r="B367" s="582" t="str">
        <f>IF('Cumulative Budget Request '!L560='Member A'!$L$1,'Cumulative Budget Request '!B560,0)</f>
        <v>Sub5</v>
      </c>
      <c r="C367" s="583"/>
      <c r="D367" s="583"/>
      <c r="E367" s="270">
        <f>IF('Cumulative Budget Request '!L560='Member A'!$L$1,'Cumulative Budget Request '!E560,0)</f>
        <v>0</v>
      </c>
      <c r="F367" s="270">
        <f>IF('Cumulative Budget Request '!L560='Member A'!$L$1,'Cumulative Budget Request '!F560,0)</f>
        <v>0</v>
      </c>
      <c r="G367" s="270">
        <f>IF('Cumulative Budget Request '!L560='Member A'!$L$1,'Cumulative Budget Request '!G560,0)</f>
        <v>0</v>
      </c>
      <c r="H367" s="270">
        <f>IF('Cumulative Budget Request '!L560='Member A'!$L$1,'Cumulative Budget Request '!H560,0)</f>
        <v>0</v>
      </c>
      <c r="I367" s="270">
        <f>IF('Cumulative Budget Request '!L560='Member A'!$L$1,'Cumulative Budget Request '!I560,0)</f>
        <v>0</v>
      </c>
      <c r="J367" s="363">
        <f t="shared" si="107"/>
        <v>0</v>
      </c>
      <c r="W367" s="236"/>
    </row>
    <row r="368" spans="1:48" hidden="1">
      <c r="B368" s="582" t="str">
        <f>IF('Cumulative Budget Request '!L561='Member A'!$L$1,'Cumulative Budget Request '!B561,0)</f>
        <v>Sub6</v>
      </c>
      <c r="C368" s="583"/>
      <c r="D368" s="583"/>
      <c r="E368" s="270">
        <f>IF('Cumulative Budget Request '!L561='Member A'!$L$1,'Cumulative Budget Request '!E561,0)</f>
        <v>0</v>
      </c>
      <c r="F368" s="270">
        <f>IF('Cumulative Budget Request '!L561='Member A'!$L$1,'Cumulative Budget Request '!F561,0)</f>
        <v>0</v>
      </c>
      <c r="G368" s="270">
        <f>IF('Cumulative Budget Request '!L561='Member A'!$L$1,'Cumulative Budget Request '!G561,0)</f>
        <v>0</v>
      </c>
      <c r="H368" s="270">
        <f>IF('Cumulative Budget Request '!L561='Member A'!$L$1,'Cumulative Budget Request '!H561,0)</f>
        <v>0</v>
      </c>
      <c r="I368" s="270">
        <f>IF('Cumulative Budget Request '!L561='Member A'!$L$1,'Cumulative Budget Request '!I561,0)</f>
        <v>0</v>
      </c>
      <c r="J368" s="363">
        <f t="shared" si="107"/>
        <v>0</v>
      </c>
      <c r="W368" s="236"/>
    </row>
    <row r="369" spans="2:35" hidden="1">
      <c r="B369" s="582" t="str">
        <f>IF('Cumulative Budget Request '!L562='Member A'!$L$1,'Cumulative Budget Request '!B562,0)</f>
        <v>Sub7</v>
      </c>
      <c r="C369" s="583"/>
      <c r="D369" s="583"/>
      <c r="E369" s="270">
        <f>IF('Cumulative Budget Request '!L562='Member A'!$L$1,'Cumulative Budget Request '!E562,0)</f>
        <v>0</v>
      </c>
      <c r="F369" s="270">
        <f>IF('Cumulative Budget Request '!L562='Member A'!$L$1,'Cumulative Budget Request '!F562,0)</f>
        <v>0</v>
      </c>
      <c r="G369" s="270">
        <f>IF('Cumulative Budget Request '!L562='Member A'!$L$1,'Cumulative Budget Request '!G562,0)</f>
        <v>0</v>
      </c>
      <c r="H369" s="270">
        <f>IF('Cumulative Budget Request '!L562='Member A'!$L$1,'Cumulative Budget Request '!H562,0)</f>
        <v>0</v>
      </c>
      <c r="I369" s="270">
        <f>IF('Cumulative Budget Request '!L562='Member A'!$L$1,'Cumulative Budget Request '!I562,0)</f>
        <v>0</v>
      </c>
      <c r="J369" s="363">
        <f t="shared" si="107"/>
        <v>0</v>
      </c>
      <c r="W369" s="236"/>
    </row>
    <row r="370" spans="2:35" hidden="1">
      <c r="B370" s="582" t="str">
        <f>IF('Cumulative Budget Request '!L563='Member A'!$L$1,'Cumulative Budget Request '!B563,0)</f>
        <v>Sub8</v>
      </c>
      <c r="C370" s="583"/>
      <c r="D370" s="583"/>
      <c r="E370" s="270">
        <f>IF('Cumulative Budget Request '!L563='Member A'!$L$1,'Cumulative Budget Request '!E563,0)</f>
        <v>0</v>
      </c>
      <c r="F370" s="270">
        <f>IF('Cumulative Budget Request '!L563='Member A'!$L$1,'Cumulative Budget Request '!F563,0)</f>
        <v>0</v>
      </c>
      <c r="G370" s="270">
        <f>IF('Cumulative Budget Request '!L563='Member A'!$L$1,'Cumulative Budget Request '!G563,0)</f>
        <v>0</v>
      </c>
      <c r="H370" s="270">
        <f>IF('Cumulative Budget Request '!L563='Member A'!$L$1,'Cumulative Budget Request '!H563,0)</f>
        <v>0</v>
      </c>
      <c r="I370" s="270">
        <f>IF('Cumulative Budget Request '!L563='Member A'!$L$1,'Cumulative Budget Request '!I563,0)</f>
        <v>0</v>
      </c>
      <c r="J370" s="363">
        <f t="shared" si="107"/>
        <v>0</v>
      </c>
      <c r="W370" s="236"/>
    </row>
    <row r="371" spans="2:35" hidden="1">
      <c r="B371" s="582" t="str">
        <f>IF('Cumulative Budget Request '!L564='Member A'!$L$1,'Cumulative Budget Request '!B564,0)</f>
        <v>Sub9</v>
      </c>
      <c r="C371" s="583"/>
      <c r="D371" s="583"/>
      <c r="E371" s="270">
        <f>IF('Cumulative Budget Request '!L564='Member A'!$L$1,'Cumulative Budget Request '!E564,0)</f>
        <v>0</v>
      </c>
      <c r="F371" s="270">
        <f>IF('Cumulative Budget Request '!L564='Member A'!$L$1,'Cumulative Budget Request '!F564,0)</f>
        <v>0</v>
      </c>
      <c r="G371" s="270">
        <f>IF('Cumulative Budget Request '!L564='Member A'!$L$1,'Cumulative Budget Request '!G564,0)</f>
        <v>0</v>
      </c>
      <c r="H371" s="270">
        <f>IF('Cumulative Budget Request '!L564='Member A'!$L$1,'Cumulative Budget Request '!H564,0)</f>
        <v>0</v>
      </c>
      <c r="I371" s="270">
        <f>IF('Cumulative Budget Request '!L564='Member A'!$L$1,'Cumulative Budget Request '!I564,0)</f>
        <v>0</v>
      </c>
      <c r="J371" s="363">
        <f t="shared" si="107"/>
        <v>0</v>
      </c>
      <c r="W371" s="236"/>
    </row>
    <row r="372" spans="2:35" hidden="1">
      <c r="B372" s="582" t="str">
        <f>IF('Cumulative Budget Request '!L565='Member A'!$L$1,'Cumulative Budget Request '!B565,0)</f>
        <v>Sub10</v>
      </c>
      <c r="C372" s="583"/>
      <c r="D372" s="583"/>
      <c r="E372" s="270">
        <f>IF('Cumulative Budget Request '!L565='Member A'!$L$1,'Cumulative Budget Request '!E565,0)</f>
        <v>0</v>
      </c>
      <c r="F372" s="270">
        <f>IF('Cumulative Budget Request '!L565='Member A'!$L$1,'Cumulative Budget Request '!F565,0)</f>
        <v>0</v>
      </c>
      <c r="G372" s="270">
        <f>IF('Cumulative Budget Request '!L565='Member A'!$L$1,'Cumulative Budget Request '!G565,0)</f>
        <v>0</v>
      </c>
      <c r="H372" s="270">
        <f>IF('Cumulative Budget Request '!L565='Member A'!$L$1,'Cumulative Budget Request '!H565,0)</f>
        <v>0</v>
      </c>
      <c r="I372" s="270">
        <f>IF('Cumulative Budget Request '!L565='Member A'!$L$1,'Cumulative Budget Request '!I565,0)</f>
        <v>0</v>
      </c>
      <c r="J372" s="363">
        <f t="shared" si="107"/>
        <v>0</v>
      </c>
      <c r="W372" s="236"/>
    </row>
    <row r="373" spans="2:35" hidden="1">
      <c r="B373" s="582" t="str">
        <f>IF('Cumulative Budget Request '!L566='Member A'!$L$1,'Cumulative Budget Request '!B566,0)</f>
        <v>Sub11</v>
      </c>
      <c r="C373" s="583"/>
      <c r="D373" s="583"/>
      <c r="E373" s="270">
        <f>IF('Cumulative Budget Request '!L566='Member A'!$L$1,'Cumulative Budget Request '!E566,0)</f>
        <v>0</v>
      </c>
      <c r="F373" s="270">
        <f>IF('Cumulative Budget Request '!L566='Member A'!$L$1,'Cumulative Budget Request '!F566,0)</f>
        <v>0</v>
      </c>
      <c r="G373" s="270">
        <f>IF('Cumulative Budget Request '!L566='Member A'!$L$1,'Cumulative Budget Request '!G566,0)</f>
        <v>0</v>
      </c>
      <c r="H373" s="270">
        <f>IF('Cumulative Budget Request '!L566='Member A'!$L$1,'Cumulative Budget Request '!H566,0)</f>
        <v>0</v>
      </c>
      <c r="I373" s="270">
        <f>IF('Cumulative Budget Request '!L566='Member A'!$L$1,'Cumulative Budget Request '!I566,0)</f>
        <v>0</v>
      </c>
      <c r="J373" s="363">
        <f t="shared" si="107"/>
        <v>0</v>
      </c>
      <c r="W373" s="236"/>
    </row>
    <row r="374" spans="2:35" hidden="1">
      <c r="B374" s="582" t="str">
        <f>IF('Cumulative Budget Request '!L567='Member A'!$L$1,'Cumulative Budget Request '!B567,0)</f>
        <v>Sub12</v>
      </c>
      <c r="C374" s="583"/>
      <c r="D374" s="583"/>
      <c r="E374" s="270">
        <f>IF('Cumulative Budget Request '!L567='Member A'!$L$1,'Cumulative Budget Request '!E567,0)</f>
        <v>0</v>
      </c>
      <c r="F374" s="270">
        <f>IF('Cumulative Budget Request '!L567='Member A'!$L$1,'Cumulative Budget Request '!F567,0)</f>
        <v>0</v>
      </c>
      <c r="G374" s="270">
        <f>IF('Cumulative Budget Request '!L567='Member A'!$L$1,'Cumulative Budget Request '!G567,0)</f>
        <v>0</v>
      </c>
      <c r="H374" s="270">
        <f>IF('Cumulative Budget Request '!L567='Member A'!$L$1,'Cumulative Budget Request '!H567,0)</f>
        <v>0</v>
      </c>
      <c r="I374" s="270">
        <f>IF('Cumulative Budget Request '!L567='Member A'!$L$1,'Cumulative Budget Request '!I567,0)</f>
        <v>0</v>
      </c>
      <c r="J374" s="363">
        <f t="shared" si="107"/>
        <v>0</v>
      </c>
      <c r="W374" s="236"/>
    </row>
    <row r="375" spans="2:35" hidden="1">
      <c r="B375" s="582" t="str">
        <f>IF('Cumulative Budget Request '!L568='Member A'!$L$1,'Cumulative Budget Request '!B568,0)</f>
        <v>Sub13</v>
      </c>
      <c r="C375" s="583"/>
      <c r="D375" s="583"/>
      <c r="E375" s="270">
        <f>IF('Cumulative Budget Request '!L568='Member A'!$L$1,'Cumulative Budget Request '!E568,0)</f>
        <v>0</v>
      </c>
      <c r="F375" s="270">
        <f>IF('Cumulative Budget Request '!L568='Member A'!$L$1,'Cumulative Budget Request '!F568,0)</f>
        <v>0</v>
      </c>
      <c r="G375" s="270">
        <f>IF('Cumulative Budget Request '!L568='Member A'!$L$1,'Cumulative Budget Request '!G568,0)</f>
        <v>0</v>
      </c>
      <c r="H375" s="270">
        <f>IF('Cumulative Budget Request '!L568='Member A'!$L$1,'Cumulative Budget Request '!H568,0)</f>
        <v>0</v>
      </c>
      <c r="I375" s="270">
        <f>IF('Cumulative Budget Request '!L568='Member A'!$L$1,'Cumulative Budget Request '!I568,0)</f>
        <v>0</v>
      </c>
      <c r="J375" s="363">
        <f t="shared" si="107"/>
        <v>0</v>
      </c>
      <c r="W375" s="236"/>
    </row>
    <row r="376" spans="2:35" hidden="1">
      <c r="B376" s="582" t="str">
        <f>IF('Cumulative Budget Request '!L569='Member A'!$L$1,'Cumulative Budget Request '!B569,0)</f>
        <v>Sub14</v>
      </c>
      <c r="C376" s="583"/>
      <c r="D376" s="583"/>
      <c r="E376" s="270">
        <f>IF('Cumulative Budget Request '!L569='Member A'!$L$1,'Cumulative Budget Request '!E569,0)</f>
        <v>0</v>
      </c>
      <c r="F376" s="270">
        <f>IF('Cumulative Budget Request '!L569='Member A'!$L$1,'Cumulative Budget Request '!F569,0)</f>
        <v>0</v>
      </c>
      <c r="G376" s="270">
        <f>IF('Cumulative Budget Request '!L569='Member A'!$L$1,'Cumulative Budget Request '!G569,0)</f>
        <v>0</v>
      </c>
      <c r="H376" s="270">
        <f>IF('Cumulative Budget Request '!L569='Member A'!$L$1,'Cumulative Budget Request '!H569,0)</f>
        <v>0</v>
      </c>
      <c r="I376" s="270">
        <f>IF('Cumulative Budget Request '!L569='Member A'!$L$1,'Cumulative Budget Request '!I569,0)</f>
        <v>0</v>
      </c>
      <c r="J376" s="363">
        <f t="shared" si="107"/>
        <v>0</v>
      </c>
      <c r="W376" s="236"/>
    </row>
    <row r="377" spans="2:35" hidden="1">
      <c r="B377" s="582" t="str">
        <f>IF('Cumulative Budget Request '!L570='Member A'!$L$1,'Cumulative Budget Request '!B570,0)</f>
        <v>Sub15</v>
      </c>
      <c r="C377" s="583"/>
      <c r="D377" s="583"/>
      <c r="E377" s="270">
        <f>IF('Cumulative Budget Request '!L570='Member A'!$L$1,'Cumulative Budget Request '!E570,0)</f>
        <v>0</v>
      </c>
      <c r="F377" s="270">
        <f>IF('Cumulative Budget Request '!L570='Member A'!$L$1,'Cumulative Budget Request '!F570,0)</f>
        <v>0</v>
      </c>
      <c r="G377" s="270">
        <f>IF('Cumulative Budget Request '!L570='Member A'!$L$1,'Cumulative Budget Request '!G570,0)</f>
        <v>0</v>
      </c>
      <c r="H377" s="270">
        <f>IF('Cumulative Budget Request '!L570='Member A'!$L$1,'Cumulative Budget Request '!H570,0)</f>
        <v>0</v>
      </c>
      <c r="I377" s="270">
        <f>IF('Cumulative Budget Request '!L570='Member A'!$L$1,'Cumulative Budget Request '!I570,0)</f>
        <v>0</v>
      </c>
      <c r="J377" s="363">
        <f t="shared" si="107"/>
        <v>0</v>
      </c>
      <c r="W377" s="236"/>
    </row>
    <row r="378" spans="2:35" hidden="1">
      <c r="B378" s="582" t="str">
        <f>IF('Cumulative Budget Request '!L571='Member A'!$L$1,'Cumulative Budget Request '!B571,0)</f>
        <v>Sub16</v>
      </c>
      <c r="C378" s="583"/>
      <c r="D378" s="583"/>
      <c r="E378" s="270">
        <f>IF('Cumulative Budget Request '!L571='Member A'!$L$1,'Cumulative Budget Request '!E571,0)</f>
        <v>0</v>
      </c>
      <c r="F378" s="270">
        <f>IF('Cumulative Budget Request '!L571='Member A'!$L$1,'Cumulative Budget Request '!F571,0)</f>
        <v>0</v>
      </c>
      <c r="G378" s="270">
        <f>IF('Cumulative Budget Request '!L571='Member A'!$L$1,'Cumulative Budget Request '!G571,0)</f>
        <v>0</v>
      </c>
      <c r="H378" s="270">
        <f>IF('Cumulative Budget Request '!L571='Member A'!$L$1,'Cumulative Budget Request '!H571,0)</f>
        <v>0</v>
      </c>
      <c r="I378" s="270">
        <f>IF('Cumulative Budget Request '!L571='Member A'!$L$1,'Cumulative Budget Request '!I571,0)</f>
        <v>0</v>
      </c>
      <c r="J378" s="363">
        <f t="shared" si="107"/>
        <v>0</v>
      </c>
      <c r="W378" s="236"/>
    </row>
    <row r="379" spans="2:35" ht="16.8" hidden="1">
      <c r="B379" s="582" t="str">
        <f>IF('Cumulative Budget Request '!L572='Member A'!$L$1,'Cumulative Budget Request '!B572,0)</f>
        <v>Sub17</v>
      </c>
      <c r="C379" s="583"/>
      <c r="D379" s="583"/>
      <c r="E379" s="270">
        <f>IF('Cumulative Budget Request '!L572='Member A'!$L$1,'Cumulative Budget Request '!E572,0)</f>
        <v>0</v>
      </c>
      <c r="F379" s="270">
        <f>IF('Cumulative Budget Request '!L572='Member A'!$L$1,'Cumulative Budget Request '!F572,0)</f>
        <v>0</v>
      </c>
      <c r="G379" s="270">
        <f>IF('Cumulative Budget Request '!L572='Member A'!$L$1,'Cumulative Budget Request '!G572,0)</f>
        <v>0</v>
      </c>
      <c r="H379" s="270">
        <f>IF('Cumulative Budget Request '!L572='Member A'!$L$1,'Cumulative Budget Request '!H572,0)</f>
        <v>0</v>
      </c>
      <c r="I379" s="270">
        <f>IF('Cumulative Budget Request '!L572='Member A'!$L$1,'Cumulative Budget Request '!I572,0)</f>
        <v>0</v>
      </c>
      <c r="J379" s="363">
        <f t="shared" si="107"/>
        <v>0</v>
      </c>
      <c r="W379" s="237"/>
    </row>
    <row r="380" spans="2:35" hidden="1">
      <c r="B380" s="582" t="str">
        <f>IF('Cumulative Budget Request '!L573='Member A'!$L$1,'Cumulative Budget Request '!B573,0)</f>
        <v>Sub18</v>
      </c>
      <c r="C380" s="583"/>
      <c r="D380" s="583"/>
      <c r="E380" s="270">
        <f>IF('Cumulative Budget Request '!L573='Member A'!$L$1,'Cumulative Budget Request '!E573,0)</f>
        <v>0</v>
      </c>
      <c r="F380" s="270">
        <f>IF('Cumulative Budget Request '!L573='Member A'!$L$1,'Cumulative Budget Request '!F573,0)</f>
        <v>0</v>
      </c>
      <c r="G380" s="270">
        <f>IF('Cumulative Budget Request '!L573='Member A'!$L$1,'Cumulative Budget Request '!G573,0)</f>
        <v>0</v>
      </c>
      <c r="H380" s="270">
        <f>IF('Cumulative Budget Request '!L573='Member A'!$L$1,'Cumulative Budget Request '!H573,0)</f>
        <v>0</v>
      </c>
      <c r="I380" s="270">
        <f>IF('Cumulative Budget Request '!L573='Member A'!$L$1,'Cumulative Budget Request '!I573,0)</f>
        <v>0</v>
      </c>
      <c r="J380" s="363">
        <f t="shared" si="107"/>
        <v>0</v>
      </c>
      <c r="V380" s="1"/>
      <c r="W380" s="236"/>
    </row>
    <row r="381" spans="2:35" hidden="1">
      <c r="B381" s="582" t="str">
        <f>IF('Cumulative Budget Request '!L574='Member A'!$L$1,'Cumulative Budget Request '!B574,0)</f>
        <v>Sub19</v>
      </c>
      <c r="C381" s="583"/>
      <c r="D381" s="583"/>
      <c r="E381" s="270">
        <f>IF('Cumulative Budget Request '!L574='Member A'!$L$1,'Cumulative Budget Request '!E574,0)</f>
        <v>0</v>
      </c>
      <c r="F381" s="270">
        <f>IF('Cumulative Budget Request '!L574='Member A'!$L$1,'Cumulative Budget Request '!F574,0)</f>
        <v>0</v>
      </c>
      <c r="G381" s="270">
        <f>IF('Cumulative Budget Request '!L574='Member A'!$L$1,'Cumulative Budget Request '!G574,0)</f>
        <v>0</v>
      </c>
      <c r="H381" s="270">
        <f>IF('Cumulative Budget Request '!L574='Member A'!$L$1,'Cumulative Budget Request '!H574,0)</f>
        <v>0</v>
      </c>
      <c r="I381" s="270">
        <f>IF('Cumulative Budget Request '!L574='Member A'!$L$1,'Cumulative Budget Request '!I574,0)</f>
        <v>0</v>
      </c>
      <c r="J381" s="363">
        <f t="shared" si="107"/>
        <v>0</v>
      </c>
      <c r="K381" s="21"/>
      <c r="L381" s="17"/>
      <c r="M381" s="21"/>
      <c r="N381" s="21"/>
      <c r="O381" s="21"/>
      <c r="P381" s="21"/>
      <c r="AI381" s="1"/>
    </row>
    <row r="382" spans="2:35" hidden="1">
      <c r="B382" s="640" t="str">
        <f>IF('Cumulative Budget Request '!L575='Member A'!$L$1,'Cumulative Budget Request '!B575,0)</f>
        <v>Sub20</v>
      </c>
      <c r="C382" s="641"/>
      <c r="D382" s="641"/>
      <c r="E382" s="270">
        <f>IF('Cumulative Budget Request '!L575='Member A'!$L$1,'Cumulative Budget Request '!E575,0)</f>
        <v>0</v>
      </c>
      <c r="F382" s="270">
        <f>IF('Cumulative Budget Request '!L575='Member A'!$L$1,'Cumulative Budget Request '!F575,0)</f>
        <v>0</v>
      </c>
      <c r="G382" s="270">
        <f>IF('Cumulative Budget Request '!L575='Member A'!$L$1,'Cumulative Budget Request '!G575,0)</f>
        <v>0</v>
      </c>
      <c r="H382" s="270">
        <f>IF('Cumulative Budget Request '!L575='Member A'!$L$1,'Cumulative Budget Request '!H575,0)</f>
        <v>0</v>
      </c>
      <c r="I382" s="270">
        <f>IF('Cumulative Budget Request '!L575='Member A'!$L$1,'Cumulative Budget Request '!I575,0)</f>
        <v>0</v>
      </c>
      <c r="J382" s="364">
        <f t="shared" si="107"/>
        <v>0</v>
      </c>
      <c r="K382" s="21"/>
      <c r="L382" s="17"/>
      <c r="M382" s="21"/>
      <c r="N382" s="21"/>
      <c r="O382" s="21"/>
      <c r="P382" s="21"/>
    </row>
    <row r="383" spans="2:35" ht="13.8" thickBot="1">
      <c r="B383" s="584" t="s">
        <v>1</v>
      </c>
      <c r="C383" s="585"/>
      <c r="D383" s="585"/>
      <c r="E383" s="366">
        <f>SUM(E363:E382)</f>
        <v>0</v>
      </c>
      <c r="F383" s="366">
        <f t="shared" ref="F383:J383" si="108">SUM(F363:F382)</f>
        <v>0</v>
      </c>
      <c r="G383" s="366">
        <f t="shared" si="108"/>
        <v>0</v>
      </c>
      <c r="H383" s="366">
        <f t="shared" si="108"/>
        <v>0</v>
      </c>
      <c r="I383" s="366">
        <f t="shared" si="108"/>
        <v>0</v>
      </c>
      <c r="J383" s="365">
        <f t="shared" si="108"/>
        <v>0</v>
      </c>
      <c r="K383" s="21"/>
      <c r="L383" s="17"/>
      <c r="M383" s="21"/>
      <c r="N383" s="21"/>
      <c r="O383" s="21"/>
      <c r="P383" s="21"/>
    </row>
    <row r="384" spans="2:35" ht="13.8" thickBot="1">
      <c r="F384"/>
      <c r="H384" s="21"/>
      <c r="I384" s="17"/>
      <c r="J384" s="21"/>
      <c r="K384" s="21"/>
      <c r="L384" s="17"/>
      <c r="M384" s="21"/>
      <c r="N384" s="21"/>
      <c r="O384" s="21"/>
      <c r="P384" s="21"/>
    </row>
    <row r="385" spans="2:16">
      <c r="B385" s="586" t="s">
        <v>152</v>
      </c>
      <c r="C385" s="587"/>
      <c r="D385" s="587"/>
      <c r="E385" s="587"/>
      <c r="F385" s="587"/>
      <c r="G385" s="587"/>
      <c r="H385" s="587"/>
      <c r="I385" s="587"/>
      <c r="J385" s="588"/>
      <c r="K385" s="21"/>
      <c r="L385" s="17"/>
      <c r="M385" s="21"/>
      <c r="N385" s="21"/>
      <c r="O385" s="21"/>
      <c r="P385" s="21"/>
    </row>
    <row r="386" spans="2:16">
      <c r="B386" s="589" t="s">
        <v>130</v>
      </c>
      <c r="C386" s="590"/>
      <c r="D386" s="590"/>
      <c r="E386" s="233" t="s">
        <v>31</v>
      </c>
      <c r="F386" s="233" t="s">
        <v>32</v>
      </c>
      <c r="G386" s="246" t="s">
        <v>33</v>
      </c>
      <c r="H386" s="246" t="s">
        <v>34</v>
      </c>
      <c r="I386" s="246" t="s">
        <v>35</v>
      </c>
      <c r="J386" s="234" t="s">
        <v>1</v>
      </c>
      <c r="K386" s="21"/>
      <c r="L386" s="17"/>
      <c r="M386" s="21"/>
      <c r="N386" s="21"/>
      <c r="O386" s="21"/>
      <c r="P386" s="21"/>
    </row>
    <row r="387" spans="2:16">
      <c r="B387" s="638" t="str">
        <f t="shared" ref="B387:B407" si="109">B363</f>
        <v>Sub1</v>
      </c>
      <c r="C387" s="639"/>
      <c r="D387" s="639"/>
      <c r="E387" s="270">
        <f>IF('Cumulative Budget Request '!L580='Member A'!$L$1,'Cumulative Budget Request '!E580,0)</f>
        <v>0</v>
      </c>
      <c r="F387" s="270">
        <f>IF('Cumulative Budget Request '!L580='Member A'!$L$1,'Cumulative Budget Request '!F580,0)</f>
        <v>0</v>
      </c>
      <c r="G387" s="270">
        <f>IF('Cumulative Budget Request '!L580='Member A'!$L$1,'Cumulative Budget Request '!G580,0)</f>
        <v>0</v>
      </c>
      <c r="H387" s="270">
        <f>IF('Cumulative Budget Request '!L580='Member A'!$L$1,'Cumulative Budget Request '!H580,0)</f>
        <v>0</v>
      </c>
      <c r="I387" s="270">
        <f>IF('Cumulative Budget Request '!L580='Member A'!$L$1,'Cumulative Budget Request '!I580,0)</f>
        <v>0</v>
      </c>
      <c r="J387" s="363">
        <f t="shared" ref="J387:J406" si="110">SUM(E387:I387)</f>
        <v>0</v>
      </c>
      <c r="K387" s="21"/>
      <c r="L387" s="17"/>
      <c r="M387" s="21"/>
      <c r="N387" s="21"/>
      <c r="O387" s="21"/>
      <c r="P387" s="21"/>
    </row>
    <row r="388" spans="2:16">
      <c r="B388" s="582" t="str">
        <f t="shared" si="109"/>
        <v>Sub2</v>
      </c>
      <c r="C388" s="583"/>
      <c r="D388" s="583"/>
      <c r="E388" s="270">
        <f>IF('Cumulative Budget Request '!L581='Member A'!$L$1,'Cumulative Budget Request '!E581,0)</f>
        <v>0</v>
      </c>
      <c r="F388" s="270">
        <f>IF('Cumulative Budget Request '!L581='Member A'!$L$1,'Cumulative Budget Request '!F581,0)</f>
        <v>0</v>
      </c>
      <c r="G388" s="270">
        <f>IF('Cumulative Budget Request '!L581='Member A'!$L$1,'Cumulative Budget Request '!G581,0)</f>
        <v>0</v>
      </c>
      <c r="H388" s="270">
        <f>IF('Cumulative Budget Request '!L581='Member A'!$L$1,'Cumulative Budget Request '!H581,0)</f>
        <v>0</v>
      </c>
      <c r="I388" s="270">
        <f>IF('Cumulative Budget Request '!L581='Member A'!$L$1,'Cumulative Budget Request '!I581,0)</f>
        <v>0</v>
      </c>
      <c r="J388" s="363">
        <f t="shared" si="110"/>
        <v>0</v>
      </c>
      <c r="K388" s="21"/>
      <c r="L388" s="17"/>
      <c r="M388" s="21"/>
      <c r="N388" s="21"/>
      <c r="O388" s="21"/>
      <c r="P388" s="21"/>
    </row>
    <row r="389" spans="2:16">
      <c r="B389" s="582" t="str">
        <f t="shared" si="109"/>
        <v>Sub3</v>
      </c>
      <c r="C389" s="583"/>
      <c r="D389" s="583"/>
      <c r="E389" s="270">
        <f>IF('Cumulative Budget Request '!L582='Member A'!$L$1,'Cumulative Budget Request '!E582,0)</f>
        <v>0</v>
      </c>
      <c r="F389" s="270">
        <f>IF('Cumulative Budget Request '!L582='Member A'!$L$1,'Cumulative Budget Request '!F582,0)</f>
        <v>0</v>
      </c>
      <c r="G389" s="270">
        <f>IF('Cumulative Budget Request '!L582='Member A'!$L$1,'Cumulative Budget Request '!G582,0)</f>
        <v>0</v>
      </c>
      <c r="H389" s="270">
        <f>IF('Cumulative Budget Request '!L582='Member A'!$L$1,'Cumulative Budget Request '!H582,0)</f>
        <v>0</v>
      </c>
      <c r="I389" s="270">
        <f>IF('Cumulative Budget Request '!L582='Member A'!$L$1,'Cumulative Budget Request '!I582,0)</f>
        <v>0</v>
      </c>
      <c r="J389" s="363">
        <f t="shared" si="110"/>
        <v>0</v>
      </c>
      <c r="K389" s="21"/>
      <c r="L389" s="17"/>
      <c r="M389" s="21"/>
      <c r="N389" s="21"/>
      <c r="O389" s="21"/>
      <c r="P389" s="21"/>
    </row>
    <row r="390" spans="2:16" hidden="1">
      <c r="B390" s="582" t="str">
        <f t="shared" si="109"/>
        <v>Sub4</v>
      </c>
      <c r="C390" s="583"/>
      <c r="D390" s="583"/>
      <c r="E390" s="270">
        <f>IF('Cumulative Budget Request '!L583='Member A'!$L$1,'Cumulative Budget Request '!E583,0)</f>
        <v>0</v>
      </c>
      <c r="F390" s="270">
        <f>IF('Cumulative Budget Request '!L583='Member A'!$L$1,'Cumulative Budget Request '!F583,0)</f>
        <v>0</v>
      </c>
      <c r="G390" s="270">
        <f>IF('Cumulative Budget Request '!L583='Member A'!$L$1,'Cumulative Budget Request '!G583,0)</f>
        <v>0</v>
      </c>
      <c r="H390" s="270">
        <f>IF('Cumulative Budget Request '!L583='Member A'!$L$1,'Cumulative Budget Request '!H583,0)</f>
        <v>0</v>
      </c>
      <c r="I390" s="270">
        <f>IF('Cumulative Budget Request '!L583='Member A'!$L$1,'Cumulative Budget Request '!I583,0)</f>
        <v>0</v>
      </c>
      <c r="J390" s="363">
        <f t="shared" si="110"/>
        <v>0</v>
      </c>
      <c r="K390" s="21"/>
      <c r="L390" s="17"/>
      <c r="M390" s="21"/>
      <c r="N390" s="21"/>
      <c r="O390" s="21"/>
      <c r="P390" s="21"/>
    </row>
    <row r="391" spans="2:16" hidden="1">
      <c r="B391" s="582" t="str">
        <f t="shared" si="109"/>
        <v>Sub5</v>
      </c>
      <c r="C391" s="583"/>
      <c r="D391" s="583"/>
      <c r="E391" s="270">
        <f>IF('Cumulative Budget Request '!L584='Member A'!$L$1,'Cumulative Budget Request '!E584,0)</f>
        <v>0</v>
      </c>
      <c r="F391" s="270">
        <f>IF('Cumulative Budget Request '!L584='Member A'!$L$1,'Cumulative Budget Request '!F584,0)</f>
        <v>0</v>
      </c>
      <c r="G391" s="270">
        <f>IF('Cumulative Budget Request '!L584='Member A'!$L$1,'Cumulative Budget Request '!G584,0)</f>
        <v>0</v>
      </c>
      <c r="H391" s="270">
        <f>IF('Cumulative Budget Request '!L584='Member A'!$L$1,'Cumulative Budget Request '!H584,0)</f>
        <v>0</v>
      </c>
      <c r="I391" s="270">
        <f>IF('Cumulative Budget Request '!L584='Member A'!$L$1,'Cumulative Budget Request '!I584,0)</f>
        <v>0</v>
      </c>
      <c r="J391" s="363">
        <f t="shared" si="110"/>
        <v>0</v>
      </c>
      <c r="K391" s="21"/>
      <c r="L391" s="17"/>
      <c r="M391" s="21"/>
      <c r="N391" s="21"/>
      <c r="O391" s="21"/>
      <c r="P391" s="21"/>
    </row>
    <row r="392" spans="2:16" hidden="1">
      <c r="B392" s="582" t="str">
        <f t="shared" si="109"/>
        <v>Sub6</v>
      </c>
      <c r="C392" s="583"/>
      <c r="D392" s="583"/>
      <c r="E392" s="270">
        <f>IF('Cumulative Budget Request '!L585='Member A'!$L$1,'Cumulative Budget Request '!E585,0)</f>
        <v>0</v>
      </c>
      <c r="F392" s="270">
        <f>IF('Cumulative Budget Request '!L585='Member A'!$L$1,'Cumulative Budget Request '!F585,0)</f>
        <v>0</v>
      </c>
      <c r="G392" s="270">
        <f>IF('Cumulative Budget Request '!L585='Member A'!$L$1,'Cumulative Budget Request '!G585,0)</f>
        <v>0</v>
      </c>
      <c r="H392" s="270">
        <f>IF('Cumulative Budget Request '!L585='Member A'!$L$1,'Cumulative Budget Request '!H585,0)</f>
        <v>0</v>
      </c>
      <c r="I392" s="270">
        <f>IF('Cumulative Budget Request '!L585='Member A'!$L$1,'Cumulative Budget Request '!I585,0)</f>
        <v>0</v>
      </c>
      <c r="J392" s="363">
        <f t="shared" si="110"/>
        <v>0</v>
      </c>
      <c r="K392" s="21"/>
      <c r="L392" s="17"/>
      <c r="M392" s="21"/>
      <c r="N392" s="21"/>
      <c r="O392" s="21"/>
      <c r="P392" s="21"/>
    </row>
    <row r="393" spans="2:16" hidden="1">
      <c r="B393" s="582" t="str">
        <f t="shared" si="109"/>
        <v>Sub7</v>
      </c>
      <c r="C393" s="583"/>
      <c r="D393" s="583"/>
      <c r="E393" s="270">
        <f>IF('Cumulative Budget Request '!L586='Member A'!$L$1,'Cumulative Budget Request '!E586,0)</f>
        <v>0</v>
      </c>
      <c r="F393" s="270">
        <f>IF('Cumulative Budget Request '!L586='Member A'!$L$1,'Cumulative Budget Request '!F586,0)</f>
        <v>0</v>
      </c>
      <c r="G393" s="270">
        <f>IF('Cumulative Budget Request '!L586='Member A'!$L$1,'Cumulative Budget Request '!G586,0)</f>
        <v>0</v>
      </c>
      <c r="H393" s="270">
        <f>IF('Cumulative Budget Request '!L586='Member A'!$L$1,'Cumulative Budget Request '!H586,0)</f>
        <v>0</v>
      </c>
      <c r="I393" s="270">
        <f>IF('Cumulative Budget Request '!L586='Member A'!$L$1,'Cumulative Budget Request '!I586,0)</f>
        <v>0</v>
      </c>
      <c r="J393" s="363">
        <f t="shared" si="110"/>
        <v>0</v>
      </c>
      <c r="K393" s="21"/>
      <c r="L393" s="17"/>
      <c r="M393" s="21"/>
      <c r="N393" s="21"/>
      <c r="O393" s="21"/>
      <c r="P393" s="21"/>
    </row>
    <row r="394" spans="2:16" hidden="1">
      <c r="B394" s="582" t="str">
        <f t="shared" si="109"/>
        <v>Sub8</v>
      </c>
      <c r="C394" s="583"/>
      <c r="D394" s="583"/>
      <c r="E394" s="270">
        <f>IF('Cumulative Budget Request '!L587='Member A'!$L$1,'Cumulative Budget Request '!E587,0)</f>
        <v>0</v>
      </c>
      <c r="F394" s="270">
        <f>IF('Cumulative Budget Request '!L587='Member A'!$L$1,'Cumulative Budget Request '!F587,0)</f>
        <v>0</v>
      </c>
      <c r="G394" s="270">
        <f>IF('Cumulative Budget Request '!L587='Member A'!$L$1,'Cumulative Budget Request '!G587,0)</f>
        <v>0</v>
      </c>
      <c r="H394" s="270">
        <f>IF('Cumulative Budget Request '!L587='Member A'!$L$1,'Cumulative Budget Request '!H587,0)</f>
        <v>0</v>
      </c>
      <c r="I394" s="270">
        <f>IF('Cumulative Budget Request '!L587='Member A'!$L$1,'Cumulative Budget Request '!I587,0)</f>
        <v>0</v>
      </c>
      <c r="J394" s="363">
        <f t="shared" si="110"/>
        <v>0</v>
      </c>
      <c r="K394" s="21"/>
      <c r="L394" s="17"/>
      <c r="M394" s="21"/>
      <c r="N394" s="21"/>
      <c r="O394" s="21"/>
      <c r="P394" s="21"/>
    </row>
    <row r="395" spans="2:16" hidden="1">
      <c r="B395" s="582" t="str">
        <f t="shared" si="109"/>
        <v>Sub9</v>
      </c>
      <c r="C395" s="583"/>
      <c r="D395" s="583"/>
      <c r="E395" s="270">
        <f>IF('Cumulative Budget Request '!L588='Member A'!$L$1,'Cumulative Budget Request '!E588,0)</f>
        <v>0</v>
      </c>
      <c r="F395" s="270">
        <f>IF('Cumulative Budget Request '!L588='Member A'!$L$1,'Cumulative Budget Request '!F588,0)</f>
        <v>0</v>
      </c>
      <c r="G395" s="270">
        <f>IF('Cumulative Budget Request '!L588='Member A'!$L$1,'Cumulative Budget Request '!G588,0)</f>
        <v>0</v>
      </c>
      <c r="H395" s="270">
        <f>IF('Cumulative Budget Request '!L588='Member A'!$L$1,'Cumulative Budget Request '!H588,0)</f>
        <v>0</v>
      </c>
      <c r="I395" s="270">
        <f>IF('Cumulative Budget Request '!L588='Member A'!$L$1,'Cumulative Budget Request '!I588,0)</f>
        <v>0</v>
      </c>
      <c r="J395" s="363">
        <f t="shared" si="110"/>
        <v>0</v>
      </c>
      <c r="K395" s="21"/>
      <c r="L395" s="17"/>
      <c r="M395" s="21"/>
      <c r="N395" s="21"/>
      <c r="O395" s="21"/>
      <c r="P395" s="21"/>
    </row>
    <row r="396" spans="2:16" hidden="1">
      <c r="B396" s="582" t="str">
        <f t="shared" si="109"/>
        <v>Sub10</v>
      </c>
      <c r="C396" s="583"/>
      <c r="D396" s="583"/>
      <c r="E396" s="270">
        <f>IF('Cumulative Budget Request '!L589='Member A'!$L$1,'Cumulative Budget Request '!E589,0)</f>
        <v>0</v>
      </c>
      <c r="F396" s="270">
        <f>IF('Cumulative Budget Request '!L589='Member A'!$L$1,'Cumulative Budget Request '!F589,0)</f>
        <v>0</v>
      </c>
      <c r="G396" s="270">
        <f>IF('Cumulative Budget Request '!L589='Member A'!$L$1,'Cumulative Budget Request '!G589,0)</f>
        <v>0</v>
      </c>
      <c r="H396" s="270">
        <f>IF('Cumulative Budget Request '!L589='Member A'!$L$1,'Cumulative Budget Request '!H589,0)</f>
        <v>0</v>
      </c>
      <c r="I396" s="270">
        <f>IF('Cumulative Budget Request '!L589='Member A'!$L$1,'Cumulative Budget Request '!I589,0)</f>
        <v>0</v>
      </c>
      <c r="J396" s="363">
        <f t="shared" si="110"/>
        <v>0</v>
      </c>
      <c r="K396" s="21"/>
      <c r="L396" s="17"/>
      <c r="M396" s="21"/>
      <c r="N396" s="21"/>
      <c r="O396" s="21"/>
      <c r="P396" s="21"/>
    </row>
    <row r="397" spans="2:16" hidden="1">
      <c r="B397" s="582" t="str">
        <f t="shared" si="109"/>
        <v>Sub11</v>
      </c>
      <c r="C397" s="583"/>
      <c r="D397" s="583"/>
      <c r="E397" s="270">
        <f>IF('Cumulative Budget Request '!L590='Member A'!$L$1,'Cumulative Budget Request '!E590,0)</f>
        <v>0</v>
      </c>
      <c r="F397" s="270">
        <f>IF('Cumulative Budget Request '!L590='Member A'!$L$1,'Cumulative Budget Request '!F590,0)</f>
        <v>0</v>
      </c>
      <c r="G397" s="270">
        <f>IF('Cumulative Budget Request '!L590='Member A'!$L$1,'Cumulative Budget Request '!G590,0)</f>
        <v>0</v>
      </c>
      <c r="H397" s="270">
        <f>IF('Cumulative Budget Request '!L590='Member A'!$L$1,'Cumulative Budget Request '!H590,0)</f>
        <v>0</v>
      </c>
      <c r="I397" s="270">
        <f>IF('Cumulative Budget Request '!L590='Member A'!$L$1,'Cumulative Budget Request '!I590,0)</f>
        <v>0</v>
      </c>
      <c r="J397" s="363">
        <f t="shared" si="110"/>
        <v>0</v>
      </c>
      <c r="K397" s="21"/>
      <c r="L397" s="17"/>
      <c r="M397" s="21"/>
      <c r="N397" s="21"/>
      <c r="O397" s="21"/>
      <c r="P397" s="21"/>
    </row>
    <row r="398" spans="2:16" hidden="1">
      <c r="B398" s="582" t="str">
        <f t="shared" si="109"/>
        <v>Sub12</v>
      </c>
      <c r="C398" s="583"/>
      <c r="D398" s="583"/>
      <c r="E398" s="270">
        <f>IF('Cumulative Budget Request '!L591='Member A'!$L$1,'Cumulative Budget Request '!E591,0)</f>
        <v>0</v>
      </c>
      <c r="F398" s="270">
        <f>IF('Cumulative Budget Request '!L591='Member A'!$L$1,'Cumulative Budget Request '!F591,0)</f>
        <v>0</v>
      </c>
      <c r="G398" s="270">
        <f>IF('Cumulative Budget Request '!L591='Member A'!$L$1,'Cumulative Budget Request '!G591,0)</f>
        <v>0</v>
      </c>
      <c r="H398" s="270">
        <f>IF('Cumulative Budget Request '!L591='Member A'!$L$1,'Cumulative Budget Request '!H591,0)</f>
        <v>0</v>
      </c>
      <c r="I398" s="270">
        <f>IF('Cumulative Budget Request '!L591='Member A'!$L$1,'Cumulative Budget Request '!I591,0)</f>
        <v>0</v>
      </c>
      <c r="J398" s="363">
        <f t="shared" si="110"/>
        <v>0</v>
      </c>
      <c r="K398" s="21"/>
      <c r="L398" s="17"/>
      <c r="M398" s="21"/>
      <c r="N398" s="21"/>
      <c r="O398" s="21"/>
      <c r="P398" s="21"/>
    </row>
    <row r="399" spans="2:16" hidden="1">
      <c r="B399" s="582" t="str">
        <f t="shared" si="109"/>
        <v>Sub13</v>
      </c>
      <c r="C399" s="583"/>
      <c r="D399" s="583"/>
      <c r="E399" s="270">
        <f>IF('Cumulative Budget Request '!L592='Member A'!$L$1,'Cumulative Budget Request '!E592,0)</f>
        <v>0</v>
      </c>
      <c r="F399" s="270">
        <f>IF('Cumulative Budget Request '!L592='Member A'!$L$1,'Cumulative Budget Request '!F592,0)</f>
        <v>0</v>
      </c>
      <c r="G399" s="270">
        <f>IF('Cumulative Budget Request '!L592='Member A'!$L$1,'Cumulative Budget Request '!G592,0)</f>
        <v>0</v>
      </c>
      <c r="H399" s="270">
        <f>IF('Cumulative Budget Request '!L592='Member A'!$L$1,'Cumulative Budget Request '!H592,0)</f>
        <v>0</v>
      </c>
      <c r="I399" s="270">
        <f>IF('Cumulative Budget Request '!L592='Member A'!$L$1,'Cumulative Budget Request '!I592,0)</f>
        <v>0</v>
      </c>
      <c r="J399" s="363">
        <f t="shared" si="110"/>
        <v>0</v>
      </c>
      <c r="K399" s="21"/>
      <c r="L399" s="17"/>
      <c r="M399" s="21"/>
      <c r="N399" s="21"/>
      <c r="O399" s="21"/>
      <c r="P399" s="21"/>
    </row>
    <row r="400" spans="2:16" hidden="1">
      <c r="B400" s="582" t="str">
        <f t="shared" si="109"/>
        <v>Sub14</v>
      </c>
      <c r="C400" s="583"/>
      <c r="D400" s="583"/>
      <c r="E400" s="270">
        <f>IF('Cumulative Budget Request '!L593='Member A'!$L$1,'Cumulative Budget Request '!E593,0)</f>
        <v>0</v>
      </c>
      <c r="F400" s="270">
        <f>IF('Cumulative Budget Request '!L593='Member A'!$L$1,'Cumulative Budget Request '!F593,0)</f>
        <v>0</v>
      </c>
      <c r="G400" s="270">
        <f>IF('Cumulative Budget Request '!L593='Member A'!$L$1,'Cumulative Budget Request '!G593,0)</f>
        <v>0</v>
      </c>
      <c r="H400" s="270">
        <f>IF('Cumulative Budget Request '!L593='Member A'!$L$1,'Cumulative Budget Request '!H593,0)</f>
        <v>0</v>
      </c>
      <c r="I400" s="270">
        <f>IF('Cumulative Budget Request '!L593='Member A'!$L$1,'Cumulative Budget Request '!I593,0)</f>
        <v>0</v>
      </c>
      <c r="J400" s="363">
        <f t="shared" si="110"/>
        <v>0</v>
      </c>
      <c r="K400" s="21"/>
      <c r="L400" s="17"/>
      <c r="M400" s="21"/>
      <c r="N400" s="21"/>
      <c r="O400" s="21"/>
      <c r="P400" s="21"/>
    </row>
    <row r="401" spans="2:16" hidden="1">
      <c r="B401" s="582" t="str">
        <f t="shared" si="109"/>
        <v>Sub15</v>
      </c>
      <c r="C401" s="583"/>
      <c r="D401" s="583"/>
      <c r="E401" s="270">
        <f>IF('Cumulative Budget Request '!L594='Member A'!$L$1,'Cumulative Budget Request '!E594,0)</f>
        <v>0</v>
      </c>
      <c r="F401" s="270">
        <f>IF('Cumulative Budget Request '!L594='Member A'!$L$1,'Cumulative Budget Request '!F594,0)</f>
        <v>0</v>
      </c>
      <c r="G401" s="270">
        <f>IF('Cumulative Budget Request '!L594='Member A'!$L$1,'Cumulative Budget Request '!G594,0)</f>
        <v>0</v>
      </c>
      <c r="H401" s="270">
        <f>IF('Cumulative Budget Request '!L594='Member A'!$L$1,'Cumulative Budget Request '!H594,0)</f>
        <v>0</v>
      </c>
      <c r="I401" s="270">
        <f>IF('Cumulative Budget Request '!L594='Member A'!$L$1,'Cumulative Budget Request '!I594,0)</f>
        <v>0</v>
      </c>
      <c r="J401" s="363">
        <f t="shared" si="110"/>
        <v>0</v>
      </c>
      <c r="K401" s="21"/>
      <c r="L401" s="17"/>
      <c r="M401" s="21"/>
      <c r="N401" s="21"/>
      <c r="O401" s="21"/>
      <c r="P401" s="21"/>
    </row>
    <row r="402" spans="2:16" hidden="1">
      <c r="B402" s="582" t="str">
        <f t="shared" si="109"/>
        <v>Sub16</v>
      </c>
      <c r="C402" s="583"/>
      <c r="D402" s="583"/>
      <c r="E402" s="270">
        <f>IF('Cumulative Budget Request '!L595='Member A'!$L$1,'Cumulative Budget Request '!E595,0)</f>
        <v>0</v>
      </c>
      <c r="F402" s="270">
        <f>IF('Cumulative Budget Request '!L595='Member A'!$L$1,'Cumulative Budget Request '!F595,0)</f>
        <v>0</v>
      </c>
      <c r="G402" s="270">
        <f>IF('Cumulative Budget Request '!L595='Member A'!$L$1,'Cumulative Budget Request '!G595,0)</f>
        <v>0</v>
      </c>
      <c r="H402" s="270">
        <f>IF('Cumulative Budget Request '!L595='Member A'!$L$1,'Cumulative Budget Request '!H595,0)</f>
        <v>0</v>
      </c>
      <c r="I402" s="270">
        <f>IF('Cumulative Budget Request '!L595='Member A'!$L$1,'Cumulative Budget Request '!I595,0)</f>
        <v>0</v>
      </c>
      <c r="J402" s="363">
        <f t="shared" si="110"/>
        <v>0</v>
      </c>
      <c r="K402" s="21"/>
      <c r="L402" s="17"/>
      <c r="M402" s="21"/>
      <c r="N402" s="21"/>
      <c r="O402" s="21"/>
      <c r="P402" s="21"/>
    </row>
    <row r="403" spans="2:16" hidden="1">
      <c r="B403" s="582" t="str">
        <f t="shared" si="109"/>
        <v>Sub17</v>
      </c>
      <c r="C403" s="583"/>
      <c r="D403" s="583"/>
      <c r="E403" s="270">
        <f>IF('Cumulative Budget Request '!L596='Member A'!$L$1,'Cumulative Budget Request '!E596,0)</f>
        <v>0</v>
      </c>
      <c r="F403" s="270">
        <f>IF('Cumulative Budget Request '!L596='Member A'!$L$1,'Cumulative Budget Request '!F596,0)</f>
        <v>0</v>
      </c>
      <c r="G403" s="270">
        <f>IF('Cumulative Budget Request '!L596='Member A'!$L$1,'Cumulative Budget Request '!G596,0)</f>
        <v>0</v>
      </c>
      <c r="H403" s="270">
        <f>IF('Cumulative Budget Request '!L596='Member A'!$L$1,'Cumulative Budget Request '!H596,0)</f>
        <v>0</v>
      </c>
      <c r="I403" s="270">
        <f>IF('Cumulative Budget Request '!L596='Member A'!$L$1,'Cumulative Budget Request '!I596,0)</f>
        <v>0</v>
      </c>
      <c r="J403" s="363">
        <f t="shared" si="110"/>
        <v>0</v>
      </c>
      <c r="K403" s="21"/>
      <c r="L403" s="17"/>
      <c r="M403" s="21"/>
      <c r="N403" s="21"/>
      <c r="O403" s="21"/>
      <c r="P403" s="21"/>
    </row>
    <row r="404" spans="2:16" hidden="1">
      <c r="B404" s="582" t="str">
        <f t="shared" si="109"/>
        <v>Sub18</v>
      </c>
      <c r="C404" s="583"/>
      <c r="D404" s="583"/>
      <c r="E404" s="270">
        <f>IF('Cumulative Budget Request '!L597='Member A'!$L$1,'Cumulative Budget Request '!E597,0)</f>
        <v>0</v>
      </c>
      <c r="F404" s="270">
        <f>IF('Cumulative Budget Request '!L597='Member A'!$L$1,'Cumulative Budget Request '!F597,0)</f>
        <v>0</v>
      </c>
      <c r="G404" s="270">
        <f>IF('Cumulative Budget Request '!L597='Member A'!$L$1,'Cumulative Budget Request '!G597,0)</f>
        <v>0</v>
      </c>
      <c r="H404" s="270">
        <f>IF('Cumulative Budget Request '!L597='Member A'!$L$1,'Cumulative Budget Request '!H597,0)</f>
        <v>0</v>
      </c>
      <c r="I404" s="270">
        <f>IF('Cumulative Budget Request '!L597='Member A'!$L$1,'Cumulative Budget Request '!I597,0)</f>
        <v>0</v>
      </c>
      <c r="J404" s="363">
        <f t="shared" si="110"/>
        <v>0</v>
      </c>
      <c r="K404" s="21"/>
      <c r="L404" s="17"/>
      <c r="M404" s="21"/>
      <c r="N404" s="21"/>
      <c r="O404" s="21"/>
      <c r="P404" s="21"/>
    </row>
    <row r="405" spans="2:16" hidden="1">
      <c r="B405" s="582" t="str">
        <f t="shared" si="109"/>
        <v>Sub19</v>
      </c>
      <c r="C405" s="583"/>
      <c r="D405" s="583"/>
      <c r="E405" s="270">
        <f>IF('Cumulative Budget Request '!L598='Member A'!$L$1,'Cumulative Budget Request '!E598,0)</f>
        <v>0</v>
      </c>
      <c r="F405" s="270">
        <f>IF('Cumulative Budget Request '!L598='Member A'!$L$1,'Cumulative Budget Request '!F598,0)</f>
        <v>0</v>
      </c>
      <c r="G405" s="270">
        <f>IF('Cumulative Budget Request '!L598='Member A'!$L$1,'Cumulative Budget Request '!G598,0)</f>
        <v>0</v>
      </c>
      <c r="H405" s="270">
        <f>IF('Cumulative Budget Request '!L598='Member A'!$L$1,'Cumulative Budget Request '!H598,0)</f>
        <v>0</v>
      </c>
      <c r="I405" s="270">
        <f>IF('Cumulative Budget Request '!L598='Member A'!$L$1,'Cumulative Budget Request '!I598,0)</f>
        <v>0</v>
      </c>
      <c r="J405" s="363">
        <f t="shared" si="110"/>
        <v>0</v>
      </c>
    </row>
    <row r="406" spans="2:16" ht="12.9" hidden="1" customHeight="1">
      <c r="B406" s="640" t="str">
        <f t="shared" si="109"/>
        <v>Sub20</v>
      </c>
      <c r="C406" s="641"/>
      <c r="D406" s="641"/>
      <c r="E406" s="270">
        <f>IF('Cumulative Budget Request '!L599='Member A'!$L$1,'Cumulative Budget Request '!E599,0)</f>
        <v>0</v>
      </c>
      <c r="F406" s="270">
        <f>IF('Cumulative Budget Request '!L599='Member A'!$L$1,'Cumulative Budget Request '!F599,0)</f>
        <v>0</v>
      </c>
      <c r="G406" s="270">
        <f>IF('Cumulative Budget Request '!L599='Member A'!$L$1,'Cumulative Budget Request '!G599,0)</f>
        <v>0</v>
      </c>
      <c r="H406" s="270">
        <f>IF('Cumulative Budget Request '!L599='Member A'!$L$1,'Cumulative Budget Request '!H599,0)</f>
        <v>0</v>
      </c>
      <c r="I406" s="270">
        <f>IF('Cumulative Budget Request '!L599='Member A'!$L$1,'Cumulative Budget Request '!I599,0)</f>
        <v>0</v>
      </c>
      <c r="J406" s="364">
        <f t="shared" si="110"/>
        <v>0</v>
      </c>
    </row>
    <row r="407" spans="2:16" ht="13.8" thickBot="1">
      <c r="B407" s="584" t="str">
        <f t="shared" si="109"/>
        <v>TOTAL</v>
      </c>
      <c r="C407" s="585"/>
      <c r="D407" s="585"/>
      <c r="E407" s="366">
        <f>SUM(E387:E406)</f>
        <v>0</v>
      </c>
      <c r="F407" s="366">
        <f t="shared" ref="F407:I407" si="111">SUM(F387:F406)</f>
        <v>0</v>
      </c>
      <c r="G407" s="366">
        <f t="shared" si="111"/>
        <v>0</v>
      </c>
      <c r="H407" s="366">
        <f t="shared" si="111"/>
        <v>0</v>
      </c>
      <c r="I407" s="366">
        <f t="shared" si="111"/>
        <v>0</v>
      </c>
      <c r="J407" s="365">
        <f>SUM(J387:J406)</f>
        <v>0</v>
      </c>
    </row>
    <row r="408" spans="2:16" ht="13.8" thickBot="1">
      <c r="E408" s="21"/>
      <c r="F408" s="17"/>
      <c r="G408" s="21"/>
      <c r="H408" s="21"/>
      <c r="I408" s="21"/>
      <c r="J408" s="21"/>
    </row>
    <row r="409" spans="2:16">
      <c r="B409" s="586" t="s">
        <v>129</v>
      </c>
      <c r="C409" s="587"/>
      <c r="D409" s="587"/>
      <c r="E409" s="587"/>
      <c r="F409" s="587"/>
      <c r="G409" s="587"/>
      <c r="H409" s="587"/>
      <c r="I409" s="587"/>
      <c r="J409" s="588"/>
    </row>
    <row r="410" spans="2:16">
      <c r="B410" s="589" t="s">
        <v>130</v>
      </c>
      <c r="C410" s="590"/>
      <c r="D410" s="590"/>
      <c r="E410" s="233" t="s">
        <v>31</v>
      </c>
      <c r="F410" s="233" t="s">
        <v>32</v>
      </c>
      <c r="G410" s="246" t="s">
        <v>33</v>
      </c>
      <c r="H410" s="246" t="s">
        <v>34</v>
      </c>
      <c r="I410" s="246" t="s">
        <v>35</v>
      </c>
      <c r="J410" s="234" t="s">
        <v>1</v>
      </c>
    </row>
    <row r="411" spans="2:16">
      <c r="B411" s="638" t="str">
        <f t="shared" ref="B411:B431" si="112">B387</f>
        <v>Sub1</v>
      </c>
      <c r="C411" s="639"/>
      <c r="D411" s="639"/>
      <c r="E411" s="270">
        <f>IF('Cumulative Budget Request '!L604='Member A'!$L$1,'Cumulative Budget Request '!E604,0)</f>
        <v>0</v>
      </c>
      <c r="F411" s="270">
        <f>IF('Cumulative Budget Request '!L604='Member A'!$L$1,'Cumulative Budget Request '!F604,0)</f>
        <v>0</v>
      </c>
      <c r="G411" s="270">
        <f>IF('Cumulative Budget Request '!L604='Member A'!$L$1,'Cumulative Budget Request '!G604,0)</f>
        <v>0</v>
      </c>
      <c r="H411" s="270">
        <f>IF('Cumulative Budget Request '!L604='Member A'!$L$1,'Cumulative Budget Request '!H604,0)</f>
        <v>0</v>
      </c>
      <c r="I411" s="270">
        <f>IF('Cumulative Budget Request '!L604='Member A'!$L$1,'Cumulative Budget Request '!I604,0)</f>
        <v>0</v>
      </c>
      <c r="J411" s="363">
        <f t="shared" ref="J411:J430" si="113">SUM(E411:I411)</f>
        <v>0</v>
      </c>
    </row>
    <row r="412" spans="2:16">
      <c r="B412" s="582" t="str">
        <f t="shared" si="112"/>
        <v>Sub2</v>
      </c>
      <c r="C412" s="583"/>
      <c r="D412" s="583"/>
      <c r="E412" s="270">
        <f>IF('Cumulative Budget Request '!L605='Member A'!$L$1,'Cumulative Budget Request '!E605,0)</f>
        <v>0</v>
      </c>
      <c r="F412" s="270">
        <f>IF('Cumulative Budget Request '!L605='Member A'!$L$1,'Cumulative Budget Request '!F605,0)</f>
        <v>0</v>
      </c>
      <c r="G412" s="270">
        <f>IF('Cumulative Budget Request '!L605='Member A'!$L$1,'Cumulative Budget Request '!G605,0)</f>
        <v>0</v>
      </c>
      <c r="H412" s="270">
        <f>IF('Cumulative Budget Request '!L605='Member A'!$L$1,'Cumulative Budget Request '!H605,0)</f>
        <v>0</v>
      </c>
      <c r="I412" s="270">
        <f>IF('Cumulative Budget Request '!L605='Member A'!$L$1,'Cumulative Budget Request '!I605,0)</f>
        <v>0</v>
      </c>
      <c r="J412" s="363">
        <f t="shared" si="113"/>
        <v>0</v>
      </c>
    </row>
    <row r="413" spans="2:16">
      <c r="B413" s="582" t="str">
        <f t="shared" si="112"/>
        <v>Sub3</v>
      </c>
      <c r="C413" s="583"/>
      <c r="D413" s="583"/>
      <c r="E413" s="270">
        <f>IF('Cumulative Budget Request '!L606='Member A'!$L$1,'Cumulative Budget Request '!E606,0)</f>
        <v>0</v>
      </c>
      <c r="F413" s="270">
        <f>IF('Cumulative Budget Request '!L606='Member A'!$L$1,'Cumulative Budget Request '!F606,0)</f>
        <v>0</v>
      </c>
      <c r="G413" s="270">
        <f>IF('Cumulative Budget Request '!L606='Member A'!$L$1,'Cumulative Budget Request '!G606,0)</f>
        <v>0</v>
      </c>
      <c r="H413" s="270">
        <f>IF('Cumulative Budget Request '!L606='Member A'!$L$1,'Cumulative Budget Request '!H606,0)</f>
        <v>0</v>
      </c>
      <c r="I413" s="270">
        <f>IF('Cumulative Budget Request '!L606='Member A'!$L$1,'Cumulative Budget Request '!I606,0)</f>
        <v>0</v>
      </c>
      <c r="J413" s="363">
        <f t="shared" si="113"/>
        <v>0</v>
      </c>
    </row>
    <row r="414" spans="2:16" hidden="1">
      <c r="B414" s="582" t="str">
        <f t="shared" si="112"/>
        <v>Sub4</v>
      </c>
      <c r="C414" s="583"/>
      <c r="D414" s="583"/>
      <c r="E414" s="270">
        <f>IF('Cumulative Budget Request '!L607='Member A'!$L$1,'Cumulative Budget Request '!E607,0)</f>
        <v>0</v>
      </c>
      <c r="F414" s="270">
        <f>IF('Cumulative Budget Request '!L607='Member A'!$L$1,'Cumulative Budget Request '!F607,0)</f>
        <v>0</v>
      </c>
      <c r="G414" s="270">
        <f>IF('Cumulative Budget Request '!L607='Member A'!$L$1,'Cumulative Budget Request '!G607,0)</f>
        <v>0</v>
      </c>
      <c r="H414" s="270">
        <f>IF('Cumulative Budget Request '!L607='Member A'!$L$1,'Cumulative Budget Request '!H607,0)</f>
        <v>0</v>
      </c>
      <c r="I414" s="270">
        <f>IF('Cumulative Budget Request '!L607='Member A'!$L$1,'Cumulative Budget Request '!I607,0)</f>
        <v>0</v>
      </c>
      <c r="J414" s="363">
        <f t="shared" si="113"/>
        <v>0</v>
      </c>
    </row>
    <row r="415" spans="2:16" hidden="1">
      <c r="B415" s="582" t="str">
        <f t="shared" si="112"/>
        <v>Sub5</v>
      </c>
      <c r="C415" s="583"/>
      <c r="D415" s="583"/>
      <c r="E415" s="270">
        <f>IF('Cumulative Budget Request '!L608='Member A'!$L$1,'Cumulative Budget Request '!E608,0)</f>
        <v>0</v>
      </c>
      <c r="F415" s="270">
        <f>IF('Cumulative Budget Request '!L608='Member A'!$L$1,'Cumulative Budget Request '!F608,0)</f>
        <v>0</v>
      </c>
      <c r="G415" s="270">
        <f>IF('Cumulative Budget Request '!L608='Member A'!$L$1,'Cumulative Budget Request '!G608,0)</f>
        <v>0</v>
      </c>
      <c r="H415" s="270">
        <f>IF('Cumulative Budget Request '!L608='Member A'!$L$1,'Cumulative Budget Request '!H608,0)</f>
        <v>0</v>
      </c>
      <c r="I415" s="270">
        <f>IF('Cumulative Budget Request '!L608='Member A'!$L$1,'Cumulative Budget Request '!I608,0)</f>
        <v>0</v>
      </c>
      <c r="J415" s="363">
        <f t="shared" si="113"/>
        <v>0</v>
      </c>
    </row>
    <row r="416" spans="2:16" hidden="1">
      <c r="B416" s="582" t="str">
        <f t="shared" si="112"/>
        <v>Sub6</v>
      </c>
      <c r="C416" s="583"/>
      <c r="D416" s="583"/>
      <c r="E416" s="270">
        <f>IF('Cumulative Budget Request '!L609='Member A'!$L$1,'Cumulative Budget Request '!E609,0)</f>
        <v>0</v>
      </c>
      <c r="F416" s="270">
        <f>IF('Cumulative Budget Request '!L609='Member A'!$L$1,'Cumulative Budget Request '!F609,0)</f>
        <v>0</v>
      </c>
      <c r="G416" s="270">
        <f>IF('Cumulative Budget Request '!L609='Member A'!$L$1,'Cumulative Budget Request '!G609,0)</f>
        <v>0</v>
      </c>
      <c r="H416" s="270">
        <f>IF('Cumulative Budget Request '!L609='Member A'!$L$1,'Cumulative Budget Request '!H609,0)</f>
        <v>0</v>
      </c>
      <c r="I416" s="270">
        <f>IF('Cumulative Budget Request '!L609='Member A'!$L$1,'Cumulative Budget Request '!I609,0)</f>
        <v>0</v>
      </c>
      <c r="J416" s="363">
        <f t="shared" si="113"/>
        <v>0</v>
      </c>
    </row>
    <row r="417" spans="2:10" hidden="1">
      <c r="B417" s="582" t="str">
        <f t="shared" si="112"/>
        <v>Sub7</v>
      </c>
      <c r="C417" s="583"/>
      <c r="D417" s="583"/>
      <c r="E417" s="270">
        <f>IF('Cumulative Budget Request '!L610='Member A'!$L$1,'Cumulative Budget Request '!E610,0)</f>
        <v>0</v>
      </c>
      <c r="F417" s="270">
        <f>IF('Cumulative Budget Request '!L610='Member A'!$L$1,'Cumulative Budget Request '!F610,0)</f>
        <v>0</v>
      </c>
      <c r="G417" s="270">
        <f>IF('Cumulative Budget Request '!L610='Member A'!$L$1,'Cumulative Budget Request '!G610,0)</f>
        <v>0</v>
      </c>
      <c r="H417" s="270">
        <f>IF('Cumulative Budget Request '!L610='Member A'!$L$1,'Cumulative Budget Request '!H610,0)</f>
        <v>0</v>
      </c>
      <c r="I417" s="270">
        <f>IF('Cumulative Budget Request '!L610='Member A'!$L$1,'Cumulative Budget Request '!I610,0)</f>
        <v>0</v>
      </c>
      <c r="J417" s="363">
        <f t="shared" si="113"/>
        <v>0</v>
      </c>
    </row>
    <row r="418" spans="2:10" hidden="1">
      <c r="B418" s="582" t="str">
        <f t="shared" si="112"/>
        <v>Sub8</v>
      </c>
      <c r="C418" s="583"/>
      <c r="D418" s="583"/>
      <c r="E418" s="270">
        <f>IF('Cumulative Budget Request '!L611='Member A'!$L$1,'Cumulative Budget Request '!E611,0)</f>
        <v>0</v>
      </c>
      <c r="F418" s="270">
        <f>IF('Cumulative Budget Request '!L611='Member A'!$L$1,'Cumulative Budget Request '!F611,0)</f>
        <v>0</v>
      </c>
      <c r="G418" s="270">
        <f>IF('Cumulative Budget Request '!L611='Member A'!$L$1,'Cumulative Budget Request '!G611,0)</f>
        <v>0</v>
      </c>
      <c r="H418" s="270">
        <f>IF('Cumulative Budget Request '!L611='Member A'!$L$1,'Cumulative Budget Request '!H611,0)</f>
        <v>0</v>
      </c>
      <c r="I418" s="270">
        <f>IF('Cumulative Budget Request '!L611='Member A'!$L$1,'Cumulative Budget Request '!I611,0)</f>
        <v>0</v>
      </c>
      <c r="J418" s="363">
        <f t="shared" si="113"/>
        <v>0</v>
      </c>
    </row>
    <row r="419" spans="2:10" hidden="1">
      <c r="B419" s="582" t="str">
        <f t="shared" si="112"/>
        <v>Sub9</v>
      </c>
      <c r="C419" s="583"/>
      <c r="D419" s="583"/>
      <c r="E419" s="270">
        <f>IF('Cumulative Budget Request '!L612='Member A'!$L$1,'Cumulative Budget Request '!E612,0)</f>
        <v>0</v>
      </c>
      <c r="F419" s="270">
        <f>IF('Cumulative Budget Request '!L612='Member A'!$L$1,'Cumulative Budget Request '!F612,0)</f>
        <v>0</v>
      </c>
      <c r="G419" s="270">
        <f>IF('Cumulative Budget Request '!L612='Member A'!$L$1,'Cumulative Budget Request '!G612,0)</f>
        <v>0</v>
      </c>
      <c r="H419" s="270">
        <f>IF('Cumulative Budget Request '!L612='Member A'!$L$1,'Cumulative Budget Request '!H612,0)</f>
        <v>0</v>
      </c>
      <c r="I419" s="270">
        <f>IF('Cumulative Budget Request '!L612='Member A'!$L$1,'Cumulative Budget Request '!I612,0)</f>
        <v>0</v>
      </c>
      <c r="J419" s="363">
        <f t="shared" si="113"/>
        <v>0</v>
      </c>
    </row>
    <row r="420" spans="2:10" hidden="1">
      <c r="B420" s="582" t="str">
        <f t="shared" si="112"/>
        <v>Sub10</v>
      </c>
      <c r="C420" s="583"/>
      <c r="D420" s="583"/>
      <c r="E420" s="270">
        <f>IF('Cumulative Budget Request '!L613='Member A'!$L$1,'Cumulative Budget Request '!E613,0)</f>
        <v>0</v>
      </c>
      <c r="F420" s="270">
        <f>IF('Cumulative Budget Request '!L613='Member A'!$L$1,'Cumulative Budget Request '!F613,0)</f>
        <v>0</v>
      </c>
      <c r="G420" s="270">
        <f>IF('Cumulative Budget Request '!L613='Member A'!$L$1,'Cumulative Budget Request '!G613,0)</f>
        <v>0</v>
      </c>
      <c r="H420" s="270">
        <f>IF('Cumulative Budget Request '!L613='Member A'!$L$1,'Cumulative Budget Request '!H613,0)</f>
        <v>0</v>
      </c>
      <c r="I420" s="270">
        <f>IF('Cumulative Budget Request '!L613='Member A'!$L$1,'Cumulative Budget Request '!I613,0)</f>
        <v>0</v>
      </c>
      <c r="J420" s="363">
        <f t="shared" si="113"/>
        <v>0</v>
      </c>
    </row>
    <row r="421" spans="2:10" hidden="1">
      <c r="B421" s="582" t="str">
        <f t="shared" si="112"/>
        <v>Sub11</v>
      </c>
      <c r="C421" s="583"/>
      <c r="D421" s="583"/>
      <c r="E421" s="270">
        <f>IF('Cumulative Budget Request '!L614='Member A'!$L$1,'Cumulative Budget Request '!E614,0)</f>
        <v>0</v>
      </c>
      <c r="F421" s="270">
        <f>IF('Cumulative Budget Request '!L614='Member A'!$L$1,'Cumulative Budget Request '!F614,0)</f>
        <v>0</v>
      </c>
      <c r="G421" s="270">
        <f>IF('Cumulative Budget Request '!L614='Member A'!$L$1,'Cumulative Budget Request '!G614,0)</f>
        <v>0</v>
      </c>
      <c r="H421" s="270">
        <f>IF('Cumulative Budget Request '!L614='Member A'!$L$1,'Cumulative Budget Request '!H614,0)</f>
        <v>0</v>
      </c>
      <c r="I421" s="270">
        <f>IF('Cumulative Budget Request '!L614='Member A'!$L$1,'Cumulative Budget Request '!I614,0)</f>
        <v>0</v>
      </c>
      <c r="J421" s="363">
        <f t="shared" si="113"/>
        <v>0</v>
      </c>
    </row>
    <row r="422" spans="2:10" hidden="1">
      <c r="B422" s="582" t="str">
        <f t="shared" si="112"/>
        <v>Sub12</v>
      </c>
      <c r="C422" s="583"/>
      <c r="D422" s="583"/>
      <c r="E422" s="270">
        <f>IF('Cumulative Budget Request '!L615='Member A'!$L$1,'Cumulative Budget Request '!E615,0)</f>
        <v>0</v>
      </c>
      <c r="F422" s="270">
        <f>IF('Cumulative Budget Request '!L615='Member A'!$L$1,'Cumulative Budget Request '!F615,0)</f>
        <v>0</v>
      </c>
      <c r="G422" s="270">
        <f>IF('Cumulative Budget Request '!L615='Member A'!$L$1,'Cumulative Budget Request '!G615,0)</f>
        <v>0</v>
      </c>
      <c r="H422" s="270">
        <f>IF('Cumulative Budget Request '!L615='Member A'!$L$1,'Cumulative Budget Request '!H615,0)</f>
        <v>0</v>
      </c>
      <c r="I422" s="270">
        <f>IF('Cumulative Budget Request '!L615='Member A'!$L$1,'Cumulative Budget Request '!I615,0)</f>
        <v>0</v>
      </c>
      <c r="J422" s="363">
        <f t="shared" si="113"/>
        <v>0</v>
      </c>
    </row>
    <row r="423" spans="2:10" hidden="1">
      <c r="B423" s="582" t="str">
        <f t="shared" si="112"/>
        <v>Sub13</v>
      </c>
      <c r="C423" s="583"/>
      <c r="D423" s="583"/>
      <c r="E423" s="270">
        <f>IF('Cumulative Budget Request '!L616='Member A'!$L$1,'Cumulative Budget Request '!E616,0)</f>
        <v>0</v>
      </c>
      <c r="F423" s="270">
        <f>IF('Cumulative Budget Request '!L616='Member A'!$L$1,'Cumulative Budget Request '!F616,0)</f>
        <v>0</v>
      </c>
      <c r="G423" s="270">
        <f>IF('Cumulative Budget Request '!L616='Member A'!$L$1,'Cumulative Budget Request '!G616,0)</f>
        <v>0</v>
      </c>
      <c r="H423" s="270">
        <f>IF('Cumulative Budget Request '!L616='Member A'!$L$1,'Cumulative Budget Request '!H616,0)</f>
        <v>0</v>
      </c>
      <c r="I423" s="270">
        <f>IF('Cumulative Budget Request '!L616='Member A'!$L$1,'Cumulative Budget Request '!I616,0)</f>
        <v>0</v>
      </c>
      <c r="J423" s="363">
        <f t="shared" si="113"/>
        <v>0</v>
      </c>
    </row>
    <row r="424" spans="2:10" hidden="1">
      <c r="B424" s="582" t="str">
        <f t="shared" si="112"/>
        <v>Sub14</v>
      </c>
      <c r="C424" s="583"/>
      <c r="D424" s="583"/>
      <c r="E424" s="270">
        <f>IF('Cumulative Budget Request '!L617='Member A'!$L$1,'Cumulative Budget Request '!E617,0)</f>
        <v>0</v>
      </c>
      <c r="F424" s="270">
        <f>IF('Cumulative Budget Request '!L617='Member A'!$L$1,'Cumulative Budget Request '!F617,0)</f>
        <v>0</v>
      </c>
      <c r="G424" s="270">
        <f>IF('Cumulative Budget Request '!L617='Member A'!$L$1,'Cumulative Budget Request '!G617,0)</f>
        <v>0</v>
      </c>
      <c r="H424" s="270">
        <f>IF('Cumulative Budget Request '!L617='Member A'!$L$1,'Cumulative Budget Request '!H617,0)</f>
        <v>0</v>
      </c>
      <c r="I424" s="270">
        <f>IF('Cumulative Budget Request '!L617='Member A'!$L$1,'Cumulative Budget Request '!I617,0)</f>
        <v>0</v>
      </c>
      <c r="J424" s="363">
        <f t="shared" si="113"/>
        <v>0</v>
      </c>
    </row>
    <row r="425" spans="2:10" hidden="1">
      <c r="B425" s="582" t="str">
        <f t="shared" si="112"/>
        <v>Sub15</v>
      </c>
      <c r="C425" s="583"/>
      <c r="D425" s="583"/>
      <c r="E425" s="270">
        <f>IF('Cumulative Budget Request '!L618='Member A'!$L$1,'Cumulative Budget Request '!E618,0)</f>
        <v>0</v>
      </c>
      <c r="F425" s="270">
        <f>IF('Cumulative Budget Request '!L618='Member A'!$L$1,'Cumulative Budget Request '!F618,0)</f>
        <v>0</v>
      </c>
      <c r="G425" s="270">
        <f>IF('Cumulative Budget Request '!L618='Member A'!$L$1,'Cumulative Budget Request '!G618,0)</f>
        <v>0</v>
      </c>
      <c r="H425" s="270">
        <f>IF('Cumulative Budget Request '!L618='Member A'!$L$1,'Cumulative Budget Request '!H618,0)</f>
        <v>0</v>
      </c>
      <c r="I425" s="270">
        <f>IF('Cumulative Budget Request '!L618='Member A'!$L$1,'Cumulative Budget Request '!I618,0)</f>
        <v>0</v>
      </c>
      <c r="J425" s="363">
        <f t="shared" si="113"/>
        <v>0</v>
      </c>
    </row>
    <row r="426" spans="2:10" hidden="1">
      <c r="B426" s="582" t="str">
        <f t="shared" si="112"/>
        <v>Sub16</v>
      </c>
      <c r="C426" s="583"/>
      <c r="D426" s="583"/>
      <c r="E426" s="270">
        <f>IF('Cumulative Budget Request '!L619='Member A'!$L$1,'Cumulative Budget Request '!E619,0)</f>
        <v>0</v>
      </c>
      <c r="F426" s="270">
        <f>IF('Cumulative Budget Request '!L619='Member A'!$L$1,'Cumulative Budget Request '!F619,0)</f>
        <v>0</v>
      </c>
      <c r="G426" s="270">
        <f>IF('Cumulative Budget Request '!L619='Member A'!$L$1,'Cumulative Budget Request '!G619,0)</f>
        <v>0</v>
      </c>
      <c r="H426" s="270">
        <f>IF('Cumulative Budget Request '!L619='Member A'!$L$1,'Cumulative Budget Request '!H619,0)</f>
        <v>0</v>
      </c>
      <c r="I426" s="270">
        <f>IF('Cumulative Budget Request '!L619='Member A'!$L$1,'Cumulative Budget Request '!I619,0)</f>
        <v>0</v>
      </c>
      <c r="J426" s="363">
        <f t="shared" si="113"/>
        <v>0</v>
      </c>
    </row>
    <row r="427" spans="2:10" hidden="1">
      <c r="B427" s="582" t="str">
        <f t="shared" si="112"/>
        <v>Sub17</v>
      </c>
      <c r="C427" s="583"/>
      <c r="D427" s="583"/>
      <c r="E427" s="270">
        <f>IF('Cumulative Budget Request '!L620='Member A'!$L$1,'Cumulative Budget Request '!E620,0)</f>
        <v>0</v>
      </c>
      <c r="F427" s="270">
        <f>IF('Cumulative Budget Request '!L620='Member A'!$L$1,'Cumulative Budget Request '!F620,0)</f>
        <v>0</v>
      </c>
      <c r="G427" s="270">
        <f>IF('Cumulative Budget Request '!L620='Member A'!$L$1,'Cumulative Budget Request '!G620,0)</f>
        <v>0</v>
      </c>
      <c r="H427" s="270">
        <f>IF('Cumulative Budget Request '!L620='Member A'!$L$1,'Cumulative Budget Request '!H620,0)</f>
        <v>0</v>
      </c>
      <c r="I427" s="270">
        <f>IF('Cumulative Budget Request '!L620='Member A'!$L$1,'Cumulative Budget Request '!I620,0)</f>
        <v>0</v>
      </c>
      <c r="J427" s="363">
        <f t="shared" si="113"/>
        <v>0</v>
      </c>
    </row>
    <row r="428" spans="2:10" hidden="1">
      <c r="B428" s="582" t="str">
        <f t="shared" si="112"/>
        <v>Sub18</v>
      </c>
      <c r="C428" s="583"/>
      <c r="D428" s="583"/>
      <c r="E428" s="270">
        <f>IF('Cumulative Budget Request '!L621='Member A'!$L$1,'Cumulative Budget Request '!E621,0)</f>
        <v>0</v>
      </c>
      <c r="F428" s="270">
        <f>IF('Cumulative Budget Request '!L621='Member A'!$L$1,'Cumulative Budget Request '!F621,0)</f>
        <v>0</v>
      </c>
      <c r="G428" s="270">
        <f>IF('Cumulative Budget Request '!L621='Member A'!$L$1,'Cumulative Budget Request '!G621,0)</f>
        <v>0</v>
      </c>
      <c r="H428" s="270">
        <f>IF('Cumulative Budget Request '!L621='Member A'!$L$1,'Cumulative Budget Request '!H621,0)</f>
        <v>0</v>
      </c>
      <c r="I428" s="270">
        <f>IF('Cumulative Budget Request '!L621='Member A'!$L$1,'Cumulative Budget Request '!I621,0)</f>
        <v>0</v>
      </c>
      <c r="J428" s="363">
        <f t="shared" si="113"/>
        <v>0</v>
      </c>
    </row>
    <row r="429" spans="2:10" hidden="1">
      <c r="B429" s="582" t="str">
        <f t="shared" si="112"/>
        <v>Sub19</v>
      </c>
      <c r="C429" s="583"/>
      <c r="D429" s="583"/>
      <c r="E429" s="270">
        <f>IF('Cumulative Budget Request '!L622='Member A'!$L$1,'Cumulative Budget Request '!E622,0)</f>
        <v>0</v>
      </c>
      <c r="F429" s="270">
        <f>IF('Cumulative Budget Request '!L622='Member A'!$L$1,'Cumulative Budget Request '!F622,0)</f>
        <v>0</v>
      </c>
      <c r="G429" s="270">
        <f>IF('Cumulative Budget Request '!L622='Member A'!$L$1,'Cumulative Budget Request '!G622,0)</f>
        <v>0</v>
      </c>
      <c r="H429" s="270">
        <f>IF('Cumulative Budget Request '!L622='Member A'!$L$1,'Cumulative Budget Request '!H622,0)</f>
        <v>0</v>
      </c>
      <c r="I429" s="270">
        <f>IF('Cumulative Budget Request '!L622='Member A'!$L$1,'Cumulative Budget Request '!I622,0)</f>
        <v>0</v>
      </c>
      <c r="J429" s="363">
        <f t="shared" si="113"/>
        <v>0</v>
      </c>
    </row>
    <row r="430" spans="2:10" hidden="1">
      <c r="B430" s="640" t="str">
        <f t="shared" si="112"/>
        <v>Sub20</v>
      </c>
      <c r="C430" s="641"/>
      <c r="D430" s="641"/>
      <c r="E430" s="270">
        <f>IF('Cumulative Budget Request '!L623='Member A'!$L$1,'Cumulative Budget Request '!E623,0)</f>
        <v>0</v>
      </c>
      <c r="F430" s="270">
        <f>IF('Cumulative Budget Request '!L623='Member A'!$L$1,'Cumulative Budget Request '!F623,0)</f>
        <v>0</v>
      </c>
      <c r="G430" s="270">
        <f>IF('Cumulative Budget Request '!L623='Member A'!$L$1,'Cumulative Budget Request '!G623,0)</f>
        <v>0</v>
      </c>
      <c r="H430" s="270">
        <f>IF('Cumulative Budget Request '!L623='Member A'!$L$1,'Cumulative Budget Request '!H623,0)</f>
        <v>0</v>
      </c>
      <c r="I430" s="270">
        <f>IF('Cumulative Budget Request '!L623='Member A'!$L$1,'Cumulative Budget Request '!I623,0)</f>
        <v>0</v>
      </c>
      <c r="J430" s="364">
        <f t="shared" si="113"/>
        <v>0</v>
      </c>
    </row>
    <row r="431" spans="2:10" ht="13.8" thickBot="1">
      <c r="B431" s="584" t="str">
        <f t="shared" si="112"/>
        <v>TOTAL</v>
      </c>
      <c r="C431" s="585"/>
      <c r="D431" s="585"/>
      <c r="E431" s="366">
        <f>SUM(E411:E430)</f>
        <v>0</v>
      </c>
      <c r="F431" s="366">
        <f t="shared" ref="F431:I431" si="114">SUM(F411:F430)</f>
        <v>0</v>
      </c>
      <c r="G431" s="366">
        <f t="shared" si="114"/>
        <v>0</v>
      </c>
      <c r="H431" s="366">
        <f t="shared" si="114"/>
        <v>0</v>
      </c>
      <c r="I431" s="366">
        <f t="shared" si="114"/>
        <v>0</v>
      </c>
      <c r="J431" s="365">
        <f>SUM(J411:J430)</f>
        <v>0</v>
      </c>
    </row>
    <row r="432" spans="2: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row r="543" spans="5:10">
      <c r="E543" s="21"/>
      <c r="F543" s="17"/>
      <c r="G543" s="21"/>
      <c r="H543" s="21"/>
      <c r="I543" s="21"/>
      <c r="J543" s="21"/>
    </row>
    <row r="544" spans="5:10">
      <c r="E544" s="21"/>
      <c r="F544" s="17"/>
      <c r="G544" s="21"/>
      <c r="H544" s="21"/>
      <c r="I544" s="21"/>
      <c r="J544" s="21"/>
    </row>
    <row r="545" spans="5:10">
      <c r="E545" s="21"/>
      <c r="F545" s="17"/>
      <c r="G545" s="21"/>
      <c r="H545" s="21"/>
      <c r="I545" s="21"/>
      <c r="J545" s="21"/>
    </row>
    <row r="546" spans="5:10">
      <c r="E546" s="21"/>
      <c r="F546" s="17"/>
      <c r="G546" s="21"/>
      <c r="H546" s="21"/>
      <c r="I546" s="21"/>
      <c r="J546" s="21"/>
    </row>
    <row r="547" spans="5:10">
      <c r="E547" s="21"/>
      <c r="F547" s="17"/>
      <c r="G547" s="21"/>
      <c r="H547" s="21"/>
      <c r="I547" s="21"/>
      <c r="J547" s="21"/>
    </row>
    <row r="548" spans="5:10">
      <c r="E548" s="21"/>
      <c r="F548" s="17"/>
      <c r="G548" s="21"/>
      <c r="H548" s="21"/>
      <c r="I548" s="21"/>
      <c r="J548" s="21"/>
    </row>
    <row r="549" spans="5:10">
      <c r="E549" s="21"/>
      <c r="F549" s="17"/>
      <c r="G549" s="21"/>
      <c r="H549" s="21"/>
      <c r="I549" s="21"/>
      <c r="J549" s="21"/>
    </row>
    <row r="550" spans="5:10">
      <c r="E550" s="21"/>
      <c r="F550" s="17"/>
      <c r="G550" s="21"/>
      <c r="H550" s="21"/>
      <c r="I550" s="21"/>
      <c r="J550" s="21"/>
    </row>
    <row r="551" spans="5:10">
      <c r="E551" s="21"/>
      <c r="F551" s="17"/>
      <c r="G551" s="21"/>
      <c r="H551" s="21"/>
      <c r="I551" s="21"/>
      <c r="J551" s="21"/>
    </row>
    <row r="552" spans="5:10">
      <c r="E552" s="21"/>
      <c r="F552" s="17"/>
      <c r="G552" s="21"/>
      <c r="H552" s="21"/>
      <c r="I552" s="21"/>
      <c r="J552" s="21"/>
    </row>
    <row r="553" spans="5:10">
      <c r="E553" s="21"/>
      <c r="F553" s="17"/>
      <c r="G553" s="21"/>
      <c r="H553" s="21"/>
      <c r="I553" s="21"/>
      <c r="J553" s="21"/>
    </row>
    <row r="554" spans="5:10">
      <c r="E554" s="21"/>
      <c r="F554" s="17"/>
      <c r="G554" s="21"/>
      <c r="H554" s="21"/>
      <c r="I554" s="21"/>
      <c r="J554" s="21"/>
    </row>
    <row r="555" spans="5:10">
      <c r="E555" s="21"/>
      <c r="F555" s="17"/>
      <c r="G555" s="21"/>
      <c r="H555" s="21"/>
      <c r="I555" s="21"/>
      <c r="J555" s="21"/>
    </row>
    <row r="556" spans="5:10">
      <c r="E556" s="21"/>
      <c r="F556" s="17"/>
      <c r="G556" s="21"/>
      <c r="H556" s="21"/>
      <c r="I556" s="21"/>
      <c r="J556" s="21"/>
    </row>
    <row r="557" spans="5:10">
      <c r="E557" s="21"/>
      <c r="F557" s="17"/>
      <c r="G557" s="21"/>
      <c r="H557" s="21"/>
      <c r="I557" s="21"/>
      <c r="J557" s="21"/>
    </row>
    <row r="558" spans="5:10">
      <c r="E558" s="21"/>
      <c r="F558" s="17"/>
      <c r="G558" s="21"/>
      <c r="H558" s="21"/>
      <c r="I558" s="21"/>
      <c r="J558" s="21"/>
    </row>
    <row r="559" spans="5:10">
      <c r="E559" s="21"/>
      <c r="F559" s="17"/>
      <c r="G559" s="21"/>
      <c r="H559" s="21"/>
      <c r="I559" s="21"/>
      <c r="J559" s="21"/>
    </row>
    <row r="560" spans="5:10">
      <c r="E560" s="21"/>
      <c r="F560" s="17"/>
      <c r="G560" s="21"/>
      <c r="H560" s="21"/>
      <c r="I560" s="21"/>
      <c r="J560" s="21"/>
    </row>
    <row r="561" spans="5:10">
      <c r="E561" s="21"/>
      <c r="F561" s="17"/>
      <c r="G561" s="21"/>
      <c r="H561" s="21"/>
      <c r="I561" s="21"/>
      <c r="J561" s="21"/>
    </row>
    <row r="562" spans="5:10">
      <c r="E562" s="21"/>
      <c r="F562" s="17"/>
      <c r="G562" s="21"/>
      <c r="H562" s="21"/>
      <c r="I562" s="21"/>
      <c r="J562" s="21"/>
    </row>
    <row r="563" spans="5:10">
      <c r="E563" s="21"/>
      <c r="F563" s="17"/>
      <c r="G563" s="21"/>
      <c r="H563" s="21"/>
      <c r="I563" s="21"/>
      <c r="J563" s="21"/>
    </row>
    <row r="564" spans="5:10">
      <c r="E564" s="21"/>
      <c r="F564" s="17"/>
      <c r="G564" s="21"/>
      <c r="H564" s="21"/>
      <c r="I564" s="21"/>
      <c r="J564" s="21"/>
    </row>
    <row r="565" spans="5:10">
      <c r="E565" s="21"/>
      <c r="F565" s="17"/>
      <c r="G565" s="21"/>
      <c r="H565" s="21"/>
      <c r="I565" s="21"/>
      <c r="J565" s="21"/>
    </row>
    <row r="566" spans="5:10">
      <c r="E566" s="21"/>
      <c r="F566" s="17"/>
      <c r="G566" s="21"/>
      <c r="H566" s="21"/>
      <c r="I566" s="21"/>
      <c r="J566" s="21"/>
    </row>
    <row r="567" spans="5:10">
      <c r="E567" s="21"/>
      <c r="F567" s="17"/>
      <c r="G567" s="21"/>
      <c r="H567" s="21"/>
      <c r="I567" s="21"/>
      <c r="J567" s="21"/>
    </row>
    <row r="568" spans="5:10">
      <c r="E568" s="21"/>
      <c r="F568" s="17"/>
      <c r="G568" s="21"/>
      <c r="H568" s="21"/>
      <c r="I568" s="21"/>
      <c r="J568" s="21"/>
    </row>
    <row r="569" spans="5:10">
      <c r="E569" s="21"/>
      <c r="F569" s="17"/>
      <c r="G569" s="21"/>
      <c r="H569" s="21"/>
      <c r="I569" s="21"/>
      <c r="J569" s="21"/>
    </row>
    <row r="570" spans="5:10">
      <c r="E570" s="21"/>
      <c r="F570" s="17"/>
      <c r="G570" s="21"/>
      <c r="H570" s="21"/>
      <c r="I570" s="21"/>
      <c r="J570" s="21"/>
    </row>
    <row r="571" spans="5:10">
      <c r="E571" s="21"/>
      <c r="F571" s="17"/>
      <c r="G571" s="21"/>
      <c r="H571" s="21"/>
      <c r="I571" s="21"/>
      <c r="J571" s="21"/>
    </row>
    <row r="572" spans="5:10">
      <c r="E572" s="21"/>
      <c r="F572" s="17"/>
      <c r="G572" s="21"/>
      <c r="H572" s="21"/>
      <c r="I572" s="21"/>
      <c r="J572" s="21"/>
    </row>
    <row r="573" spans="5:10">
      <c r="E573" s="21"/>
      <c r="F573" s="17"/>
      <c r="G573" s="21"/>
      <c r="H573" s="21"/>
      <c r="I573" s="21"/>
      <c r="J573" s="21"/>
    </row>
    <row r="574" spans="5:10">
      <c r="E574" s="21"/>
      <c r="F574" s="17"/>
      <c r="G574" s="21"/>
      <c r="H574" s="21"/>
      <c r="I574" s="21"/>
      <c r="J574" s="21"/>
    </row>
    <row r="575" spans="5:10">
      <c r="E575" s="21"/>
      <c r="F575" s="17"/>
      <c r="G575" s="21"/>
      <c r="H575" s="21"/>
      <c r="I575" s="21"/>
      <c r="J575" s="21"/>
    </row>
    <row r="576" spans="5:10">
      <c r="E576" s="21"/>
      <c r="F576" s="17"/>
      <c r="G576" s="21"/>
      <c r="H576" s="21"/>
      <c r="I576" s="21"/>
      <c r="J576" s="21"/>
    </row>
    <row r="577" spans="5:10">
      <c r="E577" s="21"/>
      <c r="F577" s="17"/>
      <c r="G577" s="21"/>
      <c r="H577" s="21"/>
      <c r="I577" s="21"/>
      <c r="J577" s="21"/>
    </row>
    <row r="578" spans="5:10">
      <c r="E578" s="21"/>
      <c r="F578" s="17"/>
      <c r="G578" s="21"/>
      <c r="H578" s="21"/>
      <c r="I578" s="21"/>
      <c r="J578" s="21"/>
    </row>
    <row r="579" spans="5:10">
      <c r="E579" s="21"/>
      <c r="F579" s="17"/>
      <c r="G579" s="21"/>
      <c r="H579" s="21"/>
      <c r="I579" s="21"/>
      <c r="J579" s="21"/>
    </row>
    <row r="580" spans="5:10">
      <c r="E580" s="21"/>
      <c r="F580" s="17"/>
      <c r="G580" s="21"/>
      <c r="H580" s="21"/>
      <c r="I580" s="21"/>
      <c r="J580" s="21"/>
    </row>
    <row r="581" spans="5:10">
      <c r="E581" s="21"/>
      <c r="F581" s="17"/>
      <c r="G581" s="21"/>
      <c r="H581" s="21"/>
      <c r="I581" s="21"/>
      <c r="J581" s="21"/>
    </row>
    <row r="582" spans="5:10">
      <c r="E582" s="21"/>
      <c r="F582" s="17"/>
      <c r="G582" s="21"/>
      <c r="H582" s="21"/>
      <c r="I582" s="21"/>
      <c r="J582" s="21"/>
    </row>
    <row r="583" spans="5:10">
      <c r="E583" s="21"/>
      <c r="F583" s="17"/>
      <c r="G583" s="21"/>
      <c r="H583" s="21"/>
      <c r="I583" s="21"/>
      <c r="J583" s="21"/>
    </row>
    <row r="584" spans="5:10">
      <c r="E584" s="21"/>
      <c r="F584" s="17"/>
      <c r="G584" s="21"/>
      <c r="H584" s="21"/>
      <c r="I584" s="21"/>
      <c r="J584" s="21"/>
    </row>
    <row r="585" spans="5:10">
      <c r="E585" s="21"/>
      <c r="F585" s="17"/>
      <c r="G585" s="21"/>
      <c r="H585" s="21"/>
      <c r="I585" s="21"/>
      <c r="J585" s="21"/>
    </row>
    <row r="586" spans="5:10">
      <c r="E586" s="21"/>
      <c r="F586" s="17"/>
      <c r="G586" s="21"/>
      <c r="H586" s="21"/>
      <c r="I586" s="21"/>
      <c r="J586" s="21"/>
    </row>
    <row r="587" spans="5:10">
      <c r="E587" s="21"/>
      <c r="F587" s="17"/>
      <c r="G587" s="21"/>
      <c r="H587" s="21"/>
      <c r="I587" s="21"/>
      <c r="J587" s="21"/>
    </row>
    <row r="588" spans="5:10">
      <c r="E588" s="21"/>
      <c r="F588" s="17"/>
      <c r="G588" s="21"/>
      <c r="H588" s="21"/>
      <c r="I588" s="21"/>
      <c r="J588" s="21"/>
    </row>
    <row r="589" spans="5:10">
      <c r="E589" s="21"/>
      <c r="F589" s="17"/>
      <c r="G589" s="21"/>
      <c r="H589" s="21"/>
      <c r="I589" s="21"/>
      <c r="J589" s="21"/>
    </row>
    <row r="590" spans="5:10">
      <c r="E590" s="21"/>
      <c r="F590" s="17"/>
      <c r="G590" s="21"/>
      <c r="H590" s="21"/>
      <c r="I590" s="21"/>
      <c r="J590" s="21"/>
    </row>
    <row r="591" spans="5:10">
      <c r="E591" s="21"/>
      <c r="F591" s="17"/>
      <c r="G591" s="21"/>
      <c r="H591" s="21"/>
      <c r="I591" s="21"/>
      <c r="J591" s="21"/>
    </row>
    <row r="592" spans="5:10">
      <c r="E592" s="21"/>
      <c r="F592" s="17"/>
      <c r="G592" s="21"/>
      <c r="H592" s="21"/>
      <c r="I592" s="21"/>
      <c r="J592" s="21"/>
    </row>
    <row r="593" spans="5:10">
      <c r="E593" s="21"/>
      <c r="F593" s="17"/>
      <c r="G593" s="21"/>
      <c r="H593" s="21"/>
      <c r="I593" s="21"/>
      <c r="J593" s="21"/>
    </row>
    <row r="594" spans="5:10">
      <c r="E594" s="21"/>
      <c r="F594" s="17"/>
      <c r="G594" s="21"/>
      <c r="H594" s="21"/>
      <c r="I594" s="21"/>
      <c r="J594" s="21"/>
    </row>
    <row r="595" spans="5:10">
      <c r="E595" s="21"/>
      <c r="F595" s="17"/>
      <c r="G595" s="21"/>
      <c r="H595" s="21"/>
      <c r="I595" s="21"/>
      <c r="J595" s="21"/>
    </row>
    <row r="596" spans="5:10">
      <c r="E596" s="21"/>
      <c r="F596" s="17"/>
      <c r="G596" s="21"/>
      <c r="H596" s="21"/>
      <c r="I596" s="21"/>
      <c r="J596" s="21"/>
    </row>
    <row r="597" spans="5:10">
      <c r="E597" s="21"/>
      <c r="F597" s="17"/>
      <c r="G597" s="21"/>
      <c r="H597" s="21"/>
      <c r="I597" s="21"/>
      <c r="J597" s="21"/>
    </row>
    <row r="598" spans="5:10">
      <c r="E598" s="21"/>
      <c r="F598" s="17"/>
      <c r="G598" s="21"/>
      <c r="H598" s="21"/>
      <c r="I598" s="21"/>
      <c r="J598" s="21"/>
    </row>
    <row r="599" spans="5:10">
      <c r="E599" s="21"/>
      <c r="F599" s="17"/>
      <c r="G599" s="21"/>
      <c r="H599" s="21"/>
      <c r="I599" s="21"/>
      <c r="J599" s="21"/>
    </row>
    <row r="600" spans="5:10">
      <c r="E600" s="21"/>
      <c r="F600" s="17"/>
      <c r="G600" s="21"/>
      <c r="H600" s="21"/>
      <c r="I600" s="21"/>
      <c r="J600" s="21"/>
    </row>
    <row r="601" spans="5:10">
      <c r="E601" s="21"/>
      <c r="F601" s="17"/>
      <c r="G601" s="21"/>
      <c r="H601" s="21"/>
      <c r="I601" s="21"/>
      <c r="J601" s="21"/>
    </row>
    <row r="602" spans="5:10">
      <c r="E602" s="21"/>
      <c r="F602" s="17"/>
      <c r="G602" s="21"/>
      <c r="H602" s="21"/>
      <c r="I602" s="21"/>
      <c r="J602" s="21"/>
    </row>
    <row r="603" spans="5:10">
      <c r="E603" s="21"/>
      <c r="F603" s="17"/>
      <c r="G603" s="21"/>
      <c r="H603" s="21"/>
      <c r="I603" s="21"/>
      <c r="J603" s="21"/>
    </row>
    <row r="604" spans="5:10">
      <c r="E604" s="21"/>
      <c r="F604" s="17"/>
      <c r="G604" s="21"/>
      <c r="H604" s="21"/>
      <c r="I604" s="21"/>
      <c r="J604" s="21"/>
    </row>
    <row r="605" spans="5:10">
      <c r="E605" s="21"/>
      <c r="F605" s="17"/>
      <c r="G605" s="21"/>
      <c r="H605" s="21"/>
      <c r="I605" s="21"/>
      <c r="J605" s="21"/>
    </row>
    <row r="606" spans="5:10">
      <c r="E606" s="21"/>
      <c r="F606" s="17"/>
      <c r="G606" s="21"/>
      <c r="H606" s="21"/>
      <c r="I606" s="21"/>
      <c r="J606" s="21"/>
    </row>
    <row r="607" spans="5:10">
      <c r="E607" s="21"/>
      <c r="F607" s="17"/>
      <c r="G607" s="21"/>
      <c r="H607" s="21"/>
      <c r="I607" s="21"/>
      <c r="J607" s="21"/>
    </row>
    <row r="608" spans="5:10">
      <c r="E608" s="21"/>
      <c r="F608" s="17"/>
      <c r="G608" s="21"/>
      <c r="H608" s="21"/>
      <c r="I608" s="21"/>
      <c r="J608" s="21"/>
    </row>
    <row r="609" spans="5:10">
      <c r="E609" s="21"/>
      <c r="F609" s="17"/>
      <c r="G609" s="21"/>
      <c r="H609" s="21"/>
      <c r="I609" s="21"/>
      <c r="J609" s="21"/>
    </row>
    <row r="610" spans="5:10">
      <c r="E610" s="21"/>
      <c r="F610" s="17"/>
      <c r="G610" s="21"/>
      <c r="H610" s="21"/>
      <c r="I610" s="21"/>
      <c r="J610" s="21"/>
    </row>
    <row r="611" spans="5:10">
      <c r="E611" s="21"/>
      <c r="F611" s="17"/>
      <c r="G611" s="21"/>
      <c r="H611" s="21"/>
      <c r="I611" s="21"/>
      <c r="J611" s="21"/>
    </row>
    <row r="612" spans="5:10">
      <c r="E612" s="21"/>
      <c r="F612" s="17"/>
      <c r="G612" s="21"/>
      <c r="H612" s="21"/>
      <c r="I612" s="21"/>
      <c r="J612" s="21"/>
    </row>
    <row r="613" spans="5:10">
      <c r="E613" s="21"/>
      <c r="F613" s="17"/>
      <c r="G613" s="21"/>
      <c r="H613" s="21"/>
      <c r="I613" s="21"/>
      <c r="J613" s="21"/>
    </row>
    <row r="614" spans="5:10">
      <c r="E614" s="21"/>
      <c r="F614" s="17"/>
      <c r="G614" s="21"/>
      <c r="H614" s="21"/>
      <c r="I614" s="21"/>
      <c r="J614" s="21"/>
    </row>
    <row r="615" spans="5:10">
      <c r="E615" s="21"/>
      <c r="F615" s="17"/>
      <c r="G615" s="21"/>
      <c r="H615" s="21"/>
      <c r="I615" s="21"/>
      <c r="J615" s="21"/>
    </row>
    <row r="616" spans="5:10">
      <c r="E616" s="21"/>
      <c r="F616" s="17"/>
      <c r="G616" s="21"/>
      <c r="H616" s="21"/>
      <c r="I616" s="21"/>
      <c r="J616" s="21"/>
    </row>
    <row r="617" spans="5:10">
      <c r="E617" s="21"/>
      <c r="F617" s="17"/>
      <c r="G617" s="21"/>
      <c r="H617" s="21"/>
      <c r="I617" s="21"/>
      <c r="J617" s="21"/>
    </row>
    <row r="618" spans="5:10">
      <c r="E618" s="21"/>
      <c r="F618" s="17"/>
      <c r="G618" s="21"/>
      <c r="H618" s="21"/>
      <c r="I618" s="21"/>
      <c r="J618" s="21"/>
    </row>
    <row r="619" spans="5:10">
      <c r="E619" s="21"/>
      <c r="F619" s="17"/>
      <c r="G619" s="21"/>
      <c r="H619" s="21"/>
      <c r="I619" s="21"/>
      <c r="J619" s="21"/>
    </row>
    <row r="620" spans="5:10">
      <c r="E620" s="21"/>
      <c r="F620" s="17"/>
      <c r="G620" s="21"/>
      <c r="H620" s="21"/>
      <c r="I620" s="21"/>
      <c r="J620" s="21"/>
    </row>
    <row r="621" spans="5:10">
      <c r="E621" s="21"/>
      <c r="F621" s="17"/>
      <c r="G621" s="21"/>
      <c r="H621" s="21"/>
      <c r="I621" s="21"/>
      <c r="J621" s="21"/>
    </row>
    <row r="622" spans="5:10">
      <c r="E622" s="21"/>
      <c r="F622" s="17"/>
      <c r="G622" s="21"/>
      <c r="H622" s="21"/>
      <c r="I622" s="21"/>
      <c r="J622" s="21"/>
    </row>
    <row r="623" spans="5:10">
      <c r="E623" s="21"/>
      <c r="F623" s="17"/>
      <c r="G623" s="21"/>
      <c r="H623" s="21"/>
      <c r="I623" s="21"/>
      <c r="J623" s="21"/>
    </row>
    <row r="624" spans="5:10">
      <c r="E624" s="21"/>
      <c r="F624" s="17"/>
      <c r="G624" s="21"/>
      <c r="H624" s="21"/>
      <c r="I624" s="21"/>
      <c r="J624" s="21"/>
    </row>
    <row r="625" spans="5:10">
      <c r="E625" s="21"/>
      <c r="F625" s="17"/>
      <c r="G625" s="21"/>
      <c r="H625" s="21"/>
      <c r="I625" s="21"/>
      <c r="J625" s="21"/>
    </row>
    <row r="626" spans="5:10">
      <c r="E626" s="21"/>
      <c r="F626" s="17"/>
      <c r="G626" s="21"/>
      <c r="H626" s="21"/>
      <c r="I626" s="21"/>
      <c r="J626" s="21"/>
    </row>
    <row r="627" spans="5:10">
      <c r="E627" s="21"/>
      <c r="F627" s="17"/>
      <c r="G627" s="21"/>
      <c r="H627" s="21"/>
      <c r="I627" s="21"/>
      <c r="J627" s="21"/>
    </row>
    <row r="628" spans="5:10">
      <c r="E628" s="21"/>
      <c r="F628" s="17"/>
      <c r="G628" s="21"/>
      <c r="H628" s="21"/>
      <c r="I628" s="21"/>
      <c r="J628" s="21"/>
    </row>
    <row r="629" spans="5:10">
      <c r="E629" s="21"/>
      <c r="F629" s="17"/>
      <c r="G629" s="21"/>
      <c r="H629" s="21"/>
      <c r="I629" s="21"/>
      <c r="J629" s="21"/>
    </row>
    <row r="630" spans="5:10">
      <c r="E630" s="21"/>
      <c r="F630" s="17"/>
      <c r="G630" s="21"/>
      <c r="H630" s="21"/>
      <c r="I630" s="21"/>
      <c r="J630" s="21"/>
    </row>
    <row r="631" spans="5:10">
      <c r="E631" s="21"/>
      <c r="F631" s="17"/>
      <c r="G631" s="21"/>
      <c r="H631" s="21"/>
      <c r="I631" s="21"/>
      <c r="J631" s="21"/>
    </row>
    <row r="632" spans="5:10">
      <c r="E632" s="21"/>
      <c r="F632" s="17"/>
      <c r="G632" s="21"/>
      <c r="H632" s="21"/>
      <c r="I632" s="21"/>
      <c r="J632" s="21"/>
    </row>
    <row r="633" spans="5:10">
      <c r="E633" s="21"/>
      <c r="F633" s="17"/>
      <c r="G633" s="21"/>
      <c r="H633" s="21"/>
      <c r="I633" s="21"/>
      <c r="J633" s="21"/>
    </row>
    <row r="634" spans="5:10">
      <c r="E634" s="21"/>
      <c r="F634" s="17"/>
      <c r="G634" s="21"/>
      <c r="H634" s="21"/>
      <c r="I634" s="21"/>
      <c r="J634" s="21"/>
    </row>
    <row r="635" spans="5:10">
      <c r="E635" s="21"/>
      <c r="F635" s="17"/>
      <c r="G635" s="21"/>
      <c r="H635" s="21"/>
      <c r="I635" s="21"/>
      <c r="J635" s="21"/>
    </row>
    <row r="636" spans="5:10">
      <c r="E636" s="21"/>
      <c r="F636" s="17"/>
      <c r="G636" s="21"/>
      <c r="H636" s="21"/>
      <c r="I636" s="21"/>
      <c r="J636" s="21"/>
    </row>
    <row r="637" spans="5:10">
      <c r="E637" s="21"/>
      <c r="F637" s="17"/>
      <c r="G637" s="21"/>
      <c r="H637" s="21"/>
      <c r="I637" s="21"/>
      <c r="J637" s="21"/>
    </row>
    <row r="638" spans="5:10">
      <c r="E638" s="21"/>
      <c r="F638" s="17"/>
      <c r="G638" s="21"/>
      <c r="H638" s="21"/>
      <c r="I638" s="21"/>
      <c r="J638" s="21"/>
    </row>
    <row r="639" spans="5:10">
      <c r="E639" s="21"/>
      <c r="F639" s="17"/>
      <c r="G639" s="21"/>
      <c r="H639" s="21"/>
      <c r="I639" s="21"/>
      <c r="J639" s="21"/>
    </row>
    <row r="640" spans="5:10">
      <c r="E640" s="21"/>
      <c r="F640" s="17"/>
      <c r="G640" s="21"/>
      <c r="H640" s="21"/>
      <c r="I640" s="21"/>
      <c r="J640" s="21"/>
    </row>
    <row r="641" spans="5:10">
      <c r="E641" s="21"/>
      <c r="F641" s="17"/>
      <c r="G641" s="21"/>
      <c r="H641" s="21"/>
      <c r="I641" s="21"/>
      <c r="J641" s="21"/>
    </row>
    <row r="642" spans="5:10">
      <c r="E642" s="21"/>
      <c r="F642" s="17"/>
      <c r="G642" s="21"/>
      <c r="H642" s="21"/>
      <c r="I642" s="21"/>
      <c r="J642" s="21"/>
    </row>
    <row r="643" spans="5:10">
      <c r="E643" s="21"/>
      <c r="F643" s="17"/>
      <c r="G643" s="21"/>
      <c r="H643" s="21"/>
      <c r="I643" s="21"/>
      <c r="J643" s="21"/>
    </row>
    <row r="644" spans="5:10">
      <c r="E644" s="21"/>
      <c r="F644" s="17"/>
      <c r="G644" s="21"/>
      <c r="H644" s="21"/>
      <c r="I644" s="21"/>
      <c r="J644" s="21"/>
    </row>
    <row r="645" spans="5:10">
      <c r="E645" s="21"/>
      <c r="F645" s="17"/>
      <c r="G645" s="21"/>
      <c r="H645" s="21"/>
      <c r="I645" s="21"/>
      <c r="J645" s="21"/>
    </row>
    <row r="646" spans="5:10">
      <c r="E646" s="21"/>
      <c r="F646" s="17"/>
      <c r="G646" s="21"/>
      <c r="H646" s="21"/>
      <c r="I646" s="21"/>
      <c r="J646" s="21"/>
    </row>
    <row r="647" spans="5:10">
      <c r="E647" s="21"/>
      <c r="F647" s="17"/>
      <c r="G647" s="21"/>
      <c r="H647" s="21"/>
      <c r="I647" s="21"/>
      <c r="J647" s="21"/>
    </row>
    <row r="648" spans="5:10">
      <c r="E648" s="21"/>
      <c r="F648" s="17"/>
      <c r="G648" s="21"/>
      <c r="H648" s="21"/>
      <c r="I648" s="21"/>
      <c r="J648" s="21"/>
    </row>
    <row r="649" spans="5:10">
      <c r="E649" s="21"/>
      <c r="F649" s="17"/>
      <c r="G649" s="21"/>
      <c r="H649" s="21"/>
      <c r="I649" s="21"/>
      <c r="J649" s="21"/>
    </row>
    <row r="650" spans="5:10">
      <c r="E650" s="21"/>
      <c r="F650" s="17"/>
      <c r="G650" s="21"/>
      <c r="H650" s="21"/>
      <c r="I650" s="21"/>
      <c r="J650" s="21"/>
    </row>
    <row r="651" spans="5:10">
      <c r="E651" s="21"/>
      <c r="F651" s="17"/>
      <c r="G651" s="21"/>
      <c r="H651" s="21"/>
      <c r="I651" s="21"/>
      <c r="J651" s="21"/>
    </row>
    <row r="652" spans="5:10">
      <c r="E652" s="21"/>
      <c r="F652" s="17"/>
      <c r="G652" s="21"/>
      <c r="H652" s="21"/>
      <c r="I652" s="21"/>
      <c r="J652" s="21"/>
    </row>
    <row r="653" spans="5:10">
      <c r="E653" s="21"/>
      <c r="F653" s="17"/>
      <c r="G653" s="21"/>
      <c r="H653" s="21"/>
      <c r="I653" s="21"/>
      <c r="J653" s="21"/>
    </row>
    <row r="654" spans="5:10">
      <c r="E654" s="21"/>
      <c r="F654" s="17"/>
      <c r="G654" s="21"/>
      <c r="H654" s="21"/>
      <c r="I654" s="21"/>
      <c r="J654" s="21"/>
    </row>
    <row r="655" spans="5:10">
      <c r="E655" s="21"/>
      <c r="F655" s="17"/>
      <c r="G655" s="21"/>
      <c r="H655" s="21"/>
      <c r="I655" s="21"/>
      <c r="J655" s="21"/>
    </row>
    <row r="656" spans="5:10">
      <c r="E656" s="21"/>
      <c r="F656" s="17"/>
      <c r="G656" s="21"/>
      <c r="H656" s="21"/>
      <c r="I656" s="21"/>
      <c r="J656" s="21"/>
    </row>
    <row r="657" spans="5:10">
      <c r="E657" s="21"/>
      <c r="F657" s="17"/>
      <c r="G657" s="21"/>
      <c r="H657" s="21"/>
      <c r="I657" s="21"/>
      <c r="J657" s="21"/>
    </row>
    <row r="658" spans="5:10">
      <c r="E658" s="21"/>
      <c r="F658" s="17"/>
      <c r="G658" s="21"/>
      <c r="H658" s="21"/>
      <c r="I658" s="21"/>
      <c r="J658" s="21"/>
    </row>
    <row r="659" spans="5:10">
      <c r="E659" s="21"/>
      <c r="F659" s="17"/>
      <c r="G659" s="21"/>
      <c r="H659" s="21"/>
      <c r="I659" s="21"/>
      <c r="J659" s="21"/>
    </row>
    <row r="660" spans="5:10">
      <c r="E660" s="21"/>
      <c r="F660" s="17"/>
      <c r="G660" s="21"/>
      <c r="H660" s="21"/>
      <c r="I660" s="21"/>
      <c r="J660" s="21"/>
    </row>
    <row r="661" spans="5:10">
      <c r="E661" s="21"/>
      <c r="F661" s="17"/>
      <c r="G661" s="21"/>
      <c r="H661" s="21"/>
      <c r="I661" s="21"/>
      <c r="J661" s="21"/>
    </row>
    <row r="662" spans="5:10">
      <c r="E662" s="21"/>
      <c r="F662" s="17"/>
      <c r="G662" s="21"/>
      <c r="H662" s="21"/>
      <c r="I662" s="21"/>
      <c r="J662" s="21"/>
    </row>
    <row r="663" spans="5:10">
      <c r="E663" s="21"/>
      <c r="F663" s="17"/>
      <c r="G663" s="21"/>
      <c r="H663" s="21"/>
      <c r="I663" s="21"/>
      <c r="J663" s="21"/>
    </row>
    <row r="664" spans="5:10">
      <c r="E664" s="21"/>
      <c r="F664" s="17"/>
      <c r="G664" s="21"/>
      <c r="H664" s="21"/>
      <c r="I664" s="21"/>
      <c r="J664" s="21"/>
    </row>
    <row r="665" spans="5:10">
      <c r="E665" s="21"/>
      <c r="F665" s="17"/>
      <c r="G665" s="21"/>
      <c r="H665" s="21"/>
      <c r="I665" s="21"/>
      <c r="J665" s="21"/>
    </row>
    <row r="666" spans="5:10">
      <c r="E666" s="21"/>
      <c r="F666" s="17"/>
      <c r="G666" s="21"/>
      <c r="H666" s="21"/>
      <c r="I666" s="21"/>
      <c r="J666" s="21"/>
    </row>
    <row r="667" spans="5:10">
      <c r="E667" s="21"/>
      <c r="F667" s="17"/>
      <c r="G667" s="21"/>
      <c r="H667" s="21"/>
      <c r="I667" s="21"/>
      <c r="J667" s="21"/>
    </row>
    <row r="668" spans="5:10">
      <c r="E668" s="21"/>
      <c r="F668" s="17"/>
      <c r="G668" s="21"/>
      <c r="H668" s="21"/>
      <c r="I668" s="21"/>
      <c r="J668" s="21"/>
    </row>
    <row r="669" spans="5:10">
      <c r="E669" s="21"/>
      <c r="F669" s="17"/>
      <c r="G669" s="21"/>
      <c r="H669" s="21"/>
      <c r="I669" s="21"/>
      <c r="J669" s="21"/>
    </row>
    <row r="670" spans="5:10">
      <c r="E670" s="21"/>
      <c r="F670" s="17"/>
      <c r="G670" s="21"/>
      <c r="H670" s="21"/>
      <c r="I670" s="21"/>
      <c r="J670" s="21"/>
    </row>
    <row r="671" spans="5:10">
      <c r="E671" s="21"/>
      <c r="F671" s="17"/>
      <c r="G671" s="21"/>
      <c r="H671" s="21"/>
      <c r="I671" s="21"/>
      <c r="J671" s="21"/>
    </row>
    <row r="672" spans="5:10">
      <c r="E672" s="21"/>
      <c r="F672" s="17"/>
      <c r="G672" s="21"/>
      <c r="H672" s="21"/>
      <c r="I672" s="21"/>
      <c r="J672" s="21"/>
    </row>
    <row r="673" spans="5:10">
      <c r="E673" s="21"/>
      <c r="F673" s="17"/>
      <c r="G673" s="21"/>
      <c r="H673" s="21"/>
      <c r="I673" s="21"/>
      <c r="J673" s="21"/>
    </row>
    <row r="674" spans="5:10">
      <c r="E674" s="21"/>
      <c r="F674" s="17"/>
      <c r="G674" s="21"/>
      <c r="H674" s="21"/>
      <c r="I674" s="21"/>
      <c r="J674" s="21"/>
    </row>
    <row r="675" spans="5:10">
      <c r="E675" s="21"/>
      <c r="F675" s="17"/>
      <c r="G675" s="21"/>
      <c r="H675" s="21"/>
      <c r="I675" s="21"/>
      <c r="J675" s="21"/>
    </row>
    <row r="676" spans="5:10">
      <c r="E676" s="21"/>
      <c r="F676" s="17"/>
      <c r="G676" s="21"/>
      <c r="H676" s="21"/>
      <c r="I676" s="21"/>
      <c r="J676" s="21"/>
    </row>
    <row r="677" spans="5:10">
      <c r="E677" s="21"/>
      <c r="F677" s="17"/>
      <c r="G677" s="21"/>
      <c r="H677" s="21"/>
      <c r="I677" s="21"/>
      <c r="J677" s="21"/>
    </row>
    <row r="678" spans="5:10">
      <c r="E678" s="21"/>
      <c r="F678" s="17"/>
      <c r="G678" s="21"/>
      <c r="H678" s="21"/>
      <c r="I678" s="21"/>
      <c r="J678" s="21"/>
    </row>
    <row r="679" spans="5:10">
      <c r="E679" s="21"/>
      <c r="F679" s="17"/>
      <c r="G679" s="21"/>
      <c r="H679" s="21"/>
      <c r="I679" s="21"/>
      <c r="J679" s="21"/>
    </row>
    <row r="680" spans="5:10">
      <c r="E680" s="21"/>
      <c r="F680" s="17"/>
      <c r="G680" s="21"/>
      <c r="H680" s="21"/>
      <c r="I680" s="21"/>
      <c r="J680" s="21"/>
    </row>
    <row r="681" spans="5:10">
      <c r="E681" s="21"/>
      <c r="F681" s="17"/>
      <c r="G681" s="21"/>
      <c r="H681" s="21"/>
      <c r="I681" s="21"/>
      <c r="J681" s="21"/>
    </row>
    <row r="682" spans="5:10">
      <c r="E682" s="21"/>
      <c r="F682" s="17"/>
      <c r="G682" s="21"/>
      <c r="H682" s="21"/>
      <c r="I682" s="21"/>
      <c r="J682" s="21"/>
    </row>
    <row r="683" spans="5:10">
      <c r="E683" s="21"/>
      <c r="F683" s="17"/>
      <c r="G683" s="21"/>
      <c r="H683" s="21"/>
      <c r="I683" s="21"/>
      <c r="J683" s="21"/>
    </row>
    <row r="684" spans="5:10">
      <c r="E684" s="21"/>
      <c r="F684" s="17"/>
      <c r="G684" s="21"/>
      <c r="H684" s="21"/>
      <c r="I684" s="21"/>
      <c r="J684" s="21"/>
    </row>
    <row r="685" spans="5:10">
      <c r="E685" s="21"/>
      <c r="F685" s="17"/>
      <c r="G685" s="21"/>
      <c r="H685" s="21"/>
      <c r="I685" s="21"/>
      <c r="J685" s="21"/>
    </row>
    <row r="686" spans="5:10">
      <c r="E686" s="21"/>
      <c r="F686" s="17"/>
      <c r="G686" s="21"/>
      <c r="H686" s="21"/>
      <c r="I686" s="21"/>
      <c r="J686" s="21"/>
    </row>
    <row r="687" spans="5:10">
      <c r="E687" s="21"/>
      <c r="F687" s="17"/>
      <c r="G687" s="21"/>
      <c r="H687" s="21"/>
      <c r="I687" s="21"/>
      <c r="J687" s="21"/>
    </row>
    <row r="688" spans="5:10">
      <c r="E688" s="21"/>
      <c r="F688" s="17"/>
      <c r="G688" s="21"/>
      <c r="H688" s="21"/>
      <c r="I688" s="21"/>
      <c r="J688" s="21"/>
    </row>
    <row r="689" spans="5:10">
      <c r="E689" s="21"/>
      <c r="F689" s="17"/>
      <c r="G689" s="21"/>
      <c r="H689" s="21"/>
      <c r="I689" s="21"/>
      <c r="J689" s="21"/>
    </row>
    <row r="690" spans="5:10">
      <c r="E690" s="21"/>
      <c r="F690" s="17"/>
      <c r="G690" s="21"/>
      <c r="H690" s="21"/>
      <c r="I690" s="21"/>
      <c r="J690" s="21"/>
    </row>
    <row r="691" spans="5:10">
      <c r="E691" s="21"/>
      <c r="F691" s="17"/>
      <c r="G691" s="21"/>
      <c r="H691" s="21"/>
      <c r="I691" s="21"/>
      <c r="J691" s="21"/>
    </row>
    <row r="692" spans="5:10">
      <c r="E692" s="21"/>
      <c r="F692" s="17"/>
      <c r="G692" s="21"/>
      <c r="H692" s="21"/>
      <c r="I692" s="21"/>
      <c r="J692" s="21"/>
    </row>
    <row r="693" spans="5:10">
      <c r="E693" s="21"/>
      <c r="F693" s="17"/>
      <c r="G693" s="21"/>
      <c r="H693" s="21"/>
      <c r="I693" s="21"/>
      <c r="J693" s="21"/>
    </row>
    <row r="694" spans="5:10">
      <c r="E694" s="21"/>
      <c r="F694" s="17"/>
      <c r="G694" s="21"/>
      <c r="H694" s="21"/>
      <c r="I694" s="21"/>
      <c r="J694" s="21"/>
    </row>
    <row r="695" spans="5:10">
      <c r="E695" s="21"/>
      <c r="F695" s="17"/>
      <c r="G695" s="21"/>
      <c r="H695" s="21"/>
      <c r="I695" s="21"/>
      <c r="J695" s="21"/>
    </row>
    <row r="696" spans="5:10">
      <c r="E696" s="21"/>
      <c r="F696" s="17"/>
      <c r="G696" s="21"/>
      <c r="H696" s="21"/>
      <c r="I696" s="21"/>
      <c r="J696" s="21"/>
    </row>
    <row r="697" spans="5:10">
      <c r="E697" s="21"/>
      <c r="F697" s="17"/>
      <c r="G697" s="21"/>
      <c r="H697" s="21"/>
      <c r="I697" s="21"/>
      <c r="J697" s="21"/>
    </row>
    <row r="698" spans="5:10">
      <c r="E698" s="21"/>
      <c r="F698" s="17"/>
      <c r="G698" s="21"/>
      <c r="H698" s="21"/>
      <c r="I698" s="21"/>
      <c r="J698" s="21"/>
    </row>
    <row r="699" spans="5:10">
      <c r="E699" s="21"/>
      <c r="F699" s="17"/>
      <c r="G699" s="21"/>
      <c r="H699" s="21"/>
      <c r="I699" s="21"/>
      <c r="J699" s="21"/>
    </row>
    <row r="700" spans="5:10">
      <c r="E700" s="21"/>
      <c r="F700" s="17"/>
      <c r="G700" s="21"/>
      <c r="H700" s="21"/>
      <c r="I700" s="21"/>
      <c r="J700" s="21"/>
    </row>
    <row r="701" spans="5:10">
      <c r="E701" s="21"/>
      <c r="F701" s="17"/>
      <c r="G701" s="21"/>
      <c r="H701" s="21"/>
      <c r="I701" s="21"/>
      <c r="J701" s="21"/>
    </row>
    <row r="702" spans="5:10">
      <c r="E702" s="21"/>
      <c r="F702" s="17"/>
      <c r="G702" s="21"/>
      <c r="H702" s="21"/>
      <c r="I702" s="21"/>
      <c r="J702" s="21"/>
    </row>
    <row r="703" spans="5:10">
      <c r="E703" s="21"/>
      <c r="F703" s="17"/>
      <c r="G703" s="21"/>
      <c r="H703" s="21"/>
      <c r="I703" s="21"/>
      <c r="J703" s="21"/>
    </row>
    <row r="704" spans="5:10">
      <c r="E704" s="21"/>
      <c r="F704" s="17"/>
      <c r="G704" s="21"/>
      <c r="H704" s="21"/>
      <c r="I704" s="21"/>
      <c r="J704" s="21"/>
    </row>
    <row r="705" spans="5:10">
      <c r="E705" s="21"/>
      <c r="F705" s="17"/>
      <c r="G705" s="21"/>
      <c r="H705" s="21"/>
      <c r="I705" s="21"/>
      <c r="J705" s="21"/>
    </row>
    <row r="706" spans="5:10">
      <c r="E706" s="21"/>
      <c r="F706" s="17"/>
      <c r="G706" s="21"/>
      <c r="H706" s="21"/>
      <c r="I706" s="21"/>
      <c r="J706" s="21"/>
    </row>
    <row r="707" spans="5:10">
      <c r="E707" s="21"/>
      <c r="F707" s="17"/>
      <c r="G707" s="21"/>
      <c r="H707" s="21"/>
      <c r="I707" s="21"/>
      <c r="J707" s="21"/>
    </row>
    <row r="708" spans="5:10">
      <c r="E708" s="21"/>
      <c r="F708" s="17"/>
      <c r="G708" s="21"/>
      <c r="H708" s="21"/>
      <c r="I708" s="21"/>
      <c r="J708" s="21"/>
    </row>
    <row r="709" spans="5:10">
      <c r="E709" s="21"/>
      <c r="F709" s="17"/>
      <c r="G709" s="21"/>
      <c r="H709" s="21"/>
      <c r="I709" s="21"/>
      <c r="J709" s="21"/>
    </row>
    <row r="710" spans="5:10">
      <c r="E710" s="21"/>
      <c r="F710" s="17"/>
      <c r="G710" s="21"/>
      <c r="H710" s="21"/>
      <c r="I710" s="21"/>
      <c r="J710" s="21"/>
    </row>
    <row r="711" spans="5:10">
      <c r="E711" s="21"/>
      <c r="F711" s="17"/>
      <c r="G711" s="21"/>
      <c r="H711" s="21"/>
      <c r="I711" s="21"/>
      <c r="J711" s="21"/>
    </row>
    <row r="712" spans="5:10">
      <c r="E712" s="21"/>
      <c r="F712" s="17"/>
      <c r="G712" s="21"/>
      <c r="H712" s="21"/>
      <c r="I712" s="21"/>
      <c r="J712" s="21"/>
    </row>
    <row r="713" spans="5:10">
      <c r="E713" s="21"/>
      <c r="F713" s="17"/>
      <c r="G713" s="21"/>
      <c r="H713" s="21"/>
      <c r="I713" s="21"/>
      <c r="J713" s="21"/>
    </row>
    <row r="714" spans="5:10">
      <c r="E714" s="21"/>
      <c r="F714" s="17"/>
      <c r="G714" s="21"/>
      <c r="H714" s="21"/>
      <c r="I714" s="21"/>
      <c r="J714" s="21"/>
    </row>
    <row r="715" spans="5:10">
      <c r="E715" s="21"/>
      <c r="F715" s="17"/>
      <c r="G715" s="21"/>
      <c r="H715" s="21"/>
      <c r="I715" s="21"/>
      <c r="J715" s="21"/>
    </row>
    <row r="716" spans="5:10">
      <c r="E716" s="21"/>
      <c r="F716" s="17"/>
      <c r="G716" s="21"/>
      <c r="H716" s="21"/>
      <c r="I716" s="21"/>
      <c r="J716" s="21"/>
    </row>
    <row r="717" spans="5:10">
      <c r="E717" s="21"/>
      <c r="F717" s="17"/>
      <c r="G717" s="21"/>
      <c r="H717" s="21"/>
      <c r="I717" s="21"/>
      <c r="J717" s="21"/>
    </row>
    <row r="718" spans="5:10">
      <c r="E718" s="21"/>
      <c r="F718" s="17"/>
      <c r="G718" s="21"/>
      <c r="H718" s="21"/>
      <c r="I718" s="21"/>
      <c r="J718" s="21"/>
    </row>
    <row r="719" spans="5:10">
      <c r="E719" s="21"/>
      <c r="F719" s="17"/>
      <c r="G719" s="21"/>
      <c r="H719" s="21"/>
      <c r="I719" s="21"/>
      <c r="J719" s="21"/>
    </row>
    <row r="720" spans="5:10">
      <c r="E720" s="21"/>
      <c r="F720" s="17"/>
      <c r="G720" s="21"/>
      <c r="H720" s="21"/>
      <c r="I720" s="21"/>
      <c r="J720" s="21"/>
    </row>
    <row r="721" spans="5:10">
      <c r="E721" s="21"/>
      <c r="F721" s="17"/>
      <c r="G721" s="21"/>
      <c r="H721" s="21"/>
      <c r="I721" s="21"/>
      <c r="J721" s="21"/>
    </row>
    <row r="722" spans="5:10">
      <c r="E722" s="21"/>
      <c r="F722" s="17"/>
      <c r="G722" s="21"/>
      <c r="H722" s="21"/>
      <c r="I722" s="21"/>
      <c r="J722" s="21"/>
    </row>
    <row r="723" spans="5:10">
      <c r="E723" s="21"/>
      <c r="F723" s="17"/>
      <c r="G723" s="21"/>
      <c r="H723" s="21"/>
      <c r="I723" s="21"/>
      <c r="J723" s="21"/>
    </row>
    <row r="724" spans="5:10">
      <c r="E724" s="21"/>
      <c r="F724" s="17"/>
      <c r="G724" s="21"/>
      <c r="H724" s="21"/>
      <c r="I724" s="21"/>
      <c r="J724" s="21"/>
    </row>
    <row r="725" spans="5:10">
      <c r="E725" s="21"/>
      <c r="F725" s="17"/>
      <c r="G725" s="21"/>
      <c r="H725" s="21"/>
      <c r="I725" s="21"/>
      <c r="J725" s="21"/>
    </row>
    <row r="726" spans="5:10">
      <c r="E726" s="21"/>
      <c r="F726" s="17"/>
      <c r="G726" s="21"/>
      <c r="H726" s="21"/>
      <c r="I726" s="21"/>
      <c r="J726" s="21"/>
    </row>
    <row r="727" spans="5:10">
      <c r="E727" s="21"/>
      <c r="F727" s="17"/>
      <c r="G727" s="21"/>
      <c r="H727" s="21"/>
      <c r="I727" s="21"/>
      <c r="J727" s="21"/>
    </row>
    <row r="728" spans="5:10">
      <c r="E728" s="21"/>
      <c r="F728" s="17"/>
      <c r="G728" s="21"/>
      <c r="H728" s="21"/>
      <c r="I728" s="21"/>
      <c r="J728" s="21"/>
    </row>
    <row r="729" spans="5:10">
      <c r="E729" s="21"/>
      <c r="F729" s="17"/>
      <c r="G729" s="21"/>
      <c r="H729" s="21"/>
      <c r="I729" s="21"/>
      <c r="J729" s="21"/>
    </row>
    <row r="730" spans="5:10">
      <c r="E730" s="21"/>
      <c r="F730" s="17"/>
      <c r="G730" s="21"/>
      <c r="H730" s="21"/>
      <c r="I730" s="21"/>
      <c r="J730" s="21"/>
    </row>
    <row r="731" spans="5:10">
      <c r="E731" s="21"/>
      <c r="F731" s="17"/>
      <c r="G731" s="21"/>
      <c r="H731" s="21"/>
      <c r="I731" s="21"/>
      <c r="J731" s="21"/>
    </row>
    <row r="732" spans="5:10">
      <c r="E732" s="21"/>
      <c r="F732" s="17"/>
      <c r="G732" s="21"/>
      <c r="H732" s="21"/>
      <c r="I732" s="21"/>
      <c r="J732" s="21"/>
    </row>
    <row r="733" spans="5:10">
      <c r="E733" s="21"/>
      <c r="F733" s="17"/>
      <c r="G733" s="21"/>
      <c r="H733" s="21"/>
      <c r="I733" s="21"/>
      <c r="J733" s="21"/>
    </row>
    <row r="734" spans="5:10">
      <c r="E734" s="21"/>
      <c r="F734" s="17"/>
      <c r="G734" s="21"/>
      <c r="H734" s="21"/>
      <c r="I734" s="21"/>
      <c r="J734" s="21"/>
    </row>
    <row r="735" spans="5:10">
      <c r="E735" s="21"/>
      <c r="F735" s="17"/>
      <c r="G735" s="21"/>
      <c r="H735" s="21"/>
      <c r="I735" s="21"/>
      <c r="J735" s="21"/>
    </row>
    <row r="736" spans="5:10">
      <c r="E736" s="21"/>
      <c r="F736" s="17"/>
      <c r="G736" s="21"/>
      <c r="H736" s="21"/>
      <c r="I736" s="21"/>
      <c r="J736" s="21"/>
    </row>
    <row r="737" spans="5:10">
      <c r="E737" s="21"/>
      <c r="F737" s="17"/>
      <c r="G737" s="21"/>
      <c r="H737" s="21"/>
      <c r="I737" s="21"/>
      <c r="J737" s="21"/>
    </row>
    <row r="738" spans="5:10">
      <c r="E738" s="21"/>
      <c r="F738" s="17"/>
      <c r="G738" s="21"/>
      <c r="H738" s="21"/>
      <c r="I738" s="21"/>
      <c r="J738" s="21"/>
    </row>
    <row r="739" spans="5:10">
      <c r="E739" s="21"/>
      <c r="F739" s="17"/>
      <c r="G739" s="21"/>
      <c r="H739" s="21"/>
      <c r="I739" s="21"/>
      <c r="J739" s="21"/>
    </row>
    <row r="740" spans="5:10">
      <c r="E740" s="21"/>
      <c r="F740" s="17"/>
      <c r="G740" s="21"/>
      <c r="H740" s="21"/>
      <c r="I740" s="21"/>
      <c r="J740" s="21"/>
    </row>
    <row r="741" spans="5:10">
      <c r="E741" s="21"/>
      <c r="F741" s="17"/>
      <c r="G741" s="21"/>
      <c r="H741" s="21"/>
      <c r="I741" s="21"/>
      <c r="J741" s="21"/>
    </row>
    <row r="742" spans="5:10">
      <c r="E742" s="21"/>
      <c r="F742" s="17"/>
      <c r="G742" s="21"/>
      <c r="H742" s="21"/>
      <c r="I742" s="21"/>
      <c r="J742" s="21"/>
    </row>
    <row r="743" spans="5:10">
      <c r="E743" s="21"/>
      <c r="F743" s="17"/>
      <c r="G743" s="21"/>
      <c r="H743" s="21"/>
      <c r="I743" s="21"/>
      <c r="J743" s="21"/>
    </row>
    <row r="744" spans="5:10">
      <c r="E744" s="21"/>
      <c r="F744" s="17"/>
      <c r="G744" s="21"/>
      <c r="H744" s="21"/>
      <c r="I744" s="21"/>
      <c r="J744" s="21"/>
    </row>
    <row r="745" spans="5:10">
      <c r="E745" s="21"/>
      <c r="F745" s="17"/>
      <c r="G745" s="21"/>
      <c r="H745" s="21"/>
      <c r="I745" s="21"/>
      <c r="J745" s="21"/>
    </row>
    <row r="746" spans="5:10">
      <c r="E746" s="21"/>
      <c r="F746" s="17"/>
      <c r="G746" s="21"/>
      <c r="H746" s="21"/>
      <c r="I746" s="21"/>
      <c r="J746" s="21"/>
    </row>
    <row r="747" spans="5:10">
      <c r="E747" s="21"/>
      <c r="F747" s="17"/>
      <c r="G747" s="21"/>
      <c r="H747" s="21"/>
      <c r="I747" s="21"/>
      <c r="J747" s="21"/>
    </row>
    <row r="748" spans="5:10">
      <c r="E748" s="21"/>
      <c r="F748" s="17"/>
      <c r="G748" s="21"/>
      <c r="H748" s="21"/>
      <c r="I748" s="21"/>
      <c r="J748" s="21"/>
    </row>
    <row r="749" spans="5:10">
      <c r="E749" s="21"/>
      <c r="F749" s="17"/>
      <c r="G749" s="21"/>
      <c r="H749" s="21"/>
      <c r="I749" s="21"/>
      <c r="J749" s="21"/>
    </row>
    <row r="750" spans="5:10">
      <c r="E750" s="21"/>
      <c r="F750" s="17"/>
      <c r="G750" s="21"/>
      <c r="H750" s="21"/>
      <c r="I750" s="21"/>
      <c r="J750" s="21"/>
    </row>
    <row r="751" spans="5:10">
      <c r="E751" s="21"/>
      <c r="F751" s="17"/>
      <c r="G751" s="21"/>
      <c r="H751" s="21"/>
      <c r="I751" s="21"/>
      <c r="J751" s="21"/>
    </row>
    <row r="752" spans="5:10">
      <c r="E752" s="21"/>
      <c r="F752" s="17"/>
      <c r="G752" s="21"/>
      <c r="H752" s="21"/>
      <c r="I752" s="21"/>
      <c r="J752" s="21"/>
    </row>
    <row r="753" spans="5:10">
      <c r="E753" s="21"/>
      <c r="F753" s="17"/>
      <c r="G753" s="21"/>
      <c r="H753" s="21"/>
      <c r="I753" s="21"/>
      <c r="J753" s="21"/>
    </row>
    <row r="754" spans="5:10">
      <c r="E754" s="21"/>
      <c r="F754" s="17"/>
      <c r="G754" s="21"/>
      <c r="H754" s="21"/>
      <c r="I754" s="21"/>
      <c r="J754" s="21"/>
    </row>
    <row r="755" spans="5:10">
      <c r="E755" s="21"/>
      <c r="F755" s="17"/>
      <c r="G755" s="21"/>
      <c r="H755" s="21"/>
      <c r="I755" s="21"/>
      <c r="J755" s="21"/>
    </row>
    <row r="756" spans="5:10">
      <c r="E756" s="21"/>
      <c r="F756" s="17"/>
      <c r="G756" s="21"/>
      <c r="H756" s="21"/>
      <c r="I756" s="21"/>
      <c r="J756" s="21"/>
    </row>
    <row r="757" spans="5:10">
      <c r="E757" s="21"/>
      <c r="F757" s="17"/>
      <c r="G757" s="21"/>
      <c r="H757" s="21"/>
      <c r="I757" s="21"/>
      <c r="J757" s="21"/>
    </row>
    <row r="758" spans="5:10">
      <c r="E758" s="21"/>
      <c r="F758" s="17"/>
      <c r="G758" s="21"/>
      <c r="H758" s="21"/>
      <c r="I758" s="21"/>
      <c r="J758" s="21"/>
    </row>
    <row r="759" spans="5:10">
      <c r="E759" s="21"/>
      <c r="F759" s="17"/>
      <c r="G759" s="21"/>
      <c r="H759" s="21"/>
      <c r="I759" s="21"/>
      <c r="J759" s="21"/>
    </row>
    <row r="760" spans="5:10">
      <c r="E760" s="21"/>
      <c r="F760" s="17"/>
      <c r="G760" s="21"/>
      <c r="H760" s="21"/>
      <c r="I760" s="21"/>
      <c r="J760" s="21"/>
    </row>
    <row r="761" spans="5:10">
      <c r="E761" s="21"/>
      <c r="F761" s="17"/>
      <c r="G761" s="21"/>
      <c r="H761" s="21"/>
      <c r="I761" s="21"/>
      <c r="J761" s="21"/>
    </row>
    <row r="762" spans="5:10">
      <c r="E762" s="21"/>
      <c r="F762" s="17"/>
      <c r="G762" s="21"/>
      <c r="H762" s="21"/>
      <c r="I762" s="21"/>
      <c r="J762" s="21"/>
    </row>
    <row r="763" spans="5:10">
      <c r="E763" s="21"/>
      <c r="F763" s="17"/>
      <c r="G763" s="21"/>
      <c r="H763" s="21"/>
      <c r="I763" s="21"/>
      <c r="J763" s="21"/>
    </row>
    <row r="764" spans="5:10">
      <c r="E764" s="21"/>
      <c r="F764" s="17"/>
      <c r="G764" s="21"/>
      <c r="H764" s="21"/>
      <c r="I764" s="21"/>
      <c r="J764" s="21"/>
    </row>
    <row r="765" spans="5:10">
      <c r="E765" s="21"/>
      <c r="F765" s="17"/>
      <c r="G765" s="21"/>
      <c r="H765" s="21"/>
      <c r="I765" s="21"/>
      <c r="J765" s="21"/>
    </row>
    <row r="766" spans="5:10">
      <c r="E766" s="21"/>
      <c r="F766" s="17"/>
      <c r="G766" s="21"/>
      <c r="H766" s="21"/>
      <c r="I766" s="21"/>
      <c r="J766" s="21"/>
    </row>
    <row r="767" spans="5:10">
      <c r="E767" s="21"/>
      <c r="F767" s="17"/>
      <c r="G767" s="21"/>
      <c r="H767" s="21"/>
      <c r="I767" s="21"/>
      <c r="J767" s="21"/>
    </row>
    <row r="768" spans="5:10">
      <c r="E768" s="21"/>
      <c r="F768" s="17"/>
      <c r="G768" s="21"/>
      <c r="H768" s="21"/>
      <c r="I768" s="21"/>
      <c r="J768" s="21"/>
    </row>
    <row r="769" spans="5:10">
      <c r="E769" s="21"/>
      <c r="F769" s="17"/>
      <c r="G769" s="21"/>
      <c r="H769" s="21"/>
      <c r="I769" s="21"/>
      <c r="J769" s="21"/>
    </row>
    <row r="770" spans="5:10">
      <c r="E770" s="21"/>
      <c r="F770" s="17"/>
      <c r="G770" s="21"/>
      <c r="H770" s="21"/>
      <c r="I770" s="21"/>
      <c r="J770" s="21"/>
    </row>
    <row r="771" spans="5:10">
      <c r="E771" s="21"/>
      <c r="F771" s="17"/>
      <c r="G771" s="21"/>
      <c r="H771" s="21"/>
      <c r="I771" s="21"/>
      <c r="J771" s="21"/>
    </row>
    <row r="772" spans="5:10">
      <c r="E772" s="21"/>
      <c r="F772" s="17"/>
      <c r="G772" s="21"/>
      <c r="H772" s="21"/>
      <c r="I772" s="21"/>
      <c r="J772" s="21"/>
    </row>
    <row r="773" spans="5:10">
      <c r="E773" s="21"/>
      <c r="F773" s="17"/>
      <c r="G773" s="21"/>
      <c r="H773" s="21"/>
      <c r="I773" s="21"/>
      <c r="J773" s="21"/>
    </row>
  </sheetData>
  <mergeCells count="118">
    <mergeCell ref="A1:J1"/>
    <mergeCell ref="B3:D3"/>
    <mergeCell ref="B4:D4"/>
    <mergeCell ref="B5:D5"/>
    <mergeCell ref="A8:J8"/>
    <mergeCell ref="U10:Y10"/>
    <mergeCell ref="B219:D219"/>
    <mergeCell ref="A224:D224"/>
    <mergeCell ref="A229:A236"/>
    <mergeCell ref="B6:D6"/>
    <mergeCell ref="B186:D186"/>
    <mergeCell ref="A192:D192"/>
    <mergeCell ref="A197:A204"/>
    <mergeCell ref="A205:D205"/>
    <mergeCell ref="U67:Y67"/>
    <mergeCell ref="A67:J67"/>
    <mergeCell ref="A92:J92"/>
    <mergeCell ref="A119:J119"/>
    <mergeCell ref="A160:J160"/>
    <mergeCell ref="AA170:AC170"/>
    <mergeCell ref="U91:Y91"/>
    <mergeCell ref="U66:Y66"/>
    <mergeCell ref="U92:Y92"/>
    <mergeCell ref="V161:Z161"/>
    <mergeCell ref="N161:U161"/>
    <mergeCell ref="N162:P162"/>
    <mergeCell ref="N163:P163"/>
    <mergeCell ref="M343:S344"/>
    <mergeCell ref="B350:D350"/>
    <mergeCell ref="A352:B352"/>
    <mergeCell ref="A353:B353"/>
    <mergeCell ref="B251:D251"/>
    <mergeCell ref="B258:D258"/>
    <mergeCell ref="B263:D263"/>
    <mergeCell ref="B273:D273"/>
    <mergeCell ref="B303:D303"/>
    <mergeCell ref="B280:D280"/>
    <mergeCell ref="B311:C311"/>
    <mergeCell ref="B312:C312"/>
    <mergeCell ref="B313:C313"/>
    <mergeCell ref="B323:D323"/>
    <mergeCell ref="B364:D364"/>
    <mergeCell ref="B365:D365"/>
    <mergeCell ref="B366:D366"/>
    <mergeCell ref="B367:D367"/>
    <mergeCell ref="B368:D368"/>
    <mergeCell ref="B369:D369"/>
    <mergeCell ref="A210:A217"/>
    <mergeCell ref="A218:D218"/>
    <mergeCell ref="B341:D341"/>
    <mergeCell ref="A360:J360"/>
    <mergeCell ref="A237:D237"/>
    <mergeCell ref="A242:A249"/>
    <mergeCell ref="A250:D250"/>
    <mergeCell ref="B282:I282"/>
    <mergeCell ref="B363:D363"/>
    <mergeCell ref="B362:D362"/>
    <mergeCell ref="B361:J361"/>
    <mergeCell ref="B376:D376"/>
    <mergeCell ref="B377:D377"/>
    <mergeCell ref="B378:D378"/>
    <mergeCell ref="B379:D379"/>
    <mergeCell ref="B380:D380"/>
    <mergeCell ref="B381:D381"/>
    <mergeCell ref="B370:D370"/>
    <mergeCell ref="B371:D371"/>
    <mergeCell ref="B372:D372"/>
    <mergeCell ref="B373:D373"/>
    <mergeCell ref="B374:D374"/>
    <mergeCell ref="B375:D375"/>
    <mergeCell ref="B399:D399"/>
    <mergeCell ref="B400:D400"/>
    <mergeCell ref="B389:D389"/>
    <mergeCell ref="B390:D390"/>
    <mergeCell ref="B391:D391"/>
    <mergeCell ref="B392:D392"/>
    <mergeCell ref="B393:D393"/>
    <mergeCell ref="B394:D394"/>
    <mergeCell ref="B382:D382"/>
    <mergeCell ref="B383:D383"/>
    <mergeCell ref="B385:J385"/>
    <mergeCell ref="B386:D386"/>
    <mergeCell ref="B387:D387"/>
    <mergeCell ref="B388:D388"/>
    <mergeCell ref="B395:D395"/>
    <mergeCell ref="B396:D396"/>
    <mergeCell ref="B397:D397"/>
    <mergeCell ref="B398:D398"/>
    <mergeCell ref="B430:D430"/>
    <mergeCell ref="B431:D431"/>
    <mergeCell ref="B420:D420"/>
    <mergeCell ref="B421:D421"/>
    <mergeCell ref="B422:D422"/>
    <mergeCell ref="B423:D423"/>
    <mergeCell ref="B424:D424"/>
    <mergeCell ref="B425:D425"/>
    <mergeCell ref="B414:D414"/>
    <mergeCell ref="B415:D415"/>
    <mergeCell ref="B416:D416"/>
    <mergeCell ref="B417:D417"/>
    <mergeCell ref="B418:D418"/>
    <mergeCell ref="B419:D419"/>
    <mergeCell ref="B426:D426"/>
    <mergeCell ref="B427:D427"/>
    <mergeCell ref="B428:D428"/>
    <mergeCell ref="B429:D429"/>
    <mergeCell ref="B407:D407"/>
    <mergeCell ref="B409:J409"/>
    <mergeCell ref="B410:D410"/>
    <mergeCell ref="B411:D411"/>
    <mergeCell ref="B412:D412"/>
    <mergeCell ref="B413:D413"/>
    <mergeCell ref="B401:D401"/>
    <mergeCell ref="B402:D402"/>
    <mergeCell ref="B403:D403"/>
    <mergeCell ref="B404:D404"/>
    <mergeCell ref="B405:D405"/>
    <mergeCell ref="B406:D406"/>
  </mergeCells>
  <dataValidations count="1">
    <dataValidation allowBlank="1" sqref="B314 B317" xr:uid="{00000000-0002-0000-0100-000001000000}"/>
  </dataValidations>
  <pageMargins left="1" right="0.5" top="0.5" bottom="0.5" header="0.5" footer="0.5"/>
  <pageSetup scale="50" fitToHeight="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59999389629810485"/>
  </sheetPr>
  <dimension ref="A1:Y46"/>
  <sheetViews>
    <sheetView zoomScale="90" zoomScaleNormal="90" workbookViewId="0">
      <selection activeCell="T32" sqref="T32"/>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10" max="10" width="1.88671875" customWidth="1"/>
    <col min="12" max="12" width="1.88671875" customWidth="1"/>
    <col min="14" max="14" width="1.88671875" customWidth="1"/>
    <col min="15" max="15" width="10.44140625" customWidth="1"/>
  </cols>
  <sheetData>
    <row r="1" spans="1:25" ht="23.25" customHeight="1" thickBot="1">
      <c r="A1" s="691" t="s">
        <v>193</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ROUND(($E$16*12)*($C$17*(1+$E$40)),0)</f>
        <v>0</v>
      </c>
      <c r="G17" s="57">
        <f>ROUND(($G$16*12)*($C$17*(1+$G$40)*(1+$E$40)),0)</f>
        <v>0</v>
      </c>
      <c r="I17" s="57">
        <f>ROUND(($I$16*12)*($C$17*(1+$I$40)*(1+$G$40)*(1+$E$40)),0)</f>
        <v>0</v>
      </c>
      <c r="K17" s="57">
        <f>ROUND(($K$16*12)*($C$17*(1+$K$40)*(1+$G$40)*(1+$I$40)*(1+$E$40)),0)</f>
        <v>0</v>
      </c>
      <c r="M17" s="57">
        <f>ROUND(($M$16*12)*($C$17*(1+$M$40)*(1+$K$40)*(1+$I$40)*(1+$G$40)*(1+$E$40)),0)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192</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87">
        <f>C17</f>
        <v>0</v>
      </c>
      <c r="E26" s="57">
        <f>ROUND(($E$25*12)*($C$26*(1+$E$40)),0)</f>
        <v>0</v>
      </c>
      <c r="G26" s="57">
        <f>ROUND(($G$25*12)*($C$26*(1+$G$40)*(1+$E$40)),0)</f>
        <v>0</v>
      </c>
      <c r="I26" s="57">
        <f>ROUND(($I$25*12)*($C$26*(1+$I$40)*(1+$G$40)*(1+$E$40)),0)</f>
        <v>0</v>
      </c>
      <c r="K26" s="57">
        <f>ROUND(($K$25*12)*($C$26*(1+$K$40)*(1+$G$40)*(1+$I$40)*(1+$E$40)),0)</f>
        <v>0</v>
      </c>
      <c r="M26" s="57">
        <f>ROUND(($M$25*12)*($C$26*(1+$M$40)*(1+$K$40)*(1+$I$40)*(1+$G$40)*(1+$E$40)),0)</f>
        <v>0</v>
      </c>
      <c r="O26" s="57">
        <f>SUM(E26:M26)</f>
        <v>0</v>
      </c>
    </row>
    <row r="27" spans="1:15">
      <c r="B27" s="10" t="s">
        <v>30</v>
      </c>
      <c r="C27" s="288">
        <v>0.35</v>
      </c>
      <c r="E27" s="21">
        <f>ROUND($C$27*$E$26,0)</f>
        <v>0</v>
      </c>
      <c r="G27" s="21">
        <f>ROUND($C$27*$G$26,0)</f>
        <v>0</v>
      </c>
      <c r="I27" s="21">
        <f>ROUND($C$27*$I$26,0)</f>
        <v>0</v>
      </c>
      <c r="K27" s="21">
        <f>ROUND($C$27*$K$26,0)</f>
        <v>0</v>
      </c>
      <c r="M27" s="21">
        <f>ROUND($C$27*$M$26,0)</f>
        <v>0</v>
      </c>
      <c r="O27" s="21">
        <f>SUM(E27:M27)</f>
        <v>0</v>
      </c>
    </row>
    <row r="28" spans="1:15">
      <c r="B28" s="10" t="s">
        <v>68</v>
      </c>
      <c r="C28" s="54">
        <f>C20</f>
        <v>5.2630000000000003E-2</v>
      </c>
      <c r="E28" s="61">
        <f>ROUND(SUM(E26:E27)*$C$28,0)</f>
        <v>0</v>
      </c>
      <c r="G28" s="61">
        <f>ROUND(SUM(G26:G27)*$C$28,0)</f>
        <v>0</v>
      </c>
      <c r="I28" s="61">
        <f>ROUND(SUM(I26:I27)*$C$28,0)</f>
        <v>0</v>
      </c>
      <c r="K28" s="61">
        <f>ROUND(SUM(K26:K27)*$C$28,0)</f>
        <v>0</v>
      </c>
      <c r="M28" s="61">
        <f>ROUND(SUM(M26:M27)*$C$28,0)</f>
        <v>0</v>
      </c>
      <c r="O28" s="61">
        <f>SUM(E28:M28)</f>
        <v>0</v>
      </c>
    </row>
    <row r="29" spans="1:15">
      <c r="B29" s="656" t="s">
        <v>99</v>
      </c>
      <c r="C29" s="658"/>
      <c r="E29" s="57">
        <f>SUM(E26:E28)</f>
        <v>0</v>
      </c>
      <c r="G29" s="57">
        <f>SUM(G26:G28)</f>
        <v>0</v>
      </c>
      <c r="I29" s="57">
        <f>SUM(I26:I28)</f>
        <v>0</v>
      </c>
      <c r="K29" s="57">
        <f>SUM(K26:K28)</f>
        <v>0</v>
      </c>
      <c r="M29" s="57">
        <f>SUM(M26:M28)</f>
        <v>0</v>
      </c>
      <c r="O29" s="57">
        <f>SUM(O26:O28)</f>
        <v>0</v>
      </c>
    </row>
    <row r="31" spans="1:15" ht="13.8" thickBot="1">
      <c r="A31" s="661" t="s">
        <v>112</v>
      </c>
      <c r="B31" s="661"/>
      <c r="C31" s="661"/>
      <c r="D31" s="661"/>
      <c r="E31" s="661"/>
      <c r="F31" s="661"/>
      <c r="G31" s="661"/>
      <c r="H31" s="661"/>
      <c r="I31" s="661"/>
      <c r="J31" s="661"/>
      <c r="K31" s="661"/>
      <c r="L31" s="661"/>
      <c r="M31" s="661"/>
      <c r="N31" s="661"/>
      <c r="O31" s="661"/>
    </row>
    <row r="32" spans="1:15" ht="15" thickBot="1">
      <c r="A32" s="79" t="s">
        <v>113</v>
      </c>
      <c r="B32" s="80"/>
      <c r="C32" s="80"/>
      <c r="D32" s="80"/>
      <c r="E32" s="81">
        <f>(SUM(E17:E19))-(SUM(E26:E27))</f>
        <v>0</v>
      </c>
      <c r="F32" s="82"/>
      <c r="G32" s="81">
        <f>(SUM(G17:G19))-(SUM(G26:G27))</f>
        <v>0</v>
      </c>
      <c r="H32" s="82"/>
      <c r="I32" s="81">
        <f>(SUM(I17:I19))-(SUM(I26:I27))</f>
        <v>0</v>
      </c>
      <c r="J32" s="82"/>
      <c r="K32" s="81">
        <f>(SUM(K17:K19))-(SUM(K26:K27))</f>
        <v>0</v>
      </c>
      <c r="L32" s="82"/>
      <c r="M32" s="81">
        <f>(SUM(M17:M19))-(SUM(M26:M27))</f>
        <v>0</v>
      </c>
      <c r="N32" s="82"/>
      <c r="O32" s="83">
        <f>SUM(E32:M32)</f>
        <v>0</v>
      </c>
    </row>
    <row r="33" spans="1:15" ht="14.4">
      <c r="A33" s="87"/>
      <c r="C33" s="1" t="s">
        <v>98</v>
      </c>
      <c r="E33" s="286">
        <f>IFERROR((E17-E26)/C17/12,0)</f>
        <v>0</v>
      </c>
      <c r="F33" s="87"/>
      <c r="G33" s="286">
        <f>IFERROR((G17-G26)/C17/12,0)</f>
        <v>0</v>
      </c>
      <c r="H33" s="87"/>
      <c r="I33" s="286">
        <f>IFERROR((I17-I26)/C17/12,0)</f>
        <v>0</v>
      </c>
      <c r="J33" s="87"/>
      <c r="K33" s="286">
        <f>IFERROR((K17-K26)/C17/12,0)</f>
        <v>0</v>
      </c>
      <c r="L33" s="87"/>
      <c r="M33" s="286">
        <f>IFERROR((M17-M26)/C17/12,0)</f>
        <v>0</v>
      </c>
      <c r="N33" s="87"/>
      <c r="O33" s="86"/>
    </row>
    <row r="35" spans="1:15" ht="60.75" customHeight="1">
      <c r="A35" s="689" t="s">
        <v>343</v>
      </c>
      <c r="B35" s="690"/>
      <c r="C35" s="690"/>
      <c r="E35" s="84">
        <f>E20-E28</f>
        <v>0</v>
      </c>
      <c r="G35" s="84">
        <f>G20-G28</f>
        <v>0</v>
      </c>
      <c r="I35" s="84">
        <f>I20-I28</f>
        <v>0</v>
      </c>
      <c r="K35" s="84">
        <f>K20-K28</f>
        <v>0</v>
      </c>
      <c r="M35" s="84">
        <f>M20-M28</f>
        <v>0</v>
      </c>
      <c r="O35" s="85">
        <f>SUM(E35:M35)</f>
        <v>0</v>
      </c>
    </row>
    <row r="36" spans="1:15" ht="14.4">
      <c r="A36" s="661" t="s">
        <v>73</v>
      </c>
      <c r="B36" s="661"/>
      <c r="C36" s="661"/>
      <c r="E36" s="86">
        <f>SUM(E32,E35)</f>
        <v>0</v>
      </c>
      <c r="F36" s="87"/>
      <c r="G36" s="86">
        <f>SUM(G32,G35)</f>
        <v>0</v>
      </c>
      <c r="H36" s="87"/>
      <c r="I36" s="86">
        <f>SUM(I32,I35)</f>
        <v>0</v>
      </c>
      <c r="J36" s="87"/>
      <c r="K36" s="86">
        <f>SUM(K32,K35)</f>
        <v>0</v>
      </c>
      <c r="L36" s="87"/>
      <c r="M36" s="86">
        <f>SUM(M32,M35)</f>
        <v>0</v>
      </c>
      <c r="N36" s="87"/>
      <c r="O36" s="86">
        <f>SUM(E36:M36)</f>
        <v>0</v>
      </c>
    </row>
    <row r="37" spans="1:15" ht="13.8" thickBot="1"/>
    <row r="38" spans="1:15">
      <c r="A38" s="693" t="s">
        <v>114</v>
      </c>
      <c r="B38" s="694"/>
      <c r="C38" s="694"/>
      <c r="D38" s="694"/>
      <c r="E38" s="694"/>
      <c r="F38" s="694"/>
      <c r="G38" s="694"/>
      <c r="H38" s="694"/>
      <c r="I38" s="694"/>
      <c r="J38" s="694"/>
      <c r="K38" s="694"/>
      <c r="L38" s="694"/>
      <c r="M38" s="694"/>
      <c r="N38" s="694"/>
      <c r="O38" s="695"/>
    </row>
    <row r="39" spans="1:15">
      <c r="A39" s="62"/>
      <c r="B39" s="63"/>
      <c r="C39" s="63"/>
      <c r="D39" s="33"/>
      <c r="E39" s="71" t="s">
        <v>31</v>
      </c>
      <c r="F39" s="33"/>
      <c r="G39" s="71" t="s">
        <v>32</v>
      </c>
      <c r="H39" s="33"/>
      <c r="I39" s="71" t="s">
        <v>33</v>
      </c>
      <c r="J39" s="33"/>
      <c r="K39" s="71" t="s">
        <v>34</v>
      </c>
      <c r="L39" s="33"/>
      <c r="M39" s="71" t="s">
        <v>35</v>
      </c>
      <c r="N39" s="33"/>
      <c r="O39" s="64"/>
    </row>
    <row r="40" spans="1:15">
      <c r="A40" s="62"/>
      <c r="B40" s="612" t="s">
        <v>97</v>
      </c>
      <c r="C40" s="612"/>
      <c r="D40" s="33"/>
      <c r="E40" s="244">
        <v>0.03</v>
      </c>
      <c r="F40" s="33"/>
      <c r="G40" s="244">
        <v>0.03</v>
      </c>
      <c r="H40" s="33"/>
      <c r="I40" s="244">
        <v>0.03</v>
      </c>
      <c r="J40" s="33"/>
      <c r="K40" s="244">
        <v>0.03</v>
      </c>
      <c r="L40" s="33"/>
      <c r="M40" s="244">
        <v>0.03</v>
      </c>
      <c r="N40" s="33"/>
      <c r="O40" s="64"/>
    </row>
    <row r="41" spans="1:15">
      <c r="A41" s="62"/>
      <c r="B41" s="33"/>
      <c r="C41" s="33"/>
      <c r="D41" s="33"/>
      <c r="E41" s="33"/>
      <c r="F41" s="33"/>
      <c r="G41" s="33"/>
      <c r="H41" s="33"/>
      <c r="I41" s="33"/>
      <c r="J41" s="33"/>
      <c r="K41" s="33"/>
      <c r="L41" s="33"/>
      <c r="M41" s="33"/>
      <c r="N41" s="33"/>
      <c r="O41" s="64"/>
    </row>
    <row r="42" spans="1:15">
      <c r="A42" s="688" t="s">
        <v>95</v>
      </c>
      <c r="B42" s="612"/>
      <c r="C42" s="33"/>
      <c r="D42" s="33"/>
      <c r="E42" s="33"/>
      <c r="F42" s="33"/>
      <c r="G42" s="33"/>
      <c r="H42" s="33"/>
      <c r="I42" s="33"/>
      <c r="J42" s="33"/>
      <c r="K42" s="33"/>
      <c r="L42" s="33"/>
      <c r="M42" s="33"/>
      <c r="N42" s="33"/>
      <c r="O42" s="64"/>
    </row>
    <row r="43" spans="1:15">
      <c r="A43" s="65" t="s">
        <v>282</v>
      </c>
      <c r="B43" s="66">
        <v>200000</v>
      </c>
      <c r="C43" s="33"/>
      <c r="D43" s="33"/>
      <c r="E43" s="33"/>
      <c r="F43" s="33"/>
      <c r="G43" s="33"/>
      <c r="H43" s="33"/>
      <c r="I43" s="33"/>
      <c r="J43" s="33"/>
      <c r="K43" s="33"/>
      <c r="L43" s="33"/>
      <c r="M43" s="33"/>
      <c r="N43" s="33"/>
      <c r="O43" s="64"/>
    </row>
    <row r="44" spans="1:15">
      <c r="A44" s="65"/>
      <c r="B44" s="66"/>
      <c r="C44" s="33"/>
      <c r="D44" s="33"/>
      <c r="E44" s="33"/>
      <c r="F44" s="33"/>
      <c r="G44" s="33"/>
      <c r="H44" s="33"/>
      <c r="I44" s="33"/>
      <c r="J44" s="33"/>
      <c r="K44" s="33"/>
      <c r="L44" s="33"/>
      <c r="M44" s="33"/>
      <c r="N44" s="33"/>
      <c r="O44" s="64"/>
    </row>
    <row r="45" spans="1:15">
      <c r="A45" s="65" t="s">
        <v>283</v>
      </c>
      <c r="B45" s="66">
        <f>$B$43/12</f>
        <v>16666.666666666668</v>
      </c>
      <c r="C45" s="33"/>
      <c r="D45" s="33"/>
      <c r="E45" s="33"/>
      <c r="F45" s="33"/>
      <c r="G45" s="33"/>
      <c r="H45" s="33"/>
      <c r="I45" s="33"/>
      <c r="J45" s="33"/>
      <c r="K45" s="33"/>
      <c r="L45" s="33"/>
      <c r="M45" s="33"/>
      <c r="N45" s="33"/>
      <c r="O45" s="64"/>
    </row>
    <row r="46" spans="1:15" ht="13.8" thickBot="1">
      <c r="A46" s="67"/>
      <c r="B46" s="68"/>
      <c r="C46" s="68"/>
      <c r="D46" s="68"/>
      <c r="E46" s="68"/>
      <c r="F46" s="68"/>
      <c r="G46" s="68"/>
      <c r="H46" s="68"/>
      <c r="I46" s="68"/>
      <c r="J46" s="68"/>
      <c r="K46" s="68"/>
      <c r="L46" s="68"/>
      <c r="M46" s="68"/>
      <c r="N46" s="68"/>
      <c r="O46" s="69"/>
    </row>
  </sheetData>
  <mergeCells count="15">
    <mergeCell ref="B7:E7"/>
    <mergeCell ref="A1:O1"/>
    <mergeCell ref="A2:O2"/>
    <mergeCell ref="B4:E4"/>
    <mergeCell ref="B5:E5"/>
    <mergeCell ref="B6:E6"/>
    <mergeCell ref="A38:O38"/>
    <mergeCell ref="B40:C40"/>
    <mergeCell ref="A42:B42"/>
    <mergeCell ref="B8:E8"/>
    <mergeCell ref="B21:C21"/>
    <mergeCell ref="B29:C29"/>
    <mergeCell ref="A31:O31"/>
    <mergeCell ref="A35:C35"/>
    <mergeCell ref="A36:C3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59999389629810485"/>
  </sheetPr>
  <dimension ref="A1:Y46"/>
  <sheetViews>
    <sheetView zoomScale="90" zoomScaleNormal="90" workbookViewId="0">
      <selection activeCell="T32" sqref="T32"/>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10" max="10" width="1.88671875" customWidth="1"/>
    <col min="12" max="12" width="1.88671875" customWidth="1"/>
    <col min="14" max="14" width="1.88671875" customWidth="1"/>
    <col min="15" max="15" width="10.44140625" customWidth="1"/>
  </cols>
  <sheetData>
    <row r="1" spans="1:25" ht="23.25" customHeight="1" thickBot="1">
      <c r="A1" s="691" t="s">
        <v>193</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ROUND(($E$16*12)*($C$17*(1+$E$40)),0)</f>
        <v>0</v>
      </c>
      <c r="G17" s="57">
        <f>ROUND(($G$16*12)*($C$17*(1+$G$40)*(1+$E$40)),0)</f>
        <v>0</v>
      </c>
      <c r="I17" s="57">
        <f>ROUND(($I$16*12)*($C$17*(1+$I$40)*(1+$G$40)*(1+$E$40)),0)</f>
        <v>0</v>
      </c>
      <c r="K17" s="57">
        <f>ROUND(($K$16*12)*($C$17*(1+$K$40)*(1+$G$40)*(1+$I$40)*(1+$E$40)),0)</f>
        <v>0</v>
      </c>
      <c r="M17" s="57">
        <f>ROUND(($M$16*12)*($C$17*(1+$M$40)*(1+$K$40)*(1+$I$40)*(1+$G$40)*(1+$E$40)),0)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192</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87">
        <f>C17</f>
        <v>0</v>
      </c>
      <c r="E26" s="57">
        <f>ROUND(($E$25*12)*($C$26*(1+$E$40)),0)</f>
        <v>0</v>
      </c>
      <c r="G26" s="57">
        <f>ROUND(($G$25*12)*($C$26*(1+$G$40)*(1+$E$40)),0)</f>
        <v>0</v>
      </c>
      <c r="I26" s="57">
        <f>ROUND(($I$25*12)*($C$26*(1+$I$40)*(1+$G$40)*(1+$E$40)),0)</f>
        <v>0</v>
      </c>
      <c r="K26" s="57">
        <f>ROUND(($K$25*12)*($C$26*(1+$K$40)*(1+$G$40)*(1+$I$40)*(1+$E$40)),0)</f>
        <v>0</v>
      </c>
      <c r="M26" s="57">
        <f>ROUND(($M$25*12)*($C$26*(1+$M$40)*(1+$K$40)*(1+$I$40)*(1+$G$40)*(1+$E$40)),0)</f>
        <v>0</v>
      </c>
      <c r="O26" s="57">
        <f>SUM(E26:M26)</f>
        <v>0</v>
      </c>
    </row>
    <row r="27" spans="1:15">
      <c r="B27" s="10" t="s">
        <v>30</v>
      </c>
      <c r="C27" s="288">
        <v>0.35</v>
      </c>
      <c r="E27" s="21">
        <f>ROUND($C$27*$E$26,0)</f>
        <v>0</v>
      </c>
      <c r="G27" s="21">
        <f>ROUND($C$27*$G$26,0)</f>
        <v>0</v>
      </c>
      <c r="I27" s="21">
        <f>ROUND($C$27*$I$26,0)</f>
        <v>0</v>
      </c>
      <c r="K27" s="21">
        <f>ROUND($C$27*$K$26,0)</f>
        <v>0</v>
      </c>
      <c r="M27" s="21">
        <f>ROUND($C$27*$M$26,0)</f>
        <v>0</v>
      </c>
      <c r="O27" s="21">
        <f>SUM(E27:M27)</f>
        <v>0</v>
      </c>
    </row>
    <row r="28" spans="1:15">
      <c r="B28" s="10" t="s">
        <v>68</v>
      </c>
      <c r="C28" s="54">
        <f>C20</f>
        <v>5.2630000000000003E-2</v>
      </c>
      <c r="E28" s="61">
        <f>ROUND(SUM(E26:E27)*$C$28,0)</f>
        <v>0</v>
      </c>
      <c r="G28" s="61">
        <f>ROUND(SUM(G26:G27)*$C$28,0)</f>
        <v>0</v>
      </c>
      <c r="I28" s="61">
        <f>ROUND(SUM(I26:I27)*$C$28,0)</f>
        <v>0</v>
      </c>
      <c r="K28" s="61">
        <f>ROUND(SUM(K26:K27)*$C$28,0)</f>
        <v>0</v>
      </c>
      <c r="M28" s="61">
        <f>ROUND(SUM(M26:M27)*$C$28,0)</f>
        <v>0</v>
      </c>
      <c r="O28" s="61">
        <f>SUM(E28:M28)</f>
        <v>0</v>
      </c>
    </row>
    <row r="29" spans="1:15">
      <c r="B29" s="656" t="s">
        <v>99</v>
      </c>
      <c r="C29" s="658"/>
      <c r="E29" s="57">
        <f>SUM(E26:E28)</f>
        <v>0</v>
      </c>
      <c r="G29" s="57">
        <f>SUM(G26:G28)</f>
        <v>0</v>
      </c>
      <c r="I29" s="57">
        <f>SUM(I26:I28)</f>
        <v>0</v>
      </c>
      <c r="K29" s="57">
        <f>SUM(K26:K28)</f>
        <v>0</v>
      </c>
      <c r="M29" s="57">
        <f>SUM(M26:M28)</f>
        <v>0</v>
      </c>
      <c r="O29" s="57">
        <f>SUM(O26:O28)</f>
        <v>0</v>
      </c>
    </row>
    <row r="31" spans="1:15" ht="13.8" thickBot="1">
      <c r="A31" s="661" t="s">
        <v>112</v>
      </c>
      <c r="B31" s="661"/>
      <c r="C31" s="661"/>
      <c r="D31" s="661"/>
      <c r="E31" s="661"/>
      <c r="F31" s="661"/>
      <c r="G31" s="661"/>
      <c r="H31" s="661"/>
      <c r="I31" s="661"/>
      <c r="J31" s="661"/>
      <c r="K31" s="661"/>
      <c r="L31" s="661"/>
      <c r="M31" s="661"/>
      <c r="N31" s="661"/>
      <c r="O31" s="661"/>
    </row>
    <row r="32" spans="1:15" ht="15" thickBot="1">
      <c r="A32" s="79" t="s">
        <v>113</v>
      </c>
      <c r="B32" s="80"/>
      <c r="C32" s="80"/>
      <c r="D32" s="80"/>
      <c r="E32" s="81">
        <f>(SUM(E17:E19))-(SUM(E26:E27))</f>
        <v>0</v>
      </c>
      <c r="F32" s="82"/>
      <c r="G32" s="81">
        <f>(SUM(G17:G19))-(SUM(G26:G27))</f>
        <v>0</v>
      </c>
      <c r="H32" s="82"/>
      <c r="I32" s="81">
        <f>(SUM(I17:I19))-(SUM(I26:I27))</f>
        <v>0</v>
      </c>
      <c r="J32" s="82"/>
      <c r="K32" s="81">
        <f>(SUM(K17:K19))-(SUM(K26:K27))</f>
        <v>0</v>
      </c>
      <c r="L32" s="82"/>
      <c r="M32" s="81">
        <f>(SUM(M17:M19))-(SUM(M26:M27))</f>
        <v>0</v>
      </c>
      <c r="N32" s="82"/>
      <c r="O32" s="83">
        <f>SUM(E32:M32)</f>
        <v>0</v>
      </c>
    </row>
    <row r="33" spans="1:15" ht="14.4">
      <c r="A33" s="87"/>
      <c r="C33" s="1" t="s">
        <v>98</v>
      </c>
      <c r="E33" s="286">
        <f>IFERROR((E17-E26)/C17/12,0)</f>
        <v>0</v>
      </c>
      <c r="F33" s="87"/>
      <c r="G33" s="286">
        <f>IFERROR((G17-G26)/C17/12,0)</f>
        <v>0</v>
      </c>
      <c r="H33" s="87"/>
      <c r="I33" s="286">
        <f>IFERROR((I17-I26)/C17/12,0)</f>
        <v>0</v>
      </c>
      <c r="J33" s="87"/>
      <c r="K33" s="286">
        <f>IFERROR((K17-K26)/C17/12,0)</f>
        <v>0</v>
      </c>
      <c r="L33" s="87"/>
      <c r="M33" s="286">
        <f>IFERROR((M17-M26)/C17/12,0)</f>
        <v>0</v>
      </c>
      <c r="N33" s="87"/>
      <c r="O33" s="86"/>
    </row>
    <row r="35" spans="1:15" ht="60.75" customHeight="1">
      <c r="A35" s="689" t="s">
        <v>343</v>
      </c>
      <c r="B35" s="690"/>
      <c r="C35" s="690"/>
      <c r="E35" s="84">
        <f>E20-E28</f>
        <v>0</v>
      </c>
      <c r="G35" s="84">
        <f>G20-G28</f>
        <v>0</v>
      </c>
      <c r="I35" s="84">
        <f>I20-I28</f>
        <v>0</v>
      </c>
      <c r="K35" s="84">
        <f>K20-K28</f>
        <v>0</v>
      </c>
      <c r="M35" s="84">
        <f>M20-M28</f>
        <v>0</v>
      </c>
      <c r="O35" s="85">
        <f>SUM(E35:M35)</f>
        <v>0</v>
      </c>
    </row>
    <row r="36" spans="1:15" ht="14.4">
      <c r="A36" s="661" t="s">
        <v>73</v>
      </c>
      <c r="B36" s="661"/>
      <c r="C36" s="661"/>
      <c r="E36" s="86">
        <f>SUM(E32,E35)</f>
        <v>0</v>
      </c>
      <c r="F36" s="87"/>
      <c r="G36" s="86">
        <f>SUM(G32,G35)</f>
        <v>0</v>
      </c>
      <c r="H36" s="87"/>
      <c r="I36" s="86">
        <f>SUM(I32,I35)</f>
        <v>0</v>
      </c>
      <c r="J36" s="87"/>
      <c r="K36" s="86">
        <f>SUM(K32,K35)</f>
        <v>0</v>
      </c>
      <c r="L36" s="87"/>
      <c r="M36" s="86">
        <f>SUM(M32,M35)</f>
        <v>0</v>
      </c>
      <c r="N36" s="87"/>
      <c r="O36" s="86">
        <f>SUM(E36:M36)</f>
        <v>0</v>
      </c>
    </row>
    <row r="37" spans="1:15" ht="13.8" thickBot="1"/>
    <row r="38" spans="1:15">
      <c r="A38" s="693" t="s">
        <v>114</v>
      </c>
      <c r="B38" s="694"/>
      <c r="C38" s="694"/>
      <c r="D38" s="694"/>
      <c r="E38" s="694"/>
      <c r="F38" s="694"/>
      <c r="G38" s="694"/>
      <c r="H38" s="694"/>
      <c r="I38" s="694"/>
      <c r="J38" s="694"/>
      <c r="K38" s="694"/>
      <c r="L38" s="694"/>
      <c r="M38" s="694"/>
      <c r="N38" s="694"/>
      <c r="O38" s="695"/>
    </row>
    <row r="39" spans="1:15">
      <c r="A39" s="62"/>
      <c r="B39" s="63"/>
      <c r="C39" s="63"/>
      <c r="D39" s="33"/>
      <c r="E39" s="71" t="s">
        <v>31</v>
      </c>
      <c r="F39" s="33"/>
      <c r="G39" s="71" t="s">
        <v>32</v>
      </c>
      <c r="H39" s="33"/>
      <c r="I39" s="71" t="s">
        <v>33</v>
      </c>
      <c r="J39" s="33"/>
      <c r="K39" s="71" t="s">
        <v>34</v>
      </c>
      <c r="L39" s="33"/>
      <c r="M39" s="71" t="s">
        <v>35</v>
      </c>
      <c r="N39" s="33"/>
      <c r="O39" s="64"/>
    </row>
    <row r="40" spans="1:15">
      <c r="A40" s="62"/>
      <c r="B40" s="612" t="s">
        <v>97</v>
      </c>
      <c r="C40" s="612"/>
      <c r="D40" s="33"/>
      <c r="E40" s="244">
        <v>0.03</v>
      </c>
      <c r="F40" s="33"/>
      <c r="G40" s="244">
        <v>0.03</v>
      </c>
      <c r="H40" s="33"/>
      <c r="I40" s="244">
        <v>0.03</v>
      </c>
      <c r="J40" s="33"/>
      <c r="K40" s="244">
        <v>0.03</v>
      </c>
      <c r="L40" s="33"/>
      <c r="M40" s="244">
        <v>0.03</v>
      </c>
      <c r="N40" s="33"/>
      <c r="O40" s="64"/>
    </row>
    <row r="41" spans="1:15">
      <c r="A41" s="62"/>
      <c r="B41" s="33"/>
      <c r="C41" s="33"/>
      <c r="D41" s="33"/>
      <c r="E41" s="33"/>
      <c r="F41" s="33"/>
      <c r="G41" s="33"/>
      <c r="H41" s="33"/>
      <c r="I41" s="33"/>
      <c r="J41" s="33"/>
      <c r="K41" s="33"/>
      <c r="L41" s="33"/>
      <c r="M41" s="33"/>
      <c r="N41" s="33"/>
      <c r="O41" s="64"/>
    </row>
    <row r="42" spans="1:15">
      <c r="A42" s="688" t="s">
        <v>95</v>
      </c>
      <c r="B42" s="612"/>
      <c r="C42" s="33"/>
      <c r="D42" s="33"/>
      <c r="E42" s="33"/>
      <c r="F42" s="33"/>
      <c r="G42" s="33"/>
      <c r="H42" s="33"/>
      <c r="I42" s="33"/>
      <c r="J42" s="33"/>
      <c r="K42" s="33"/>
      <c r="L42" s="33"/>
      <c r="M42" s="33"/>
      <c r="N42" s="33"/>
      <c r="O42" s="64"/>
    </row>
    <row r="43" spans="1:15">
      <c r="A43" s="65" t="s">
        <v>282</v>
      </c>
      <c r="B43" s="66">
        <v>200000</v>
      </c>
      <c r="C43" s="33"/>
      <c r="D43" s="33"/>
      <c r="E43" s="33"/>
      <c r="F43" s="33"/>
      <c r="G43" s="33"/>
      <c r="H43" s="33"/>
      <c r="I43" s="33"/>
      <c r="J43" s="33"/>
      <c r="K43" s="33"/>
      <c r="L43" s="33"/>
      <c r="M43" s="33"/>
      <c r="N43" s="33"/>
      <c r="O43" s="64"/>
    </row>
    <row r="44" spans="1:15">
      <c r="A44" s="65"/>
      <c r="B44" s="66"/>
      <c r="C44" s="33"/>
      <c r="D44" s="33"/>
      <c r="E44" s="33"/>
      <c r="F44" s="33"/>
      <c r="G44" s="33"/>
      <c r="H44" s="33"/>
      <c r="I44" s="33"/>
      <c r="J44" s="33"/>
      <c r="K44" s="33"/>
      <c r="L44" s="33"/>
      <c r="M44" s="33"/>
      <c r="N44" s="33"/>
      <c r="O44" s="64"/>
    </row>
    <row r="45" spans="1:15">
      <c r="A45" s="65" t="s">
        <v>283</v>
      </c>
      <c r="B45" s="66">
        <f>$B$43/12</f>
        <v>16666.666666666668</v>
      </c>
      <c r="C45" s="33"/>
      <c r="D45" s="33"/>
      <c r="E45" s="33"/>
      <c r="F45" s="33"/>
      <c r="G45" s="33"/>
      <c r="H45" s="33"/>
      <c r="I45" s="33"/>
      <c r="J45" s="33"/>
      <c r="K45" s="33"/>
      <c r="L45" s="33"/>
      <c r="M45" s="33"/>
      <c r="N45" s="33"/>
      <c r="O45" s="64"/>
    </row>
    <row r="46" spans="1:15" ht="13.8" thickBot="1">
      <c r="A46" s="67"/>
      <c r="B46" s="68"/>
      <c r="C46" s="68"/>
      <c r="D46" s="68"/>
      <c r="E46" s="68"/>
      <c r="F46" s="68"/>
      <c r="G46" s="68"/>
      <c r="H46" s="68"/>
      <c r="I46" s="68"/>
      <c r="J46" s="68"/>
      <c r="K46" s="68"/>
      <c r="L46" s="68"/>
      <c r="M46" s="68"/>
      <c r="N46" s="68"/>
      <c r="O46" s="69"/>
    </row>
  </sheetData>
  <mergeCells count="15">
    <mergeCell ref="B7:E7"/>
    <mergeCell ref="A1:O1"/>
    <mergeCell ref="A2:O2"/>
    <mergeCell ref="B4:E4"/>
    <mergeCell ref="B5:E5"/>
    <mergeCell ref="B6:E6"/>
    <mergeCell ref="A38:O38"/>
    <mergeCell ref="B40:C40"/>
    <mergeCell ref="A42:B42"/>
    <mergeCell ref="B8:E8"/>
    <mergeCell ref="B21:C21"/>
    <mergeCell ref="B29:C29"/>
    <mergeCell ref="A31:O31"/>
    <mergeCell ref="A35:C35"/>
    <mergeCell ref="A36:C3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59999389629810485"/>
  </sheetPr>
  <dimension ref="A1:Y46"/>
  <sheetViews>
    <sheetView zoomScale="90" zoomScaleNormal="90" workbookViewId="0">
      <selection activeCell="T32" sqref="T32"/>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10" max="10" width="1.88671875" customWidth="1"/>
    <col min="12" max="12" width="1.88671875" customWidth="1"/>
    <col min="14" max="14" width="1.88671875" customWidth="1"/>
    <col min="15" max="15" width="10.44140625" customWidth="1"/>
  </cols>
  <sheetData>
    <row r="1" spans="1:25" ht="23.25" customHeight="1" thickBot="1">
      <c r="A1" s="691" t="s">
        <v>193</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ROUND(($E$16*12)*($C$17*(1+$E$40)),0)</f>
        <v>0</v>
      </c>
      <c r="G17" s="57">
        <f>ROUND(($G$16*12)*($C$17*(1+$G$40)*(1+$E$40)),0)</f>
        <v>0</v>
      </c>
      <c r="I17" s="57">
        <f>ROUND(($I$16*12)*($C$17*(1+$I$40)*(1+$G$40)*(1+$E$40)),0)</f>
        <v>0</v>
      </c>
      <c r="K17" s="57">
        <f>ROUND(($K$16*12)*($C$17*(1+$K$40)*(1+$G$40)*(1+$I$40)*(1+$E$40)),0)</f>
        <v>0</v>
      </c>
      <c r="M17" s="57">
        <f>ROUND(($M$16*12)*($C$17*(1+$M$40)*(1+$K$40)*(1+$I$40)*(1+$G$40)*(1+$E$40)),0)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192</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87">
        <f>C17</f>
        <v>0</v>
      </c>
      <c r="E26" s="57">
        <f>ROUND(($E$25*12)*($C$26*(1+$E$40)),0)</f>
        <v>0</v>
      </c>
      <c r="G26" s="57">
        <f>ROUND(($G$25*12)*($C$26*(1+$G$40)*(1+$E$40)),0)</f>
        <v>0</v>
      </c>
      <c r="I26" s="57">
        <f>ROUND(($I$25*12)*($C$26*(1+$I$40)*(1+$G$40)*(1+$E$40)),0)</f>
        <v>0</v>
      </c>
      <c r="K26" s="57">
        <f>ROUND(($K$25*12)*($C$26*(1+$K$40)*(1+$G$40)*(1+$I$40)*(1+$E$40)),0)</f>
        <v>0</v>
      </c>
      <c r="M26" s="57">
        <f>ROUND(($M$25*12)*($C$26*(1+$M$40)*(1+$K$40)*(1+$I$40)*(1+$G$40)*(1+$E$40)),0)</f>
        <v>0</v>
      </c>
      <c r="O26" s="57">
        <f>SUM(E26:M26)</f>
        <v>0</v>
      </c>
    </row>
    <row r="27" spans="1:15">
      <c r="B27" s="10" t="s">
        <v>30</v>
      </c>
      <c r="C27" s="288">
        <v>0.35</v>
      </c>
      <c r="E27" s="21">
        <f>ROUND($C$27*$E$26,0)</f>
        <v>0</v>
      </c>
      <c r="G27" s="21">
        <f>ROUND($C$27*$G$26,0)</f>
        <v>0</v>
      </c>
      <c r="I27" s="21">
        <f>ROUND($C$27*$I$26,0)</f>
        <v>0</v>
      </c>
      <c r="K27" s="21">
        <f>ROUND($C$27*$K$26,0)</f>
        <v>0</v>
      </c>
      <c r="M27" s="21">
        <f>ROUND($C$27*$M$26,0)</f>
        <v>0</v>
      </c>
      <c r="O27" s="21">
        <f>SUM(E27:M27)</f>
        <v>0</v>
      </c>
    </row>
    <row r="28" spans="1:15">
      <c r="B28" s="10" t="s">
        <v>68</v>
      </c>
      <c r="C28" s="54">
        <f>C20</f>
        <v>5.2630000000000003E-2</v>
      </c>
      <c r="E28" s="61">
        <f>ROUND(SUM(E26:E27)*$C$28,0)</f>
        <v>0</v>
      </c>
      <c r="G28" s="61">
        <f>ROUND(SUM(G26:G27)*$C$28,0)</f>
        <v>0</v>
      </c>
      <c r="I28" s="61">
        <f>ROUND(SUM(I26:I27)*$C$28,0)</f>
        <v>0</v>
      </c>
      <c r="K28" s="61">
        <f>ROUND(SUM(K26:K27)*$C$28,0)</f>
        <v>0</v>
      </c>
      <c r="M28" s="61">
        <f>ROUND(SUM(M26:M27)*$C$28,0)</f>
        <v>0</v>
      </c>
      <c r="O28" s="61">
        <f>SUM(E28:M28)</f>
        <v>0</v>
      </c>
    </row>
    <row r="29" spans="1:15">
      <c r="B29" s="656" t="s">
        <v>99</v>
      </c>
      <c r="C29" s="658"/>
      <c r="E29" s="57">
        <f>SUM(E26:E28)</f>
        <v>0</v>
      </c>
      <c r="G29" s="57">
        <f>SUM(G26:G28)</f>
        <v>0</v>
      </c>
      <c r="I29" s="57">
        <f>SUM(I26:I28)</f>
        <v>0</v>
      </c>
      <c r="K29" s="57">
        <f>SUM(K26:K28)</f>
        <v>0</v>
      </c>
      <c r="M29" s="57">
        <f>SUM(M26:M28)</f>
        <v>0</v>
      </c>
      <c r="O29" s="57">
        <f>SUM(O26:O28)</f>
        <v>0</v>
      </c>
    </row>
    <row r="31" spans="1:15" ht="13.8" thickBot="1">
      <c r="A31" s="661" t="s">
        <v>112</v>
      </c>
      <c r="B31" s="661"/>
      <c r="C31" s="661"/>
      <c r="D31" s="661"/>
      <c r="E31" s="661"/>
      <c r="F31" s="661"/>
      <c r="G31" s="661"/>
      <c r="H31" s="661"/>
      <c r="I31" s="661"/>
      <c r="J31" s="661"/>
      <c r="K31" s="661"/>
      <c r="L31" s="661"/>
      <c r="M31" s="661"/>
      <c r="N31" s="661"/>
      <c r="O31" s="661"/>
    </row>
    <row r="32" spans="1:15" ht="15" thickBot="1">
      <c r="A32" s="79" t="s">
        <v>113</v>
      </c>
      <c r="B32" s="80"/>
      <c r="C32" s="80"/>
      <c r="D32" s="80"/>
      <c r="E32" s="81">
        <f>(SUM(E17:E19))-(SUM(E26:E27))</f>
        <v>0</v>
      </c>
      <c r="F32" s="82"/>
      <c r="G32" s="81">
        <f>(SUM(G17:G19))-(SUM(G26:G27))</f>
        <v>0</v>
      </c>
      <c r="H32" s="82"/>
      <c r="I32" s="81">
        <f>(SUM(I17:I19))-(SUM(I26:I27))</f>
        <v>0</v>
      </c>
      <c r="J32" s="82"/>
      <c r="K32" s="81">
        <f>(SUM(K17:K19))-(SUM(K26:K27))</f>
        <v>0</v>
      </c>
      <c r="L32" s="82"/>
      <c r="M32" s="81">
        <f>(SUM(M17:M19))-(SUM(M26:M27))</f>
        <v>0</v>
      </c>
      <c r="N32" s="82"/>
      <c r="O32" s="83">
        <f>SUM(E32:M32)</f>
        <v>0</v>
      </c>
    </row>
    <row r="33" spans="1:15" ht="14.4">
      <c r="A33" s="87"/>
      <c r="C33" s="1" t="s">
        <v>98</v>
      </c>
      <c r="E33" s="286">
        <f>IFERROR((E17-E26)/C17/12,0)</f>
        <v>0</v>
      </c>
      <c r="F33" s="87"/>
      <c r="G33" s="286">
        <f>IFERROR((G17-G26)/C17/12,0)</f>
        <v>0</v>
      </c>
      <c r="H33" s="87"/>
      <c r="I33" s="286">
        <f>IFERROR((I17-I26)/C17/12,0)</f>
        <v>0</v>
      </c>
      <c r="J33" s="87"/>
      <c r="K33" s="286">
        <f>IFERROR((K17-K26)/C17/12,0)</f>
        <v>0</v>
      </c>
      <c r="L33" s="87"/>
      <c r="M33" s="286">
        <f>IFERROR((M17-M26)/C17/12,0)</f>
        <v>0</v>
      </c>
      <c r="N33" s="87"/>
      <c r="O33" s="86"/>
    </row>
    <row r="35" spans="1:15" ht="60.75" customHeight="1">
      <c r="A35" s="689" t="s">
        <v>343</v>
      </c>
      <c r="B35" s="690"/>
      <c r="C35" s="690"/>
      <c r="E35" s="84">
        <f>E20-E28</f>
        <v>0</v>
      </c>
      <c r="G35" s="84">
        <f>G20-G28</f>
        <v>0</v>
      </c>
      <c r="I35" s="84">
        <f>I20-I28</f>
        <v>0</v>
      </c>
      <c r="K35" s="84">
        <f>K20-K28</f>
        <v>0</v>
      </c>
      <c r="M35" s="84">
        <f>M20-M28</f>
        <v>0</v>
      </c>
      <c r="O35" s="85">
        <f>SUM(E35:M35)</f>
        <v>0</v>
      </c>
    </row>
    <row r="36" spans="1:15" ht="14.4">
      <c r="A36" s="661" t="s">
        <v>73</v>
      </c>
      <c r="B36" s="661"/>
      <c r="C36" s="661"/>
      <c r="E36" s="86">
        <f>SUM(E32,E35)</f>
        <v>0</v>
      </c>
      <c r="F36" s="87"/>
      <c r="G36" s="86">
        <f>SUM(G32,G35)</f>
        <v>0</v>
      </c>
      <c r="H36" s="87"/>
      <c r="I36" s="86">
        <f>SUM(I32,I35)</f>
        <v>0</v>
      </c>
      <c r="J36" s="87"/>
      <c r="K36" s="86">
        <f>SUM(K32,K35)</f>
        <v>0</v>
      </c>
      <c r="L36" s="87"/>
      <c r="M36" s="86">
        <f>SUM(M32,M35)</f>
        <v>0</v>
      </c>
      <c r="N36" s="87"/>
      <c r="O36" s="86">
        <f>SUM(E36:M36)</f>
        <v>0</v>
      </c>
    </row>
    <row r="37" spans="1:15" ht="13.8" thickBot="1"/>
    <row r="38" spans="1:15">
      <c r="A38" s="693" t="s">
        <v>114</v>
      </c>
      <c r="B38" s="694"/>
      <c r="C38" s="694"/>
      <c r="D38" s="694"/>
      <c r="E38" s="694"/>
      <c r="F38" s="694"/>
      <c r="G38" s="694"/>
      <c r="H38" s="694"/>
      <c r="I38" s="694"/>
      <c r="J38" s="694"/>
      <c r="K38" s="694"/>
      <c r="L38" s="694"/>
      <c r="M38" s="694"/>
      <c r="N38" s="694"/>
      <c r="O38" s="695"/>
    </row>
    <row r="39" spans="1:15">
      <c r="A39" s="62"/>
      <c r="B39" s="63"/>
      <c r="C39" s="63"/>
      <c r="D39" s="33"/>
      <c r="E39" s="71" t="s">
        <v>31</v>
      </c>
      <c r="F39" s="33"/>
      <c r="G39" s="71" t="s">
        <v>32</v>
      </c>
      <c r="H39" s="33"/>
      <c r="I39" s="71" t="s">
        <v>33</v>
      </c>
      <c r="J39" s="33"/>
      <c r="K39" s="71" t="s">
        <v>34</v>
      </c>
      <c r="L39" s="33"/>
      <c r="M39" s="71" t="s">
        <v>35</v>
      </c>
      <c r="N39" s="33"/>
      <c r="O39" s="64"/>
    </row>
    <row r="40" spans="1:15">
      <c r="A40" s="62"/>
      <c r="B40" s="612" t="s">
        <v>97</v>
      </c>
      <c r="C40" s="612"/>
      <c r="D40" s="33"/>
      <c r="E40" s="244">
        <v>0.03</v>
      </c>
      <c r="F40" s="33"/>
      <c r="G40" s="244">
        <v>0.03</v>
      </c>
      <c r="H40" s="33"/>
      <c r="I40" s="244">
        <v>0.03</v>
      </c>
      <c r="J40" s="33"/>
      <c r="K40" s="244">
        <v>0.03</v>
      </c>
      <c r="L40" s="33"/>
      <c r="M40" s="244">
        <v>0.03</v>
      </c>
      <c r="N40" s="33"/>
      <c r="O40" s="64"/>
    </row>
    <row r="41" spans="1:15">
      <c r="A41" s="62"/>
      <c r="B41" s="33"/>
      <c r="C41" s="33"/>
      <c r="D41" s="33"/>
      <c r="E41" s="33"/>
      <c r="F41" s="33"/>
      <c r="G41" s="33"/>
      <c r="H41" s="33"/>
      <c r="I41" s="33"/>
      <c r="J41" s="33"/>
      <c r="K41" s="33"/>
      <c r="L41" s="33"/>
      <c r="M41" s="33"/>
      <c r="N41" s="33"/>
      <c r="O41" s="64"/>
    </row>
    <row r="42" spans="1:15">
      <c r="A42" s="688" t="s">
        <v>95</v>
      </c>
      <c r="B42" s="612"/>
      <c r="C42" s="33"/>
      <c r="D42" s="33"/>
      <c r="E42" s="33"/>
      <c r="F42" s="33"/>
      <c r="G42" s="33"/>
      <c r="H42" s="33"/>
      <c r="I42" s="33"/>
      <c r="J42" s="33"/>
      <c r="K42" s="33"/>
      <c r="L42" s="33"/>
      <c r="M42" s="33"/>
      <c r="N42" s="33"/>
      <c r="O42" s="64"/>
    </row>
    <row r="43" spans="1:15">
      <c r="A43" s="65" t="s">
        <v>282</v>
      </c>
      <c r="B43" s="66">
        <v>200000</v>
      </c>
      <c r="C43" s="33"/>
      <c r="D43" s="33"/>
      <c r="E43" s="33"/>
      <c r="F43" s="33"/>
      <c r="G43" s="33"/>
      <c r="H43" s="33"/>
      <c r="I43" s="33"/>
      <c r="J43" s="33"/>
      <c r="K43" s="33"/>
      <c r="L43" s="33"/>
      <c r="M43" s="33"/>
      <c r="N43" s="33"/>
      <c r="O43" s="64"/>
    </row>
    <row r="44" spans="1:15">
      <c r="A44" s="65"/>
      <c r="B44" s="66"/>
      <c r="C44" s="33"/>
      <c r="D44" s="33"/>
      <c r="E44" s="33"/>
      <c r="F44" s="33"/>
      <c r="G44" s="33"/>
      <c r="H44" s="33"/>
      <c r="I44" s="33"/>
      <c r="J44" s="33"/>
      <c r="K44" s="33"/>
      <c r="L44" s="33"/>
      <c r="M44" s="33"/>
      <c r="N44" s="33"/>
      <c r="O44" s="64"/>
    </row>
    <row r="45" spans="1:15">
      <c r="A45" s="65" t="s">
        <v>283</v>
      </c>
      <c r="B45" s="66">
        <f>$B$43/12</f>
        <v>16666.666666666668</v>
      </c>
      <c r="C45" s="33"/>
      <c r="D45" s="33"/>
      <c r="E45" s="33"/>
      <c r="F45" s="33"/>
      <c r="G45" s="33"/>
      <c r="H45" s="33"/>
      <c r="I45" s="33"/>
      <c r="J45" s="33"/>
      <c r="K45" s="33"/>
      <c r="L45" s="33"/>
      <c r="M45" s="33"/>
      <c r="N45" s="33"/>
      <c r="O45" s="64"/>
    </row>
    <row r="46" spans="1:15" ht="13.8" thickBot="1">
      <c r="A46" s="67"/>
      <c r="B46" s="68"/>
      <c r="C46" s="68"/>
      <c r="D46" s="68"/>
      <c r="E46" s="68"/>
      <c r="F46" s="68"/>
      <c r="G46" s="68"/>
      <c r="H46" s="68"/>
      <c r="I46" s="68"/>
      <c r="J46" s="68"/>
      <c r="K46" s="68"/>
      <c r="L46" s="68"/>
      <c r="M46" s="68"/>
      <c r="N46" s="68"/>
      <c r="O46" s="69"/>
    </row>
  </sheetData>
  <mergeCells count="15">
    <mergeCell ref="B7:E7"/>
    <mergeCell ref="A1:O1"/>
    <mergeCell ref="A2:O2"/>
    <mergeCell ref="B4:E4"/>
    <mergeCell ref="B5:E5"/>
    <mergeCell ref="B6:E6"/>
    <mergeCell ref="A38:O38"/>
    <mergeCell ref="B40:C40"/>
    <mergeCell ref="A42:B42"/>
    <mergeCell ref="B8:E8"/>
    <mergeCell ref="B21:C21"/>
    <mergeCell ref="B29:C29"/>
    <mergeCell ref="A31:O31"/>
    <mergeCell ref="A35:C35"/>
    <mergeCell ref="A36:C36"/>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Y46"/>
  <sheetViews>
    <sheetView zoomScale="90" zoomScaleNormal="90" workbookViewId="0">
      <selection activeCell="T32" sqref="T32"/>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10" max="10" width="1.88671875" customWidth="1"/>
    <col min="12" max="12" width="1.88671875" customWidth="1"/>
    <col min="14" max="14" width="1.88671875" customWidth="1"/>
    <col min="15" max="15" width="10.44140625" customWidth="1"/>
  </cols>
  <sheetData>
    <row r="1" spans="1:25" ht="23.25" customHeight="1" thickBot="1">
      <c r="A1" s="691" t="s">
        <v>193</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ROUND(($E$16*12)*($C$17*(1+$E$40)),0)</f>
        <v>0</v>
      </c>
      <c r="G17" s="57">
        <f>ROUND(($G$16*12)*($C$17*(1+$G$40)*(1+$E$40)),0)</f>
        <v>0</v>
      </c>
      <c r="I17" s="57">
        <f>ROUND(($I$16*12)*($C$17*(1+$I$40)*(1+$G$40)*(1+$E$40)),0)</f>
        <v>0</v>
      </c>
      <c r="K17" s="57">
        <f>ROUND(($K$16*12)*($C$17*(1+$K$40)*(1+$G$40)*(1+$I$40)*(1+$E$40)),0)</f>
        <v>0</v>
      </c>
      <c r="M17" s="57">
        <f>ROUND(($M$16*12)*($C$17*(1+$M$40)*(1+$K$40)*(1+$I$40)*(1+$G$40)*(1+$E$40)),0)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192</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87">
        <f>C17</f>
        <v>0</v>
      </c>
      <c r="E26" s="57">
        <f>ROUND(($E$25*12)*($C$26*(1+$E$40)),0)</f>
        <v>0</v>
      </c>
      <c r="G26" s="57">
        <f>ROUND(($G$25*12)*($C$26*(1+$G$40)*(1+$E$40)),0)</f>
        <v>0</v>
      </c>
      <c r="I26" s="57">
        <f>ROUND(($I$25*12)*($C$26*(1+$I$40)*(1+$G$40)*(1+$E$40)),0)</f>
        <v>0</v>
      </c>
      <c r="K26" s="57">
        <f>ROUND(($K$25*12)*($C$26*(1+$K$40)*(1+$G$40)*(1+$I$40)*(1+$E$40)),0)</f>
        <v>0</v>
      </c>
      <c r="M26" s="57">
        <f>ROUND(($M$25*12)*($C$26*(1+$M$40)*(1+$K$40)*(1+$I$40)*(1+$G$40)*(1+$E$40)),0)</f>
        <v>0</v>
      </c>
      <c r="O26" s="57">
        <f>SUM(E26:M26)</f>
        <v>0</v>
      </c>
    </row>
    <row r="27" spans="1:15">
      <c r="B27" s="10" t="s">
        <v>30</v>
      </c>
      <c r="C27" s="288">
        <v>0.35</v>
      </c>
      <c r="E27" s="21">
        <f>ROUND($C$27*$E$26,0)</f>
        <v>0</v>
      </c>
      <c r="G27" s="21">
        <f>ROUND($C$27*$G$26,0)</f>
        <v>0</v>
      </c>
      <c r="I27" s="21">
        <f>ROUND($C$27*$I$26,0)</f>
        <v>0</v>
      </c>
      <c r="K27" s="21">
        <f>ROUND($C$27*$K$26,0)</f>
        <v>0</v>
      </c>
      <c r="M27" s="21">
        <f>ROUND($C$27*$M$26,0)</f>
        <v>0</v>
      </c>
      <c r="O27" s="21">
        <f>SUM(E27:M27)</f>
        <v>0</v>
      </c>
    </row>
    <row r="28" spans="1:15">
      <c r="B28" s="10" t="s">
        <v>68</v>
      </c>
      <c r="C28" s="54">
        <f>C20</f>
        <v>5.2630000000000003E-2</v>
      </c>
      <c r="E28" s="61">
        <f>ROUND(SUM(E26:E27)*$C$28,0)</f>
        <v>0</v>
      </c>
      <c r="G28" s="61">
        <f>ROUND(SUM(G26:G27)*$C$28,0)</f>
        <v>0</v>
      </c>
      <c r="I28" s="61">
        <f>ROUND(SUM(I26:I27)*$C$28,0)</f>
        <v>0</v>
      </c>
      <c r="K28" s="61">
        <f>ROUND(SUM(K26:K27)*$C$28,0)</f>
        <v>0</v>
      </c>
      <c r="M28" s="61">
        <f>ROUND(SUM(M26:M27)*$C$28,0)</f>
        <v>0</v>
      </c>
      <c r="O28" s="61">
        <f>SUM(E28:M28)</f>
        <v>0</v>
      </c>
    </row>
    <row r="29" spans="1:15">
      <c r="B29" s="656" t="s">
        <v>99</v>
      </c>
      <c r="C29" s="658"/>
      <c r="E29" s="57">
        <f>SUM(E26:E28)</f>
        <v>0</v>
      </c>
      <c r="G29" s="57">
        <f>SUM(G26:G28)</f>
        <v>0</v>
      </c>
      <c r="I29" s="57">
        <f>SUM(I26:I28)</f>
        <v>0</v>
      </c>
      <c r="K29" s="57">
        <f>SUM(K26:K28)</f>
        <v>0</v>
      </c>
      <c r="M29" s="57">
        <f>SUM(M26:M28)</f>
        <v>0</v>
      </c>
      <c r="O29" s="57">
        <f>SUM(O26:O28)</f>
        <v>0</v>
      </c>
    </row>
    <row r="31" spans="1:15" ht="13.8" thickBot="1">
      <c r="A31" s="661" t="s">
        <v>112</v>
      </c>
      <c r="B31" s="661"/>
      <c r="C31" s="661"/>
      <c r="D31" s="661"/>
      <c r="E31" s="661"/>
      <c r="F31" s="661"/>
      <c r="G31" s="661"/>
      <c r="H31" s="661"/>
      <c r="I31" s="661"/>
      <c r="J31" s="661"/>
      <c r="K31" s="661"/>
      <c r="L31" s="661"/>
      <c r="M31" s="661"/>
      <c r="N31" s="661"/>
      <c r="O31" s="661"/>
    </row>
    <row r="32" spans="1:15" ht="15" thickBot="1">
      <c r="A32" s="79" t="s">
        <v>113</v>
      </c>
      <c r="B32" s="80"/>
      <c r="C32" s="80"/>
      <c r="D32" s="80"/>
      <c r="E32" s="81">
        <f>(SUM(E17:E19))-(SUM(E26:E27))</f>
        <v>0</v>
      </c>
      <c r="F32" s="82"/>
      <c r="G32" s="81">
        <f>(SUM(G17:G19))-(SUM(G26:G27))</f>
        <v>0</v>
      </c>
      <c r="H32" s="82"/>
      <c r="I32" s="81">
        <f>(SUM(I17:I19))-(SUM(I26:I27))</f>
        <v>0</v>
      </c>
      <c r="J32" s="82"/>
      <c r="K32" s="81">
        <f>(SUM(K17:K19))-(SUM(K26:K27))</f>
        <v>0</v>
      </c>
      <c r="L32" s="82"/>
      <c r="M32" s="81">
        <f>(SUM(M17:M19))-(SUM(M26:M27))</f>
        <v>0</v>
      </c>
      <c r="N32" s="82"/>
      <c r="O32" s="83">
        <f>SUM(E32:M32)</f>
        <v>0</v>
      </c>
    </row>
    <row r="33" spans="1:15" ht="14.4">
      <c r="A33" s="87"/>
      <c r="C33" s="1" t="s">
        <v>98</v>
      </c>
      <c r="E33" s="286">
        <f>IFERROR((E17-E26)/C17/12,0)</f>
        <v>0</v>
      </c>
      <c r="F33" s="87"/>
      <c r="G33" s="286">
        <f>IFERROR((G17-G26)/C17/12,0)</f>
        <v>0</v>
      </c>
      <c r="H33" s="87"/>
      <c r="I33" s="286">
        <f>IFERROR((I17-I26)/C17/12,0)</f>
        <v>0</v>
      </c>
      <c r="J33" s="87"/>
      <c r="K33" s="286">
        <f>IFERROR((K17-K26)/C17/12,0)</f>
        <v>0</v>
      </c>
      <c r="L33" s="87"/>
      <c r="M33" s="286">
        <f>IFERROR((M17-M26)/C17/12,0)</f>
        <v>0</v>
      </c>
      <c r="N33" s="87"/>
      <c r="O33" s="86"/>
    </row>
    <row r="35" spans="1:15" ht="60.75" customHeight="1">
      <c r="A35" s="689" t="s">
        <v>343</v>
      </c>
      <c r="B35" s="690"/>
      <c r="C35" s="690"/>
      <c r="E35" s="84">
        <f>E20-E28</f>
        <v>0</v>
      </c>
      <c r="G35" s="84">
        <f>G20-G28</f>
        <v>0</v>
      </c>
      <c r="I35" s="84">
        <f>I20-I28</f>
        <v>0</v>
      </c>
      <c r="K35" s="84">
        <f>K20-K28</f>
        <v>0</v>
      </c>
      <c r="M35" s="84">
        <f>M20-M28</f>
        <v>0</v>
      </c>
      <c r="O35" s="85">
        <f>SUM(E35:M35)</f>
        <v>0</v>
      </c>
    </row>
    <row r="36" spans="1:15" ht="14.4">
      <c r="A36" s="661" t="s">
        <v>73</v>
      </c>
      <c r="B36" s="661"/>
      <c r="C36" s="661"/>
      <c r="E36" s="86">
        <f>SUM(E32,E35)</f>
        <v>0</v>
      </c>
      <c r="F36" s="87"/>
      <c r="G36" s="86">
        <f>SUM(G32,G35)</f>
        <v>0</v>
      </c>
      <c r="H36" s="87"/>
      <c r="I36" s="86">
        <f>SUM(I32,I35)</f>
        <v>0</v>
      </c>
      <c r="J36" s="87"/>
      <c r="K36" s="86">
        <f>SUM(K32,K35)</f>
        <v>0</v>
      </c>
      <c r="L36" s="87"/>
      <c r="M36" s="86">
        <f>SUM(M32,M35)</f>
        <v>0</v>
      </c>
      <c r="N36" s="87"/>
      <c r="O36" s="86">
        <f>SUM(E36:M36)</f>
        <v>0</v>
      </c>
    </row>
    <row r="37" spans="1:15" ht="13.8" thickBot="1"/>
    <row r="38" spans="1:15">
      <c r="A38" s="693" t="s">
        <v>114</v>
      </c>
      <c r="B38" s="694"/>
      <c r="C38" s="694"/>
      <c r="D38" s="694"/>
      <c r="E38" s="694"/>
      <c r="F38" s="694"/>
      <c r="G38" s="694"/>
      <c r="H38" s="694"/>
      <c r="I38" s="694"/>
      <c r="J38" s="694"/>
      <c r="K38" s="694"/>
      <c r="L38" s="694"/>
      <c r="M38" s="694"/>
      <c r="N38" s="694"/>
      <c r="O38" s="695"/>
    </row>
    <row r="39" spans="1:15">
      <c r="A39" s="62"/>
      <c r="B39" s="63"/>
      <c r="C39" s="63"/>
      <c r="D39" s="33"/>
      <c r="E39" s="71" t="s">
        <v>31</v>
      </c>
      <c r="F39" s="33"/>
      <c r="G39" s="71" t="s">
        <v>32</v>
      </c>
      <c r="H39" s="33"/>
      <c r="I39" s="71" t="s">
        <v>33</v>
      </c>
      <c r="J39" s="33"/>
      <c r="K39" s="71" t="s">
        <v>34</v>
      </c>
      <c r="L39" s="33"/>
      <c r="M39" s="71" t="s">
        <v>35</v>
      </c>
      <c r="N39" s="33"/>
      <c r="O39" s="64"/>
    </row>
    <row r="40" spans="1:15">
      <c r="A40" s="62"/>
      <c r="B40" s="612" t="s">
        <v>97</v>
      </c>
      <c r="C40" s="612"/>
      <c r="D40" s="33"/>
      <c r="E40" s="244">
        <v>0.03</v>
      </c>
      <c r="F40" s="33"/>
      <c r="G40" s="244">
        <v>0.03</v>
      </c>
      <c r="H40" s="33"/>
      <c r="I40" s="244">
        <v>0.03</v>
      </c>
      <c r="J40" s="33"/>
      <c r="K40" s="244">
        <v>0.03</v>
      </c>
      <c r="L40" s="33"/>
      <c r="M40" s="244">
        <v>0.03</v>
      </c>
      <c r="N40" s="33"/>
      <c r="O40" s="64"/>
    </row>
    <row r="41" spans="1:15">
      <c r="A41" s="62"/>
      <c r="B41" s="33"/>
      <c r="C41" s="33"/>
      <c r="D41" s="33"/>
      <c r="E41" s="33"/>
      <c r="F41" s="33"/>
      <c r="G41" s="33"/>
      <c r="H41" s="33"/>
      <c r="I41" s="33"/>
      <c r="J41" s="33"/>
      <c r="K41" s="33"/>
      <c r="L41" s="33"/>
      <c r="M41" s="33"/>
      <c r="N41" s="33"/>
      <c r="O41" s="64"/>
    </row>
    <row r="42" spans="1:15">
      <c r="A42" s="688" t="s">
        <v>95</v>
      </c>
      <c r="B42" s="612"/>
      <c r="C42" s="33"/>
      <c r="D42" s="33"/>
      <c r="E42" s="33"/>
      <c r="F42" s="33"/>
      <c r="G42" s="33"/>
      <c r="H42" s="33"/>
      <c r="I42" s="33"/>
      <c r="J42" s="33"/>
      <c r="K42" s="33"/>
      <c r="L42" s="33"/>
      <c r="M42" s="33"/>
      <c r="N42" s="33"/>
      <c r="O42" s="64"/>
    </row>
    <row r="43" spans="1:15">
      <c r="A43" s="65" t="s">
        <v>282</v>
      </c>
      <c r="B43" s="66">
        <v>200000</v>
      </c>
      <c r="C43" s="33"/>
      <c r="D43" s="33"/>
      <c r="E43" s="33"/>
      <c r="F43" s="33"/>
      <c r="G43" s="33"/>
      <c r="H43" s="33"/>
      <c r="I43" s="33"/>
      <c r="J43" s="33"/>
      <c r="K43" s="33"/>
      <c r="L43" s="33"/>
      <c r="M43" s="33"/>
      <c r="N43" s="33"/>
      <c r="O43" s="64"/>
    </row>
    <row r="44" spans="1:15">
      <c r="A44" s="65"/>
      <c r="B44" s="66"/>
      <c r="C44" s="33"/>
      <c r="D44" s="33"/>
      <c r="E44" s="33"/>
      <c r="F44" s="33"/>
      <c r="G44" s="33"/>
      <c r="H44" s="33"/>
      <c r="I44" s="33"/>
      <c r="J44" s="33"/>
      <c r="K44" s="33"/>
      <c r="L44" s="33"/>
      <c r="M44" s="33"/>
      <c r="N44" s="33"/>
      <c r="O44" s="64"/>
    </row>
    <row r="45" spans="1:15">
      <c r="A45" s="65" t="s">
        <v>283</v>
      </c>
      <c r="B45" s="66">
        <f>$B$43/12</f>
        <v>16666.666666666668</v>
      </c>
      <c r="C45" s="33"/>
      <c r="D45" s="33"/>
      <c r="E45" s="33"/>
      <c r="F45" s="33"/>
      <c r="G45" s="33"/>
      <c r="H45" s="33"/>
      <c r="I45" s="33"/>
      <c r="J45" s="33"/>
      <c r="K45" s="33"/>
      <c r="L45" s="33"/>
      <c r="M45" s="33"/>
      <c r="N45" s="33"/>
      <c r="O45" s="64"/>
    </row>
    <row r="46" spans="1:15" ht="13.8" thickBot="1">
      <c r="A46" s="67"/>
      <c r="B46" s="68"/>
      <c r="C46" s="68"/>
      <c r="D46" s="68"/>
      <c r="E46" s="68"/>
      <c r="F46" s="68"/>
      <c r="G46" s="68"/>
      <c r="H46" s="68"/>
      <c r="I46" s="68"/>
      <c r="J46" s="68"/>
      <c r="K46" s="68"/>
      <c r="L46" s="68"/>
      <c r="M46" s="68"/>
      <c r="N46" s="68"/>
      <c r="O46" s="69"/>
    </row>
  </sheetData>
  <mergeCells count="15">
    <mergeCell ref="B7:E7"/>
    <mergeCell ref="A1:O1"/>
    <mergeCell ref="A2:O2"/>
    <mergeCell ref="B4:E4"/>
    <mergeCell ref="B5:E5"/>
    <mergeCell ref="B6:E6"/>
    <mergeCell ref="A38:O38"/>
    <mergeCell ref="B40:C40"/>
    <mergeCell ref="A42:B42"/>
    <mergeCell ref="B8:E8"/>
    <mergeCell ref="B21:C21"/>
    <mergeCell ref="B29:C29"/>
    <mergeCell ref="A31:O31"/>
    <mergeCell ref="A35:C35"/>
    <mergeCell ref="A36:C3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tint="0.59999389629810485"/>
  </sheetPr>
  <dimension ref="A1:Y46"/>
  <sheetViews>
    <sheetView zoomScale="90" zoomScaleNormal="90" workbookViewId="0">
      <selection activeCell="T32" sqref="T32"/>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10" max="10" width="1.88671875" customWidth="1"/>
    <col min="12" max="12" width="1.88671875" customWidth="1"/>
    <col min="14" max="14" width="1.88671875" customWidth="1"/>
    <col min="15" max="15" width="10.44140625" customWidth="1"/>
  </cols>
  <sheetData>
    <row r="1" spans="1:25" ht="23.25" customHeight="1" thickBot="1">
      <c r="A1" s="691" t="s">
        <v>193</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ROUND(($E$16*12)*($C$17*(1+$E$40)),0)</f>
        <v>0</v>
      </c>
      <c r="G17" s="57">
        <f>ROUND(($G$16*12)*($C$17*(1+$G$40)*(1+$E$40)),0)</f>
        <v>0</v>
      </c>
      <c r="I17" s="57">
        <f>ROUND(($I$16*12)*($C$17*(1+$I$40)*(1+$G$40)*(1+$E$40)),0)</f>
        <v>0</v>
      </c>
      <c r="K17" s="57">
        <f>ROUND(($K$16*12)*($C$17*(1+$K$40)*(1+$G$40)*(1+$I$40)*(1+$E$40)),0)</f>
        <v>0</v>
      </c>
      <c r="M17" s="57">
        <f>ROUND(($M$16*12)*($C$17*(1+$M$40)*(1+$K$40)*(1+$I$40)*(1+$G$40)*(1+$E$40)),0)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192</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87">
        <f>C17</f>
        <v>0</v>
      </c>
      <c r="E26" s="57">
        <f>ROUND(($E$25*12)*($C$26*(1+$E$40)),0)</f>
        <v>0</v>
      </c>
      <c r="G26" s="57">
        <f>ROUND(($G$25*12)*($C$26*(1+$G$40)*(1+$E$40)),0)</f>
        <v>0</v>
      </c>
      <c r="I26" s="57">
        <f>ROUND(($I$25*12)*($C$26*(1+$I$40)*(1+$G$40)*(1+$E$40)),0)</f>
        <v>0</v>
      </c>
      <c r="K26" s="57">
        <f>ROUND(($K$25*12)*($C$26*(1+$K$40)*(1+$G$40)*(1+$I$40)*(1+$E$40)),0)</f>
        <v>0</v>
      </c>
      <c r="M26" s="57">
        <f>ROUND(($M$25*12)*($C$26*(1+$M$40)*(1+$K$40)*(1+$I$40)*(1+$G$40)*(1+$E$40)),0)</f>
        <v>0</v>
      </c>
      <c r="O26" s="57">
        <f>SUM(E26:M26)</f>
        <v>0</v>
      </c>
    </row>
    <row r="27" spans="1:15">
      <c r="B27" s="10" t="s">
        <v>30</v>
      </c>
      <c r="C27" s="288">
        <v>0.35</v>
      </c>
      <c r="E27" s="21">
        <f>ROUND($C$27*$E$26,0)</f>
        <v>0</v>
      </c>
      <c r="G27" s="21">
        <f>ROUND($C$27*$G$26,0)</f>
        <v>0</v>
      </c>
      <c r="I27" s="21">
        <f>ROUND($C$27*$I$26,0)</f>
        <v>0</v>
      </c>
      <c r="K27" s="21">
        <f>ROUND($C$27*$K$26,0)</f>
        <v>0</v>
      </c>
      <c r="M27" s="21">
        <f>ROUND($C$27*$M$26,0)</f>
        <v>0</v>
      </c>
      <c r="O27" s="21">
        <f>SUM(E27:M27)</f>
        <v>0</v>
      </c>
    </row>
    <row r="28" spans="1:15">
      <c r="B28" s="10" t="s">
        <v>68</v>
      </c>
      <c r="C28" s="54">
        <f>C20</f>
        <v>5.2630000000000003E-2</v>
      </c>
      <c r="E28" s="61">
        <f>ROUND(SUM(E26:E27)*$C$28,0)</f>
        <v>0</v>
      </c>
      <c r="G28" s="61">
        <f>ROUND(SUM(G26:G27)*$C$28,0)</f>
        <v>0</v>
      </c>
      <c r="I28" s="61">
        <f>ROUND(SUM(I26:I27)*$C$28,0)</f>
        <v>0</v>
      </c>
      <c r="K28" s="61">
        <f>ROUND(SUM(K26:K27)*$C$28,0)</f>
        <v>0</v>
      </c>
      <c r="M28" s="61">
        <f>ROUND(SUM(M26:M27)*$C$28,0)</f>
        <v>0</v>
      </c>
      <c r="O28" s="61">
        <f>SUM(E28:M28)</f>
        <v>0</v>
      </c>
    </row>
    <row r="29" spans="1:15">
      <c r="B29" s="656" t="s">
        <v>99</v>
      </c>
      <c r="C29" s="658"/>
      <c r="E29" s="57">
        <f>SUM(E26:E28)</f>
        <v>0</v>
      </c>
      <c r="G29" s="57">
        <f>SUM(G26:G28)</f>
        <v>0</v>
      </c>
      <c r="I29" s="57">
        <f>SUM(I26:I28)</f>
        <v>0</v>
      </c>
      <c r="K29" s="57">
        <f>SUM(K26:K28)</f>
        <v>0</v>
      </c>
      <c r="M29" s="57">
        <f>SUM(M26:M28)</f>
        <v>0</v>
      </c>
      <c r="O29" s="57">
        <f>SUM(O26:O28)</f>
        <v>0</v>
      </c>
    </row>
    <row r="31" spans="1:15" ht="13.8" thickBot="1">
      <c r="A31" s="661" t="s">
        <v>112</v>
      </c>
      <c r="B31" s="661"/>
      <c r="C31" s="661"/>
      <c r="D31" s="661"/>
      <c r="E31" s="661"/>
      <c r="F31" s="661"/>
      <c r="G31" s="661"/>
      <c r="H31" s="661"/>
      <c r="I31" s="661"/>
      <c r="J31" s="661"/>
      <c r="K31" s="661"/>
      <c r="L31" s="661"/>
      <c r="M31" s="661"/>
      <c r="N31" s="661"/>
      <c r="O31" s="661"/>
    </row>
    <row r="32" spans="1:15" ht="15" thickBot="1">
      <c r="A32" s="79" t="s">
        <v>113</v>
      </c>
      <c r="B32" s="80"/>
      <c r="C32" s="80"/>
      <c r="D32" s="80"/>
      <c r="E32" s="81">
        <f>(SUM(E17:E19))-(SUM(E26:E27))</f>
        <v>0</v>
      </c>
      <c r="F32" s="82"/>
      <c r="G32" s="81">
        <f>(SUM(G17:G19))-(SUM(G26:G27))</f>
        <v>0</v>
      </c>
      <c r="H32" s="82"/>
      <c r="I32" s="81">
        <f>(SUM(I17:I19))-(SUM(I26:I27))</f>
        <v>0</v>
      </c>
      <c r="J32" s="82"/>
      <c r="K32" s="81">
        <f>(SUM(K17:K19))-(SUM(K26:K27))</f>
        <v>0</v>
      </c>
      <c r="L32" s="82"/>
      <c r="M32" s="81">
        <f>(SUM(M17:M19))-(SUM(M26:M27))</f>
        <v>0</v>
      </c>
      <c r="N32" s="82"/>
      <c r="O32" s="83">
        <f>SUM(E32:M32)</f>
        <v>0</v>
      </c>
    </row>
    <row r="33" spans="1:15" ht="14.4">
      <c r="A33" s="87"/>
      <c r="C33" s="1" t="s">
        <v>98</v>
      </c>
      <c r="E33" s="286">
        <f>IFERROR((E17-E26)/C17/12,0)</f>
        <v>0</v>
      </c>
      <c r="F33" s="87"/>
      <c r="G33" s="286">
        <f>IFERROR((G17-G26)/C17/12,0)</f>
        <v>0</v>
      </c>
      <c r="H33" s="87"/>
      <c r="I33" s="286">
        <f>IFERROR((I17-I26)/C17/12,0)</f>
        <v>0</v>
      </c>
      <c r="J33" s="87"/>
      <c r="K33" s="286">
        <f>IFERROR((K17-K26)/C17/12,0)</f>
        <v>0</v>
      </c>
      <c r="L33" s="87"/>
      <c r="M33" s="286">
        <f>IFERROR((M17-M26)/C17/12,0)</f>
        <v>0</v>
      </c>
      <c r="N33" s="87"/>
      <c r="O33" s="86"/>
    </row>
    <row r="35" spans="1:15" ht="60.75" customHeight="1">
      <c r="A35" s="689" t="s">
        <v>343</v>
      </c>
      <c r="B35" s="690"/>
      <c r="C35" s="690"/>
      <c r="E35" s="84">
        <f>E20-E28</f>
        <v>0</v>
      </c>
      <c r="G35" s="84">
        <f>G20-G28</f>
        <v>0</v>
      </c>
      <c r="I35" s="84">
        <f>I20-I28</f>
        <v>0</v>
      </c>
      <c r="K35" s="84">
        <f>K20-K28</f>
        <v>0</v>
      </c>
      <c r="M35" s="84">
        <f>M20-M28</f>
        <v>0</v>
      </c>
      <c r="O35" s="85">
        <f>SUM(E35:M35)</f>
        <v>0</v>
      </c>
    </row>
    <row r="36" spans="1:15" ht="14.4">
      <c r="A36" s="661" t="s">
        <v>73</v>
      </c>
      <c r="B36" s="661"/>
      <c r="C36" s="661"/>
      <c r="E36" s="86">
        <f>SUM(E32,E35)</f>
        <v>0</v>
      </c>
      <c r="F36" s="87"/>
      <c r="G36" s="86">
        <f>SUM(G32,G35)</f>
        <v>0</v>
      </c>
      <c r="H36" s="87"/>
      <c r="I36" s="86">
        <f>SUM(I32,I35)</f>
        <v>0</v>
      </c>
      <c r="J36" s="87"/>
      <c r="K36" s="86">
        <f>SUM(K32,K35)</f>
        <v>0</v>
      </c>
      <c r="L36" s="87"/>
      <c r="M36" s="86">
        <f>SUM(M32,M35)</f>
        <v>0</v>
      </c>
      <c r="N36" s="87"/>
      <c r="O36" s="86">
        <f>SUM(E36:M36)</f>
        <v>0</v>
      </c>
    </row>
    <row r="37" spans="1:15" ht="13.8" thickBot="1"/>
    <row r="38" spans="1:15">
      <c r="A38" s="693" t="s">
        <v>114</v>
      </c>
      <c r="B38" s="694"/>
      <c r="C38" s="694"/>
      <c r="D38" s="694"/>
      <c r="E38" s="694"/>
      <c r="F38" s="694"/>
      <c r="G38" s="694"/>
      <c r="H38" s="694"/>
      <c r="I38" s="694"/>
      <c r="J38" s="694"/>
      <c r="K38" s="694"/>
      <c r="L38" s="694"/>
      <c r="M38" s="694"/>
      <c r="N38" s="694"/>
      <c r="O38" s="695"/>
    </row>
    <row r="39" spans="1:15">
      <c r="A39" s="62"/>
      <c r="B39" s="63"/>
      <c r="C39" s="63"/>
      <c r="D39" s="33"/>
      <c r="E39" s="71" t="s">
        <v>31</v>
      </c>
      <c r="F39" s="33"/>
      <c r="G39" s="71" t="s">
        <v>32</v>
      </c>
      <c r="H39" s="33"/>
      <c r="I39" s="71" t="s">
        <v>33</v>
      </c>
      <c r="J39" s="33"/>
      <c r="K39" s="71" t="s">
        <v>34</v>
      </c>
      <c r="L39" s="33"/>
      <c r="M39" s="71" t="s">
        <v>35</v>
      </c>
      <c r="N39" s="33"/>
      <c r="O39" s="64"/>
    </row>
    <row r="40" spans="1:15">
      <c r="A40" s="62"/>
      <c r="B40" s="612" t="s">
        <v>97</v>
      </c>
      <c r="C40" s="612"/>
      <c r="D40" s="33"/>
      <c r="E40" s="244">
        <v>0.03</v>
      </c>
      <c r="F40" s="33"/>
      <c r="G40" s="244">
        <v>0.03</v>
      </c>
      <c r="H40" s="33"/>
      <c r="I40" s="244">
        <v>0.03</v>
      </c>
      <c r="J40" s="33"/>
      <c r="K40" s="244">
        <v>0.03</v>
      </c>
      <c r="L40" s="33"/>
      <c r="M40" s="244">
        <v>0.03</v>
      </c>
      <c r="N40" s="33"/>
      <c r="O40" s="64"/>
    </row>
    <row r="41" spans="1:15">
      <c r="A41" s="62"/>
      <c r="B41" s="33"/>
      <c r="C41" s="33"/>
      <c r="D41" s="33"/>
      <c r="E41" s="33"/>
      <c r="F41" s="33"/>
      <c r="G41" s="33"/>
      <c r="H41" s="33"/>
      <c r="I41" s="33"/>
      <c r="J41" s="33"/>
      <c r="K41" s="33"/>
      <c r="L41" s="33"/>
      <c r="M41" s="33"/>
      <c r="N41" s="33"/>
      <c r="O41" s="64"/>
    </row>
    <row r="42" spans="1:15">
      <c r="A42" s="688" t="s">
        <v>95</v>
      </c>
      <c r="B42" s="612"/>
      <c r="C42" s="33"/>
      <c r="D42" s="33"/>
      <c r="E42" s="33"/>
      <c r="F42" s="33"/>
      <c r="G42" s="33"/>
      <c r="H42" s="33"/>
      <c r="I42" s="33"/>
      <c r="J42" s="33"/>
      <c r="K42" s="33"/>
      <c r="L42" s="33"/>
      <c r="M42" s="33"/>
      <c r="N42" s="33"/>
      <c r="O42" s="64"/>
    </row>
    <row r="43" spans="1:15">
      <c r="A43" s="65" t="s">
        <v>282</v>
      </c>
      <c r="B43" s="66">
        <v>200000</v>
      </c>
      <c r="C43" s="33"/>
      <c r="D43" s="33"/>
      <c r="E43" s="33"/>
      <c r="F43" s="33"/>
      <c r="G43" s="33"/>
      <c r="H43" s="33"/>
      <c r="I43" s="33"/>
      <c r="J43" s="33"/>
      <c r="K43" s="33"/>
      <c r="L43" s="33"/>
      <c r="M43" s="33"/>
      <c r="N43" s="33"/>
      <c r="O43" s="64"/>
    </row>
    <row r="44" spans="1:15">
      <c r="A44" s="65"/>
      <c r="B44" s="66"/>
      <c r="C44" s="33"/>
      <c r="D44" s="33"/>
      <c r="E44" s="33"/>
      <c r="F44" s="33"/>
      <c r="G44" s="33"/>
      <c r="H44" s="33"/>
      <c r="I44" s="33"/>
      <c r="J44" s="33"/>
      <c r="K44" s="33"/>
      <c r="L44" s="33"/>
      <c r="M44" s="33"/>
      <c r="N44" s="33"/>
      <c r="O44" s="64"/>
    </row>
    <row r="45" spans="1:15">
      <c r="A45" s="65" t="s">
        <v>283</v>
      </c>
      <c r="B45" s="66">
        <f>$B$43/12</f>
        <v>16666.666666666668</v>
      </c>
      <c r="C45" s="33"/>
      <c r="D45" s="33"/>
      <c r="E45" s="33"/>
      <c r="F45" s="33"/>
      <c r="G45" s="33"/>
      <c r="H45" s="33"/>
      <c r="I45" s="33"/>
      <c r="J45" s="33"/>
      <c r="K45" s="33"/>
      <c r="L45" s="33"/>
      <c r="M45" s="33"/>
      <c r="N45" s="33"/>
      <c r="O45" s="64"/>
    </row>
    <row r="46" spans="1:15" ht="13.8" thickBot="1">
      <c r="A46" s="67"/>
      <c r="B46" s="68"/>
      <c r="C46" s="68"/>
      <c r="D46" s="68"/>
      <c r="E46" s="68"/>
      <c r="F46" s="68"/>
      <c r="G46" s="68"/>
      <c r="H46" s="68"/>
      <c r="I46" s="68"/>
      <c r="J46" s="68"/>
      <c r="K46" s="68"/>
      <c r="L46" s="68"/>
      <c r="M46" s="68"/>
      <c r="N46" s="68"/>
      <c r="O46" s="69"/>
    </row>
  </sheetData>
  <mergeCells count="15">
    <mergeCell ref="B7:E7"/>
    <mergeCell ref="A1:O1"/>
    <mergeCell ref="A2:O2"/>
    <mergeCell ref="B4:E4"/>
    <mergeCell ref="B5:E5"/>
    <mergeCell ref="B6:E6"/>
    <mergeCell ref="A38:O38"/>
    <mergeCell ref="B40:C40"/>
    <mergeCell ref="A42:B42"/>
    <mergeCell ref="B8:E8"/>
    <mergeCell ref="B21:C21"/>
    <mergeCell ref="B29:C29"/>
    <mergeCell ref="A31:O31"/>
    <mergeCell ref="A35:C35"/>
    <mergeCell ref="A36:C3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59999389629810485"/>
  </sheetPr>
  <dimension ref="A1:Y46"/>
  <sheetViews>
    <sheetView zoomScale="90" zoomScaleNormal="90" workbookViewId="0">
      <selection activeCell="T32" sqref="T32"/>
    </sheetView>
  </sheetViews>
  <sheetFormatPr defaultColWidth="9.109375" defaultRowHeight="13.2"/>
  <cols>
    <col min="1" max="1" width="24" customWidth="1"/>
    <col min="2" max="2" width="22.33203125" customWidth="1"/>
    <col min="3" max="3" width="18.6640625" customWidth="1"/>
    <col min="4" max="4" width="1.88671875" customWidth="1"/>
    <col min="5" max="5" width="10.33203125" customWidth="1"/>
    <col min="6" max="6" width="1.88671875" customWidth="1"/>
    <col min="8" max="8" width="1.88671875" customWidth="1"/>
    <col min="10" max="10" width="1.88671875" customWidth="1"/>
    <col min="12" max="12" width="1.88671875" customWidth="1"/>
    <col min="14" max="14" width="1.88671875" customWidth="1"/>
    <col min="15" max="15" width="10.44140625" customWidth="1"/>
  </cols>
  <sheetData>
    <row r="1" spans="1:25" ht="23.25" customHeight="1" thickBot="1">
      <c r="A1" s="691" t="s">
        <v>193</v>
      </c>
      <c r="B1" s="691"/>
      <c r="C1" s="691"/>
      <c r="D1" s="691"/>
      <c r="E1" s="691"/>
      <c r="F1" s="691"/>
      <c r="G1" s="691"/>
      <c r="H1" s="691"/>
      <c r="I1" s="691"/>
      <c r="J1" s="691"/>
      <c r="K1" s="691"/>
      <c r="L1" s="691"/>
      <c r="M1" s="691"/>
      <c r="N1" s="691"/>
      <c r="O1" s="691"/>
      <c r="P1" s="70"/>
      <c r="Q1" s="357" t="s">
        <v>181</v>
      </c>
      <c r="R1" s="386"/>
      <c r="S1" s="387"/>
      <c r="T1" s="388"/>
    </row>
    <row r="2" spans="1:25">
      <c r="A2" s="697" t="s">
        <v>110</v>
      </c>
      <c r="B2" s="697"/>
      <c r="C2" s="697"/>
      <c r="D2" s="697"/>
      <c r="E2" s="697"/>
      <c r="F2" s="697"/>
      <c r="G2" s="697"/>
      <c r="H2" s="697"/>
      <c r="I2" s="697"/>
      <c r="J2" s="697"/>
      <c r="K2" s="697"/>
      <c r="L2" s="697"/>
      <c r="M2" s="697"/>
      <c r="N2" s="697"/>
      <c r="O2" s="697"/>
      <c r="P2" s="58"/>
      <c r="Q2" s="58"/>
      <c r="R2" s="58"/>
    </row>
    <row r="4" spans="1:25" ht="23.25" customHeight="1">
      <c r="A4" s="1" t="s">
        <v>87</v>
      </c>
      <c r="B4" s="919">
        <f>'Cumulative Budget Request '!B3</f>
        <v>0</v>
      </c>
      <c r="C4" s="919"/>
      <c r="D4" s="919"/>
      <c r="E4" s="919"/>
      <c r="F4" s="58"/>
    </row>
    <row r="5" spans="1:25" ht="23.25" customHeight="1">
      <c r="A5" s="1" t="s">
        <v>84</v>
      </c>
      <c r="B5" s="919" t="str">
        <f>'Cumulative Budget Request '!B5</f>
        <v>CPRIT</v>
      </c>
      <c r="C5" s="919"/>
      <c r="D5" s="919"/>
      <c r="E5" s="919"/>
      <c r="F5" s="4"/>
    </row>
    <row r="6" spans="1:25" ht="23.25" customHeight="1">
      <c r="A6" s="1" t="s">
        <v>85</v>
      </c>
      <c r="B6" s="696"/>
      <c r="C6" s="696"/>
      <c r="D6" s="696"/>
      <c r="E6" s="696"/>
      <c r="F6" s="4"/>
    </row>
    <row r="7" spans="1:25" ht="23.25" customHeight="1">
      <c r="A7" s="1" t="s">
        <v>100</v>
      </c>
      <c r="B7" s="692"/>
      <c r="C7" s="692"/>
      <c r="D7" s="692"/>
      <c r="E7" s="692"/>
      <c r="F7" s="4"/>
    </row>
    <row r="8" spans="1:25" ht="23.25" customHeight="1">
      <c r="A8" s="1" t="s">
        <v>88</v>
      </c>
      <c r="B8" s="920">
        <f>'Cumulative Budget Request '!B4</f>
        <v>0</v>
      </c>
      <c r="C8" s="920"/>
      <c r="D8" s="920"/>
      <c r="E8" s="920"/>
      <c r="F8" s="59"/>
      <c r="G8" s="1"/>
      <c r="H8" s="1"/>
      <c r="I8" s="1"/>
      <c r="J8" s="1"/>
      <c r="K8" s="1"/>
      <c r="L8" s="1"/>
      <c r="M8" s="1"/>
      <c r="N8" s="1"/>
    </row>
    <row r="10" spans="1:25">
      <c r="A10" s="10" t="s">
        <v>89</v>
      </c>
    </row>
    <row r="11" spans="1:25">
      <c r="A11" s="10" t="s">
        <v>90</v>
      </c>
    </row>
    <row r="13" spans="1:25">
      <c r="E13" s="53" t="s">
        <v>2</v>
      </c>
      <c r="F13" s="53"/>
      <c r="G13" s="53" t="s">
        <v>3</v>
      </c>
      <c r="H13" s="53"/>
      <c r="I13" s="53" t="s">
        <v>4</v>
      </c>
      <c r="J13" s="53"/>
      <c r="K13" s="53" t="s">
        <v>8</v>
      </c>
      <c r="L13" s="53"/>
      <c r="M13" s="53" t="s">
        <v>9</v>
      </c>
      <c r="N13" s="53"/>
      <c r="O13" s="53" t="s">
        <v>1</v>
      </c>
    </row>
    <row r="14" spans="1:25">
      <c r="A14" s="1" t="s">
        <v>91</v>
      </c>
    </row>
    <row r="15" spans="1:25">
      <c r="A15" s="1"/>
      <c r="B15" t="s">
        <v>201</v>
      </c>
      <c r="E15" s="289">
        <f>E16*12</f>
        <v>0</v>
      </c>
      <c r="G15" s="289">
        <f>G16*12</f>
        <v>0</v>
      </c>
      <c r="I15" s="289">
        <f>I16*12</f>
        <v>0</v>
      </c>
      <c r="K15" s="289">
        <f>K16*12</f>
        <v>0</v>
      </c>
      <c r="M15" s="289">
        <f>M16*12</f>
        <v>0</v>
      </c>
      <c r="P15" s="291"/>
      <c r="Q15" s="291" t="s">
        <v>202</v>
      </c>
      <c r="R15" s="291"/>
      <c r="S15" s="291"/>
      <c r="T15" s="291"/>
      <c r="U15" s="291"/>
      <c r="V15" s="291"/>
      <c r="W15" s="291"/>
      <c r="X15" s="291"/>
      <c r="Y15" s="291"/>
    </row>
    <row r="16" spans="1:25">
      <c r="A16" s="10"/>
      <c r="B16" s="10" t="s">
        <v>98</v>
      </c>
      <c r="C16" s="60"/>
      <c r="E16" s="243">
        <v>0</v>
      </c>
      <c r="G16" s="243">
        <v>0</v>
      </c>
      <c r="I16" s="243">
        <v>0</v>
      </c>
      <c r="K16" s="243">
        <v>0</v>
      </c>
      <c r="M16" s="243">
        <v>0</v>
      </c>
      <c r="P16" s="291"/>
      <c r="Q16" s="291" t="s">
        <v>203</v>
      </c>
      <c r="R16" s="291"/>
      <c r="S16" s="291"/>
      <c r="T16" s="291"/>
      <c r="U16" s="291"/>
      <c r="V16" s="291"/>
      <c r="W16" s="291"/>
      <c r="X16" s="291"/>
      <c r="Y16" s="291"/>
    </row>
    <row r="17" spans="1:15">
      <c r="B17" s="10" t="s">
        <v>93</v>
      </c>
      <c r="C17" s="242">
        <v>0</v>
      </c>
      <c r="E17" s="57">
        <f>ROUND(($E$16*12)*($C$17*(1+$E$40)),0)</f>
        <v>0</v>
      </c>
      <c r="G17" s="57">
        <f>ROUND(($G$16*12)*($C$17*(1+$G$40)*(1+$E$40)),0)</f>
        <v>0</v>
      </c>
      <c r="I17" s="57">
        <f>ROUND(($I$16*12)*($C$17*(1+$I$40)*(1+$G$40)*(1+$E$40)),0)</f>
        <v>0</v>
      </c>
      <c r="K17" s="57">
        <f>ROUND(($K$16*12)*($C$17*(1+$K$40)*(1+$G$40)*(1+$I$40)*(1+$E$40)),0)</f>
        <v>0</v>
      </c>
      <c r="M17" s="57">
        <f>ROUND(($M$16*12)*($C$17*(1+$M$40)*(1+$K$40)*(1+$I$40)*(1+$G$40)*(1+$E$40)),0)</f>
        <v>0</v>
      </c>
      <c r="O17" s="57">
        <f>SUM(E17:M17)</f>
        <v>0</v>
      </c>
    </row>
    <row r="18" spans="1:15">
      <c r="B18" s="10" t="s">
        <v>30</v>
      </c>
      <c r="C18" s="285">
        <f>'Cumulative Budget Request '!Q3</f>
        <v>0.189</v>
      </c>
      <c r="D18" s="56"/>
      <c r="E18" s="21">
        <f>ROUND($C$18*$E$17,0)</f>
        <v>0</v>
      </c>
      <c r="G18" s="21">
        <f>ROUND($C$18*$G$17,0)</f>
        <v>0</v>
      </c>
      <c r="I18" s="21">
        <f>ROUND($C$18*$I$17,0)</f>
        <v>0</v>
      </c>
      <c r="K18" s="21">
        <f>ROUND($C$18*$K$17,0)</f>
        <v>0</v>
      </c>
      <c r="M18" s="21">
        <f>ROUND($C$18*$M$17,0)</f>
        <v>0</v>
      </c>
      <c r="O18" s="21">
        <f>SUM(E18:M18)</f>
        <v>0</v>
      </c>
    </row>
    <row r="19" spans="1:15">
      <c r="B19" s="10" t="s">
        <v>29</v>
      </c>
      <c r="C19" s="921">
        <f>'Cumulative Budget Request '!Q4</f>
        <v>1104</v>
      </c>
      <c r="D19" s="57"/>
      <c r="E19" s="21">
        <f>ROUND(($E$16*12)*C19,0)</f>
        <v>0</v>
      </c>
      <c r="F19" s="21"/>
      <c r="G19" s="21">
        <f>ROUND(($G$16*12)*$C$19,0)</f>
        <v>0</v>
      </c>
      <c r="H19" s="21"/>
      <c r="I19" s="21">
        <f>ROUND(($I$16*12)*$C$19,0)</f>
        <v>0</v>
      </c>
      <c r="J19" s="21"/>
      <c r="K19" s="21">
        <f>ROUND(($K$16*12)*$C$19,0)</f>
        <v>0</v>
      </c>
      <c r="L19" s="21"/>
      <c r="M19" s="21">
        <f>ROUND(($M$16*12)*$C$19,0)</f>
        <v>0</v>
      </c>
      <c r="N19" s="21"/>
      <c r="O19" s="21">
        <f>SUM(E19:M19)</f>
        <v>0</v>
      </c>
    </row>
    <row r="20" spans="1:15">
      <c r="B20" s="10" t="s">
        <v>68</v>
      </c>
      <c r="C20" s="54">
        <f>'Cumulative Budget Request '!M357</f>
        <v>5.2630000000000003E-2</v>
      </c>
      <c r="E20" s="61">
        <f>ROUND(SUM(E17:E19)*$C$20,0)</f>
        <v>0</v>
      </c>
      <c r="G20" s="61">
        <f>ROUND(SUM(G17:G19)*$C$20,0)</f>
        <v>0</v>
      </c>
      <c r="I20" s="61">
        <f>ROUND(SUM(I17:I19)*$C$20,0)</f>
        <v>0</v>
      </c>
      <c r="K20" s="61">
        <f>ROUND(SUM(K17:K19)*$C$20,0)</f>
        <v>0</v>
      </c>
      <c r="M20" s="61">
        <f>ROUND(SUM(M17:M19)*$C$20,0)</f>
        <v>0</v>
      </c>
      <c r="O20" s="61">
        <f>SUM(E20:M20)</f>
        <v>0</v>
      </c>
    </row>
    <row r="21" spans="1:15">
      <c r="B21" s="656" t="s">
        <v>96</v>
      </c>
      <c r="C21" s="656"/>
      <c r="E21" s="57">
        <f>SUM(E17:E20)</f>
        <v>0</v>
      </c>
      <c r="G21" s="57">
        <f>SUM(G17:G20)</f>
        <v>0</v>
      </c>
      <c r="I21" s="57">
        <f>SUM(I17:I20)</f>
        <v>0</v>
      </c>
      <c r="K21" s="57">
        <f>SUM(K17:K20)</f>
        <v>0</v>
      </c>
      <c r="M21" s="57">
        <f>SUM(M17:M20)</f>
        <v>0</v>
      </c>
      <c r="O21" s="57">
        <f>SUM(O17:O20)</f>
        <v>0</v>
      </c>
    </row>
    <row r="23" spans="1:15">
      <c r="A23" s="1" t="s">
        <v>192</v>
      </c>
    </row>
    <row r="24" spans="1:15">
      <c r="A24" s="1"/>
      <c r="B24" t="s">
        <v>201</v>
      </c>
      <c r="E24" s="290">
        <f>E15</f>
        <v>0</v>
      </c>
      <c r="G24" s="290">
        <f>G15</f>
        <v>0</v>
      </c>
      <c r="I24" s="290">
        <f>I15</f>
        <v>0</v>
      </c>
      <c r="K24" s="290">
        <f>K15</f>
        <v>0</v>
      </c>
      <c r="M24" s="290">
        <f>M15</f>
        <v>0</v>
      </c>
    </row>
    <row r="25" spans="1:15">
      <c r="B25" s="10" t="s">
        <v>92</v>
      </c>
      <c r="C25" s="60"/>
      <c r="E25" s="60">
        <f>E16</f>
        <v>0</v>
      </c>
      <c r="G25" s="60">
        <f>G16</f>
        <v>0</v>
      </c>
      <c r="I25" s="60">
        <f>I16</f>
        <v>0</v>
      </c>
      <c r="K25" s="60">
        <f>K16</f>
        <v>0</v>
      </c>
      <c r="M25" s="60">
        <f>M16</f>
        <v>0</v>
      </c>
    </row>
    <row r="26" spans="1:15">
      <c r="B26" s="10" t="s">
        <v>93</v>
      </c>
      <c r="C26" s="287">
        <f>C17</f>
        <v>0</v>
      </c>
      <c r="E26" s="57">
        <f>ROUND(($E$25*12)*($C$26*(1+$E$40)),0)</f>
        <v>0</v>
      </c>
      <c r="G26" s="57">
        <f>ROUND(($G$25*12)*($C$26*(1+$G$40)*(1+$E$40)),0)</f>
        <v>0</v>
      </c>
      <c r="I26" s="57">
        <f>ROUND(($I$25*12)*($C$26*(1+$I$40)*(1+$G$40)*(1+$E$40)),0)</f>
        <v>0</v>
      </c>
      <c r="K26" s="57">
        <f>ROUND(($K$25*12)*($C$26*(1+$K$40)*(1+$G$40)*(1+$I$40)*(1+$E$40)),0)</f>
        <v>0</v>
      </c>
      <c r="M26" s="57">
        <f>ROUND(($M$25*12)*($C$26*(1+$M$40)*(1+$K$40)*(1+$I$40)*(1+$G$40)*(1+$E$40)),0)</f>
        <v>0</v>
      </c>
      <c r="O26" s="57">
        <f>SUM(E26:M26)</f>
        <v>0</v>
      </c>
    </row>
    <row r="27" spans="1:15">
      <c r="B27" s="10" t="s">
        <v>30</v>
      </c>
      <c r="C27" s="288">
        <v>0.35</v>
      </c>
      <c r="E27" s="21">
        <f>ROUND($C$27*$E$26,0)</f>
        <v>0</v>
      </c>
      <c r="G27" s="21">
        <f>ROUND($C$27*$G$26,0)</f>
        <v>0</v>
      </c>
      <c r="I27" s="21">
        <f>ROUND($C$27*$I$26,0)</f>
        <v>0</v>
      </c>
      <c r="K27" s="21">
        <f>ROUND($C$27*$K$26,0)</f>
        <v>0</v>
      </c>
      <c r="M27" s="21">
        <f>ROUND($C$27*$M$26,0)</f>
        <v>0</v>
      </c>
      <c r="O27" s="21">
        <f>SUM(E27:M27)</f>
        <v>0</v>
      </c>
    </row>
    <row r="28" spans="1:15">
      <c r="B28" s="10" t="s">
        <v>68</v>
      </c>
      <c r="C28" s="54">
        <f>C20</f>
        <v>5.2630000000000003E-2</v>
      </c>
      <c r="E28" s="61">
        <f>ROUND(SUM(E26:E27)*$C$28,0)</f>
        <v>0</v>
      </c>
      <c r="G28" s="61">
        <f>ROUND(SUM(G26:G27)*$C$28,0)</f>
        <v>0</v>
      </c>
      <c r="I28" s="61">
        <f>ROUND(SUM(I26:I27)*$C$28,0)</f>
        <v>0</v>
      </c>
      <c r="K28" s="61">
        <f>ROUND(SUM(K26:K27)*$C$28,0)</f>
        <v>0</v>
      </c>
      <c r="M28" s="61">
        <f>ROUND(SUM(M26:M27)*$C$28,0)</f>
        <v>0</v>
      </c>
      <c r="O28" s="61">
        <f>SUM(E28:M28)</f>
        <v>0</v>
      </c>
    </row>
    <row r="29" spans="1:15">
      <c r="B29" s="656" t="s">
        <v>99</v>
      </c>
      <c r="C29" s="658"/>
      <c r="E29" s="57">
        <f>SUM(E26:E28)</f>
        <v>0</v>
      </c>
      <c r="G29" s="57">
        <f>SUM(G26:G28)</f>
        <v>0</v>
      </c>
      <c r="I29" s="57">
        <f>SUM(I26:I28)</f>
        <v>0</v>
      </c>
      <c r="K29" s="57">
        <f>SUM(K26:K28)</f>
        <v>0</v>
      </c>
      <c r="M29" s="57">
        <f>SUM(M26:M28)</f>
        <v>0</v>
      </c>
      <c r="O29" s="57">
        <f>SUM(O26:O28)</f>
        <v>0</v>
      </c>
    </row>
    <row r="31" spans="1:15" ht="13.8" thickBot="1">
      <c r="A31" s="661" t="s">
        <v>112</v>
      </c>
      <c r="B31" s="661"/>
      <c r="C31" s="661"/>
      <c r="D31" s="661"/>
      <c r="E31" s="661"/>
      <c r="F31" s="661"/>
      <c r="G31" s="661"/>
      <c r="H31" s="661"/>
      <c r="I31" s="661"/>
      <c r="J31" s="661"/>
      <c r="K31" s="661"/>
      <c r="L31" s="661"/>
      <c r="M31" s="661"/>
      <c r="N31" s="661"/>
      <c r="O31" s="661"/>
    </row>
    <row r="32" spans="1:15" ht="15" thickBot="1">
      <c r="A32" s="79" t="s">
        <v>113</v>
      </c>
      <c r="B32" s="80"/>
      <c r="C32" s="80"/>
      <c r="D32" s="80"/>
      <c r="E32" s="81">
        <f>(SUM(E17:E19))-(SUM(E26:E27))</f>
        <v>0</v>
      </c>
      <c r="F32" s="82"/>
      <c r="G32" s="81">
        <f>(SUM(G17:G19))-(SUM(G26:G27))</f>
        <v>0</v>
      </c>
      <c r="H32" s="82"/>
      <c r="I32" s="81">
        <f>(SUM(I17:I19))-(SUM(I26:I27))</f>
        <v>0</v>
      </c>
      <c r="J32" s="82"/>
      <c r="K32" s="81">
        <f>(SUM(K17:K19))-(SUM(K26:K27))</f>
        <v>0</v>
      </c>
      <c r="L32" s="82"/>
      <c r="M32" s="81">
        <f>(SUM(M17:M19))-(SUM(M26:M27))</f>
        <v>0</v>
      </c>
      <c r="N32" s="82"/>
      <c r="O32" s="83">
        <f>SUM(E32:M32)</f>
        <v>0</v>
      </c>
    </row>
    <row r="33" spans="1:15" ht="14.4">
      <c r="A33" s="87"/>
      <c r="C33" s="1" t="s">
        <v>98</v>
      </c>
      <c r="E33" s="286">
        <f>IFERROR((E17-E26)/C17/12,0)</f>
        <v>0</v>
      </c>
      <c r="F33" s="87"/>
      <c r="G33" s="286">
        <f>IFERROR((G17-G26)/C17/12,0)</f>
        <v>0</v>
      </c>
      <c r="H33" s="87"/>
      <c r="I33" s="286">
        <f>IFERROR((I17-I26)/C17/12,0)</f>
        <v>0</v>
      </c>
      <c r="J33" s="87"/>
      <c r="K33" s="286">
        <f>IFERROR((K17-K26)/C17/12,0)</f>
        <v>0</v>
      </c>
      <c r="L33" s="87"/>
      <c r="M33" s="286">
        <f>IFERROR((M17-M26)/C17/12,0)</f>
        <v>0</v>
      </c>
      <c r="N33" s="87"/>
      <c r="O33" s="86"/>
    </row>
    <row r="35" spans="1:15" ht="60.75" customHeight="1">
      <c r="A35" s="689" t="s">
        <v>343</v>
      </c>
      <c r="B35" s="690"/>
      <c r="C35" s="690"/>
      <c r="E35" s="84">
        <f>E20-E28</f>
        <v>0</v>
      </c>
      <c r="G35" s="84">
        <f>G20-G28</f>
        <v>0</v>
      </c>
      <c r="I35" s="84">
        <f>I20-I28</f>
        <v>0</v>
      </c>
      <c r="K35" s="84">
        <f>K20-K28</f>
        <v>0</v>
      </c>
      <c r="M35" s="84">
        <f>M20-M28</f>
        <v>0</v>
      </c>
      <c r="O35" s="85">
        <f>SUM(E35:M35)</f>
        <v>0</v>
      </c>
    </row>
    <row r="36" spans="1:15" ht="14.4">
      <c r="A36" s="661" t="s">
        <v>73</v>
      </c>
      <c r="B36" s="661"/>
      <c r="C36" s="661"/>
      <c r="E36" s="86">
        <f>SUM(E32,E35)</f>
        <v>0</v>
      </c>
      <c r="F36" s="87"/>
      <c r="G36" s="86">
        <f>SUM(G32,G35)</f>
        <v>0</v>
      </c>
      <c r="H36" s="87"/>
      <c r="I36" s="86">
        <f>SUM(I32,I35)</f>
        <v>0</v>
      </c>
      <c r="J36" s="87"/>
      <c r="K36" s="86">
        <f>SUM(K32,K35)</f>
        <v>0</v>
      </c>
      <c r="L36" s="87"/>
      <c r="M36" s="86">
        <f>SUM(M32,M35)</f>
        <v>0</v>
      </c>
      <c r="N36" s="87"/>
      <c r="O36" s="86">
        <f>SUM(E36:M36)</f>
        <v>0</v>
      </c>
    </row>
    <row r="37" spans="1:15" ht="13.8" thickBot="1"/>
    <row r="38" spans="1:15">
      <c r="A38" s="693" t="s">
        <v>114</v>
      </c>
      <c r="B38" s="694"/>
      <c r="C38" s="694"/>
      <c r="D38" s="694"/>
      <c r="E38" s="694"/>
      <c r="F38" s="694"/>
      <c r="G38" s="694"/>
      <c r="H38" s="694"/>
      <c r="I38" s="694"/>
      <c r="J38" s="694"/>
      <c r="K38" s="694"/>
      <c r="L38" s="694"/>
      <c r="M38" s="694"/>
      <c r="N38" s="694"/>
      <c r="O38" s="695"/>
    </row>
    <row r="39" spans="1:15">
      <c r="A39" s="62"/>
      <c r="B39" s="63"/>
      <c r="C39" s="63"/>
      <c r="D39" s="33"/>
      <c r="E39" s="71" t="s">
        <v>31</v>
      </c>
      <c r="F39" s="33"/>
      <c r="G39" s="71" t="s">
        <v>32</v>
      </c>
      <c r="H39" s="33"/>
      <c r="I39" s="71" t="s">
        <v>33</v>
      </c>
      <c r="J39" s="33"/>
      <c r="K39" s="71" t="s">
        <v>34</v>
      </c>
      <c r="L39" s="33"/>
      <c r="M39" s="71" t="s">
        <v>35</v>
      </c>
      <c r="N39" s="33"/>
      <c r="O39" s="64"/>
    </row>
    <row r="40" spans="1:15">
      <c r="A40" s="62"/>
      <c r="B40" s="612" t="s">
        <v>97</v>
      </c>
      <c r="C40" s="612"/>
      <c r="D40" s="33"/>
      <c r="E40" s="244">
        <v>0.03</v>
      </c>
      <c r="F40" s="33"/>
      <c r="G40" s="244">
        <v>0.03</v>
      </c>
      <c r="H40" s="33"/>
      <c r="I40" s="244">
        <v>0.03</v>
      </c>
      <c r="J40" s="33"/>
      <c r="K40" s="244">
        <v>0.03</v>
      </c>
      <c r="L40" s="33"/>
      <c r="M40" s="244">
        <v>0.03</v>
      </c>
      <c r="N40" s="33"/>
      <c r="O40" s="64"/>
    </row>
    <row r="41" spans="1:15">
      <c r="A41" s="62"/>
      <c r="B41" s="33"/>
      <c r="C41" s="33"/>
      <c r="D41" s="33"/>
      <c r="E41" s="33"/>
      <c r="F41" s="33"/>
      <c r="G41" s="33"/>
      <c r="H41" s="33"/>
      <c r="I41" s="33"/>
      <c r="J41" s="33"/>
      <c r="K41" s="33"/>
      <c r="L41" s="33"/>
      <c r="M41" s="33"/>
      <c r="N41" s="33"/>
      <c r="O41" s="64"/>
    </row>
    <row r="42" spans="1:15">
      <c r="A42" s="688" t="s">
        <v>95</v>
      </c>
      <c r="B42" s="612"/>
      <c r="C42" s="33"/>
      <c r="D42" s="33"/>
      <c r="E42" s="33"/>
      <c r="F42" s="33"/>
      <c r="G42" s="33"/>
      <c r="H42" s="33"/>
      <c r="I42" s="33"/>
      <c r="J42" s="33"/>
      <c r="K42" s="33"/>
      <c r="L42" s="33"/>
      <c r="M42" s="33"/>
      <c r="N42" s="33"/>
      <c r="O42" s="64"/>
    </row>
    <row r="43" spans="1:15">
      <c r="A43" s="65" t="s">
        <v>282</v>
      </c>
      <c r="B43" s="66">
        <v>200000</v>
      </c>
      <c r="C43" s="33"/>
      <c r="D43" s="33"/>
      <c r="E43" s="33"/>
      <c r="F43" s="33"/>
      <c r="G43" s="33"/>
      <c r="H43" s="33"/>
      <c r="I43" s="33"/>
      <c r="J43" s="33"/>
      <c r="K43" s="33"/>
      <c r="L43" s="33"/>
      <c r="M43" s="33"/>
      <c r="N43" s="33"/>
      <c r="O43" s="64"/>
    </row>
    <row r="44" spans="1:15">
      <c r="A44" s="65"/>
      <c r="B44" s="66"/>
      <c r="C44" s="33"/>
      <c r="D44" s="33"/>
      <c r="E44" s="33"/>
      <c r="F44" s="33"/>
      <c r="G44" s="33"/>
      <c r="H44" s="33"/>
      <c r="I44" s="33"/>
      <c r="J44" s="33"/>
      <c r="K44" s="33"/>
      <c r="L44" s="33"/>
      <c r="M44" s="33"/>
      <c r="N44" s="33"/>
      <c r="O44" s="64"/>
    </row>
    <row r="45" spans="1:15">
      <c r="A45" s="65" t="s">
        <v>283</v>
      </c>
      <c r="B45" s="66">
        <f>$B$43/12</f>
        <v>16666.666666666668</v>
      </c>
      <c r="C45" s="33"/>
      <c r="D45" s="33"/>
      <c r="E45" s="33"/>
      <c r="F45" s="33"/>
      <c r="G45" s="33"/>
      <c r="H45" s="33"/>
      <c r="I45" s="33"/>
      <c r="J45" s="33"/>
      <c r="K45" s="33"/>
      <c r="L45" s="33"/>
      <c r="M45" s="33"/>
      <c r="N45" s="33"/>
      <c r="O45" s="64"/>
    </row>
    <row r="46" spans="1:15" ht="13.8" thickBot="1">
      <c r="A46" s="67"/>
      <c r="B46" s="68"/>
      <c r="C46" s="68"/>
      <c r="D46" s="68"/>
      <c r="E46" s="68"/>
      <c r="F46" s="68"/>
      <c r="G46" s="68"/>
      <c r="H46" s="68"/>
      <c r="I46" s="68"/>
      <c r="J46" s="68"/>
      <c r="K46" s="68"/>
      <c r="L46" s="68"/>
      <c r="M46" s="68"/>
      <c r="N46" s="68"/>
      <c r="O46" s="69"/>
    </row>
  </sheetData>
  <mergeCells count="15">
    <mergeCell ref="B7:E7"/>
    <mergeCell ref="A1:O1"/>
    <mergeCell ref="A2:O2"/>
    <mergeCell ref="B4:E4"/>
    <mergeCell ref="B5:E5"/>
    <mergeCell ref="B6:E6"/>
    <mergeCell ref="A38:O38"/>
    <mergeCell ref="B40:C40"/>
    <mergeCell ref="A42:B42"/>
    <mergeCell ref="B8:E8"/>
    <mergeCell ref="B21:C21"/>
    <mergeCell ref="B29:C29"/>
    <mergeCell ref="A31:O31"/>
    <mergeCell ref="A35:C35"/>
    <mergeCell ref="A36:C3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pageSetUpPr fitToPage="1"/>
  </sheetPr>
  <dimension ref="A1:AR542"/>
  <sheetViews>
    <sheetView zoomScale="90" zoomScaleNormal="90" workbookViewId="0">
      <selection sqref="A1:O1"/>
    </sheetView>
  </sheetViews>
  <sheetFormatPr defaultColWidth="9.109375" defaultRowHeight="13.2"/>
  <cols>
    <col min="1" max="1" width="30.109375" customWidth="1"/>
    <col min="2" max="2" width="24" customWidth="1"/>
    <col min="3" max="3" width="35.44140625" bestFit="1" customWidth="1"/>
    <col min="4" max="4" width="15.5546875" customWidth="1"/>
    <col min="5" max="5" width="14.6640625" customWidth="1"/>
    <col min="6" max="6" width="14.6640625" style="4" customWidth="1"/>
    <col min="7" max="10" width="14.6640625" customWidth="1"/>
    <col min="11" max="11" width="10.33203125" customWidth="1"/>
    <col min="12" max="12" width="15.6640625" customWidth="1"/>
    <col min="13" max="13" width="16.5546875" customWidth="1"/>
    <col min="14" max="25" width="10.6640625" customWidth="1"/>
    <col min="26" max="26" width="17.88671875" customWidth="1"/>
    <col min="27" max="27" width="18.109375" customWidth="1"/>
    <col min="28" max="33" width="10.6640625" customWidth="1"/>
    <col min="34" max="34" width="36.6640625" bestFit="1" customWidth="1"/>
  </cols>
  <sheetData>
    <row r="1" spans="1:24" s="111" customFormat="1" ht="18" thickBot="1">
      <c r="A1" s="611" t="s">
        <v>200</v>
      </c>
      <c r="B1" s="611"/>
      <c r="C1" s="611"/>
      <c r="D1" s="611"/>
      <c r="E1" s="611"/>
      <c r="F1" s="611"/>
      <c r="G1" s="611"/>
      <c r="H1" s="611"/>
      <c r="I1" s="611"/>
      <c r="J1" s="611"/>
      <c r="K1" s="108"/>
      <c r="M1" s="357" t="s">
        <v>244</v>
      </c>
      <c r="N1" s="358"/>
      <c r="O1" s="358"/>
      <c r="P1" s="359"/>
      <c r="Q1" s="279"/>
      <c r="R1" s="280"/>
      <c r="U1" s="111" t="s">
        <v>328</v>
      </c>
    </row>
    <row r="2" spans="1:24" s="111" customFormat="1" ht="15">
      <c r="A2" s="697" t="s">
        <v>110</v>
      </c>
      <c r="B2" s="697"/>
      <c r="C2" s="697"/>
      <c r="D2" s="697"/>
      <c r="E2" s="697"/>
      <c r="F2" s="697"/>
      <c r="G2" s="697"/>
      <c r="H2" s="697"/>
      <c r="I2" s="697"/>
      <c r="J2" s="697"/>
      <c r="K2" s="1"/>
      <c r="L2" s="1"/>
      <c r="M2" s="1"/>
      <c r="N2" s="1"/>
      <c r="O2" s="1"/>
      <c r="P2" s="1"/>
      <c r="Q2" s="1"/>
      <c r="U2" s="111" t="s">
        <v>329</v>
      </c>
    </row>
    <row r="3" spans="1:24" s="111" customFormat="1" ht="15.6">
      <c r="A3" s="108" t="s">
        <v>79</v>
      </c>
      <c r="B3" s="643">
        <v>2104048</v>
      </c>
      <c r="C3" s="643"/>
      <c r="D3" s="643"/>
      <c r="G3" s="108"/>
      <c r="I3" s="108"/>
      <c r="J3" s="130"/>
      <c r="K3" s="108"/>
      <c r="L3" s="110"/>
      <c r="M3" s="110"/>
      <c r="N3" s="110"/>
      <c r="O3" s="110"/>
      <c r="P3" s="110"/>
      <c r="Q3" s="109"/>
      <c r="U3" s="111" t="s">
        <v>330</v>
      </c>
    </row>
    <row r="4" spans="1:24" s="111" customFormat="1" ht="15.6">
      <c r="A4" s="108" t="s">
        <v>70</v>
      </c>
      <c r="B4" s="681" t="s">
        <v>346</v>
      </c>
      <c r="C4" s="681"/>
      <c r="D4" s="681"/>
    </row>
    <row r="5" spans="1:24" s="111" customFormat="1" ht="15.6">
      <c r="A5" s="108" t="s">
        <v>84</v>
      </c>
      <c r="B5" s="681" t="s">
        <v>344</v>
      </c>
      <c r="C5" s="681"/>
      <c r="D5" s="681"/>
      <c r="F5" s="109"/>
      <c r="K5" s="108"/>
    </row>
    <row r="6" spans="1:24" s="111" customFormat="1" ht="15.6">
      <c r="A6" s="108" t="s">
        <v>182</v>
      </c>
      <c r="B6" s="609"/>
      <c r="C6" s="609"/>
      <c r="D6" s="609"/>
      <c r="K6" s="108"/>
    </row>
    <row r="7" spans="1:24" s="111" customFormat="1" ht="15.6">
      <c r="A7" s="108" t="s">
        <v>248</v>
      </c>
      <c r="B7" s="644"/>
      <c r="C7" s="644"/>
      <c r="D7" s="644"/>
      <c r="K7" s="108"/>
    </row>
    <row r="8" spans="1:24" s="111" customFormat="1" ht="15.6">
      <c r="A8" s="108"/>
      <c r="B8" s="130"/>
      <c r="C8" s="130"/>
      <c r="D8" s="130"/>
      <c r="F8" s="109"/>
      <c r="K8" s="108"/>
      <c r="L8" s="293"/>
    </row>
    <row r="9" spans="1:24" s="111" customFormat="1" ht="15.6">
      <c r="A9" s="683" t="s">
        <v>331</v>
      </c>
      <c r="B9" s="684" t="s">
        <v>332</v>
      </c>
      <c r="C9" s="684" t="s">
        <v>333</v>
      </c>
      <c r="D9" s="130"/>
      <c r="F9" s="109"/>
      <c r="K9" s="108"/>
      <c r="L9" s="293"/>
    </row>
    <row r="10" spans="1:24" s="111" customFormat="1" ht="15.6">
      <c r="A10" s="683"/>
      <c r="B10" s="684"/>
      <c r="C10" s="684"/>
      <c r="D10" s="130"/>
      <c r="F10" s="109"/>
      <c r="K10" s="108"/>
      <c r="L10" s="293"/>
    </row>
    <row r="11" spans="1:24" s="111" customFormat="1" ht="15.6">
      <c r="A11" s="683"/>
      <c r="B11" s="493">
        <f>J19+J22</f>
        <v>0</v>
      </c>
      <c r="C11" s="493">
        <v>0</v>
      </c>
      <c r="D11" s="495"/>
      <c r="F11" s="109"/>
      <c r="K11" s="108"/>
      <c r="L11" s="293"/>
    </row>
    <row r="12" spans="1:24" s="111" customFormat="1" ht="16.2" thickBot="1">
      <c r="A12" s="108"/>
      <c r="B12" s="130"/>
      <c r="C12" s="130"/>
      <c r="D12" s="130"/>
      <c r="F12" s="109"/>
      <c r="K12" s="108"/>
      <c r="L12" s="293"/>
    </row>
    <row r="13" spans="1:24" ht="15" customHeight="1" thickBot="1">
      <c r="A13" s="612" t="s">
        <v>183</v>
      </c>
      <c r="B13" s="612"/>
      <c r="C13" s="612"/>
      <c r="D13" s="612"/>
      <c r="E13" s="612"/>
      <c r="F13" s="612"/>
      <c r="G13" s="612"/>
      <c r="H13" s="612"/>
      <c r="I13" s="612"/>
      <c r="J13" s="612"/>
      <c r="K13" s="107"/>
      <c r="M13" s="37" t="s">
        <v>74</v>
      </c>
      <c r="N13" s="38"/>
      <c r="O13" s="39"/>
      <c r="P13" s="225">
        <f>'Cumulative Budget Request '!Q6</f>
        <v>566</v>
      </c>
    </row>
    <row r="14" spans="1:24" ht="13.8" thickBot="1">
      <c r="J14" s="33"/>
      <c r="M14" s="40" t="s">
        <v>75</v>
      </c>
      <c r="N14" s="41"/>
      <c r="O14" s="41"/>
      <c r="P14" s="226">
        <f>'Cumulative Budget Request '!Q7</f>
        <v>0.03</v>
      </c>
    </row>
    <row r="15" spans="1:24">
      <c r="A15" s="1" t="s">
        <v>16</v>
      </c>
      <c r="C15" s="58"/>
      <c r="D15" s="58"/>
      <c r="E15" s="8"/>
      <c r="F15" s="8"/>
      <c r="G15" s="8"/>
      <c r="H15" s="8"/>
      <c r="I15" s="8"/>
      <c r="J15" s="45"/>
      <c r="L15" s="58" t="s">
        <v>118</v>
      </c>
      <c r="M15" s="71" t="s">
        <v>80</v>
      </c>
      <c r="N15" s="71"/>
      <c r="O15" s="71" t="s">
        <v>245</v>
      </c>
      <c r="P15" s="71" t="s">
        <v>108</v>
      </c>
      <c r="Q15" s="71" t="s">
        <v>18</v>
      </c>
      <c r="R15" s="71"/>
      <c r="T15" s="660" t="s">
        <v>116</v>
      </c>
      <c r="U15" s="660"/>
      <c r="V15" s="660"/>
      <c r="W15" s="660"/>
      <c r="X15" s="660"/>
    </row>
    <row r="16" spans="1:24">
      <c r="A16" s="1" t="s">
        <v>17</v>
      </c>
      <c r="C16" s="92"/>
      <c r="D16" s="92"/>
      <c r="E16" s="18" t="s">
        <v>2</v>
      </c>
      <c r="F16" s="18" t="s">
        <v>3</v>
      </c>
      <c r="G16" s="18" t="s">
        <v>4</v>
      </c>
      <c r="H16" s="18" t="s">
        <v>8</v>
      </c>
      <c r="I16" s="18" t="s">
        <v>9</v>
      </c>
      <c r="J16" s="46" t="s">
        <v>1</v>
      </c>
      <c r="L16" s="78" t="s">
        <v>117</v>
      </c>
      <c r="M16" s="46" t="s">
        <v>15</v>
      </c>
      <c r="N16" s="46" t="s">
        <v>245</v>
      </c>
      <c r="O16" s="46" t="s">
        <v>101</v>
      </c>
      <c r="P16" s="46" t="s">
        <v>109</v>
      </c>
      <c r="Q16" s="46" t="s">
        <v>111</v>
      </c>
      <c r="R16" s="46" t="s">
        <v>101</v>
      </c>
      <c r="S16" s="23"/>
      <c r="T16" s="24" t="s">
        <v>31</v>
      </c>
      <c r="U16" s="15" t="s">
        <v>32</v>
      </c>
      <c r="V16" s="15" t="s">
        <v>33</v>
      </c>
      <c r="W16" s="15" t="s">
        <v>34</v>
      </c>
      <c r="X16" s="15" t="s">
        <v>35</v>
      </c>
    </row>
    <row r="17" spans="1:28">
      <c r="A17" s="58" t="s">
        <v>61</v>
      </c>
      <c r="B17" s="58" t="s">
        <v>62</v>
      </c>
      <c r="D17" s="4"/>
      <c r="E17" s="3"/>
      <c r="F17" s="3"/>
      <c r="G17" s="3"/>
      <c r="H17" s="3"/>
      <c r="I17" s="3"/>
      <c r="J17" s="47"/>
      <c r="L17" s="24"/>
      <c r="M17" s="63"/>
      <c r="N17" s="63"/>
      <c r="O17" s="63"/>
      <c r="P17" s="229"/>
      <c r="Q17" s="63"/>
      <c r="R17" s="229"/>
      <c r="S17" s="3"/>
      <c r="T17" s="24"/>
      <c r="U17" s="15"/>
      <c r="V17" s="15"/>
      <c r="W17" s="15"/>
      <c r="X17" s="15"/>
      <c r="Y17" s="4"/>
      <c r="Z17" s="4"/>
      <c r="AA17" s="4"/>
      <c r="AB17" s="4"/>
    </row>
    <row r="18" spans="1:28">
      <c r="A18" s="103"/>
      <c r="B18" s="15" t="s">
        <v>334</v>
      </c>
      <c r="D18" s="34" t="s">
        <v>121</v>
      </c>
      <c r="E18" s="100">
        <f>ROUND($Q18*$R18,6)</f>
        <v>0</v>
      </c>
      <c r="F18" s="100">
        <f>ROUND($Q19*$R19,6)</f>
        <v>0</v>
      </c>
      <c r="G18" s="100">
        <f>ROUND($Q20*$R20,6)</f>
        <v>0</v>
      </c>
      <c r="H18" s="100">
        <f>ROUND($Q21*$R21,6)</f>
        <v>0</v>
      </c>
      <c r="I18" s="100">
        <f>ROUND($Q22*$R22,6)</f>
        <v>0</v>
      </c>
      <c r="J18" s="47"/>
      <c r="L18" s="150">
        <v>0</v>
      </c>
      <c r="M18" s="230">
        <f>ROUND(L18/12,2)</f>
        <v>0</v>
      </c>
      <c r="N18" s="230">
        <v>0</v>
      </c>
      <c r="O18" s="224">
        <v>0</v>
      </c>
      <c r="P18" s="227">
        <v>1.03</v>
      </c>
      <c r="Q18" s="228">
        <v>0</v>
      </c>
      <c r="R18" s="224">
        <v>12</v>
      </c>
      <c r="S18" s="3"/>
      <c r="T18" s="25" t="e">
        <f>(E20+E21)/E19</f>
        <v>#DIV/0!</v>
      </c>
      <c r="U18" s="25" t="e">
        <f>(F20+F21)/F19</f>
        <v>#DIV/0!</v>
      </c>
      <c r="V18" s="25" t="e">
        <f>(G20+G21)/G19</f>
        <v>#DIV/0!</v>
      </c>
      <c r="W18" s="25" t="e">
        <f>(H20+H21)/H19</f>
        <v>#DIV/0!</v>
      </c>
      <c r="X18" s="25" t="e">
        <f>(I20+I21)/I19</f>
        <v>#DIV/0!</v>
      </c>
      <c r="Y18" s="4"/>
      <c r="Z18" s="4"/>
      <c r="AA18" s="4"/>
      <c r="AB18" s="4"/>
    </row>
    <row r="19" spans="1:28">
      <c r="B19" s="29" t="s">
        <v>328</v>
      </c>
      <c r="C19" s="100"/>
      <c r="D19" s="74" t="s">
        <v>15</v>
      </c>
      <c r="E19" s="57">
        <f>ROUND((M18+N18)*E18*P18,0)</f>
        <v>0</v>
      </c>
      <c r="F19" s="57">
        <f>ROUND((M18+N18)*F18*P18*P19,0)</f>
        <v>0</v>
      </c>
      <c r="G19" s="57">
        <f>ROUND((M18+N18)*G18*P18*P19*P20,0)</f>
        <v>0</v>
      </c>
      <c r="H19" s="57">
        <f>ROUND((M18+N18)*H18*P18*P19*P20*P21,0)</f>
        <v>0</v>
      </c>
      <c r="I19" s="57">
        <f>ROUND((M18+N18)*I18*P18*P19*P20*P21*P22,0)</f>
        <v>0</v>
      </c>
      <c r="J19" s="172">
        <f>SUM(E19:I19)</f>
        <v>0</v>
      </c>
      <c r="L19" s="231"/>
      <c r="M19" s="63"/>
      <c r="N19" s="63"/>
      <c r="O19" s="63"/>
      <c r="P19" s="227">
        <v>1.03</v>
      </c>
      <c r="Q19" s="228">
        <v>0</v>
      </c>
      <c r="R19" s="224">
        <v>12</v>
      </c>
      <c r="S19" s="17"/>
    </row>
    <row r="20" spans="1:28">
      <c r="A20" s="10"/>
      <c r="B20" s="4"/>
      <c r="C20" s="100"/>
      <c r="D20" s="74" t="s">
        <v>30</v>
      </c>
      <c r="E20" s="57">
        <f>ROUND(E19*$P$13,0)</f>
        <v>0</v>
      </c>
      <c r="F20" s="57">
        <f>ROUND(F19*$P$13,0)</f>
        <v>0</v>
      </c>
      <c r="G20" s="57">
        <f>ROUND(G19*$P$13,0)</f>
        <v>0</v>
      </c>
      <c r="H20" s="57">
        <f>ROUND(H19*$P$13,0)</f>
        <v>0</v>
      </c>
      <c r="I20" s="57">
        <f>ROUND(I19*$P$13,0)</f>
        <v>0</v>
      </c>
      <c r="J20" s="172">
        <f>SUM(E20:I20)</f>
        <v>0</v>
      </c>
      <c r="L20" s="231"/>
      <c r="M20" s="63"/>
      <c r="N20" s="63"/>
      <c r="O20" s="63"/>
      <c r="P20" s="227">
        <v>1.03</v>
      </c>
      <c r="Q20" s="228">
        <v>0</v>
      </c>
      <c r="R20" s="224">
        <v>12</v>
      </c>
      <c r="S20" s="17"/>
      <c r="T20" s="25"/>
      <c r="U20" s="25"/>
      <c r="V20" s="25"/>
      <c r="W20" s="25"/>
      <c r="X20" s="25"/>
    </row>
    <row r="21" spans="1:28" ht="15">
      <c r="A21" s="10"/>
      <c r="B21" s="4"/>
      <c r="C21" s="100"/>
      <c r="D21" s="74" t="s">
        <v>29</v>
      </c>
      <c r="E21" s="184">
        <f>ROUND($P$14*E18,0)</f>
        <v>0</v>
      </c>
      <c r="F21" s="184">
        <f>ROUND($P$14*F18,0)</f>
        <v>0</v>
      </c>
      <c r="G21" s="184">
        <f>ROUND($P$14*G18,0)</f>
        <v>0</v>
      </c>
      <c r="H21" s="184">
        <f>ROUND($P$14*H18,0)</f>
        <v>0</v>
      </c>
      <c r="I21" s="184">
        <f>ROUND($P$14*I18,0)</f>
        <v>0</v>
      </c>
      <c r="J21" s="181">
        <f>SUM(E21:I21)</f>
        <v>0</v>
      </c>
      <c r="L21" s="231"/>
      <c r="M21" s="63"/>
      <c r="N21" s="63"/>
      <c r="O21" s="63"/>
      <c r="P21" s="227">
        <v>1.03</v>
      </c>
      <c r="Q21" s="228">
        <v>0</v>
      </c>
      <c r="R21" s="224">
        <v>12</v>
      </c>
      <c r="S21" s="17"/>
      <c r="T21" s="25"/>
      <c r="U21" s="25"/>
      <c r="V21" s="25"/>
      <c r="W21" s="25"/>
      <c r="X21" s="25"/>
    </row>
    <row r="22" spans="1:28">
      <c r="A22" s="10"/>
      <c r="B22" s="4"/>
      <c r="C22" s="100"/>
      <c r="D22" s="77" t="s">
        <v>171</v>
      </c>
      <c r="E22" s="185">
        <f>SUM(E20:E21)</f>
        <v>0</v>
      </c>
      <c r="F22" s="185">
        <f t="shared" ref="F22:I22" si="0">SUM(F20:F21)</f>
        <v>0</v>
      </c>
      <c r="G22" s="185">
        <f t="shared" si="0"/>
        <v>0</v>
      </c>
      <c r="H22" s="185">
        <f t="shared" si="0"/>
        <v>0</v>
      </c>
      <c r="I22" s="185">
        <f t="shared" si="0"/>
        <v>0</v>
      </c>
      <c r="J22" s="186">
        <f>SUM(J20:J21)</f>
        <v>0</v>
      </c>
      <c r="L22" s="231"/>
      <c r="M22" s="63"/>
      <c r="N22" s="63"/>
      <c r="O22" s="63"/>
      <c r="P22" s="227">
        <v>1.03</v>
      </c>
      <c r="Q22" s="228">
        <v>0</v>
      </c>
      <c r="R22" s="224">
        <v>12</v>
      </c>
      <c r="S22" s="17"/>
      <c r="T22" s="25"/>
      <c r="U22" s="25"/>
      <c r="V22" s="25"/>
      <c r="W22" s="25"/>
      <c r="X22" s="25"/>
    </row>
    <row r="23" spans="1:28">
      <c r="A23" s="10"/>
      <c r="B23" s="4"/>
      <c r="C23" s="100"/>
      <c r="D23" s="74"/>
      <c r="E23" s="17"/>
      <c r="F23" s="17"/>
      <c r="G23" s="17"/>
      <c r="H23" s="17"/>
      <c r="I23" s="17"/>
      <c r="J23" s="26"/>
      <c r="L23" s="231"/>
      <c r="M23" s="63"/>
      <c r="N23" s="63"/>
      <c r="O23" s="63"/>
      <c r="P23" s="32"/>
      <c r="Q23" s="63"/>
      <c r="R23" s="32"/>
      <c r="S23" s="17"/>
      <c r="T23" s="5"/>
      <c r="U23" s="4"/>
    </row>
    <row r="24" spans="1:28">
      <c r="A24" s="494"/>
      <c r="B24" s="15" t="s">
        <v>334</v>
      </c>
      <c r="C24" s="101"/>
      <c r="D24" s="34" t="s">
        <v>121</v>
      </c>
      <c r="E24" s="100">
        <f>ROUND($Q24*$R24,6)</f>
        <v>0</v>
      </c>
      <c r="F24" s="100">
        <f>ROUND($Q25*$R25,6)</f>
        <v>0</v>
      </c>
      <c r="G24" s="100">
        <f>ROUND($Q26*$R26,6)</f>
        <v>0</v>
      </c>
      <c r="H24" s="100">
        <f>ROUND($Q27*$R27,6)</f>
        <v>0</v>
      </c>
      <c r="I24" s="100">
        <f>ROUND($Q28*$R28,6)</f>
        <v>0</v>
      </c>
      <c r="J24" s="47"/>
      <c r="L24" s="150">
        <v>0</v>
      </c>
      <c r="M24" s="230">
        <f>ROUND(L24/12,2)</f>
        <v>0</v>
      </c>
      <c r="N24" s="230">
        <v>0</v>
      </c>
      <c r="O24" s="224">
        <v>0</v>
      </c>
      <c r="P24" s="227">
        <v>1.03</v>
      </c>
      <c r="Q24" s="228">
        <v>0</v>
      </c>
      <c r="R24" s="76">
        <f>$R$18</f>
        <v>12</v>
      </c>
      <c r="S24" s="3"/>
      <c r="T24" s="25" t="e">
        <f>(E26+E27)/E25</f>
        <v>#DIV/0!</v>
      </c>
      <c r="U24" s="25" t="e">
        <f>(F26+F27)/F25</f>
        <v>#DIV/0!</v>
      </c>
      <c r="V24" s="25" t="e">
        <f>(G26+G27)/G25</f>
        <v>#DIV/0!</v>
      </c>
      <c r="W24" s="25" t="e">
        <f>(H26+H27)/H25</f>
        <v>#DIV/0!</v>
      </c>
      <c r="X24" s="25" t="e">
        <f>(I26+I27)/I25</f>
        <v>#DIV/0!</v>
      </c>
    </row>
    <row r="25" spans="1:28">
      <c r="A25" s="10"/>
      <c r="B25" s="29" t="s">
        <v>328</v>
      </c>
      <c r="C25" s="100"/>
      <c r="D25" s="74" t="s">
        <v>15</v>
      </c>
      <c r="E25" s="57">
        <f>ROUND((M24+N24)*E24*P24,0)</f>
        <v>0</v>
      </c>
      <c r="F25" s="57">
        <f>ROUND((M24+N24)*F24*P24*P25,0)</f>
        <v>0</v>
      </c>
      <c r="G25" s="57">
        <f>ROUND((M24+N24)*G24*P24*P25*P26,0)</f>
        <v>0</v>
      </c>
      <c r="H25" s="57">
        <f>ROUND((M24+N24)*H24*P24*P25*P26*P27,0)</f>
        <v>0</v>
      </c>
      <c r="I25" s="57">
        <f>ROUND((M24+N24)*I24*P24*P25*P26*P27*P28,0)</f>
        <v>0</v>
      </c>
      <c r="J25" s="172">
        <f>SUM(E25:I25)</f>
        <v>0</v>
      </c>
      <c r="L25" s="231"/>
      <c r="M25" s="63"/>
      <c r="N25" s="63"/>
      <c r="O25" s="63"/>
      <c r="P25" s="227">
        <v>1.03</v>
      </c>
      <c r="Q25" s="228">
        <v>0</v>
      </c>
      <c r="R25" s="76">
        <f>$R$19</f>
        <v>12</v>
      </c>
      <c r="S25" s="17"/>
    </row>
    <row r="26" spans="1:28" ht="15" customHeight="1">
      <c r="A26" s="10"/>
      <c r="B26" s="4"/>
      <c r="C26" s="100"/>
      <c r="D26" s="74" t="s">
        <v>30</v>
      </c>
      <c r="E26" s="57">
        <f>ROUND(E25*$P$13,0)</f>
        <v>0</v>
      </c>
      <c r="F26" s="57">
        <f>ROUND(F25*$P$13,0)</f>
        <v>0</v>
      </c>
      <c r="G26" s="57">
        <f>ROUND(G25*$P$13,0)</f>
        <v>0</v>
      </c>
      <c r="H26" s="57">
        <f>ROUND(H25*$P$13,0)</f>
        <v>0</v>
      </c>
      <c r="I26" s="57">
        <f>ROUND(I25*$P$13,0)</f>
        <v>0</v>
      </c>
      <c r="J26" s="172">
        <f>SUM(E26:I26)</f>
        <v>0</v>
      </c>
      <c r="L26" s="231"/>
      <c r="M26" s="63"/>
      <c r="N26" s="63"/>
      <c r="O26" s="63"/>
      <c r="P26" s="227">
        <v>1.03</v>
      </c>
      <c r="Q26" s="228">
        <v>0</v>
      </c>
      <c r="R26" s="76">
        <f>$R$20</f>
        <v>12</v>
      </c>
      <c r="S26" s="17"/>
      <c r="T26" s="25"/>
      <c r="U26" s="25"/>
      <c r="V26" s="25"/>
      <c r="W26" s="25"/>
      <c r="X26" s="25"/>
    </row>
    <row r="27" spans="1:28" ht="13.5" customHeight="1">
      <c r="A27" s="10"/>
      <c r="B27" s="4"/>
      <c r="C27" s="100"/>
      <c r="D27" s="74" t="s">
        <v>29</v>
      </c>
      <c r="E27" s="184">
        <f>ROUND($P$14*E24,0)</f>
        <v>0</v>
      </c>
      <c r="F27" s="184">
        <f>ROUND($P$14*F24,0)</f>
        <v>0</v>
      </c>
      <c r="G27" s="184">
        <f>ROUND($P$14*G24,0)</f>
        <v>0</v>
      </c>
      <c r="H27" s="184">
        <f>ROUND($P$14*H24,0)</f>
        <v>0</v>
      </c>
      <c r="I27" s="184">
        <f>ROUND($P$14*I24,0)</f>
        <v>0</v>
      </c>
      <c r="J27" s="181">
        <f>SUM(E27:I27)</f>
        <v>0</v>
      </c>
      <c r="L27" s="231"/>
      <c r="M27" s="63"/>
      <c r="N27" s="63"/>
      <c r="O27" s="63"/>
      <c r="P27" s="227">
        <v>1.03</v>
      </c>
      <c r="Q27" s="228">
        <v>0</v>
      </c>
      <c r="R27" s="76">
        <f>$R$21</f>
        <v>12</v>
      </c>
      <c r="S27" s="17"/>
      <c r="T27" s="25"/>
      <c r="U27" s="25"/>
      <c r="V27" s="25"/>
      <c r="W27" s="25"/>
      <c r="X27" s="25"/>
    </row>
    <row r="28" spans="1:28">
      <c r="A28" s="10"/>
      <c r="B28" s="4"/>
      <c r="C28" s="100"/>
      <c r="D28" s="77" t="s">
        <v>171</v>
      </c>
      <c r="E28" s="185">
        <f>SUM(E26:E27)</f>
        <v>0</v>
      </c>
      <c r="F28" s="185">
        <f t="shared" ref="F28:I28" si="1">SUM(F26:F27)</f>
        <v>0</v>
      </c>
      <c r="G28" s="185">
        <f t="shared" si="1"/>
        <v>0</v>
      </c>
      <c r="H28" s="185">
        <f t="shared" si="1"/>
        <v>0</v>
      </c>
      <c r="I28" s="185">
        <f t="shared" si="1"/>
        <v>0</v>
      </c>
      <c r="J28" s="186">
        <f>SUM(J26:J27)</f>
        <v>0</v>
      </c>
      <c r="L28" s="231"/>
      <c r="M28" s="63"/>
      <c r="N28" s="63"/>
      <c r="O28" s="63"/>
      <c r="P28" s="227">
        <v>1.03</v>
      </c>
      <c r="Q28" s="228">
        <v>0</v>
      </c>
      <c r="R28" s="76">
        <f>$R$22</f>
        <v>12</v>
      </c>
      <c r="S28" s="17"/>
      <c r="T28" s="25"/>
      <c r="U28" s="25"/>
      <c r="V28" s="25"/>
      <c r="W28" s="25"/>
      <c r="X28" s="25"/>
    </row>
    <row r="29" spans="1:28">
      <c r="A29" s="10"/>
      <c r="B29" s="4"/>
      <c r="C29" s="100"/>
      <c r="D29" s="74"/>
      <c r="E29" s="17"/>
      <c r="F29" s="17"/>
      <c r="G29" s="17"/>
      <c r="H29" s="17"/>
      <c r="I29" s="17"/>
      <c r="J29" s="26"/>
      <c r="L29" s="231"/>
      <c r="M29" s="63"/>
      <c r="N29" s="63"/>
      <c r="O29" s="63"/>
      <c r="P29" s="32"/>
      <c r="Q29" s="63"/>
      <c r="R29" s="32"/>
      <c r="S29" s="17"/>
      <c r="T29" s="5"/>
      <c r="U29" s="4"/>
    </row>
    <row r="30" spans="1:28">
      <c r="A30" s="103"/>
      <c r="B30" s="15" t="s">
        <v>60</v>
      </c>
      <c r="C30" s="101"/>
      <c r="D30" s="34" t="s">
        <v>121</v>
      </c>
      <c r="E30" s="100">
        <f>ROUND($Q30*$R30,6)</f>
        <v>0</v>
      </c>
      <c r="F30" s="100">
        <f>ROUND($Q31*$R31,6)</f>
        <v>0</v>
      </c>
      <c r="G30" s="100">
        <f>ROUND($Q32*$R32,6)</f>
        <v>0</v>
      </c>
      <c r="H30" s="100">
        <f>ROUND($Q33*$R33,6)</f>
        <v>0</v>
      </c>
      <c r="I30" s="100">
        <f>ROUND($Q34*$R34,6)</f>
        <v>0</v>
      </c>
      <c r="J30" s="47"/>
      <c r="L30" s="150">
        <v>0</v>
      </c>
      <c r="M30" s="230">
        <f>ROUND(L30/12,2)</f>
        <v>0</v>
      </c>
      <c r="N30" s="230">
        <v>0</v>
      </c>
      <c r="O30" s="224">
        <v>0</v>
      </c>
      <c r="P30" s="227">
        <v>1.03</v>
      </c>
      <c r="Q30" s="228">
        <v>0</v>
      </c>
      <c r="R30" s="76">
        <f>$R$18</f>
        <v>12</v>
      </c>
      <c r="S30" s="3"/>
      <c r="T30" s="25" t="e">
        <f>(E32+E33)/E31</f>
        <v>#DIV/0!</v>
      </c>
      <c r="U30" s="25" t="e">
        <f>(F32+F33)/F31</f>
        <v>#DIV/0!</v>
      </c>
      <c r="V30" s="25" t="e">
        <f>(G32+G33)/G31</f>
        <v>#DIV/0!</v>
      </c>
      <c r="W30" s="25" t="e">
        <f>(H32+H33)/H31</f>
        <v>#DIV/0!</v>
      </c>
      <c r="X30" s="25" t="e">
        <f>(I32+I33)/I31</f>
        <v>#DIV/0!</v>
      </c>
    </row>
    <row r="31" spans="1:28">
      <c r="B31" s="29" t="s">
        <v>328</v>
      </c>
      <c r="C31" s="100"/>
      <c r="D31" s="74" t="s">
        <v>15</v>
      </c>
      <c r="E31" s="57">
        <f>ROUND((M30+N30)*E30*P30,0)</f>
        <v>0</v>
      </c>
      <c r="F31" s="57">
        <f>ROUND((M30+N30)*F30*P30*P31,0)</f>
        <v>0</v>
      </c>
      <c r="G31" s="57">
        <f>ROUND((M30+N30)*G30*P30*P31*P32,0)</f>
        <v>0</v>
      </c>
      <c r="H31" s="57">
        <f>ROUND((M30+N30)*H30*P30*P31*P32*P33,0)</f>
        <v>0</v>
      </c>
      <c r="I31" s="57">
        <f>ROUND((M30+N30)*I30*P30*P31*P32*P33*P34,0)</f>
        <v>0</v>
      </c>
      <c r="J31" s="172">
        <f>SUM(E31:I31)</f>
        <v>0</v>
      </c>
      <c r="L31" s="231"/>
      <c r="M31" s="63"/>
      <c r="N31" s="63"/>
      <c r="O31" s="63"/>
      <c r="P31" s="227">
        <v>1.03</v>
      </c>
      <c r="Q31" s="228">
        <v>0</v>
      </c>
      <c r="R31" s="76">
        <f>$R$19</f>
        <v>12</v>
      </c>
      <c r="S31" s="17"/>
    </row>
    <row r="32" spans="1:28">
      <c r="A32" s="10"/>
      <c r="B32" s="4"/>
      <c r="C32" s="100"/>
      <c r="D32" s="74" t="s">
        <v>30</v>
      </c>
      <c r="E32" s="57">
        <f>ROUND(E31*$P$13,0)</f>
        <v>0</v>
      </c>
      <c r="F32" s="57">
        <f>ROUND(F31*$P$13,0)</f>
        <v>0</v>
      </c>
      <c r="G32" s="57">
        <f>ROUND(G31*$P$13,0)</f>
        <v>0</v>
      </c>
      <c r="H32" s="57">
        <f>ROUND(H31*$P$13,0)</f>
        <v>0</v>
      </c>
      <c r="I32" s="57">
        <f>ROUND(I31*$P$13,0)</f>
        <v>0</v>
      </c>
      <c r="J32" s="172">
        <f>SUM(E32:I32)</f>
        <v>0</v>
      </c>
      <c r="L32" s="231"/>
      <c r="M32" s="63"/>
      <c r="N32" s="63"/>
      <c r="O32" s="63"/>
      <c r="P32" s="227">
        <v>1.03</v>
      </c>
      <c r="Q32" s="228">
        <v>0</v>
      </c>
      <c r="R32" s="76">
        <f>$R$20</f>
        <v>12</v>
      </c>
      <c r="S32" s="17"/>
      <c r="T32" s="25"/>
      <c r="U32" s="25"/>
      <c r="V32" s="25"/>
      <c r="W32" s="25"/>
      <c r="X32" s="25"/>
    </row>
    <row r="33" spans="1:24" ht="15">
      <c r="A33" s="10"/>
      <c r="B33" s="4"/>
      <c r="C33" s="100"/>
      <c r="D33" s="74" t="s">
        <v>29</v>
      </c>
      <c r="E33" s="184">
        <f>ROUND($P$14*E30,0)</f>
        <v>0</v>
      </c>
      <c r="F33" s="184">
        <f>ROUND($P$14*F30,0)</f>
        <v>0</v>
      </c>
      <c r="G33" s="184">
        <f>ROUND($P$14*G30,0)</f>
        <v>0</v>
      </c>
      <c r="H33" s="184">
        <f>ROUND($P$14*H30,0)</f>
        <v>0</v>
      </c>
      <c r="I33" s="184">
        <f>ROUND($P$14*I30,0)</f>
        <v>0</v>
      </c>
      <c r="J33" s="181">
        <f>SUM(E33:I33)</f>
        <v>0</v>
      </c>
      <c r="L33" s="231"/>
      <c r="M33" s="63"/>
      <c r="N33" s="63"/>
      <c r="O33" s="63"/>
      <c r="P33" s="227">
        <v>1.03</v>
      </c>
      <c r="Q33" s="228">
        <v>0</v>
      </c>
      <c r="R33" s="76">
        <f>$R$21</f>
        <v>12</v>
      </c>
      <c r="S33" s="17"/>
      <c r="T33" s="25"/>
      <c r="U33" s="25"/>
      <c r="V33" s="25"/>
      <c r="W33" s="25"/>
      <c r="X33" s="25"/>
    </row>
    <row r="34" spans="1:24">
      <c r="A34" s="10"/>
      <c r="B34" s="4"/>
      <c r="C34" s="100"/>
      <c r="D34" s="77" t="s">
        <v>171</v>
      </c>
      <c r="E34" s="185">
        <f>SUM(E32:E33)</f>
        <v>0</v>
      </c>
      <c r="F34" s="185">
        <f t="shared" ref="F34:I34" si="2">SUM(F32:F33)</f>
        <v>0</v>
      </c>
      <c r="G34" s="185">
        <f t="shared" si="2"/>
        <v>0</v>
      </c>
      <c r="H34" s="185">
        <f t="shared" si="2"/>
        <v>0</v>
      </c>
      <c r="I34" s="185">
        <f t="shared" si="2"/>
        <v>0</v>
      </c>
      <c r="J34" s="186">
        <f>SUM(J32:J33)</f>
        <v>0</v>
      </c>
      <c r="L34" s="231"/>
      <c r="M34" s="63"/>
      <c r="N34" s="63"/>
      <c r="O34" s="63"/>
      <c r="P34" s="227">
        <v>1.03</v>
      </c>
      <c r="Q34" s="228">
        <v>0</v>
      </c>
      <c r="R34" s="76">
        <f>$R$22</f>
        <v>12</v>
      </c>
      <c r="S34" s="17"/>
      <c r="T34" s="25"/>
      <c r="U34" s="25"/>
      <c r="V34" s="25"/>
      <c r="W34" s="25"/>
      <c r="X34" s="25"/>
    </row>
    <row r="35" spans="1:24">
      <c r="A35" s="10"/>
      <c r="B35" s="4"/>
      <c r="C35" s="100"/>
      <c r="D35" s="74"/>
      <c r="E35" s="17"/>
      <c r="F35" s="17"/>
      <c r="G35" s="17"/>
      <c r="H35" s="17"/>
      <c r="I35" s="17"/>
      <c r="J35" s="26"/>
      <c r="L35" s="231"/>
      <c r="M35" s="63"/>
      <c r="N35" s="63"/>
      <c r="O35" s="63"/>
      <c r="P35" s="32"/>
      <c r="Q35" s="63"/>
      <c r="R35" s="32"/>
      <c r="S35" s="17"/>
      <c r="T35" s="5"/>
      <c r="U35" s="4"/>
    </row>
    <row r="36" spans="1:24">
      <c r="A36" s="104"/>
      <c r="B36" s="15" t="s">
        <v>60</v>
      </c>
      <c r="C36" s="101"/>
      <c r="D36" s="34" t="s">
        <v>121</v>
      </c>
      <c r="E36" s="100">
        <f>ROUND($Q36*$R36,6)</f>
        <v>0</v>
      </c>
      <c r="F36" s="100">
        <f>ROUND($Q37*$R37,6)</f>
        <v>0</v>
      </c>
      <c r="G36" s="100">
        <f>ROUND($Q38*$R38,6)</f>
        <v>0</v>
      </c>
      <c r="H36" s="100">
        <f>ROUND($Q39*$R39,6)</f>
        <v>0</v>
      </c>
      <c r="I36" s="100">
        <f>ROUND($Q40*$R40,6)</f>
        <v>0</v>
      </c>
      <c r="J36" s="47"/>
      <c r="L36" s="150">
        <v>0</v>
      </c>
      <c r="M36" s="230">
        <f>ROUND(L36/12,2)</f>
        <v>0</v>
      </c>
      <c r="N36" s="230">
        <v>0</v>
      </c>
      <c r="O36" s="224">
        <v>0</v>
      </c>
      <c r="P36" s="227">
        <v>1.03</v>
      </c>
      <c r="Q36" s="228">
        <v>0</v>
      </c>
      <c r="R36" s="76">
        <f>$R$18</f>
        <v>12</v>
      </c>
      <c r="S36" s="3"/>
      <c r="T36" s="25" t="e">
        <f>(E38+E39)/E37</f>
        <v>#DIV/0!</v>
      </c>
      <c r="U36" s="25" t="e">
        <f>(F38+F39)/F37</f>
        <v>#DIV/0!</v>
      </c>
      <c r="V36" s="25" t="e">
        <f>(G38+G39)/G37</f>
        <v>#DIV/0!</v>
      </c>
      <c r="W36" s="25" t="e">
        <f>(H38+H39)/H37</f>
        <v>#DIV/0!</v>
      </c>
      <c r="X36" s="25" t="e">
        <f>(I38+I39)/I37</f>
        <v>#DIV/0!</v>
      </c>
    </row>
    <row r="37" spans="1:24">
      <c r="A37" s="10"/>
      <c r="B37" s="29" t="s">
        <v>328</v>
      </c>
      <c r="C37" s="100"/>
      <c r="D37" s="74" t="s">
        <v>15</v>
      </c>
      <c r="E37" s="57">
        <f>ROUND((M36+N36)*E36*P36,0)</f>
        <v>0</v>
      </c>
      <c r="F37" s="57">
        <f>ROUND((M36+N36)*F36*P36*P37,0)</f>
        <v>0</v>
      </c>
      <c r="G37" s="57">
        <f>ROUND((M36+N36)*G36*P36*P37*P38,0)</f>
        <v>0</v>
      </c>
      <c r="H37" s="57">
        <f>ROUND((M36+N36)*H36*P36*P37*P38*P39,0)</f>
        <v>0</v>
      </c>
      <c r="I37" s="57">
        <f>ROUND((M36+N36)*I36*P36*P37*P38*P39*P40,0)</f>
        <v>0</v>
      </c>
      <c r="J37" s="172">
        <f>SUM(E37:I37)</f>
        <v>0</v>
      </c>
      <c r="L37" s="231"/>
      <c r="M37" s="63"/>
      <c r="N37" s="63"/>
      <c r="O37" s="63"/>
      <c r="P37" s="227">
        <v>1.03</v>
      </c>
      <c r="Q37" s="228">
        <v>0</v>
      </c>
      <c r="R37" s="76">
        <f>$R$19</f>
        <v>12</v>
      </c>
      <c r="S37" s="17"/>
    </row>
    <row r="38" spans="1:24">
      <c r="A38" s="10"/>
      <c r="B38" s="4"/>
      <c r="C38" s="100"/>
      <c r="D38" s="74" t="s">
        <v>30</v>
      </c>
      <c r="E38" s="57">
        <f>ROUND(E37*$P$13,0)</f>
        <v>0</v>
      </c>
      <c r="F38" s="57">
        <f>ROUND(F37*$P$13,0)</f>
        <v>0</v>
      </c>
      <c r="G38" s="57">
        <f>ROUND(G37*$P$13,0)</f>
        <v>0</v>
      </c>
      <c r="H38" s="57">
        <f>ROUND(H37*$P$13,0)</f>
        <v>0</v>
      </c>
      <c r="I38" s="57">
        <f>ROUND(I37*$P$13,0)</f>
        <v>0</v>
      </c>
      <c r="J38" s="172">
        <f>SUM(E38:I38)</f>
        <v>0</v>
      </c>
      <c r="L38" s="231"/>
      <c r="M38" s="63"/>
      <c r="N38" s="63"/>
      <c r="O38" s="63"/>
      <c r="P38" s="227">
        <v>1.03</v>
      </c>
      <c r="Q38" s="228">
        <v>0</v>
      </c>
      <c r="R38" s="76">
        <f>$R$20</f>
        <v>12</v>
      </c>
      <c r="S38" s="17"/>
      <c r="T38" s="25"/>
      <c r="U38" s="25"/>
      <c r="V38" s="25"/>
      <c r="W38" s="25"/>
      <c r="X38" s="25"/>
    </row>
    <row r="39" spans="1:24" ht="15">
      <c r="A39" s="10"/>
      <c r="B39" s="4"/>
      <c r="C39" s="100"/>
      <c r="D39" s="74" t="s">
        <v>29</v>
      </c>
      <c r="E39" s="184">
        <f>ROUND($P$14*E36,0)</f>
        <v>0</v>
      </c>
      <c r="F39" s="184">
        <f>ROUND($P$14*F36,0)</f>
        <v>0</v>
      </c>
      <c r="G39" s="184">
        <f>ROUND($P$14*G36,0)</f>
        <v>0</v>
      </c>
      <c r="H39" s="184">
        <f>ROUND($P$14*H36,0)</f>
        <v>0</v>
      </c>
      <c r="I39" s="184">
        <f>ROUND($P$14*I36,0)</f>
        <v>0</v>
      </c>
      <c r="J39" s="181">
        <f>SUM(E39:I39)</f>
        <v>0</v>
      </c>
      <c r="L39" s="231"/>
      <c r="M39" s="63"/>
      <c r="N39" s="63"/>
      <c r="O39" s="63"/>
      <c r="P39" s="227">
        <v>1.03</v>
      </c>
      <c r="Q39" s="228">
        <v>0</v>
      </c>
      <c r="R39" s="76">
        <f>$R$21</f>
        <v>12</v>
      </c>
      <c r="S39" s="17"/>
      <c r="T39" s="25"/>
      <c r="U39" s="25"/>
      <c r="V39" s="25"/>
      <c r="W39" s="25"/>
      <c r="X39" s="25"/>
    </row>
    <row r="40" spans="1:24">
      <c r="A40" s="10"/>
      <c r="B40" s="4"/>
      <c r="C40" s="100"/>
      <c r="D40" s="77" t="s">
        <v>171</v>
      </c>
      <c r="E40" s="185">
        <f>SUM(E38:E39)</f>
        <v>0</v>
      </c>
      <c r="F40" s="185">
        <f t="shared" ref="F40:I40" si="3">SUM(F38:F39)</f>
        <v>0</v>
      </c>
      <c r="G40" s="185">
        <f t="shared" si="3"/>
        <v>0</v>
      </c>
      <c r="H40" s="185">
        <f t="shared" si="3"/>
        <v>0</v>
      </c>
      <c r="I40" s="185">
        <f t="shared" si="3"/>
        <v>0</v>
      </c>
      <c r="J40" s="186">
        <f>SUM(J38:J39)</f>
        <v>0</v>
      </c>
      <c r="L40" s="231"/>
      <c r="M40" s="63"/>
      <c r="N40" s="63"/>
      <c r="O40" s="63"/>
      <c r="P40" s="227">
        <v>1.03</v>
      </c>
      <c r="Q40" s="228">
        <v>0</v>
      </c>
      <c r="R40" s="76">
        <f>$R$22</f>
        <v>12</v>
      </c>
      <c r="S40" s="17"/>
      <c r="T40" s="25"/>
      <c r="U40" s="25"/>
      <c r="V40" s="25"/>
      <c r="W40" s="25"/>
      <c r="X40" s="25"/>
    </row>
    <row r="41" spans="1:24">
      <c r="A41" s="10"/>
      <c r="B41" s="4"/>
      <c r="C41" s="100"/>
      <c r="D41" s="74"/>
      <c r="E41" s="17"/>
      <c r="F41" s="17"/>
      <c r="G41" s="17"/>
      <c r="H41" s="17"/>
      <c r="I41" s="17"/>
      <c r="J41" s="26"/>
      <c r="L41" s="231"/>
      <c r="M41" s="63"/>
      <c r="N41" s="63"/>
      <c r="O41" s="63"/>
      <c r="P41" s="32"/>
      <c r="Q41" s="63"/>
      <c r="R41" s="32"/>
      <c r="S41" s="17"/>
      <c r="T41" s="5"/>
      <c r="U41" s="4"/>
    </row>
    <row r="42" spans="1:24">
      <c r="A42" s="104"/>
      <c r="B42" s="15" t="s">
        <v>60</v>
      </c>
      <c r="C42" s="101"/>
      <c r="D42" s="34" t="s">
        <v>121</v>
      </c>
      <c r="E42" s="100">
        <f>ROUND($Q42*$R42,6)</f>
        <v>0</v>
      </c>
      <c r="F42" s="100">
        <f>ROUND($Q43*$R43,6)</f>
        <v>0</v>
      </c>
      <c r="G42" s="100">
        <f>ROUND($Q44*$R44,6)</f>
        <v>0</v>
      </c>
      <c r="H42" s="100">
        <f>ROUND($Q45*$R45,6)</f>
        <v>0</v>
      </c>
      <c r="I42" s="100">
        <f>ROUND($Q46*$R46,6)</f>
        <v>0</v>
      </c>
      <c r="J42" s="47"/>
      <c r="L42" s="150">
        <v>0</v>
      </c>
      <c r="M42" s="230">
        <f>ROUND(L42/12,2)</f>
        <v>0</v>
      </c>
      <c r="N42" s="230">
        <v>0</v>
      </c>
      <c r="O42" s="224">
        <v>0</v>
      </c>
      <c r="P42" s="227">
        <v>1.03</v>
      </c>
      <c r="Q42" s="228">
        <v>0</v>
      </c>
      <c r="R42" s="76">
        <f>$R$18</f>
        <v>12</v>
      </c>
      <c r="S42" s="3"/>
      <c r="T42" s="25" t="e">
        <f>(E44+E45)/E43</f>
        <v>#DIV/0!</v>
      </c>
      <c r="U42" s="25" t="e">
        <f>(F44+F45)/F43</f>
        <v>#DIV/0!</v>
      </c>
      <c r="V42" s="25" t="e">
        <f>(G44+G45)/G43</f>
        <v>#DIV/0!</v>
      </c>
      <c r="W42" s="25" t="e">
        <f>(H44+H45)/H43</f>
        <v>#DIV/0!</v>
      </c>
      <c r="X42" s="25" t="e">
        <f>(I44+I45)/I43</f>
        <v>#DIV/0!</v>
      </c>
    </row>
    <row r="43" spans="1:24">
      <c r="A43" s="10"/>
      <c r="B43" s="29" t="s">
        <v>328</v>
      </c>
      <c r="C43" s="100"/>
      <c r="D43" s="74" t="s">
        <v>15</v>
      </c>
      <c r="E43" s="57">
        <f>ROUND((M42+N42)*E42*P42,0)</f>
        <v>0</v>
      </c>
      <c r="F43" s="57">
        <f>ROUND((M42+N42)*F42*P42*P43,0)</f>
        <v>0</v>
      </c>
      <c r="G43" s="57">
        <f>ROUND((M42+N42)*G42*P42*P43*P44,0)</f>
        <v>0</v>
      </c>
      <c r="H43" s="57">
        <f>ROUND((M42+N42)*H42*P42*P43*P44*P45,0)</f>
        <v>0</v>
      </c>
      <c r="I43" s="57">
        <f>ROUND((M42+N42)*I42*P42*P43*P44*P45*P46,0)</f>
        <v>0</v>
      </c>
      <c r="J43" s="172">
        <f>SUM(E43:I43)</f>
        <v>0</v>
      </c>
      <c r="L43" s="231"/>
      <c r="M43" s="63"/>
      <c r="N43" s="63"/>
      <c r="O43" s="63"/>
      <c r="P43" s="227">
        <v>1.03</v>
      </c>
      <c r="Q43" s="228">
        <v>0</v>
      </c>
      <c r="R43" s="76">
        <f>$R$19</f>
        <v>12</v>
      </c>
      <c r="S43" s="17"/>
    </row>
    <row r="44" spans="1:24">
      <c r="A44" s="10"/>
      <c r="B44" s="4"/>
      <c r="C44" s="100"/>
      <c r="D44" s="74" t="s">
        <v>30</v>
      </c>
      <c r="E44" s="57">
        <f>ROUND(E43*$P$13,0)</f>
        <v>0</v>
      </c>
      <c r="F44" s="57">
        <f>ROUND(F43*$P$13,0)</f>
        <v>0</v>
      </c>
      <c r="G44" s="57">
        <f>ROUND(G43*$P$13,0)</f>
        <v>0</v>
      </c>
      <c r="H44" s="57">
        <f>ROUND(H43*$P$13,0)</f>
        <v>0</v>
      </c>
      <c r="I44" s="57">
        <f>ROUND(I43*$P$13,0)</f>
        <v>0</v>
      </c>
      <c r="J44" s="172">
        <f>SUM(E44:I44)</f>
        <v>0</v>
      </c>
      <c r="L44" s="231"/>
      <c r="M44" s="63"/>
      <c r="N44" s="63"/>
      <c r="O44" s="63"/>
      <c r="P44" s="227">
        <v>1.03</v>
      </c>
      <c r="Q44" s="228">
        <v>0</v>
      </c>
      <c r="R44" s="76">
        <f>$R$20</f>
        <v>12</v>
      </c>
      <c r="S44" s="17"/>
      <c r="T44" s="25"/>
      <c r="U44" s="25"/>
      <c r="V44" s="25"/>
      <c r="W44" s="25"/>
      <c r="X44" s="25"/>
    </row>
    <row r="45" spans="1:24" ht="15">
      <c r="A45" s="10"/>
      <c r="B45" s="4"/>
      <c r="C45" s="100"/>
      <c r="D45" s="74" t="s">
        <v>29</v>
      </c>
      <c r="E45" s="184">
        <f>ROUND($P$14*E42,0)</f>
        <v>0</v>
      </c>
      <c r="F45" s="184">
        <f>ROUND($P$14*F42,0)</f>
        <v>0</v>
      </c>
      <c r="G45" s="184">
        <f>ROUND($P$14*G42,0)</f>
        <v>0</v>
      </c>
      <c r="H45" s="184">
        <f>ROUND($P$14*H42,0)</f>
        <v>0</v>
      </c>
      <c r="I45" s="184">
        <f>ROUND($P$14*I42,0)</f>
        <v>0</v>
      </c>
      <c r="J45" s="181">
        <f>SUM(E45:I45)</f>
        <v>0</v>
      </c>
      <c r="L45" s="231"/>
      <c r="M45" s="63"/>
      <c r="N45" s="63"/>
      <c r="O45" s="63"/>
      <c r="P45" s="227">
        <v>1.03</v>
      </c>
      <c r="Q45" s="228">
        <v>0</v>
      </c>
      <c r="R45" s="76">
        <f>$R$21</f>
        <v>12</v>
      </c>
      <c r="S45" s="17"/>
      <c r="T45" s="25"/>
      <c r="U45" s="25"/>
      <c r="V45" s="25"/>
      <c r="W45" s="25"/>
      <c r="X45" s="25"/>
    </row>
    <row r="46" spans="1:24">
      <c r="A46" s="10"/>
      <c r="B46" s="4"/>
      <c r="C46" s="100"/>
      <c r="D46" s="77" t="s">
        <v>171</v>
      </c>
      <c r="E46" s="185">
        <f>SUM(E44:E45)</f>
        <v>0</v>
      </c>
      <c r="F46" s="185">
        <f t="shared" ref="F46:I46" si="4">SUM(F44:F45)</f>
        <v>0</v>
      </c>
      <c r="G46" s="185">
        <f t="shared" si="4"/>
        <v>0</v>
      </c>
      <c r="H46" s="185">
        <f t="shared" si="4"/>
        <v>0</v>
      </c>
      <c r="I46" s="185">
        <f t="shared" si="4"/>
        <v>0</v>
      </c>
      <c r="J46" s="186">
        <f>SUM(J44:J45)</f>
        <v>0</v>
      </c>
      <c r="L46" s="231"/>
      <c r="M46" s="63"/>
      <c r="N46" s="63"/>
      <c r="O46" s="63"/>
      <c r="P46" s="227">
        <v>1.03</v>
      </c>
      <c r="Q46" s="228">
        <v>0</v>
      </c>
      <c r="R46" s="76">
        <f>$R$22</f>
        <v>12</v>
      </c>
      <c r="S46" s="17"/>
      <c r="T46" s="25"/>
      <c r="U46" s="25"/>
      <c r="V46" s="25"/>
      <c r="W46" s="25"/>
      <c r="X46" s="25"/>
    </row>
    <row r="47" spans="1:24">
      <c r="A47" s="10"/>
      <c r="B47" s="4"/>
      <c r="C47" s="100"/>
      <c r="D47" s="74"/>
      <c r="E47" s="17"/>
      <c r="F47" s="17"/>
      <c r="G47" s="17"/>
      <c r="H47" s="17"/>
      <c r="I47" s="17"/>
      <c r="J47" s="26"/>
      <c r="L47" s="231"/>
      <c r="M47" s="63"/>
      <c r="N47" s="63"/>
      <c r="O47" s="63"/>
      <c r="P47" s="32"/>
      <c r="Q47" s="63"/>
      <c r="R47" s="32"/>
      <c r="S47" s="17"/>
      <c r="T47" s="5"/>
      <c r="U47" s="4"/>
    </row>
    <row r="48" spans="1:24">
      <c r="A48" s="104"/>
      <c r="B48" s="15" t="s">
        <v>123</v>
      </c>
      <c r="C48" s="101"/>
      <c r="D48" s="34" t="s">
        <v>121</v>
      </c>
      <c r="E48" s="100">
        <f>ROUND($Q48*$R48,6)</f>
        <v>0</v>
      </c>
      <c r="F48" s="100">
        <f>ROUND($Q49*$R49,6)</f>
        <v>0</v>
      </c>
      <c r="G48" s="100">
        <f>ROUND($Q50*$R50,6)</f>
        <v>0</v>
      </c>
      <c r="H48" s="100">
        <f>ROUND($Q51*$R51,6)</f>
        <v>0</v>
      </c>
      <c r="I48" s="100">
        <f>ROUND($Q52*$R52,6)</f>
        <v>0</v>
      </c>
      <c r="J48" s="47"/>
      <c r="L48" s="150">
        <v>0</v>
      </c>
      <c r="M48" s="230">
        <f>ROUND(L48/12,2)</f>
        <v>0</v>
      </c>
      <c r="N48" s="230">
        <v>0</v>
      </c>
      <c r="O48" s="224">
        <v>0</v>
      </c>
      <c r="P48" s="227">
        <v>1.03</v>
      </c>
      <c r="Q48" s="228">
        <v>0</v>
      </c>
      <c r="R48" s="76">
        <f>$R$18</f>
        <v>12</v>
      </c>
      <c r="S48" s="3"/>
      <c r="T48" s="25" t="e">
        <f>(E50+E51)/E49</f>
        <v>#DIV/0!</v>
      </c>
      <c r="U48" s="25" t="e">
        <f>(F50+F51)/F49</f>
        <v>#DIV/0!</v>
      </c>
      <c r="V48" s="25" t="e">
        <f>(G50+G51)/G49</f>
        <v>#DIV/0!</v>
      </c>
      <c r="W48" s="25" t="e">
        <f>(H50+H51)/H49</f>
        <v>#DIV/0!</v>
      </c>
      <c r="X48" s="25" t="e">
        <f>(I50+I51)/I49</f>
        <v>#DIV/0!</v>
      </c>
    </row>
    <row r="49" spans="1:24">
      <c r="A49" s="10"/>
      <c r="B49" s="29" t="s">
        <v>328</v>
      </c>
      <c r="C49" s="100"/>
      <c r="D49" s="74" t="s">
        <v>15</v>
      </c>
      <c r="E49" s="57">
        <f>ROUND((M48+N48)*E48*P48,0)</f>
        <v>0</v>
      </c>
      <c r="F49" s="57">
        <f>ROUND((M48+N48)*F48*P48*P49,0)</f>
        <v>0</v>
      </c>
      <c r="G49" s="57">
        <f>ROUND((M48+N48)*G48*P48*P49*P50,0)</f>
        <v>0</v>
      </c>
      <c r="H49" s="57">
        <f>ROUND((M48+N48)*H48*P48*P49*P50*P51,0)</f>
        <v>0</v>
      </c>
      <c r="I49" s="57">
        <f>ROUND((M48+N48)*I48*P48*P49*P50*P51*P52,0)</f>
        <v>0</v>
      </c>
      <c r="J49" s="172">
        <f>SUM(E49:I49)</f>
        <v>0</v>
      </c>
      <c r="L49" s="231"/>
      <c r="M49" s="63"/>
      <c r="N49" s="63"/>
      <c r="O49" s="63"/>
      <c r="P49" s="227">
        <v>1.03</v>
      </c>
      <c r="Q49" s="228">
        <v>0</v>
      </c>
      <c r="R49" s="76">
        <f>$R$19</f>
        <v>12</v>
      </c>
      <c r="S49" s="17"/>
    </row>
    <row r="50" spans="1:24">
      <c r="A50" s="10"/>
      <c r="B50" s="4"/>
      <c r="C50" s="100"/>
      <c r="D50" s="74" t="s">
        <v>30</v>
      </c>
      <c r="E50" s="57">
        <f>ROUND(E49*$P$13,0)</f>
        <v>0</v>
      </c>
      <c r="F50" s="57">
        <f>ROUND(F49*$P$13,0)</f>
        <v>0</v>
      </c>
      <c r="G50" s="57">
        <f>ROUND(G49*$P$13,0)</f>
        <v>0</v>
      </c>
      <c r="H50" s="57">
        <f>ROUND(H49*$P$13,0)</f>
        <v>0</v>
      </c>
      <c r="I50" s="57">
        <f>ROUND(I49*$P$13,0)</f>
        <v>0</v>
      </c>
      <c r="J50" s="172">
        <f>SUM(E50:I50)</f>
        <v>0</v>
      </c>
      <c r="L50" s="231"/>
      <c r="M50" s="63"/>
      <c r="N50" s="63"/>
      <c r="O50" s="63"/>
      <c r="P50" s="227">
        <v>1.03</v>
      </c>
      <c r="Q50" s="228">
        <v>0</v>
      </c>
      <c r="R50" s="76">
        <f>$R$20</f>
        <v>12</v>
      </c>
      <c r="S50" s="17"/>
      <c r="T50" s="25"/>
      <c r="U50" s="25"/>
      <c r="V50" s="25"/>
      <c r="W50" s="25"/>
      <c r="X50" s="25"/>
    </row>
    <row r="51" spans="1:24" ht="15">
      <c r="A51" s="10"/>
      <c r="B51" s="4"/>
      <c r="C51" s="100"/>
      <c r="D51" s="74" t="s">
        <v>29</v>
      </c>
      <c r="E51" s="184">
        <f>ROUND($P$14*E48,0)</f>
        <v>0</v>
      </c>
      <c r="F51" s="184">
        <f>ROUND($P$14*F48,0)</f>
        <v>0</v>
      </c>
      <c r="G51" s="184">
        <f>ROUND($P$14*G48,0)</f>
        <v>0</v>
      </c>
      <c r="H51" s="184">
        <f>ROUND($P$14*H48,0)</f>
        <v>0</v>
      </c>
      <c r="I51" s="184">
        <f>ROUND($P$14*I48,0)</f>
        <v>0</v>
      </c>
      <c r="J51" s="181">
        <f>SUM(E51:I51)</f>
        <v>0</v>
      </c>
      <c r="L51" s="231"/>
      <c r="M51" s="63"/>
      <c r="N51" s="63"/>
      <c r="O51" s="63"/>
      <c r="P51" s="227">
        <v>1.03</v>
      </c>
      <c r="Q51" s="228">
        <v>0</v>
      </c>
      <c r="R51" s="76">
        <f>$R$21</f>
        <v>12</v>
      </c>
      <c r="S51" s="17"/>
      <c r="T51" s="25"/>
      <c r="U51" s="25"/>
      <c r="V51" s="25"/>
      <c r="W51" s="25"/>
      <c r="X51" s="25"/>
    </row>
    <row r="52" spans="1:24">
      <c r="A52" s="10"/>
      <c r="B52" s="4"/>
      <c r="C52" s="100"/>
      <c r="D52" s="77" t="s">
        <v>171</v>
      </c>
      <c r="E52" s="185">
        <f>SUM(E50:E51)</f>
        <v>0</v>
      </c>
      <c r="F52" s="185">
        <f t="shared" ref="F52:I52" si="5">SUM(F50:F51)</f>
        <v>0</v>
      </c>
      <c r="G52" s="185">
        <f t="shared" si="5"/>
        <v>0</v>
      </c>
      <c r="H52" s="185">
        <f t="shared" si="5"/>
        <v>0</v>
      </c>
      <c r="I52" s="185">
        <f t="shared" si="5"/>
        <v>0</v>
      </c>
      <c r="J52" s="186">
        <f>SUM(J50:J51)</f>
        <v>0</v>
      </c>
      <c r="L52" s="231"/>
      <c r="M52" s="63"/>
      <c r="N52" s="63"/>
      <c r="O52" s="63"/>
      <c r="P52" s="227">
        <v>1.03</v>
      </c>
      <c r="Q52" s="228">
        <v>0</v>
      </c>
      <c r="R52" s="76">
        <f>$R$22</f>
        <v>12</v>
      </c>
      <c r="S52" s="17"/>
      <c r="T52" s="25"/>
      <c r="U52" s="25"/>
      <c r="V52" s="25"/>
      <c r="W52" s="25"/>
      <c r="X52" s="25"/>
    </row>
    <row r="53" spans="1:24">
      <c r="A53" s="10"/>
      <c r="B53" s="4"/>
      <c r="C53" s="100"/>
      <c r="D53" s="74"/>
      <c r="E53" s="17"/>
      <c r="F53" s="17"/>
      <c r="G53" s="17"/>
      <c r="H53" s="17"/>
      <c r="I53" s="17"/>
      <c r="J53" s="26"/>
      <c r="L53" s="231"/>
      <c r="M53" s="63"/>
      <c r="N53" s="63"/>
      <c r="O53" s="63"/>
      <c r="P53" s="32"/>
      <c r="Q53" s="63"/>
      <c r="R53" s="32"/>
      <c r="S53" s="17"/>
      <c r="T53" s="5"/>
      <c r="U53" s="4"/>
    </row>
    <row r="54" spans="1:24">
      <c r="A54" s="104"/>
      <c r="B54" s="15" t="s">
        <v>123</v>
      </c>
      <c r="C54" s="101"/>
      <c r="D54" s="34" t="s">
        <v>121</v>
      </c>
      <c r="E54" s="100">
        <f>ROUND($Q54*$R54,6)</f>
        <v>0</v>
      </c>
      <c r="F54" s="100">
        <f>ROUND($Q55*$R55,6)</f>
        <v>0</v>
      </c>
      <c r="G54" s="100">
        <f>ROUND($Q56*$R56,6)</f>
        <v>0</v>
      </c>
      <c r="H54" s="100">
        <f>ROUND($Q57*$R57,6)</f>
        <v>0</v>
      </c>
      <c r="I54" s="100">
        <f>ROUND($Q58*$R58,6)</f>
        <v>0</v>
      </c>
      <c r="J54" s="47"/>
      <c r="L54" s="150">
        <v>0</v>
      </c>
      <c r="M54" s="230">
        <f>ROUND(L54/12,2)</f>
        <v>0</v>
      </c>
      <c r="N54" s="230">
        <v>0</v>
      </c>
      <c r="O54" s="224">
        <v>0</v>
      </c>
      <c r="P54" s="227">
        <v>1.03</v>
      </c>
      <c r="Q54" s="228">
        <v>0</v>
      </c>
      <c r="R54" s="76">
        <f>$R$18</f>
        <v>12</v>
      </c>
      <c r="S54" s="3"/>
      <c r="T54" s="25" t="e">
        <f>(E56+E57)/E55</f>
        <v>#DIV/0!</v>
      </c>
      <c r="U54" s="25" t="e">
        <f>(F56+F57)/F55</f>
        <v>#DIV/0!</v>
      </c>
      <c r="V54" s="25" t="e">
        <f>(G56+G57)/G55</f>
        <v>#DIV/0!</v>
      </c>
      <c r="W54" s="25" t="e">
        <f>(H56+H57)/H55</f>
        <v>#DIV/0!</v>
      </c>
      <c r="X54" s="25" t="e">
        <f>(I56+I57)/I55</f>
        <v>#DIV/0!</v>
      </c>
    </row>
    <row r="55" spans="1:24">
      <c r="A55" s="10"/>
      <c r="B55" s="29" t="s">
        <v>328</v>
      </c>
      <c r="C55" s="100"/>
      <c r="D55" s="74" t="s">
        <v>15</v>
      </c>
      <c r="E55" s="57">
        <f>ROUND((M54+N54)*E54*P54,0)</f>
        <v>0</v>
      </c>
      <c r="F55" s="57">
        <f>ROUND((M54+N54)*F54*P54*P55,0)</f>
        <v>0</v>
      </c>
      <c r="G55" s="57">
        <f>ROUND((M54+N54)*G54*P54*P55*P56,0)</f>
        <v>0</v>
      </c>
      <c r="H55" s="57">
        <f>ROUND((M54+N54)*H54*P54*P55*P56*P57,0)</f>
        <v>0</v>
      </c>
      <c r="I55" s="57">
        <f>ROUND((M54+N54)*I54*P54*P55*P56*P57*P58,0)</f>
        <v>0</v>
      </c>
      <c r="J55" s="172">
        <f>SUM(E55:I55)</f>
        <v>0</v>
      </c>
      <c r="L55" s="231"/>
      <c r="M55" s="63"/>
      <c r="N55" s="63"/>
      <c r="O55" s="63"/>
      <c r="P55" s="227">
        <v>1.03</v>
      </c>
      <c r="Q55" s="228">
        <v>0</v>
      </c>
      <c r="R55" s="76">
        <f>$R$19</f>
        <v>12</v>
      </c>
      <c r="S55" s="17"/>
    </row>
    <row r="56" spans="1:24">
      <c r="A56" s="10"/>
      <c r="B56" s="4"/>
      <c r="C56" s="100"/>
      <c r="D56" s="74" t="s">
        <v>30</v>
      </c>
      <c r="E56" s="57">
        <f>ROUND(E55*$P$13,0)</f>
        <v>0</v>
      </c>
      <c r="F56" s="57">
        <f>ROUND(F55*$P$13,0)</f>
        <v>0</v>
      </c>
      <c r="G56" s="57">
        <f>ROUND(G55*$P$13,0)</f>
        <v>0</v>
      </c>
      <c r="H56" s="57">
        <f>ROUND(H55*$P$13,0)</f>
        <v>0</v>
      </c>
      <c r="I56" s="57">
        <f>ROUND(I55*$P$13,0)</f>
        <v>0</v>
      </c>
      <c r="J56" s="172">
        <f>SUM(E56:I56)</f>
        <v>0</v>
      </c>
      <c r="L56" s="231"/>
      <c r="M56" s="63"/>
      <c r="N56" s="63"/>
      <c r="O56" s="63"/>
      <c r="P56" s="227">
        <v>1.03</v>
      </c>
      <c r="Q56" s="228">
        <v>0</v>
      </c>
      <c r="R56" s="76">
        <f>$R$20</f>
        <v>12</v>
      </c>
      <c r="S56" s="17"/>
      <c r="T56" s="25"/>
      <c r="U56" s="25"/>
      <c r="V56" s="25"/>
      <c r="W56" s="25"/>
      <c r="X56" s="25"/>
    </row>
    <row r="57" spans="1:24" ht="15">
      <c r="A57" s="10"/>
      <c r="B57" s="4"/>
      <c r="C57" s="100"/>
      <c r="D57" s="74" t="s">
        <v>29</v>
      </c>
      <c r="E57" s="184">
        <f>ROUND($P$14*E54,0)</f>
        <v>0</v>
      </c>
      <c r="F57" s="184">
        <f>ROUND($P$14*F54,0)</f>
        <v>0</v>
      </c>
      <c r="G57" s="184">
        <f>ROUND($P$14*G54,0)</f>
        <v>0</v>
      </c>
      <c r="H57" s="184">
        <f>ROUND($P$14*H54,0)</f>
        <v>0</v>
      </c>
      <c r="I57" s="184">
        <f>ROUND($P$14*I54,0)</f>
        <v>0</v>
      </c>
      <c r="J57" s="181">
        <f>SUM(E57:I57)</f>
        <v>0</v>
      </c>
      <c r="L57" s="231"/>
      <c r="M57" s="63"/>
      <c r="N57" s="63"/>
      <c r="O57" s="63"/>
      <c r="P57" s="227">
        <v>1.03</v>
      </c>
      <c r="Q57" s="228">
        <v>0</v>
      </c>
      <c r="R57" s="76">
        <f>$R$21</f>
        <v>12</v>
      </c>
      <c r="S57" s="17"/>
      <c r="T57" s="25"/>
      <c r="U57" s="25"/>
      <c r="V57" s="25"/>
      <c r="W57" s="25"/>
      <c r="X57" s="25"/>
    </row>
    <row r="58" spans="1:24">
      <c r="A58" s="10"/>
      <c r="B58" s="4"/>
      <c r="C58" s="100"/>
      <c r="D58" s="77" t="s">
        <v>171</v>
      </c>
      <c r="E58" s="185">
        <f>SUM(E56:E57)</f>
        <v>0</v>
      </c>
      <c r="F58" s="185">
        <f t="shared" ref="F58:I58" si="6">SUM(F56:F57)</f>
        <v>0</v>
      </c>
      <c r="G58" s="185">
        <f t="shared" si="6"/>
        <v>0</v>
      </c>
      <c r="H58" s="185">
        <f t="shared" si="6"/>
        <v>0</v>
      </c>
      <c r="I58" s="185">
        <f t="shared" si="6"/>
        <v>0</v>
      </c>
      <c r="J58" s="186">
        <f>SUM(J56:J57)</f>
        <v>0</v>
      </c>
      <c r="L58" s="231"/>
      <c r="M58" s="63"/>
      <c r="N58" s="63"/>
      <c r="O58" s="63"/>
      <c r="P58" s="227">
        <v>1.03</v>
      </c>
      <c r="Q58" s="228">
        <v>0</v>
      </c>
      <c r="R58" s="76">
        <f>$R$22</f>
        <v>12</v>
      </c>
      <c r="S58" s="17"/>
      <c r="T58" s="25"/>
      <c r="U58" s="25"/>
      <c r="V58" s="25"/>
      <c r="W58" s="25"/>
      <c r="X58" s="25"/>
    </row>
    <row r="59" spans="1:24">
      <c r="A59" s="10"/>
      <c r="B59" s="4"/>
      <c r="C59" s="100"/>
      <c r="D59" s="74"/>
      <c r="E59" s="17"/>
      <c r="F59" s="17"/>
      <c r="G59" s="17"/>
      <c r="H59" s="17"/>
      <c r="I59" s="17"/>
      <c r="J59" s="26"/>
      <c r="L59" s="231"/>
      <c r="M59" s="63"/>
      <c r="N59" s="63"/>
      <c r="O59" s="63"/>
      <c r="P59" s="32"/>
      <c r="Q59" s="63"/>
      <c r="R59" s="32"/>
      <c r="S59" s="17"/>
      <c r="T59" s="5"/>
      <c r="U59" s="4"/>
    </row>
    <row r="60" spans="1:24">
      <c r="A60" s="104"/>
      <c r="B60" s="15" t="s">
        <v>123</v>
      </c>
      <c r="C60" s="101"/>
      <c r="D60" s="34" t="s">
        <v>121</v>
      </c>
      <c r="E60" s="100">
        <f>ROUND($Q60*$R60,6)</f>
        <v>0</v>
      </c>
      <c r="F60" s="100">
        <f>ROUND($Q61*$R61,6)</f>
        <v>0</v>
      </c>
      <c r="G60" s="100">
        <f>ROUND($Q62*$R62,6)</f>
        <v>0</v>
      </c>
      <c r="H60" s="100">
        <f>ROUND($Q63*$R63,6)</f>
        <v>0</v>
      </c>
      <c r="I60" s="100">
        <f>ROUND($Q64*$R64,6)</f>
        <v>0</v>
      </c>
      <c r="J60" s="47"/>
      <c r="L60" s="150">
        <v>0</v>
      </c>
      <c r="M60" s="230">
        <f>ROUND(L60/12,2)</f>
        <v>0</v>
      </c>
      <c r="N60" s="230">
        <v>0</v>
      </c>
      <c r="O60" s="224">
        <v>0</v>
      </c>
      <c r="P60" s="227">
        <v>1.03</v>
      </c>
      <c r="Q60" s="228">
        <v>0</v>
      </c>
      <c r="R60" s="76">
        <f>$R$18</f>
        <v>12</v>
      </c>
      <c r="S60" s="3"/>
      <c r="T60" s="25" t="e">
        <f>(E62+E63)/E61</f>
        <v>#DIV/0!</v>
      </c>
      <c r="U60" s="25" t="e">
        <f>(F62+F63)/F61</f>
        <v>#DIV/0!</v>
      </c>
      <c r="V60" s="25" t="e">
        <f>(G62+G63)/G61</f>
        <v>#DIV/0!</v>
      </c>
      <c r="W60" s="25" t="e">
        <f>(H62+H63)/H61</f>
        <v>#DIV/0!</v>
      </c>
      <c r="X60" s="25" t="e">
        <f>(I62+I63)/I61</f>
        <v>#DIV/0!</v>
      </c>
    </row>
    <row r="61" spans="1:24">
      <c r="A61" s="10"/>
      <c r="B61" s="29" t="s">
        <v>328</v>
      </c>
      <c r="C61" s="100"/>
      <c r="D61" s="74" t="s">
        <v>15</v>
      </c>
      <c r="E61" s="57">
        <f>ROUND((M60+N60)*E60*P60,0)</f>
        <v>0</v>
      </c>
      <c r="F61" s="57">
        <f>ROUND((M60+N60)*F60*P60*P61,0)</f>
        <v>0</v>
      </c>
      <c r="G61" s="57">
        <f>ROUND((M60+N60)*G60*P60*P61*P62,0)</f>
        <v>0</v>
      </c>
      <c r="H61" s="57">
        <f>ROUND((M60+N60)*H60*P60*P61*P62*P63,0)</f>
        <v>0</v>
      </c>
      <c r="I61" s="57">
        <f>ROUND((M60+N60)*I60*P60*P61*P62*P63*P64,0)</f>
        <v>0</v>
      </c>
      <c r="J61" s="172">
        <f>SUM(E61:I61)</f>
        <v>0</v>
      </c>
      <c r="L61" s="231"/>
      <c r="M61" s="63"/>
      <c r="N61" s="63"/>
      <c r="O61" s="63"/>
      <c r="P61" s="227">
        <v>1.03</v>
      </c>
      <c r="Q61" s="228">
        <v>0</v>
      </c>
      <c r="R61" s="76">
        <f>$R$19</f>
        <v>12</v>
      </c>
      <c r="S61" s="17"/>
    </row>
    <row r="62" spans="1:24">
      <c r="A62" s="10"/>
      <c r="C62" s="100"/>
      <c r="D62" s="74" t="s">
        <v>30</v>
      </c>
      <c r="E62" s="57">
        <f>ROUND(E61*$P$13,0)</f>
        <v>0</v>
      </c>
      <c r="F62" s="57">
        <f>ROUND(F61*$P$13,0)</f>
        <v>0</v>
      </c>
      <c r="G62" s="57">
        <f>ROUND(G61*$P$13,0)</f>
        <v>0</v>
      </c>
      <c r="H62" s="57">
        <f>ROUND(H61*$P$13,0)</f>
        <v>0</v>
      </c>
      <c r="I62" s="57">
        <f>ROUND(I61*$P$13,0)</f>
        <v>0</v>
      </c>
      <c r="J62" s="172">
        <f>SUM(E62:I62)</f>
        <v>0</v>
      </c>
      <c r="L62" s="231"/>
      <c r="M62" s="63"/>
      <c r="N62" s="63"/>
      <c r="O62" s="63"/>
      <c r="P62" s="227">
        <v>1.03</v>
      </c>
      <c r="Q62" s="228">
        <v>0</v>
      </c>
      <c r="R62" s="76">
        <f>$R$20</f>
        <v>12</v>
      </c>
      <c r="S62" s="17"/>
      <c r="T62" s="25"/>
      <c r="U62" s="25"/>
      <c r="V62" s="25"/>
      <c r="W62" s="25"/>
      <c r="X62" s="25"/>
    </row>
    <row r="63" spans="1:24" ht="15">
      <c r="A63" s="10"/>
      <c r="C63" s="100"/>
      <c r="D63" s="74" t="s">
        <v>29</v>
      </c>
      <c r="E63" s="184">
        <f>ROUND($P$14*E60,0)</f>
        <v>0</v>
      </c>
      <c r="F63" s="184">
        <f>ROUND($P$14*F60,0)</f>
        <v>0</v>
      </c>
      <c r="G63" s="184">
        <f>ROUND($P$14*G60,0)</f>
        <v>0</v>
      </c>
      <c r="H63" s="184">
        <f>ROUND($P$14*H60,0)</f>
        <v>0</v>
      </c>
      <c r="I63" s="184">
        <f>ROUND($P$14*I60,0)</f>
        <v>0</v>
      </c>
      <c r="J63" s="181">
        <f>SUM(E63:I63)</f>
        <v>0</v>
      </c>
      <c r="L63" s="231"/>
      <c r="M63" s="63"/>
      <c r="N63" s="63"/>
      <c r="O63" s="63"/>
      <c r="P63" s="227">
        <v>1.03</v>
      </c>
      <c r="Q63" s="228">
        <v>0</v>
      </c>
      <c r="R63" s="76">
        <f>$R$21</f>
        <v>12</v>
      </c>
      <c r="S63" s="17"/>
    </row>
    <row r="64" spans="1:24">
      <c r="A64" s="10"/>
      <c r="C64" s="100"/>
      <c r="D64" s="77" t="s">
        <v>171</v>
      </c>
      <c r="E64" s="185">
        <f>SUM(E62:E63)</f>
        <v>0</v>
      </c>
      <c r="F64" s="185">
        <f t="shared" ref="F64:I64" si="7">SUM(F62:F63)</f>
        <v>0</v>
      </c>
      <c r="G64" s="185">
        <f t="shared" si="7"/>
        <v>0</v>
      </c>
      <c r="H64" s="185">
        <f t="shared" si="7"/>
        <v>0</v>
      </c>
      <c r="I64" s="185">
        <f t="shared" si="7"/>
        <v>0</v>
      </c>
      <c r="J64" s="186">
        <f>SUM(J62:J63)</f>
        <v>0</v>
      </c>
      <c r="L64" s="231"/>
      <c r="M64" s="63"/>
      <c r="N64" s="63"/>
      <c r="O64" s="63"/>
      <c r="P64" s="227">
        <v>1.03</v>
      </c>
      <c r="Q64" s="228">
        <v>0</v>
      </c>
      <c r="R64" s="76">
        <f>$R$22</f>
        <v>12</v>
      </c>
      <c r="S64" s="17"/>
      <c r="T64" s="25"/>
      <c r="U64" s="25"/>
      <c r="V64" s="25"/>
      <c r="W64" s="25"/>
      <c r="X64" s="25"/>
    </row>
    <row r="65" spans="1:24">
      <c r="A65" s="10"/>
      <c r="C65" s="100"/>
      <c r="D65" s="74"/>
      <c r="E65" s="17"/>
      <c r="F65" s="17"/>
      <c r="G65" s="17"/>
      <c r="H65" s="17"/>
      <c r="I65" s="17"/>
      <c r="J65" s="26"/>
      <c r="L65" s="3"/>
      <c r="M65" s="3"/>
      <c r="N65" s="3"/>
      <c r="O65" s="3"/>
      <c r="P65" s="3"/>
      <c r="Q65" s="5"/>
      <c r="R65" s="4"/>
      <c r="S65" s="17"/>
      <c r="T65" s="25"/>
      <c r="U65" s="25"/>
      <c r="V65" s="25"/>
      <c r="W65" s="25"/>
      <c r="X65" s="25"/>
    </row>
    <row r="66" spans="1:24" ht="3.75" hidden="1" customHeight="1">
      <c r="A66" s="10"/>
      <c r="D66" s="22"/>
      <c r="E66" s="22"/>
      <c r="F66" s="22"/>
      <c r="G66" s="22"/>
      <c r="H66" s="22"/>
      <c r="I66" s="22"/>
      <c r="J66" s="76"/>
      <c r="R66" s="17"/>
    </row>
    <row r="67" spans="1:24">
      <c r="A67" s="48" t="s">
        <v>19</v>
      </c>
      <c r="B67" s="49"/>
      <c r="C67" s="49"/>
      <c r="D67" s="50"/>
      <c r="E67" s="178">
        <f>SUMIF($D$17:$D$66,"*Salary",E17:E66)</f>
        <v>0</v>
      </c>
      <c r="F67" s="178">
        <f t="shared" ref="F67:I67" si="8">SUMIF($D$17:$D$66,"*Salary",F17:F66)</f>
        <v>0</v>
      </c>
      <c r="G67" s="178">
        <f t="shared" si="8"/>
        <v>0</v>
      </c>
      <c r="H67" s="178">
        <f t="shared" si="8"/>
        <v>0</v>
      </c>
      <c r="I67" s="178">
        <f t="shared" si="8"/>
        <v>0</v>
      </c>
      <c r="J67" s="172">
        <f>SUM(E67:I67)</f>
        <v>0</v>
      </c>
      <c r="R67" s="4"/>
    </row>
    <row r="68" spans="1:24" ht="15">
      <c r="A68" s="48" t="s">
        <v>20</v>
      </c>
      <c r="B68" s="49"/>
      <c r="C68" s="49"/>
      <c r="D68" s="50"/>
      <c r="E68" s="180">
        <f>SUMIF(D19:D66,"*Total Fringe",E19:E66)</f>
        <v>0</v>
      </c>
      <c r="F68" s="180">
        <f>SUMIF($D$19:$D$66,"*Total Fringe",F19:F66)</f>
        <v>0</v>
      </c>
      <c r="G68" s="180">
        <f t="shared" ref="G68:I68" si="9">SUMIF($D$19:$D$66,"*Total Fringe",G19:G66)</f>
        <v>0</v>
      </c>
      <c r="H68" s="180">
        <f t="shared" si="9"/>
        <v>0</v>
      </c>
      <c r="I68" s="180">
        <f t="shared" si="9"/>
        <v>0</v>
      </c>
      <c r="J68" s="181">
        <f>SUM(E68:I68)</f>
        <v>0</v>
      </c>
      <c r="R68" s="4"/>
    </row>
    <row r="69" spans="1:24">
      <c r="A69" s="48" t="s">
        <v>21</v>
      </c>
      <c r="B69" s="49"/>
      <c r="C69" s="49"/>
      <c r="D69" s="50"/>
      <c r="E69" s="191">
        <f>SUM(E67:E68)</f>
        <v>0</v>
      </c>
      <c r="F69" s="191">
        <f t="shared" ref="F69:I69" si="10">SUM(F67:F68)</f>
        <v>0</v>
      </c>
      <c r="G69" s="191">
        <f t="shared" si="10"/>
        <v>0</v>
      </c>
      <c r="H69" s="191">
        <f t="shared" si="10"/>
        <v>0</v>
      </c>
      <c r="I69" s="191">
        <f t="shared" si="10"/>
        <v>0</v>
      </c>
      <c r="J69" s="172">
        <f>SUM(E69:I69)</f>
        <v>0</v>
      </c>
      <c r="T69" s="660" t="s">
        <v>116</v>
      </c>
      <c r="U69" s="660"/>
      <c r="V69" s="660"/>
      <c r="W69" s="660"/>
      <c r="X69" s="660"/>
    </row>
    <row r="70" spans="1:24">
      <c r="A70" s="1"/>
      <c r="B70" s="58"/>
      <c r="C70" s="58"/>
      <c r="D70" s="71"/>
      <c r="E70" s="8"/>
      <c r="F70" s="8"/>
      <c r="G70" s="8"/>
      <c r="H70" s="8"/>
      <c r="I70" s="8"/>
      <c r="J70" s="45"/>
      <c r="T70" s="24" t="s">
        <v>31</v>
      </c>
      <c r="U70" s="15" t="s">
        <v>32</v>
      </c>
      <c r="V70" s="15" t="s">
        <v>33</v>
      </c>
      <c r="W70" s="15" t="s">
        <v>34</v>
      </c>
      <c r="X70" s="15" t="s">
        <v>35</v>
      </c>
    </row>
    <row r="71" spans="1:24">
      <c r="A71" s="20" t="s">
        <v>22</v>
      </c>
      <c r="B71" s="92"/>
      <c r="C71" s="92"/>
      <c r="D71" s="46"/>
      <c r="J71" s="33"/>
      <c r="L71" s="58" t="s">
        <v>118</v>
      </c>
      <c r="M71" s="71" t="s">
        <v>80</v>
      </c>
      <c r="N71" s="71"/>
      <c r="O71" s="71" t="s">
        <v>245</v>
      </c>
      <c r="P71" s="71" t="s">
        <v>108</v>
      </c>
      <c r="Q71" s="71" t="s">
        <v>18</v>
      </c>
      <c r="R71" s="71"/>
      <c r="S71" s="71" t="s">
        <v>169</v>
      </c>
      <c r="T71" s="24"/>
      <c r="U71" s="15"/>
      <c r="V71" s="15"/>
      <c r="W71" s="15"/>
      <c r="X71" s="15"/>
    </row>
    <row r="72" spans="1:24">
      <c r="A72" s="58" t="s">
        <v>61</v>
      </c>
      <c r="B72" s="58" t="s">
        <v>62</v>
      </c>
      <c r="D72" s="46"/>
      <c r="E72" s="18" t="str">
        <f>E16</f>
        <v>Year 1</v>
      </c>
      <c r="F72" s="18" t="str">
        <f>F16</f>
        <v>Year 2</v>
      </c>
      <c r="G72" s="18" t="str">
        <f>G16</f>
        <v>Year 3</v>
      </c>
      <c r="H72" s="18" t="str">
        <f>H16</f>
        <v>Year 4</v>
      </c>
      <c r="I72" s="18" t="str">
        <f>I16</f>
        <v>Year 5</v>
      </c>
      <c r="J72" s="46" t="s">
        <v>1</v>
      </c>
      <c r="L72" s="92" t="s">
        <v>117</v>
      </c>
      <c r="M72" s="46" t="s">
        <v>15</v>
      </c>
      <c r="N72" s="46" t="s">
        <v>245</v>
      </c>
      <c r="O72" s="46" t="s">
        <v>101</v>
      </c>
      <c r="P72" s="46" t="s">
        <v>109</v>
      </c>
      <c r="Q72" s="46" t="s">
        <v>111</v>
      </c>
      <c r="R72" s="46" t="s">
        <v>101</v>
      </c>
      <c r="S72" s="46" t="s">
        <v>170</v>
      </c>
      <c r="T72" s="24"/>
      <c r="U72" s="15"/>
      <c r="V72" s="15"/>
      <c r="W72" s="15"/>
      <c r="X72" s="15"/>
    </row>
    <row r="73" spans="1:24">
      <c r="A73" s="223"/>
      <c r="B73" s="102" t="s">
        <v>124</v>
      </c>
      <c r="C73" s="92"/>
      <c r="D73" s="34" t="s">
        <v>121</v>
      </c>
      <c r="E73" s="100">
        <f>ROUND($Q73*$R73*S73,6)</f>
        <v>0</v>
      </c>
      <c r="F73" s="100">
        <f>ROUND($Q74*$R74*S74,6)</f>
        <v>0</v>
      </c>
      <c r="G73" s="100">
        <f>ROUND($Q75*$R75*S75,6)</f>
        <v>0</v>
      </c>
      <c r="H73" s="100">
        <f>ROUND($Q76*$R76*S76,6)</f>
        <v>0</v>
      </c>
      <c r="I73" s="100">
        <f>ROUND($Q77*$R77*S77,6)</f>
        <v>0</v>
      </c>
      <c r="J73" s="46"/>
      <c r="L73" s="150">
        <v>0</v>
      </c>
      <c r="M73" s="230">
        <f>ROUND(L73/12,2)</f>
        <v>0</v>
      </c>
      <c r="N73" s="230">
        <v>0</v>
      </c>
      <c r="O73" s="224">
        <v>0</v>
      </c>
      <c r="P73" s="227">
        <v>1</v>
      </c>
      <c r="Q73" s="228">
        <v>0</v>
      </c>
      <c r="R73" s="76">
        <f>$R$18</f>
        <v>12</v>
      </c>
      <c r="S73" s="227">
        <v>0</v>
      </c>
      <c r="T73" s="25" t="e">
        <f>(E76+E77)/E75</f>
        <v>#DIV/0!</v>
      </c>
      <c r="U73" s="25" t="e">
        <f>(F76+F77)/F75</f>
        <v>#DIV/0!</v>
      </c>
      <c r="V73" s="25" t="e">
        <f>(G76+G77)/G75</f>
        <v>#DIV/0!</v>
      </c>
      <c r="W73" s="25" t="e">
        <f>(H76+H77)/H75</f>
        <v>#DIV/0!</v>
      </c>
      <c r="X73" s="25" t="e">
        <f>(I76+I77)/I75</f>
        <v>#DIV/0!</v>
      </c>
    </row>
    <row r="74" spans="1:24">
      <c r="A74" s="20"/>
      <c r="B74" s="29" t="s">
        <v>328</v>
      </c>
      <c r="C74" s="92"/>
      <c r="D74" s="34" t="s">
        <v>172</v>
      </c>
      <c r="E74" s="22">
        <f>S73</f>
        <v>0</v>
      </c>
      <c r="F74" s="22">
        <f>S74</f>
        <v>0</v>
      </c>
      <c r="G74" s="22">
        <f>S75</f>
        <v>0</v>
      </c>
      <c r="H74" s="22">
        <f>S76</f>
        <v>0</v>
      </c>
      <c r="I74" s="22">
        <f>S77</f>
        <v>0</v>
      </c>
      <c r="J74" s="46"/>
      <c r="L74" s="231"/>
      <c r="M74" s="230"/>
      <c r="N74" s="230"/>
      <c r="O74" s="230"/>
      <c r="P74" s="227">
        <v>1.03</v>
      </c>
      <c r="Q74" s="228">
        <v>0</v>
      </c>
      <c r="R74" s="76">
        <f>$R$19</f>
        <v>12</v>
      </c>
      <c r="S74" s="227">
        <v>0</v>
      </c>
      <c r="T74" s="25"/>
      <c r="U74" s="25"/>
      <c r="V74" s="25"/>
      <c r="W74" s="25"/>
      <c r="X74" s="25"/>
    </row>
    <row r="75" spans="1:24">
      <c r="A75" s="10"/>
      <c r="C75" s="100"/>
      <c r="D75" s="74" t="s">
        <v>15</v>
      </c>
      <c r="E75" s="57">
        <f>ROUND((M73+N73)*E73*P73,0)</f>
        <v>0</v>
      </c>
      <c r="F75" s="57">
        <f>ROUND((M73+N73)*F73*P73*P74,0)</f>
        <v>0</v>
      </c>
      <c r="G75" s="57">
        <f>ROUND((M73+N73)*G73*P73*P74*P75,0)</f>
        <v>0</v>
      </c>
      <c r="H75" s="57">
        <f>ROUND((M73+N73)*H73*P73*P74*P75*P76,0)</f>
        <v>0</v>
      </c>
      <c r="I75" s="57">
        <f>ROUND((M73+N73)*I73*P73*P74*P75*P76*P77,0)</f>
        <v>0</v>
      </c>
      <c r="J75" s="172">
        <f>SUM(E75:I75)</f>
        <v>0</v>
      </c>
      <c r="L75" s="231"/>
      <c r="M75" s="63"/>
      <c r="N75" s="63"/>
      <c r="O75" s="63"/>
      <c r="P75" s="227">
        <v>1.03</v>
      </c>
      <c r="Q75" s="228">
        <v>0</v>
      </c>
      <c r="R75" s="76">
        <f>$R$20</f>
        <v>12</v>
      </c>
      <c r="S75" s="227">
        <v>0</v>
      </c>
    </row>
    <row r="76" spans="1:24">
      <c r="A76" s="10"/>
      <c r="B76" s="102"/>
      <c r="C76" s="100"/>
      <c r="D76" s="74" t="s">
        <v>30</v>
      </c>
      <c r="E76" s="57">
        <f>ROUND(E75*$P$13,0)</f>
        <v>0</v>
      </c>
      <c r="F76" s="57">
        <f>ROUND(F75*$P$13,0)</f>
        <v>0</v>
      </c>
      <c r="G76" s="57">
        <f>ROUND(G75*$P$13,0)</f>
        <v>0</v>
      </c>
      <c r="H76" s="57">
        <f>ROUND(H75*$P$13,0)</f>
        <v>0</v>
      </c>
      <c r="I76" s="57">
        <f>ROUND(I75*$P$13,0)</f>
        <v>0</v>
      </c>
      <c r="J76" s="172">
        <f>SUM(E76:I76)</f>
        <v>0</v>
      </c>
      <c r="L76" s="231"/>
      <c r="M76" s="63"/>
      <c r="N76" s="63"/>
      <c r="O76" s="63"/>
      <c r="P76" s="227">
        <v>1.03</v>
      </c>
      <c r="Q76" s="228">
        <v>0</v>
      </c>
      <c r="R76" s="76">
        <f>$R$21</f>
        <v>12</v>
      </c>
      <c r="S76" s="227">
        <v>0</v>
      </c>
      <c r="T76" s="25"/>
      <c r="U76" s="25"/>
      <c r="V76" s="25"/>
      <c r="W76" s="25"/>
      <c r="X76" s="25"/>
    </row>
    <row r="77" spans="1:24" ht="15">
      <c r="A77" s="10"/>
      <c r="C77" s="100"/>
      <c r="D77" s="74" t="s">
        <v>29</v>
      </c>
      <c r="E77" s="184">
        <f>ROUND($P$14*E73,0)</f>
        <v>0</v>
      </c>
      <c r="F77" s="184">
        <f>ROUND($P$14*F73,0)</f>
        <v>0</v>
      </c>
      <c r="G77" s="184">
        <f>ROUND($P$14*G73,0)</f>
        <v>0</v>
      </c>
      <c r="H77" s="184">
        <f>ROUND($P$14*H73,0)</f>
        <v>0</v>
      </c>
      <c r="I77" s="184">
        <f>ROUND($P$14*I73,0)</f>
        <v>0</v>
      </c>
      <c r="J77" s="181">
        <f>SUM(E77:I77)</f>
        <v>0</v>
      </c>
      <c r="L77" s="231"/>
      <c r="M77" s="63"/>
      <c r="N77" s="63"/>
      <c r="O77" s="63"/>
      <c r="P77" s="227">
        <v>1.03</v>
      </c>
      <c r="Q77" s="228">
        <v>0</v>
      </c>
      <c r="R77" s="76">
        <f>$R$22</f>
        <v>12</v>
      </c>
      <c r="S77" s="227">
        <v>0</v>
      </c>
      <c r="T77" s="25"/>
      <c r="U77" s="25"/>
      <c r="V77" s="25"/>
      <c r="W77" s="25"/>
      <c r="X77" s="25"/>
    </row>
    <row r="78" spans="1:24">
      <c r="A78" s="10"/>
      <c r="B78" s="102"/>
      <c r="C78" s="100"/>
      <c r="D78" s="77" t="s">
        <v>171</v>
      </c>
      <c r="E78" s="185">
        <f>SUM(E76:E77)</f>
        <v>0</v>
      </c>
      <c r="F78" s="185">
        <f t="shared" ref="F78:I78" si="11">SUM(F76:F77)</f>
        <v>0</v>
      </c>
      <c r="G78" s="185">
        <f t="shared" si="11"/>
        <v>0</v>
      </c>
      <c r="H78" s="185">
        <f t="shared" si="11"/>
        <v>0</v>
      </c>
      <c r="I78" s="185">
        <f t="shared" si="11"/>
        <v>0</v>
      </c>
      <c r="J78" s="186">
        <f>SUM(J76:J77)</f>
        <v>0</v>
      </c>
      <c r="L78" s="231"/>
      <c r="M78" s="63"/>
      <c r="N78" s="63"/>
      <c r="O78" s="63"/>
      <c r="P78" s="74"/>
      <c r="Q78" s="232"/>
      <c r="R78" s="76"/>
      <c r="S78" s="74"/>
      <c r="T78" s="25"/>
      <c r="U78" s="25"/>
      <c r="V78" s="25"/>
      <c r="W78" s="25"/>
      <c r="X78" s="25"/>
    </row>
    <row r="79" spans="1:24">
      <c r="A79" s="10"/>
      <c r="B79" s="102"/>
      <c r="C79" s="100"/>
      <c r="D79" s="74"/>
      <c r="E79" s="17"/>
      <c r="F79" s="17"/>
      <c r="G79" s="17"/>
      <c r="H79" s="17"/>
      <c r="I79" s="17"/>
      <c r="J79" s="26"/>
      <c r="L79" s="231"/>
      <c r="M79" s="63"/>
      <c r="N79" s="63"/>
      <c r="O79" s="63"/>
      <c r="P79" s="34"/>
      <c r="Q79" s="63"/>
      <c r="R79" s="34"/>
      <c r="S79" s="229"/>
      <c r="T79" s="5"/>
      <c r="U79" s="4"/>
    </row>
    <row r="80" spans="1:24">
      <c r="A80" s="104"/>
      <c r="B80" s="102" t="s">
        <v>124</v>
      </c>
      <c r="D80" s="34" t="s">
        <v>121</v>
      </c>
      <c r="E80" s="100">
        <f>ROUND($Q80*$R80*S80,6)</f>
        <v>0</v>
      </c>
      <c r="F80" s="100">
        <f>ROUND($Q81*$R81*S81,6)</f>
        <v>0</v>
      </c>
      <c r="G80" s="100">
        <f>ROUND($Q82*$R82*S82,6)</f>
        <v>0</v>
      </c>
      <c r="H80" s="100">
        <f>ROUND($Q83*$R83*S83,6)</f>
        <v>0</v>
      </c>
      <c r="I80" s="100">
        <f>ROUND($Q84*$R84*S84,6)</f>
        <v>0</v>
      </c>
      <c r="J80" s="46"/>
      <c r="L80" s="150">
        <v>0</v>
      </c>
      <c r="M80" s="230">
        <f>ROUND(L80/12,2)</f>
        <v>0</v>
      </c>
      <c r="N80" s="230">
        <v>0</v>
      </c>
      <c r="O80" s="224">
        <v>0</v>
      </c>
      <c r="P80" s="227">
        <v>1</v>
      </c>
      <c r="Q80" s="228">
        <v>0</v>
      </c>
      <c r="R80" s="76">
        <f>$R$18</f>
        <v>12</v>
      </c>
      <c r="S80" s="227">
        <v>0</v>
      </c>
      <c r="T80" s="25" t="e">
        <f>(E83+E84)/E82</f>
        <v>#DIV/0!</v>
      </c>
      <c r="U80" s="25" t="e">
        <f>(F83+F84)/F82</f>
        <v>#DIV/0!</v>
      </c>
      <c r="V80" s="25" t="e">
        <f>(G83+G84)/G82</f>
        <v>#DIV/0!</v>
      </c>
      <c r="W80" s="25" t="e">
        <f>(H83+H84)/H82</f>
        <v>#DIV/0!</v>
      </c>
      <c r="X80" s="25" t="e">
        <f>(I83+I84)/I82</f>
        <v>#DIV/0!</v>
      </c>
    </row>
    <row r="81" spans="1:24">
      <c r="B81" s="29" t="s">
        <v>328</v>
      </c>
      <c r="D81" s="34" t="s">
        <v>172</v>
      </c>
      <c r="E81" s="22">
        <f>S80</f>
        <v>0</v>
      </c>
      <c r="F81" s="22">
        <f>S81</f>
        <v>0</v>
      </c>
      <c r="G81" s="22">
        <f>S82</f>
        <v>0</v>
      </c>
      <c r="H81" s="22">
        <f>S83</f>
        <v>0</v>
      </c>
      <c r="I81" s="22">
        <f>S84</f>
        <v>0</v>
      </c>
      <c r="J81" s="163"/>
      <c r="L81" s="231"/>
      <c r="M81" s="230"/>
      <c r="N81" s="230"/>
      <c r="O81" s="230"/>
      <c r="P81" s="227">
        <v>1.03</v>
      </c>
      <c r="Q81" s="228">
        <v>0</v>
      </c>
      <c r="R81" s="76">
        <f>$R$19</f>
        <v>12</v>
      </c>
      <c r="S81" s="227">
        <v>0</v>
      </c>
      <c r="T81" s="25"/>
      <c r="U81" s="25"/>
      <c r="V81" s="25"/>
      <c r="W81" s="25"/>
      <c r="X81" s="25"/>
    </row>
    <row r="82" spans="1:24">
      <c r="A82" s="10"/>
      <c r="C82" s="100"/>
      <c r="D82" s="74" t="s">
        <v>15</v>
      </c>
      <c r="E82" s="57">
        <f>ROUND((M80+N80)*E80*P80,0)</f>
        <v>0</v>
      </c>
      <c r="F82" s="57">
        <f>ROUND((M80+N80)*F80*P80*P81,0)</f>
        <v>0</v>
      </c>
      <c r="G82" s="57">
        <f>ROUND((M80+N80)*G80*P80*P81*P82,0)</f>
        <v>0</v>
      </c>
      <c r="H82" s="57">
        <f>ROUND((M80+N80)*H80*P80*P81*P82*P83,0)</f>
        <v>0</v>
      </c>
      <c r="I82" s="57">
        <f>ROUND((M80+N80)*I80*P80*P81*P82*P83*P84,0)</f>
        <v>0</v>
      </c>
      <c r="J82" s="172">
        <f>SUM(E82:I82)</f>
        <v>0</v>
      </c>
      <c r="L82" s="231"/>
      <c r="M82" s="63"/>
      <c r="N82" s="63"/>
      <c r="O82" s="63"/>
      <c r="P82" s="227">
        <v>1.03</v>
      </c>
      <c r="Q82" s="228">
        <v>0</v>
      </c>
      <c r="R82" s="76">
        <f>$R$20</f>
        <v>12</v>
      </c>
      <c r="S82" s="227">
        <v>0</v>
      </c>
    </row>
    <row r="83" spans="1:24">
      <c r="A83" s="10"/>
      <c r="B83" s="102"/>
      <c r="C83" s="100"/>
      <c r="D83" s="74" t="s">
        <v>30</v>
      </c>
      <c r="E83" s="57">
        <f>ROUND(E82*$P$13,0)</f>
        <v>0</v>
      </c>
      <c r="F83" s="57">
        <f>ROUND(F82*$P$13,0)</f>
        <v>0</v>
      </c>
      <c r="G83" s="57">
        <f>ROUND(G82*$P$13,0)</f>
        <v>0</v>
      </c>
      <c r="H83" s="57">
        <f>ROUND(H82*$P$13,0)</f>
        <v>0</v>
      </c>
      <c r="I83" s="57">
        <f>ROUND(I82*$P$13,0)</f>
        <v>0</v>
      </c>
      <c r="J83" s="172">
        <f>SUM(E83:I83)</f>
        <v>0</v>
      </c>
      <c r="L83" s="231"/>
      <c r="M83" s="63"/>
      <c r="N83" s="63"/>
      <c r="O83" s="63"/>
      <c r="P83" s="227">
        <v>1.03</v>
      </c>
      <c r="Q83" s="228">
        <v>0</v>
      </c>
      <c r="R83" s="76">
        <f>$R$21</f>
        <v>12</v>
      </c>
      <c r="S83" s="227">
        <v>0</v>
      </c>
      <c r="T83" s="25"/>
      <c r="U83" s="25"/>
      <c r="V83" s="25"/>
      <c r="W83" s="25"/>
      <c r="X83" s="25"/>
    </row>
    <row r="84" spans="1:24" ht="15">
      <c r="A84" s="10"/>
      <c r="B84" s="102"/>
      <c r="C84" s="100"/>
      <c r="D84" s="74" t="s">
        <v>29</v>
      </c>
      <c r="E84" s="184">
        <f>ROUND($P$14*E80,0)</f>
        <v>0</v>
      </c>
      <c r="F84" s="184">
        <f>ROUND($P$14*F80,0)</f>
        <v>0</v>
      </c>
      <c r="G84" s="184">
        <f>ROUND($P$14*G80,0)</f>
        <v>0</v>
      </c>
      <c r="H84" s="184">
        <f>ROUND($P$14*H80,0)</f>
        <v>0</v>
      </c>
      <c r="I84" s="184">
        <f>ROUND($P$14*I80,0)</f>
        <v>0</v>
      </c>
      <c r="J84" s="181">
        <f>SUM(E84:I84)</f>
        <v>0</v>
      </c>
      <c r="L84" s="231"/>
      <c r="M84" s="63"/>
      <c r="N84" s="63"/>
      <c r="O84" s="63"/>
      <c r="P84" s="227">
        <v>1.03</v>
      </c>
      <c r="Q84" s="228">
        <v>0</v>
      </c>
      <c r="R84" s="76">
        <f>$R$22</f>
        <v>12</v>
      </c>
      <c r="S84" s="227">
        <v>0</v>
      </c>
      <c r="T84" s="25"/>
      <c r="U84" s="25"/>
      <c r="V84" s="25"/>
      <c r="W84" s="25"/>
      <c r="X84" s="25"/>
    </row>
    <row r="85" spans="1:24">
      <c r="A85" s="10"/>
      <c r="B85" s="102"/>
      <c r="C85" s="100"/>
      <c r="D85" s="77" t="s">
        <v>171</v>
      </c>
      <c r="E85" s="185">
        <f>SUM(E83:E84)</f>
        <v>0</v>
      </c>
      <c r="F85" s="185">
        <f t="shared" ref="F85:I85" si="12">SUM(F83:F84)</f>
        <v>0</v>
      </c>
      <c r="G85" s="185">
        <f t="shared" si="12"/>
        <v>0</v>
      </c>
      <c r="H85" s="185">
        <f t="shared" si="12"/>
        <v>0</v>
      </c>
      <c r="I85" s="185">
        <f t="shared" si="12"/>
        <v>0</v>
      </c>
      <c r="J85" s="186">
        <f>SUM(J83:J84)</f>
        <v>0</v>
      </c>
      <c r="L85" s="231"/>
      <c r="M85" s="63"/>
      <c r="N85" s="63"/>
      <c r="O85" s="63"/>
      <c r="P85" s="74"/>
      <c r="Q85" s="232"/>
      <c r="R85" s="76"/>
      <c r="S85" s="74"/>
      <c r="T85" s="25"/>
      <c r="U85" s="25"/>
      <c r="V85" s="25"/>
      <c r="W85" s="25"/>
      <c r="X85" s="25"/>
    </row>
    <row r="86" spans="1:24">
      <c r="A86" s="10"/>
      <c r="B86" s="102"/>
      <c r="C86" s="100"/>
      <c r="D86" s="74"/>
      <c r="E86" s="17"/>
      <c r="F86" s="17"/>
      <c r="G86" s="17"/>
      <c r="H86" s="17"/>
      <c r="I86" s="17"/>
      <c r="J86" s="26"/>
      <c r="L86" s="231"/>
      <c r="M86" s="63"/>
      <c r="N86" s="63"/>
      <c r="O86" s="63"/>
      <c r="P86" s="34"/>
      <c r="Q86" s="63"/>
      <c r="R86" s="34"/>
      <c r="S86" s="229"/>
      <c r="T86" s="5"/>
      <c r="U86" s="4"/>
    </row>
    <row r="87" spans="1:24">
      <c r="A87" s="104"/>
      <c r="B87" s="102" t="s">
        <v>47</v>
      </c>
      <c r="D87" s="34" t="s">
        <v>121</v>
      </c>
      <c r="E87" s="100">
        <f>ROUND($Q87*$R87*S87,6)</f>
        <v>0</v>
      </c>
      <c r="F87" s="100">
        <f>ROUND($Q88*$R88*S88,6)</f>
        <v>0</v>
      </c>
      <c r="G87" s="100">
        <f>ROUND($Q89*$R89*S89,6)</f>
        <v>0</v>
      </c>
      <c r="H87" s="100">
        <f>ROUND($Q90*$R90*S90,6)</f>
        <v>0</v>
      </c>
      <c r="I87" s="100">
        <f>ROUND($Q91*$R91*S91,6)</f>
        <v>0</v>
      </c>
      <c r="J87" s="46"/>
      <c r="L87" s="150">
        <v>0</v>
      </c>
      <c r="M87" s="230">
        <f>ROUND(L87/12,2)</f>
        <v>0</v>
      </c>
      <c r="N87" s="230">
        <v>0</v>
      </c>
      <c r="O87" s="224">
        <v>0</v>
      </c>
      <c r="P87" s="227">
        <v>1</v>
      </c>
      <c r="Q87" s="228">
        <v>0</v>
      </c>
      <c r="R87" s="76">
        <f>$R$18</f>
        <v>12</v>
      </c>
      <c r="S87" s="227">
        <v>0</v>
      </c>
      <c r="T87" s="25" t="e">
        <f>(E90+E91)/E89</f>
        <v>#DIV/0!</v>
      </c>
      <c r="U87" s="25" t="e">
        <f>(F90+F91)/F89</f>
        <v>#DIV/0!</v>
      </c>
      <c r="V87" s="25" t="e">
        <f>(G90+G91)/G89</f>
        <v>#DIV/0!</v>
      </c>
      <c r="W87" s="25" t="e">
        <f>(H90+H91)/H89</f>
        <v>#DIV/0!</v>
      </c>
      <c r="X87" s="25" t="e">
        <f>(I90+I91)/I89</f>
        <v>#DIV/0!</v>
      </c>
    </row>
    <row r="88" spans="1:24">
      <c r="B88" s="29" t="s">
        <v>328</v>
      </c>
      <c r="D88" s="34" t="s">
        <v>172</v>
      </c>
      <c r="E88" s="22">
        <f>S87</f>
        <v>0</v>
      </c>
      <c r="F88" s="22">
        <f>S88</f>
        <v>0</v>
      </c>
      <c r="G88" s="22">
        <f>S89</f>
        <v>0</v>
      </c>
      <c r="H88" s="22">
        <f>S90</f>
        <v>0</v>
      </c>
      <c r="I88" s="22">
        <f>S91</f>
        <v>0</v>
      </c>
      <c r="J88" s="46"/>
      <c r="L88" s="231"/>
      <c r="M88" s="230"/>
      <c r="N88" s="230"/>
      <c r="O88" s="230"/>
      <c r="P88" s="227">
        <v>1.03</v>
      </c>
      <c r="Q88" s="228">
        <v>0</v>
      </c>
      <c r="R88" s="76">
        <f>$R$19</f>
        <v>12</v>
      </c>
      <c r="S88" s="227">
        <v>0</v>
      </c>
      <c r="T88" s="25"/>
      <c r="U88" s="25"/>
      <c r="V88" s="25"/>
      <c r="W88" s="25"/>
      <c r="X88" s="25"/>
    </row>
    <row r="89" spans="1:24">
      <c r="A89" s="10"/>
      <c r="C89" s="100"/>
      <c r="D89" s="74" t="s">
        <v>15</v>
      </c>
      <c r="E89" s="57">
        <f>ROUND((M87+N87)*E87*P87,0)</f>
        <v>0</v>
      </c>
      <c r="F89" s="57">
        <f>ROUND((M87+N87)*F87*P87*P88,0)</f>
        <v>0</v>
      </c>
      <c r="G89" s="57">
        <f>ROUND((M87+N87)*G87*P87*P88*P89,0)</f>
        <v>0</v>
      </c>
      <c r="H89" s="57">
        <f>ROUND((M87+N87)*H87*P87*P88*P89*P90,0)</f>
        <v>0</v>
      </c>
      <c r="I89" s="57">
        <f>ROUND((M87+N87)*I87*P87*P88*P89*P90*P91,0)</f>
        <v>0</v>
      </c>
      <c r="J89" s="172">
        <f>SUM(E89:I89)</f>
        <v>0</v>
      </c>
      <c r="L89" s="231"/>
      <c r="M89" s="63"/>
      <c r="N89" s="63"/>
      <c r="O89" s="63"/>
      <c r="P89" s="227">
        <v>1.03</v>
      </c>
      <c r="Q89" s="228">
        <v>0</v>
      </c>
      <c r="R89" s="76">
        <f>$R$20</f>
        <v>12</v>
      </c>
      <c r="S89" s="227">
        <v>0</v>
      </c>
    </row>
    <row r="90" spans="1:24">
      <c r="A90" s="10"/>
      <c r="B90" s="102"/>
      <c r="C90" s="100"/>
      <c r="D90" s="74" t="s">
        <v>30</v>
      </c>
      <c r="E90" s="57">
        <f>ROUND(E89*$P$13,0)</f>
        <v>0</v>
      </c>
      <c r="F90" s="57">
        <f>ROUND(F89*$P$13,0)</f>
        <v>0</v>
      </c>
      <c r="G90" s="57">
        <f>ROUND(G89*$P$13,0)</f>
        <v>0</v>
      </c>
      <c r="H90" s="57">
        <f>ROUND(H89*$P$13,0)</f>
        <v>0</v>
      </c>
      <c r="I90" s="57">
        <f>ROUND(I89*$P$13,0)</f>
        <v>0</v>
      </c>
      <c r="J90" s="172">
        <f>SUM(E90:I90)</f>
        <v>0</v>
      </c>
      <c r="L90" s="231"/>
      <c r="M90" s="63"/>
      <c r="N90" s="63"/>
      <c r="O90" s="63"/>
      <c r="P90" s="227">
        <v>1.03</v>
      </c>
      <c r="Q90" s="228">
        <v>0</v>
      </c>
      <c r="R90" s="76">
        <f>$R$21</f>
        <v>12</v>
      </c>
      <c r="S90" s="227">
        <v>0</v>
      </c>
    </row>
    <row r="91" spans="1:24" ht="15">
      <c r="A91" s="10"/>
      <c r="B91" s="102"/>
      <c r="C91" s="100"/>
      <c r="D91" s="74" t="s">
        <v>29</v>
      </c>
      <c r="E91" s="184">
        <f>ROUND($P$14*E87,0)</f>
        <v>0</v>
      </c>
      <c r="F91" s="184">
        <f>ROUND($P$14*F87,0)</f>
        <v>0</v>
      </c>
      <c r="G91" s="184">
        <f>ROUND($P$14*G87,0)</f>
        <v>0</v>
      </c>
      <c r="H91" s="184">
        <f>ROUND($P$14*H87,0)</f>
        <v>0</v>
      </c>
      <c r="I91" s="184">
        <f>ROUND($P$14*I87,0)</f>
        <v>0</v>
      </c>
      <c r="J91" s="181">
        <f>SUM(E91:I91)</f>
        <v>0</v>
      </c>
      <c r="L91" s="231"/>
      <c r="M91" s="63"/>
      <c r="N91" s="63"/>
      <c r="O91" s="63"/>
      <c r="P91" s="227">
        <v>1.03</v>
      </c>
      <c r="Q91" s="228">
        <v>0</v>
      </c>
      <c r="R91" s="76">
        <f>$R$22</f>
        <v>12</v>
      </c>
      <c r="S91" s="227">
        <v>0</v>
      </c>
      <c r="T91" s="25"/>
      <c r="U91" s="25"/>
      <c r="V91" s="25"/>
      <c r="W91" s="25"/>
      <c r="X91" s="25"/>
    </row>
    <row r="92" spans="1:24">
      <c r="A92" s="10"/>
      <c r="B92" s="102"/>
      <c r="C92" s="100"/>
      <c r="D92" s="77" t="s">
        <v>171</v>
      </c>
      <c r="E92" s="185">
        <f>SUM(E90:E91)</f>
        <v>0</v>
      </c>
      <c r="F92" s="185">
        <f t="shared" ref="F92:I92" si="13">SUM(F90:F91)</f>
        <v>0</v>
      </c>
      <c r="G92" s="185">
        <f t="shared" si="13"/>
        <v>0</v>
      </c>
      <c r="H92" s="185">
        <f t="shared" si="13"/>
        <v>0</v>
      </c>
      <c r="I92" s="185">
        <f t="shared" si="13"/>
        <v>0</v>
      </c>
      <c r="J92" s="186">
        <f>SUM(J90:J91)</f>
        <v>0</v>
      </c>
      <c r="L92" s="19"/>
      <c r="M92" s="33"/>
      <c r="N92" s="33"/>
      <c r="O92" s="33"/>
      <c r="P92" s="47"/>
      <c r="Q92" s="47"/>
      <c r="R92" s="47"/>
      <c r="S92" s="26"/>
      <c r="T92" s="25"/>
      <c r="U92" s="25"/>
      <c r="V92" s="25"/>
      <c r="W92" s="25"/>
      <c r="X92" s="25"/>
    </row>
    <row r="93" spans="1:24">
      <c r="A93" s="10"/>
      <c r="B93" s="102"/>
      <c r="C93" s="100"/>
      <c r="D93" s="74"/>
      <c r="E93" s="17"/>
      <c r="F93" s="17"/>
      <c r="G93" s="17"/>
      <c r="H93" s="17"/>
      <c r="I93" s="17"/>
      <c r="J93" s="26"/>
      <c r="L93" s="19"/>
      <c r="M93" s="94"/>
      <c r="N93" s="94"/>
      <c r="O93" s="94"/>
      <c r="P93" s="47"/>
      <c r="Q93" s="47"/>
      <c r="R93" s="47"/>
      <c r="S93" s="26"/>
      <c r="T93" s="25"/>
      <c r="U93" s="25"/>
      <c r="V93" s="25"/>
      <c r="W93" s="25"/>
      <c r="X93" s="25"/>
    </row>
    <row r="94" spans="1:24">
      <c r="A94" s="10"/>
      <c r="C94" s="75"/>
      <c r="D94" s="75" t="s">
        <v>106</v>
      </c>
      <c r="E94" s="164">
        <f>SUMIF($D$72:$D$93,"*Salary",E72:E93)</f>
        <v>0</v>
      </c>
      <c r="F94" s="164">
        <f>SUMIF($D$72:$D$93,"*Salary",F72:F93)</f>
        <v>0</v>
      </c>
      <c r="G94" s="164">
        <f>SUMIF($D$72:$D$93,"*Salary",G72:G93)</f>
        <v>0</v>
      </c>
      <c r="H94" s="164">
        <f>SUMIF($D$72:$D$93,"*Salary",H72:H93)</f>
        <v>0</v>
      </c>
      <c r="I94" s="164">
        <f>SUMIF($D$72:$D$93,"*Salary",I72:I93)</f>
        <v>0</v>
      </c>
      <c r="J94" s="165">
        <f>SUM(E94:I94)</f>
        <v>0</v>
      </c>
      <c r="L94" s="58"/>
      <c r="M94" s="71"/>
      <c r="N94" s="71"/>
      <c r="O94" s="71"/>
      <c r="P94" s="71"/>
      <c r="Q94" s="71"/>
      <c r="R94" s="71"/>
      <c r="S94" s="26"/>
      <c r="T94" s="25"/>
      <c r="U94" s="25"/>
      <c r="V94" s="25"/>
      <c r="W94" s="25"/>
      <c r="X94" s="25"/>
    </row>
    <row r="95" spans="1:24">
      <c r="A95" s="10"/>
      <c r="C95" s="75"/>
      <c r="D95" s="75" t="s">
        <v>107</v>
      </c>
      <c r="E95" s="166">
        <f>SUMIF($D$75:$D$93,"*Total Fringe",E75:E93)</f>
        <v>0</v>
      </c>
      <c r="F95" s="166">
        <f t="shared" ref="F95:I95" si="14">SUMIF($D$75:$D$93,"*Total Fringe",F75:F93)</f>
        <v>0</v>
      </c>
      <c r="G95" s="166">
        <f t="shared" si="14"/>
        <v>0</v>
      </c>
      <c r="H95" s="166">
        <f t="shared" si="14"/>
        <v>0</v>
      </c>
      <c r="I95" s="166">
        <f t="shared" si="14"/>
        <v>0</v>
      </c>
      <c r="J95" s="167">
        <f>SUM(E95:I95)</f>
        <v>0</v>
      </c>
      <c r="L95" s="58"/>
      <c r="M95" s="71"/>
      <c r="N95" s="71"/>
      <c r="O95" s="71"/>
      <c r="P95" s="71"/>
      <c r="Q95" s="71"/>
      <c r="R95" s="71"/>
      <c r="S95" s="71"/>
      <c r="T95" s="660" t="s">
        <v>116</v>
      </c>
      <c r="U95" s="660"/>
      <c r="V95" s="660"/>
      <c r="W95" s="660"/>
      <c r="X95" s="660"/>
    </row>
    <row r="96" spans="1:24">
      <c r="A96" s="10"/>
      <c r="C96" s="75"/>
      <c r="D96" s="169"/>
      <c r="E96" s="72"/>
      <c r="F96" s="72"/>
      <c r="G96" s="72"/>
      <c r="H96" s="72"/>
      <c r="I96" s="72"/>
      <c r="J96" s="73"/>
      <c r="L96" s="58" t="s">
        <v>118</v>
      </c>
      <c r="M96" s="71" t="s">
        <v>80</v>
      </c>
      <c r="N96" s="71"/>
      <c r="O96" s="71" t="s">
        <v>245</v>
      </c>
      <c r="P96" s="71" t="s">
        <v>108</v>
      </c>
      <c r="Q96" s="71" t="s">
        <v>18</v>
      </c>
      <c r="R96" s="71"/>
      <c r="S96" s="71" t="s">
        <v>169</v>
      </c>
      <c r="T96" s="92"/>
      <c r="U96" s="92"/>
      <c r="V96" s="92"/>
      <c r="W96" s="92"/>
      <c r="X96" s="92"/>
    </row>
    <row r="97" spans="1:24">
      <c r="A97" s="58" t="s">
        <v>61</v>
      </c>
      <c r="B97" s="58" t="s">
        <v>62</v>
      </c>
      <c r="C97" s="75"/>
      <c r="D97" s="169"/>
      <c r="E97" s="18" t="str">
        <f>E16</f>
        <v>Year 1</v>
      </c>
      <c r="F97" s="18" t="str">
        <f>F16</f>
        <v>Year 2</v>
      </c>
      <c r="G97" s="18" t="str">
        <f>G16</f>
        <v>Year 3</v>
      </c>
      <c r="H97" s="18" t="str">
        <f>H16</f>
        <v>Year 4</v>
      </c>
      <c r="I97" s="18" t="str">
        <f>I16</f>
        <v>Year 5</v>
      </c>
      <c r="J97" s="46" t="s">
        <v>1</v>
      </c>
      <c r="L97" s="92" t="s">
        <v>117</v>
      </c>
      <c r="M97" s="46" t="s">
        <v>15</v>
      </c>
      <c r="N97" s="46" t="s">
        <v>245</v>
      </c>
      <c r="O97" s="46" t="s">
        <v>101</v>
      </c>
      <c r="P97" s="46" t="s">
        <v>109</v>
      </c>
      <c r="Q97" s="46" t="s">
        <v>111</v>
      </c>
      <c r="R97" s="46" t="s">
        <v>101</v>
      </c>
      <c r="S97" s="46" t="s">
        <v>170</v>
      </c>
      <c r="T97" s="24" t="s">
        <v>31</v>
      </c>
      <c r="U97" s="15" t="s">
        <v>32</v>
      </c>
      <c r="V97" s="15" t="s">
        <v>33</v>
      </c>
      <c r="W97" s="15" t="s">
        <v>34</v>
      </c>
      <c r="X97" s="15" t="s">
        <v>35</v>
      </c>
    </row>
    <row r="98" spans="1:24">
      <c r="A98" s="104"/>
      <c r="B98" s="102" t="s">
        <v>69</v>
      </c>
      <c r="D98" s="34" t="s">
        <v>121</v>
      </c>
      <c r="E98" s="100">
        <f>ROUND($Q98*$R98*S98,6)</f>
        <v>0</v>
      </c>
      <c r="F98" s="100">
        <f>ROUND($Q99*$R99*S99,6)</f>
        <v>0</v>
      </c>
      <c r="G98" s="100">
        <f>ROUND($Q100*$R100*S100,6)</f>
        <v>0</v>
      </c>
      <c r="H98" s="100">
        <f>ROUND($Q101*$R101*S101,6)</f>
        <v>0</v>
      </c>
      <c r="I98" s="100">
        <f>ROUND($Q102*$R102*S102,6)</f>
        <v>0</v>
      </c>
      <c r="J98" s="46"/>
      <c r="K98" s="17"/>
      <c r="L98" s="150">
        <v>0</v>
      </c>
      <c r="M98" s="230">
        <f>ROUND(L98/12,2)</f>
        <v>0</v>
      </c>
      <c r="N98" s="230">
        <v>0</v>
      </c>
      <c r="O98" s="224">
        <v>0</v>
      </c>
      <c r="P98" s="227">
        <v>1</v>
      </c>
      <c r="Q98" s="228">
        <v>0</v>
      </c>
      <c r="R98" s="76">
        <f>$R$18</f>
        <v>12</v>
      </c>
      <c r="S98" s="227">
        <v>0</v>
      </c>
      <c r="T98" s="25" t="e">
        <f>(E101+E102)/E100</f>
        <v>#DIV/0!</v>
      </c>
      <c r="U98" s="25" t="e">
        <f>(F101+F102)/F100</f>
        <v>#DIV/0!</v>
      </c>
      <c r="V98" s="25" t="e">
        <f>(G101+G102)/G100</f>
        <v>#DIV/0!</v>
      </c>
      <c r="W98" s="25" t="e">
        <f>(H101+H102)/H100</f>
        <v>#DIV/0!</v>
      </c>
      <c r="X98" s="25" t="e">
        <f>(I101+I102)/I100</f>
        <v>#DIV/0!</v>
      </c>
    </row>
    <row r="99" spans="1:24">
      <c r="B99" s="29" t="s">
        <v>328</v>
      </c>
      <c r="D99" s="34" t="s">
        <v>172</v>
      </c>
      <c r="E99" s="22">
        <f>S98</f>
        <v>0</v>
      </c>
      <c r="F99" s="22">
        <f>S99</f>
        <v>0</v>
      </c>
      <c r="G99" s="22">
        <f>S100</f>
        <v>0</v>
      </c>
      <c r="H99" s="22">
        <f>S101</f>
        <v>0</v>
      </c>
      <c r="I99" s="22">
        <f>S102</f>
        <v>0</v>
      </c>
      <c r="J99" s="46"/>
      <c r="K99" s="17"/>
      <c r="L99" s="231"/>
      <c r="M99" s="230"/>
      <c r="N99" s="230"/>
      <c r="O99" s="230"/>
      <c r="P99" s="227">
        <v>1.03</v>
      </c>
      <c r="Q99" s="228">
        <v>0</v>
      </c>
      <c r="R99" s="76">
        <f>$R$19</f>
        <v>12</v>
      </c>
      <c r="S99" s="227">
        <v>0</v>
      </c>
      <c r="T99" s="25"/>
      <c r="U99" s="25"/>
      <c r="V99" s="25"/>
      <c r="W99" s="25"/>
      <c r="X99" s="25"/>
    </row>
    <row r="100" spans="1:24">
      <c r="A100" s="10"/>
      <c r="C100" s="100"/>
      <c r="D100" s="74" t="s">
        <v>15</v>
      </c>
      <c r="E100" s="57">
        <f>ROUND((M98+N98)*E98*P98,0)</f>
        <v>0</v>
      </c>
      <c r="F100" s="57">
        <f>ROUND((M98+N98)*F98*P98*P99,0)</f>
        <v>0</v>
      </c>
      <c r="G100" s="57">
        <f>ROUND((M98+N98)*G98*P98*P99*P100,0)</f>
        <v>0</v>
      </c>
      <c r="H100" s="57">
        <f>ROUND((M98+N98)*H98*P98*P99*P100*P101,0)</f>
        <v>0</v>
      </c>
      <c r="I100" s="57">
        <f>ROUND((M98+N98)*I98*P98*P99*P100*P101*P102,0)</f>
        <v>0</v>
      </c>
      <c r="J100" s="172">
        <f>SUM(E100:I100)</f>
        <v>0</v>
      </c>
      <c r="L100" s="231"/>
      <c r="M100" s="63"/>
      <c r="N100" s="63"/>
      <c r="O100" s="63"/>
      <c r="P100" s="227">
        <v>1.03</v>
      </c>
      <c r="Q100" s="228">
        <v>0</v>
      </c>
      <c r="R100" s="76">
        <f>$R$20</f>
        <v>12</v>
      </c>
      <c r="S100" s="227">
        <v>0</v>
      </c>
      <c r="T100" s="25"/>
      <c r="U100" s="25"/>
      <c r="V100" s="25"/>
      <c r="W100" s="25"/>
      <c r="X100" s="25"/>
    </row>
    <row r="101" spans="1:24">
      <c r="A101" s="10"/>
      <c r="B101" s="93"/>
      <c r="C101" s="100"/>
      <c r="D101" s="74" t="s">
        <v>30</v>
      </c>
      <c r="E101" s="57">
        <f>ROUND(E100*$P$13,0)</f>
        <v>0</v>
      </c>
      <c r="F101" s="57">
        <f>ROUND(F100*$P$13,0)</f>
        <v>0</v>
      </c>
      <c r="G101" s="57">
        <f>ROUND(G100*$P$13,0)</f>
        <v>0</v>
      </c>
      <c r="H101" s="57">
        <f>ROUND(H100*$P$13,0)</f>
        <v>0</v>
      </c>
      <c r="I101" s="57">
        <f>ROUND(I100*$P$13,0)</f>
        <v>0</v>
      </c>
      <c r="J101" s="172">
        <f>SUM(E101:I101)</f>
        <v>0</v>
      </c>
      <c r="L101" s="231"/>
      <c r="M101" s="63"/>
      <c r="N101" s="63"/>
      <c r="O101" s="63"/>
      <c r="P101" s="227">
        <v>1.03</v>
      </c>
      <c r="Q101" s="228">
        <v>0</v>
      </c>
      <c r="R101" s="76">
        <f>$R$21</f>
        <v>12</v>
      </c>
      <c r="S101" s="227">
        <v>0</v>
      </c>
      <c r="T101" s="25"/>
      <c r="U101" s="25"/>
      <c r="V101" s="25"/>
      <c r="W101" s="25"/>
      <c r="X101" s="25"/>
    </row>
    <row r="102" spans="1:24" ht="15">
      <c r="A102" s="10"/>
      <c r="B102" s="93"/>
      <c r="C102" s="100"/>
      <c r="D102" s="74" t="s">
        <v>29</v>
      </c>
      <c r="E102" s="184">
        <f>ROUND($P$14*E98,0)</f>
        <v>0</v>
      </c>
      <c r="F102" s="184">
        <f>ROUND($P$14*F98,0)</f>
        <v>0</v>
      </c>
      <c r="G102" s="184">
        <f>ROUND($P$14*G98,0)</f>
        <v>0</v>
      </c>
      <c r="H102" s="184">
        <f>ROUND($P$14*H98,0)</f>
        <v>0</v>
      </c>
      <c r="I102" s="184">
        <f>ROUND($P$14*I98,0)</f>
        <v>0</v>
      </c>
      <c r="J102" s="181">
        <f>SUM(E102:I102)</f>
        <v>0</v>
      </c>
      <c r="L102" s="231"/>
      <c r="M102" s="63"/>
      <c r="N102" s="63"/>
      <c r="O102" s="63"/>
      <c r="P102" s="227">
        <v>1.03</v>
      </c>
      <c r="Q102" s="228">
        <v>0</v>
      </c>
      <c r="R102" s="76">
        <f>$R$22</f>
        <v>12</v>
      </c>
      <c r="S102" s="227">
        <v>0</v>
      </c>
      <c r="T102" s="25"/>
      <c r="U102" s="25"/>
      <c r="V102" s="25"/>
      <c r="W102" s="25"/>
      <c r="X102" s="25"/>
    </row>
    <row r="103" spans="1:24">
      <c r="A103" s="10"/>
      <c r="B103" s="93"/>
      <c r="C103" s="100"/>
      <c r="D103" s="77" t="s">
        <v>171</v>
      </c>
      <c r="E103" s="185">
        <f>SUM(E101:E102)</f>
        <v>0</v>
      </c>
      <c r="F103" s="185">
        <f t="shared" ref="F103:I103" si="15">SUM(F101:F102)</f>
        <v>0</v>
      </c>
      <c r="G103" s="185">
        <f t="shared" si="15"/>
        <v>0</v>
      </c>
      <c r="H103" s="185">
        <f t="shared" si="15"/>
        <v>0</v>
      </c>
      <c r="I103" s="185">
        <f t="shared" si="15"/>
        <v>0</v>
      </c>
      <c r="J103" s="186">
        <f>SUM(J101:J102)</f>
        <v>0</v>
      </c>
      <c r="L103" s="231"/>
      <c r="M103" s="63"/>
      <c r="N103" s="63"/>
      <c r="O103" s="63"/>
      <c r="P103" s="74"/>
      <c r="Q103" s="232"/>
      <c r="R103" s="76"/>
      <c r="S103" s="74"/>
      <c r="T103" s="5"/>
      <c r="U103" s="4"/>
    </row>
    <row r="104" spans="1:24">
      <c r="C104" s="100"/>
      <c r="D104" s="74"/>
      <c r="E104" s="17"/>
      <c r="F104" s="17"/>
      <c r="G104" s="17"/>
      <c r="H104" s="17"/>
      <c r="I104" s="17"/>
      <c r="J104" s="26"/>
      <c r="L104" s="231"/>
      <c r="M104" s="63"/>
      <c r="N104" s="63"/>
      <c r="O104" s="63"/>
      <c r="P104" s="34"/>
      <c r="Q104" s="63"/>
      <c r="R104" s="34"/>
      <c r="S104" s="229"/>
      <c r="T104" s="17"/>
      <c r="U104" s="17"/>
      <c r="V104" s="17"/>
      <c r="W104" s="17"/>
      <c r="X104" s="17"/>
    </row>
    <row r="105" spans="1:24">
      <c r="A105" s="104"/>
      <c r="B105" s="102" t="s">
        <v>69</v>
      </c>
      <c r="D105" s="34" t="s">
        <v>121</v>
      </c>
      <c r="E105" s="100">
        <f>ROUND($Q105*$R105*S105,6)</f>
        <v>0</v>
      </c>
      <c r="F105" s="100">
        <f>ROUND($Q106*$R106*S106,6)</f>
        <v>0</v>
      </c>
      <c r="G105" s="100">
        <f>ROUND($Q107*$R107*S107,6)</f>
        <v>0</v>
      </c>
      <c r="H105" s="100">
        <f>ROUND($Q108*$R108*S108,6)</f>
        <v>0</v>
      </c>
      <c r="I105" s="100">
        <f>ROUND($Q109*$R109*S109,6)</f>
        <v>0</v>
      </c>
      <c r="J105" s="46"/>
      <c r="L105" s="150">
        <v>0</v>
      </c>
      <c r="M105" s="230">
        <f>ROUND(L105/12,2)</f>
        <v>0</v>
      </c>
      <c r="N105" s="230">
        <v>0</v>
      </c>
      <c r="O105" s="224">
        <v>0</v>
      </c>
      <c r="P105" s="227">
        <v>1</v>
      </c>
      <c r="Q105" s="228">
        <v>0</v>
      </c>
      <c r="R105" s="76">
        <f>$R$18</f>
        <v>12</v>
      </c>
      <c r="S105" s="227">
        <v>0</v>
      </c>
      <c r="T105" s="25" t="e">
        <f>(E108+E109)/E107</f>
        <v>#DIV/0!</v>
      </c>
      <c r="U105" s="25" t="e">
        <f>(F108+F109)/F107</f>
        <v>#DIV/0!</v>
      </c>
      <c r="V105" s="25" t="e">
        <f>(G108+G109)/G107</f>
        <v>#DIV/0!</v>
      </c>
      <c r="W105" s="25" t="e">
        <f>(H108+H109)/H107</f>
        <v>#DIV/0!</v>
      </c>
      <c r="X105" s="25" t="e">
        <f>(I108+I109)/I107</f>
        <v>#DIV/0!</v>
      </c>
    </row>
    <row r="106" spans="1:24">
      <c r="B106" s="29" t="s">
        <v>328</v>
      </c>
      <c r="D106" s="34" t="s">
        <v>172</v>
      </c>
      <c r="E106" s="22">
        <f>S105</f>
        <v>0</v>
      </c>
      <c r="F106" s="22">
        <f>S106</f>
        <v>0</v>
      </c>
      <c r="G106" s="22">
        <f>S107</f>
        <v>0</v>
      </c>
      <c r="H106" s="22">
        <f>S108</f>
        <v>0</v>
      </c>
      <c r="I106" s="22">
        <f>S109</f>
        <v>0</v>
      </c>
      <c r="J106" s="46"/>
      <c r="L106" s="231"/>
      <c r="M106" s="230"/>
      <c r="N106" s="230"/>
      <c r="O106" s="230"/>
      <c r="P106" s="227">
        <v>1.03</v>
      </c>
      <c r="Q106" s="228">
        <v>0</v>
      </c>
      <c r="R106" s="76">
        <f>$R$19</f>
        <v>12</v>
      </c>
      <c r="S106" s="227">
        <v>0</v>
      </c>
      <c r="T106" s="25"/>
      <c r="U106" s="25"/>
      <c r="V106" s="25"/>
      <c r="W106" s="25"/>
      <c r="X106" s="25"/>
    </row>
    <row r="107" spans="1:24">
      <c r="A107" s="10"/>
      <c r="B107" s="93"/>
      <c r="C107" s="100"/>
      <c r="D107" s="74" t="s">
        <v>15</v>
      </c>
      <c r="E107" s="57">
        <f>ROUND((M105+N105)*E105*P105,0)</f>
        <v>0</v>
      </c>
      <c r="F107" s="57">
        <f>ROUND((M105+N105)*F105*P105*P106,0)</f>
        <v>0</v>
      </c>
      <c r="G107" s="57">
        <f>ROUND((M105+N105)*G105*P105*P106*P107,0)</f>
        <v>0</v>
      </c>
      <c r="H107" s="57">
        <f>ROUND((M105+N105)*H105*P105*P106*P107*P108,0)</f>
        <v>0</v>
      </c>
      <c r="I107" s="57">
        <f>ROUND((M105+N105)*I105*P105*P106*P107*P108*P109,0)</f>
        <v>0</v>
      </c>
      <c r="J107" s="172">
        <f>SUM(E107:I107)</f>
        <v>0</v>
      </c>
      <c r="L107" s="231"/>
      <c r="M107" s="63"/>
      <c r="N107" s="63"/>
      <c r="O107" s="63"/>
      <c r="P107" s="227">
        <v>1.03</v>
      </c>
      <c r="Q107" s="228">
        <v>0</v>
      </c>
      <c r="R107" s="76">
        <f>$R$20</f>
        <v>12</v>
      </c>
      <c r="S107" s="227">
        <v>0</v>
      </c>
      <c r="T107" s="25"/>
      <c r="U107" s="25"/>
      <c r="V107" s="25"/>
      <c r="W107" s="25"/>
      <c r="X107" s="25"/>
    </row>
    <row r="108" spans="1:24">
      <c r="A108" s="10"/>
      <c r="B108" s="93"/>
      <c r="C108" s="100"/>
      <c r="D108" s="74" t="s">
        <v>30</v>
      </c>
      <c r="E108" s="57">
        <f>ROUND(E107*$P$13,0)</f>
        <v>0</v>
      </c>
      <c r="F108" s="57">
        <f>ROUND(F107*$P$13,0)</f>
        <v>0</v>
      </c>
      <c r="G108" s="57">
        <f>ROUND(G107*$P$13,0)</f>
        <v>0</v>
      </c>
      <c r="H108" s="57">
        <f>ROUND(H107*$P$13,0)</f>
        <v>0</v>
      </c>
      <c r="I108" s="57">
        <f>ROUND(I107*$P$13,0)</f>
        <v>0</v>
      </c>
      <c r="J108" s="172">
        <f>SUM(E108:I108)</f>
        <v>0</v>
      </c>
      <c r="L108" s="231"/>
      <c r="M108" s="63"/>
      <c r="N108" s="63"/>
      <c r="O108" s="63"/>
      <c r="P108" s="227">
        <v>1.03</v>
      </c>
      <c r="Q108" s="228">
        <v>0</v>
      </c>
      <c r="R108" s="76">
        <f>$R$21</f>
        <v>12</v>
      </c>
      <c r="S108" s="227">
        <v>0</v>
      </c>
      <c r="T108" s="25"/>
      <c r="U108" s="25"/>
      <c r="V108" s="25"/>
      <c r="W108" s="25"/>
      <c r="X108" s="25"/>
    </row>
    <row r="109" spans="1:24" ht="15">
      <c r="A109" s="10"/>
      <c r="B109" s="93"/>
      <c r="C109" s="100"/>
      <c r="D109" s="74" t="s">
        <v>29</v>
      </c>
      <c r="E109" s="184">
        <f>ROUND($P$14*E105,0)</f>
        <v>0</v>
      </c>
      <c r="F109" s="184">
        <f>ROUND($P$14*F105,0)</f>
        <v>0</v>
      </c>
      <c r="G109" s="184">
        <f>ROUND($P$14*G105,0)</f>
        <v>0</v>
      </c>
      <c r="H109" s="184">
        <f>ROUND($P$14*H105,0)</f>
        <v>0</v>
      </c>
      <c r="I109" s="184">
        <f>ROUND($P$14*I105,0)</f>
        <v>0</v>
      </c>
      <c r="J109" s="181">
        <f>SUM(E109:I109)</f>
        <v>0</v>
      </c>
      <c r="L109" s="231"/>
      <c r="M109" s="63"/>
      <c r="N109" s="63"/>
      <c r="O109" s="63"/>
      <c r="P109" s="227">
        <v>1.03</v>
      </c>
      <c r="Q109" s="228">
        <v>0</v>
      </c>
      <c r="R109" s="76">
        <f>$R$22</f>
        <v>12</v>
      </c>
      <c r="S109" s="227">
        <v>0</v>
      </c>
      <c r="T109" s="25"/>
      <c r="U109" s="25"/>
      <c r="V109" s="25"/>
      <c r="W109" s="25"/>
      <c r="X109" s="25"/>
    </row>
    <row r="110" spans="1:24">
      <c r="A110" s="10"/>
      <c r="B110" s="93"/>
      <c r="C110" s="100"/>
      <c r="D110" s="77" t="s">
        <v>171</v>
      </c>
      <c r="E110" s="185">
        <f>SUM(E108:E109)</f>
        <v>0</v>
      </c>
      <c r="F110" s="185">
        <f t="shared" ref="F110:I110" si="16">SUM(F108:F109)</f>
        <v>0</v>
      </c>
      <c r="G110" s="185">
        <f t="shared" si="16"/>
        <v>0</v>
      </c>
      <c r="H110" s="185">
        <f t="shared" si="16"/>
        <v>0</v>
      </c>
      <c r="I110" s="185">
        <f t="shared" si="16"/>
        <v>0</v>
      </c>
      <c r="J110" s="186">
        <f>SUM(J108:J109)</f>
        <v>0</v>
      </c>
      <c r="L110" s="231"/>
      <c r="M110" s="63"/>
      <c r="N110" s="63"/>
      <c r="O110" s="63"/>
      <c r="P110" s="74"/>
      <c r="Q110" s="232"/>
      <c r="R110" s="76"/>
      <c r="S110" s="74"/>
      <c r="T110" s="5"/>
      <c r="U110" s="4"/>
    </row>
    <row r="111" spans="1:24">
      <c r="A111" s="10"/>
      <c r="B111" s="93"/>
      <c r="C111" s="100"/>
      <c r="D111" s="74"/>
      <c r="E111" s="17"/>
      <c r="F111" s="17"/>
      <c r="G111" s="17"/>
      <c r="H111" s="17"/>
      <c r="I111" s="17"/>
      <c r="J111" s="26"/>
      <c r="L111" s="231"/>
      <c r="M111" s="63"/>
      <c r="N111" s="63"/>
      <c r="O111" s="63"/>
      <c r="P111" s="34"/>
      <c r="Q111" s="63"/>
      <c r="R111" s="34"/>
      <c r="S111" s="229"/>
      <c r="T111" s="17"/>
      <c r="U111" s="17"/>
      <c r="V111" s="17"/>
      <c r="W111" s="17"/>
      <c r="X111" s="17"/>
    </row>
    <row r="112" spans="1:24">
      <c r="A112" s="104"/>
      <c r="B112" s="102" t="s">
        <v>69</v>
      </c>
      <c r="D112" s="34" t="s">
        <v>121</v>
      </c>
      <c r="E112" s="100">
        <f>ROUND($Q112*$R112*S112,6)</f>
        <v>0</v>
      </c>
      <c r="F112" s="100">
        <f>ROUND($Q113*$R113*S113,6)</f>
        <v>0</v>
      </c>
      <c r="G112" s="100">
        <f>ROUND($Q114*$R114*S114,6)</f>
        <v>0</v>
      </c>
      <c r="H112" s="100">
        <f>ROUND($Q115*$R115*S115,6)</f>
        <v>0</v>
      </c>
      <c r="I112" s="100">
        <f>ROUND($Q116*$R116*S116,6)</f>
        <v>0</v>
      </c>
      <c r="J112" s="46"/>
      <c r="L112" s="150">
        <v>0</v>
      </c>
      <c r="M112" s="230">
        <f>ROUND(L112/12,2)</f>
        <v>0</v>
      </c>
      <c r="N112" s="230">
        <v>0</v>
      </c>
      <c r="O112" s="224">
        <v>0</v>
      </c>
      <c r="P112" s="227">
        <v>1</v>
      </c>
      <c r="Q112" s="228">
        <v>0</v>
      </c>
      <c r="R112" s="76">
        <f>$R$18</f>
        <v>12</v>
      </c>
      <c r="S112" s="227">
        <v>0</v>
      </c>
      <c r="T112" s="25" t="e">
        <f>(E115+E116)/E114</f>
        <v>#DIV/0!</v>
      </c>
      <c r="U112" s="25" t="e">
        <f>(F115+F116)/F114</f>
        <v>#DIV/0!</v>
      </c>
      <c r="V112" s="25" t="e">
        <f>(G115+G116)/G114</f>
        <v>#DIV/0!</v>
      </c>
      <c r="W112" s="25" t="e">
        <f>(H115+H116)/H114</f>
        <v>#DIV/0!</v>
      </c>
      <c r="X112" s="25" t="e">
        <f>(I115+I116)/I114</f>
        <v>#DIV/0!</v>
      </c>
    </row>
    <row r="113" spans="1:41">
      <c r="B113" s="29" t="s">
        <v>328</v>
      </c>
      <c r="D113" s="34" t="s">
        <v>172</v>
      </c>
      <c r="E113" s="22">
        <f>S112</f>
        <v>0</v>
      </c>
      <c r="F113" s="22">
        <f>S113</f>
        <v>0</v>
      </c>
      <c r="G113" s="22">
        <f>S114</f>
        <v>0</v>
      </c>
      <c r="H113" s="22">
        <f>S115</f>
        <v>0</v>
      </c>
      <c r="I113" s="22">
        <f>S116</f>
        <v>0</v>
      </c>
      <c r="J113" s="46"/>
      <c r="L113" s="231"/>
      <c r="M113" s="230"/>
      <c r="N113" s="230"/>
      <c r="O113" s="230"/>
      <c r="P113" s="227">
        <v>1.03</v>
      </c>
      <c r="Q113" s="228">
        <v>0</v>
      </c>
      <c r="R113" s="76">
        <f>$R$19</f>
        <v>12</v>
      </c>
      <c r="S113" s="227">
        <v>0</v>
      </c>
      <c r="T113" s="25"/>
      <c r="U113" s="25"/>
      <c r="V113" s="25"/>
      <c r="W113" s="25"/>
      <c r="X113" s="25"/>
    </row>
    <row r="114" spans="1:41">
      <c r="A114" s="10"/>
      <c r="B114" s="93"/>
      <c r="C114" s="100"/>
      <c r="D114" s="74" t="s">
        <v>15</v>
      </c>
      <c r="E114" s="57">
        <f>ROUND((M112+N112)*E112*P112,0)</f>
        <v>0</v>
      </c>
      <c r="F114" s="57">
        <f>ROUND((M112+N112)*F112*P112*P113,0)</f>
        <v>0</v>
      </c>
      <c r="G114" s="57">
        <f>ROUND((M112+N112)*G112*P112*P113*P114,0)</f>
        <v>0</v>
      </c>
      <c r="H114" s="57">
        <f>ROUND((M112+N112)*H112*P112*P113*P114*P115,0)</f>
        <v>0</v>
      </c>
      <c r="I114" s="57">
        <f>ROUND((M112+N112)*I112*P112*P113*P114*P115*P116,0)</f>
        <v>0</v>
      </c>
      <c r="J114" s="172">
        <f>SUM(E114:I114)</f>
        <v>0</v>
      </c>
      <c r="L114" s="231"/>
      <c r="M114" s="63"/>
      <c r="N114" s="63"/>
      <c r="O114" s="63"/>
      <c r="P114" s="227">
        <v>1.03</v>
      </c>
      <c r="Q114" s="228">
        <v>0</v>
      </c>
      <c r="R114" s="76">
        <f>$R$20</f>
        <v>12</v>
      </c>
      <c r="S114" s="227">
        <v>0</v>
      </c>
    </row>
    <row r="115" spans="1:41">
      <c r="A115" s="10"/>
      <c r="B115" s="93"/>
      <c r="C115" s="100"/>
      <c r="D115" s="74" t="s">
        <v>30</v>
      </c>
      <c r="E115" s="57">
        <f>ROUND(E114*$P$13,0)</f>
        <v>0</v>
      </c>
      <c r="F115" s="57">
        <f>ROUND(F114*$P$13,0)</f>
        <v>0</v>
      </c>
      <c r="G115" s="57">
        <f>ROUND(G114*$P$13,0)</f>
        <v>0</v>
      </c>
      <c r="H115" s="57">
        <f>ROUND(H114*$P$13,0)</f>
        <v>0</v>
      </c>
      <c r="I115" s="57">
        <f>ROUND(I114*$P$13,0)</f>
        <v>0</v>
      </c>
      <c r="J115" s="172">
        <f>SUM(E115:I115)</f>
        <v>0</v>
      </c>
      <c r="L115" s="231"/>
      <c r="M115" s="63"/>
      <c r="N115" s="63"/>
      <c r="O115" s="63"/>
      <c r="P115" s="227">
        <v>1.03</v>
      </c>
      <c r="Q115" s="228">
        <v>0</v>
      </c>
      <c r="R115" s="76">
        <f>$R$21</f>
        <v>12</v>
      </c>
      <c r="S115" s="227">
        <v>0</v>
      </c>
    </row>
    <row r="116" spans="1:41" ht="15">
      <c r="A116" s="10"/>
      <c r="B116" s="93"/>
      <c r="C116" s="100"/>
      <c r="D116" s="74" t="s">
        <v>29</v>
      </c>
      <c r="E116" s="184">
        <f>ROUND($P$14*E112,0)</f>
        <v>0</v>
      </c>
      <c r="F116" s="184">
        <f>ROUND($P$14*F112,0)</f>
        <v>0</v>
      </c>
      <c r="G116" s="184">
        <f>ROUND($P$14*G112,0)</f>
        <v>0</v>
      </c>
      <c r="H116" s="184">
        <f>ROUND($P$14*H112,0)</f>
        <v>0</v>
      </c>
      <c r="I116" s="184">
        <f>ROUND($P$14*I112,0)</f>
        <v>0</v>
      </c>
      <c r="J116" s="181">
        <f>SUM(E116:I116)</f>
        <v>0</v>
      </c>
      <c r="L116" s="231"/>
      <c r="M116" s="63"/>
      <c r="N116" s="63"/>
      <c r="O116" s="63"/>
      <c r="P116" s="227">
        <v>1.03</v>
      </c>
      <c r="Q116" s="228">
        <v>0</v>
      </c>
      <c r="R116" s="76">
        <f>$R$22</f>
        <v>12</v>
      </c>
      <c r="S116" s="227">
        <v>0</v>
      </c>
      <c r="T116" s="25"/>
      <c r="U116" s="25"/>
      <c r="V116" s="25"/>
      <c r="W116" s="25"/>
      <c r="X116" s="25"/>
    </row>
    <row r="117" spans="1:41">
      <c r="A117" s="10"/>
      <c r="B117" s="93"/>
      <c r="C117" s="100"/>
      <c r="D117" s="77" t="s">
        <v>171</v>
      </c>
      <c r="E117" s="185">
        <f>SUM(E115:E116)</f>
        <v>0</v>
      </c>
      <c r="F117" s="185">
        <f t="shared" ref="F117:I117" si="17">SUM(F115:F116)</f>
        <v>0</v>
      </c>
      <c r="G117" s="185">
        <f t="shared" si="17"/>
        <v>0</v>
      </c>
      <c r="H117" s="185">
        <f t="shared" si="17"/>
        <v>0</v>
      </c>
      <c r="I117" s="185">
        <f t="shared" si="17"/>
        <v>0</v>
      </c>
      <c r="J117" s="186">
        <f>SUM(J115:J116)</f>
        <v>0</v>
      </c>
      <c r="L117" s="19"/>
      <c r="M117" s="33"/>
      <c r="N117" s="33"/>
      <c r="O117" s="33"/>
      <c r="P117" s="114"/>
      <c r="Q117" s="115"/>
      <c r="R117" s="76"/>
      <c r="S117" s="114"/>
      <c r="T117" s="25"/>
      <c r="U117" s="25"/>
      <c r="V117" s="25"/>
      <c r="W117" s="25"/>
      <c r="X117" s="25"/>
    </row>
    <row r="118" spans="1:41">
      <c r="A118" s="10"/>
      <c r="B118" s="93"/>
      <c r="C118" s="100"/>
      <c r="D118" s="74"/>
      <c r="E118" s="17"/>
      <c r="F118" s="17"/>
      <c r="G118" s="17"/>
      <c r="H118" s="17"/>
      <c r="I118" s="17"/>
      <c r="J118" s="26"/>
      <c r="L118" s="19"/>
      <c r="M118" s="33"/>
      <c r="N118" s="33"/>
      <c r="O118" s="33"/>
      <c r="P118" s="114"/>
      <c r="Q118" s="115"/>
      <c r="R118" s="76"/>
      <c r="S118" s="26"/>
      <c r="T118" s="25"/>
      <c r="U118" s="25"/>
      <c r="V118" s="25"/>
      <c r="W118" s="25"/>
      <c r="X118" s="25"/>
    </row>
    <row r="119" spans="1:41" ht="13.8" thickBot="1">
      <c r="A119" s="10"/>
      <c r="C119" s="75"/>
      <c r="D119" s="75" t="s">
        <v>104</v>
      </c>
      <c r="E119" s="187">
        <f>SUMIF($D$97:$D$118,"Salary",E97:E118)</f>
        <v>0</v>
      </c>
      <c r="F119" s="187">
        <f t="shared" ref="F119:I119" si="18">SUMIF($D$97:$D$118,"Salary",F97:F118)</f>
        <v>0</v>
      </c>
      <c r="G119" s="187">
        <f t="shared" si="18"/>
        <v>0</v>
      </c>
      <c r="H119" s="187">
        <f t="shared" si="18"/>
        <v>0</v>
      </c>
      <c r="I119" s="187">
        <f t="shared" si="18"/>
        <v>0</v>
      </c>
      <c r="J119" s="188">
        <f>SUM(E119:I119)</f>
        <v>0</v>
      </c>
      <c r="L119" s="19"/>
      <c r="M119" s="94"/>
      <c r="N119" s="94"/>
      <c r="O119" s="94"/>
      <c r="P119" s="47"/>
      <c r="Q119" s="47"/>
      <c r="R119" s="47"/>
      <c r="S119" s="26"/>
      <c r="T119" s="25"/>
      <c r="U119" s="25"/>
      <c r="V119" s="25"/>
      <c r="W119" s="25"/>
      <c r="X119" s="25"/>
    </row>
    <row r="120" spans="1:41">
      <c r="A120" s="10"/>
      <c r="C120" s="75"/>
      <c r="D120" s="75" t="s">
        <v>105</v>
      </c>
      <c r="E120" s="189">
        <f>SUMIF($D$97:$D$118,"*Total Fringe",E97:E118)</f>
        <v>0</v>
      </c>
      <c r="F120" s="189">
        <f t="shared" ref="F120:I120" si="19">SUMIF($D$97:$D$118,"*Total Fringe",F97:F118)</f>
        <v>0</v>
      </c>
      <c r="G120" s="189">
        <f t="shared" si="19"/>
        <v>0</v>
      </c>
      <c r="H120" s="189">
        <f t="shared" si="19"/>
        <v>0</v>
      </c>
      <c r="I120" s="189">
        <f t="shared" si="19"/>
        <v>0</v>
      </c>
      <c r="J120" s="190">
        <f>SUM(E120:I120)</f>
        <v>0</v>
      </c>
      <c r="L120" s="58"/>
      <c r="M120" s="71"/>
      <c r="N120" s="71"/>
      <c r="O120" s="71"/>
      <c r="P120" s="71"/>
      <c r="Q120" s="71"/>
      <c r="R120" s="71"/>
      <c r="S120" s="71"/>
      <c r="T120" s="660" t="s">
        <v>116</v>
      </c>
      <c r="U120" s="660"/>
      <c r="V120" s="660"/>
      <c r="W120" s="660"/>
      <c r="X120" s="660"/>
      <c r="Y120" s="10"/>
      <c r="Z120" s="633" t="s">
        <v>66</v>
      </c>
      <c r="AA120" s="634"/>
      <c r="AB120" s="634"/>
      <c r="AC120" s="634"/>
      <c r="AD120" s="634"/>
      <c r="AE120" s="634"/>
      <c r="AF120" s="635"/>
      <c r="AH120" s="619" t="s">
        <v>127</v>
      </c>
      <c r="AI120" s="620"/>
      <c r="AJ120" s="620"/>
      <c r="AK120" s="620"/>
      <c r="AL120" s="620"/>
      <c r="AM120" s="620"/>
      <c r="AN120" s="620"/>
      <c r="AO120" s="621"/>
    </row>
    <row r="121" spans="1:41">
      <c r="A121" s="10"/>
      <c r="C121" s="75"/>
      <c r="D121" s="75" t="s">
        <v>348</v>
      </c>
      <c r="E121" s="529">
        <f>SUMIF($D$98:$D$117,"*Person Months",E98:E117)</f>
        <v>0</v>
      </c>
      <c r="F121" s="529">
        <f t="shared" ref="F121:I121" si="20">SUMIF($D$98:$D$117,"*Person Months",F98:F117)</f>
        <v>0</v>
      </c>
      <c r="G121" s="529">
        <f t="shared" si="20"/>
        <v>0</v>
      </c>
      <c r="H121" s="529">
        <f t="shared" si="20"/>
        <v>0</v>
      </c>
      <c r="I121" s="529">
        <f t="shared" si="20"/>
        <v>0</v>
      </c>
      <c r="J121" s="190"/>
      <c r="L121" s="58"/>
      <c r="M121" s="71"/>
      <c r="N121" s="71"/>
      <c r="O121" s="71"/>
      <c r="P121" s="71"/>
      <c r="Q121" s="71"/>
      <c r="R121" s="71"/>
      <c r="S121" s="71"/>
      <c r="T121" s="71"/>
      <c r="U121" s="470"/>
      <c r="V121" s="470"/>
      <c r="W121" s="470"/>
      <c r="X121" s="470"/>
      <c r="Y121" s="471"/>
      <c r="Z121" s="168"/>
      <c r="AA121" s="46"/>
      <c r="AB121" s="46"/>
      <c r="AC121" s="46"/>
      <c r="AD121" s="46"/>
      <c r="AE121" s="46"/>
      <c r="AF121" s="157"/>
      <c r="AH121" s="265"/>
      <c r="AI121" s="58"/>
      <c r="AJ121" s="58"/>
      <c r="AK121" s="58"/>
      <c r="AL121" s="58"/>
      <c r="AM121" s="58"/>
      <c r="AN121" s="58"/>
      <c r="AO121" s="117"/>
    </row>
    <row r="122" spans="1:41">
      <c r="A122" s="10"/>
      <c r="C122" s="75"/>
      <c r="D122" s="75" t="s">
        <v>349</v>
      </c>
      <c r="E122" s="72">
        <f>SUMIF($D$98:$D$117,"*# of Persons",E98:E117)</f>
        <v>0</v>
      </c>
      <c r="F122" s="72">
        <f t="shared" ref="F122:I122" si="21">SUMIF($D$98:$D$117,"*# of Persons",F98:F117)</f>
        <v>0</v>
      </c>
      <c r="G122" s="72">
        <f t="shared" si="21"/>
        <v>0</v>
      </c>
      <c r="H122" s="72">
        <f t="shared" si="21"/>
        <v>0</v>
      </c>
      <c r="I122" s="72">
        <f t="shared" si="21"/>
        <v>0</v>
      </c>
      <c r="J122" s="190"/>
      <c r="L122" s="58"/>
      <c r="M122" s="71"/>
      <c r="N122" s="71"/>
      <c r="O122" s="71"/>
      <c r="P122" s="71"/>
      <c r="Q122" s="71"/>
      <c r="R122" s="71"/>
      <c r="S122" s="71"/>
      <c r="T122" s="71"/>
      <c r="U122" s="470"/>
      <c r="V122" s="470"/>
      <c r="W122" s="470"/>
      <c r="X122" s="470"/>
      <c r="Y122" s="471"/>
      <c r="Z122" s="168"/>
      <c r="AA122" s="46"/>
      <c r="AB122" s="46"/>
      <c r="AC122" s="46"/>
      <c r="AD122" s="46"/>
      <c r="AE122" s="46"/>
      <c r="AF122" s="157"/>
      <c r="AH122" s="116"/>
      <c r="AK122" s="58" t="s">
        <v>31</v>
      </c>
      <c r="AL122" s="58" t="s">
        <v>32</v>
      </c>
      <c r="AM122" s="58" t="s">
        <v>33</v>
      </c>
      <c r="AN122" s="58" t="s">
        <v>34</v>
      </c>
      <c r="AO122" s="117" t="s">
        <v>35</v>
      </c>
    </row>
    <row r="123" spans="1:41">
      <c r="A123" s="10"/>
      <c r="C123" s="75"/>
      <c r="D123" s="169"/>
      <c r="E123" s="166"/>
      <c r="F123" s="166"/>
      <c r="G123" s="166"/>
      <c r="H123" s="166"/>
      <c r="I123" s="166"/>
      <c r="J123" s="167"/>
      <c r="L123" s="58" t="s">
        <v>118</v>
      </c>
      <c r="M123" s="71" t="s">
        <v>80</v>
      </c>
      <c r="N123" s="71" t="s">
        <v>108</v>
      </c>
      <c r="O123" s="71" t="s">
        <v>18</v>
      </c>
      <c r="P123" s="71"/>
      <c r="Q123" s="71" t="s">
        <v>169</v>
      </c>
      <c r="R123" s="71"/>
      <c r="S123" s="71"/>
      <c r="T123" s="92"/>
      <c r="U123" s="92"/>
      <c r="V123" s="92"/>
      <c r="W123" s="92"/>
      <c r="X123" s="92"/>
      <c r="Y123" s="15"/>
      <c r="Z123" s="168"/>
      <c r="AA123" s="46"/>
      <c r="AB123" s="46"/>
      <c r="AC123" s="46"/>
      <c r="AD123" s="46"/>
      <c r="AE123" s="46"/>
      <c r="AF123" s="157"/>
      <c r="AH123" s="630" t="s">
        <v>126</v>
      </c>
      <c r="AI123" s="622"/>
      <c r="AJ123" s="622"/>
      <c r="AK123" s="263">
        <v>1</v>
      </c>
      <c r="AL123" s="263">
        <v>1.05</v>
      </c>
      <c r="AM123" s="263">
        <v>1.05</v>
      </c>
      <c r="AN123" s="263">
        <v>1.05</v>
      </c>
      <c r="AO123" s="264">
        <v>1.05</v>
      </c>
    </row>
    <row r="124" spans="1:41">
      <c r="A124" s="58" t="s">
        <v>61</v>
      </c>
      <c r="B124" s="58" t="s">
        <v>62</v>
      </c>
      <c r="C124" s="320" t="s">
        <v>308</v>
      </c>
      <c r="D124" s="169"/>
      <c r="E124" s="18" t="str">
        <f>E16</f>
        <v>Year 1</v>
      </c>
      <c r="F124" s="18" t="str">
        <f>F16</f>
        <v>Year 2</v>
      </c>
      <c r="G124" s="18" t="str">
        <f>G16</f>
        <v>Year 3</v>
      </c>
      <c r="H124" s="18" t="str">
        <f>H16</f>
        <v>Year 4</v>
      </c>
      <c r="I124" s="18" t="str">
        <f>I16</f>
        <v>Year 5</v>
      </c>
      <c r="J124" s="46" t="s">
        <v>1</v>
      </c>
      <c r="L124" s="92" t="s">
        <v>117</v>
      </c>
      <c r="M124" s="46" t="s">
        <v>15</v>
      </c>
      <c r="N124" s="46" t="s">
        <v>109</v>
      </c>
      <c r="O124" s="46" t="s">
        <v>111</v>
      </c>
      <c r="P124" s="46" t="s">
        <v>101</v>
      </c>
      <c r="Q124" s="46" t="s">
        <v>170</v>
      </c>
      <c r="R124" s="46"/>
      <c r="S124" s="46"/>
      <c r="T124" s="24" t="s">
        <v>31</v>
      </c>
      <c r="U124" s="15" t="s">
        <v>32</v>
      </c>
      <c r="V124" s="15" t="s">
        <v>33</v>
      </c>
      <c r="W124" s="15" t="s">
        <v>34</v>
      </c>
      <c r="X124" s="15" t="s">
        <v>35</v>
      </c>
      <c r="Y124" s="22"/>
      <c r="Z124" s="152"/>
      <c r="AA124" s="154" t="str">
        <f>E16</f>
        <v>Year 1</v>
      </c>
      <c r="AB124" s="154" t="str">
        <f>F16</f>
        <v>Year 2</v>
      </c>
      <c r="AC124" s="154" t="str">
        <f>G16</f>
        <v>Year 3</v>
      </c>
      <c r="AD124" s="154" t="str">
        <f>H16</f>
        <v>Year 4</v>
      </c>
      <c r="AE124" s="154" t="str">
        <f>I16</f>
        <v>Year 5</v>
      </c>
      <c r="AF124" s="157" t="s">
        <v>1</v>
      </c>
      <c r="AH124" s="472"/>
      <c r="AI124" s="473"/>
      <c r="AJ124" s="473"/>
      <c r="AK124" s="131"/>
      <c r="AL124" s="131"/>
      <c r="AM124" s="131"/>
      <c r="AN124" s="131"/>
      <c r="AO124" s="262"/>
    </row>
    <row r="125" spans="1:41">
      <c r="A125" s="103"/>
      <c r="B125" s="102" t="s">
        <v>125</v>
      </c>
      <c r="C125" s="121" t="s">
        <v>168</v>
      </c>
      <c r="D125" s="34" t="s">
        <v>121</v>
      </c>
      <c r="E125" s="100">
        <f>ROUND($O125*$P125*Q125,6)</f>
        <v>0</v>
      </c>
      <c r="F125" s="100">
        <f>ROUND($O126*$P126*Q126,6)</f>
        <v>0</v>
      </c>
      <c r="G125" s="100">
        <f>ROUND($O127*$P127*Q127,6)</f>
        <v>0</v>
      </c>
      <c r="H125" s="100">
        <f>ROUND($O128*$P128*Q128,6)</f>
        <v>0</v>
      </c>
      <c r="I125" s="100">
        <f>ROUND($O129*$P129*Q129,6)</f>
        <v>0</v>
      </c>
      <c r="J125" s="26"/>
      <c r="K125" s="17"/>
      <c r="L125" s="150">
        <v>0</v>
      </c>
      <c r="M125" s="230">
        <f>ROUND(L125/12,2)</f>
        <v>0</v>
      </c>
      <c r="N125" s="227">
        <v>1</v>
      </c>
      <c r="O125" s="228">
        <v>0</v>
      </c>
      <c r="P125" s="76">
        <f>$R$18</f>
        <v>12</v>
      </c>
      <c r="Q125" s="227">
        <v>0</v>
      </c>
      <c r="R125" s="76"/>
      <c r="S125" s="74"/>
      <c r="T125" s="25" t="e">
        <f>(E128+E129)/E127</f>
        <v>#DIV/0!</v>
      </c>
      <c r="U125" s="25" t="e">
        <f>(F128+F129)/F127</f>
        <v>#DIV/0!</v>
      </c>
      <c r="V125" s="25" t="e">
        <f>(G128+G129)/G127</f>
        <v>#DIV/0!</v>
      </c>
      <c r="W125" s="25" t="e">
        <f>(H128+H129)/H127</f>
        <v>#DIV/0!</v>
      </c>
      <c r="X125" s="25" t="e">
        <f>(I128+I129)/I127</f>
        <v>#DIV/0!</v>
      </c>
      <c r="Y125" s="292"/>
      <c r="Z125" s="155" t="str">
        <f>C125</f>
        <v>Not Allowed</v>
      </c>
      <c r="AA125" s="125">
        <f>ROUND(VLOOKUP($C125,$AH$126:$AO$161,4,FALSE)*E125,0)</f>
        <v>0</v>
      </c>
      <c r="AB125" s="125">
        <f>ROUND(VLOOKUP($C125,$AH$126:$AO$162,5,FALSE)*F125,0)</f>
        <v>0</v>
      </c>
      <c r="AC125" s="125">
        <f>ROUND(VLOOKUP($C125,$AH$126:$AO$161,6,FALSE)*G125,0)</f>
        <v>0</v>
      </c>
      <c r="AD125" s="125">
        <f>ROUND(VLOOKUP($C125,$AH$126:$AO$161,7,FALSE)*H125,0)</f>
        <v>0</v>
      </c>
      <c r="AE125" s="125">
        <f>ROUND(VLOOKUP($C125,$AH$126:$AO$162,8,FALSE)*I125,0)</f>
        <v>0</v>
      </c>
      <c r="AF125" s="158">
        <f>SUM(AA125:AE125)</f>
        <v>0</v>
      </c>
      <c r="AH125" s="257" t="s">
        <v>81</v>
      </c>
      <c r="AO125" s="118"/>
    </row>
    <row r="126" spans="1:41">
      <c r="A126" s="10"/>
      <c r="B126" s="29" t="s">
        <v>328</v>
      </c>
      <c r="C126" s="121" t="s">
        <v>168</v>
      </c>
      <c r="D126" s="34" t="s">
        <v>172</v>
      </c>
      <c r="E126" s="22">
        <f>Q125</f>
        <v>0</v>
      </c>
      <c r="F126" s="22">
        <f>Q126</f>
        <v>0</v>
      </c>
      <c r="G126" s="22">
        <f>Q127</f>
        <v>0</v>
      </c>
      <c r="H126" s="22">
        <f>Q128</f>
        <v>0</v>
      </c>
      <c r="I126" s="22">
        <f>Q129</f>
        <v>0</v>
      </c>
      <c r="J126" s="26"/>
      <c r="K126" s="17"/>
      <c r="L126" s="231"/>
      <c r="M126" s="230"/>
      <c r="N126" s="227">
        <v>1.03</v>
      </c>
      <c r="O126" s="228">
        <v>0</v>
      </c>
      <c r="P126" s="76">
        <f>$R$19</f>
        <v>12</v>
      </c>
      <c r="Q126" s="227">
        <v>0</v>
      </c>
      <c r="R126" s="76"/>
      <c r="S126" s="74"/>
      <c r="T126" s="25"/>
      <c r="U126" s="25"/>
      <c r="V126" s="25"/>
      <c r="W126" s="25"/>
      <c r="X126" s="25"/>
      <c r="Y126" s="292"/>
      <c r="Z126" s="155"/>
      <c r="AA126" s="125"/>
      <c r="AB126" s="125"/>
      <c r="AC126" s="125"/>
      <c r="AD126" s="125"/>
      <c r="AE126" s="125"/>
      <c r="AF126" s="158"/>
      <c r="AH126" s="257" t="s">
        <v>168</v>
      </c>
      <c r="AI126">
        <v>0</v>
      </c>
      <c r="AJ126">
        <v>0</v>
      </c>
      <c r="AK126">
        <v>0</v>
      </c>
      <c r="AL126">
        <v>0</v>
      </c>
      <c r="AM126">
        <v>0</v>
      </c>
      <c r="AN126">
        <v>0</v>
      </c>
      <c r="AO126" s="118">
        <v>0</v>
      </c>
    </row>
    <row r="127" spans="1:41">
      <c r="A127" s="10"/>
      <c r="C127" s="121" t="s">
        <v>168</v>
      </c>
      <c r="D127" s="74" t="s">
        <v>15</v>
      </c>
      <c r="E127" s="57">
        <f>ROUND(M125*E125*N125,0)</f>
        <v>0</v>
      </c>
      <c r="F127" s="57">
        <f>ROUND(M125*F125*N125*N126,0)</f>
        <v>0</v>
      </c>
      <c r="G127" s="57">
        <f>ROUND(M125*G125*N125*N126*N127,0)</f>
        <v>0</v>
      </c>
      <c r="H127" s="57">
        <f>ROUND(M125*H125*N125*N126*N127*N128,0)</f>
        <v>0</v>
      </c>
      <c r="I127" s="57">
        <f>ROUND(M125*I125*N125*N126*N127*N128*N129,0)</f>
        <v>0</v>
      </c>
      <c r="J127" s="172">
        <f>SUM(E127:I127)</f>
        <v>0</v>
      </c>
      <c r="L127" s="231"/>
      <c r="M127" s="63"/>
      <c r="N127" s="227">
        <v>1.03</v>
      </c>
      <c r="O127" s="228">
        <v>0</v>
      </c>
      <c r="P127" s="76">
        <f>$R$20</f>
        <v>12</v>
      </c>
      <c r="Q127" s="227">
        <v>0</v>
      </c>
      <c r="R127" s="76"/>
      <c r="S127" s="74"/>
      <c r="T127" s="25"/>
      <c r="U127" s="25"/>
      <c r="V127" s="25"/>
      <c r="W127" s="25"/>
      <c r="X127" s="25"/>
      <c r="Y127" s="10"/>
      <c r="Z127" s="62"/>
      <c r="AA127" s="125"/>
      <c r="AB127" s="125"/>
      <c r="AC127" s="125"/>
      <c r="AD127" s="125"/>
      <c r="AE127" s="125"/>
      <c r="AF127" s="158"/>
      <c r="AH127" s="256" t="str">
        <f>'Tuition &amp; Fees Calculation'!A4</f>
        <v>Rates as of: 9/27/2024</v>
      </c>
      <c r="AI127" s="497">
        <f>'Tuition &amp; Fees Calculation'!$D4*24</f>
        <v>0</v>
      </c>
      <c r="AJ127" s="496">
        <f>AI127/6</f>
        <v>0</v>
      </c>
      <c r="AK127" s="499">
        <f>AJ127*AK$123</f>
        <v>0</v>
      </c>
      <c r="AL127" s="499">
        <f>AK127*AL$123</f>
        <v>0</v>
      </c>
      <c r="AM127" s="499">
        <f>AL127*AM$123</f>
        <v>0</v>
      </c>
      <c r="AN127" s="500">
        <f>AM127*AN$123</f>
        <v>0</v>
      </c>
      <c r="AO127" s="501">
        <f>AN127*AO$123</f>
        <v>0</v>
      </c>
    </row>
    <row r="128" spans="1:41">
      <c r="A128" s="10"/>
      <c r="B128" s="93"/>
      <c r="C128" s="121" t="s">
        <v>168</v>
      </c>
      <c r="D128" s="74" t="s">
        <v>30</v>
      </c>
      <c r="E128" s="57">
        <f>ROUND($E$127*$R$160,0)</f>
        <v>0</v>
      </c>
      <c r="F128" s="57">
        <f>ROUND($F$127*$R$160,0)</f>
        <v>0</v>
      </c>
      <c r="G128" s="57">
        <f>ROUND($G$127*$R$160,0)</f>
        <v>0</v>
      </c>
      <c r="H128" s="57">
        <f>ROUND($H$127*$R$160,0)</f>
        <v>0</v>
      </c>
      <c r="I128" s="57">
        <f>ROUND($I$127*$R$160,0)</f>
        <v>0</v>
      </c>
      <c r="J128" s="172">
        <f>SUM(E128:I128)</f>
        <v>0</v>
      </c>
      <c r="L128" s="231"/>
      <c r="M128" s="63"/>
      <c r="N128" s="227">
        <v>1.03</v>
      </c>
      <c r="O128" s="228">
        <v>0</v>
      </c>
      <c r="P128" s="76">
        <f>$R$21</f>
        <v>12</v>
      </c>
      <c r="Q128" s="227">
        <v>0</v>
      </c>
      <c r="R128" s="76"/>
      <c r="S128" s="74"/>
      <c r="T128" s="25"/>
      <c r="U128" s="25"/>
      <c r="V128" s="25"/>
      <c r="W128" s="25"/>
      <c r="X128" s="25"/>
      <c r="Y128" s="10"/>
      <c r="Z128" s="62"/>
      <c r="AA128" s="125"/>
      <c r="AB128" s="125"/>
      <c r="AC128" s="125"/>
      <c r="AD128" s="125"/>
      <c r="AE128" s="125"/>
      <c r="AF128" s="158"/>
      <c r="AH128" s="256" t="str">
        <f>'Tuition &amp; Fees Calculation'!A5</f>
        <v>Tuition &amp; Fees Escalation</v>
      </c>
      <c r="AI128" s="497">
        <f>'Tuition &amp; Fees Calculation'!$D5*24</f>
        <v>0</v>
      </c>
      <c r="AJ128" s="496">
        <f t="shared" ref="AJ128:AJ161" si="22">AI128/6</f>
        <v>0</v>
      </c>
      <c r="AK128" s="499">
        <f t="shared" ref="AK128:AO128" si="23">AJ128*AK$123</f>
        <v>0</v>
      </c>
      <c r="AL128" s="499">
        <f t="shared" si="23"/>
        <v>0</v>
      </c>
      <c r="AM128" s="499">
        <f t="shared" si="23"/>
        <v>0</v>
      </c>
      <c r="AN128" s="500">
        <f t="shared" si="23"/>
        <v>0</v>
      </c>
      <c r="AO128" s="501">
        <f t="shared" si="23"/>
        <v>0</v>
      </c>
    </row>
    <row r="129" spans="1:41" ht="15">
      <c r="A129" s="10"/>
      <c r="B129" s="93"/>
      <c r="C129" s="121" t="s">
        <v>168</v>
      </c>
      <c r="D129" s="74" t="s">
        <v>29</v>
      </c>
      <c r="E129" s="184">
        <f>ROUND($R$161*$E$125,0)</f>
        <v>0</v>
      </c>
      <c r="F129" s="184">
        <f>ROUND($R$161*$F$125,0)</f>
        <v>0</v>
      </c>
      <c r="G129" s="184">
        <f>ROUND($R$161*$G$125,0)</f>
        <v>0</v>
      </c>
      <c r="H129" s="184">
        <f>ROUND($R$161*$H$125,0)</f>
        <v>0</v>
      </c>
      <c r="I129" s="184">
        <f>ROUND($R$161*$I$125,0)</f>
        <v>0</v>
      </c>
      <c r="J129" s="181">
        <f>SUM(E129:I129)</f>
        <v>0</v>
      </c>
      <c r="L129" s="231"/>
      <c r="M129" s="63"/>
      <c r="N129" s="227">
        <v>1.03</v>
      </c>
      <c r="O129" s="228">
        <v>0</v>
      </c>
      <c r="P129" s="76">
        <f>$R$22</f>
        <v>12</v>
      </c>
      <c r="Q129" s="227">
        <v>0</v>
      </c>
      <c r="R129" s="76"/>
      <c r="S129" s="74"/>
      <c r="T129" s="25"/>
      <c r="U129" s="25"/>
      <c r="V129" s="25"/>
      <c r="W129" s="25"/>
      <c r="X129" s="25"/>
      <c r="Y129" s="10"/>
      <c r="Z129" s="62"/>
      <c r="AA129" s="125"/>
      <c r="AB129" s="125"/>
      <c r="AC129" s="125"/>
      <c r="AD129" s="125"/>
      <c r="AE129" s="125"/>
      <c r="AF129" s="158"/>
      <c r="AH129" s="256">
        <f>'Tuition &amp; Fees Calculation'!A6</f>
        <v>0</v>
      </c>
      <c r="AI129" s="497">
        <f>'Tuition &amp; Fees Calculation'!$D6*24</f>
        <v>0</v>
      </c>
      <c r="AJ129" s="496">
        <f t="shared" si="22"/>
        <v>0</v>
      </c>
      <c r="AK129" s="499">
        <f t="shared" ref="AK129:AO129" si="24">AJ129*AK$123</f>
        <v>0</v>
      </c>
      <c r="AL129" s="499">
        <f t="shared" si="24"/>
        <v>0</v>
      </c>
      <c r="AM129" s="499">
        <f t="shared" si="24"/>
        <v>0</v>
      </c>
      <c r="AN129" s="500">
        <f t="shared" si="24"/>
        <v>0</v>
      </c>
      <c r="AO129" s="501">
        <f t="shared" si="24"/>
        <v>0</v>
      </c>
    </row>
    <row r="130" spans="1:41">
      <c r="A130" s="10"/>
      <c r="B130" s="93"/>
      <c r="C130" s="100"/>
      <c r="D130" s="77" t="s">
        <v>171</v>
      </c>
      <c r="E130" s="185">
        <f>SUM(E128:E129)</f>
        <v>0</v>
      </c>
      <c r="F130" s="185">
        <f t="shared" ref="F130:I130" si="25">SUM(F128:F129)</f>
        <v>0</v>
      </c>
      <c r="G130" s="185">
        <f t="shared" si="25"/>
        <v>0</v>
      </c>
      <c r="H130" s="185">
        <f t="shared" si="25"/>
        <v>0</v>
      </c>
      <c r="I130" s="185">
        <f t="shared" si="25"/>
        <v>0</v>
      </c>
      <c r="J130" s="186">
        <f>SUM(J128:J129)</f>
        <v>0</v>
      </c>
      <c r="L130" s="231"/>
      <c r="M130" s="63"/>
      <c r="N130" s="74"/>
      <c r="O130" s="232"/>
      <c r="P130" s="76"/>
      <c r="Q130" s="74"/>
      <c r="R130" s="76"/>
      <c r="S130" s="74"/>
      <c r="T130" s="5"/>
      <c r="U130" s="4"/>
      <c r="Y130" s="10"/>
      <c r="Z130" s="62"/>
      <c r="AA130" s="125"/>
      <c r="AB130" s="125"/>
      <c r="AC130" s="125"/>
      <c r="AD130" s="125"/>
      <c r="AE130" s="125"/>
      <c r="AF130" s="158"/>
      <c r="AH130" s="256" t="str">
        <f>'Tuition &amp; Fees Calculation'!A7</f>
        <v>Escalation per Year</v>
      </c>
      <c r="AI130" s="497">
        <f>'Tuition &amp; Fees Calculation'!$D7*24</f>
        <v>0</v>
      </c>
      <c r="AJ130" s="496">
        <f t="shared" si="22"/>
        <v>0</v>
      </c>
      <c r="AK130" s="499">
        <f t="shared" ref="AK130:AO130" si="26">AJ130*AK$123</f>
        <v>0</v>
      </c>
      <c r="AL130" s="499">
        <f t="shared" si="26"/>
        <v>0</v>
      </c>
      <c r="AM130" s="499">
        <f t="shared" si="26"/>
        <v>0</v>
      </c>
      <c r="AN130" s="500">
        <f t="shared" si="26"/>
        <v>0</v>
      </c>
      <c r="AO130" s="501">
        <f t="shared" si="26"/>
        <v>0</v>
      </c>
    </row>
    <row r="131" spans="1:41">
      <c r="A131" s="10"/>
      <c r="B131" s="93"/>
      <c r="C131" s="100"/>
      <c r="D131" s="74"/>
      <c r="E131" s="17"/>
      <c r="F131" s="17"/>
      <c r="G131" s="17"/>
      <c r="H131" s="17"/>
      <c r="I131" s="17"/>
      <c r="J131" s="26"/>
      <c r="L131" s="231"/>
      <c r="M131" s="63"/>
      <c r="N131" s="34"/>
      <c r="O131" s="63"/>
      <c r="P131" s="34"/>
      <c r="Q131" s="229"/>
      <c r="R131" s="34"/>
      <c r="S131" s="229"/>
      <c r="T131" s="17"/>
      <c r="U131" s="17"/>
      <c r="V131" s="17"/>
      <c r="W131" s="17"/>
      <c r="X131" s="17"/>
      <c r="Y131" s="10"/>
      <c r="Z131" s="62"/>
      <c r="AA131" s="125"/>
      <c r="AB131" s="125"/>
      <c r="AC131" s="125"/>
      <c r="AD131" s="125"/>
      <c r="AE131" s="125"/>
      <c r="AF131" s="158"/>
      <c r="AH131" s="256" t="str">
        <f>'Tuition &amp; Fees Calculation'!A8</f>
        <v>Unit</v>
      </c>
      <c r="AI131" s="497" t="e">
        <f>'Tuition &amp; Fees Calculation'!$D8*24</f>
        <v>#VALUE!</v>
      </c>
      <c r="AJ131" s="496" t="e">
        <f t="shared" si="22"/>
        <v>#VALUE!</v>
      </c>
      <c r="AK131" s="499" t="e">
        <f t="shared" ref="AK131:AO131" si="27">AJ131*AK$123</f>
        <v>#VALUE!</v>
      </c>
      <c r="AL131" s="499" t="e">
        <f t="shared" si="27"/>
        <v>#VALUE!</v>
      </c>
      <c r="AM131" s="499" t="e">
        <f t="shared" si="27"/>
        <v>#VALUE!</v>
      </c>
      <c r="AN131" s="500" t="e">
        <f t="shared" si="27"/>
        <v>#VALUE!</v>
      </c>
      <c r="AO131" s="501" t="e">
        <f t="shared" si="27"/>
        <v>#VALUE!</v>
      </c>
    </row>
    <row r="132" spans="1:41">
      <c r="A132" s="104"/>
      <c r="B132" s="102" t="s">
        <v>125</v>
      </c>
      <c r="C132" s="121" t="s">
        <v>168</v>
      </c>
      <c r="D132" s="34" t="s">
        <v>121</v>
      </c>
      <c r="E132" s="100">
        <f>ROUND($O132*$P132*Q132,6)</f>
        <v>0</v>
      </c>
      <c r="F132" s="100">
        <f>ROUND($O133*$P133*Q133,6)</f>
        <v>0</v>
      </c>
      <c r="G132" s="100">
        <f>ROUND($O134*$P134*Q134,6)</f>
        <v>0</v>
      </c>
      <c r="H132" s="100">
        <f>ROUND($O135*$P135*Q135,6)</f>
        <v>0</v>
      </c>
      <c r="I132" s="100">
        <f>ROUND($O136*$P136*Q136,6)</f>
        <v>0</v>
      </c>
      <c r="J132" s="26"/>
      <c r="L132" s="150">
        <v>0</v>
      </c>
      <c r="M132" s="230">
        <f>ROUND(L132/12,2)</f>
        <v>0</v>
      </c>
      <c r="N132" s="227">
        <v>1</v>
      </c>
      <c r="O132" s="228">
        <v>0</v>
      </c>
      <c r="P132" s="76">
        <f>$R$18</f>
        <v>12</v>
      </c>
      <c r="Q132" s="227">
        <v>0</v>
      </c>
      <c r="R132" s="76"/>
      <c r="S132" s="74"/>
      <c r="T132" s="25" t="e">
        <f>(E135+E136)/E134</f>
        <v>#DIV/0!</v>
      </c>
      <c r="U132" s="25" t="e">
        <f>(F135+F136)/F134</f>
        <v>#DIV/0!</v>
      </c>
      <c r="V132" s="25" t="e">
        <f>(G135+G136)/G134</f>
        <v>#DIV/0!</v>
      </c>
      <c r="W132" s="25" t="e">
        <f>(H135+H136)/H134</f>
        <v>#DIV/0!</v>
      </c>
      <c r="X132" s="25" t="e">
        <f>(I135+I136)/I134</f>
        <v>#DIV/0!</v>
      </c>
      <c r="Y132" s="292"/>
      <c r="Z132" s="155" t="str">
        <f>C132</f>
        <v>Not Allowed</v>
      </c>
      <c r="AA132" s="125">
        <f>ROUND(VLOOKUP($C132,$AH$126:$AO$161,4,FALSE)*E132,0)</f>
        <v>0</v>
      </c>
      <c r="AB132" s="125">
        <f>ROUND(VLOOKUP($C132,$AH$126:$AO$162,5,FALSE)*F132,0)</f>
        <v>0</v>
      </c>
      <c r="AC132" s="125">
        <f>ROUND(VLOOKUP($C132,$AH$126:$AO$161,6,FALSE)*G132,0)</f>
        <v>0</v>
      </c>
      <c r="AD132" s="125">
        <f>ROUND(VLOOKUP($C132,$AH$126:$AO$161,7,FALSE)*H132,0)</f>
        <v>0</v>
      </c>
      <c r="AE132" s="125">
        <f>ROUND(VLOOKUP($C132,$AH$126:$AO$162,8,FALSE)*I132,0)</f>
        <v>0</v>
      </c>
      <c r="AF132" s="158">
        <f>SUM(AA132:AE132)</f>
        <v>0</v>
      </c>
      <c r="AH132" s="256">
        <f>'Tuition &amp; Fees Calculation'!A9</f>
        <v>0</v>
      </c>
      <c r="AI132" s="497">
        <f>'Tuition &amp; Fees Calculation'!$D9*24</f>
        <v>0</v>
      </c>
      <c r="AJ132" s="496">
        <f t="shared" si="22"/>
        <v>0</v>
      </c>
      <c r="AK132" s="499">
        <f t="shared" ref="AK132:AO132" si="28">AJ132*AK$123</f>
        <v>0</v>
      </c>
      <c r="AL132" s="499">
        <f t="shared" si="28"/>
        <v>0</v>
      </c>
      <c r="AM132" s="499">
        <f t="shared" si="28"/>
        <v>0</v>
      </c>
      <c r="AN132" s="500">
        <f t="shared" si="28"/>
        <v>0</v>
      </c>
      <c r="AO132" s="501">
        <f t="shared" si="28"/>
        <v>0</v>
      </c>
    </row>
    <row r="133" spans="1:41">
      <c r="B133" s="29" t="s">
        <v>328</v>
      </c>
      <c r="C133" s="121" t="s">
        <v>168</v>
      </c>
      <c r="D133" s="34" t="s">
        <v>172</v>
      </c>
      <c r="E133" s="22">
        <f>Q132</f>
        <v>0</v>
      </c>
      <c r="F133" s="22">
        <f>Q133</f>
        <v>0</v>
      </c>
      <c r="G133" s="22">
        <f>Q134</f>
        <v>0</v>
      </c>
      <c r="H133" s="22">
        <f>Q135</f>
        <v>0</v>
      </c>
      <c r="I133" s="22">
        <f>Q136</f>
        <v>0</v>
      </c>
      <c r="J133" s="26"/>
      <c r="L133" s="231"/>
      <c r="M133" s="230"/>
      <c r="N133" s="227">
        <v>1.03</v>
      </c>
      <c r="O133" s="228">
        <v>0</v>
      </c>
      <c r="P133" s="76">
        <f>$R$19</f>
        <v>12</v>
      </c>
      <c r="Q133" s="227">
        <v>0</v>
      </c>
      <c r="R133" s="76"/>
      <c r="S133" s="74"/>
      <c r="T133" s="25"/>
      <c r="U133" s="25"/>
      <c r="V133" s="25"/>
      <c r="W133" s="25"/>
      <c r="X133" s="25"/>
      <c r="Y133" s="292"/>
      <c r="Z133" s="155"/>
      <c r="AA133" s="125"/>
      <c r="AB133" s="125"/>
      <c r="AC133" s="125"/>
      <c r="AD133" s="125"/>
      <c r="AE133" s="125"/>
      <c r="AF133" s="158"/>
      <c r="AH133" s="256" t="str">
        <f>'Tuition &amp; Fees Calculation'!A10</f>
        <v>Not Allowed/Not Budgeted</v>
      </c>
      <c r="AI133" s="497">
        <f>'Tuition &amp; Fees Calculation'!$D10*24</f>
        <v>0</v>
      </c>
      <c r="AJ133" s="496">
        <f t="shared" si="22"/>
        <v>0</v>
      </c>
      <c r="AK133" s="499">
        <f t="shared" ref="AK133:AO133" si="29">AJ133*AK$123</f>
        <v>0</v>
      </c>
      <c r="AL133" s="499">
        <f t="shared" si="29"/>
        <v>0</v>
      </c>
      <c r="AM133" s="499">
        <f t="shared" si="29"/>
        <v>0</v>
      </c>
      <c r="AN133" s="500">
        <f t="shared" si="29"/>
        <v>0</v>
      </c>
      <c r="AO133" s="501">
        <f t="shared" si="29"/>
        <v>0</v>
      </c>
    </row>
    <row r="134" spans="1:41">
      <c r="A134" s="10"/>
      <c r="B134" s="93"/>
      <c r="C134" s="121" t="s">
        <v>168</v>
      </c>
      <c r="D134" s="74" t="s">
        <v>15</v>
      </c>
      <c r="E134" s="57">
        <f>ROUND(M132*E132*N132,0)</f>
        <v>0</v>
      </c>
      <c r="F134" s="57">
        <f>ROUND(M132*F132*N132*N133,0)</f>
        <v>0</v>
      </c>
      <c r="G134" s="57">
        <f>ROUND(M132*G132*N132*N133*N134,0)</f>
        <v>0</v>
      </c>
      <c r="H134" s="57">
        <f>ROUND(M132*H132*N132*N133*N134*N135,0)</f>
        <v>0</v>
      </c>
      <c r="I134" s="57">
        <f>ROUND(M132*I132*N132*N133*N134*N135*N136,0)</f>
        <v>0</v>
      </c>
      <c r="J134" s="172">
        <f>SUM(E134:I134)</f>
        <v>0</v>
      </c>
      <c r="L134" s="231"/>
      <c r="M134" s="63"/>
      <c r="N134" s="227">
        <v>1.03</v>
      </c>
      <c r="O134" s="228">
        <v>0</v>
      </c>
      <c r="P134" s="76">
        <f>$R$20</f>
        <v>12</v>
      </c>
      <c r="Q134" s="227">
        <v>0</v>
      </c>
      <c r="R134" s="76"/>
      <c r="S134" s="74"/>
      <c r="T134" s="25"/>
      <c r="U134" s="25"/>
      <c r="V134" s="25"/>
      <c r="W134" s="25"/>
      <c r="X134" s="25"/>
      <c r="Y134" s="10"/>
      <c r="Z134" s="62"/>
      <c r="AA134" s="125"/>
      <c r="AB134" s="125"/>
      <c r="AC134" s="125"/>
      <c r="AD134" s="125"/>
      <c r="AE134" s="125"/>
      <c r="AF134" s="158"/>
      <c r="AH134" s="256" t="str">
        <f>'Tuition &amp; Fees Calculation'!A11</f>
        <v>College of Ag &amp; Life Sciences</v>
      </c>
      <c r="AI134" s="497">
        <f>'Tuition &amp; Fees Calculation'!$D11*24</f>
        <v>78528</v>
      </c>
      <c r="AJ134" s="496">
        <f t="shared" si="22"/>
        <v>13088</v>
      </c>
      <c r="AK134" s="499">
        <f t="shared" ref="AK134:AO134" si="30">AJ134*AK$123</f>
        <v>13088</v>
      </c>
      <c r="AL134" s="499">
        <f t="shared" si="30"/>
        <v>13742.400000000001</v>
      </c>
      <c r="AM134" s="499">
        <f t="shared" si="30"/>
        <v>14429.520000000002</v>
      </c>
      <c r="AN134" s="500">
        <f t="shared" si="30"/>
        <v>15150.996000000003</v>
      </c>
      <c r="AO134" s="501">
        <f t="shared" si="30"/>
        <v>15908.545800000004</v>
      </c>
    </row>
    <row r="135" spans="1:41">
      <c r="A135" s="10"/>
      <c r="B135" s="93"/>
      <c r="C135" s="121" t="s">
        <v>168</v>
      </c>
      <c r="D135" s="74" t="s">
        <v>30</v>
      </c>
      <c r="E135" s="57">
        <f>ROUND(E134*$R$160,0)</f>
        <v>0</v>
      </c>
      <c r="F135" s="57">
        <f>ROUND(F134*$R$160,0)</f>
        <v>0</v>
      </c>
      <c r="G135" s="57">
        <f>ROUND(G134*$R$160,0)</f>
        <v>0</v>
      </c>
      <c r="H135" s="57">
        <f>ROUND(H134*$R$160,0)</f>
        <v>0</v>
      </c>
      <c r="I135" s="57">
        <f>ROUND(I134*$R$160,0)</f>
        <v>0</v>
      </c>
      <c r="J135" s="172">
        <f>SUM(E135:I135)</f>
        <v>0</v>
      </c>
      <c r="L135" s="231"/>
      <c r="M135" s="63"/>
      <c r="N135" s="227">
        <v>1.03</v>
      </c>
      <c r="O135" s="228">
        <v>0</v>
      </c>
      <c r="P135" s="76">
        <f>$R$21</f>
        <v>12</v>
      </c>
      <c r="Q135" s="227">
        <v>0</v>
      </c>
      <c r="R135" s="76"/>
      <c r="S135" s="74"/>
      <c r="T135" s="25"/>
      <c r="U135" s="25"/>
      <c r="V135" s="25"/>
      <c r="W135" s="25"/>
      <c r="X135" s="25"/>
      <c r="Y135" s="10"/>
      <c r="Z135" s="62"/>
      <c r="AA135" s="125"/>
      <c r="AB135" s="125"/>
      <c r="AC135" s="125"/>
      <c r="AD135" s="125"/>
      <c r="AE135" s="125"/>
      <c r="AF135" s="158"/>
      <c r="AH135" s="256" t="str">
        <f>'Tuition &amp; Fees Calculation'!A12</f>
        <v>College of Ag &amp; Life Sciences</v>
      </c>
      <c r="AI135" s="497">
        <f>'Tuition &amp; Fees Calculation'!$D12*24</f>
        <v>104544</v>
      </c>
      <c r="AJ135" s="496">
        <f t="shared" si="22"/>
        <v>17424</v>
      </c>
      <c r="AK135" s="499">
        <f t="shared" ref="AK135:AO135" si="31">AJ135*AK$123</f>
        <v>17424</v>
      </c>
      <c r="AL135" s="499">
        <f t="shared" si="31"/>
        <v>18295.2</v>
      </c>
      <c r="AM135" s="499">
        <f t="shared" si="31"/>
        <v>19209.960000000003</v>
      </c>
      <c r="AN135" s="500">
        <f t="shared" si="31"/>
        <v>20170.458000000002</v>
      </c>
      <c r="AO135" s="501">
        <f t="shared" si="31"/>
        <v>21178.980900000002</v>
      </c>
    </row>
    <row r="136" spans="1:41" ht="15">
      <c r="A136" s="10"/>
      <c r="B136" s="93"/>
      <c r="C136" s="121" t="s">
        <v>168</v>
      </c>
      <c r="D136" s="74" t="s">
        <v>29</v>
      </c>
      <c r="E136" s="184">
        <f>ROUND($R$161*E132,0)</f>
        <v>0</v>
      </c>
      <c r="F136" s="184">
        <f>ROUND($R$161*F132,0)</f>
        <v>0</v>
      </c>
      <c r="G136" s="184">
        <f>ROUND($R$161*G132,0)</f>
        <v>0</v>
      </c>
      <c r="H136" s="184">
        <f>ROUND($R$161*H132,0)</f>
        <v>0</v>
      </c>
      <c r="I136" s="184">
        <f>ROUND($R$161*I132,0)</f>
        <v>0</v>
      </c>
      <c r="J136" s="181">
        <f>SUM(E136:I136)</f>
        <v>0</v>
      </c>
      <c r="L136" s="231"/>
      <c r="M136" s="63"/>
      <c r="N136" s="227">
        <v>1.03</v>
      </c>
      <c r="O136" s="228">
        <v>0</v>
      </c>
      <c r="P136" s="76">
        <f>$R$22</f>
        <v>12</v>
      </c>
      <c r="Q136" s="227">
        <v>0</v>
      </c>
      <c r="R136" s="76"/>
      <c r="S136" s="74"/>
      <c r="T136" s="25"/>
      <c r="U136" s="25"/>
      <c r="V136" s="25"/>
      <c r="W136" s="25"/>
      <c r="X136" s="25"/>
      <c r="Y136" s="10"/>
      <c r="Z136" s="62"/>
      <c r="AA136" s="125"/>
      <c r="AB136" s="125"/>
      <c r="AC136" s="125"/>
      <c r="AD136" s="125"/>
      <c r="AE136" s="125"/>
      <c r="AF136" s="158"/>
      <c r="AH136" s="256" t="str">
        <f>'Tuition &amp; Fees Calculation'!A13</f>
        <v>College of Ag &amp; Life Sciences</v>
      </c>
      <c r="AI136" s="497">
        <f>'Tuition &amp; Fees Calculation'!$D13*24</f>
        <v>67200</v>
      </c>
      <c r="AJ136" s="496">
        <f t="shared" si="22"/>
        <v>11200</v>
      </c>
      <c r="AK136" s="499">
        <f t="shared" ref="AK136:AO136" si="32">AJ136*AK$123</f>
        <v>11200</v>
      </c>
      <c r="AL136" s="499">
        <f t="shared" si="32"/>
        <v>11760</v>
      </c>
      <c r="AM136" s="499">
        <f t="shared" si="32"/>
        <v>12348</v>
      </c>
      <c r="AN136" s="500">
        <f t="shared" si="32"/>
        <v>12965.400000000001</v>
      </c>
      <c r="AO136" s="501">
        <f t="shared" si="32"/>
        <v>13613.670000000002</v>
      </c>
    </row>
    <row r="137" spans="1:41">
      <c r="A137" s="10"/>
      <c r="B137" s="93"/>
      <c r="C137" s="100"/>
      <c r="D137" s="77" t="s">
        <v>171</v>
      </c>
      <c r="E137" s="185">
        <f>SUM(E135:E136)</f>
        <v>0</v>
      </c>
      <c r="F137" s="185">
        <f t="shared" ref="F137:I137" si="33">SUM(F135:F136)</f>
        <v>0</v>
      </c>
      <c r="G137" s="185">
        <f t="shared" si="33"/>
        <v>0</v>
      </c>
      <c r="H137" s="185">
        <f t="shared" si="33"/>
        <v>0</v>
      </c>
      <c r="I137" s="185">
        <f t="shared" si="33"/>
        <v>0</v>
      </c>
      <c r="J137" s="186">
        <f>SUM(J135:J136)</f>
        <v>0</v>
      </c>
      <c r="L137" s="231"/>
      <c r="M137" s="63"/>
      <c r="N137" s="74"/>
      <c r="O137" s="232"/>
      <c r="P137" s="76"/>
      <c r="Q137" s="74"/>
      <c r="R137" s="76"/>
      <c r="S137" s="74"/>
      <c r="T137" s="5"/>
      <c r="U137" s="4"/>
      <c r="Y137" s="10"/>
      <c r="Z137" s="62"/>
      <c r="AA137" s="125"/>
      <c r="AB137" s="125"/>
      <c r="AC137" s="125"/>
      <c r="AD137" s="125"/>
      <c r="AE137" s="125"/>
      <c r="AF137" s="158"/>
      <c r="AH137" s="256" t="str">
        <f>'Tuition &amp; Fees Calculation'!A14</f>
        <v>College of Ag &amp; Life Sciences</v>
      </c>
      <c r="AI137" s="497">
        <f>'Tuition &amp; Fees Calculation'!$D14*24</f>
        <v>51168</v>
      </c>
      <c r="AJ137" s="496">
        <f t="shared" si="22"/>
        <v>8528</v>
      </c>
      <c r="AK137" s="499">
        <f t="shared" ref="AK137:AO137" si="34">AJ137*AK$123</f>
        <v>8528</v>
      </c>
      <c r="AL137" s="499">
        <f t="shared" si="34"/>
        <v>8954.4</v>
      </c>
      <c r="AM137" s="499">
        <f t="shared" si="34"/>
        <v>9402.1200000000008</v>
      </c>
      <c r="AN137" s="500">
        <f t="shared" si="34"/>
        <v>9872.2260000000006</v>
      </c>
      <c r="AO137" s="501">
        <f t="shared" si="34"/>
        <v>10365.837300000001</v>
      </c>
    </row>
    <row r="138" spans="1:41">
      <c r="A138" s="10"/>
      <c r="B138" s="93"/>
      <c r="C138" s="100"/>
      <c r="D138" s="74"/>
      <c r="E138" s="17"/>
      <c r="F138" s="17"/>
      <c r="G138" s="17"/>
      <c r="H138" s="17"/>
      <c r="I138" s="17"/>
      <c r="J138" s="26"/>
      <c r="L138" s="231"/>
      <c r="M138" s="63"/>
      <c r="N138" s="34"/>
      <c r="O138" s="63"/>
      <c r="P138" s="34"/>
      <c r="Q138" s="229"/>
      <c r="R138" s="34"/>
      <c r="S138" s="229"/>
      <c r="T138" s="17"/>
      <c r="U138" s="17"/>
      <c r="V138" s="17"/>
      <c r="W138" s="17"/>
      <c r="X138" s="17"/>
      <c r="Y138" s="10"/>
      <c r="Z138" s="62"/>
      <c r="AA138" s="125"/>
      <c r="AB138" s="125"/>
      <c r="AC138" s="125"/>
      <c r="AD138" s="125"/>
      <c r="AE138" s="125"/>
      <c r="AF138" s="158"/>
      <c r="AH138" s="256" t="str">
        <f>'Tuition &amp; Fees Calculation'!A15</f>
        <v>College of Architecture</v>
      </c>
      <c r="AI138" s="497">
        <f>'Tuition &amp; Fees Calculation'!$D15*24</f>
        <v>62016</v>
      </c>
      <c r="AJ138" s="496">
        <f t="shared" si="22"/>
        <v>10336</v>
      </c>
      <c r="AK138" s="499">
        <f t="shared" ref="AK138:AO138" si="35">AJ138*AK$123</f>
        <v>10336</v>
      </c>
      <c r="AL138" s="499">
        <f t="shared" si="35"/>
        <v>10852.800000000001</v>
      </c>
      <c r="AM138" s="499">
        <f t="shared" si="35"/>
        <v>11395.440000000002</v>
      </c>
      <c r="AN138" s="500">
        <f t="shared" si="35"/>
        <v>11965.212000000003</v>
      </c>
      <c r="AO138" s="501">
        <f t="shared" si="35"/>
        <v>12563.472600000005</v>
      </c>
    </row>
    <row r="139" spans="1:41">
      <c r="A139" s="104"/>
      <c r="B139" s="102" t="s">
        <v>125</v>
      </c>
      <c r="C139" s="121" t="s">
        <v>168</v>
      </c>
      <c r="D139" s="34" t="s">
        <v>121</v>
      </c>
      <c r="E139" s="100">
        <f>ROUND($O139*$P139*Q139,6)</f>
        <v>0</v>
      </c>
      <c r="F139" s="100">
        <f>ROUND($O140*$P140*Q140,6)</f>
        <v>0</v>
      </c>
      <c r="G139" s="100">
        <f>ROUND($O141*$P141*Q141,6)</f>
        <v>0</v>
      </c>
      <c r="H139" s="100">
        <f>ROUND($O142*$P142*Q142,6)</f>
        <v>0</v>
      </c>
      <c r="I139" s="100">
        <f>ROUND($O143*$P143*Q143,6)</f>
        <v>0</v>
      </c>
      <c r="J139" s="26"/>
      <c r="L139" s="150">
        <v>0</v>
      </c>
      <c r="M139" s="230">
        <f>ROUND(L139/12,2)</f>
        <v>0</v>
      </c>
      <c r="N139" s="227">
        <v>1</v>
      </c>
      <c r="O139" s="228">
        <v>0</v>
      </c>
      <c r="P139" s="76">
        <f>$R$18</f>
        <v>12</v>
      </c>
      <c r="Q139" s="227">
        <v>0</v>
      </c>
      <c r="R139" s="76"/>
      <c r="S139" s="74"/>
      <c r="T139" s="25" t="e">
        <f>(E142+E143)/E141</f>
        <v>#DIV/0!</v>
      </c>
      <c r="U139" s="25" t="e">
        <f>(F142+F143)/F141</f>
        <v>#DIV/0!</v>
      </c>
      <c r="V139" s="25" t="e">
        <f>(G142+G143)/G141</f>
        <v>#DIV/0!</v>
      </c>
      <c r="W139" s="25" t="e">
        <f>(H142+H143)/H141</f>
        <v>#DIV/0!</v>
      </c>
      <c r="X139" s="25" t="e">
        <f>(I142+I143)/I141</f>
        <v>#DIV/0!</v>
      </c>
      <c r="Y139" s="292"/>
      <c r="Z139" s="155" t="str">
        <f>C139</f>
        <v>Not Allowed</v>
      </c>
      <c r="AA139" s="125">
        <f>ROUND(VLOOKUP($C139,$AH$126:$AO$161,4,FALSE)*E139,0)</f>
        <v>0</v>
      </c>
      <c r="AB139" s="125">
        <f>ROUND(VLOOKUP($C139,$AH$126:$AO$162,5,FALSE)*F139,0)</f>
        <v>0</v>
      </c>
      <c r="AC139" s="125">
        <f>ROUND(VLOOKUP($C139,$AH$126:$AO$161,6,FALSE)*G139,0)</f>
        <v>0</v>
      </c>
      <c r="AD139" s="125">
        <f>ROUND(VLOOKUP($C139,$AH$126:$AO$161,7,FALSE)*H139,0)</f>
        <v>0</v>
      </c>
      <c r="AE139" s="125">
        <f>ROUND(VLOOKUP($C139,$AH$126:$AO$162,8,FALSE)*I139,0)</f>
        <v>0</v>
      </c>
      <c r="AF139" s="158">
        <f>SUM(AA139:AE139)</f>
        <v>0</v>
      </c>
      <c r="AH139" s="256" t="str">
        <f>'Tuition &amp; Fees Calculation'!A16</f>
        <v>College of Architecture</v>
      </c>
      <c r="AI139" s="497">
        <f>'Tuition &amp; Fees Calculation'!$D16*24</f>
        <v>60864</v>
      </c>
      <c r="AJ139" s="496">
        <f t="shared" si="22"/>
        <v>10144</v>
      </c>
      <c r="AK139" s="499">
        <f t="shared" ref="AK139:AO139" si="36">AJ139*AK$123</f>
        <v>10144</v>
      </c>
      <c r="AL139" s="499">
        <f t="shared" si="36"/>
        <v>10651.2</v>
      </c>
      <c r="AM139" s="499">
        <f t="shared" si="36"/>
        <v>11183.760000000002</v>
      </c>
      <c r="AN139" s="500">
        <f t="shared" si="36"/>
        <v>11742.948000000002</v>
      </c>
      <c r="AO139" s="501">
        <f t="shared" si="36"/>
        <v>12330.095400000002</v>
      </c>
    </row>
    <row r="140" spans="1:41">
      <c r="B140" s="29" t="s">
        <v>328</v>
      </c>
      <c r="C140" s="121" t="s">
        <v>168</v>
      </c>
      <c r="D140" s="34" t="s">
        <v>172</v>
      </c>
      <c r="E140" s="22">
        <f>Q139</f>
        <v>0</v>
      </c>
      <c r="F140" s="22">
        <f>Q140</f>
        <v>0</v>
      </c>
      <c r="G140" s="22">
        <f>Q141</f>
        <v>0</v>
      </c>
      <c r="H140" s="22">
        <f>Q142</f>
        <v>0</v>
      </c>
      <c r="I140" s="22">
        <f>Q143</f>
        <v>0</v>
      </c>
      <c r="J140" s="26"/>
      <c r="L140" s="231"/>
      <c r="M140" s="230"/>
      <c r="N140" s="227">
        <v>1.03</v>
      </c>
      <c r="O140" s="228">
        <v>0</v>
      </c>
      <c r="P140" s="76">
        <f>$R$19</f>
        <v>12</v>
      </c>
      <c r="Q140" s="227">
        <v>0</v>
      </c>
      <c r="R140" s="76"/>
      <c r="S140" s="74"/>
      <c r="T140" s="25"/>
      <c r="U140" s="25"/>
      <c r="V140" s="25"/>
      <c r="W140" s="25"/>
      <c r="X140" s="25"/>
      <c r="Y140" s="292"/>
      <c r="Z140" s="155"/>
      <c r="AA140" s="125"/>
      <c r="AB140" s="125"/>
      <c r="AC140" s="125"/>
      <c r="AD140" s="125"/>
      <c r="AE140" s="125"/>
      <c r="AF140" s="158"/>
      <c r="AH140" s="256" t="str">
        <f>'Tuition &amp; Fees Calculation'!A17</f>
        <v>College of Arts &amp; Sciences</v>
      </c>
      <c r="AI140" s="497">
        <f>'Tuition &amp; Fees Calculation'!$D17*24</f>
        <v>85344</v>
      </c>
      <c r="AJ140" s="496">
        <f t="shared" si="22"/>
        <v>14224</v>
      </c>
      <c r="AK140" s="499">
        <f t="shared" ref="AK140:AO140" si="37">AJ140*AK$123</f>
        <v>14224</v>
      </c>
      <c r="AL140" s="499">
        <f t="shared" si="37"/>
        <v>14935.2</v>
      </c>
      <c r="AM140" s="499">
        <f t="shared" si="37"/>
        <v>15681.960000000001</v>
      </c>
      <c r="AN140" s="500">
        <f t="shared" si="37"/>
        <v>16466.058000000001</v>
      </c>
      <c r="AO140" s="501">
        <f t="shared" si="37"/>
        <v>17289.360900000003</v>
      </c>
    </row>
    <row r="141" spans="1:41">
      <c r="A141" s="10"/>
      <c r="B141" s="93"/>
      <c r="C141" s="121" t="s">
        <v>168</v>
      </c>
      <c r="D141" s="74" t="s">
        <v>15</v>
      </c>
      <c r="E141" s="57">
        <f>ROUND(M139*E139*N139,0)</f>
        <v>0</v>
      </c>
      <c r="F141" s="57">
        <f>ROUND(M139*F139*N139*N140,0)</f>
        <v>0</v>
      </c>
      <c r="G141" s="57">
        <f>ROUND(M139*G139*N139*N140*N141,0)</f>
        <v>0</v>
      </c>
      <c r="H141" s="57">
        <f>ROUND(M139*H139*N139*N140*N141*N142,0)</f>
        <v>0</v>
      </c>
      <c r="I141" s="57">
        <f>ROUND(M139*I139*N139*N140*N141*N142*N143,0)</f>
        <v>0</v>
      </c>
      <c r="J141" s="172">
        <f>SUM(E141:I141)</f>
        <v>0</v>
      </c>
      <c r="L141" s="231"/>
      <c r="M141" s="63"/>
      <c r="N141" s="227">
        <v>1.03</v>
      </c>
      <c r="O141" s="228">
        <v>0</v>
      </c>
      <c r="P141" s="76">
        <f>$R$20</f>
        <v>12</v>
      </c>
      <c r="Q141" s="227">
        <v>0</v>
      </c>
      <c r="R141" s="76"/>
      <c r="S141" s="74"/>
      <c r="T141" s="25"/>
      <c r="U141" s="25"/>
      <c r="V141" s="25"/>
      <c r="W141" s="25"/>
      <c r="X141" s="25"/>
      <c r="Y141" s="10"/>
      <c r="Z141" s="62"/>
      <c r="AA141" s="125"/>
      <c r="AB141" s="125"/>
      <c r="AC141" s="125"/>
      <c r="AD141" s="125"/>
      <c r="AE141" s="125"/>
      <c r="AF141" s="158"/>
      <c r="AH141" s="256" t="str">
        <f>'Tuition &amp; Fees Calculation'!A18</f>
        <v>College of Arts &amp; Sciences</v>
      </c>
      <c r="AI141" s="497">
        <f>'Tuition &amp; Fees Calculation'!$D18*24</f>
        <v>96000</v>
      </c>
      <c r="AJ141" s="496">
        <f t="shared" si="22"/>
        <v>16000</v>
      </c>
      <c r="AK141" s="499">
        <f t="shared" ref="AK141:AO141" si="38">AJ141*AK$123</f>
        <v>16000</v>
      </c>
      <c r="AL141" s="499">
        <f t="shared" si="38"/>
        <v>16800</v>
      </c>
      <c r="AM141" s="499">
        <f t="shared" si="38"/>
        <v>17640</v>
      </c>
      <c r="AN141" s="500">
        <f t="shared" si="38"/>
        <v>18522</v>
      </c>
      <c r="AO141" s="501">
        <f t="shared" si="38"/>
        <v>19448.100000000002</v>
      </c>
    </row>
    <row r="142" spans="1:41">
      <c r="A142" s="10"/>
      <c r="B142" s="93"/>
      <c r="C142" s="121" t="s">
        <v>168</v>
      </c>
      <c r="D142" s="74" t="s">
        <v>30</v>
      </c>
      <c r="E142" s="57">
        <f>ROUND(E141*$R$160,0)</f>
        <v>0</v>
      </c>
      <c r="F142" s="57">
        <f>ROUND(F141*$R$160,0)</f>
        <v>0</v>
      </c>
      <c r="G142" s="57">
        <f>ROUND(G141*$R$160,0)</f>
        <v>0</v>
      </c>
      <c r="H142" s="57">
        <f>ROUND(H141*$R$160,0)</f>
        <v>0</v>
      </c>
      <c r="I142" s="57">
        <f>ROUND(I141*$R$160,0)</f>
        <v>0</v>
      </c>
      <c r="J142" s="172">
        <f>SUM(E142:I142)</f>
        <v>0</v>
      </c>
      <c r="L142" s="231"/>
      <c r="M142" s="63"/>
      <c r="N142" s="227">
        <v>1.03</v>
      </c>
      <c r="O142" s="228">
        <v>0</v>
      </c>
      <c r="P142" s="76">
        <f>$R$21</f>
        <v>12</v>
      </c>
      <c r="Q142" s="227">
        <v>0</v>
      </c>
      <c r="R142" s="76"/>
      <c r="S142" s="74"/>
      <c r="T142" s="25"/>
      <c r="U142" s="25"/>
      <c r="V142" s="25"/>
      <c r="W142" s="25"/>
      <c r="X142" s="25"/>
      <c r="Y142" s="10"/>
      <c r="Z142" s="62"/>
      <c r="AA142" s="125"/>
      <c r="AB142" s="125"/>
      <c r="AC142" s="125"/>
      <c r="AD142" s="125"/>
      <c r="AE142" s="125"/>
      <c r="AF142" s="158"/>
      <c r="AH142" s="256" t="str">
        <f>'Tuition &amp; Fees Calculation'!A19</f>
        <v>College of Arts &amp; Sciences</v>
      </c>
      <c r="AI142" s="497">
        <f>'Tuition &amp; Fees Calculation'!$D19*24</f>
        <v>79968</v>
      </c>
      <c r="AJ142" s="496">
        <f t="shared" si="22"/>
        <v>13328</v>
      </c>
      <c r="AK142" s="499">
        <f t="shared" ref="AK142:AO142" si="39">AJ142*AK$123</f>
        <v>13328</v>
      </c>
      <c r="AL142" s="499">
        <f t="shared" si="39"/>
        <v>13994.400000000001</v>
      </c>
      <c r="AM142" s="499">
        <f t="shared" si="39"/>
        <v>14694.120000000003</v>
      </c>
      <c r="AN142" s="500">
        <f t="shared" si="39"/>
        <v>15428.826000000003</v>
      </c>
      <c r="AO142" s="501">
        <f t="shared" si="39"/>
        <v>16200.267300000003</v>
      </c>
    </row>
    <row r="143" spans="1:41" ht="15">
      <c r="A143" s="10"/>
      <c r="B143" s="93"/>
      <c r="C143" s="121" t="s">
        <v>168</v>
      </c>
      <c r="D143" s="74" t="s">
        <v>29</v>
      </c>
      <c r="E143" s="184">
        <f>ROUND($R$161*E139,0)</f>
        <v>0</v>
      </c>
      <c r="F143" s="184">
        <f>ROUND($R$161*F139,0)</f>
        <v>0</v>
      </c>
      <c r="G143" s="184">
        <f>ROUND($R$161*G139,0)</f>
        <v>0</v>
      </c>
      <c r="H143" s="184">
        <f>ROUND($R$161*H139,0)</f>
        <v>0</v>
      </c>
      <c r="I143" s="184">
        <f>ROUND($R$161*I139,0)</f>
        <v>0</v>
      </c>
      <c r="J143" s="181">
        <f>SUM(E143:I143)</f>
        <v>0</v>
      </c>
      <c r="L143" s="231"/>
      <c r="M143" s="63"/>
      <c r="N143" s="227">
        <v>1.03</v>
      </c>
      <c r="O143" s="228">
        <v>0</v>
      </c>
      <c r="P143" s="76">
        <f>$R$22</f>
        <v>12</v>
      </c>
      <c r="Q143" s="227">
        <v>0</v>
      </c>
      <c r="R143" s="76"/>
      <c r="S143" s="74"/>
      <c r="T143" s="25"/>
      <c r="U143" s="25"/>
      <c r="V143" s="25"/>
      <c r="W143" s="25"/>
      <c r="X143" s="25"/>
      <c r="Y143" s="10"/>
      <c r="Z143" s="62"/>
      <c r="AA143" s="125"/>
      <c r="AB143" s="125"/>
      <c r="AC143" s="125"/>
      <c r="AD143" s="125"/>
      <c r="AE143" s="125"/>
      <c r="AF143" s="158"/>
      <c r="AH143" s="256" t="str">
        <f>'Tuition &amp; Fees Calculation'!A20</f>
        <v>College of Arts &amp; Sciences</v>
      </c>
      <c r="AI143" s="497">
        <f>'Tuition &amp; Fees Calculation'!$D20*24</f>
        <v>79968</v>
      </c>
      <c r="AJ143" s="496">
        <f t="shared" si="22"/>
        <v>13328</v>
      </c>
      <c r="AK143" s="499">
        <f t="shared" ref="AK143:AO143" si="40">AJ143*AK$123</f>
        <v>13328</v>
      </c>
      <c r="AL143" s="499">
        <f t="shared" si="40"/>
        <v>13994.400000000001</v>
      </c>
      <c r="AM143" s="499">
        <f t="shared" si="40"/>
        <v>14694.120000000003</v>
      </c>
      <c r="AN143" s="500">
        <f t="shared" si="40"/>
        <v>15428.826000000003</v>
      </c>
      <c r="AO143" s="501">
        <f t="shared" si="40"/>
        <v>16200.267300000003</v>
      </c>
    </row>
    <row r="144" spans="1:41">
      <c r="A144" s="10"/>
      <c r="B144" s="93"/>
      <c r="C144" s="100"/>
      <c r="D144" s="77" t="s">
        <v>171</v>
      </c>
      <c r="E144" s="185">
        <f>SUM(E142:E143)</f>
        <v>0</v>
      </c>
      <c r="F144" s="185">
        <f t="shared" ref="F144:I144" si="41">SUM(F142:F143)</f>
        <v>0</v>
      </c>
      <c r="G144" s="185">
        <f t="shared" si="41"/>
        <v>0</v>
      </c>
      <c r="H144" s="185">
        <f t="shared" si="41"/>
        <v>0</v>
      </c>
      <c r="I144" s="185">
        <f t="shared" si="41"/>
        <v>0</v>
      </c>
      <c r="J144" s="186">
        <f>SUM(J142:J143)</f>
        <v>0</v>
      </c>
      <c r="L144" s="231"/>
      <c r="M144" s="63"/>
      <c r="N144" s="74"/>
      <c r="O144" s="232"/>
      <c r="P144" s="76"/>
      <c r="Q144" s="74"/>
      <c r="R144" s="76"/>
      <c r="S144" s="74"/>
      <c r="T144" s="5"/>
      <c r="U144" s="4"/>
      <c r="Y144" s="10"/>
      <c r="Z144" s="62"/>
      <c r="AA144" s="125"/>
      <c r="AB144" s="125"/>
      <c r="AC144" s="125"/>
      <c r="AD144" s="125"/>
      <c r="AE144" s="125"/>
      <c r="AF144" s="158"/>
      <c r="AH144" s="256" t="str">
        <f>'Tuition &amp; Fees Calculation'!A21</f>
        <v>College of Arts &amp; Sciences</v>
      </c>
      <c r="AI144" s="497">
        <f>'Tuition &amp; Fees Calculation'!$D21*24</f>
        <v>42624</v>
      </c>
      <c r="AJ144" s="496">
        <f t="shared" si="22"/>
        <v>7104</v>
      </c>
      <c r="AK144" s="499">
        <f t="shared" ref="AK144:AO144" si="42">AJ144*AK$123</f>
        <v>7104</v>
      </c>
      <c r="AL144" s="499">
        <f t="shared" si="42"/>
        <v>7459.2000000000007</v>
      </c>
      <c r="AM144" s="499">
        <f t="shared" si="42"/>
        <v>7832.1600000000008</v>
      </c>
      <c r="AN144" s="500">
        <f t="shared" si="42"/>
        <v>8223.7680000000018</v>
      </c>
      <c r="AO144" s="501">
        <f t="shared" si="42"/>
        <v>8634.9564000000028</v>
      </c>
    </row>
    <row r="145" spans="1:41">
      <c r="A145" s="10"/>
      <c r="B145" s="93"/>
      <c r="C145" s="100"/>
      <c r="D145" s="74"/>
      <c r="E145" s="21"/>
      <c r="F145" s="21"/>
      <c r="G145" s="21"/>
      <c r="H145" s="21"/>
      <c r="I145" s="21"/>
      <c r="J145" s="125"/>
      <c r="L145" s="231"/>
      <c r="M145" s="63"/>
      <c r="N145" s="34"/>
      <c r="O145" s="63"/>
      <c r="P145" s="34"/>
      <c r="Q145" s="229"/>
      <c r="R145" s="34"/>
      <c r="S145" s="229"/>
      <c r="T145" s="17"/>
      <c r="U145" s="17"/>
      <c r="V145" s="17"/>
      <c r="W145" s="17"/>
      <c r="X145" s="17"/>
      <c r="Y145" s="10"/>
      <c r="Z145" s="62"/>
      <c r="AA145" s="125"/>
      <c r="AB145" s="125"/>
      <c r="AC145" s="125"/>
      <c r="AD145" s="125"/>
      <c r="AE145" s="125"/>
      <c r="AF145" s="158"/>
      <c r="AH145" s="256" t="str">
        <f>'Tuition &amp; Fees Calculation'!A22</f>
        <v>Bush School of Government</v>
      </c>
      <c r="AI145" s="497">
        <f>'Tuition &amp; Fees Calculation'!$D22*24</f>
        <v>55104</v>
      </c>
      <c r="AJ145" s="496">
        <f t="shared" si="22"/>
        <v>9184</v>
      </c>
      <c r="AK145" s="499">
        <f t="shared" ref="AK145:AO145" si="43">AJ145*AK$123</f>
        <v>9184</v>
      </c>
      <c r="AL145" s="499">
        <f t="shared" si="43"/>
        <v>9643.2000000000007</v>
      </c>
      <c r="AM145" s="499">
        <f t="shared" si="43"/>
        <v>10125.36</v>
      </c>
      <c r="AN145" s="500">
        <f t="shared" si="43"/>
        <v>10631.628000000001</v>
      </c>
      <c r="AO145" s="501">
        <f t="shared" si="43"/>
        <v>11163.209400000002</v>
      </c>
    </row>
    <row r="146" spans="1:41">
      <c r="A146" s="104"/>
      <c r="B146" s="102" t="s">
        <v>125</v>
      </c>
      <c r="C146" s="121" t="s">
        <v>168</v>
      </c>
      <c r="D146" s="34" t="s">
        <v>121</v>
      </c>
      <c r="E146" s="100">
        <f>ROUND($O146*$P146*Q146,6)</f>
        <v>0</v>
      </c>
      <c r="F146" s="100">
        <f>ROUND($O147*$P147*Q147,6)</f>
        <v>0</v>
      </c>
      <c r="G146" s="100">
        <f>ROUND($O148*$P148*Q148,6)</f>
        <v>0</v>
      </c>
      <c r="H146" s="100">
        <f>ROUND($O149*$P149*Q149,6)</f>
        <v>0</v>
      </c>
      <c r="I146" s="100">
        <f>ROUND($O150*$P150*Q150,6)</f>
        <v>0</v>
      </c>
      <c r="J146" s="26"/>
      <c r="L146" s="150">
        <v>0</v>
      </c>
      <c r="M146" s="230">
        <f>ROUND(L146/12,2)</f>
        <v>0</v>
      </c>
      <c r="N146" s="227">
        <v>1</v>
      </c>
      <c r="O146" s="228">
        <v>0</v>
      </c>
      <c r="P146" s="76">
        <f>$R$18</f>
        <v>12</v>
      </c>
      <c r="Q146" s="227">
        <v>0</v>
      </c>
      <c r="R146" s="76"/>
      <c r="S146" s="74"/>
      <c r="T146" s="25" t="e">
        <f>(E149+E150)/E148</f>
        <v>#DIV/0!</v>
      </c>
      <c r="U146" s="25" t="e">
        <f>(F149+F150)/F148</f>
        <v>#DIV/0!</v>
      </c>
      <c r="V146" s="25" t="e">
        <f>(G149+G150)/G148</f>
        <v>#DIV/0!</v>
      </c>
      <c r="W146" s="25" t="e">
        <f>(H149+H150)/H148</f>
        <v>#DIV/0!</v>
      </c>
      <c r="X146" s="25" t="e">
        <f>(I149+I150)/I148</f>
        <v>#DIV/0!</v>
      </c>
      <c r="Y146" s="292"/>
      <c r="Z146" s="155" t="str">
        <f>C146</f>
        <v>Not Allowed</v>
      </c>
      <c r="AA146" s="125">
        <f>ROUND(VLOOKUP($C146,$AH$126:$AO$161,4,FALSE)*E146,0)</f>
        <v>0</v>
      </c>
      <c r="AB146" s="125">
        <f>ROUND(VLOOKUP($C146,$AH$126:$AO$162,5,FALSE)*F146,0)</f>
        <v>0</v>
      </c>
      <c r="AC146" s="125">
        <f>ROUND(VLOOKUP($C146,$AH$126:$AO$161,6,FALSE)*G146,0)</f>
        <v>0</v>
      </c>
      <c r="AD146" s="125">
        <f>ROUND(VLOOKUP($C146,$AH$126:$AO$161,7,FALSE)*H146,0)</f>
        <v>0</v>
      </c>
      <c r="AE146" s="125">
        <f>ROUND(VLOOKUP($C146,$AH$126:$AO$162,8,FALSE)*I146,0)</f>
        <v>0</v>
      </c>
      <c r="AF146" s="158">
        <f>SUM(AA146:AE146)</f>
        <v>0</v>
      </c>
      <c r="AH146" s="256" t="str">
        <f>'Tuition &amp; Fees Calculation'!A23</f>
        <v>Bush School of Government</v>
      </c>
      <c r="AI146" s="497">
        <f>'Tuition &amp; Fees Calculation'!$D23*24</f>
        <v>124800</v>
      </c>
      <c r="AJ146" s="496">
        <f t="shared" si="22"/>
        <v>20800</v>
      </c>
      <c r="AK146" s="499">
        <f t="shared" ref="AK146:AO146" si="44">AJ146*AK$123</f>
        <v>20800</v>
      </c>
      <c r="AL146" s="499">
        <f t="shared" si="44"/>
        <v>21840</v>
      </c>
      <c r="AM146" s="499">
        <f t="shared" si="44"/>
        <v>22932</v>
      </c>
      <c r="AN146" s="500">
        <f t="shared" si="44"/>
        <v>24078.600000000002</v>
      </c>
      <c r="AO146" s="501">
        <f t="shared" si="44"/>
        <v>25282.530000000002</v>
      </c>
    </row>
    <row r="147" spans="1:41">
      <c r="B147" s="29" t="s">
        <v>328</v>
      </c>
      <c r="C147" s="121" t="s">
        <v>168</v>
      </c>
      <c r="D147" s="34" t="s">
        <v>172</v>
      </c>
      <c r="E147" s="22">
        <f>Q146</f>
        <v>0</v>
      </c>
      <c r="F147" s="22">
        <f>Q147</f>
        <v>0</v>
      </c>
      <c r="G147" s="22">
        <f>Q148</f>
        <v>0</v>
      </c>
      <c r="H147" s="22">
        <f>Q149</f>
        <v>0</v>
      </c>
      <c r="I147" s="22">
        <f>Q150</f>
        <v>0</v>
      </c>
      <c r="J147" s="26"/>
      <c r="L147" s="231"/>
      <c r="M147" s="230"/>
      <c r="N147" s="227">
        <v>1.03</v>
      </c>
      <c r="O147" s="228">
        <v>0</v>
      </c>
      <c r="P147" s="76">
        <f>$R$19</f>
        <v>12</v>
      </c>
      <c r="Q147" s="227">
        <v>0</v>
      </c>
      <c r="R147" s="76"/>
      <c r="S147" s="74"/>
      <c r="T147" s="25"/>
      <c r="U147" s="25"/>
      <c r="V147" s="25"/>
      <c r="W147" s="25"/>
      <c r="X147" s="25"/>
      <c r="Y147" s="292"/>
      <c r="Z147" s="155"/>
      <c r="AA147" s="125"/>
      <c r="AB147" s="125"/>
      <c r="AC147" s="125"/>
      <c r="AD147" s="125"/>
      <c r="AE147" s="125"/>
      <c r="AF147" s="158"/>
      <c r="AH147" s="256" t="str">
        <f>'Tuition &amp; Fees Calculation'!A24</f>
        <v>College of Business</v>
      </c>
      <c r="AI147" s="497">
        <f>'Tuition &amp; Fees Calculation'!$D24*24</f>
        <v>95808</v>
      </c>
      <c r="AJ147" s="496">
        <f t="shared" si="22"/>
        <v>15968</v>
      </c>
      <c r="AK147" s="499">
        <f t="shared" ref="AK147:AO147" si="45">AJ147*AK$123</f>
        <v>15968</v>
      </c>
      <c r="AL147" s="499">
        <f t="shared" si="45"/>
        <v>16766.400000000001</v>
      </c>
      <c r="AM147" s="499">
        <f t="shared" si="45"/>
        <v>17604.72</v>
      </c>
      <c r="AN147" s="500">
        <f t="shared" si="45"/>
        <v>18484.956000000002</v>
      </c>
      <c r="AO147" s="501">
        <f t="shared" si="45"/>
        <v>19409.203800000003</v>
      </c>
    </row>
    <row r="148" spans="1:41">
      <c r="A148" s="10"/>
      <c r="B148" s="93"/>
      <c r="C148" s="121" t="s">
        <v>168</v>
      </c>
      <c r="D148" s="74" t="s">
        <v>15</v>
      </c>
      <c r="E148" s="57">
        <f>ROUND(M146*E146*N146,0)</f>
        <v>0</v>
      </c>
      <c r="F148" s="57">
        <f>ROUND(M146*F146*N146*N147,0)</f>
        <v>0</v>
      </c>
      <c r="G148" s="57">
        <f>ROUND(M146*G146*N146*N147*N148,0)</f>
        <v>0</v>
      </c>
      <c r="H148" s="57">
        <f>ROUND(M146*H146*N146*N147*N148*N149,0)</f>
        <v>0</v>
      </c>
      <c r="I148" s="57">
        <f>ROUND(M146*I146*N146*N147*N148*N149*N150,0)</f>
        <v>0</v>
      </c>
      <c r="J148" s="172">
        <f>SUM(E148:I148)</f>
        <v>0</v>
      </c>
      <c r="L148" s="231"/>
      <c r="M148" s="63"/>
      <c r="N148" s="227">
        <v>1.03</v>
      </c>
      <c r="O148" s="228">
        <v>0</v>
      </c>
      <c r="P148" s="76">
        <f>$R$20</f>
        <v>12</v>
      </c>
      <c r="Q148" s="227">
        <v>0</v>
      </c>
      <c r="R148" s="76"/>
      <c r="S148" s="74"/>
      <c r="T148" s="25"/>
      <c r="U148" s="25"/>
      <c r="V148" s="25"/>
      <c r="W148" s="25"/>
      <c r="X148" s="25"/>
      <c r="Y148" s="10"/>
      <c r="Z148" s="62"/>
      <c r="AA148" s="125"/>
      <c r="AB148" s="125"/>
      <c r="AC148" s="125"/>
      <c r="AD148" s="125"/>
      <c r="AE148" s="125"/>
      <c r="AF148" s="158"/>
      <c r="AH148" s="256" t="str">
        <f>'Tuition &amp; Fees Calculation'!A25</f>
        <v>College of Business</v>
      </c>
      <c r="AI148" s="497">
        <f>'Tuition &amp; Fees Calculation'!$D25*24</f>
        <v>224832</v>
      </c>
      <c r="AJ148" s="496">
        <f t="shared" si="22"/>
        <v>37472</v>
      </c>
      <c r="AK148" s="499">
        <f t="shared" ref="AK148:AO148" si="46">AJ148*AK$123</f>
        <v>37472</v>
      </c>
      <c r="AL148" s="499">
        <f t="shared" si="46"/>
        <v>39345.599999999999</v>
      </c>
      <c r="AM148" s="499">
        <f t="shared" si="46"/>
        <v>41312.879999999997</v>
      </c>
      <c r="AN148" s="500">
        <f t="shared" si="46"/>
        <v>43378.523999999998</v>
      </c>
      <c r="AO148" s="501">
        <f t="shared" si="46"/>
        <v>45547.450199999999</v>
      </c>
    </row>
    <row r="149" spans="1:41">
      <c r="A149" s="10"/>
      <c r="B149" s="93"/>
      <c r="C149" s="121" t="s">
        <v>168</v>
      </c>
      <c r="D149" s="74" t="s">
        <v>30</v>
      </c>
      <c r="E149" s="57">
        <f>ROUND(E148*$R$160,0)</f>
        <v>0</v>
      </c>
      <c r="F149" s="57">
        <f>ROUND(F148*$R$160,0)</f>
        <v>0</v>
      </c>
      <c r="G149" s="57">
        <f>ROUND(G148*$R$160,0)</f>
        <v>0</v>
      </c>
      <c r="H149" s="57">
        <f>ROUND(H148*$R$160,0)</f>
        <v>0</v>
      </c>
      <c r="I149" s="57">
        <f>ROUND(I148*$R$160,0)</f>
        <v>0</v>
      </c>
      <c r="J149" s="172">
        <f>SUM(E149:I149)</f>
        <v>0</v>
      </c>
      <c r="L149" s="231"/>
      <c r="M149" s="63"/>
      <c r="N149" s="227">
        <v>1.03</v>
      </c>
      <c r="O149" s="228">
        <v>0</v>
      </c>
      <c r="P149" s="76">
        <f>$R$21</f>
        <v>12</v>
      </c>
      <c r="Q149" s="227">
        <v>0</v>
      </c>
      <c r="R149" s="76"/>
      <c r="S149" s="74"/>
      <c r="T149" s="25"/>
      <c r="U149" s="25"/>
      <c r="V149" s="25"/>
      <c r="W149" s="25"/>
      <c r="X149" s="25"/>
      <c r="Y149" s="10"/>
      <c r="Z149" s="62"/>
      <c r="AA149" s="125"/>
      <c r="AB149" s="125"/>
      <c r="AC149" s="125"/>
      <c r="AD149" s="125"/>
      <c r="AE149" s="125"/>
      <c r="AF149" s="158"/>
      <c r="AH149" s="256" t="str">
        <f>'Tuition &amp; Fees Calculation'!A26</f>
        <v>College of Business</v>
      </c>
      <c r="AI149" s="497">
        <f>'Tuition &amp; Fees Calculation'!$D26*24</f>
        <v>120288</v>
      </c>
      <c r="AJ149" s="496">
        <f t="shared" si="22"/>
        <v>20048</v>
      </c>
      <c r="AK149" s="499">
        <f t="shared" ref="AK149:AO149" si="47">AJ149*AK$123</f>
        <v>20048</v>
      </c>
      <c r="AL149" s="499">
        <f t="shared" si="47"/>
        <v>21050.400000000001</v>
      </c>
      <c r="AM149" s="499">
        <f t="shared" si="47"/>
        <v>22102.920000000002</v>
      </c>
      <c r="AN149" s="500">
        <f t="shared" si="47"/>
        <v>23208.066000000003</v>
      </c>
      <c r="AO149" s="501">
        <f t="shared" si="47"/>
        <v>24368.469300000004</v>
      </c>
    </row>
    <row r="150" spans="1:41" ht="15">
      <c r="A150" s="10"/>
      <c r="B150" s="93"/>
      <c r="C150" s="121" t="s">
        <v>168</v>
      </c>
      <c r="D150" s="74" t="s">
        <v>29</v>
      </c>
      <c r="E150" s="184">
        <f>ROUND($R$161*E146,0)</f>
        <v>0</v>
      </c>
      <c r="F150" s="184">
        <f>ROUND($R$161*F146,0)</f>
        <v>0</v>
      </c>
      <c r="G150" s="184">
        <f>ROUND($R$161*G146,0)</f>
        <v>0</v>
      </c>
      <c r="H150" s="184">
        <f>ROUND($R$161*H146,0)</f>
        <v>0</v>
      </c>
      <c r="I150" s="184">
        <f>ROUND($R$161*I146,0)</f>
        <v>0</v>
      </c>
      <c r="J150" s="181">
        <f>SUM(E150:I150)</f>
        <v>0</v>
      </c>
      <c r="L150" s="231"/>
      <c r="M150" s="63"/>
      <c r="N150" s="227">
        <v>1.03</v>
      </c>
      <c r="O150" s="228">
        <v>0</v>
      </c>
      <c r="P150" s="76">
        <f>$R$22</f>
        <v>12</v>
      </c>
      <c r="Q150" s="227">
        <v>0</v>
      </c>
      <c r="R150" s="76"/>
      <c r="S150" s="74"/>
      <c r="T150" s="25"/>
      <c r="U150" s="25"/>
      <c r="V150" s="25"/>
      <c r="W150" s="25"/>
      <c r="X150" s="25"/>
      <c r="Y150" s="10"/>
      <c r="Z150" s="62"/>
      <c r="AA150" s="125"/>
      <c r="AB150" s="125"/>
      <c r="AC150" s="125"/>
      <c r="AD150" s="125"/>
      <c r="AE150" s="125"/>
      <c r="AF150" s="158"/>
      <c r="AH150" s="256" t="str">
        <f>'Tuition &amp; Fees Calculation'!A27</f>
        <v>College of Business</v>
      </c>
      <c r="AI150" s="497">
        <f>'Tuition &amp; Fees Calculation'!$D27*24</f>
        <v>267552</v>
      </c>
      <c r="AJ150" s="496">
        <f t="shared" si="22"/>
        <v>44592</v>
      </c>
      <c r="AK150" s="499">
        <f t="shared" ref="AK150:AO150" si="48">AJ150*AK$123</f>
        <v>44592</v>
      </c>
      <c r="AL150" s="499">
        <f t="shared" si="48"/>
        <v>46821.599999999999</v>
      </c>
      <c r="AM150" s="499">
        <f t="shared" si="48"/>
        <v>49162.68</v>
      </c>
      <c r="AN150" s="500">
        <f t="shared" si="48"/>
        <v>51620.814000000006</v>
      </c>
      <c r="AO150" s="501">
        <f t="shared" si="48"/>
        <v>54201.854700000011</v>
      </c>
    </row>
    <row r="151" spans="1:41" ht="13.5" customHeight="1">
      <c r="A151" s="10"/>
      <c r="B151" s="93"/>
      <c r="C151" s="100"/>
      <c r="D151" s="77" t="s">
        <v>171</v>
      </c>
      <c r="E151" s="185">
        <f>SUM(E149:E150)</f>
        <v>0</v>
      </c>
      <c r="F151" s="185">
        <f t="shared" ref="F151:I151" si="49">SUM(F149:F150)</f>
        <v>0</v>
      </c>
      <c r="G151" s="185">
        <f t="shared" si="49"/>
        <v>0</v>
      </c>
      <c r="H151" s="185">
        <f t="shared" si="49"/>
        <v>0</v>
      </c>
      <c r="I151" s="185">
        <f t="shared" si="49"/>
        <v>0</v>
      </c>
      <c r="J151" s="186">
        <f>SUM(J149:J150)</f>
        <v>0</v>
      </c>
      <c r="L151" s="231"/>
      <c r="M151" s="63"/>
      <c r="N151" s="74"/>
      <c r="O151" s="232"/>
      <c r="P151" s="76"/>
      <c r="Q151" s="74"/>
      <c r="R151" s="76"/>
      <c r="S151" s="74"/>
      <c r="T151" s="5"/>
      <c r="U151" s="4"/>
      <c r="Y151" s="10"/>
      <c r="Z151" s="62"/>
      <c r="AA151" s="125"/>
      <c r="AB151" s="125"/>
      <c r="AC151" s="125"/>
      <c r="AD151" s="125"/>
      <c r="AE151" s="125"/>
      <c r="AF151" s="158"/>
      <c r="AH151" s="256" t="str">
        <f>'Tuition &amp; Fees Calculation'!A28</f>
        <v>College of Business</v>
      </c>
      <c r="AI151" s="497">
        <f>'Tuition &amp; Fees Calculation'!$D28*24</f>
        <v>88320</v>
      </c>
      <c r="AJ151" s="496">
        <f t="shared" si="22"/>
        <v>14720</v>
      </c>
      <c r="AK151" s="499">
        <f t="shared" ref="AK151:AO151" si="50">AJ151*AK$123</f>
        <v>14720</v>
      </c>
      <c r="AL151" s="499">
        <f t="shared" si="50"/>
        <v>15456</v>
      </c>
      <c r="AM151" s="499">
        <f t="shared" si="50"/>
        <v>16228.800000000001</v>
      </c>
      <c r="AN151" s="500">
        <f t="shared" si="50"/>
        <v>17040.240000000002</v>
      </c>
      <c r="AO151" s="501">
        <f t="shared" si="50"/>
        <v>17892.252000000004</v>
      </c>
    </row>
    <row r="152" spans="1:41">
      <c r="A152" s="10"/>
      <c r="B152" s="93"/>
      <c r="C152" s="100"/>
      <c r="D152" s="74"/>
      <c r="E152" s="17"/>
      <c r="F152" s="17"/>
      <c r="G152" s="17"/>
      <c r="H152" s="17"/>
      <c r="I152" s="17"/>
      <c r="J152" s="26"/>
      <c r="L152" s="231"/>
      <c r="M152" s="63"/>
      <c r="N152" s="34"/>
      <c r="O152" s="63"/>
      <c r="P152" s="34"/>
      <c r="Q152" s="229"/>
      <c r="R152" s="34"/>
      <c r="S152" s="229"/>
      <c r="T152" s="17"/>
      <c r="U152" s="17"/>
      <c r="V152" s="17"/>
      <c r="W152" s="17"/>
      <c r="X152" s="17"/>
      <c r="Y152" s="10"/>
      <c r="Z152" s="62"/>
      <c r="AA152" s="125"/>
      <c r="AB152" s="125"/>
      <c r="AC152" s="125"/>
      <c r="AD152" s="125"/>
      <c r="AE152" s="125"/>
      <c r="AF152" s="158"/>
      <c r="AH152" s="256" t="str">
        <f>'Tuition &amp; Fees Calculation'!A29</f>
        <v>College of Business</v>
      </c>
      <c r="AI152" s="497">
        <f>'Tuition &amp; Fees Calculation'!$D29*24</f>
        <v>138624</v>
      </c>
      <c r="AJ152" s="496">
        <f t="shared" si="22"/>
        <v>23104</v>
      </c>
      <c r="AK152" s="499">
        <f t="shared" ref="AK152:AO152" si="51">AJ152*AK$123</f>
        <v>23104</v>
      </c>
      <c r="AL152" s="499">
        <f t="shared" si="51"/>
        <v>24259.200000000001</v>
      </c>
      <c r="AM152" s="499">
        <f t="shared" si="51"/>
        <v>25472.160000000003</v>
      </c>
      <c r="AN152" s="500">
        <f t="shared" si="51"/>
        <v>26745.768000000004</v>
      </c>
      <c r="AO152" s="501">
        <f t="shared" si="51"/>
        <v>28083.056400000005</v>
      </c>
    </row>
    <row r="153" spans="1:41">
      <c r="A153" s="104"/>
      <c r="B153" s="102" t="s">
        <v>125</v>
      </c>
      <c r="C153" s="121" t="s">
        <v>168</v>
      </c>
      <c r="D153" s="34" t="s">
        <v>121</v>
      </c>
      <c r="E153" s="100">
        <f>ROUND($O153*$P153*Q153,6)</f>
        <v>0</v>
      </c>
      <c r="F153" s="100">
        <f>ROUND($O154*$P154*Q154,6)</f>
        <v>0</v>
      </c>
      <c r="G153" s="100">
        <f>ROUND($O155*$P155*Q155,6)</f>
        <v>0</v>
      </c>
      <c r="H153" s="100">
        <f>ROUND($O156*$P156*Q156,6)</f>
        <v>0</v>
      </c>
      <c r="I153" s="100">
        <f>ROUND($O157*$P157*Q157,6)</f>
        <v>0</v>
      </c>
      <c r="J153" s="26"/>
      <c r="L153" s="150">
        <v>0</v>
      </c>
      <c r="M153" s="230">
        <f>ROUND(L153/12,2)</f>
        <v>0</v>
      </c>
      <c r="N153" s="227">
        <v>1</v>
      </c>
      <c r="O153" s="228">
        <v>0</v>
      </c>
      <c r="P153" s="76">
        <f>$R$18</f>
        <v>12</v>
      </c>
      <c r="Q153" s="227">
        <v>0</v>
      </c>
      <c r="R153" s="76"/>
      <c r="S153" s="74"/>
      <c r="T153" s="25" t="e">
        <f>(E156+E157)/E155</f>
        <v>#DIV/0!</v>
      </c>
      <c r="U153" s="25" t="e">
        <f>(F156+F157)/F155</f>
        <v>#DIV/0!</v>
      </c>
      <c r="V153" s="25" t="e">
        <f>(G156+G157)/G155</f>
        <v>#DIV/0!</v>
      </c>
      <c r="W153" s="25" t="e">
        <f>(H156+H157)/H155</f>
        <v>#DIV/0!</v>
      </c>
      <c r="X153" s="25" t="e">
        <f>(I156+I157)/I155</f>
        <v>#DIV/0!</v>
      </c>
      <c r="Y153" s="292"/>
      <c r="Z153" s="155" t="str">
        <f>C153</f>
        <v>Not Allowed</v>
      </c>
      <c r="AA153" s="125">
        <f>ROUND(VLOOKUP($C153,$AH$126:$AO$161,4,FALSE)*E153,0)</f>
        <v>0</v>
      </c>
      <c r="AB153" s="125">
        <f>ROUND(VLOOKUP($C153,$AH$126:$AO$162,5,FALSE)*F153,0)</f>
        <v>0</v>
      </c>
      <c r="AC153" s="125">
        <f>ROUND(VLOOKUP($C153,$AH$126:$AO$161,6,FALSE)*G153,0)</f>
        <v>0</v>
      </c>
      <c r="AD153" s="125">
        <f>ROUND(VLOOKUP($C153,$AH$126:$AO$161,7,FALSE)*H153,0)</f>
        <v>0</v>
      </c>
      <c r="AE153" s="125">
        <f>ROUND(VLOOKUP($C153,$AH$126:$AO$162,8,FALSE)*I153,0)</f>
        <v>0</v>
      </c>
      <c r="AF153" s="158">
        <f>SUM(AA153:AE153)</f>
        <v>0</v>
      </c>
      <c r="AH153" s="256" t="str">
        <f>'Tuition &amp; Fees Calculation'!A30</f>
        <v>College of Business</v>
      </c>
      <c r="AI153" s="497">
        <f>'Tuition &amp; Fees Calculation'!$D30*24</f>
        <v>148896</v>
      </c>
      <c r="AJ153" s="496">
        <f t="shared" si="22"/>
        <v>24816</v>
      </c>
      <c r="AK153" s="499">
        <f t="shared" ref="AK153:AO153" si="52">AJ153*AK$123</f>
        <v>24816</v>
      </c>
      <c r="AL153" s="499">
        <f t="shared" si="52"/>
        <v>26056.800000000003</v>
      </c>
      <c r="AM153" s="499">
        <f t="shared" si="52"/>
        <v>27359.640000000003</v>
      </c>
      <c r="AN153" s="500">
        <f t="shared" si="52"/>
        <v>28727.622000000003</v>
      </c>
      <c r="AO153" s="501">
        <f t="shared" si="52"/>
        <v>30164.003100000005</v>
      </c>
    </row>
    <row r="154" spans="1:41">
      <c r="B154" s="29" t="s">
        <v>328</v>
      </c>
      <c r="C154" s="121" t="s">
        <v>168</v>
      </c>
      <c r="D154" s="34" t="s">
        <v>172</v>
      </c>
      <c r="E154" s="22">
        <f>Q153</f>
        <v>0</v>
      </c>
      <c r="F154" s="22">
        <f>Q154</f>
        <v>0</v>
      </c>
      <c r="G154" s="22">
        <f>Q155</f>
        <v>0</v>
      </c>
      <c r="H154" s="22">
        <f>Q156</f>
        <v>0</v>
      </c>
      <c r="I154" s="22">
        <f>Q157</f>
        <v>0</v>
      </c>
      <c r="J154" s="26"/>
      <c r="L154" s="231"/>
      <c r="M154" s="230"/>
      <c r="N154" s="227">
        <v>1.03</v>
      </c>
      <c r="O154" s="228">
        <v>0</v>
      </c>
      <c r="P154" s="76">
        <f>$R$19</f>
        <v>12</v>
      </c>
      <c r="Q154" s="227">
        <v>0</v>
      </c>
      <c r="R154" s="76"/>
      <c r="S154" s="74"/>
      <c r="T154" s="25"/>
      <c r="U154" s="25"/>
      <c r="V154" s="25"/>
      <c r="W154" s="25"/>
      <c r="X154" s="25"/>
      <c r="Y154" s="292"/>
      <c r="Z154" s="155"/>
      <c r="AA154" s="125"/>
      <c r="AB154" s="125"/>
      <c r="AC154" s="125"/>
      <c r="AD154" s="125"/>
      <c r="AE154" s="125"/>
      <c r="AF154" s="158"/>
      <c r="AH154" s="256" t="str">
        <f>'Tuition &amp; Fees Calculation'!A31</f>
        <v>College of Business</v>
      </c>
      <c r="AI154" s="497">
        <f>'Tuition &amp; Fees Calculation'!$D31*24</f>
        <v>100608</v>
      </c>
      <c r="AJ154" s="496">
        <f t="shared" si="22"/>
        <v>16768</v>
      </c>
      <c r="AK154" s="499">
        <f t="shared" ref="AK154:AO154" si="53">AJ154*AK$123</f>
        <v>16768</v>
      </c>
      <c r="AL154" s="499">
        <f t="shared" si="53"/>
        <v>17606.400000000001</v>
      </c>
      <c r="AM154" s="499">
        <f t="shared" si="53"/>
        <v>18486.72</v>
      </c>
      <c r="AN154" s="500">
        <f t="shared" si="53"/>
        <v>19411.056</v>
      </c>
      <c r="AO154" s="501">
        <f t="shared" si="53"/>
        <v>20381.608800000002</v>
      </c>
    </row>
    <row r="155" spans="1:41">
      <c r="A155" s="10"/>
      <c r="B155" s="93"/>
      <c r="C155" s="121" t="s">
        <v>168</v>
      </c>
      <c r="D155" s="74" t="s">
        <v>15</v>
      </c>
      <c r="E155" s="57">
        <f>ROUND(M153*E153*N153,0)</f>
        <v>0</v>
      </c>
      <c r="F155" s="57">
        <f>ROUND(M153*F153*N153*N154,0)</f>
        <v>0</v>
      </c>
      <c r="G155" s="57">
        <f>ROUND(M153*G153*N153*N154*N155,0)</f>
        <v>0</v>
      </c>
      <c r="H155" s="57">
        <f>ROUND(M153*H153*N153*N154*N155*N156,0)</f>
        <v>0</v>
      </c>
      <c r="I155" s="57">
        <f>ROUND(M153*I153*N153*N154*N155*N156*N157,0)</f>
        <v>0</v>
      </c>
      <c r="J155" s="172">
        <f>SUM(E155:I155)</f>
        <v>0</v>
      </c>
      <c r="L155" s="231"/>
      <c r="M155" s="63"/>
      <c r="N155" s="227">
        <v>1.03</v>
      </c>
      <c r="O155" s="228">
        <v>0</v>
      </c>
      <c r="P155" s="76">
        <f>$R$20</f>
        <v>12</v>
      </c>
      <c r="Q155" s="227">
        <v>0</v>
      </c>
      <c r="R155" s="76"/>
      <c r="S155" s="74"/>
      <c r="Y155" s="10"/>
      <c r="Z155" s="62"/>
      <c r="AA155" s="125"/>
      <c r="AB155" s="125"/>
      <c r="AC155" s="125"/>
      <c r="AD155" s="125"/>
      <c r="AE155" s="125"/>
      <c r="AF155" s="158"/>
      <c r="AH155" s="256" t="str">
        <f>'Tuition &amp; Fees Calculation'!A32</f>
        <v>College of Business</v>
      </c>
      <c r="AI155" s="497">
        <f>'Tuition &amp; Fees Calculation'!$D32*24</f>
        <v>227040</v>
      </c>
      <c r="AJ155" s="496">
        <f t="shared" si="22"/>
        <v>37840</v>
      </c>
      <c r="AK155" s="499">
        <f t="shared" ref="AK155:AO155" si="54">AJ155*AK$123</f>
        <v>37840</v>
      </c>
      <c r="AL155" s="499">
        <f t="shared" si="54"/>
        <v>39732</v>
      </c>
      <c r="AM155" s="499">
        <f t="shared" si="54"/>
        <v>41718.6</v>
      </c>
      <c r="AN155" s="500">
        <f t="shared" si="54"/>
        <v>43804.53</v>
      </c>
      <c r="AO155" s="501">
        <f t="shared" si="54"/>
        <v>45994.756500000003</v>
      </c>
    </row>
    <row r="156" spans="1:41">
      <c r="A156" s="10"/>
      <c r="B156" s="93"/>
      <c r="C156" s="121" t="s">
        <v>168</v>
      </c>
      <c r="D156" s="74" t="s">
        <v>30</v>
      </c>
      <c r="E156" s="57">
        <f>ROUND(E155*$R$160,0)</f>
        <v>0</v>
      </c>
      <c r="F156" s="57">
        <f>ROUND(F155*$R$160,0)</f>
        <v>0</v>
      </c>
      <c r="G156" s="57">
        <f>ROUND(G155*$R$160,0)</f>
        <v>0</v>
      </c>
      <c r="H156" s="57">
        <f>ROUND(H155*$R$160,0)</f>
        <v>0</v>
      </c>
      <c r="I156" s="57">
        <f>ROUND(I155*$R$160,0)</f>
        <v>0</v>
      </c>
      <c r="J156" s="172">
        <f>SUM(E156:I156)</f>
        <v>0</v>
      </c>
      <c r="L156" s="231"/>
      <c r="M156" s="63"/>
      <c r="N156" s="227">
        <v>1.03</v>
      </c>
      <c r="O156" s="228">
        <v>0</v>
      </c>
      <c r="P156" s="76">
        <f>$R$21</f>
        <v>12</v>
      </c>
      <c r="Q156" s="227">
        <v>0</v>
      </c>
      <c r="R156" s="76"/>
      <c r="S156" s="74"/>
      <c r="Y156" s="10"/>
      <c r="Z156" s="62"/>
      <c r="AA156" s="125"/>
      <c r="AB156" s="125"/>
      <c r="AC156" s="125"/>
      <c r="AD156" s="125"/>
      <c r="AE156" s="125"/>
      <c r="AF156" s="158"/>
      <c r="AH156" s="256" t="str">
        <f>'Tuition &amp; Fees Calculation'!A33</f>
        <v>College of Business</v>
      </c>
      <c r="AI156" s="497">
        <f>'Tuition &amp; Fees Calculation'!$D33*24</f>
        <v>98976</v>
      </c>
      <c r="AJ156" s="496">
        <f t="shared" si="22"/>
        <v>16496</v>
      </c>
      <c r="AK156" s="499">
        <f t="shared" ref="AK156:AO156" si="55">AJ156*AK$123</f>
        <v>16496</v>
      </c>
      <c r="AL156" s="499">
        <f t="shared" si="55"/>
        <v>17320.8</v>
      </c>
      <c r="AM156" s="499">
        <f t="shared" si="55"/>
        <v>18186.84</v>
      </c>
      <c r="AN156" s="500">
        <f t="shared" si="55"/>
        <v>19096.182000000001</v>
      </c>
      <c r="AO156" s="501">
        <f t="shared" si="55"/>
        <v>20050.991100000003</v>
      </c>
    </row>
    <row r="157" spans="1:41" ht="15">
      <c r="A157" s="10"/>
      <c r="B157" s="93"/>
      <c r="C157" s="121" t="s">
        <v>168</v>
      </c>
      <c r="D157" s="74" t="s">
        <v>29</v>
      </c>
      <c r="E157" s="184">
        <f>ROUND($R$161*E153,0)</f>
        <v>0</v>
      </c>
      <c r="F157" s="184">
        <f>ROUND($R$161*F153,0)</f>
        <v>0</v>
      </c>
      <c r="G157" s="184">
        <f>ROUND($R$161*G153,0)</f>
        <v>0</v>
      </c>
      <c r="H157" s="184">
        <f>ROUND($R$161*H153,0)</f>
        <v>0</v>
      </c>
      <c r="I157" s="184">
        <f>ROUND($R$161*I153,0)</f>
        <v>0</v>
      </c>
      <c r="J157" s="181">
        <f>SUM(E157:I157)</f>
        <v>0</v>
      </c>
      <c r="L157" s="231"/>
      <c r="M157" s="63"/>
      <c r="N157" s="227">
        <v>1.03</v>
      </c>
      <c r="O157" s="228">
        <v>0</v>
      </c>
      <c r="P157" s="76">
        <f>$R$22</f>
        <v>12</v>
      </c>
      <c r="Q157" s="227">
        <v>0</v>
      </c>
      <c r="R157" s="76"/>
      <c r="S157" s="74"/>
      <c r="T157" s="25"/>
      <c r="U157" s="25"/>
      <c r="V157" s="25"/>
      <c r="W157" s="25"/>
      <c r="X157" s="25"/>
      <c r="Y157" s="10"/>
      <c r="Z157" s="62"/>
      <c r="AA157" s="125"/>
      <c r="AB157" s="125"/>
      <c r="AC157" s="125"/>
      <c r="AD157" s="125"/>
      <c r="AE157" s="125"/>
      <c r="AF157" s="158"/>
      <c r="AH157" s="256" t="str">
        <f>'Tuition &amp; Fees Calculation'!A34</f>
        <v>College of Business</v>
      </c>
      <c r="AI157" s="497">
        <f>'Tuition &amp; Fees Calculation'!$D34*24</f>
        <v>98976</v>
      </c>
      <c r="AJ157" s="496">
        <f t="shared" si="22"/>
        <v>16496</v>
      </c>
      <c r="AK157" s="499">
        <f t="shared" ref="AK157:AO157" si="56">AJ157*AK$123</f>
        <v>16496</v>
      </c>
      <c r="AL157" s="499">
        <f t="shared" si="56"/>
        <v>17320.8</v>
      </c>
      <c r="AM157" s="499">
        <f t="shared" si="56"/>
        <v>18186.84</v>
      </c>
      <c r="AN157" s="500">
        <f t="shared" si="56"/>
        <v>19096.182000000001</v>
      </c>
      <c r="AO157" s="501">
        <f t="shared" si="56"/>
        <v>20050.991100000003</v>
      </c>
    </row>
    <row r="158" spans="1:41">
      <c r="A158" s="10"/>
      <c r="B158" s="93"/>
      <c r="C158" s="100"/>
      <c r="D158" s="77" t="s">
        <v>171</v>
      </c>
      <c r="E158" s="185">
        <f>SUM(E156:E157)</f>
        <v>0</v>
      </c>
      <c r="F158" s="185">
        <f t="shared" ref="F158:I158" si="57">SUM(F156:F157)</f>
        <v>0</v>
      </c>
      <c r="G158" s="185">
        <f t="shared" si="57"/>
        <v>0</v>
      </c>
      <c r="H158" s="185">
        <f t="shared" si="57"/>
        <v>0</v>
      </c>
      <c r="I158" s="185">
        <f t="shared" si="57"/>
        <v>0</v>
      </c>
      <c r="J158" s="186">
        <f>SUM(J156:J157)</f>
        <v>0</v>
      </c>
      <c r="L158" s="19"/>
      <c r="M158" s="33"/>
      <c r="N158" s="114"/>
      <c r="O158" s="115"/>
      <c r="P158" s="76"/>
      <c r="Q158" s="114"/>
      <c r="R158" s="76"/>
      <c r="S158" s="114"/>
      <c r="T158" s="25"/>
      <c r="U158" s="25"/>
      <c r="V158" s="25"/>
      <c r="W158" s="25"/>
      <c r="X158" s="25"/>
      <c r="Y158" s="10"/>
      <c r="Z158" s="156"/>
      <c r="AA158" s="159"/>
      <c r="AB158" s="159"/>
      <c r="AC158" s="159"/>
      <c r="AD158" s="159"/>
      <c r="AE158" s="159"/>
      <c r="AF158" s="160"/>
      <c r="AH158" s="256" t="str">
        <f>'Tuition &amp; Fees Calculation'!A35</f>
        <v>College of Business</v>
      </c>
      <c r="AI158" s="497">
        <f>'Tuition &amp; Fees Calculation'!$D35*24</f>
        <v>122976</v>
      </c>
      <c r="AJ158" s="496">
        <f t="shared" si="22"/>
        <v>20496</v>
      </c>
      <c r="AK158" s="499">
        <f t="shared" ref="AK158:AO158" si="58">AJ158*AK$123</f>
        <v>20496</v>
      </c>
      <c r="AL158" s="499">
        <f t="shared" si="58"/>
        <v>21520.799999999999</v>
      </c>
      <c r="AM158" s="499">
        <f t="shared" si="58"/>
        <v>22596.84</v>
      </c>
      <c r="AN158" s="500">
        <f t="shared" si="58"/>
        <v>23726.682000000001</v>
      </c>
      <c r="AO158" s="501">
        <f t="shared" si="58"/>
        <v>24913.016100000001</v>
      </c>
    </row>
    <row r="159" spans="1:41" ht="13.8" thickBot="1">
      <c r="A159" s="10"/>
      <c r="B159" s="93"/>
      <c r="C159" s="100"/>
      <c r="D159" s="74"/>
      <c r="E159" s="22"/>
      <c r="F159" s="22"/>
      <c r="G159" s="22"/>
      <c r="H159" s="22"/>
      <c r="I159" s="22"/>
      <c r="J159" s="76"/>
      <c r="L159" s="19"/>
      <c r="S159" s="17"/>
      <c r="T159" s="25"/>
      <c r="U159" s="25"/>
      <c r="V159" s="25"/>
      <c r="W159" s="25"/>
      <c r="X159" s="25"/>
      <c r="Y159" s="15"/>
      <c r="Z159" s="153" t="s">
        <v>1</v>
      </c>
      <c r="AA159" s="161">
        <f>SUM(AA125:AA158)</f>
        <v>0</v>
      </c>
      <c r="AB159" s="161">
        <f>SUM(AB125:AB158)</f>
        <v>0</v>
      </c>
      <c r="AC159" s="161">
        <f t="shared" ref="AC159:AE159" si="59">SUM(AC125:AC158)</f>
        <v>0</v>
      </c>
      <c r="AD159" s="161">
        <f t="shared" si="59"/>
        <v>0</v>
      </c>
      <c r="AE159" s="161">
        <f t="shared" si="59"/>
        <v>0</v>
      </c>
      <c r="AF159" s="162">
        <f>SUM(AA159:AE159)</f>
        <v>0</v>
      </c>
      <c r="AH159" s="256" t="str">
        <f>'Tuition &amp; Fees Calculation'!A36</f>
        <v>College of Business</v>
      </c>
      <c r="AI159" s="497">
        <f>'Tuition &amp; Fees Calculation'!$D36*24</f>
        <v>83040</v>
      </c>
      <c r="AJ159" s="496">
        <f t="shared" si="22"/>
        <v>13840</v>
      </c>
      <c r="AK159" s="499">
        <f t="shared" ref="AK159:AO159" si="60">AJ159*AK$123</f>
        <v>13840</v>
      </c>
      <c r="AL159" s="499">
        <f t="shared" si="60"/>
        <v>14532</v>
      </c>
      <c r="AM159" s="499">
        <f t="shared" si="60"/>
        <v>15258.6</v>
      </c>
      <c r="AN159" s="500">
        <f t="shared" si="60"/>
        <v>16021.53</v>
      </c>
      <c r="AO159" s="501">
        <f t="shared" si="60"/>
        <v>16822.606500000002</v>
      </c>
    </row>
    <row r="160" spans="1:41" ht="13.5" customHeight="1" thickBot="1">
      <c r="A160" s="10"/>
      <c r="C160" s="75"/>
      <c r="D160" s="75" t="s">
        <v>102</v>
      </c>
      <c r="E160" s="187">
        <f>SUMIF($D$125:$D$159,"*Salary",E125:E159)</f>
        <v>0</v>
      </c>
      <c r="F160" s="187">
        <f t="shared" ref="F160:I160" si="61">SUMIF($D$125:$D$159,"*Salary",F125:F159)</f>
        <v>0</v>
      </c>
      <c r="G160" s="187">
        <f t="shared" si="61"/>
        <v>0</v>
      </c>
      <c r="H160" s="187">
        <f t="shared" si="61"/>
        <v>0</v>
      </c>
      <c r="I160" s="187">
        <f t="shared" si="61"/>
        <v>0</v>
      </c>
      <c r="J160" s="188">
        <f>SUM(E160:I160)</f>
        <v>0</v>
      </c>
      <c r="L160" s="19"/>
      <c r="M160" s="37" t="s">
        <v>164</v>
      </c>
      <c r="N160" s="360"/>
      <c r="O160" s="360"/>
      <c r="P160" s="38"/>
      <c r="Q160" s="39"/>
      <c r="R160" s="225">
        <f>'Cumulative Budget Request '!S158</f>
        <v>0</v>
      </c>
      <c r="S160" s="645">
        <f>'Cumulative Budget Request '!T158</f>
        <v>0</v>
      </c>
      <c r="T160" s="646"/>
      <c r="U160" s="647"/>
      <c r="AH160" s="256" t="str">
        <f>'Tuition &amp; Fees Calculation'!A37</f>
        <v>College of Business</v>
      </c>
      <c r="AI160" s="497">
        <f>'Tuition &amp; Fees Calculation'!$D37*24</f>
        <v>152352</v>
      </c>
      <c r="AJ160" s="496">
        <f t="shared" si="22"/>
        <v>25392</v>
      </c>
      <c r="AK160" s="499">
        <f t="shared" ref="AK160:AO160" si="62">AJ160*AK$123</f>
        <v>25392</v>
      </c>
      <c r="AL160" s="499">
        <f t="shared" si="62"/>
        <v>26661.600000000002</v>
      </c>
      <c r="AM160" s="499">
        <f t="shared" si="62"/>
        <v>27994.680000000004</v>
      </c>
      <c r="AN160" s="500">
        <f t="shared" si="62"/>
        <v>29394.414000000004</v>
      </c>
      <c r="AO160" s="501">
        <f t="shared" si="62"/>
        <v>30864.134700000006</v>
      </c>
    </row>
    <row r="161" spans="1:41" ht="13.8" thickBot="1">
      <c r="A161" s="10"/>
      <c r="C161" s="75"/>
      <c r="D161" s="75" t="s">
        <v>103</v>
      </c>
      <c r="E161" s="189">
        <f>SUMIF($D$125:$D$159,"*Total Fringe",E125:E159)</f>
        <v>0</v>
      </c>
      <c r="F161" s="189">
        <f t="shared" ref="F161:I161" si="63">SUMIF($D$125:$D$159,"*Total Fringe",F125:F159)</f>
        <v>0</v>
      </c>
      <c r="G161" s="189">
        <f t="shared" si="63"/>
        <v>0</v>
      </c>
      <c r="H161" s="189">
        <f t="shared" si="63"/>
        <v>0</v>
      </c>
      <c r="I161" s="189">
        <f t="shared" si="63"/>
        <v>0</v>
      </c>
      <c r="J161" s="190">
        <f>SUM(E161:I161)</f>
        <v>0</v>
      </c>
      <c r="L161" s="16"/>
      <c r="M161" s="531" t="s">
        <v>76</v>
      </c>
      <c r="N161" s="532"/>
      <c r="O161" s="532"/>
      <c r="P161" s="533"/>
      <c r="Q161" s="533"/>
      <c r="R161" s="534">
        <f>'Cumulative Budget Request '!S159</f>
        <v>0</v>
      </c>
      <c r="S161" s="648"/>
      <c r="T161" s="649"/>
      <c r="U161" s="650"/>
      <c r="AH161" s="474" t="str">
        <f>'Tuition &amp; Fees Calculation'!A38</f>
        <v>College of Business</v>
      </c>
      <c r="AI161" s="498">
        <f>'Tuition &amp; Fees Calculation'!$D38*24</f>
        <v>83040</v>
      </c>
      <c r="AJ161" s="502">
        <f t="shared" si="22"/>
        <v>13840</v>
      </c>
      <c r="AK161" s="503">
        <f t="shared" ref="AK161:AO161" si="64">AJ161*AK$123</f>
        <v>13840</v>
      </c>
      <c r="AL161" s="503">
        <f t="shared" si="64"/>
        <v>14532</v>
      </c>
      <c r="AM161" s="503">
        <f t="shared" si="64"/>
        <v>15258.6</v>
      </c>
      <c r="AN161" s="504">
        <f t="shared" si="64"/>
        <v>16021.53</v>
      </c>
      <c r="AO161" s="505">
        <f t="shared" si="64"/>
        <v>16822.606500000002</v>
      </c>
    </row>
    <row r="162" spans="1:41">
      <c r="A162" s="10"/>
      <c r="C162" s="75"/>
      <c r="D162" s="75" t="s">
        <v>350</v>
      </c>
      <c r="E162" s="529">
        <f>SUMIF($D$125:$D$158,"*Person Months",E125:E158)</f>
        <v>0</v>
      </c>
      <c r="F162" s="529">
        <f t="shared" ref="F162:I162" si="65">SUMIF($D$125:$D$158,"*Person Months",F125:F158)</f>
        <v>0</v>
      </c>
      <c r="G162" s="529">
        <f t="shared" si="65"/>
        <v>0</v>
      </c>
      <c r="H162" s="529">
        <f t="shared" si="65"/>
        <v>0</v>
      </c>
      <c r="I162" s="529">
        <f t="shared" si="65"/>
        <v>0</v>
      </c>
      <c r="J162" s="190"/>
      <c r="L162" s="4"/>
      <c r="M162" s="16"/>
      <c r="N162" s="294"/>
      <c r="O162" s="294"/>
      <c r="P162" s="294"/>
      <c r="Q162" s="3"/>
      <c r="R162" s="3"/>
      <c r="S162" s="231"/>
      <c r="T162" s="530"/>
      <c r="U162" s="530"/>
      <c r="V162" s="530"/>
    </row>
    <row r="163" spans="1:41">
      <c r="A163" s="10"/>
      <c r="C163" s="75"/>
      <c r="D163" s="75" t="s">
        <v>351</v>
      </c>
      <c r="E163" s="72">
        <f>SUMIF($D$125:$D$158,"*# of Persons",E125:E158)</f>
        <v>0</v>
      </c>
      <c r="F163" s="72">
        <f t="shared" ref="F163:I163" si="66">SUMIF($D$125:$D$158,"*# of Persons",F125:F158)</f>
        <v>0</v>
      </c>
      <c r="G163" s="72">
        <f t="shared" si="66"/>
        <v>0</v>
      </c>
      <c r="H163" s="72">
        <f t="shared" si="66"/>
        <v>0</v>
      </c>
      <c r="I163" s="72">
        <f t="shared" si="66"/>
        <v>0</v>
      </c>
      <c r="J163" s="190"/>
      <c r="L163" s="4"/>
      <c r="M163" s="16"/>
      <c r="N163" s="294"/>
      <c r="O163" s="294"/>
      <c r="P163" s="294"/>
      <c r="Q163" s="3"/>
      <c r="R163" s="3"/>
      <c r="S163" s="231"/>
      <c r="T163" s="530"/>
      <c r="U163" s="530"/>
      <c r="V163" s="530"/>
    </row>
    <row r="164" spans="1:41" ht="13.8" thickBot="1">
      <c r="A164" s="10"/>
      <c r="C164" s="75"/>
      <c r="D164" s="169"/>
      <c r="E164" s="166"/>
      <c r="F164" s="166"/>
      <c r="G164" s="166"/>
      <c r="H164" s="166"/>
      <c r="I164" s="166"/>
      <c r="J164" s="167"/>
      <c r="L164" s="16"/>
      <c r="M164" s="294"/>
      <c r="N164" s="294"/>
      <c r="O164" s="294"/>
      <c r="P164" s="3"/>
      <c r="Q164" s="3"/>
      <c r="R164" s="303"/>
      <c r="S164" s="25"/>
      <c r="T164" s="25"/>
      <c r="U164" s="25"/>
    </row>
    <row r="165" spans="1:41" ht="13.8" thickBot="1">
      <c r="C165" s="92"/>
      <c r="D165" s="46"/>
      <c r="E165" s="18" t="str">
        <f>E16</f>
        <v>Year 1</v>
      </c>
      <c r="F165" s="18" t="str">
        <f>F16</f>
        <v>Year 2</v>
      </c>
      <c r="G165" s="18" t="str">
        <f>G16</f>
        <v>Year 3</v>
      </c>
      <c r="H165" s="18" t="str">
        <f>H16</f>
        <v>Year 4</v>
      </c>
      <c r="I165" s="18" t="str">
        <f>I16</f>
        <v>Year 5</v>
      </c>
      <c r="J165" s="46" t="s">
        <v>1</v>
      </c>
      <c r="M165" s="626" t="s">
        <v>174</v>
      </c>
      <c r="N165" s="627"/>
      <c r="O165" s="627"/>
      <c r="P165" s="627"/>
      <c r="Q165" s="627"/>
      <c r="R165" s="627"/>
      <c r="S165" s="627"/>
      <c r="T165" s="628"/>
      <c r="U165" s="25"/>
    </row>
    <row r="166" spans="1:41" ht="13.8" thickBot="1">
      <c r="A166" s="10" t="s">
        <v>23</v>
      </c>
      <c r="B166" s="29" t="s">
        <v>328</v>
      </c>
      <c r="C166" s="92"/>
      <c r="D166" s="34" t="s">
        <v>121</v>
      </c>
      <c r="E166" s="536">
        <f>ROUND((P169*P170)/174*E167,1)</f>
        <v>0</v>
      </c>
      <c r="F166" s="536">
        <f>ROUND((Q169*Q170)/174*F167,1)</f>
        <v>0</v>
      </c>
      <c r="G166" s="536">
        <f>ROUND((R169*R170)/174*G167,1)</f>
        <v>0</v>
      </c>
      <c r="H166" s="536">
        <f>ROUND((S170*S169)/174*H167,1)</f>
        <v>0</v>
      </c>
      <c r="I166" s="536">
        <f>ROUND((T170*T169)/174*I167,1)</f>
        <v>0</v>
      </c>
      <c r="J166" s="46"/>
      <c r="M166" s="592"/>
      <c r="N166" s="629"/>
      <c r="O166" s="629"/>
      <c r="P166" s="192" t="s">
        <v>31</v>
      </c>
      <c r="Q166" s="193" t="s">
        <v>32</v>
      </c>
      <c r="R166" s="193" t="s">
        <v>33</v>
      </c>
      <c r="S166" s="192" t="s">
        <v>34</v>
      </c>
      <c r="T166" s="194" t="s">
        <v>35</v>
      </c>
      <c r="U166" s="25"/>
    </row>
    <row r="167" spans="1:41" ht="13.8" thickBot="1">
      <c r="C167" s="92"/>
      <c r="D167" s="34" t="s">
        <v>172</v>
      </c>
      <c r="E167" s="22">
        <f>P168</f>
        <v>0</v>
      </c>
      <c r="F167" s="22">
        <f>Q168</f>
        <v>0</v>
      </c>
      <c r="G167" s="22">
        <f>R168</f>
        <v>0</v>
      </c>
      <c r="H167" s="22">
        <f>S168</f>
        <v>0</v>
      </c>
      <c r="I167" s="22">
        <f>T168</f>
        <v>0</v>
      </c>
      <c r="J167" s="46"/>
      <c r="M167" s="592" t="s">
        <v>352</v>
      </c>
      <c r="N167" s="629"/>
      <c r="O167" s="629"/>
      <c r="P167" s="537">
        <v>1</v>
      </c>
      <c r="Q167" s="537">
        <v>1.03</v>
      </c>
      <c r="R167" s="537">
        <v>1.03</v>
      </c>
      <c r="S167" s="537">
        <v>1.03</v>
      </c>
      <c r="T167" s="538">
        <v>1.03</v>
      </c>
      <c r="U167" s="25" t="e">
        <f>E169/E168</f>
        <v>#DIV/0!</v>
      </c>
      <c r="V167" s="25" t="e">
        <f>F169/F168</f>
        <v>#DIV/0!</v>
      </c>
      <c r="W167" s="25" t="e">
        <f>G169/G168</f>
        <v>#DIV/0!</v>
      </c>
      <c r="X167" s="25" t="e">
        <f>H169/H168</f>
        <v>#DIV/0!</v>
      </c>
      <c r="Y167" s="25" t="e">
        <f>I169/I168</f>
        <v>#DIV/0!</v>
      </c>
      <c r="Z167" s="661"/>
      <c r="AA167" s="661"/>
      <c r="AB167" s="661"/>
      <c r="AC167" s="661"/>
      <c r="AD167" s="661"/>
      <c r="AE167" s="661"/>
      <c r="AF167" s="661"/>
      <c r="AG167" s="661"/>
    </row>
    <row r="168" spans="1:41">
      <c r="A168" s="10"/>
      <c r="C168" s="151"/>
      <c r="D168" s="148" t="s">
        <v>167</v>
      </c>
      <c r="E168" s="175">
        <f>ROUND(N170*P169*P170*P168*P167,0)</f>
        <v>0</v>
      </c>
      <c r="F168" s="175">
        <f>ROUND(N170*Q170*Q169*Q168*P167*Q167,0)</f>
        <v>0</v>
      </c>
      <c r="G168" s="175">
        <f>ROUND(N170*R169*R170*R168*P167*Q167*R167,0)</f>
        <v>0</v>
      </c>
      <c r="H168" s="175">
        <f>ROUND(N170*S169*S170*S168*P167*Q167*R167*S167,0)</f>
        <v>0</v>
      </c>
      <c r="I168" s="175">
        <f>ROUND(N170*T169*T170*T168*P167*Q167*R167*S167*T167,0)</f>
        <v>0</v>
      </c>
      <c r="J168" s="172">
        <f>SUM(E168:I168)</f>
        <v>0</v>
      </c>
      <c r="M168" s="539" t="s">
        <v>353</v>
      </c>
      <c r="N168" s="46"/>
      <c r="O168" s="540" t="s">
        <v>354</v>
      </c>
      <c r="P168" s="149">
        <v>0</v>
      </c>
      <c r="Q168" s="149">
        <v>0</v>
      </c>
      <c r="R168" s="149">
        <v>0</v>
      </c>
      <c r="S168" s="149">
        <v>0</v>
      </c>
      <c r="T168" s="195">
        <v>0</v>
      </c>
      <c r="Z168" s="58"/>
      <c r="AA168" s="58"/>
      <c r="AB168" s="58"/>
      <c r="AC168" s="58"/>
      <c r="AD168" s="58"/>
      <c r="AE168" s="58"/>
      <c r="AF168" s="58"/>
      <c r="AG168" s="58"/>
    </row>
    <row r="169" spans="1:41">
      <c r="D169" s="34" t="s">
        <v>30</v>
      </c>
      <c r="E169" s="57">
        <f>ROUND(E168*$R$181,0)</f>
        <v>0</v>
      </c>
      <c r="F169" s="57">
        <f>ROUND(F168*$R$181,0)</f>
        <v>0</v>
      </c>
      <c r="G169" s="57">
        <f>ROUND(G168*$R$181,0)</f>
        <v>0</v>
      </c>
      <c r="H169" s="57">
        <f>ROUND(H168*$R$181,0)</f>
        <v>0</v>
      </c>
      <c r="I169" s="57">
        <f>ROUND(I168*$R$181,0)</f>
        <v>0</v>
      </c>
      <c r="J169" s="172">
        <f>SUM(E169:I169)</f>
        <v>0</v>
      </c>
      <c r="M169" s="168"/>
      <c r="N169" s="541" t="s">
        <v>119</v>
      </c>
      <c r="O169" s="540" t="s">
        <v>355</v>
      </c>
      <c r="P169" s="149">
        <v>0</v>
      </c>
      <c r="Q169" s="149">
        <v>0</v>
      </c>
      <c r="R169" s="149">
        <v>0</v>
      </c>
      <c r="S169" s="149">
        <v>0</v>
      </c>
      <c r="T169" s="195">
        <v>0</v>
      </c>
      <c r="AC169" s="58"/>
      <c r="AD169" s="58"/>
      <c r="AE169" s="58"/>
      <c r="AF169" s="58"/>
      <c r="AG169" s="58"/>
    </row>
    <row r="170" spans="1:41">
      <c r="C170" s="92"/>
      <c r="D170" s="46"/>
      <c r="E170" s="17"/>
      <c r="F170" s="17"/>
      <c r="G170" s="17"/>
      <c r="H170" s="17"/>
      <c r="I170" s="17"/>
      <c r="J170" s="26"/>
      <c r="M170" s="196"/>
      <c r="N170" s="542">
        <v>12</v>
      </c>
      <c r="O170" s="540" t="s">
        <v>356</v>
      </c>
      <c r="P170" s="149">
        <v>0</v>
      </c>
      <c r="Q170" s="149">
        <v>0</v>
      </c>
      <c r="R170" s="149">
        <v>0</v>
      </c>
      <c r="S170" s="149">
        <v>0</v>
      </c>
      <c r="T170" s="195">
        <v>0</v>
      </c>
      <c r="Z170" s="622"/>
      <c r="AA170" s="622"/>
      <c r="AB170" s="622"/>
      <c r="AC170" s="131"/>
      <c r="AD170" s="131"/>
      <c r="AE170" s="131"/>
      <c r="AF170" s="131"/>
      <c r="AG170" s="131"/>
    </row>
    <row r="171" spans="1:41">
      <c r="A171" s="10" t="s">
        <v>155</v>
      </c>
      <c r="B171" s="29" t="s">
        <v>328</v>
      </c>
      <c r="C171" s="92"/>
      <c r="D171" s="34" t="s">
        <v>121</v>
      </c>
      <c r="E171" s="536">
        <f>ROUND((P173*P174)/174*E172,1)</f>
        <v>0</v>
      </c>
      <c r="F171" s="536">
        <f>ROUND((Q173*Q174)/174*F172,1)</f>
        <v>0</v>
      </c>
      <c r="G171" s="536">
        <f>ROUND((R173*R174)/174*G172,1)</f>
        <v>0</v>
      </c>
      <c r="H171" s="536">
        <f>ROUND((S174*S173)/174*H172,1)</f>
        <v>0</v>
      </c>
      <c r="I171" s="536">
        <f>ROUND((T174*T173)/174*I172,1)</f>
        <v>0</v>
      </c>
      <c r="J171" s="26"/>
      <c r="M171" s="116"/>
      <c r="P171" s="58"/>
      <c r="Q171" s="96"/>
      <c r="R171" s="96"/>
      <c r="S171" s="58"/>
      <c r="T171" s="117"/>
      <c r="U171" s="25" t="e">
        <f>E174/E173</f>
        <v>#DIV/0!</v>
      </c>
      <c r="V171" s="25" t="e">
        <f>F174/F173</f>
        <v>#DIV/0!</v>
      </c>
      <c r="W171" s="25" t="e">
        <f>G174/G173</f>
        <v>#DIV/0!</v>
      </c>
      <c r="X171" s="25" t="e">
        <f>H174/H173</f>
        <v>#DIV/0!</v>
      </c>
      <c r="Y171" s="25" t="e">
        <f>I174/I173</f>
        <v>#DIV/0!</v>
      </c>
      <c r="Z171" s="661"/>
      <c r="AA171" s="661"/>
      <c r="AB171" s="661"/>
      <c r="AC171" s="661"/>
      <c r="AD171" s="661"/>
      <c r="AE171" s="661"/>
      <c r="AF171" s="661"/>
      <c r="AG171" s="661"/>
    </row>
    <row r="172" spans="1:41">
      <c r="C172" s="92"/>
      <c r="D172" s="34" t="s">
        <v>172</v>
      </c>
      <c r="E172" s="22">
        <f>P172</f>
        <v>0</v>
      </c>
      <c r="F172" s="22">
        <f>Q172</f>
        <v>0</v>
      </c>
      <c r="G172" s="22">
        <f>R172</f>
        <v>0</v>
      </c>
      <c r="H172" s="22">
        <f>S172</f>
        <v>0</v>
      </c>
      <c r="I172" s="22">
        <f>T172</f>
        <v>0</v>
      </c>
      <c r="J172" s="26"/>
      <c r="M172" s="539" t="s">
        <v>357</v>
      </c>
      <c r="N172" s="543"/>
      <c r="O172" s="540" t="s">
        <v>354</v>
      </c>
      <c r="P172" s="149">
        <v>0</v>
      </c>
      <c r="Q172" s="149">
        <v>0</v>
      </c>
      <c r="R172" s="149">
        <v>0</v>
      </c>
      <c r="S172" s="149">
        <v>0</v>
      </c>
      <c r="T172" s="195">
        <v>0</v>
      </c>
      <c r="Z172" s="58"/>
      <c r="AA172" s="58"/>
      <c r="AB172" s="58"/>
      <c r="AC172" s="58"/>
      <c r="AD172" s="58"/>
      <c r="AE172" s="58"/>
      <c r="AF172" s="58"/>
      <c r="AG172" s="58"/>
    </row>
    <row r="173" spans="1:41">
      <c r="A173" s="10"/>
      <c r="C173" s="151"/>
      <c r="D173" s="148" t="s">
        <v>167</v>
      </c>
      <c r="E173" s="175">
        <f>ROUND(N174*P173*P174*P172*P167,0)</f>
        <v>0</v>
      </c>
      <c r="F173" s="175">
        <f>ROUND(N174*Q174*Q173*Q172*P167*Q167,0)</f>
        <v>0</v>
      </c>
      <c r="G173" s="175">
        <f>ROUND(N174*R173*R174*R172*P167*Q167*R167,0)</f>
        <v>0</v>
      </c>
      <c r="H173" s="175">
        <f>ROUND(N174*S173*S174*S172*P167*Q167*R167*S167,0)</f>
        <v>0</v>
      </c>
      <c r="I173" s="175">
        <f>ROUND(N174*T173*T174*T172*P167*Q167*R167*S167*T167,0)</f>
        <v>0</v>
      </c>
      <c r="J173" s="172">
        <f>SUM(E173:I173)</f>
        <v>0</v>
      </c>
      <c r="M173" s="168"/>
      <c r="N173" s="541" t="s">
        <v>119</v>
      </c>
      <c r="O173" s="540" t="s">
        <v>355</v>
      </c>
      <c r="P173" s="149">
        <v>0</v>
      </c>
      <c r="Q173" s="149">
        <v>0</v>
      </c>
      <c r="R173" s="149">
        <v>0</v>
      </c>
      <c r="S173" s="149">
        <v>0</v>
      </c>
      <c r="T173" s="195">
        <v>0</v>
      </c>
      <c r="AC173" s="58"/>
      <c r="AD173" s="58"/>
      <c r="AE173" s="58"/>
      <c r="AF173" s="58"/>
      <c r="AG173" s="58"/>
    </row>
    <row r="174" spans="1:41">
      <c r="D174" s="34" t="s">
        <v>30</v>
      </c>
      <c r="E174" s="57">
        <f>ROUND(E173*$R$181,0)</f>
        <v>0</v>
      </c>
      <c r="F174" s="57">
        <f>ROUND(F173*$R$181,0)</f>
        <v>0</v>
      </c>
      <c r="G174" s="57">
        <f>ROUND(G173*$R$181,0)</f>
        <v>0</v>
      </c>
      <c r="H174" s="57">
        <f>ROUND(H173*$R$181,0)</f>
        <v>0</v>
      </c>
      <c r="I174" s="57">
        <f>ROUND(I173*$R$181,0)</f>
        <v>0</v>
      </c>
      <c r="J174" s="172">
        <f>SUM(E174:I174)</f>
        <v>0</v>
      </c>
      <c r="M174" s="196"/>
      <c r="N174" s="542">
        <v>12</v>
      </c>
      <c r="O174" s="540" t="s">
        <v>356</v>
      </c>
      <c r="P174" s="149">
        <v>0</v>
      </c>
      <c r="Q174" s="149">
        <v>0</v>
      </c>
      <c r="R174" s="149">
        <v>0</v>
      </c>
      <c r="S174" s="149">
        <v>0</v>
      </c>
      <c r="T174" s="195">
        <v>0</v>
      </c>
    </row>
    <row r="175" spans="1:41">
      <c r="C175" s="92"/>
      <c r="D175" s="46"/>
      <c r="E175" s="17"/>
      <c r="F175" s="17"/>
      <c r="G175" s="17"/>
      <c r="H175" s="17"/>
      <c r="I175" s="17"/>
      <c r="J175" s="26"/>
      <c r="M175" s="544"/>
      <c r="N175" s="545"/>
      <c r="O175" s="546"/>
      <c r="P175" s="151"/>
      <c r="Q175" s="151"/>
      <c r="R175" s="151"/>
      <c r="S175" s="151"/>
      <c r="T175" s="547"/>
      <c r="U175" s="25" t="e">
        <f>E179/E178</f>
        <v>#DIV/0!</v>
      </c>
      <c r="V175" s="25" t="e">
        <f>F179/F178</f>
        <v>#DIV/0!</v>
      </c>
      <c r="W175" s="25" t="e">
        <f>G179/G178</f>
        <v>#DIV/0!</v>
      </c>
      <c r="X175" s="25" t="e">
        <f>H179/H178</f>
        <v>#DIV/0!</v>
      </c>
      <c r="Y175" s="25" t="e">
        <f>I179/I178</f>
        <v>#DIV/0!</v>
      </c>
    </row>
    <row r="176" spans="1:41">
      <c r="A176" s="10" t="s">
        <v>156</v>
      </c>
      <c r="B176" s="29" t="s">
        <v>328</v>
      </c>
      <c r="C176" s="92"/>
      <c r="D176" s="34" t="s">
        <v>121</v>
      </c>
      <c r="E176" s="536">
        <f>ROUND((P178*P179)/174*E177,1)</f>
        <v>0</v>
      </c>
      <c r="F176" s="536">
        <f>ROUND((Q178*Q179)/174*F177,1)</f>
        <v>0</v>
      </c>
      <c r="G176" s="536">
        <f>ROUND((R178*R179)/174*G177,1)</f>
        <v>0</v>
      </c>
      <c r="H176" s="536">
        <f>ROUND((S179*S178)/174*H177,1)</f>
        <v>0</v>
      </c>
      <c r="I176" s="536">
        <f>ROUND((T179*T178)/174*I177,1)</f>
        <v>0</v>
      </c>
      <c r="J176" s="26"/>
      <c r="L176" s="3"/>
      <c r="M176" s="116"/>
      <c r="P176" s="58"/>
      <c r="Q176" s="96"/>
      <c r="R176" s="96"/>
      <c r="S176" s="58"/>
      <c r="T176" s="117"/>
    </row>
    <row r="177" spans="1:27">
      <c r="C177" s="92"/>
      <c r="D177" s="34" t="s">
        <v>172</v>
      </c>
      <c r="E177" s="22">
        <f>P177</f>
        <v>0</v>
      </c>
      <c r="F177" s="22">
        <f>Q177</f>
        <v>0</v>
      </c>
      <c r="G177" s="22">
        <f>R177</f>
        <v>0</v>
      </c>
      <c r="H177" s="22">
        <f>S177</f>
        <v>0</v>
      </c>
      <c r="I177" s="22">
        <f>T177</f>
        <v>0</v>
      </c>
      <c r="J177" s="26"/>
      <c r="L177" s="3"/>
      <c r="M177" s="548" t="s">
        <v>358</v>
      </c>
      <c r="N177" s="543"/>
      <c r="O177" s="540" t="s">
        <v>354</v>
      </c>
      <c r="P177" s="149">
        <v>0</v>
      </c>
      <c r="Q177" s="149">
        <v>0</v>
      </c>
      <c r="R177" s="149">
        <v>0</v>
      </c>
      <c r="S177" s="149">
        <v>0</v>
      </c>
      <c r="T177" s="195">
        <v>0</v>
      </c>
    </row>
    <row r="178" spans="1:27">
      <c r="C178" s="151"/>
      <c r="D178" s="148" t="s">
        <v>167</v>
      </c>
      <c r="E178" s="175">
        <f>ROUND(N179*P178*P179*P177*P167,0)</f>
        <v>0</v>
      </c>
      <c r="F178" s="175">
        <f>ROUND(N179*Q179*Q178*Q177*P167*Q167,0)</f>
        <v>0</v>
      </c>
      <c r="G178" s="175">
        <f>ROUND(N179*R178*R179*R177*P167*Q167*R167,0)</f>
        <v>0</v>
      </c>
      <c r="H178" s="175">
        <f>ROUND(N179*S178*S179*S177*P167*Q167*R167*S167,0)</f>
        <v>0</v>
      </c>
      <c r="I178" s="175">
        <f>ROUND(N179*T178*T179*T177*P167*Q167*R167*S167*T167,0)</f>
        <v>0</v>
      </c>
      <c r="J178" s="172">
        <f>SUM(E178:I178)</f>
        <v>0</v>
      </c>
      <c r="L178" s="3"/>
      <c r="M178" s="168"/>
      <c r="N178" s="541" t="s">
        <v>119</v>
      </c>
      <c r="O178" s="540" t="s">
        <v>355</v>
      </c>
      <c r="P178" s="149">
        <v>0</v>
      </c>
      <c r="Q178" s="149">
        <v>0</v>
      </c>
      <c r="R178" s="149">
        <v>0</v>
      </c>
      <c r="S178" s="149">
        <v>0</v>
      </c>
      <c r="T178" s="195">
        <v>0</v>
      </c>
    </row>
    <row r="179" spans="1:27">
      <c r="A179" s="10"/>
      <c r="D179" s="34" t="s">
        <v>30</v>
      </c>
      <c r="E179" s="57">
        <f>ROUND(E178*$R$181,0)</f>
        <v>0</v>
      </c>
      <c r="F179" s="57">
        <f>ROUND(F178*$R$181,0)</f>
        <v>0</v>
      </c>
      <c r="G179" s="57">
        <f>ROUND(G178*$R$181,0)</f>
        <v>0</v>
      </c>
      <c r="H179" s="57">
        <f>ROUND(H178*$R$181,0)</f>
        <v>0</v>
      </c>
      <c r="I179" s="57">
        <f>ROUND(I178*$R$181,0)</f>
        <v>0</v>
      </c>
      <c r="J179" s="172">
        <f>SUM(E179:I179)</f>
        <v>0</v>
      </c>
      <c r="L179" s="3"/>
      <c r="M179" s="196"/>
      <c r="N179" s="542">
        <v>12</v>
      </c>
      <c r="O179" s="540" t="s">
        <v>356</v>
      </c>
      <c r="P179" s="149">
        <v>0</v>
      </c>
      <c r="Q179" s="149">
        <v>0</v>
      </c>
      <c r="R179" s="149">
        <v>0</v>
      </c>
      <c r="S179" s="149">
        <v>0</v>
      </c>
      <c r="T179" s="195">
        <v>0</v>
      </c>
    </row>
    <row r="180" spans="1:27" ht="13.8" thickBot="1">
      <c r="A180" s="10"/>
      <c r="D180" s="34"/>
      <c r="E180" s="57"/>
      <c r="F180" s="57"/>
      <c r="G180" s="57"/>
      <c r="H180" s="57"/>
      <c r="I180" s="57"/>
      <c r="J180" s="172"/>
      <c r="L180" s="3"/>
      <c r="M180" s="281"/>
      <c r="N180" s="283"/>
      <c r="O180" s="283"/>
      <c r="P180" s="282"/>
      <c r="Q180" s="283"/>
      <c r="R180" s="283"/>
      <c r="S180" s="197"/>
      <c r="T180" s="198"/>
    </row>
    <row r="181" spans="1:27">
      <c r="A181" s="10"/>
      <c r="C181" s="75"/>
      <c r="D181" s="75" t="s">
        <v>157</v>
      </c>
      <c r="E181" s="176">
        <f>SUMIF($D$165:$D$179,"*Wage",E165:E179)</f>
        <v>0</v>
      </c>
      <c r="F181" s="176">
        <f>SUMIF($D$165:$D$179,"*Wage",F165:F179)</f>
        <v>0</v>
      </c>
      <c r="G181" s="176">
        <f>SUMIF($D$165:$D$179,"*Wage",G165:G179)</f>
        <v>0</v>
      </c>
      <c r="H181" s="176">
        <f>SUMIF($D$165:$D$179,"*Wage",H165:H179)</f>
        <v>0</v>
      </c>
      <c r="I181" s="176">
        <f>SUMIF($D$165:$D$179,"*Wage",I165:I179)</f>
        <v>0</v>
      </c>
      <c r="J181" s="177">
        <f>SUM(E181:I181)</f>
        <v>0</v>
      </c>
      <c r="L181" s="3"/>
      <c r="M181" s="37" t="s">
        <v>165</v>
      </c>
      <c r="N181" s="360"/>
      <c r="O181" s="360"/>
      <c r="P181" s="38"/>
      <c r="Q181" s="39"/>
      <c r="R181" s="225">
        <f>'Cumulative Budget Request '!S179</f>
        <v>0</v>
      </c>
    </row>
    <row r="182" spans="1:27" ht="13.8" thickBot="1">
      <c r="A182" s="10"/>
      <c r="C182" s="75"/>
      <c r="D182" s="75" t="s">
        <v>158</v>
      </c>
      <c r="E182" s="57">
        <f>SUMIF($D$165:$D$179,"*Fringe",E165:E179)</f>
        <v>0</v>
      </c>
      <c r="F182" s="57">
        <f>SUMIF($D$165:$D$179,"*Fringe",F165:F179)</f>
        <v>0</v>
      </c>
      <c r="G182" s="57">
        <f>SUMIF($D$165:$D$179,"*Fringe",G165:G179)</f>
        <v>0</v>
      </c>
      <c r="H182" s="57">
        <f>SUMIF($D$165:$D$179,"*Fringe",H165:H179)</f>
        <v>0</v>
      </c>
      <c r="I182" s="57">
        <f>SUMIF($D$165:$D$179,"*Fringe",I165:I179)</f>
        <v>0</v>
      </c>
      <c r="J182" s="172">
        <f>SUM(E182:I182)</f>
        <v>0</v>
      </c>
      <c r="L182" s="3"/>
      <c r="M182" s="42">
        <f>'Cumulative Budget Request '!N180</f>
        <v>0</v>
      </c>
      <c r="N182" s="43"/>
      <c r="O182" s="43"/>
      <c r="P182" s="43"/>
      <c r="Q182" s="43"/>
      <c r="R182" s="44"/>
    </row>
    <row r="183" spans="1:27">
      <c r="A183" t="s">
        <v>7</v>
      </c>
      <c r="D183" s="4" t="s">
        <v>6</v>
      </c>
      <c r="E183" s="22"/>
      <c r="F183" s="22"/>
      <c r="G183" s="22"/>
      <c r="H183" s="22"/>
      <c r="I183" s="22"/>
      <c r="J183" s="76"/>
      <c r="L183" s="3"/>
      <c r="Q183" s="3"/>
    </row>
    <row r="184" spans="1:27" ht="14.4">
      <c r="A184" s="48" t="s">
        <v>24</v>
      </c>
      <c r="B184" s="49"/>
      <c r="C184" s="49"/>
      <c r="D184" s="51"/>
      <c r="E184" s="178">
        <f>SUMIF($D$72:$D$182,"*Total Other Professional Salary",E72:E182)+SUMIF($D$72:$D$182,"*Total Post Doc Salary",E72:E182)+SUMIF($D$72:$D$182,"*Total Graduate Student Salary",E72:E182)+SUMIF($D$72:$D$182,"*Total Hourly Wages",E72:E182)</f>
        <v>0</v>
      </c>
      <c r="F184" s="178">
        <f>SUMIF($D$72:$D$182,"*Total Other Professional Salary",F72:F182)+SUMIF($D$72:$D$182,"*Total Post Doc Salary",F72:F182)+SUMIF($D$72:$D$182,"*Total Graduate Student Salary",F72:F182)+SUMIF($D$72:$D$182,"*Total Hourly Wages",F72:F182)</f>
        <v>0</v>
      </c>
      <c r="G184" s="178">
        <f>SUMIF($D$72:$D$182,"*Total Other Professional Salary",G72:G182)+SUMIF($D$72:$D$182,"*Total Post Doc Salary",G72:G182)+SUMIF($D$72:$D$182,"*Total Graduate Student Salary",G72:G182)+SUMIF($D$72:$D$182,"*Total Hourly Wages",G72:G182)</f>
        <v>0</v>
      </c>
      <c r="H184" s="178">
        <f>SUMIF($D$72:$D$182,"*Total Other Professional Salary",H72:H182)+SUMIF($D$72:$D$182,"*Total Post Doc Salary",H72:H182)+SUMIF($D$72:$D$182,"*Total Graduate Student Salary",H72:H182)+SUMIF($D$72:$D$182,"*Total Hourly Wages",H72:H182)</f>
        <v>0</v>
      </c>
      <c r="I184" s="178">
        <f>SUMIF($D$72:$D$182,"*Total Other Professional Salary",I72:I182)+SUMIF($D$72:$D$182,"*Total Post Doc Salary",I72:I182)+SUMIF($D$72:$D$182,"*Total Graduate Student Salary",I72:I182)+SUMIF($D$72:$D$182,"*Total Hourly Wages",I72:I182)</f>
        <v>0</v>
      </c>
      <c r="J184" s="179">
        <f>SUM(J181,J160,J119,J94)</f>
        <v>0</v>
      </c>
      <c r="L184" s="3"/>
      <c r="M184" s="86"/>
      <c r="N184" s="86"/>
      <c r="O184" s="86"/>
      <c r="P184" s="3"/>
      <c r="AA184" s="10"/>
    </row>
    <row r="185" spans="1:27" ht="15">
      <c r="A185" s="48" t="s">
        <v>25</v>
      </c>
      <c r="B185" s="49"/>
      <c r="C185" s="49"/>
      <c r="D185" s="51"/>
      <c r="E185" s="180">
        <f>SUMIF($D$72:$D$182,"*Total Other Professional Fringe",E72:E182)+SUMIF($D$72:$D$182,"*Total Post Doc Fringe",E72:E182)++SUMIF($D$72:$D$182,"*Total Graduate Student Fringe",E72:E182)+SUMIF($D$72:$D$182,"*Total Fringe Benefits",E72:E182)</f>
        <v>0</v>
      </c>
      <c r="F185" s="180">
        <f>SUMIF($D$72:$D$182,"*Total Other Professional Fringe",F72:F182)+SUMIF($D$72:$D$182,"*Total Post Doc Fringe",F72:F182)++SUMIF($D$72:$D$182,"*Total Graduate Student Fringe",F72:F182)+SUMIF($D$72:$D$182,"*Total Fringe Benefits",F72:F182)</f>
        <v>0</v>
      </c>
      <c r="G185" s="180">
        <f>SUMIF($D$72:$D$182,"*Total Other Professional Fringe",G72:G182)+SUMIF($D$72:$D$182,"*Total Post Doc Fringe",G72:G182)++SUMIF($D$72:$D$182,"*Total Graduate Student Fringe",G72:G182)+SUMIF($D$72:$D$182,"*Total Fringe Benefits",G72:G182)</f>
        <v>0</v>
      </c>
      <c r="H185" s="180">
        <f>SUMIF($D$72:$D$182,"*Total Other Professional Fringe",H72:H182)+SUMIF($D$72:$D$182,"*Total Post Doc Fringe",H72:H182)++SUMIF($D$72:$D$182,"*Total Graduate Student Fringe",H72:H182)+SUMIF($D$72:$D$182,"*Total Fringe Benefits",H72:H182)</f>
        <v>0</v>
      </c>
      <c r="I185" s="180">
        <f>SUMIF($D$72:$D$182,"*Total Other Professional Fringe",I72:I182)+SUMIF($D$72:$D$182,"*Total Post Doc Fringe",I72:I182)++SUMIF($D$72:$D$182,"*Total Graduate Student Fringe",I72:I182)+SUMIF($D$72:$D$182,"*Total Fringe Benefits",I72:I182)</f>
        <v>0</v>
      </c>
      <c r="J185" s="181">
        <f>SUM(J182,J161,J120,J95)</f>
        <v>0</v>
      </c>
      <c r="L185" s="3"/>
      <c r="M185" s="3"/>
      <c r="N185" s="3"/>
      <c r="O185" s="3"/>
      <c r="AA185" s="10"/>
    </row>
    <row r="186" spans="1:27">
      <c r="A186" s="48" t="s">
        <v>26</v>
      </c>
      <c r="B186" s="49"/>
      <c r="C186" s="95"/>
      <c r="D186" s="95"/>
      <c r="E186" s="178">
        <f>SUM(E184:E185)</f>
        <v>0</v>
      </c>
      <c r="F186" s="178">
        <f>SUM(F184:F185)</f>
        <v>0</v>
      </c>
      <c r="G186" s="178">
        <f>SUM(G184:G185)</f>
        <v>0</v>
      </c>
      <c r="H186" s="178">
        <f>SUM(H184:H185)</f>
        <v>0</v>
      </c>
      <c r="I186" s="178">
        <f>SUM(I184:I185)</f>
        <v>0</v>
      </c>
      <c r="J186" s="179">
        <f>SUM(E186:I186)</f>
        <v>0</v>
      </c>
      <c r="L186" s="3"/>
      <c r="M186" s="3"/>
      <c r="N186" s="3"/>
      <c r="O186" s="3"/>
    </row>
    <row r="187" spans="1:27">
      <c r="A187" s="1"/>
      <c r="B187" s="10"/>
      <c r="D187" s="4"/>
      <c r="E187" s="17"/>
      <c r="F187" s="17"/>
      <c r="G187" s="17"/>
      <c r="H187" s="17"/>
      <c r="I187" s="17"/>
      <c r="J187" s="26"/>
      <c r="L187" s="3"/>
      <c r="M187" s="3"/>
      <c r="N187" s="3"/>
      <c r="O187" s="3"/>
    </row>
    <row r="188" spans="1:27" hidden="1">
      <c r="A188" s="1" t="s">
        <v>27</v>
      </c>
      <c r="D188" s="4"/>
      <c r="E188" s="182">
        <f t="shared" ref="E188:I189" si="67">SUM(E67,E184)</f>
        <v>0</v>
      </c>
      <c r="F188" s="182">
        <f t="shared" si="67"/>
        <v>0</v>
      </c>
      <c r="G188" s="182">
        <f t="shared" si="67"/>
        <v>0</v>
      </c>
      <c r="H188" s="182">
        <f t="shared" si="67"/>
        <v>0</v>
      </c>
      <c r="I188" s="182">
        <f t="shared" si="67"/>
        <v>0</v>
      </c>
      <c r="J188" s="183">
        <f>SUM(E188:I188)</f>
        <v>0</v>
      </c>
      <c r="K188" s="3"/>
      <c r="L188" s="3"/>
      <c r="M188" s="3"/>
      <c r="N188" s="3"/>
      <c r="O188" s="3"/>
      <c r="P188" s="3"/>
    </row>
    <row r="189" spans="1:27">
      <c r="A189" s="1" t="s">
        <v>28</v>
      </c>
      <c r="D189" s="4"/>
      <c r="E189" s="182">
        <f t="shared" si="67"/>
        <v>0</v>
      </c>
      <c r="F189" s="182">
        <f t="shared" si="67"/>
        <v>0</v>
      </c>
      <c r="G189" s="182">
        <f t="shared" si="67"/>
        <v>0</v>
      </c>
      <c r="H189" s="182">
        <f t="shared" si="67"/>
        <v>0</v>
      </c>
      <c r="I189" s="182">
        <f t="shared" si="67"/>
        <v>0</v>
      </c>
      <c r="J189" s="183">
        <f>SUM(E189:I189)</f>
        <v>0</v>
      </c>
      <c r="L189" s="3"/>
      <c r="M189" s="3"/>
      <c r="N189" s="3"/>
      <c r="O189" s="3"/>
      <c r="P189" s="3"/>
    </row>
    <row r="190" spans="1:27">
      <c r="A190" s="129"/>
      <c r="B190" s="614" t="s">
        <v>161</v>
      </c>
      <c r="C190" s="614"/>
      <c r="D190" s="614"/>
      <c r="E190" s="173">
        <f>SUM(E188:E189)</f>
        <v>0</v>
      </c>
      <c r="F190" s="173">
        <f t="shared" ref="F190:I190" si="68">SUM(F188:F189)</f>
        <v>0</v>
      </c>
      <c r="G190" s="173">
        <f t="shared" si="68"/>
        <v>0</v>
      </c>
      <c r="H190" s="173">
        <f t="shared" si="68"/>
        <v>0</v>
      </c>
      <c r="I190" s="173">
        <f t="shared" si="68"/>
        <v>0</v>
      </c>
      <c r="J190" s="174">
        <f>SUM(E190:I190)</f>
        <v>0</v>
      </c>
      <c r="K190" s="3"/>
      <c r="L190" s="3"/>
    </row>
    <row r="191" spans="1:27">
      <c r="A191" s="1"/>
      <c r="B191" s="10"/>
      <c r="G191" s="3"/>
      <c r="H191" s="3"/>
      <c r="I191" s="3"/>
      <c r="J191" s="47"/>
      <c r="K191" s="3"/>
      <c r="L191" s="3"/>
      <c r="P191" s="213"/>
      <c r="Q191" s="213"/>
      <c r="R191" s="213"/>
      <c r="S191" s="5"/>
    </row>
    <row r="192" spans="1:27">
      <c r="A192" s="1" t="s">
        <v>0</v>
      </c>
      <c r="G192" s="3"/>
      <c r="H192" s="3"/>
      <c r="I192" s="3"/>
      <c r="J192" s="47"/>
      <c r="K192" s="3"/>
      <c r="L192" s="3"/>
      <c r="M192" s="3"/>
      <c r="N192" s="3"/>
      <c r="O192" s="3"/>
      <c r="P192" s="3"/>
    </row>
    <row r="193" spans="1:33">
      <c r="A193" s="31" t="s">
        <v>48</v>
      </c>
      <c r="G193" s="3"/>
      <c r="H193" s="3"/>
      <c r="I193" s="3"/>
      <c r="J193" s="47"/>
      <c r="K193" s="30"/>
      <c r="L193" s="3"/>
      <c r="M193" s="3"/>
      <c r="N193" s="3"/>
      <c r="O193" s="3"/>
      <c r="P193" s="3"/>
    </row>
    <row r="194" spans="1:33">
      <c r="B194" s="29" t="s">
        <v>328</v>
      </c>
      <c r="D194" s="4"/>
      <c r="E194" s="57">
        <v>0</v>
      </c>
      <c r="F194" s="57">
        <v>0</v>
      </c>
      <c r="G194" s="57">
        <v>0</v>
      </c>
      <c r="H194" s="57">
        <v>0</v>
      </c>
      <c r="I194" s="57">
        <v>0</v>
      </c>
      <c r="J194" s="172">
        <f>SUM(E194:I194)</f>
        <v>0</v>
      </c>
      <c r="K194" s="3"/>
      <c r="L194" s="3"/>
    </row>
    <row r="195" spans="1:33">
      <c r="A195" s="98"/>
      <c r="B195" s="614" t="s">
        <v>51</v>
      </c>
      <c r="C195" s="614"/>
      <c r="D195" s="614"/>
      <c r="E195" s="173">
        <f>SUM(E194:E194)</f>
        <v>0</v>
      </c>
      <c r="F195" s="173">
        <f t="shared" ref="F195:I195" si="69">SUM(F194:F194)</f>
        <v>0</v>
      </c>
      <c r="G195" s="173">
        <f t="shared" si="69"/>
        <v>0</v>
      </c>
      <c r="H195" s="173">
        <f t="shared" si="69"/>
        <v>0</v>
      </c>
      <c r="I195" s="173">
        <f t="shared" si="69"/>
        <v>0</v>
      </c>
      <c r="J195" s="204">
        <f>SUM(E195:I195)</f>
        <v>0</v>
      </c>
      <c r="K195" s="3"/>
      <c r="L195" s="3"/>
    </row>
    <row r="196" spans="1:33">
      <c r="A196" s="28"/>
      <c r="B196" s="29"/>
      <c r="C196" s="29"/>
      <c r="D196" s="29"/>
      <c r="E196" s="29"/>
      <c r="F196" s="29"/>
      <c r="G196" s="30"/>
      <c r="H196" s="30"/>
      <c r="I196" s="30"/>
      <c r="J196" s="99"/>
      <c r="K196" s="3"/>
      <c r="L196" s="3"/>
      <c r="M196" s="3"/>
      <c r="N196" s="3"/>
      <c r="O196" s="3"/>
      <c r="P196" s="3"/>
      <c r="Z196" s="146"/>
    </row>
    <row r="197" spans="1:33">
      <c r="A197" s="31" t="s">
        <v>52</v>
      </c>
      <c r="G197" s="3"/>
      <c r="H197" s="3"/>
      <c r="I197" s="3"/>
      <c r="J197" s="47"/>
      <c r="K197" s="30"/>
      <c r="M197" s="9"/>
      <c r="N197" s="9"/>
      <c r="O197" s="9"/>
      <c r="AA197" s="146"/>
      <c r="AB197" s="146"/>
      <c r="AC197" s="146"/>
      <c r="AD197" s="146"/>
      <c r="AE197" s="146"/>
      <c r="AF197" s="146"/>
      <c r="AG197" s="146"/>
    </row>
    <row r="198" spans="1:33">
      <c r="B198" s="29" t="s">
        <v>328</v>
      </c>
      <c r="D198" s="4"/>
      <c r="E198" s="19">
        <v>0</v>
      </c>
      <c r="F198" s="19">
        <v>0</v>
      </c>
      <c r="G198" s="19">
        <v>0</v>
      </c>
      <c r="H198" s="19">
        <v>0</v>
      </c>
      <c r="I198" s="19">
        <v>0</v>
      </c>
      <c r="J198" s="94">
        <f>SUM(E198:I198)</f>
        <v>0</v>
      </c>
      <c r="M198" s="9"/>
      <c r="N198" s="9"/>
      <c r="O198" s="9"/>
      <c r="Z198" s="146"/>
    </row>
    <row r="199" spans="1:33">
      <c r="A199" s="98"/>
      <c r="B199" s="614" t="s">
        <v>58</v>
      </c>
      <c r="C199" s="614"/>
      <c r="D199" s="614"/>
      <c r="E199" s="173">
        <f>SUM(E198:E198)</f>
        <v>0</v>
      </c>
      <c r="F199" s="173">
        <f t="shared" ref="F199:I199" si="70">SUM(F198:F198)</f>
        <v>0</v>
      </c>
      <c r="G199" s="173">
        <f t="shared" si="70"/>
        <v>0</v>
      </c>
      <c r="H199" s="173">
        <f t="shared" si="70"/>
        <v>0</v>
      </c>
      <c r="I199" s="173">
        <f t="shared" si="70"/>
        <v>0</v>
      </c>
      <c r="J199" s="174">
        <f>SUM(E199:I199)</f>
        <v>0</v>
      </c>
    </row>
    <row r="200" spans="1:33">
      <c r="A200" s="28"/>
      <c r="B200" s="29"/>
      <c r="C200" s="29"/>
      <c r="D200" s="29"/>
      <c r="E200" s="29"/>
      <c r="F200" s="29"/>
      <c r="G200" s="30"/>
      <c r="H200" s="30"/>
      <c r="I200" s="30"/>
      <c r="J200" s="99"/>
    </row>
    <row r="201" spans="1:33">
      <c r="A201" s="31" t="s">
        <v>49</v>
      </c>
      <c r="J201" s="33"/>
      <c r="K201" s="21"/>
      <c r="M201" s="9"/>
      <c r="N201" s="9"/>
      <c r="O201" s="9"/>
    </row>
    <row r="202" spans="1:33" ht="13.5" customHeight="1">
      <c r="A202" s="10"/>
      <c r="B202" s="29" t="s">
        <v>328</v>
      </c>
      <c r="E202" s="57">
        <v>0</v>
      </c>
      <c r="F202" s="57">
        <v>0</v>
      </c>
      <c r="G202" s="57">
        <v>0</v>
      </c>
      <c r="H202" s="57">
        <v>0</v>
      </c>
      <c r="I202" s="57">
        <v>0</v>
      </c>
      <c r="J202" s="172">
        <f>SUM(E202:I202)</f>
        <v>0</v>
      </c>
    </row>
    <row r="203" spans="1:33" ht="13.5" customHeight="1">
      <c r="A203" s="356"/>
      <c r="B203" s="614" t="s">
        <v>36</v>
      </c>
      <c r="C203" s="614"/>
      <c r="D203" s="614"/>
      <c r="E203" s="173">
        <f t="shared" ref="E203:J203" si="71">SUM(E202:E202)</f>
        <v>0</v>
      </c>
      <c r="F203" s="173">
        <f t="shared" si="71"/>
        <v>0</v>
      </c>
      <c r="G203" s="173">
        <f t="shared" si="71"/>
        <v>0</v>
      </c>
      <c r="H203" s="173">
        <f t="shared" si="71"/>
        <v>0</v>
      </c>
      <c r="I203" s="173">
        <f t="shared" si="71"/>
        <v>0</v>
      </c>
      <c r="J203" s="174">
        <f t="shared" si="71"/>
        <v>0</v>
      </c>
    </row>
    <row r="204" spans="1:33">
      <c r="A204" s="10"/>
      <c r="G204" s="17"/>
      <c r="H204" s="17"/>
      <c r="I204" s="17"/>
      <c r="J204" s="26"/>
    </row>
    <row r="205" spans="1:33" ht="15">
      <c r="A205" s="31" t="s">
        <v>191</v>
      </c>
      <c r="B205" s="10"/>
      <c r="J205" s="33"/>
      <c r="AA205" s="111"/>
      <c r="AB205" s="111"/>
      <c r="AC205" s="111"/>
      <c r="AD205" s="111"/>
      <c r="AE205" s="111"/>
      <c r="AF205" s="111"/>
      <c r="AG205" s="111"/>
    </row>
    <row r="206" spans="1:33" ht="15">
      <c r="A206" s="31"/>
      <c r="B206" s="29" t="s">
        <v>328</v>
      </c>
      <c r="E206" s="57">
        <v>0</v>
      </c>
      <c r="F206" s="57">
        <v>0</v>
      </c>
      <c r="G206" s="57">
        <v>0</v>
      </c>
      <c r="H206" s="57">
        <v>0</v>
      </c>
      <c r="I206" s="57">
        <v>0</v>
      </c>
      <c r="J206" s="172">
        <f>SUM(E206:I206)</f>
        <v>0</v>
      </c>
      <c r="M206" s="9"/>
      <c r="N206" s="9"/>
      <c r="O206" s="9"/>
      <c r="Z206" s="111"/>
    </row>
    <row r="207" spans="1:33">
      <c r="A207" s="106"/>
      <c r="B207" s="614" t="s">
        <v>83</v>
      </c>
      <c r="C207" s="614"/>
      <c r="D207" s="614"/>
      <c r="E207" s="173">
        <f t="shared" ref="E207:J207" si="72">SUM(E206:E206)</f>
        <v>0</v>
      </c>
      <c r="F207" s="173">
        <f t="shared" si="72"/>
        <v>0</v>
      </c>
      <c r="G207" s="173">
        <f t="shared" si="72"/>
        <v>0</v>
      </c>
      <c r="H207" s="173">
        <f t="shared" si="72"/>
        <v>0</v>
      </c>
      <c r="I207" s="173">
        <f t="shared" si="72"/>
        <v>0</v>
      </c>
      <c r="J207" s="174">
        <f t="shared" si="72"/>
        <v>0</v>
      </c>
    </row>
    <row r="208" spans="1:33">
      <c r="A208" s="10"/>
      <c r="D208" s="4"/>
      <c r="E208" s="17"/>
      <c r="F208" s="17"/>
      <c r="G208" s="17"/>
      <c r="H208" s="17"/>
      <c r="I208" s="21"/>
      <c r="J208" s="26"/>
      <c r="L208" s="3"/>
    </row>
    <row r="209" spans="1:18">
      <c r="A209" s="31" t="s">
        <v>50</v>
      </c>
      <c r="D209" s="4"/>
      <c r="E209" s="17"/>
      <c r="F209" s="17"/>
      <c r="G209" s="17"/>
      <c r="H209" s="17"/>
      <c r="I209" s="21"/>
      <c r="J209" s="26"/>
      <c r="K209" s="3"/>
      <c r="L209" s="3"/>
    </row>
    <row r="210" spans="1:18">
      <c r="A210" s="29" t="s">
        <v>328</v>
      </c>
      <c r="B210" s="11" t="s">
        <v>53</v>
      </c>
      <c r="E210" s="57">
        <v>0</v>
      </c>
      <c r="F210" s="57">
        <v>0</v>
      </c>
      <c r="G210" s="57">
        <v>0</v>
      </c>
      <c r="H210" s="57">
        <v>0</v>
      </c>
      <c r="I210" s="57">
        <v>0</v>
      </c>
      <c r="J210" s="172">
        <f t="shared" ref="J210:J216" si="73">SUM(E210:I210)</f>
        <v>0</v>
      </c>
      <c r="K210" s="3"/>
      <c r="L210" s="3"/>
    </row>
    <row r="211" spans="1:18">
      <c r="A211" s="29" t="s">
        <v>328</v>
      </c>
      <c r="B211" s="11" t="s">
        <v>54</v>
      </c>
      <c r="C211" s="11"/>
      <c r="D211" s="11"/>
      <c r="E211" s="57">
        <v>0</v>
      </c>
      <c r="F211" s="57">
        <v>0</v>
      </c>
      <c r="G211" s="57">
        <v>0</v>
      </c>
      <c r="H211" s="57">
        <v>0</v>
      </c>
      <c r="I211" s="57">
        <v>0</v>
      </c>
      <c r="J211" s="172">
        <f t="shared" si="73"/>
        <v>0</v>
      </c>
      <c r="K211" s="3"/>
      <c r="L211" s="3"/>
    </row>
    <row r="212" spans="1:18">
      <c r="A212" s="29" t="s">
        <v>328</v>
      </c>
      <c r="B212" s="11" t="s">
        <v>55</v>
      </c>
      <c r="C212" s="11"/>
      <c r="D212" s="11"/>
      <c r="E212" s="57">
        <v>0</v>
      </c>
      <c r="F212" s="57">
        <v>0</v>
      </c>
      <c r="G212" s="57">
        <v>0</v>
      </c>
      <c r="H212" s="57">
        <v>0</v>
      </c>
      <c r="I212" s="57">
        <v>0</v>
      </c>
      <c r="J212" s="172">
        <f t="shared" si="73"/>
        <v>0</v>
      </c>
      <c r="K212" s="3"/>
      <c r="L212" s="3"/>
    </row>
    <row r="213" spans="1:18">
      <c r="A213" s="29" t="s">
        <v>328</v>
      </c>
      <c r="B213" s="11" t="s">
        <v>56</v>
      </c>
      <c r="C213" s="11"/>
      <c r="D213" s="11"/>
      <c r="E213" s="57">
        <v>0</v>
      </c>
      <c r="F213" s="57">
        <v>0</v>
      </c>
      <c r="G213" s="57">
        <v>0</v>
      </c>
      <c r="H213" s="57">
        <v>0</v>
      </c>
      <c r="I213" s="57">
        <v>0</v>
      </c>
      <c r="J213" s="172">
        <f t="shared" si="73"/>
        <v>0</v>
      </c>
      <c r="K213" s="3"/>
      <c r="L213" s="3"/>
    </row>
    <row r="214" spans="1:18">
      <c r="A214" s="29" t="s">
        <v>328</v>
      </c>
      <c r="B214" s="11" t="s">
        <v>115</v>
      </c>
      <c r="C214" s="11"/>
      <c r="D214" s="11"/>
      <c r="E214" s="57">
        <v>0</v>
      </c>
      <c r="F214" s="57">
        <v>0</v>
      </c>
      <c r="G214" s="57">
        <v>0</v>
      </c>
      <c r="H214" s="57">
        <v>0</v>
      </c>
      <c r="I214" s="57">
        <v>0</v>
      </c>
      <c r="J214" s="172">
        <f t="shared" si="73"/>
        <v>0</v>
      </c>
      <c r="K214" s="3"/>
      <c r="L214" s="3"/>
    </row>
    <row r="215" spans="1:18">
      <c r="A215" s="29" t="s">
        <v>328</v>
      </c>
      <c r="B215" s="11" t="s">
        <v>312</v>
      </c>
      <c r="C215" s="11"/>
      <c r="D215" s="11"/>
      <c r="E215" s="57">
        <v>0</v>
      </c>
      <c r="F215" s="57">
        <v>0</v>
      </c>
      <c r="G215" s="57">
        <v>0</v>
      </c>
      <c r="H215" s="57">
        <v>0</v>
      </c>
      <c r="I215" s="57">
        <v>0</v>
      </c>
      <c r="J215" s="172">
        <f t="shared" si="73"/>
        <v>0</v>
      </c>
      <c r="K215" s="3"/>
      <c r="L215" s="3"/>
      <c r="M215" s="3"/>
      <c r="N215" s="3"/>
      <c r="O215" s="3"/>
    </row>
    <row r="216" spans="1:18">
      <c r="A216" s="29" t="s">
        <v>328</v>
      </c>
      <c r="B216" s="11" t="s">
        <v>313</v>
      </c>
      <c r="C216" s="11"/>
      <c r="D216" s="11"/>
      <c r="E216" s="57">
        <v>0</v>
      </c>
      <c r="F216" s="57">
        <v>0</v>
      </c>
      <c r="G216" s="57">
        <v>0</v>
      </c>
      <c r="H216" s="57">
        <v>0</v>
      </c>
      <c r="I216" s="57">
        <v>0</v>
      </c>
      <c r="J216" s="172">
        <f t="shared" si="73"/>
        <v>0</v>
      </c>
      <c r="K216" s="17"/>
      <c r="L216" s="3"/>
      <c r="M216" s="3"/>
      <c r="N216" s="3"/>
      <c r="O216" s="3"/>
      <c r="P216" s="3"/>
      <c r="Q216" s="3"/>
    </row>
    <row r="217" spans="1:18">
      <c r="A217" s="356"/>
      <c r="B217" s="616" t="s">
        <v>37</v>
      </c>
      <c r="C217" s="616"/>
      <c r="D217" s="616"/>
      <c r="E217" s="173">
        <f t="shared" ref="E217:J217" si="74">SUM(E210:E216)</f>
        <v>0</v>
      </c>
      <c r="F217" s="173">
        <f t="shared" si="74"/>
        <v>0</v>
      </c>
      <c r="G217" s="173">
        <f t="shared" si="74"/>
        <v>0</v>
      </c>
      <c r="H217" s="173">
        <f t="shared" si="74"/>
        <v>0</v>
      </c>
      <c r="I217" s="173">
        <f t="shared" si="74"/>
        <v>0</v>
      </c>
      <c r="J217" s="174">
        <f t="shared" si="74"/>
        <v>0</v>
      </c>
      <c r="K217" s="3"/>
      <c r="L217" s="3"/>
      <c r="M217" s="3"/>
      <c r="N217" s="3"/>
      <c r="O217" s="3"/>
    </row>
    <row r="218" spans="1:18">
      <c r="A218" s="10"/>
      <c r="B218" s="10"/>
      <c r="E218" s="17"/>
      <c r="F218" s="17"/>
      <c r="G218" s="17"/>
      <c r="H218" s="17"/>
      <c r="I218" s="17"/>
      <c r="J218" s="26"/>
      <c r="K218" s="17"/>
      <c r="L218" s="3"/>
      <c r="M218" s="3"/>
      <c r="N218" s="3"/>
      <c r="O218" s="3"/>
      <c r="P218" s="3"/>
    </row>
    <row r="219" spans="1:18">
      <c r="A219" s="31" t="s">
        <v>369</v>
      </c>
      <c r="B219" s="567"/>
      <c r="G219" s="17"/>
      <c r="H219" s="17"/>
      <c r="I219" s="17"/>
      <c r="J219" s="26"/>
      <c r="K219" s="3"/>
      <c r="L219" s="17"/>
      <c r="M219" s="3"/>
      <c r="N219" s="3"/>
      <c r="O219" s="3"/>
      <c r="P219" s="3"/>
      <c r="Q219" s="3"/>
      <c r="R219" s="3"/>
    </row>
    <row r="220" spans="1:18" ht="12.75" customHeight="1">
      <c r="A220" s="568" t="s">
        <v>370</v>
      </c>
      <c r="B220" s="10"/>
      <c r="C220" s="10"/>
      <c r="E220" s="57"/>
      <c r="F220" s="57"/>
      <c r="G220" s="57"/>
      <c r="H220" s="57"/>
      <c r="I220" s="57"/>
      <c r="J220" s="172"/>
      <c r="K220" s="3"/>
      <c r="L220" s="24"/>
      <c r="M220" s="3"/>
      <c r="N220" s="3"/>
      <c r="O220" s="3"/>
      <c r="P220" s="3"/>
    </row>
    <row r="221" spans="1:18" ht="12.75" customHeight="1">
      <c r="A221" s="568"/>
      <c r="B221" s="10" t="s">
        <v>371</v>
      </c>
      <c r="C221" s="10"/>
      <c r="D221" s="29" t="s">
        <v>328</v>
      </c>
      <c r="E221" s="57">
        <v>0</v>
      </c>
      <c r="F221" s="57">
        <v>0</v>
      </c>
      <c r="G221" s="57">
        <v>0</v>
      </c>
      <c r="H221" s="57">
        <v>0</v>
      </c>
      <c r="I221" s="57">
        <v>0</v>
      </c>
      <c r="J221" s="172">
        <f t="shared" ref="J221:J223" si="75">SUM(E221:I221)</f>
        <v>0</v>
      </c>
      <c r="K221" s="3"/>
      <c r="L221" s="24"/>
      <c r="M221" s="3"/>
      <c r="N221" s="3"/>
      <c r="O221" s="3"/>
      <c r="P221" s="3"/>
    </row>
    <row r="222" spans="1:18">
      <c r="B222" s="10" t="s">
        <v>371</v>
      </c>
      <c r="C222" s="10"/>
      <c r="D222" s="29" t="s">
        <v>328</v>
      </c>
      <c r="E222" s="57">
        <v>0</v>
      </c>
      <c r="F222" s="57">
        <v>0</v>
      </c>
      <c r="G222" s="57">
        <v>0</v>
      </c>
      <c r="H222" s="57">
        <v>0</v>
      </c>
      <c r="I222" s="57">
        <v>0</v>
      </c>
      <c r="J222" s="172">
        <f t="shared" si="75"/>
        <v>0</v>
      </c>
      <c r="K222" s="3"/>
      <c r="L222" s="24"/>
      <c r="M222" s="3"/>
      <c r="N222" s="3"/>
      <c r="O222" s="3"/>
      <c r="P222" s="3"/>
    </row>
    <row r="223" spans="1:18">
      <c r="B223" s="10" t="s">
        <v>371</v>
      </c>
      <c r="C223" s="10"/>
      <c r="D223" s="29" t="s">
        <v>328</v>
      </c>
      <c r="E223" s="57">
        <v>0</v>
      </c>
      <c r="F223" s="57">
        <v>0</v>
      </c>
      <c r="G223" s="57">
        <v>0</v>
      </c>
      <c r="H223" s="57">
        <v>0</v>
      </c>
      <c r="I223" s="57">
        <v>0</v>
      </c>
      <c r="J223" s="172">
        <f t="shared" si="75"/>
        <v>0</v>
      </c>
      <c r="K223" s="3"/>
      <c r="L223" s="24"/>
      <c r="M223" s="88"/>
      <c r="N223" s="88"/>
      <c r="O223" s="88"/>
      <c r="P223" s="88"/>
      <c r="Q223" s="88"/>
      <c r="R223" s="88"/>
    </row>
    <row r="224" spans="1:18">
      <c r="A224" s="568" t="s">
        <v>372</v>
      </c>
      <c r="C224" s="10"/>
      <c r="E224" s="57"/>
      <c r="F224" s="57"/>
      <c r="G224" s="57"/>
      <c r="H224" s="57"/>
      <c r="I224" s="57"/>
      <c r="J224" s="172"/>
      <c r="K224" s="3"/>
      <c r="L224" s="24"/>
      <c r="M224" s="3"/>
      <c r="N224" s="3"/>
      <c r="O224" s="3"/>
      <c r="P224" s="3"/>
    </row>
    <row r="225" spans="1:34">
      <c r="A225" s="569"/>
      <c r="B225" s="637" t="s">
        <v>362</v>
      </c>
      <c r="C225" s="637"/>
      <c r="D225" s="29" t="s">
        <v>328</v>
      </c>
      <c r="E225" s="57">
        <v>0</v>
      </c>
      <c r="F225" s="57">
        <v>0</v>
      </c>
      <c r="G225" s="57">
        <v>0</v>
      </c>
      <c r="H225" s="57">
        <v>0</v>
      </c>
      <c r="I225" s="57">
        <v>0</v>
      </c>
      <c r="J225" s="172">
        <f t="shared" ref="J225:J227" si="76">SUM(E225:I225)</f>
        <v>0</v>
      </c>
      <c r="K225" s="3"/>
      <c r="L225" s="24"/>
      <c r="M225" s="3"/>
      <c r="N225" s="3"/>
      <c r="O225" s="3"/>
      <c r="P225" s="3"/>
    </row>
    <row r="226" spans="1:34">
      <c r="A226" s="569"/>
      <c r="B226" s="637" t="s">
        <v>362</v>
      </c>
      <c r="C226" s="637"/>
      <c r="D226" s="29" t="s">
        <v>328</v>
      </c>
      <c r="E226" s="57">
        <v>0</v>
      </c>
      <c r="F226" s="57">
        <v>0</v>
      </c>
      <c r="G226" s="57">
        <v>0</v>
      </c>
      <c r="H226" s="57">
        <v>0</v>
      </c>
      <c r="I226" s="57">
        <v>0</v>
      </c>
      <c r="J226" s="172">
        <f t="shared" si="76"/>
        <v>0</v>
      </c>
      <c r="K226" s="3"/>
      <c r="L226" s="24"/>
      <c r="M226" s="3"/>
      <c r="N226" s="3"/>
      <c r="O226" s="3"/>
      <c r="P226" s="3"/>
    </row>
    <row r="227" spans="1:34">
      <c r="A227" s="569"/>
      <c r="B227" s="637" t="s">
        <v>362</v>
      </c>
      <c r="C227" s="637"/>
      <c r="D227" s="29" t="s">
        <v>328</v>
      </c>
      <c r="E227" s="57">
        <v>0</v>
      </c>
      <c r="F227" s="57">
        <v>0</v>
      </c>
      <c r="G227" s="57">
        <v>0</v>
      </c>
      <c r="H227" s="57">
        <v>0</v>
      </c>
      <c r="I227" s="57">
        <v>0</v>
      </c>
      <c r="J227" s="172">
        <f t="shared" si="76"/>
        <v>0</v>
      </c>
      <c r="K227" s="3"/>
      <c r="L227" s="24"/>
      <c r="M227" s="3"/>
      <c r="N227" s="3"/>
      <c r="O227" s="3"/>
      <c r="P227" s="3"/>
    </row>
    <row r="228" spans="1:34">
      <c r="A228" s="568" t="s">
        <v>373</v>
      </c>
      <c r="B228" s="10"/>
      <c r="C228" s="10"/>
      <c r="E228" s="57"/>
      <c r="F228" s="57"/>
      <c r="G228" s="57"/>
      <c r="H228" s="57"/>
      <c r="I228" s="57"/>
      <c r="J228" s="172"/>
      <c r="K228" s="3"/>
      <c r="L228" s="24"/>
      <c r="M228" s="3"/>
      <c r="N228" s="3"/>
      <c r="O228" s="3"/>
      <c r="P228" s="3"/>
    </row>
    <row r="229" spans="1:34">
      <c r="B229" s="10" t="s">
        <v>374</v>
      </c>
      <c r="C229" s="10"/>
      <c r="D229" s="29" t="s">
        <v>328</v>
      </c>
      <c r="E229" s="57">
        <v>0</v>
      </c>
      <c r="F229" s="57">
        <v>0</v>
      </c>
      <c r="G229" s="57">
        <v>0</v>
      </c>
      <c r="H229" s="57">
        <v>0</v>
      </c>
      <c r="I229" s="57">
        <v>0</v>
      </c>
      <c r="J229" s="172">
        <f>SUM(E229:I229)</f>
        <v>0</v>
      </c>
      <c r="K229" s="3"/>
      <c r="L229" s="24"/>
      <c r="M229" s="3"/>
      <c r="N229" s="3"/>
      <c r="O229" s="3"/>
      <c r="P229" s="3"/>
    </row>
    <row r="230" spans="1:34">
      <c r="B230" s="10" t="s">
        <v>375</v>
      </c>
      <c r="C230" s="10"/>
      <c r="D230" s="29" t="s">
        <v>328</v>
      </c>
      <c r="E230" s="57">
        <v>0</v>
      </c>
      <c r="F230" s="57">
        <v>0</v>
      </c>
      <c r="G230" s="57">
        <v>0</v>
      </c>
      <c r="H230" s="57">
        <v>0</v>
      </c>
      <c r="I230" s="57">
        <v>0</v>
      </c>
      <c r="J230" s="172">
        <f>SUM(E230:I230)</f>
        <v>0</v>
      </c>
      <c r="K230" s="3"/>
      <c r="L230" s="24"/>
      <c r="M230" s="3"/>
      <c r="N230" s="3"/>
      <c r="O230" s="3"/>
      <c r="P230" s="3"/>
    </row>
    <row r="231" spans="1:34">
      <c r="A231" s="568" t="s">
        <v>47</v>
      </c>
      <c r="B231" s="10"/>
      <c r="C231" s="10"/>
      <c r="E231" s="57"/>
      <c r="F231" s="57"/>
      <c r="G231" s="57"/>
      <c r="H231" s="57"/>
      <c r="I231" s="57"/>
      <c r="J231" s="172"/>
      <c r="K231" s="3"/>
      <c r="L231" s="24"/>
      <c r="M231" s="3"/>
      <c r="N231" s="3"/>
      <c r="O231" s="3"/>
      <c r="P231" s="3"/>
    </row>
    <row r="232" spans="1:34">
      <c r="A232" s="568"/>
      <c r="B232" s="10" t="s">
        <v>376</v>
      </c>
      <c r="C232" s="10"/>
      <c r="D232" s="29" t="s">
        <v>328</v>
      </c>
      <c r="E232" s="57">
        <v>0</v>
      </c>
      <c r="F232" s="57">
        <v>0</v>
      </c>
      <c r="G232" s="57">
        <v>0</v>
      </c>
      <c r="H232" s="57">
        <v>0</v>
      </c>
      <c r="I232" s="57">
        <v>0</v>
      </c>
      <c r="J232" s="172">
        <f>SUM(E232:I232)</f>
        <v>0</v>
      </c>
      <c r="K232" s="3"/>
      <c r="L232" s="24"/>
      <c r="M232" s="3"/>
      <c r="N232" s="3"/>
      <c r="O232" s="3"/>
      <c r="P232" s="3"/>
    </row>
    <row r="233" spans="1:34">
      <c r="B233" s="10" t="s">
        <v>377</v>
      </c>
      <c r="C233" s="10"/>
      <c r="D233" s="29" t="s">
        <v>328</v>
      </c>
      <c r="E233" s="57">
        <v>0</v>
      </c>
      <c r="F233" s="57">
        <v>0</v>
      </c>
      <c r="G233" s="57">
        <v>0</v>
      </c>
      <c r="H233" s="57">
        <v>0</v>
      </c>
      <c r="I233" s="57">
        <v>0</v>
      </c>
      <c r="J233" s="172">
        <f>SUM(E233:I233)</f>
        <v>0</v>
      </c>
      <c r="K233" s="3"/>
      <c r="L233" s="24"/>
      <c r="M233" s="3"/>
      <c r="N233" s="3"/>
      <c r="O233" s="3"/>
      <c r="P233" s="3"/>
    </row>
    <row r="234" spans="1:34" ht="15">
      <c r="B234" s="10" t="s">
        <v>377</v>
      </c>
      <c r="C234" s="10"/>
      <c r="D234" s="29" t="s">
        <v>328</v>
      </c>
      <c r="E234" s="57">
        <v>0</v>
      </c>
      <c r="F234" s="57">
        <v>0</v>
      </c>
      <c r="G234" s="57">
        <v>0</v>
      </c>
      <c r="H234" s="57">
        <v>0</v>
      </c>
      <c r="I234" s="57">
        <v>0</v>
      </c>
      <c r="J234" s="172">
        <f>SUM(E234:I234)</f>
        <v>0</v>
      </c>
      <c r="K234" s="3"/>
      <c r="L234" s="24"/>
      <c r="M234" s="3"/>
      <c r="N234" s="3"/>
      <c r="O234" s="3"/>
      <c r="P234" s="3"/>
      <c r="AA234" s="111"/>
      <c r="AB234" s="111"/>
      <c r="AC234" s="111"/>
      <c r="AD234" s="111"/>
      <c r="AE234" s="111"/>
      <c r="AF234" s="111"/>
      <c r="AG234" s="111"/>
    </row>
    <row r="235" spans="1:34">
      <c r="A235" s="568"/>
      <c r="B235" s="10" t="s">
        <v>377</v>
      </c>
      <c r="C235" s="10"/>
      <c r="D235" s="29" t="s">
        <v>328</v>
      </c>
      <c r="E235" s="57">
        <v>0</v>
      </c>
      <c r="F235" s="57">
        <v>0</v>
      </c>
      <c r="G235" s="57">
        <v>0</v>
      </c>
      <c r="H235" s="57">
        <v>0</v>
      </c>
      <c r="I235" s="57">
        <v>0</v>
      </c>
      <c r="J235" s="172">
        <f>SUM(E235:I235)</f>
        <v>0</v>
      </c>
      <c r="K235" s="3"/>
      <c r="L235" s="24"/>
      <c r="M235" s="3"/>
      <c r="N235" s="3"/>
      <c r="O235" s="3"/>
      <c r="P235" s="3"/>
    </row>
    <row r="236" spans="1:34">
      <c r="A236" s="568"/>
      <c r="B236" s="10" t="s">
        <v>377</v>
      </c>
      <c r="C236" s="10"/>
      <c r="D236" s="29" t="s">
        <v>328</v>
      </c>
      <c r="E236" s="57">
        <v>0</v>
      </c>
      <c r="F236" s="57">
        <v>0</v>
      </c>
      <c r="G236" s="57">
        <v>0</v>
      </c>
      <c r="H236" s="57">
        <v>0</v>
      </c>
      <c r="I236" s="57">
        <v>0</v>
      </c>
      <c r="J236" s="172">
        <f t="shared" ref="J236" si="77">SUM(E236:I236)</f>
        <v>0</v>
      </c>
      <c r="K236" s="3"/>
      <c r="L236" s="24"/>
      <c r="M236" s="3"/>
      <c r="N236" s="3"/>
      <c r="O236" s="3"/>
      <c r="P236" s="3"/>
    </row>
    <row r="237" spans="1:34" ht="15">
      <c r="A237" s="112"/>
      <c r="B237" s="616" t="s">
        <v>378</v>
      </c>
      <c r="C237" s="616"/>
      <c r="D237" s="616"/>
      <c r="E237" s="173">
        <f t="shared" ref="E237:J237" si="78">SUM(E220:E223)</f>
        <v>0</v>
      </c>
      <c r="F237" s="173">
        <f t="shared" si="78"/>
        <v>0</v>
      </c>
      <c r="G237" s="173">
        <f t="shared" si="78"/>
        <v>0</v>
      </c>
      <c r="H237" s="173">
        <f t="shared" si="78"/>
        <v>0</v>
      </c>
      <c r="I237" s="173">
        <f t="shared" si="78"/>
        <v>0</v>
      </c>
      <c r="J237" s="174">
        <f t="shared" si="78"/>
        <v>0</v>
      </c>
      <c r="K237" s="30"/>
      <c r="L237" s="3"/>
      <c r="M237" s="88"/>
      <c r="N237" s="88"/>
      <c r="O237" s="88"/>
      <c r="P237" s="88"/>
      <c r="Q237" s="88"/>
      <c r="R237" s="88"/>
      <c r="S237" s="88"/>
      <c r="AH237" s="111"/>
    </row>
    <row r="238" spans="1:34">
      <c r="A238" s="28"/>
      <c r="B238" s="29"/>
      <c r="C238" s="29"/>
      <c r="D238" s="29"/>
      <c r="E238" s="29"/>
      <c r="F238" s="29"/>
      <c r="G238" s="30"/>
      <c r="H238" s="30"/>
      <c r="I238" s="30"/>
      <c r="J238" s="99"/>
      <c r="L238" s="22"/>
      <c r="N238" s="9"/>
      <c r="O238" s="9"/>
      <c r="P238" s="9"/>
    </row>
    <row r="239" spans="1:34" ht="15.75" customHeight="1">
      <c r="A239" s="31" t="s">
        <v>77</v>
      </c>
      <c r="C239" s="132"/>
      <c r="F239"/>
      <c r="J239" s="33"/>
      <c r="L239" s="15"/>
      <c r="M239" s="89"/>
    </row>
    <row r="240" spans="1:34">
      <c r="B240" s="568" t="s">
        <v>64</v>
      </c>
      <c r="C240" s="10" t="s">
        <v>6</v>
      </c>
      <c r="D240" s="29" t="s">
        <v>328</v>
      </c>
      <c r="E240" s="57">
        <v>0</v>
      </c>
      <c r="F240" s="57">
        <v>0</v>
      </c>
      <c r="G240" s="57">
        <v>0</v>
      </c>
      <c r="H240" s="57">
        <v>0</v>
      </c>
      <c r="I240" s="57">
        <v>0</v>
      </c>
      <c r="J240" s="172">
        <f>SUM(E240:I240)</f>
        <v>0</v>
      </c>
      <c r="L240" s="24"/>
      <c r="M240" s="89"/>
    </row>
    <row r="241" spans="1:16">
      <c r="B241" s="568" t="s">
        <v>63</v>
      </c>
      <c r="C241" s="10" t="s">
        <v>6</v>
      </c>
      <c r="E241" s="57"/>
      <c r="F241" s="57"/>
      <c r="G241" s="57"/>
      <c r="H241" s="57"/>
      <c r="I241" s="57"/>
      <c r="J241" s="172"/>
      <c r="L241" s="24"/>
      <c r="M241" s="89"/>
    </row>
    <row r="242" spans="1:16">
      <c r="B242" s="568"/>
      <c r="C242" s="10" t="s">
        <v>379</v>
      </c>
      <c r="D242" s="29" t="s">
        <v>328</v>
      </c>
      <c r="E242" s="57">
        <v>0</v>
      </c>
      <c r="F242" s="57">
        <v>0</v>
      </c>
      <c r="G242" s="57">
        <v>0</v>
      </c>
      <c r="H242" s="57">
        <v>0</v>
      </c>
      <c r="I242" s="57">
        <v>0</v>
      </c>
      <c r="J242" s="172">
        <f t="shared" ref="J242:J244" si="79">SUM(E242:I242)</f>
        <v>0</v>
      </c>
      <c r="L242" s="24"/>
      <c r="M242" s="89"/>
    </row>
    <row r="243" spans="1:16">
      <c r="B243" s="568"/>
      <c r="C243" s="10" t="s">
        <v>380</v>
      </c>
      <c r="D243" s="29" t="s">
        <v>328</v>
      </c>
      <c r="E243" s="57">
        <v>0</v>
      </c>
      <c r="F243" s="57">
        <v>0</v>
      </c>
      <c r="G243" s="57">
        <v>0</v>
      </c>
      <c r="H243" s="57">
        <v>0</v>
      </c>
      <c r="I243" s="57">
        <v>0</v>
      </c>
      <c r="J243" s="172">
        <f t="shared" si="79"/>
        <v>0</v>
      </c>
      <c r="L243" s="24"/>
      <c r="M243" s="89"/>
    </row>
    <row r="244" spans="1:16">
      <c r="B244" s="568"/>
      <c r="C244" s="10" t="s">
        <v>381</v>
      </c>
      <c r="D244" s="29" t="s">
        <v>328</v>
      </c>
      <c r="E244" s="57">
        <v>0</v>
      </c>
      <c r="F244" s="57">
        <v>0</v>
      </c>
      <c r="G244" s="57">
        <v>0</v>
      </c>
      <c r="H244" s="57">
        <v>0</v>
      </c>
      <c r="I244" s="57">
        <v>0</v>
      </c>
      <c r="J244" s="172">
        <f t="shared" si="79"/>
        <v>0</v>
      </c>
      <c r="L244" s="24"/>
      <c r="M244" s="89"/>
    </row>
    <row r="245" spans="1:16">
      <c r="B245" s="568" t="s">
        <v>65</v>
      </c>
      <c r="C245" s="10" t="s">
        <v>6</v>
      </c>
      <c r="E245" s="57"/>
      <c r="F245" s="57"/>
      <c r="G245" s="57"/>
      <c r="H245" s="57"/>
      <c r="I245" s="57"/>
      <c r="J245" s="172"/>
      <c r="L245" s="24"/>
      <c r="M245" s="1"/>
      <c r="N245" s="1"/>
      <c r="O245" s="374"/>
      <c r="P245" s="374"/>
    </row>
    <row r="246" spans="1:16">
      <c r="B246" s="568"/>
      <c r="C246" s="10" t="s">
        <v>382</v>
      </c>
      <c r="D246" s="29" t="s">
        <v>328</v>
      </c>
      <c r="E246" s="57">
        <v>0</v>
      </c>
      <c r="F246" s="57">
        <v>0</v>
      </c>
      <c r="G246" s="57">
        <v>0</v>
      </c>
      <c r="H246" s="57">
        <v>0</v>
      </c>
      <c r="I246" s="57">
        <v>0</v>
      </c>
      <c r="J246" s="172">
        <f t="shared" ref="J246:J252" si="80">SUM(E246:I246)</f>
        <v>0</v>
      </c>
      <c r="L246" s="24"/>
      <c r="M246" s="1"/>
      <c r="N246" s="1"/>
      <c r="O246" s="374"/>
      <c r="P246" s="374"/>
    </row>
    <row r="247" spans="1:16">
      <c r="B247" s="568"/>
      <c r="C247" s="10" t="s">
        <v>383</v>
      </c>
      <c r="D247" s="29" t="s">
        <v>328</v>
      </c>
      <c r="E247" s="57">
        <v>0</v>
      </c>
      <c r="F247" s="57">
        <v>0</v>
      </c>
      <c r="G247" s="57">
        <v>0</v>
      </c>
      <c r="H247" s="57">
        <v>0</v>
      </c>
      <c r="I247" s="57">
        <v>0</v>
      </c>
      <c r="J247" s="172">
        <f t="shared" si="80"/>
        <v>0</v>
      </c>
      <c r="L247" s="24"/>
      <c r="M247" s="1"/>
      <c r="N247" s="1"/>
      <c r="O247" s="374"/>
      <c r="P247" s="374"/>
    </row>
    <row r="248" spans="1:16">
      <c r="B248" s="568" t="s">
        <v>384</v>
      </c>
      <c r="C248" s="10" t="s">
        <v>6</v>
      </c>
      <c r="E248" s="57">
        <v>0</v>
      </c>
      <c r="F248" s="57">
        <v>0</v>
      </c>
      <c r="G248" s="57">
        <v>0</v>
      </c>
      <c r="H248" s="57">
        <v>0</v>
      </c>
      <c r="I248" s="57">
        <v>0</v>
      </c>
      <c r="J248" s="172">
        <f t="shared" si="80"/>
        <v>0</v>
      </c>
      <c r="L248" s="24"/>
      <c r="M248" s="1"/>
      <c r="N248" s="1"/>
      <c r="O248" s="374"/>
      <c r="P248" s="374"/>
    </row>
    <row r="249" spans="1:16">
      <c r="B249" s="568" t="s">
        <v>66</v>
      </c>
      <c r="C249" s="10" t="s">
        <v>6</v>
      </c>
      <c r="D249" s="29" t="s">
        <v>328</v>
      </c>
      <c r="E249" s="57">
        <v>0</v>
      </c>
      <c r="F249" s="57">
        <v>0</v>
      </c>
      <c r="G249" s="57">
        <v>0</v>
      </c>
      <c r="H249" s="57">
        <v>0</v>
      </c>
      <c r="I249" s="57">
        <v>0</v>
      </c>
      <c r="J249" s="172">
        <f t="shared" si="80"/>
        <v>0</v>
      </c>
      <c r="L249" s="24"/>
      <c r="M249" s="89"/>
    </row>
    <row r="250" spans="1:16">
      <c r="B250" s="568" t="s">
        <v>385</v>
      </c>
      <c r="C250" s="10" t="s">
        <v>6</v>
      </c>
      <c r="D250" s="29" t="s">
        <v>328</v>
      </c>
      <c r="E250" s="57">
        <v>0</v>
      </c>
      <c r="F250" s="57">
        <v>0</v>
      </c>
      <c r="G250" s="57">
        <v>0</v>
      </c>
      <c r="H250" s="57">
        <v>0</v>
      </c>
      <c r="I250" s="57">
        <v>0</v>
      </c>
      <c r="J250" s="172">
        <f t="shared" si="80"/>
        <v>0</v>
      </c>
      <c r="L250" s="24"/>
      <c r="M250" s="89"/>
    </row>
    <row r="251" spans="1:16">
      <c r="B251" s="568" t="s">
        <v>386</v>
      </c>
      <c r="C251" s="10" t="s">
        <v>6</v>
      </c>
      <c r="D251" s="29" t="s">
        <v>328</v>
      </c>
      <c r="E251" s="57">
        <v>0</v>
      </c>
      <c r="F251" s="57">
        <v>0</v>
      </c>
      <c r="G251" s="57">
        <v>0</v>
      </c>
      <c r="H251" s="57">
        <v>0</v>
      </c>
      <c r="I251" s="57">
        <v>0</v>
      </c>
      <c r="J251" s="172">
        <f t="shared" si="80"/>
        <v>0</v>
      </c>
      <c r="L251" s="24"/>
      <c r="M251" s="89"/>
    </row>
    <row r="252" spans="1:16">
      <c r="B252" s="568" t="s">
        <v>387</v>
      </c>
      <c r="C252" s="10"/>
      <c r="D252" s="29" t="s">
        <v>328</v>
      </c>
      <c r="E252" s="57">
        <v>0</v>
      </c>
      <c r="F252" s="57">
        <v>0</v>
      </c>
      <c r="G252" s="57">
        <v>0</v>
      </c>
      <c r="H252" s="57">
        <v>0</v>
      </c>
      <c r="I252" s="57">
        <v>0</v>
      </c>
      <c r="J252" s="172">
        <f t="shared" si="80"/>
        <v>0</v>
      </c>
      <c r="L252" s="24"/>
      <c r="M252" s="89"/>
    </row>
    <row r="253" spans="1:16">
      <c r="B253" s="568" t="s">
        <v>47</v>
      </c>
      <c r="C253" s="10" t="s">
        <v>6</v>
      </c>
      <c r="D253" s="29" t="s">
        <v>328</v>
      </c>
      <c r="E253" s="57">
        <v>0</v>
      </c>
      <c r="F253" s="57">
        <v>0</v>
      </c>
      <c r="G253" s="57">
        <v>0</v>
      </c>
      <c r="H253" s="57">
        <v>0</v>
      </c>
      <c r="I253" s="57">
        <v>0</v>
      </c>
      <c r="J253" s="172">
        <f>SUM(E253:I253)</f>
        <v>0</v>
      </c>
      <c r="L253" s="24"/>
      <c r="M253" s="89"/>
    </row>
    <row r="254" spans="1:16" ht="12.75" customHeight="1">
      <c r="B254" s="15"/>
      <c r="D254" s="170" t="s">
        <v>173</v>
      </c>
      <c r="E254" s="135">
        <v>0</v>
      </c>
      <c r="F254" s="135">
        <v>0</v>
      </c>
      <c r="G254" s="135">
        <v>0</v>
      </c>
      <c r="H254" s="135">
        <v>0</v>
      </c>
      <c r="I254" s="135">
        <v>0</v>
      </c>
      <c r="J254" s="125"/>
      <c r="L254" s="15"/>
    </row>
    <row r="255" spans="1:16">
      <c r="A255" s="356"/>
      <c r="B255" s="614" t="s">
        <v>71</v>
      </c>
      <c r="C255" s="614"/>
      <c r="D255" s="614"/>
      <c r="E255" s="173">
        <f t="shared" ref="E255:J255" si="81">SUM(E240:E253)</f>
        <v>0</v>
      </c>
      <c r="F255" s="173">
        <f t="shared" si="81"/>
        <v>0</v>
      </c>
      <c r="G255" s="173">
        <f t="shared" si="81"/>
        <v>0</v>
      </c>
      <c r="H255" s="173">
        <f t="shared" si="81"/>
        <v>0</v>
      </c>
      <c r="I255" s="173">
        <f t="shared" si="81"/>
        <v>0</v>
      </c>
      <c r="J255" s="174">
        <f t="shared" si="81"/>
        <v>0</v>
      </c>
      <c r="K255" s="3"/>
      <c r="L255" s="15"/>
      <c r="M255" s="3"/>
    </row>
    <row r="256" spans="1:16">
      <c r="A256" s="10"/>
      <c r="B256" s="10"/>
      <c r="E256" s="17"/>
      <c r="F256" s="17"/>
      <c r="G256" s="17"/>
      <c r="H256" s="17"/>
      <c r="I256" s="17"/>
      <c r="J256" s="26"/>
      <c r="K256" s="17"/>
    </row>
    <row r="257" spans="1:44">
      <c r="A257" s="31" t="s">
        <v>310</v>
      </c>
      <c r="G257" s="17"/>
      <c r="H257" s="17"/>
      <c r="I257" s="17"/>
      <c r="J257" s="26"/>
      <c r="K257" s="17"/>
      <c r="L257" s="618" t="s">
        <v>163</v>
      </c>
      <c r="M257" s="618"/>
      <c r="N257" s="618"/>
      <c r="O257" s="618"/>
      <c r="P257" s="618"/>
      <c r="Q257" s="618"/>
      <c r="R257" s="618"/>
    </row>
    <row r="258" spans="1:44">
      <c r="A258" s="92" t="s">
        <v>61</v>
      </c>
      <c r="B258" s="92" t="s">
        <v>62</v>
      </c>
      <c r="C258" s="92" t="s">
        <v>81</v>
      </c>
      <c r="D258" s="570" t="s">
        <v>388</v>
      </c>
      <c r="E258" s="571" t="s">
        <v>389</v>
      </c>
      <c r="G258" s="17"/>
      <c r="H258" s="17"/>
      <c r="I258" s="17"/>
      <c r="J258" s="26"/>
      <c r="K258" s="17"/>
      <c r="L258" s="618"/>
      <c r="M258" s="618"/>
      <c r="N258" s="618"/>
      <c r="O258" s="618"/>
      <c r="P258" s="618"/>
      <c r="Q258" s="618"/>
      <c r="R258" s="618"/>
    </row>
    <row r="259" spans="1:44">
      <c r="A259" s="171">
        <f>A125</f>
        <v>0</v>
      </c>
      <c r="B259" s="25" t="str">
        <f>B125</f>
        <v>Graduate Student</v>
      </c>
      <c r="C259" s="120" t="str">
        <f>C125</f>
        <v>Not Allowed</v>
      </c>
      <c r="D259" s="29" t="s">
        <v>328</v>
      </c>
      <c r="E259" s="57">
        <f>AA125</f>
        <v>0</v>
      </c>
      <c r="F259" s="57">
        <f>AB125</f>
        <v>0</v>
      </c>
      <c r="G259" s="57">
        <f>AC125</f>
        <v>0</v>
      </c>
      <c r="H259" s="57">
        <f>AD125</f>
        <v>0</v>
      </c>
      <c r="I259" s="57">
        <f>AE125</f>
        <v>0</v>
      </c>
      <c r="J259" s="172">
        <f>SUM(E259:I259)</f>
        <v>0</v>
      </c>
      <c r="K259" s="17"/>
      <c r="L259" s="123" t="s">
        <v>176</v>
      </c>
      <c r="M259" s="239"/>
      <c r="N259" s="239"/>
      <c r="O259" s="239"/>
      <c r="P259" s="239"/>
      <c r="Q259" s="239"/>
      <c r="R259" s="128"/>
    </row>
    <row r="260" spans="1:44" ht="12.75" customHeight="1">
      <c r="A260" s="171">
        <f>A132</f>
        <v>0</v>
      </c>
      <c r="B260" s="25" t="str">
        <f>B132</f>
        <v>Graduate Student</v>
      </c>
      <c r="C260" s="120" t="str">
        <f>C132</f>
        <v>Not Allowed</v>
      </c>
      <c r="D260" s="29" t="s">
        <v>328</v>
      </c>
      <c r="E260" s="57">
        <f>AA132</f>
        <v>0</v>
      </c>
      <c r="F260" s="57">
        <f>AB132</f>
        <v>0</v>
      </c>
      <c r="G260" s="57">
        <f>AC132</f>
        <v>0</v>
      </c>
      <c r="H260" s="57">
        <f>AD132</f>
        <v>0</v>
      </c>
      <c r="I260" s="57">
        <f>AE132</f>
        <v>0</v>
      </c>
      <c r="J260" s="172">
        <f>SUM(E260:I260)</f>
        <v>0</v>
      </c>
      <c r="K260" s="3"/>
      <c r="AH260" s="139"/>
    </row>
    <row r="261" spans="1:44" ht="12.75" customHeight="1">
      <c r="A261" s="171">
        <f>A139</f>
        <v>0</v>
      </c>
      <c r="B261" s="25" t="str">
        <f>B139</f>
        <v>Graduate Student</v>
      </c>
      <c r="C261" s="120" t="str">
        <f>C139</f>
        <v>Not Allowed</v>
      </c>
      <c r="D261" s="29" t="s">
        <v>328</v>
      </c>
      <c r="E261" s="57">
        <f>AA139</f>
        <v>0</v>
      </c>
      <c r="F261" s="57">
        <f>AB139</f>
        <v>0</v>
      </c>
      <c r="G261" s="57">
        <f>AC139</f>
        <v>0</v>
      </c>
      <c r="H261" s="57">
        <f>AD139</f>
        <v>0</v>
      </c>
      <c r="I261" s="57">
        <f>AE139</f>
        <v>0</v>
      </c>
      <c r="J261" s="172">
        <f>SUM(E261:I261)</f>
        <v>0</v>
      </c>
      <c r="K261" s="3"/>
      <c r="AH261" s="139"/>
      <c r="AI261" s="10"/>
      <c r="AJ261" s="10"/>
      <c r="AK261" s="10"/>
      <c r="AL261" s="10"/>
      <c r="AM261" s="10"/>
      <c r="AN261" s="10"/>
      <c r="AO261" s="10"/>
    </row>
    <row r="262" spans="1:44">
      <c r="A262" s="171">
        <f>A146</f>
        <v>0</v>
      </c>
      <c r="B262" s="25" t="str">
        <f>B146</f>
        <v>Graduate Student</v>
      </c>
      <c r="C262" s="120" t="str">
        <f>C146</f>
        <v>Not Allowed</v>
      </c>
      <c r="D262" s="29" t="s">
        <v>328</v>
      </c>
      <c r="E262" s="57">
        <f>AA146</f>
        <v>0</v>
      </c>
      <c r="F262" s="57">
        <f>AB146</f>
        <v>0</v>
      </c>
      <c r="G262" s="57">
        <f>AC146</f>
        <v>0</v>
      </c>
      <c r="H262" s="57">
        <f>AD146</f>
        <v>0</v>
      </c>
      <c r="I262" s="57">
        <f>AE146</f>
        <v>0</v>
      </c>
      <c r="J262" s="172">
        <f>SUM(E262:I262)</f>
        <v>0</v>
      </c>
      <c r="K262" s="3"/>
      <c r="L262" s="3"/>
      <c r="M262" s="3"/>
      <c r="N262" s="3"/>
      <c r="O262" s="3"/>
      <c r="AI262" s="139"/>
      <c r="AJ262" s="139"/>
      <c r="AK262" s="139"/>
      <c r="AL262" s="139"/>
      <c r="AM262" s="139"/>
      <c r="AN262" s="139"/>
      <c r="AO262" s="139"/>
    </row>
    <row r="263" spans="1:44">
      <c r="A263" s="171">
        <f>A153</f>
        <v>0</v>
      </c>
      <c r="B263" s="102" t="str">
        <f>B153</f>
        <v>Graduate Student</v>
      </c>
      <c r="C263" s="120" t="str">
        <f>C153</f>
        <v>Not Allowed</v>
      </c>
      <c r="D263" s="29" t="s">
        <v>328</v>
      </c>
      <c r="E263" s="57">
        <f>AA153</f>
        <v>0</v>
      </c>
      <c r="F263" s="57">
        <f>AB153</f>
        <v>0</v>
      </c>
      <c r="G263" s="57">
        <f>AC153</f>
        <v>0</v>
      </c>
      <c r="H263" s="57">
        <f>AD153</f>
        <v>0</v>
      </c>
      <c r="I263" s="57">
        <f>AE153</f>
        <v>0</v>
      </c>
      <c r="J263" s="172">
        <f>SUM(E263:I263)</f>
        <v>0</v>
      </c>
      <c r="K263" s="3"/>
      <c r="L263" s="3"/>
      <c r="M263" s="3"/>
      <c r="N263" s="3"/>
      <c r="O263" s="3"/>
      <c r="AH263" s="139"/>
    </row>
    <row r="264" spans="1:44" s="139" customFormat="1">
      <c r="A264" s="112"/>
      <c r="B264" s="616" t="s">
        <v>311</v>
      </c>
      <c r="C264" s="616"/>
      <c r="D264" s="616"/>
      <c r="E264" s="173">
        <f t="shared" ref="E264:J264" si="82">SUM(E259:E263)</f>
        <v>0</v>
      </c>
      <c r="F264" s="173">
        <f t="shared" si="82"/>
        <v>0</v>
      </c>
      <c r="G264" s="173">
        <f t="shared" si="82"/>
        <v>0</v>
      </c>
      <c r="H264" s="173">
        <f t="shared" si="82"/>
        <v>0</v>
      </c>
      <c r="I264" s="173">
        <f t="shared" si="82"/>
        <v>0</v>
      </c>
      <c r="J264" s="174">
        <f t="shared" si="82"/>
        <v>0</v>
      </c>
      <c r="K264" s="138"/>
      <c r="V264"/>
      <c r="W264"/>
      <c r="X264"/>
      <c r="Y264"/>
      <c r="Z264"/>
      <c r="AA264"/>
      <c r="AB264"/>
      <c r="AC264"/>
      <c r="AD264"/>
      <c r="AE264"/>
      <c r="AF264"/>
      <c r="AG264"/>
      <c r="AH264"/>
      <c r="AP264"/>
      <c r="AQ264"/>
      <c r="AR264"/>
    </row>
    <row r="265" spans="1:44" s="10" customFormat="1">
      <c r="C265"/>
      <c r="D265"/>
      <c r="E265" s="17"/>
      <c r="F265" s="17"/>
      <c r="G265" s="17"/>
      <c r="H265" s="17"/>
      <c r="I265" s="17"/>
      <c r="J265" s="26"/>
      <c r="K265" s="22"/>
      <c r="L265" s="24"/>
      <c r="M265" s="24"/>
      <c r="N265" s="24"/>
      <c r="O265" s="24"/>
      <c r="P265" s="24"/>
      <c r="Q265" s="24"/>
      <c r="V265"/>
      <c r="W265"/>
      <c r="X265"/>
      <c r="Y265"/>
      <c r="Z265"/>
      <c r="AA265"/>
      <c r="AB265"/>
      <c r="AC265"/>
      <c r="AD265"/>
      <c r="AE265"/>
      <c r="AF265"/>
      <c r="AG265"/>
      <c r="AH265"/>
      <c r="AI265"/>
      <c r="AJ265"/>
      <c r="AK265"/>
      <c r="AL265"/>
      <c r="AM265"/>
      <c r="AN265"/>
      <c r="AO265"/>
      <c r="AP265"/>
      <c r="AQ265"/>
      <c r="AR265"/>
    </row>
    <row r="266" spans="1:44" ht="19.95" customHeight="1">
      <c r="A266" s="615" t="s">
        <v>11</v>
      </c>
      <c r="B266" s="615"/>
      <c r="C266" s="550"/>
      <c r="D266" s="549"/>
      <c r="E266" s="551">
        <f ca="1">(SUM(E190:E217))-(SUMIF($A190:$D217,"*Total Trip",E190:E217)+SUMIF($B190:$D217,"*Total Domestic Travel",E190:E217)+SUMIF($B190:$D217,"*Total Foreign Travel",E190:E217)+SUMIF($B190:$D217,"*Total Supplies",E190:E217)+SUMIF($B190:$D217,"Total Publications",E190:E217)+SUMIF($B190:$D217,"*Total Other Costs",E190:E217)+SUMIF($D190:$D217,"*# Trips/Yr",E190:E217)+SUMIF($D190:$D217,"*# Persons/Trip",E190:E217)+SUMIF($D190:$D217,"*# Days Per Diem/Trip",E190:E217)+SUMIF($D190:$D217,"*# Days Lodging/Trip",E190:E217)+SUMIF($D190:$D217,"*TOTAL NUMBER PARTICIPANTS PER YEAR",E190:E217))</f>
        <v>0</v>
      </c>
      <c r="F266" s="551">
        <f ca="1">(SUM(F190:F217))-(SUMIF($A190:$D217,"*Total Trip",F190:F217)+SUMIF($B190:$D217,"*Total Domestic Travel",F190:F217)+SUMIF($B190:$D217,"*Total Foreign Travel",F190:F217)+SUMIF($B190:$D217,"*Total Supplies",F190:F217)+SUMIF($B190:$D217,"Total Publications",F190:F217)+SUMIF($B190:$D217,"*Total Other Costs",F190:F217)+SUMIF($D190:$D217,"*# Trips/Yr",F190:F217)+SUMIF($D190:$D217,"*# Persons/Trip",F190:F217)+SUMIF($D190:$D217,"*# Days Per Diem/Trip",F190:F217)+SUMIF($D190:$D217,"*# Days Lodging/Trip",F190:F217)+SUMIF($D190:$D217,"*TOTAL NUMBER PARTICIPANTS PER YEAR",F190:F217))</f>
        <v>0</v>
      </c>
      <c r="G266" s="551">
        <f ca="1">(SUM(G190:G217))-(SUMIF($A190:$D217,"*Total Trip",G190:G217)+SUMIF($B190:$D217,"*Total Domestic Travel",G190:G217)+SUMIF($B190:$D217,"*Total Foreign Travel",G190:G217)+SUMIF($B190:$D217,"*Total Supplies",G190:G217)+SUMIF($B190:$D217,"Total Publications",G190:G217)+SUMIF($B190:$D217,"*Total Other Costs",G190:G217)+SUMIF($D190:$D217,"*# Trips/Yr",G190:G217)+SUMIF($D190:$D217,"*# Persons/Trip",G190:G217)+SUMIF($D190:$D217,"*# Days Per Diem/Trip",G190:G217)+SUMIF($D190:$D217,"*# Days Lodging/Trip",G190:G217)+SUMIF($D190:$D217,"*TOTAL NUMBER PARTICIPANTS PER YEAR",G190:G217))</f>
        <v>0</v>
      </c>
      <c r="H266" s="551">
        <f ca="1">(SUM(H190:H217))-(SUMIF($A190:$D217,"*Total Trip",H190:H217)+SUMIF($B190:$D217,"*Total Domestic Travel",H190:H217)+SUMIF($B190:$D217,"*Total Foreign Travel",H190:H217)+SUMIF($B190:$D217,"*Total Supplies",H190:H217)+SUMIF($B190:$D217,"Total Publications",H190:H217)+SUMIF($B190:$D217,"*Total Other Costs",H190:H217)+SUMIF($D190:$D217,"*# Trips/Yr",H190:H217)+SUMIF($D190:$D217,"*# Persons/Trip",H190:H217)+SUMIF($D190:$D217,"*# Days Per Diem/Trip",H190:H217)+SUMIF($D190:$D217,"*# Days Lodging/Trip",H190:H217)+SUMIF($D190:$D217,"*TOTAL NUMBER PARTICIPANTS PER YEAR",H190:H217))</f>
        <v>0</v>
      </c>
      <c r="I266" s="551">
        <f ca="1">(SUM(I190:I217))-(SUMIF($A190:$D217,"*Total Trip",I190:I217)+SUMIF($B190:$D217,"*Total Domestic Travel",I190:I217)+SUMIF($B190:$D217,"*Total Foreign Travel",I190:I217)+SUMIF($B190:$D217,"*Total Supplies",I190:I217)+SUMIF($B190:$D217,"Total Publications",I190:I217)+SUMIF($B190:$D217,"*Total Other Costs",I190:I217)+SUMIF($D190:$D217,"*# Trips/Yr",I190:I217)+SUMIF($D190:$D217,"*# Persons/Trip",I190:I217)+SUMIF($D190:$D217,"*# Days Per Diem/Trip",I190:I217)+SUMIF($D190:$D217,"*# Days Lodging/Trip",I190:I217)+SUMIF($D190:$D217,"*TOTAL NUMBER PARTICIPANTS PER YEAR",I190:I217))</f>
        <v>0</v>
      </c>
      <c r="J266" s="552">
        <f ca="1">SUM(E266:I266)</f>
        <v>0</v>
      </c>
      <c r="K266" s="21"/>
      <c r="P266" s="3"/>
      <c r="Q266" s="3"/>
      <c r="V266" s="10"/>
      <c r="W266" s="10"/>
      <c r="X266" s="10"/>
      <c r="Y266" s="10"/>
      <c r="AP266" s="10"/>
      <c r="AQ266" s="10"/>
      <c r="AR266" s="10"/>
    </row>
    <row r="267" spans="1:44" ht="19.95" customHeight="1" thickBot="1">
      <c r="A267" s="615" t="s">
        <v>12</v>
      </c>
      <c r="B267" s="615"/>
      <c r="C267" s="553"/>
      <c r="D267" s="554"/>
      <c r="E267" s="555">
        <f ca="1">SUM(E256:E266)-(SUMIF($B256:$D266,"*Total Other Costs IDC Exempt",E256:E266)+SUMIF($B256:$D266,"Total Tuition &amp; Fees",E256:E266)+SUMIF($B256:$D266,"*Total Participant Support Costs",E256:E266))-E254</f>
        <v>0</v>
      </c>
      <c r="F267" s="555">
        <f t="shared" ref="F267:I267" ca="1" si="83">SUM(F256:F266)-(SUMIF($B256:$D266,"*Total Other Costs IDC Exempt",F256:F266)+SUMIF($B256:$D266,"Total Tuition &amp; Fees",F256:F266)+SUMIF($B256:$D266,"*Total Participant Support Costs",F256:F266))-F254</f>
        <v>0</v>
      </c>
      <c r="G267" s="555">
        <f t="shared" ca="1" si="83"/>
        <v>0</v>
      </c>
      <c r="H267" s="555">
        <f t="shared" ca="1" si="83"/>
        <v>0</v>
      </c>
      <c r="I267" s="555">
        <f t="shared" ca="1" si="83"/>
        <v>0</v>
      </c>
      <c r="J267" s="552">
        <f ca="1">SUM(E267:I267)</f>
        <v>0</v>
      </c>
      <c r="K267" s="17"/>
      <c r="V267" s="139"/>
      <c r="W267" s="139"/>
      <c r="X267" s="139"/>
      <c r="Y267" s="139"/>
      <c r="AP267" s="139"/>
      <c r="AQ267" s="139"/>
      <c r="AR267" s="139"/>
    </row>
    <row r="268" spans="1:44" s="10" customFormat="1" ht="13.8" thickBot="1">
      <c r="A268" s="1" t="s">
        <v>5</v>
      </c>
      <c r="B268"/>
      <c r="C268" s="58"/>
      <c r="D268" s="58" t="s">
        <v>160</v>
      </c>
      <c r="E268" s="465">
        <f>L268</f>
        <v>0.52500000000000002</v>
      </c>
      <c r="F268" s="465">
        <f>L269</f>
        <v>0.52500000000000002</v>
      </c>
      <c r="G268" s="465">
        <f>L270</f>
        <v>0.54</v>
      </c>
      <c r="H268" s="465">
        <f>L271</f>
        <v>0.54</v>
      </c>
      <c r="I268" s="465">
        <f>L272</f>
        <v>0.54</v>
      </c>
      <c r="J268" s="26"/>
      <c r="K268" s="22"/>
      <c r="L268" s="261">
        <v>0.52500000000000002</v>
      </c>
      <c r="M268" s="15" t="s">
        <v>38</v>
      </c>
      <c r="N268" s="147" t="s">
        <v>39</v>
      </c>
      <c r="O268" s="15" t="s">
        <v>31</v>
      </c>
      <c r="P268" s="24"/>
      <c r="Q268" s="24"/>
      <c r="V268"/>
      <c r="W268"/>
      <c r="X268"/>
      <c r="Y268"/>
      <c r="Z268"/>
      <c r="AA268"/>
      <c r="AB268"/>
      <c r="AC268"/>
      <c r="AD268"/>
      <c r="AE268"/>
      <c r="AF268"/>
      <c r="AG268"/>
      <c r="AH268"/>
      <c r="AI268"/>
      <c r="AJ268"/>
      <c r="AK268"/>
      <c r="AL268"/>
      <c r="AM268"/>
      <c r="AN268"/>
      <c r="AO268"/>
      <c r="AP268"/>
      <c r="AQ268"/>
      <c r="AR268"/>
    </row>
    <row r="269" spans="1:44" s="139" customFormat="1" ht="13.8" customHeight="1" thickBot="1">
      <c r="A269" s="1"/>
      <c r="B269"/>
      <c r="C269" s="58"/>
      <c r="D269" s="58" t="s">
        <v>72</v>
      </c>
      <c r="E269" s="465" t="str">
        <f>N268</f>
        <v>MTDC</v>
      </c>
      <c r="F269" s="465" t="str">
        <f>N269</f>
        <v>MTDC</v>
      </c>
      <c r="G269" s="465" t="str">
        <f>N270</f>
        <v>MTDC</v>
      </c>
      <c r="H269" s="465" t="str">
        <f>N271</f>
        <v>MTDC</v>
      </c>
      <c r="I269" s="465" t="str">
        <f>N272</f>
        <v>MTDC</v>
      </c>
      <c r="J269" s="26"/>
      <c r="K269" s="142"/>
      <c r="L269" s="261">
        <v>0.52500000000000002</v>
      </c>
      <c r="M269" s="15" t="s">
        <v>38</v>
      </c>
      <c r="N269" s="147" t="s">
        <v>39</v>
      </c>
      <c r="O269" s="330" t="s">
        <v>32</v>
      </c>
      <c r="Z269"/>
      <c r="AA269"/>
      <c r="AB269"/>
      <c r="AC269"/>
      <c r="AD269"/>
      <c r="AE269"/>
      <c r="AF269"/>
      <c r="AG269"/>
      <c r="AH269"/>
      <c r="AI269"/>
      <c r="AJ269"/>
      <c r="AK269"/>
      <c r="AL269"/>
      <c r="AM269"/>
      <c r="AN269"/>
      <c r="AO269"/>
    </row>
    <row r="270" spans="1:44" ht="27" customHeight="1" thickBot="1">
      <c r="A270" s="698" t="s">
        <v>279</v>
      </c>
      <c r="B270" s="698"/>
      <c r="C270" s="700" t="s">
        <v>197</v>
      </c>
      <c r="D270" s="700"/>
      <c r="E270" s="702">
        <f ca="1">IF(N268="MTDC",ROUND(E266*L268,0),IF(N268="TDC",ROUND(E267*L268,0),"ERROR"))</f>
        <v>0</v>
      </c>
      <c r="F270" s="702">
        <f ca="1">IF(N269="MTDC",ROUND(F266*L269,0),IF(N269="TDC",ROUND(F267*L269,0),"ERROR"))</f>
        <v>0</v>
      </c>
      <c r="G270" s="702">
        <f ca="1">IF(N270="MTDC",ROUND(G266*L270,0),IF(N270="TDC",ROUND(G267*L270,0),"ERROR"))</f>
        <v>0</v>
      </c>
      <c r="H270" s="702">
        <f ca="1">IF(N271="MTDC",ROUND(H266*L271,0),IF(N271="TDC",ROUND(H267*L271,0),"ERROR"))</f>
        <v>0</v>
      </c>
      <c r="I270" s="702">
        <f ca="1">IF(N272="MTDC",ROUND(I266*L272,0),IF(N272="TDC",ROUND(I267*L272,0),"ERROR"))</f>
        <v>0</v>
      </c>
      <c r="J270" s="208">
        <f ca="1">SUM(E270:I270)</f>
        <v>0</v>
      </c>
      <c r="K270" s="22"/>
      <c r="L270" s="261">
        <v>0.54</v>
      </c>
      <c r="M270" s="15" t="s">
        <v>38</v>
      </c>
      <c r="N270" s="147" t="s">
        <v>39</v>
      </c>
      <c r="O270" s="15" t="s">
        <v>33</v>
      </c>
      <c r="P270" s="3"/>
      <c r="Q270" s="3"/>
    </row>
    <row r="271" spans="1:44" s="146" customFormat="1" ht="20.100000000000001" customHeight="1" thickBot="1">
      <c r="A271" s="699"/>
      <c r="B271" s="699"/>
      <c r="C271" s="701"/>
      <c r="D271" s="701"/>
      <c r="E271" s="703"/>
      <c r="F271" s="703"/>
      <c r="G271" s="703"/>
      <c r="H271" s="703"/>
      <c r="I271" s="703"/>
      <c r="J271" s="76"/>
      <c r="K271" s="145"/>
      <c r="L271" s="261">
        <v>0.54</v>
      </c>
      <c r="M271" s="15" t="s">
        <v>38</v>
      </c>
      <c r="N271" s="147" t="s">
        <v>39</v>
      </c>
      <c r="O271" s="15" t="s">
        <v>34</v>
      </c>
      <c r="V271"/>
      <c r="W271"/>
      <c r="X271"/>
      <c r="Y271"/>
      <c r="Z271"/>
      <c r="AA271"/>
      <c r="AB271"/>
      <c r="AC271"/>
      <c r="AD271"/>
      <c r="AE271"/>
      <c r="AF271"/>
      <c r="AG271"/>
      <c r="AH271"/>
      <c r="AI271"/>
      <c r="AJ271"/>
      <c r="AK271"/>
      <c r="AL271"/>
      <c r="AM271"/>
      <c r="AN271"/>
      <c r="AO271"/>
      <c r="AP271"/>
      <c r="AQ271"/>
      <c r="AR271"/>
    </row>
    <row r="272" spans="1:44" ht="13.8" thickBot="1">
      <c r="A272" s="631" t="s">
        <v>198</v>
      </c>
      <c r="B272" s="631"/>
      <c r="C272" s="140"/>
      <c r="D272" s="141"/>
      <c r="E272" s="205">
        <f ca="1">SUM(E270:E271)</f>
        <v>0</v>
      </c>
      <c r="F272" s="205">
        <f ca="1">SUM(F270:F271)</f>
        <v>0</v>
      </c>
      <c r="G272" s="205">
        <f ca="1">SUM(G270:G271)</f>
        <v>0</v>
      </c>
      <c r="H272" s="205">
        <f ca="1">SUM(H270:H271)</f>
        <v>0</v>
      </c>
      <c r="I272" s="205">
        <f ca="1">SUM(I270:I271)</f>
        <v>0</v>
      </c>
      <c r="J272" s="206">
        <f ca="1">SUM(E272:I272)</f>
        <v>0</v>
      </c>
      <c r="L272" s="261">
        <v>0.54</v>
      </c>
      <c r="M272" s="15" t="s">
        <v>38</v>
      </c>
      <c r="N272" s="147" t="s">
        <v>39</v>
      </c>
      <c r="O272" s="15" t="s">
        <v>35</v>
      </c>
    </row>
    <row r="273" spans="1:10">
      <c r="F273"/>
      <c r="J273" s="76"/>
    </row>
    <row r="274" spans="1:10" ht="19.95" customHeight="1">
      <c r="A274" s="550" t="s">
        <v>196</v>
      </c>
      <c r="B274" s="553"/>
      <c r="C274" s="553"/>
      <c r="D274" s="553"/>
      <c r="E274" s="555">
        <f ca="1">SUM(E267,E272)</f>
        <v>0</v>
      </c>
      <c r="F274" s="555">
        <f ca="1">SUM(F267,F272)</f>
        <v>0</v>
      </c>
      <c r="G274" s="555">
        <f ca="1">SUM(G267,G272)</f>
        <v>0</v>
      </c>
      <c r="H274" s="555">
        <f ca="1">SUM(H267,H272)</f>
        <v>0</v>
      </c>
      <c r="I274" s="555">
        <f ca="1">SUM(I267,I272)</f>
        <v>0</v>
      </c>
      <c r="J274" s="552">
        <f ca="1">SUM(E274:I274)</f>
        <v>0</v>
      </c>
    </row>
    <row r="275" spans="1:10">
      <c r="A275" s="137"/>
    </row>
    <row r="276" spans="1:10">
      <c r="A276" s="137"/>
    </row>
    <row r="277" spans="1:10">
      <c r="E277" s="21"/>
      <c r="F277" s="17"/>
      <c r="G277" s="21"/>
      <c r="H277" s="21"/>
      <c r="I277" s="21"/>
      <c r="J277" s="21"/>
    </row>
    <row r="278" spans="1:10">
      <c r="E278" s="21"/>
      <c r="F278" s="17"/>
      <c r="G278" s="21"/>
      <c r="H278" s="21"/>
      <c r="I278" s="21"/>
      <c r="J278" s="21"/>
    </row>
    <row r="279" spans="1:10">
      <c r="E279" s="21"/>
      <c r="F279" s="17"/>
      <c r="G279" s="21"/>
      <c r="H279" s="21"/>
      <c r="I279" s="21"/>
      <c r="J279" s="21"/>
    </row>
    <row r="280" spans="1:10">
      <c r="E280" s="21"/>
      <c r="F280" s="17"/>
      <c r="G280" s="21"/>
      <c r="H280" s="21"/>
      <c r="I280" s="21"/>
      <c r="J280" s="21"/>
    </row>
    <row r="281" spans="1:10">
      <c r="E281" s="21"/>
      <c r="F281" s="17"/>
      <c r="G281" s="21"/>
      <c r="H281" s="21"/>
      <c r="I281" s="21"/>
      <c r="J281" s="21"/>
    </row>
    <row r="282" spans="1:10">
      <c r="E282" s="21"/>
      <c r="F282" s="17"/>
      <c r="G282" s="21"/>
      <c r="H282" s="21"/>
      <c r="I282" s="21"/>
      <c r="J282" s="21"/>
    </row>
    <row r="283" spans="1:10">
      <c r="E283" s="21"/>
      <c r="F283" s="17"/>
      <c r="G283" s="21"/>
      <c r="H283" s="21"/>
      <c r="I283" s="21"/>
      <c r="J283" s="21"/>
    </row>
    <row r="284" spans="1:10">
      <c r="E284" s="21"/>
      <c r="F284" s="17"/>
      <c r="G284" s="21"/>
      <c r="H284" s="21"/>
      <c r="I284" s="21"/>
      <c r="J284" s="21"/>
    </row>
    <row r="285" spans="1:10">
      <c r="E285" s="21"/>
      <c r="F285" s="17"/>
      <c r="G285" s="21"/>
      <c r="H285" s="21"/>
      <c r="I285" s="21"/>
      <c r="J285" s="21"/>
    </row>
    <row r="286" spans="1:10">
      <c r="E286" s="21"/>
      <c r="F286" s="17"/>
      <c r="G286" s="21"/>
      <c r="H286" s="21"/>
      <c r="I286" s="21"/>
      <c r="J286" s="21"/>
    </row>
    <row r="287" spans="1:10">
      <c r="E287" s="21"/>
      <c r="F287" s="17"/>
      <c r="G287" s="21"/>
      <c r="H287" s="21"/>
      <c r="I287" s="21"/>
      <c r="J287" s="21"/>
    </row>
    <row r="288" spans="1:10">
      <c r="E288" s="21"/>
      <c r="F288" s="17"/>
      <c r="G288" s="21"/>
      <c r="H288" s="21"/>
      <c r="I288" s="21"/>
      <c r="J288" s="21"/>
    </row>
    <row r="289" spans="5:10">
      <c r="E289" s="21"/>
      <c r="F289" s="17"/>
      <c r="G289" s="21"/>
      <c r="H289" s="21"/>
      <c r="I289" s="21"/>
      <c r="J289" s="21"/>
    </row>
    <row r="290" spans="5:10">
      <c r="E290" s="21"/>
      <c r="F290" s="17"/>
      <c r="G290" s="21"/>
      <c r="H290" s="21"/>
      <c r="I290" s="21"/>
      <c r="J290" s="21"/>
    </row>
    <row r="291" spans="5:10">
      <c r="E291" s="21"/>
      <c r="F291" s="17"/>
      <c r="G291" s="21"/>
      <c r="H291" s="21"/>
      <c r="I291" s="21"/>
      <c r="J291" s="21"/>
    </row>
    <row r="292" spans="5:10">
      <c r="E292" s="21"/>
      <c r="F292" s="17"/>
      <c r="G292" s="21"/>
      <c r="H292" s="21"/>
      <c r="I292" s="21"/>
      <c r="J292" s="21"/>
    </row>
    <row r="293" spans="5:10">
      <c r="E293" s="21"/>
      <c r="F293" s="17"/>
      <c r="G293" s="21"/>
      <c r="H293" s="21"/>
      <c r="I293" s="21"/>
      <c r="J293" s="21"/>
    </row>
    <row r="294" spans="5:10">
      <c r="E294" s="21"/>
      <c r="F294" s="17"/>
      <c r="G294" s="21"/>
      <c r="H294" s="21"/>
      <c r="I294" s="21"/>
      <c r="J294" s="21"/>
    </row>
    <row r="295" spans="5:10">
      <c r="E295" s="21"/>
      <c r="F295" s="17"/>
      <c r="G295" s="21"/>
      <c r="H295" s="21"/>
      <c r="I295" s="21"/>
      <c r="J295" s="21"/>
    </row>
    <row r="296" spans="5:10">
      <c r="E296" s="21"/>
      <c r="F296" s="17"/>
      <c r="G296" s="21"/>
      <c r="H296" s="21"/>
      <c r="I296" s="21"/>
      <c r="J296" s="21"/>
    </row>
    <row r="297" spans="5:10">
      <c r="E297" s="21"/>
      <c r="F297" s="17"/>
      <c r="G297" s="21"/>
      <c r="H297" s="21"/>
      <c r="I297" s="21"/>
      <c r="J297" s="21"/>
    </row>
    <row r="298" spans="5:10">
      <c r="E298" s="21"/>
      <c r="F298" s="17"/>
      <c r="G298" s="21"/>
      <c r="H298" s="21"/>
      <c r="I298" s="21"/>
      <c r="J298" s="21"/>
    </row>
    <row r="299" spans="5:10">
      <c r="E299" s="21"/>
      <c r="F299" s="17"/>
      <c r="G299" s="21"/>
      <c r="H299" s="21"/>
      <c r="I299" s="21"/>
      <c r="J299" s="21"/>
    </row>
    <row r="300" spans="5:10">
      <c r="E300" s="21"/>
      <c r="F300" s="17"/>
      <c r="G300" s="21"/>
      <c r="H300" s="21"/>
      <c r="I300" s="21"/>
      <c r="J300" s="21"/>
    </row>
    <row r="301" spans="5:10">
      <c r="E301" s="21"/>
      <c r="F301" s="17"/>
      <c r="G301" s="21"/>
      <c r="H301" s="21"/>
      <c r="I301" s="21"/>
      <c r="J301" s="21"/>
    </row>
    <row r="302" spans="5:10">
      <c r="E302" s="21"/>
      <c r="F302" s="17"/>
      <c r="G302" s="21"/>
      <c r="H302" s="21"/>
      <c r="I302" s="21"/>
      <c r="J302" s="21"/>
    </row>
    <row r="303" spans="5:10">
      <c r="E303" s="21"/>
      <c r="F303" s="17"/>
      <c r="G303" s="21"/>
      <c r="H303" s="21"/>
      <c r="I303" s="21"/>
      <c r="J303" s="21"/>
    </row>
    <row r="304" spans="5:10">
      <c r="E304" s="21"/>
      <c r="F304" s="17"/>
      <c r="G304" s="21"/>
      <c r="H304" s="21"/>
      <c r="I304" s="21"/>
      <c r="J304" s="21"/>
    </row>
    <row r="305" spans="5:10">
      <c r="E305" s="21"/>
      <c r="F305" s="17"/>
      <c r="G305" s="21"/>
      <c r="H305" s="21"/>
      <c r="I305" s="21"/>
      <c r="J305" s="21"/>
    </row>
    <row r="306" spans="5:10">
      <c r="E306" s="21"/>
      <c r="F306" s="17"/>
      <c r="G306" s="21"/>
      <c r="H306" s="21"/>
      <c r="I306" s="21"/>
      <c r="J306" s="21"/>
    </row>
    <row r="307" spans="5:10">
      <c r="E307" s="21"/>
      <c r="F307" s="17"/>
      <c r="G307" s="21"/>
      <c r="H307" s="21"/>
      <c r="I307" s="21"/>
      <c r="J307" s="21"/>
    </row>
    <row r="308" spans="5:10">
      <c r="E308" s="21"/>
      <c r="F308" s="17"/>
      <c r="G308" s="21"/>
      <c r="H308" s="21"/>
      <c r="I308" s="21"/>
      <c r="J308" s="21"/>
    </row>
    <row r="309" spans="5:10">
      <c r="E309" s="21"/>
      <c r="F309" s="17"/>
      <c r="G309" s="21"/>
      <c r="H309" s="21"/>
      <c r="I309" s="21"/>
      <c r="J309" s="21"/>
    </row>
    <row r="310" spans="5:10">
      <c r="E310" s="21"/>
      <c r="F310" s="17"/>
      <c r="G310" s="21"/>
      <c r="H310" s="21"/>
      <c r="I310" s="21"/>
      <c r="J310" s="21"/>
    </row>
    <row r="311" spans="5:10">
      <c r="E311" s="21"/>
      <c r="F311" s="17"/>
      <c r="G311" s="21"/>
      <c r="H311" s="21"/>
      <c r="I311" s="21"/>
      <c r="J311" s="21"/>
    </row>
    <row r="312" spans="5:10">
      <c r="E312" s="21"/>
      <c r="F312" s="17"/>
      <c r="G312" s="21"/>
      <c r="H312" s="21"/>
      <c r="I312" s="21"/>
      <c r="J312" s="21"/>
    </row>
    <row r="313" spans="5:10">
      <c r="E313" s="21"/>
      <c r="F313" s="17"/>
      <c r="G313" s="21"/>
      <c r="H313" s="21"/>
      <c r="I313" s="21"/>
      <c r="J313" s="21"/>
    </row>
    <row r="314" spans="5:10">
      <c r="E314" s="21"/>
      <c r="F314" s="17"/>
      <c r="G314" s="21"/>
      <c r="H314" s="21"/>
      <c r="I314" s="21"/>
      <c r="J314" s="21"/>
    </row>
    <row r="315" spans="5:10">
      <c r="E315" s="21"/>
      <c r="F315" s="17"/>
      <c r="G315" s="21"/>
      <c r="H315" s="21"/>
      <c r="I315" s="21"/>
      <c r="J315" s="21"/>
    </row>
    <row r="316" spans="5:10">
      <c r="E316" s="21"/>
      <c r="F316" s="17"/>
      <c r="G316" s="21"/>
      <c r="H316" s="21"/>
      <c r="I316" s="21"/>
      <c r="J316" s="21"/>
    </row>
    <row r="317" spans="5:10">
      <c r="E317" s="21"/>
      <c r="F317" s="17"/>
      <c r="G317" s="21"/>
      <c r="H317" s="21"/>
      <c r="I317" s="21"/>
      <c r="J317" s="21"/>
    </row>
    <row r="318" spans="5:10">
      <c r="E318" s="21"/>
      <c r="F318" s="17"/>
      <c r="G318" s="21"/>
      <c r="H318" s="21"/>
      <c r="I318" s="21"/>
      <c r="J318" s="21"/>
    </row>
    <row r="319" spans="5:10">
      <c r="E319" s="21"/>
      <c r="F319" s="17"/>
      <c r="G319" s="21"/>
      <c r="H319" s="21"/>
      <c r="I319" s="21"/>
      <c r="J319" s="21"/>
    </row>
    <row r="320" spans="5:10">
      <c r="E320" s="21"/>
      <c r="F320" s="17"/>
      <c r="G320" s="21"/>
      <c r="H320" s="21"/>
      <c r="I320" s="21"/>
      <c r="J320" s="21"/>
    </row>
    <row r="321" spans="5:10">
      <c r="E321" s="21"/>
      <c r="F321" s="17"/>
      <c r="G321" s="21"/>
      <c r="H321" s="21"/>
      <c r="I321" s="21"/>
      <c r="J321" s="21"/>
    </row>
    <row r="322" spans="5:10">
      <c r="E322" s="21"/>
      <c r="F322" s="17"/>
      <c r="G322" s="21"/>
      <c r="H322" s="21"/>
      <c r="I322" s="21"/>
      <c r="J322" s="21"/>
    </row>
    <row r="323" spans="5:10">
      <c r="E323" s="21"/>
      <c r="F323" s="17"/>
      <c r="G323" s="21"/>
      <c r="H323" s="21"/>
      <c r="I323" s="21"/>
      <c r="J323" s="21"/>
    </row>
    <row r="324" spans="5:10">
      <c r="E324" s="21"/>
      <c r="F324" s="17"/>
      <c r="G324" s="21"/>
      <c r="H324" s="21"/>
      <c r="I324" s="21"/>
      <c r="J324" s="21"/>
    </row>
    <row r="325" spans="5:10">
      <c r="E325" s="21"/>
      <c r="F325" s="17"/>
      <c r="G325" s="21"/>
      <c r="H325" s="21"/>
      <c r="I325" s="21"/>
      <c r="J325" s="21"/>
    </row>
    <row r="326" spans="5:10">
      <c r="E326" s="21"/>
      <c r="F326" s="17"/>
      <c r="G326" s="21"/>
      <c r="H326" s="21"/>
      <c r="I326" s="21"/>
      <c r="J326" s="21"/>
    </row>
    <row r="327" spans="5:10">
      <c r="E327" s="21"/>
      <c r="F327" s="17"/>
      <c r="G327" s="21"/>
      <c r="H327" s="21"/>
      <c r="I327" s="21"/>
      <c r="J327" s="21"/>
    </row>
    <row r="328" spans="5:10">
      <c r="E328" s="21"/>
      <c r="F328" s="17"/>
      <c r="G328" s="21"/>
      <c r="H328" s="21"/>
      <c r="I328" s="21"/>
      <c r="J328" s="21"/>
    </row>
    <row r="329" spans="5:10">
      <c r="E329" s="21"/>
      <c r="F329" s="17"/>
      <c r="G329" s="21"/>
      <c r="H329" s="21"/>
      <c r="I329" s="21"/>
      <c r="J329" s="21"/>
    </row>
    <row r="330" spans="5:10">
      <c r="E330" s="21"/>
      <c r="F330" s="17"/>
      <c r="G330" s="21"/>
      <c r="H330" s="21"/>
      <c r="I330" s="21"/>
      <c r="J330" s="21"/>
    </row>
    <row r="331" spans="5:10">
      <c r="E331" s="21"/>
      <c r="F331" s="17"/>
      <c r="G331" s="21"/>
      <c r="H331" s="21"/>
      <c r="I331" s="21"/>
      <c r="J331" s="21"/>
    </row>
    <row r="332" spans="5:10">
      <c r="E332" s="21"/>
      <c r="F332" s="17"/>
      <c r="G332" s="21"/>
      <c r="H332" s="21"/>
      <c r="I332" s="21"/>
      <c r="J332" s="21"/>
    </row>
    <row r="333" spans="5:10">
      <c r="E333" s="21"/>
      <c r="F333" s="17"/>
      <c r="G333" s="21"/>
      <c r="H333" s="21"/>
      <c r="I333" s="21"/>
      <c r="J333" s="21"/>
    </row>
    <row r="334" spans="5:10">
      <c r="E334" s="21"/>
      <c r="F334" s="17"/>
      <c r="G334" s="21"/>
      <c r="H334" s="21"/>
      <c r="I334" s="21"/>
      <c r="J334" s="21"/>
    </row>
    <row r="335" spans="5:10">
      <c r="E335" s="21"/>
      <c r="F335" s="17"/>
      <c r="G335" s="21"/>
      <c r="H335" s="21"/>
      <c r="I335" s="21"/>
      <c r="J335" s="21"/>
    </row>
    <row r="336" spans="5:10">
      <c r="E336" s="21"/>
      <c r="F336" s="17"/>
      <c r="G336" s="21"/>
      <c r="H336" s="21"/>
      <c r="I336" s="21"/>
      <c r="J336" s="21"/>
    </row>
    <row r="337" spans="5:10">
      <c r="E337" s="21"/>
      <c r="F337" s="17"/>
      <c r="G337" s="21"/>
      <c r="H337" s="21"/>
      <c r="I337" s="21"/>
      <c r="J337" s="21"/>
    </row>
    <row r="338" spans="5:10">
      <c r="E338" s="21"/>
      <c r="F338" s="17"/>
      <c r="G338" s="21"/>
      <c r="H338" s="21"/>
      <c r="I338" s="21"/>
      <c r="J338" s="21"/>
    </row>
    <row r="339" spans="5:10">
      <c r="E339" s="21"/>
      <c r="F339" s="17"/>
      <c r="G339" s="21"/>
      <c r="H339" s="21"/>
      <c r="I339" s="21"/>
      <c r="J339" s="21"/>
    </row>
    <row r="340" spans="5:10">
      <c r="E340" s="21"/>
      <c r="F340" s="17"/>
      <c r="G340" s="21"/>
      <c r="H340" s="21"/>
      <c r="I340" s="21"/>
      <c r="J340" s="21"/>
    </row>
    <row r="341" spans="5:10">
      <c r="E341" s="21"/>
      <c r="F341" s="17"/>
      <c r="G341" s="21"/>
      <c r="H341" s="21"/>
      <c r="I341" s="21"/>
      <c r="J341" s="21"/>
    </row>
    <row r="342" spans="5:10">
      <c r="E342" s="21"/>
      <c r="F342" s="17"/>
      <c r="G342" s="21"/>
      <c r="H342" s="21"/>
      <c r="I342" s="21"/>
      <c r="J342" s="21"/>
    </row>
    <row r="343" spans="5:10">
      <c r="E343" s="21"/>
      <c r="F343" s="17"/>
      <c r="G343" s="21"/>
      <c r="H343" s="21"/>
      <c r="I343" s="21"/>
      <c r="J343" s="21"/>
    </row>
    <row r="344" spans="5:10">
      <c r="E344" s="21"/>
      <c r="F344" s="17"/>
      <c r="G344" s="21"/>
      <c r="H344" s="21"/>
      <c r="I344" s="21"/>
      <c r="J344" s="21"/>
    </row>
    <row r="345" spans="5:10">
      <c r="E345" s="21"/>
      <c r="F345" s="17"/>
      <c r="G345" s="21"/>
      <c r="H345" s="21"/>
      <c r="I345" s="21"/>
      <c r="J345" s="21"/>
    </row>
    <row r="346" spans="5:10">
      <c r="E346" s="21"/>
      <c r="F346" s="17"/>
      <c r="G346" s="21"/>
      <c r="H346" s="21"/>
      <c r="I346" s="21"/>
      <c r="J346" s="21"/>
    </row>
    <row r="347" spans="5:10">
      <c r="E347" s="21"/>
      <c r="F347" s="17"/>
      <c r="G347" s="21"/>
      <c r="H347" s="21"/>
      <c r="I347" s="21"/>
      <c r="J347" s="21"/>
    </row>
    <row r="348" spans="5:10">
      <c r="E348" s="21"/>
      <c r="F348" s="17"/>
      <c r="G348" s="21"/>
      <c r="H348" s="21"/>
      <c r="I348" s="21"/>
      <c r="J348" s="21"/>
    </row>
    <row r="349" spans="5:10">
      <c r="E349" s="21"/>
      <c r="F349" s="17"/>
      <c r="G349" s="21"/>
      <c r="H349" s="21"/>
      <c r="I349" s="21"/>
      <c r="J349" s="21"/>
    </row>
    <row r="350" spans="5:10">
      <c r="E350" s="21"/>
      <c r="F350" s="17"/>
      <c r="G350" s="21"/>
      <c r="H350" s="21"/>
      <c r="I350" s="21"/>
      <c r="J350" s="21"/>
    </row>
    <row r="351" spans="5:10">
      <c r="E351" s="21"/>
      <c r="F351" s="17"/>
      <c r="G351" s="21"/>
      <c r="H351" s="21"/>
      <c r="I351" s="21"/>
      <c r="J351" s="21"/>
    </row>
    <row r="352" spans="5:10">
      <c r="E352" s="21"/>
      <c r="F352" s="17"/>
      <c r="G352" s="21"/>
      <c r="H352" s="21"/>
      <c r="I352" s="21"/>
      <c r="J352" s="21"/>
    </row>
    <row r="353" spans="5:10">
      <c r="E353" s="21"/>
      <c r="F353" s="17"/>
      <c r="G353" s="21"/>
      <c r="H353" s="21"/>
      <c r="I353" s="21"/>
      <c r="J353" s="21"/>
    </row>
    <row r="354" spans="5:10">
      <c r="E354" s="21"/>
      <c r="F354" s="17"/>
      <c r="G354" s="21"/>
      <c r="H354" s="21"/>
      <c r="I354" s="21"/>
      <c r="J354" s="21"/>
    </row>
    <row r="355" spans="5:10">
      <c r="E355" s="21"/>
      <c r="F355" s="17"/>
      <c r="G355" s="21"/>
      <c r="H355" s="21"/>
      <c r="I355" s="21"/>
      <c r="J355" s="21"/>
    </row>
    <row r="356" spans="5:10">
      <c r="E356" s="21"/>
      <c r="F356" s="17"/>
      <c r="G356" s="21"/>
      <c r="H356" s="21"/>
      <c r="I356" s="21"/>
      <c r="J356" s="21"/>
    </row>
    <row r="357" spans="5:10">
      <c r="E357" s="21"/>
      <c r="F357" s="17"/>
      <c r="G357" s="21"/>
      <c r="H357" s="21"/>
      <c r="I357" s="21"/>
      <c r="J357" s="21"/>
    </row>
    <row r="358" spans="5:10">
      <c r="E358" s="21"/>
      <c r="F358" s="17"/>
      <c r="G358" s="21"/>
      <c r="H358" s="21"/>
      <c r="I358" s="21"/>
      <c r="J358" s="21"/>
    </row>
    <row r="359" spans="5:10">
      <c r="E359" s="21"/>
      <c r="F359" s="17"/>
      <c r="G359" s="21"/>
      <c r="H359" s="21"/>
      <c r="I359" s="21"/>
      <c r="J359" s="21"/>
    </row>
    <row r="360" spans="5:10">
      <c r="E360" s="21"/>
      <c r="F360" s="17"/>
      <c r="G360" s="21"/>
      <c r="H360" s="21"/>
      <c r="I360" s="21"/>
      <c r="J360" s="21"/>
    </row>
    <row r="361" spans="5:10">
      <c r="E361" s="21"/>
      <c r="F361" s="17"/>
      <c r="G361" s="21"/>
      <c r="H361" s="21"/>
      <c r="I361" s="21"/>
      <c r="J361" s="21"/>
    </row>
    <row r="362" spans="5:10">
      <c r="E362" s="21"/>
      <c r="F362" s="17"/>
      <c r="G362" s="21"/>
      <c r="H362" s="21"/>
      <c r="I362" s="21"/>
      <c r="J362" s="21"/>
    </row>
    <row r="363" spans="5:10">
      <c r="E363" s="21"/>
      <c r="F363" s="17"/>
      <c r="G363" s="21"/>
      <c r="H363" s="21"/>
      <c r="I363" s="21"/>
      <c r="J363" s="21"/>
    </row>
    <row r="364" spans="5:10">
      <c r="E364" s="21"/>
      <c r="F364" s="17"/>
      <c r="G364" s="21"/>
      <c r="H364" s="21"/>
      <c r="I364" s="21"/>
      <c r="J364" s="21"/>
    </row>
    <row r="365" spans="5:10">
      <c r="E365" s="21"/>
      <c r="F365" s="17"/>
      <c r="G365" s="21"/>
      <c r="H365" s="21"/>
      <c r="I365" s="21"/>
      <c r="J365" s="21"/>
    </row>
    <row r="366" spans="5:10">
      <c r="E366" s="21"/>
      <c r="F366" s="17"/>
      <c r="G366" s="21"/>
      <c r="H366" s="21"/>
      <c r="I366" s="21"/>
      <c r="J366" s="21"/>
    </row>
    <row r="367" spans="5:10">
      <c r="E367" s="21"/>
      <c r="F367" s="17"/>
      <c r="G367" s="21"/>
      <c r="H367" s="21"/>
      <c r="I367" s="21"/>
      <c r="J367" s="21"/>
    </row>
    <row r="368" spans="5:10">
      <c r="E368" s="21"/>
      <c r="F368" s="17"/>
      <c r="G368" s="21"/>
      <c r="H368" s="21"/>
      <c r="I368" s="21"/>
      <c r="J368" s="21"/>
    </row>
    <row r="369" spans="5:10">
      <c r="E369" s="21"/>
      <c r="F369" s="17"/>
      <c r="G369" s="21"/>
      <c r="H369" s="21"/>
      <c r="I369" s="21"/>
      <c r="J369" s="21"/>
    </row>
    <row r="370" spans="5:10">
      <c r="E370" s="21"/>
      <c r="F370" s="17"/>
      <c r="G370" s="21"/>
      <c r="H370" s="21"/>
      <c r="I370" s="21"/>
      <c r="J370" s="21"/>
    </row>
    <row r="371" spans="5:10">
      <c r="E371" s="21"/>
      <c r="F371" s="17"/>
      <c r="G371" s="21"/>
      <c r="H371" s="21"/>
      <c r="I371" s="21"/>
      <c r="J371" s="21"/>
    </row>
    <row r="372" spans="5:10">
      <c r="E372" s="21"/>
      <c r="F372" s="17"/>
      <c r="G372" s="21"/>
      <c r="H372" s="21"/>
      <c r="I372" s="21"/>
      <c r="J372" s="21"/>
    </row>
    <row r="373" spans="5:10">
      <c r="E373" s="21"/>
      <c r="F373" s="17"/>
      <c r="G373" s="21"/>
      <c r="H373" s="21"/>
      <c r="I373" s="21"/>
      <c r="J373" s="21"/>
    </row>
    <row r="374" spans="5:10">
      <c r="E374" s="21"/>
      <c r="F374" s="17"/>
      <c r="G374" s="21"/>
      <c r="H374" s="21"/>
      <c r="I374" s="21"/>
      <c r="J374" s="21"/>
    </row>
    <row r="375" spans="5:10">
      <c r="E375" s="21"/>
      <c r="F375" s="17"/>
      <c r="G375" s="21"/>
      <c r="H375" s="21"/>
      <c r="I375" s="21"/>
      <c r="J375" s="21"/>
    </row>
    <row r="376" spans="5:10">
      <c r="E376" s="21"/>
      <c r="F376" s="17"/>
      <c r="G376" s="21"/>
      <c r="H376" s="21"/>
      <c r="I376" s="21"/>
      <c r="J376" s="21"/>
    </row>
    <row r="377" spans="5:10">
      <c r="E377" s="21"/>
      <c r="F377" s="17"/>
      <c r="G377" s="21"/>
      <c r="H377" s="21"/>
      <c r="I377" s="21"/>
      <c r="J377" s="21"/>
    </row>
    <row r="378" spans="5:10">
      <c r="E378" s="21"/>
      <c r="F378" s="17"/>
      <c r="G378" s="21"/>
      <c r="H378" s="21"/>
      <c r="I378" s="21"/>
      <c r="J378" s="21"/>
    </row>
    <row r="379" spans="5:10">
      <c r="E379" s="21"/>
      <c r="F379" s="17"/>
      <c r="G379" s="21"/>
      <c r="H379" s="21"/>
      <c r="I379" s="21"/>
      <c r="J379" s="21"/>
    </row>
    <row r="380" spans="5:10">
      <c r="E380" s="21"/>
      <c r="F380" s="17"/>
      <c r="G380" s="21"/>
      <c r="H380" s="21"/>
      <c r="I380" s="21"/>
      <c r="J380" s="21"/>
    </row>
    <row r="381" spans="5:10">
      <c r="E381" s="21"/>
      <c r="F381" s="17"/>
      <c r="G381" s="21"/>
      <c r="H381" s="21"/>
      <c r="I381" s="21"/>
      <c r="J381" s="21"/>
    </row>
    <row r="382" spans="5:10">
      <c r="E382" s="21"/>
      <c r="F382" s="17"/>
      <c r="G382" s="21"/>
      <c r="H382" s="21"/>
      <c r="I382" s="21"/>
      <c r="J382" s="21"/>
    </row>
    <row r="383" spans="5:10">
      <c r="E383" s="21"/>
      <c r="F383" s="17"/>
      <c r="G383" s="21"/>
      <c r="H383" s="21"/>
      <c r="I383" s="21"/>
      <c r="J383" s="21"/>
    </row>
    <row r="384" spans="5:10">
      <c r="E384" s="21"/>
      <c r="F384" s="17"/>
      <c r="G384" s="21"/>
      <c r="H384" s="21"/>
      <c r="I384" s="21"/>
      <c r="J384" s="21"/>
    </row>
    <row r="385" spans="5:10">
      <c r="E385" s="21"/>
      <c r="F385" s="17"/>
      <c r="G385" s="21"/>
      <c r="H385" s="21"/>
      <c r="I385" s="21"/>
      <c r="J385" s="21"/>
    </row>
    <row r="386" spans="5:10">
      <c r="E386" s="21"/>
      <c r="F386" s="17"/>
      <c r="G386" s="21"/>
      <c r="H386" s="21"/>
      <c r="I386" s="21"/>
      <c r="J386" s="21"/>
    </row>
    <row r="387" spans="5:10">
      <c r="E387" s="21"/>
      <c r="F387" s="17"/>
      <c r="G387" s="21"/>
      <c r="H387" s="21"/>
      <c r="I387" s="21"/>
      <c r="J387" s="21"/>
    </row>
    <row r="388" spans="5:10">
      <c r="E388" s="21"/>
      <c r="F388" s="17"/>
      <c r="G388" s="21"/>
      <c r="H388" s="21"/>
      <c r="I388" s="21"/>
      <c r="J388" s="21"/>
    </row>
    <row r="389" spans="5:10">
      <c r="E389" s="21"/>
      <c r="F389" s="17"/>
      <c r="G389" s="21"/>
      <c r="H389" s="21"/>
      <c r="I389" s="21"/>
      <c r="J389" s="21"/>
    </row>
    <row r="390" spans="5:10">
      <c r="E390" s="21"/>
      <c r="F390" s="17"/>
      <c r="G390" s="21"/>
      <c r="H390" s="21"/>
      <c r="I390" s="21"/>
      <c r="J390" s="21"/>
    </row>
    <row r="391" spans="5:10">
      <c r="E391" s="21"/>
      <c r="F391" s="17"/>
      <c r="G391" s="21"/>
      <c r="H391" s="21"/>
      <c r="I391" s="21"/>
      <c r="J391" s="21"/>
    </row>
    <row r="392" spans="5:10">
      <c r="E392" s="21"/>
      <c r="F392" s="17"/>
      <c r="G392" s="21"/>
      <c r="H392" s="21"/>
      <c r="I392" s="21"/>
      <c r="J392" s="21"/>
    </row>
    <row r="393" spans="5:10">
      <c r="E393" s="21"/>
      <c r="F393" s="17"/>
      <c r="G393" s="21"/>
      <c r="H393" s="21"/>
      <c r="I393" s="21"/>
      <c r="J393" s="21"/>
    </row>
    <row r="394" spans="5:10">
      <c r="E394" s="21"/>
      <c r="F394" s="17"/>
      <c r="G394" s="21"/>
      <c r="H394" s="21"/>
      <c r="I394" s="21"/>
      <c r="J394" s="21"/>
    </row>
    <row r="395" spans="5:10">
      <c r="E395" s="21"/>
      <c r="F395" s="17"/>
      <c r="G395" s="21"/>
      <c r="H395" s="21"/>
      <c r="I395" s="21"/>
      <c r="J395" s="21"/>
    </row>
    <row r="396" spans="5:10">
      <c r="E396" s="21"/>
      <c r="F396" s="17"/>
      <c r="G396" s="21"/>
      <c r="H396" s="21"/>
      <c r="I396" s="21"/>
      <c r="J396" s="21"/>
    </row>
    <row r="397" spans="5:10">
      <c r="E397" s="21"/>
      <c r="F397" s="17"/>
      <c r="G397" s="21"/>
      <c r="H397" s="21"/>
      <c r="I397" s="21"/>
      <c r="J397" s="21"/>
    </row>
    <row r="398" spans="5:10">
      <c r="E398" s="21"/>
      <c r="F398" s="17"/>
      <c r="G398" s="21"/>
      <c r="H398" s="21"/>
      <c r="I398" s="21"/>
      <c r="J398" s="21"/>
    </row>
    <row r="399" spans="5:10">
      <c r="E399" s="21"/>
      <c r="F399" s="17"/>
      <c r="G399" s="21"/>
      <c r="H399" s="21"/>
      <c r="I399" s="21"/>
      <c r="J399" s="21"/>
    </row>
    <row r="400" spans="5:10">
      <c r="E400" s="21"/>
      <c r="F400" s="17"/>
      <c r="G400" s="21"/>
      <c r="H400" s="21"/>
      <c r="I400" s="21"/>
      <c r="J400" s="21"/>
    </row>
    <row r="401" spans="5:10">
      <c r="E401" s="21"/>
      <c r="F401" s="17"/>
      <c r="G401" s="21"/>
      <c r="H401" s="21"/>
      <c r="I401" s="21"/>
      <c r="J401" s="21"/>
    </row>
    <row r="402" spans="5:10">
      <c r="E402" s="21"/>
      <c r="F402" s="17"/>
      <c r="G402" s="21"/>
      <c r="H402" s="21"/>
      <c r="I402" s="21"/>
      <c r="J402" s="21"/>
    </row>
    <row r="403" spans="5:10">
      <c r="E403" s="21"/>
      <c r="F403" s="17"/>
      <c r="G403" s="21"/>
      <c r="H403" s="21"/>
      <c r="I403" s="21"/>
      <c r="J403" s="21"/>
    </row>
    <row r="404" spans="5:10">
      <c r="E404" s="21"/>
      <c r="F404" s="17"/>
      <c r="G404" s="21"/>
      <c r="H404" s="21"/>
      <c r="I404" s="21"/>
      <c r="J404" s="21"/>
    </row>
    <row r="405" spans="5:10">
      <c r="E405" s="21"/>
      <c r="F405" s="17"/>
      <c r="G405" s="21"/>
      <c r="H405" s="21"/>
      <c r="I405" s="21"/>
      <c r="J405" s="21"/>
    </row>
    <row r="406" spans="5:10">
      <c r="E406" s="21"/>
      <c r="F406" s="17"/>
      <c r="G406" s="21"/>
      <c r="H406" s="21"/>
      <c r="I406" s="21"/>
      <c r="J406" s="21"/>
    </row>
    <row r="407" spans="5:10">
      <c r="E407" s="21"/>
      <c r="F407" s="17"/>
      <c r="G407" s="21"/>
      <c r="H407" s="21"/>
      <c r="I407" s="21"/>
      <c r="J407" s="21"/>
    </row>
    <row r="408" spans="5:10">
      <c r="E408" s="21"/>
      <c r="F408" s="17"/>
      <c r="G408" s="21"/>
      <c r="H408" s="21"/>
      <c r="I408" s="21"/>
      <c r="J408" s="21"/>
    </row>
    <row r="409" spans="5:10">
      <c r="E409" s="21"/>
      <c r="F409" s="17"/>
      <c r="G409" s="21"/>
      <c r="H409" s="21"/>
      <c r="I409" s="21"/>
      <c r="J409" s="21"/>
    </row>
    <row r="410" spans="5:10">
      <c r="E410" s="21"/>
      <c r="F410" s="17"/>
      <c r="G410" s="21"/>
      <c r="H410" s="21"/>
      <c r="I410" s="21"/>
      <c r="J410" s="21"/>
    </row>
    <row r="411" spans="5:10">
      <c r="E411" s="21"/>
      <c r="F411" s="17"/>
      <c r="G411" s="21"/>
      <c r="H411" s="21"/>
      <c r="I411" s="21"/>
      <c r="J411" s="21"/>
    </row>
    <row r="412" spans="5:10">
      <c r="E412" s="21"/>
      <c r="F412" s="17"/>
      <c r="G412" s="21"/>
      <c r="H412" s="21"/>
      <c r="I412" s="21"/>
      <c r="J412" s="21"/>
    </row>
    <row r="413" spans="5:10">
      <c r="E413" s="21"/>
      <c r="F413" s="17"/>
      <c r="G413" s="21"/>
      <c r="H413" s="21"/>
      <c r="I413" s="21"/>
      <c r="J413" s="21"/>
    </row>
    <row r="414" spans="5:10">
      <c r="E414" s="21"/>
      <c r="F414" s="17"/>
      <c r="G414" s="21"/>
      <c r="H414" s="21"/>
      <c r="I414" s="21"/>
      <c r="J414" s="21"/>
    </row>
    <row r="415" spans="5:10">
      <c r="E415" s="21"/>
      <c r="F415" s="17"/>
      <c r="G415" s="21"/>
      <c r="H415" s="21"/>
      <c r="I415" s="21"/>
      <c r="J415" s="21"/>
    </row>
    <row r="416" spans="5:10">
      <c r="E416" s="21"/>
      <c r="F416" s="17"/>
      <c r="G416" s="21"/>
      <c r="H416" s="21"/>
      <c r="I416" s="21"/>
      <c r="J416" s="21"/>
    </row>
    <row r="417" spans="5:10">
      <c r="E417" s="21"/>
      <c r="F417" s="17"/>
      <c r="G417" s="21"/>
      <c r="H417" s="21"/>
      <c r="I417" s="21"/>
      <c r="J417" s="21"/>
    </row>
    <row r="418" spans="5:10">
      <c r="E418" s="21"/>
      <c r="F418" s="17"/>
      <c r="G418" s="21"/>
      <c r="H418" s="21"/>
      <c r="I418" s="21"/>
      <c r="J418" s="21"/>
    </row>
    <row r="419" spans="5:10">
      <c r="E419" s="21"/>
      <c r="F419" s="17"/>
      <c r="G419" s="21"/>
      <c r="H419" s="21"/>
      <c r="I419" s="21"/>
      <c r="J419" s="21"/>
    </row>
    <row r="420" spans="5:10">
      <c r="E420" s="21"/>
      <c r="F420" s="17"/>
      <c r="G420" s="21"/>
      <c r="H420" s="21"/>
      <c r="I420" s="21"/>
      <c r="J420" s="21"/>
    </row>
    <row r="421" spans="5:10">
      <c r="E421" s="21"/>
      <c r="F421" s="17"/>
      <c r="G421" s="21"/>
      <c r="H421" s="21"/>
      <c r="I421" s="21"/>
      <c r="J421" s="21"/>
    </row>
    <row r="422" spans="5:10">
      <c r="E422" s="21"/>
      <c r="F422" s="17"/>
      <c r="G422" s="21"/>
      <c r="H422" s="21"/>
      <c r="I422" s="21"/>
      <c r="J422" s="21"/>
    </row>
    <row r="423" spans="5:10">
      <c r="E423" s="21"/>
      <c r="F423" s="17"/>
      <c r="G423" s="21"/>
      <c r="H423" s="21"/>
      <c r="I423" s="21"/>
      <c r="J423" s="21"/>
    </row>
    <row r="424" spans="5:10">
      <c r="E424" s="21"/>
      <c r="F424" s="17"/>
      <c r="G424" s="21"/>
      <c r="H424" s="21"/>
      <c r="I424" s="21"/>
      <c r="J424" s="21"/>
    </row>
    <row r="425" spans="5:10">
      <c r="E425" s="21"/>
      <c r="F425" s="17"/>
      <c r="G425" s="21"/>
      <c r="H425" s="21"/>
      <c r="I425" s="21"/>
      <c r="J425" s="21"/>
    </row>
    <row r="426" spans="5:10">
      <c r="E426" s="21"/>
      <c r="F426" s="17"/>
      <c r="G426" s="21"/>
      <c r="H426" s="21"/>
      <c r="I426" s="21"/>
      <c r="J426" s="21"/>
    </row>
    <row r="427" spans="5:10">
      <c r="E427" s="21"/>
      <c r="F427" s="17"/>
      <c r="G427" s="21"/>
      <c r="H427" s="21"/>
      <c r="I427" s="21"/>
      <c r="J427" s="21"/>
    </row>
    <row r="428" spans="5:10">
      <c r="E428" s="21"/>
      <c r="F428" s="17"/>
      <c r="G428" s="21"/>
      <c r="H428" s="21"/>
      <c r="I428" s="21"/>
      <c r="J428" s="21"/>
    </row>
    <row r="429" spans="5:10">
      <c r="E429" s="21"/>
      <c r="F429" s="17"/>
      <c r="G429" s="21"/>
      <c r="H429" s="21"/>
      <c r="I429" s="21"/>
      <c r="J429" s="21"/>
    </row>
    <row r="430" spans="5:10">
      <c r="E430" s="21"/>
      <c r="F430" s="17"/>
      <c r="G430" s="21"/>
      <c r="H430" s="21"/>
      <c r="I430" s="21"/>
      <c r="J430" s="21"/>
    </row>
    <row r="431" spans="5:10">
      <c r="E431" s="21"/>
      <c r="F431" s="17"/>
      <c r="G431" s="21"/>
      <c r="H431" s="21"/>
      <c r="I431" s="21"/>
      <c r="J431" s="21"/>
    </row>
    <row r="432" spans="5: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sheetData>
  <dataConsolidate/>
  <mergeCells count="48">
    <mergeCell ref="L257:R258"/>
    <mergeCell ref="B264:D264"/>
    <mergeCell ref="A266:B266"/>
    <mergeCell ref="A267:B267"/>
    <mergeCell ref="A272:B272"/>
    <mergeCell ref="A270:B271"/>
    <mergeCell ref="C270:D271"/>
    <mergeCell ref="I270:I271"/>
    <mergeCell ref="H270:H271"/>
    <mergeCell ref="G270:G271"/>
    <mergeCell ref="F270:F271"/>
    <mergeCell ref="E270:E271"/>
    <mergeCell ref="M166:O166"/>
    <mergeCell ref="M167:O167"/>
    <mergeCell ref="B225:C225"/>
    <mergeCell ref="B226:C226"/>
    <mergeCell ref="B227:C227"/>
    <mergeCell ref="Z171:AG171"/>
    <mergeCell ref="AH120:AO120"/>
    <mergeCell ref="AH123:AJ123"/>
    <mergeCell ref="A9:A11"/>
    <mergeCell ref="B9:B10"/>
    <mergeCell ref="C9:C10"/>
    <mergeCell ref="A13:J13"/>
    <mergeCell ref="T15:X15"/>
    <mergeCell ref="Z120:AF120"/>
    <mergeCell ref="S160:U161"/>
    <mergeCell ref="M165:T165"/>
    <mergeCell ref="Z167:AG167"/>
    <mergeCell ref="Z170:AB170"/>
    <mergeCell ref="T69:X69"/>
    <mergeCell ref="T95:X95"/>
    <mergeCell ref="T120:X120"/>
    <mergeCell ref="B237:D237"/>
    <mergeCell ref="B255:D255"/>
    <mergeCell ref="B7:D7"/>
    <mergeCell ref="A1:J1"/>
    <mergeCell ref="A2:J2"/>
    <mergeCell ref="B3:D3"/>
    <mergeCell ref="B4:D4"/>
    <mergeCell ref="B5:D5"/>
    <mergeCell ref="B6:D6"/>
    <mergeCell ref="B190:D190"/>
    <mergeCell ref="B195:D195"/>
    <mergeCell ref="B199:D199"/>
    <mergeCell ref="B203:D203"/>
    <mergeCell ref="B207:D207"/>
    <mergeCell ref="B217:D217"/>
  </mergeCells>
  <dataValidations disablePrompts="1" count="3">
    <dataValidation type="list" allowBlank="1" showInputMessage="1" showErrorMessage="1" sqref="B19 B25 B31 B37 B43 B49 B55 B61 B74 B81 B88 B99 B106 B113 B126 B133 B140 B147 B154 B166 B171 B176 B194 B198 B202 B206 A210:A216 D259:D263 D221:D223 D225:D227 D229:D230 D232:D236 D240 D242:D244 D246:D247 D249:D253" xr:uid="{00000000-0002-0000-1A00-000000000000}">
      <formula1>$U$1:$U$3</formula1>
    </dataValidation>
    <dataValidation type="list" allowBlank="1" showInputMessage="1" showErrorMessage="1" promptTitle="College" prompt="Choose college for graduate student.  If tuition is not allowed by sponsor, choose Not Allowed." sqref="C132:C136 C139:C143 C146:C150 C153:C157 C125:C129" xr:uid="{00000000-0002-0000-1A00-000001000000}">
      <formula1>$AH$126:$AH$161</formula1>
    </dataValidation>
    <dataValidation allowBlank="1" sqref="B228:B236" xr:uid="{00000000-0002-0000-1A00-000002000000}"/>
  </dataValidations>
  <pageMargins left="0.25" right="0.25" top="0.75" bottom="0.75" header="0.3" footer="0.3"/>
  <pageSetup scale="89" fitToHeight="0"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pageSetUpPr fitToPage="1"/>
  </sheetPr>
  <dimension ref="A1:AR542"/>
  <sheetViews>
    <sheetView zoomScale="90" zoomScaleNormal="90" workbookViewId="0">
      <selection sqref="A1:O1"/>
    </sheetView>
  </sheetViews>
  <sheetFormatPr defaultColWidth="9.109375" defaultRowHeight="13.2"/>
  <cols>
    <col min="1" max="1" width="30.109375" customWidth="1"/>
    <col min="2" max="2" width="24" customWidth="1"/>
    <col min="3" max="3" width="35.44140625" bestFit="1" customWidth="1"/>
    <col min="4" max="4" width="15.5546875" customWidth="1"/>
    <col min="5" max="5" width="14.6640625" customWidth="1"/>
    <col min="6" max="6" width="14.6640625" style="4" customWidth="1"/>
    <col min="7" max="10" width="14.6640625" customWidth="1"/>
    <col min="11" max="11" width="10.33203125" customWidth="1"/>
    <col min="12" max="12" width="15.6640625" customWidth="1"/>
    <col min="13" max="13" width="16.5546875" customWidth="1"/>
    <col min="14" max="25" width="10.6640625" customWidth="1"/>
    <col min="26" max="26" width="17.88671875" customWidth="1"/>
    <col min="27" max="27" width="18.109375" customWidth="1"/>
    <col min="28" max="33" width="10.6640625" customWidth="1"/>
    <col min="34" max="34" width="36.6640625" bestFit="1" customWidth="1"/>
  </cols>
  <sheetData>
    <row r="1" spans="1:24" s="111" customFormat="1" ht="17.399999999999999">
      <c r="A1" s="611" t="s">
        <v>200</v>
      </c>
      <c r="B1" s="611"/>
      <c r="C1" s="611"/>
      <c r="D1" s="611"/>
      <c r="E1" s="611"/>
      <c r="F1" s="611"/>
      <c r="G1" s="611"/>
      <c r="H1" s="611"/>
      <c r="I1" s="611"/>
      <c r="J1" s="611"/>
      <c r="K1" s="108"/>
      <c r="M1" s="565"/>
      <c r="N1" s="110"/>
      <c r="O1" s="110"/>
      <c r="P1" s="109"/>
      <c r="U1" s="111" t="s">
        <v>328</v>
      </c>
    </row>
    <row r="2" spans="1:24" s="111" customFormat="1" ht="15">
      <c r="A2" s="697" t="s">
        <v>110</v>
      </c>
      <c r="B2" s="697"/>
      <c r="C2" s="697"/>
      <c r="D2" s="697"/>
      <c r="E2" s="697"/>
      <c r="F2" s="697"/>
      <c r="G2" s="697"/>
      <c r="H2" s="697"/>
      <c r="I2" s="697"/>
      <c r="J2" s="697"/>
      <c r="K2" s="1"/>
      <c r="L2" s="1"/>
      <c r="M2" s="1"/>
      <c r="N2" s="1"/>
      <c r="O2" s="1"/>
      <c r="P2" s="1"/>
      <c r="Q2" s="1"/>
      <c r="U2" s="111" t="s">
        <v>329</v>
      </c>
    </row>
    <row r="3" spans="1:24" s="111" customFormat="1" ht="15.6">
      <c r="A3" s="108" t="s">
        <v>79</v>
      </c>
      <c r="B3" s="643">
        <v>2104048</v>
      </c>
      <c r="C3" s="643"/>
      <c r="D3" s="643"/>
      <c r="G3" s="108"/>
      <c r="I3" s="108"/>
      <c r="J3" s="130"/>
      <c r="K3" s="108"/>
      <c r="L3" s="110"/>
      <c r="M3" s="110"/>
      <c r="N3" s="110"/>
      <c r="O3" s="110"/>
      <c r="P3" s="110"/>
      <c r="Q3" s="109"/>
      <c r="U3" s="111" t="s">
        <v>330</v>
      </c>
    </row>
    <row r="4" spans="1:24" s="111" customFormat="1" ht="15.6">
      <c r="A4" s="108" t="s">
        <v>70</v>
      </c>
      <c r="B4" s="681" t="s">
        <v>346</v>
      </c>
      <c r="C4" s="681"/>
      <c r="D4" s="681"/>
    </row>
    <row r="5" spans="1:24" s="111" customFormat="1" ht="15.6">
      <c r="A5" s="108" t="s">
        <v>84</v>
      </c>
      <c r="B5" s="681" t="s">
        <v>344</v>
      </c>
      <c r="C5" s="681"/>
      <c r="D5" s="681"/>
      <c r="F5" s="109"/>
      <c r="K5" s="108"/>
    </row>
    <row r="6" spans="1:24" s="111" customFormat="1" ht="15.6">
      <c r="A6" s="108" t="s">
        <v>182</v>
      </c>
      <c r="B6" s="609"/>
      <c r="C6" s="609"/>
      <c r="D6" s="609"/>
      <c r="K6" s="108"/>
    </row>
    <row r="7" spans="1:24" s="111" customFormat="1" ht="15.6">
      <c r="A7" s="108" t="s">
        <v>248</v>
      </c>
      <c r="B7" s="644"/>
      <c r="C7" s="644"/>
      <c r="D7" s="644"/>
      <c r="K7" s="108"/>
    </row>
    <row r="8" spans="1:24" s="111" customFormat="1" ht="15.6">
      <c r="A8" s="108"/>
      <c r="B8" s="130"/>
      <c r="C8" s="130"/>
      <c r="D8" s="130"/>
      <c r="F8" s="109"/>
      <c r="K8" s="108"/>
      <c r="L8" s="293"/>
    </row>
    <row r="9" spans="1:24" s="111" customFormat="1" ht="15.6">
      <c r="A9" s="683" t="s">
        <v>331</v>
      </c>
      <c r="B9" s="684" t="s">
        <v>332</v>
      </c>
      <c r="C9" s="684" t="s">
        <v>333</v>
      </c>
      <c r="D9" s="130"/>
      <c r="F9" s="109"/>
      <c r="K9" s="108"/>
      <c r="L9" s="293"/>
    </row>
    <row r="10" spans="1:24" s="111" customFormat="1" ht="15.6">
      <c r="A10" s="683"/>
      <c r="B10" s="684"/>
      <c r="C10" s="684"/>
      <c r="D10" s="130"/>
      <c r="F10" s="109"/>
      <c r="K10" s="108"/>
      <c r="L10" s="293"/>
    </row>
    <row r="11" spans="1:24" s="111" customFormat="1" ht="15.6">
      <c r="A11" s="683"/>
      <c r="B11" s="493">
        <f>J19+J22</f>
        <v>0</v>
      </c>
      <c r="C11" s="493">
        <v>0</v>
      </c>
      <c r="D11" s="495"/>
      <c r="F11" s="109"/>
      <c r="K11" s="108"/>
      <c r="L11" s="293"/>
    </row>
    <row r="12" spans="1:24" s="111" customFormat="1" ht="16.2" thickBot="1">
      <c r="A12" s="108"/>
      <c r="B12" s="130"/>
      <c r="C12" s="130"/>
      <c r="D12" s="130"/>
      <c r="F12" s="109"/>
      <c r="K12" s="108"/>
      <c r="L12" s="293"/>
    </row>
    <row r="13" spans="1:24" ht="15" customHeight="1" thickBot="1">
      <c r="A13" s="612" t="s">
        <v>183</v>
      </c>
      <c r="B13" s="612"/>
      <c r="C13" s="612"/>
      <c r="D13" s="612"/>
      <c r="E13" s="612"/>
      <c r="F13" s="612"/>
      <c r="G13" s="612"/>
      <c r="H13" s="612"/>
      <c r="I13" s="612"/>
      <c r="J13" s="612"/>
      <c r="K13" s="107"/>
      <c r="M13" s="37" t="s">
        <v>74</v>
      </c>
      <c r="N13" s="38"/>
      <c r="O13" s="39"/>
      <c r="P13" s="225">
        <f>'Cumulative Budget Request '!Q6</f>
        <v>566</v>
      </c>
    </row>
    <row r="14" spans="1:24" ht="13.8" thickBot="1">
      <c r="J14" s="33"/>
      <c r="M14" s="40" t="s">
        <v>75</v>
      </c>
      <c r="N14" s="41"/>
      <c r="O14" s="41"/>
      <c r="P14" s="226">
        <f>'Cumulative Budget Request '!Q7</f>
        <v>0.03</v>
      </c>
    </row>
    <row r="15" spans="1:24">
      <c r="A15" s="1" t="s">
        <v>16</v>
      </c>
      <c r="C15" s="58"/>
      <c r="D15" s="58"/>
      <c r="E15" s="8"/>
      <c r="F15" s="8"/>
      <c r="G15" s="8"/>
      <c r="H15" s="8"/>
      <c r="I15" s="8"/>
      <c r="J15" s="45"/>
      <c r="L15" s="58" t="s">
        <v>118</v>
      </c>
      <c r="M15" s="71" t="s">
        <v>80</v>
      </c>
      <c r="N15" s="71"/>
      <c r="O15" s="71" t="s">
        <v>245</v>
      </c>
      <c r="P15" s="71" t="s">
        <v>108</v>
      </c>
      <c r="Q15" s="71" t="s">
        <v>18</v>
      </c>
      <c r="R15" s="71"/>
      <c r="T15" s="660" t="s">
        <v>116</v>
      </c>
      <c r="U15" s="660"/>
      <c r="V15" s="660"/>
      <c r="W15" s="660"/>
      <c r="X15" s="660"/>
    </row>
    <row r="16" spans="1:24">
      <c r="A16" s="1" t="s">
        <v>17</v>
      </c>
      <c r="C16" s="92"/>
      <c r="D16" s="92"/>
      <c r="E16" s="18" t="s">
        <v>2</v>
      </c>
      <c r="F16" s="18" t="s">
        <v>3</v>
      </c>
      <c r="G16" s="18" t="s">
        <v>4</v>
      </c>
      <c r="H16" s="18" t="s">
        <v>8</v>
      </c>
      <c r="I16" s="18" t="s">
        <v>9</v>
      </c>
      <c r="J16" s="46" t="s">
        <v>1</v>
      </c>
      <c r="L16" s="78" t="s">
        <v>117</v>
      </c>
      <c r="M16" s="46" t="s">
        <v>15</v>
      </c>
      <c r="N16" s="46" t="s">
        <v>245</v>
      </c>
      <c r="O16" s="46" t="s">
        <v>101</v>
      </c>
      <c r="P16" s="46" t="s">
        <v>109</v>
      </c>
      <c r="Q16" s="46" t="s">
        <v>111</v>
      </c>
      <c r="R16" s="46" t="s">
        <v>101</v>
      </c>
      <c r="S16" s="23"/>
      <c r="T16" s="24" t="s">
        <v>31</v>
      </c>
      <c r="U16" s="15" t="s">
        <v>32</v>
      </c>
      <c r="V16" s="15" t="s">
        <v>33</v>
      </c>
      <c r="W16" s="15" t="s">
        <v>34</v>
      </c>
      <c r="X16" s="15" t="s">
        <v>35</v>
      </c>
    </row>
    <row r="17" spans="1:28">
      <c r="A17" s="58" t="s">
        <v>61</v>
      </c>
      <c r="B17" s="58" t="s">
        <v>62</v>
      </c>
      <c r="D17" s="4"/>
      <c r="E17" s="3"/>
      <c r="F17" s="3"/>
      <c r="G17" s="3"/>
      <c r="H17" s="3"/>
      <c r="I17" s="3"/>
      <c r="J17" s="47"/>
      <c r="L17" s="24"/>
      <c r="M17" s="63"/>
      <c r="N17" s="63"/>
      <c r="O17" s="63"/>
      <c r="P17" s="229"/>
      <c r="Q17" s="63"/>
      <c r="R17" s="229"/>
      <c r="S17" s="3"/>
      <c r="T17" s="24"/>
      <c r="U17" s="15"/>
      <c r="V17" s="15"/>
      <c r="W17" s="15"/>
      <c r="X17" s="15"/>
      <c r="Y17" s="4"/>
      <c r="Z17" s="4"/>
      <c r="AA17" s="4"/>
      <c r="AB17" s="4"/>
    </row>
    <row r="18" spans="1:28">
      <c r="A18" s="103"/>
      <c r="B18" s="15" t="s">
        <v>334</v>
      </c>
      <c r="D18" s="34" t="s">
        <v>121</v>
      </c>
      <c r="E18" s="100">
        <f>ROUND($Q18*$R18,6)</f>
        <v>0</v>
      </c>
      <c r="F18" s="100">
        <f>ROUND($Q19*$R19,6)</f>
        <v>0</v>
      </c>
      <c r="G18" s="100">
        <f>ROUND($Q20*$R20,6)</f>
        <v>0</v>
      </c>
      <c r="H18" s="100">
        <f>ROUND($Q21*$R21,6)</f>
        <v>0</v>
      </c>
      <c r="I18" s="100">
        <f>ROUND($Q22*$R22,6)</f>
        <v>0</v>
      </c>
      <c r="J18" s="47"/>
      <c r="L18" s="150">
        <v>0</v>
      </c>
      <c r="M18" s="230">
        <f>ROUND(L18/12,2)</f>
        <v>0</v>
      </c>
      <c r="N18" s="230">
        <v>0</v>
      </c>
      <c r="O18" s="224">
        <v>0</v>
      </c>
      <c r="P18" s="227">
        <v>1.03</v>
      </c>
      <c r="Q18" s="228">
        <v>0</v>
      </c>
      <c r="R18" s="224">
        <v>12</v>
      </c>
      <c r="S18" s="3"/>
      <c r="T18" s="25" t="e">
        <f>(E20+E21)/E19</f>
        <v>#DIV/0!</v>
      </c>
      <c r="U18" s="25" t="e">
        <f>(F20+F21)/F19</f>
        <v>#DIV/0!</v>
      </c>
      <c r="V18" s="25" t="e">
        <f>(G20+G21)/G19</f>
        <v>#DIV/0!</v>
      </c>
      <c r="W18" s="25" t="e">
        <f>(H20+H21)/H19</f>
        <v>#DIV/0!</v>
      </c>
      <c r="X18" s="25" t="e">
        <f>(I20+I21)/I19</f>
        <v>#DIV/0!</v>
      </c>
      <c r="Y18" s="4"/>
      <c r="Z18" s="4"/>
      <c r="AA18" s="4"/>
      <c r="AB18" s="4"/>
    </row>
    <row r="19" spans="1:28">
      <c r="B19" s="29" t="s">
        <v>328</v>
      </c>
      <c r="C19" s="100"/>
      <c r="D19" s="74" t="s">
        <v>15</v>
      </c>
      <c r="E19" s="57">
        <f>ROUND((M18+N18)*E18*P18,0)</f>
        <v>0</v>
      </c>
      <c r="F19" s="57">
        <f>ROUND((M18+N18)*F18*P18*P19,0)</f>
        <v>0</v>
      </c>
      <c r="G19" s="57">
        <f>ROUND((M18+N18)*G18*P18*P19*P20,0)</f>
        <v>0</v>
      </c>
      <c r="H19" s="57">
        <f>ROUND((M18+N18)*H18*P18*P19*P20*P21,0)</f>
        <v>0</v>
      </c>
      <c r="I19" s="57">
        <f>ROUND((M18+N18)*I18*P18*P19*P20*P21*P22,0)</f>
        <v>0</v>
      </c>
      <c r="J19" s="172">
        <f>SUM(E19:I19)</f>
        <v>0</v>
      </c>
      <c r="L19" s="231"/>
      <c r="M19" s="63"/>
      <c r="N19" s="63"/>
      <c r="O19" s="63"/>
      <c r="P19" s="227">
        <v>1.03</v>
      </c>
      <c r="Q19" s="228">
        <v>0</v>
      </c>
      <c r="R19" s="224">
        <v>12</v>
      </c>
      <c r="S19" s="17"/>
    </row>
    <row r="20" spans="1:28">
      <c r="A20" s="10"/>
      <c r="B20" s="4"/>
      <c r="C20" s="100"/>
      <c r="D20" s="74" t="s">
        <v>30</v>
      </c>
      <c r="E20" s="57">
        <f>ROUND(E19*$P$13,0)</f>
        <v>0</v>
      </c>
      <c r="F20" s="57">
        <f>ROUND(F19*$P$13,0)</f>
        <v>0</v>
      </c>
      <c r="G20" s="57">
        <f>ROUND(G19*$P$13,0)</f>
        <v>0</v>
      </c>
      <c r="H20" s="57">
        <f>ROUND(H19*$P$13,0)</f>
        <v>0</v>
      </c>
      <c r="I20" s="57">
        <f>ROUND(I19*$P$13,0)</f>
        <v>0</v>
      </c>
      <c r="J20" s="172">
        <f>SUM(E20:I20)</f>
        <v>0</v>
      </c>
      <c r="L20" s="231"/>
      <c r="M20" s="63"/>
      <c r="N20" s="63"/>
      <c r="O20" s="63"/>
      <c r="P20" s="227">
        <v>1.03</v>
      </c>
      <c r="Q20" s="228">
        <v>0</v>
      </c>
      <c r="R20" s="224">
        <v>12</v>
      </c>
      <c r="S20" s="17"/>
      <c r="T20" s="25"/>
      <c r="U20" s="25"/>
      <c r="V20" s="25"/>
      <c r="W20" s="25"/>
      <c r="X20" s="25"/>
    </row>
    <row r="21" spans="1:28" ht="15">
      <c r="A21" s="10"/>
      <c r="B21" s="4"/>
      <c r="C21" s="100"/>
      <c r="D21" s="74" t="s">
        <v>29</v>
      </c>
      <c r="E21" s="184">
        <f>ROUND($P$14*E18,0)</f>
        <v>0</v>
      </c>
      <c r="F21" s="184">
        <f>ROUND($P$14*F18,0)</f>
        <v>0</v>
      </c>
      <c r="G21" s="184">
        <f>ROUND($P$14*G18,0)</f>
        <v>0</v>
      </c>
      <c r="H21" s="184">
        <f>ROUND($P$14*H18,0)</f>
        <v>0</v>
      </c>
      <c r="I21" s="184">
        <f>ROUND($P$14*I18,0)</f>
        <v>0</v>
      </c>
      <c r="J21" s="181">
        <f>SUM(E21:I21)</f>
        <v>0</v>
      </c>
      <c r="L21" s="231"/>
      <c r="M21" s="63"/>
      <c r="N21" s="63"/>
      <c r="O21" s="63"/>
      <c r="P21" s="227">
        <v>1.03</v>
      </c>
      <c r="Q21" s="228">
        <v>0</v>
      </c>
      <c r="R21" s="224">
        <v>12</v>
      </c>
      <c r="S21" s="17"/>
      <c r="T21" s="25"/>
      <c r="U21" s="25"/>
      <c r="V21" s="25"/>
      <c r="W21" s="25"/>
      <c r="X21" s="25"/>
    </row>
    <row r="22" spans="1:28">
      <c r="A22" s="10"/>
      <c r="B22" s="4"/>
      <c r="C22" s="100"/>
      <c r="D22" s="77" t="s">
        <v>171</v>
      </c>
      <c r="E22" s="185">
        <f>SUM(E20:E21)</f>
        <v>0</v>
      </c>
      <c r="F22" s="185">
        <f t="shared" ref="F22:I22" si="0">SUM(F20:F21)</f>
        <v>0</v>
      </c>
      <c r="G22" s="185">
        <f t="shared" si="0"/>
        <v>0</v>
      </c>
      <c r="H22" s="185">
        <f t="shared" si="0"/>
        <v>0</v>
      </c>
      <c r="I22" s="185">
        <f t="shared" si="0"/>
        <v>0</v>
      </c>
      <c r="J22" s="186">
        <f>SUM(J20:J21)</f>
        <v>0</v>
      </c>
      <c r="L22" s="231"/>
      <c r="M22" s="63"/>
      <c r="N22" s="63"/>
      <c r="O22" s="63"/>
      <c r="P22" s="227">
        <v>1.03</v>
      </c>
      <c r="Q22" s="228">
        <v>0</v>
      </c>
      <c r="R22" s="224">
        <v>12</v>
      </c>
      <c r="S22" s="17"/>
      <c r="T22" s="25"/>
      <c r="U22" s="25"/>
      <c r="V22" s="25"/>
      <c r="W22" s="25"/>
      <c r="X22" s="25"/>
    </row>
    <row r="23" spans="1:28">
      <c r="A23" s="10"/>
      <c r="B23" s="4"/>
      <c r="C23" s="100"/>
      <c r="D23" s="74"/>
      <c r="E23" s="17"/>
      <c r="F23" s="17"/>
      <c r="G23" s="17"/>
      <c r="H23" s="17"/>
      <c r="I23" s="17"/>
      <c r="J23" s="26"/>
      <c r="L23" s="231"/>
      <c r="M23" s="63"/>
      <c r="N23" s="63"/>
      <c r="O23" s="63"/>
      <c r="P23" s="32"/>
      <c r="Q23" s="63"/>
      <c r="R23" s="32"/>
      <c r="S23" s="17"/>
      <c r="T23" s="5"/>
      <c r="U23" s="4"/>
    </row>
    <row r="24" spans="1:28">
      <c r="A24" s="494"/>
      <c r="B24" s="15" t="s">
        <v>334</v>
      </c>
      <c r="C24" s="101"/>
      <c r="D24" s="34" t="s">
        <v>121</v>
      </c>
      <c r="E24" s="100">
        <f>ROUND($Q24*$R24,6)</f>
        <v>0</v>
      </c>
      <c r="F24" s="100">
        <f>ROUND($Q25*$R25,6)</f>
        <v>0</v>
      </c>
      <c r="G24" s="100">
        <f>ROUND($Q26*$R26,6)</f>
        <v>0</v>
      </c>
      <c r="H24" s="100">
        <f>ROUND($Q27*$R27,6)</f>
        <v>0</v>
      </c>
      <c r="I24" s="100">
        <f>ROUND($Q28*$R28,6)</f>
        <v>0</v>
      </c>
      <c r="J24" s="47"/>
      <c r="L24" s="150">
        <v>0</v>
      </c>
      <c r="M24" s="230">
        <f>ROUND(L24/12,2)</f>
        <v>0</v>
      </c>
      <c r="N24" s="230">
        <v>0</v>
      </c>
      <c r="O24" s="224">
        <v>0</v>
      </c>
      <c r="P24" s="227">
        <v>1.03</v>
      </c>
      <c r="Q24" s="228">
        <v>0</v>
      </c>
      <c r="R24" s="76">
        <f>$R$18</f>
        <v>12</v>
      </c>
      <c r="S24" s="3"/>
      <c r="T24" s="25" t="e">
        <f>(E26+E27)/E25</f>
        <v>#DIV/0!</v>
      </c>
      <c r="U24" s="25" t="e">
        <f>(F26+F27)/F25</f>
        <v>#DIV/0!</v>
      </c>
      <c r="V24" s="25" t="e">
        <f>(G26+G27)/G25</f>
        <v>#DIV/0!</v>
      </c>
      <c r="W24" s="25" t="e">
        <f>(H26+H27)/H25</f>
        <v>#DIV/0!</v>
      </c>
      <c r="X24" s="25" t="e">
        <f>(I26+I27)/I25</f>
        <v>#DIV/0!</v>
      </c>
    </row>
    <row r="25" spans="1:28">
      <c r="A25" s="10"/>
      <c r="B25" s="29" t="s">
        <v>328</v>
      </c>
      <c r="C25" s="100"/>
      <c r="D25" s="74" t="s">
        <v>15</v>
      </c>
      <c r="E25" s="57">
        <f>ROUND((M24+N24)*E24*P24,0)</f>
        <v>0</v>
      </c>
      <c r="F25" s="57">
        <f>ROUND((M24+N24)*F24*P24*P25,0)</f>
        <v>0</v>
      </c>
      <c r="G25" s="57">
        <f>ROUND((M24+N24)*G24*P24*P25*P26,0)</f>
        <v>0</v>
      </c>
      <c r="H25" s="57">
        <f>ROUND((M24+N24)*H24*P24*P25*P26*P27,0)</f>
        <v>0</v>
      </c>
      <c r="I25" s="57">
        <f>ROUND((M24+N24)*I24*P24*P25*P26*P27*P28,0)</f>
        <v>0</v>
      </c>
      <c r="J25" s="172">
        <f>SUM(E25:I25)</f>
        <v>0</v>
      </c>
      <c r="L25" s="231"/>
      <c r="M25" s="63"/>
      <c r="N25" s="63"/>
      <c r="O25" s="63"/>
      <c r="P25" s="227">
        <v>1.03</v>
      </c>
      <c r="Q25" s="228">
        <v>0</v>
      </c>
      <c r="R25" s="76">
        <f>$R$19</f>
        <v>12</v>
      </c>
      <c r="S25" s="17"/>
    </row>
    <row r="26" spans="1:28" ht="15" customHeight="1">
      <c r="A26" s="10"/>
      <c r="B26" s="4"/>
      <c r="C26" s="100"/>
      <c r="D26" s="74" t="s">
        <v>30</v>
      </c>
      <c r="E26" s="57">
        <f>ROUND(E25*$P$13,0)</f>
        <v>0</v>
      </c>
      <c r="F26" s="57">
        <f>ROUND(F25*$P$13,0)</f>
        <v>0</v>
      </c>
      <c r="G26" s="57">
        <f>ROUND(G25*$P$13,0)</f>
        <v>0</v>
      </c>
      <c r="H26" s="57">
        <f>ROUND(H25*$P$13,0)</f>
        <v>0</v>
      </c>
      <c r="I26" s="57">
        <f>ROUND(I25*$P$13,0)</f>
        <v>0</v>
      </c>
      <c r="J26" s="172">
        <f>SUM(E26:I26)</f>
        <v>0</v>
      </c>
      <c r="L26" s="231"/>
      <c r="M26" s="63"/>
      <c r="N26" s="63"/>
      <c r="O26" s="63"/>
      <c r="P26" s="227">
        <v>1.03</v>
      </c>
      <c r="Q26" s="228">
        <v>0</v>
      </c>
      <c r="R26" s="76">
        <f>$R$20</f>
        <v>12</v>
      </c>
      <c r="S26" s="17"/>
      <c r="T26" s="25"/>
      <c r="U26" s="25"/>
      <c r="V26" s="25"/>
      <c r="W26" s="25"/>
      <c r="X26" s="25"/>
    </row>
    <row r="27" spans="1:28" ht="13.5" customHeight="1">
      <c r="A27" s="10"/>
      <c r="B27" s="4"/>
      <c r="C27" s="100"/>
      <c r="D27" s="74" t="s">
        <v>29</v>
      </c>
      <c r="E27" s="184">
        <f>ROUND($P$14*E24,0)</f>
        <v>0</v>
      </c>
      <c r="F27" s="184">
        <f>ROUND($P$14*F24,0)</f>
        <v>0</v>
      </c>
      <c r="G27" s="184">
        <f>ROUND($P$14*G24,0)</f>
        <v>0</v>
      </c>
      <c r="H27" s="184">
        <f>ROUND($P$14*H24,0)</f>
        <v>0</v>
      </c>
      <c r="I27" s="184">
        <f>ROUND($P$14*I24,0)</f>
        <v>0</v>
      </c>
      <c r="J27" s="181">
        <f>SUM(E27:I27)</f>
        <v>0</v>
      </c>
      <c r="L27" s="231"/>
      <c r="M27" s="63"/>
      <c r="N27" s="63"/>
      <c r="O27" s="63"/>
      <c r="P27" s="227">
        <v>1.03</v>
      </c>
      <c r="Q27" s="228">
        <v>0</v>
      </c>
      <c r="R27" s="76">
        <f>$R$21</f>
        <v>12</v>
      </c>
      <c r="S27" s="17"/>
      <c r="T27" s="25"/>
      <c r="U27" s="25"/>
      <c r="V27" s="25"/>
      <c r="W27" s="25"/>
      <c r="X27" s="25"/>
    </row>
    <row r="28" spans="1:28">
      <c r="A28" s="10"/>
      <c r="B28" s="4"/>
      <c r="C28" s="100"/>
      <c r="D28" s="77" t="s">
        <v>171</v>
      </c>
      <c r="E28" s="185">
        <f>SUM(E26:E27)</f>
        <v>0</v>
      </c>
      <c r="F28" s="185">
        <f t="shared" ref="F28:I28" si="1">SUM(F26:F27)</f>
        <v>0</v>
      </c>
      <c r="G28" s="185">
        <f t="shared" si="1"/>
        <v>0</v>
      </c>
      <c r="H28" s="185">
        <f t="shared" si="1"/>
        <v>0</v>
      </c>
      <c r="I28" s="185">
        <f t="shared" si="1"/>
        <v>0</v>
      </c>
      <c r="J28" s="186">
        <f>SUM(J26:J27)</f>
        <v>0</v>
      </c>
      <c r="L28" s="231"/>
      <c r="M28" s="63"/>
      <c r="N28" s="63"/>
      <c r="O28" s="63"/>
      <c r="P28" s="227">
        <v>1.03</v>
      </c>
      <c r="Q28" s="228">
        <v>0</v>
      </c>
      <c r="R28" s="76">
        <f>$R$22</f>
        <v>12</v>
      </c>
      <c r="S28" s="17"/>
      <c r="T28" s="25"/>
      <c r="U28" s="25"/>
      <c r="V28" s="25"/>
      <c r="W28" s="25"/>
      <c r="X28" s="25"/>
    </row>
    <row r="29" spans="1:28">
      <c r="A29" s="10"/>
      <c r="B29" s="4"/>
      <c r="C29" s="100"/>
      <c r="D29" s="74"/>
      <c r="E29" s="17"/>
      <c r="F29" s="17"/>
      <c r="G29" s="17"/>
      <c r="H29" s="17"/>
      <c r="I29" s="17"/>
      <c r="J29" s="26"/>
      <c r="L29" s="231"/>
      <c r="M29" s="63"/>
      <c r="N29" s="63"/>
      <c r="O29" s="63"/>
      <c r="P29" s="32"/>
      <c r="Q29" s="63"/>
      <c r="R29" s="32"/>
      <c r="S29" s="17"/>
      <c r="T29" s="5"/>
      <c r="U29" s="4"/>
    </row>
    <row r="30" spans="1:28">
      <c r="A30" s="103"/>
      <c r="B30" s="15" t="s">
        <v>60</v>
      </c>
      <c r="C30" s="101"/>
      <c r="D30" s="34" t="s">
        <v>121</v>
      </c>
      <c r="E30" s="100">
        <f>ROUND($Q30*$R30,6)</f>
        <v>0</v>
      </c>
      <c r="F30" s="100">
        <f>ROUND($Q31*$R31,6)</f>
        <v>0</v>
      </c>
      <c r="G30" s="100">
        <f>ROUND($Q32*$R32,6)</f>
        <v>0</v>
      </c>
      <c r="H30" s="100">
        <f>ROUND($Q33*$R33,6)</f>
        <v>0</v>
      </c>
      <c r="I30" s="100">
        <f>ROUND($Q34*$R34,6)</f>
        <v>0</v>
      </c>
      <c r="J30" s="47"/>
      <c r="L30" s="150">
        <v>0</v>
      </c>
      <c r="M30" s="230">
        <f>ROUND(L30/12,2)</f>
        <v>0</v>
      </c>
      <c r="N30" s="230">
        <v>0</v>
      </c>
      <c r="O30" s="224">
        <v>0</v>
      </c>
      <c r="P30" s="227">
        <v>1.03</v>
      </c>
      <c r="Q30" s="228">
        <v>0</v>
      </c>
      <c r="R30" s="76">
        <f>$R$18</f>
        <v>12</v>
      </c>
      <c r="S30" s="3"/>
      <c r="T30" s="25" t="e">
        <f>(E32+E33)/E31</f>
        <v>#DIV/0!</v>
      </c>
      <c r="U30" s="25" t="e">
        <f>(F32+F33)/F31</f>
        <v>#DIV/0!</v>
      </c>
      <c r="V30" s="25" t="e">
        <f>(G32+G33)/G31</f>
        <v>#DIV/0!</v>
      </c>
      <c r="W30" s="25" t="e">
        <f>(H32+H33)/H31</f>
        <v>#DIV/0!</v>
      </c>
      <c r="X30" s="25" t="e">
        <f>(I32+I33)/I31</f>
        <v>#DIV/0!</v>
      </c>
    </row>
    <row r="31" spans="1:28">
      <c r="B31" s="29" t="s">
        <v>328</v>
      </c>
      <c r="C31" s="100"/>
      <c r="D31" s="74" t="s">
        <v>15</v>
      </c>
      <c r="E31" s="57">
        <f>ROUND((M30+N30)*E30*P30,0)</f>
        <v>0</v>
      </c>
      <c r="F31" s="57">
        <f>ROUND((M30+N30)*F30*P30*P31,0)</f>
        <v>0</v>
      </c>
      <c r="G31" s="57">
        <f>ROUND((M30+N30)*G30*P30*P31*P32,0)</f>
        <v>0</v>
      </c>
      <c r="H31" s="57">
        <f>ROUND((M30+N30)*H30*P30*P31*P32*P33,0)</f>
        <v>0</v>
      </c>
      <c r="I31" s="57">
        <f>ROUND((M30+N30)*I30*P30*P31*P32*P33*P34,0)</f>
        <v>0</v>
      </c>
      <c r="J31" s="172">
        <f>SUM(E31:I31)</f>
        <v>0</v>
      </c>
      <c r="L31" s="231"/>
      <c r="M31" s="63"/>
      <c r="N31" s="63"/>
      <c r="O31" s="63"/>
      <c r="P31" s="227">
        <v>1.03</v>
      </c>
      <c r="Q31" s="228">
        <v>0</v>
      </c>
      <c r="R31" s="76">
        <f>$R$19</f>
        <v>12</v>
      </c>
      <c r="S31" s="17"/>
    </row>
    <row r="32" spans="1:28">
      <c r="A32" s="10"/>
      <c r="B32" s="4"/>
      <c r="C32" s="100"/>
      <c r="D32" s="74" t="s">
        <v>30</v>
      </c>
      <c r="E32" s="57">
        <f>ROUND(E31*$P$13,0)</f>
        <v>0</v>
      </c>
      <c r="F32" s="57">
        <f>ROUND(F31*$P$13,0)</f>
        <v>0</v>
      </c>
      <c r="G32" s="57">
        <f>ROUND(G31*$P$13,0)</f>
        <v>0</v>
      </c>
      <c r="H32" s="57">
        <f>ROUND(H31*$P$13,0)</f>
        <v>0</v>
      </c>
      <c r="I32" s="57">
        <f>ROUND(I31*$P$13,0)</f>
        <v>0</v>
      </c>
      <c r="J32" s="172">
        <f>SUM(E32:I32)</f>
        <v>0</v>
      </c>
      <c r="L32" s="231"/>
      <c r="M32" s="63"/>
      <c r="N32" s="63"/>
      <c r="O32" s="63"/>
      <c r="P32" s="227">
        <v>1.03</v>
      </c>
      <c r="Q32" s="228">
        <v>0</v>
      </c>
      <c r="R32" s="76">
        <f>$R$20</f>
        <v>12</v>
      </c>
      <c r="S32" s="17"/>
      <c r="T32" s="25"/>
      <c r="U32" s="25"/>
      <c r="V32" s="25"/>
      <c r="W32" s="25"/>
      <c r="X32" s="25"/>
    </row>
    <row r="33" spans="1:24" ht="15">
      <c r="A33" s="10"/>
      <c r="B33" s="4"/>
      <c r="C33" s="100"/>
      <c r="D33" s="74" t="s">
        <v>29</v>
      </c>
      <c r="E33" s="184">
        <f>ROUND($P$14*E30,0)</f>
        <v>0</v>
      </c>
      <c r="F33" s="184">
        <f>ROUND($P$14*F30,0)</f>
        <v>0</v>
      </c>
      <c r="G33" s="184">
        <f>ROUND($P$14*G30,0)</f>
        <v>0</v>
      </c>
      <c r="H33" s="184">
        <f>ROUND($P$14*H30,0)</f>
        <v>0</v>
      </c>
      <c r="I33" s="184">
        <f>ROUND($P$14*I30,0)</f>
        <v>0</v>
      </c>
      <c r="J33" s="181">
        <f>SUM(E33:I33)</f>
        <v>0</v>
      </c>
      <c r="L33" s="231"/>
      <c r="M33" s="63"/>
      <c r="N33" s="63"/>
      <c r="O33" s="63"/>
      <c r="P33" s="227">
        <v>1.03</v>
      </c>
      <c r="Q33" s="228">
        <v>0</v>
      </c>
      <c r="R33" s="76">
        <f>$R$21</f>
        <v>12</v>
      </c>
      <c r="S33" s="17"/>
      <c r="T33" s="25"/>
      <c r="U33" s="25"/>
      <c r="V33" s="25"/>
      <c r="W33" s="25"/>
      <c r="X33" s="25"/>
    </row>
    <row r="34" spans="1:24">
      <c r="A34" s="10"/>
      <c r="B34" s="4"/>
      <c r="C34" s="100"/>
      <c r="D34" s="77" t="s">
        <v>171</v>
      </c>
      <c r="E34" s="185">
        <f>SUM(E32:E33)</f>
        <v>0</v>
      </c>
      <c r="F34" s="185">
        <f t="shared" ref="F34:I34" si="2">SUM(F32:F33)</f>
        <v>0</v>
      </c>
      <c r="G34" s="185">
        <f t="shared" si="2"/>
        <v>0</v>
      </c>
      <c r="H34" s="185">
        <f t="shared" si="2"/>
        <v>0</v>
      </c>
      <c r="I34" s="185">
        <f t="shared" si="2"/>
        <v>0</v>
      </c>
      <c r="J34" s="186">
        <f>SUM(J32:J33)</f>
        <v>0</v>
      </c>
      <c r="L34" s="231"/>
      <c r="M34" s="63"/>
      <c r="N34" s="63"/>
      <c r="O34" s="63"/>
      <c r="P34" s="227">
        <v>1.03</v>
      </c>
      <c r="Q34" s="228">
        <v>0</v>
      </c>
      <c r="R34" s="76">
        <f>$R$22</f>
        <v>12</v>
      </c>
      <c r="S34" s="17"/>
      <c r="T34" s="25"/>
      <c r="U34" s="25"/>
      <c r="V34" s="25"/>
      <c r="W34" s="25"/>
      <c r="X34" s="25"/>
    </row>
    <row r="35" spans="1:24">
      <c r="A35" s="10"/>
      <c r="B35" s="4"/>
      <c r="C35" s="100"/>
      <c r="D35" s="74"/>
      <c r="E35" s="17"/>
      <c r="F35" s="17"/>
      <c r="G35" s="17"/>
      <c r="H35" s="17"/>
      <c r="I35" s="17"/>
      <c r="J35" s="26"/>
      <c r="L35" s="231"/>
      <c r="M35" s="63"/>
      <c r="N35" s="63"/>
      <c r="O35" s="63"/>
      <c r="P35" s="32"/>
      <c r="Q35" s="63"/>
      <c r="R35" s="32"/>
      <c r="S35" s="17"/>
      <c r="T35" s="5"/>
      <c r="U35" s="4"/>
    </row>
    <row r="36" spans="1:24">
      <c r="A36" s="104"/>
      <c r="B36" s="15" t="s">
        <v>60</v>
      </c>
      <c r="C36" s="101"/>
      <c r="D36" s="34" t="s">
        <v>121</v>
      </c>
      <c r="E36" s="100">
        <f>ROUND($Q36*$R36,6)</f>
        <v>0</v>
      </c>
      <c r="F36" s="100">
        <f>ROUND($Q37*$R37,6)</f>
        <v>0</v>
      </c>
      <c r="G36" s="100">
        <f>ROUND($Q38*$R38,6)</f>
        <v>0</v>
      </c>
      <c r="H36" s="100">
        <f>ROUND($Q39*$R39,6)</f>
        <v>0</v>
      </c>
      <c r="I36" s="100">
        <f>ROUND($Q40*$R40,6)</f>
        <v>0</v>
      </c>
      <c r="J36" s="47"/>
      <c r="L36" s="150">
        <v>0</v>
      </c>
      <c r="M36" s="230">
        <f>ROUND(L36/12,2)</f>
        <v>0</v>
      </c>
      <c r="N36" s="230">
        <v>0</v>
      </c>
      <c r="O36" s="224">
        <v>0</v>
      </c>
      <c r="P36" s="227">
        <v>1.03</v>
      </c>
      <c r="Q36" s="228">
        <v>0</v>
      </c>
      <c r="R36" s="76">
        <f>$R$18</f>
        <v>12</v>
      </c>
      <c r="S36" s="3"/>
      <c r="T36" s="25" t="e">
        <f>(E38+E39)/E37</f>
        <v>#DIV/0!</v>
      </c>
      <c r="U36" s="25" t="e">
        <f>(F38+F39)/F37</f>
        <v>#DIV/0!</v>
      </c>
      <c r="V36" s="25" t="e">
        <f>(G38+G39)/G37</f>
        <v>#DIV/0!</v>
      </c>
      <c r="W36" s="25" t="e">
        <f>(H38+H39)/H37</f>
        <v>#DIV/0!</v>
      </c>
      <c r="X36" s="25" t="e">
        <f>(I38+I39)/I37</f>
        <v>#DIV/0!</v>
      </c>
    </row>
    <row r="37" spans="1:24">
      <c r="A37" s="10"/>
      <c r="B37" s="29" t="s">
        <v>328</v>
      </c>
      <c r="C37" s="100"/>
      <c r="D37" s="74" t="s">
        <v>15</v>
      </c>
      <c r="E37" s="57">
        <f>ROUND((M36+N36)*E36*P36,0)</f>
        <v>0</v>
      </c>
      <c r="F37" s="57">
        <f>ROUND((M36+N36)*F36*P36*P37,0)</f>
        <v>0</v>
      </c>
      <c r="G37" s="57">
        <f>ROUND((M36+N36)*G36*P36*P37*P38,0)</f>
        <v>0</v>
      </c>
      <c r="H37" s="57">
        <f>ROUND((M36+N36)*H36*P36*P37*P38*P39,0)</f>
        <v>0</v>
      </c>
      <c r="I37" s="57">
        <f>ROUND((M36+N36)*I36*P36*P37*P38*P39*P40,0)</f>
        <v>0</v>
      </c>
      <c r="J37" s="172">
        <f>SUM(E37:I37)</f>
        <v>0</v>
      </c>
      <c r="L37" s="231"/>
      <c r="M37" s="63"/>
      <c r="N37" s="63"/>
      <c r="O37" s="63"/>
      <c r="P37" s="227">
        <v>1.03</v>
      </c>
      <c r="Q37" s="228">
        <v>0</v>
      </c>
      <c r="R37" s="76">
        <f>$R$19</f>
        <v>12</v>
      </c>
      <c r="S37" s="17"/>
    </row>
    <row r="38" spans="1:24">
      <c r="A38" s="10"/>
      <c r="B38" s="4"/>
      <c r="C38" s="100"/>
      <c r="D38" s="74" t="s">
        <v>30</v>
      </c>
      <c r="E38" s="57">
        <f>ROUND(E37*$P$13,0)</f>
        <v>0</v>
      </c>
      <c r="F38" s="57">
        <f>ROUND(F37*$P$13,0)</f>
        <v>0</v>
      </c>
      <c r="G38" s="57">
        <f>ROUND(G37*$P$13,0)</f>
        <v>0</v>
      </c>
      <c r="H38" s="57">
        <f>ROUND(H37*$P$13,0)</f>
        <v>0</v>
      </c>
      <c r="I38" s="57">
        <f>ROUND(I37*$P$13,0)</f>
        <v>0</v>
      </c>
      <c r="J38" s="172">
        <f>SUM(E38:I38)</f>
        <v>0</v>
      </c>
      <c r="L38" s="231"/>
      <c r="M38" s="63"/>
      <c r="N38" s="63"/>
      <c r="O38" s="63"/>
      <c r="P38" s="227">
        <v>1.03</v>
      </c>
      <c r="Q38" s="228">
        <v>0</v>
      </c>
      <c r="R38" s="76">
        <f>$R$20</f>
        <v>12</v>
      </c>
      <c r="S38" s="17"/>
      <c r="T38" s="25"/>
      <c r="U38" s="25"/>
      <c r="V38" s="25"/>
      <c r="W38" s="25"/>
      <c r="X38" s="25"/>
    </row>
    <row r="39" spans="1:24" ht="15">
      <c r="A39" s="10"/>
      <c r="B39" s="4"/>
      <c r="C39" s="100"/>
      <c r="D39" s="74" t="s">
        <v>29</v>
      </c>
      <c r="E39" s="184">
        <f>ROUND($P$14*E36,0)</f>
        <v>0</v>
      </c>
      <c r="F39" s="184">
        <f>ROUND($P$14*F36,0)</f>
        <v>0</v>
      </c>
      <c r="G39" s="184">
        <f>ROUND($P$14*G36,0)</f>
        <v>0</v>
      </c>
      <c r="H39" s="184">
        <f>ROUND($P$14*H36,0)</f>
        <v>0</v>
      </c>
      <c r="I39" s="184">
        <f>ROUND($P$14*I36,0)</f>
        <v>0</v>
      </c>
      <c r="J39" s="181">
        <f>SUM(E39:I39)</f>
        <v>0</v>
      </c>
      <c r="L39" s="231"/>
      <c r="M39" s="63"/>
      <c r="N39" s="63"/>
      <c r="O39" s="63"/>
      <c r="P39" s="227">
        <v>1.03</v>
      </c>
      <c r="Q39" s="228">
        <v>0</v>
      </c>
      <c r="R39" s="76">
        <f>$R$21</f>
        <v>12</v>
      </c>
      <c r="S39" s="17"/>
      <c r="T39" s="25"/>
      <c r="U39" s="25"/>
      <c r="V39" s="25"/>
      <c r="W39" s="25"/>
      <c r="X39" s="25"/>
    </row>
    <row r="40" spans="1:24">
      <c r="A40" s="10"/>
      <c r="B40" s="4"/>
      <c r="C40" s="100"/>
      <c r="D40" s="77" t="s">
        <v>171</v>
      </c>
      <c r="E40" s="185">
        <f>SUM(E38:E39)</f>
        <v>0</v>
      </c>
      <c r="F40" s="185">
        <f t="shared" ref="F40:I40" si="3">SUM(F38:F39)</f>
        <v>0</v>
      </c>
      <c r="G40" s="185">
        <f t="shared" si="3"/>
        <v>0</v>
      </c>
      <c r="H40" s="185">
        <f t="shared" si="3"/>
        <v>0</v>
      </c>
      <c r="I40" s="185">
        <f t="shared" si="3"/>
        <v>0</v>
      </c>
      <c r="J40" s="186">
        <f>SUM(J38:J39)</f>
        <v>0</v>
      </c>
      <c r="L40" s="231"/>
      <c r="M40" s="63"/>
      <c r="N40" s="63"/>
      <c r="O40" s="63"/>
      <c r="P40" s="227">
        <v>1.03</v>
      </c>
      <c r="Q40" s="228">
        <v>0</v>
      </c>
      <c r="R40" s="76">
        <f>$R$22</f>
        <v>12</v>
      </c>
      <c r="S40" s="17"/>
      <c r="T40" s="25"/>
      <c r="U40" s="25"/>
      <c r="V40" s="25"/>
      <c r="W40" s="25"/>
      <c r="X40" s="25"/>
    </row>
    <row r="41" spans="1:24">
      <c r="A41" s="10"/>
      <c r="B41" s="4"/>
      <c r="C41" s="100"/>
      <c r="D41" s="74"/>
      <c r="E41" s="17"/>
      <c r="F41" s="17"/>
      <c r="G41" s="17"/>
      <c r="H41" s="17"/>
      <c r="I41" s="17"/>
      <c r="J41" s="26"/>
      <c r="L41" s="231"/>
      <c r="M41" s="63"/>
      <c r="N41" s="63"/>
      <c r="O41" s="63"/>
      <c r="P41" s="32"/>
      <c r="Q41" s="63"/>
      <c r="R41" s="32"/>
      <c r="S41" s="17"/>
      <c r="T41" s="5"/>
      <c r="U41" s="4"/>
    </row>
    <row r="42" spans="1:24">
      <c r="A42" s="104"/>
      <c r="B42" s="15" t="s">
        <v>60</v>
      </c>
      <c r="C42" s="101"/>
      <c r="D42" s="34" t="s">
        <v>121</v>
      </c>
      <c r="E42" s="100">
        <f>ROUND($Q42*$R42,6)</f>
        <v>0</v>
      </c>
      <c r="F42" s="100">
        <f>ROUND($Q43*$R43,6)</f>
        <v>0</v>
      </c>
      <c r="G42" s="100">
        <f>ROUND($Q44*$R44,6)</f>
        <v>0</v>
      </c>
      <c r="H42" s="100">
        <f>ROUND($Q45*$R45,6)</f>
        <v>0</v>
      </c>
      <c r="I42" s="100">
        <f>ROUND($Q46*$R46,6)</f>
        <v>0</v>
      </c>
      <c r="J42" s="47"/>
      <c r="L42" s="150">
        <v>0</v>
      </c>
      <c r="M42" s="230">
        <f>ROUND(L42/12,2)</f>
        <v>0</v>
      </c>
      <c r="N42" s="230">
        <v>0</v>
      </c>
      <c r="O42" s="224">
        <v>0</v>
      </c>
      <c r="P42" s="227">
        <v>1.03</v>
      </c>
      <c r="Q42" s="228">
        <v>0</v>
      </c>
      <c r="R42" s="76">
        <f>$R$18</f>
        <v>12</v>
      </c>
      <c r="S42" s="3"/>
      <c r="T42" s="25" t="e">
        <f>(E44+E45)/E43</f>
        <v>#DIV/0!</v>
      </c>
      <c r="U42" s="25" t="e">
        <f>(F44+F45)/F43</f>
        <v>#DIV/0!</v>
      </c>
      <c r="V42" s="25" t="e">
        <f>(G44+G45)/G43</f>
        <v>#DIV/0!</v>
      </c>
      <c r="W42" s="25" t="e">
        <f>(H44+H45)/H43</f>
        <v>#DIV/0!</v>
      </c>
      <c r="X42" s="25" t="e">
        <f>(I44+I45)/I43</f>
        <v>#DIV/0!</v>
      </c>
    </row>
    <row r="43" spans="1:24">
      <c r="A43" s="10"/>
      <c r="B43" s="29" t="s">
        <v>328</v>
      </c>
      <c r="C43" s="100"/>
      <c r="D43" s="74" t="s">
        <v>15</v>
      </c>
      <c r="E43" s="57">
        <f>ROUND((M42+N42)*E42*P42,0)</f>
        <v>0</v>
      </c>
      <c r="F43" s="57">
        <f>ROUND((M42+N42)*F42*P42*P43,0)</f>
        <v>0</v>
      </c>
      <c r="G43" s="57">
        <f>ROUND((M42+N42)*G42*P42*P43*P44,0)</f>
        <v>0</v>
      </c>
      <c r="H43" s="57">
        <f>ROUND((M42+N42)*H42*P42*P43*P44*P45,0)</f>
        <v>0</v>
      </c>
      <c r="I43" s="57">
        <f>ROUND((M42+N42)*I42*P42*P43*P44*P45*P46,0)</f>
        <v>0</v>
      </c>
      <c r="J43" s="172">
        <f>SUM(E43:I43)</f>
        <v>0</v>
      </c>
      <c r="L43" s="231"/>
      <c r="M43" s="63"/>
      <c r="N43" s="63"/>
      <c r="O43" s="63"/>
      <c r="P43" s="227">
        <v>1.03</v>
      </c>
      <c r="Q43" s="228">
        <v>0</v>
      </c>
      <c r="R43" s="76">
        <f>$R$19</f>
        <v>12</v>
      </c>
      <c r="S43" s="17"/>
    </row>
    <row r="44" spans="1:24">
      <c r="A44" s="10"/>
      <c r="B44" s="4"/>
      <c r="C44" s="100"/>
      <c r="D44" s="74" t="s">
        <v>30</v>
      </c>
      <c r="E44" s="57">
        <f>ROUND(E43*$P$13,0)</f>
        <v>0</v>
      </c>
      <c r="F44" s="57">
        <f>ROUND(F43*$P$13,0)</f>
        <v>0</v>
      </c>
      <c r="G44" s="57">
        <f>ROUND(G43*$P$13,0)</f>
        <v>0</v>
      </c>
      <c r="H44" s="57">
        <f>ROUND(H43*$P$13,0)</f>
        <v>0</v>
      </c>
      <c r="I44" s="57">
        <f>ROUND(I43*$P$13,0)</f>
        <v>0</v>
      </c>
      <c r="J44" s="172">
        <f>SUM(E44:I44)</f>
        <v>0</v>
      </c>
      <c r="L44" s="231"/>
      <c r="M44" s="63"/>
      <c r="N44" s="63"/>
      <c r="O44" s="63"/>
      <c r="P44" s="227">
        <v>1.03</v>
      </c>
      <c r="Q44" s="228">
        <v>0</v>
      </c>
      <c r="R44" s="76">
        <f>$R$20</f>
        <v>12</v>
      </c>
      <c r="S44" s="17"/>
      <c r="T44" s="25"/>
      <c r="U44" s="25"/>
      <c r="V44" s="25"/>
      <c r="W44" s="25"/>
      <c r="X44" s="25"/>
    </row>
    <row r="45" spans="1:24" ht="15">
      <c r="A45" s="10"/>
      <c r="B45" s="4"/>
      <c r="C45" s="100"/>
      <c r="D45" s="74" t="s">
        <v>29</v>
      </c>
      <c r="E45" s="184">
        <f>ROUND($P$14*E42,0)</f>
        <v>0</v>
      </c>
      <c r="F45" s="184">
        <f>ROUND($P$14*F42,0)</f>
        <v>0</v>
      </c>
      <c r="G45" s="184">
        <f>ROUND($P$14*G42,0)</f>
        <v>0</v>
      </c>
      <c r="H45" s="184">
        <f>ROUND($P$14*H42,0)</f>
        <v>0</v>
      </c>
      <c r="I45" s="184">
        <f>ROUND($P$14*I42,0)</f>
        <v>0</v>
      </c>
      <c r="J45" s="181">
        <f>SUM(E45:I45)</f>
        <v>0</v>
      </c>
      <c r="L45" s="231"/>
      <c r="M45" s="63"/>
      <c r="N45" s="63"/>
      <c r="O45" s="63"/>
      <c r="P45" s="227">
        <v>1.03</v>
      </c>
      <c r="Q45" s="228">
        <v>0</v>
      </c>
      <c r="R45" s="76">
        <f>$R$21</f>
        <v>12</v>
      </c>
      <c r="S45" s="17"/>
      <c r="T45" s="25"/>
      <c r="U45" s="25"/>
      <c r="V45" s="25"/>
      <c r="W45" s="25"/>
      <c r="X45" s="25"/>
    </row>
    <row r="46" spans="1:24">
      <c r="A46" s="10"/>
      <c r="B46" s="4"/>
      <c r="C46" s="100"/>
      <c r="D46" s="77" t="s">
        <v>171</v>
      </c>
      <c r="E46" s="185">
        <f>SUM(E44:E45)</f>
        <v>0</v>
      </c>
      <c r="F46" s="185">
        <f t="shared" ref="F46:I46" si="4">SUM(F44:F45)</f>
        <v>0</v>
      </c>
      <c r="G46" s="185">
        <f t="shared" si="4"/>
        <v>0</v>
      </c>
      <c r="H46" s="185">
        <f t="shared" si="4"/>
        <v>0</v>
      </c>
      <c r="I46" s="185">
        <f t="shared" si="4"/>
        <v>0</v>
      </c>
      <c r="J46" s="186">
        <f>SUM(J44:J45)</f>
        <v>0</v>
      </c>
      <c r="L46" s="231"/>
      <c r="M46" s="63"/>
      <c r="N46" s="63"/>
      <c r="O46" s="63"/>
      <c r="P46" s="227">
        <v>1.03</v>
      </c>
      <c r="Q46" s="228">
        <v>0</v>
      </c>
      <c r="R46" s="76">
        <f>$R$22</f>
        <v>12</v>
      </c>
      <c r="S46" s="17"/>
      <c r="T46" s="25"/>
      <c r="U46" s="25"/>
      <c r="V46" s="25"/>
      <c r="W46" s="25"/>
      <c r="X46" s="25"/>
    </row>
    <row r="47" spans="1:24">
      <c r="A47" s="10"/>
      <c r="B47" s="4"/>
      <c r="C47" s="100"/>
      <c r="D47" s="74"/>
      <c r="E47" s="17"/>
      <c r="F47" s="17"/>
      <c r="G47" s="17"/>
      <c r="H47" s="17"/>
      <c r="I47" s="17"/>
      <c r="J47" s="26"/>
      <c r="L47" s="231"/>
      <c r="M47" s="63"/>
      <c r="N47" s="63"/>
      <c r="O47" s="63"/>
      <c r="P47" s="32"/>
      <c r="Q47" s="63"/>
      <c r="R47" s="32"/>
      <c r="S47" s="17"/>
      <c r="T47" s="5"/>
      <c r="U47" s="4"/>
    </row>
    <row r="48" spans="1:24">
      <c r="A48" s="104"/>
      <c r="B48" s="15" t="s">
        <v>123</v>
      </c>
      <c r="C48" s="101"/>
      <c r="D48" s="34" t="s">
        <v>121</v>
      </c>
      <c r="E48" s="100">
        <f>ROUND($Q48*$R48,6)</f>
        <v>0</v>
      </c>
      <c r="F48" s="100">
        <f>ROUND($Q49*$R49,6)</f>
        <v>0</v>
      </c>
      <c r="G48" s="100">
        <f>ROUND($Q50*$R50,6)</f>
        <v>0</v>
      </c>
      <c r="H48" s="100">
        <f>ROUND($Q51*$R51,6)</f>
        <v>0</v>
      </c>
      <c r="I48" s="100">
        <f>ROUND($Q52*$R52,6)</f>
        <v>0</v>
      </c>
      <c r="J48" s="47"/>
      <c r="L48" s="150">
        <v>0</v>
      </c>
      <c r="M48" s="230">
        <f>ROUND(L48/12,2)</f>
        <v>0</v>
      </c>
      <c r="N48" s="230">
        <v>0</v>
      </c>
      <c r="O48" s="224">
        <v>0</v>
      </c>
      <c r="P48" s="227">
        <v>1.03</v>
      </c>
      <c r="Q48" s="228">
        <v>0</v>
      </c>
      <c r="R48" s="76">
        <f>$R$18</f>
        <v>12</v>
      </c>
      <c r="S48" s="3"/>
      <c r="T48" s="25" t="e">
        <f>(E50+E51)/E49</f>
        <v>#DIV/0!</v>
      </c>
      <c r="U48" s="25" t="e">
        <f>(F50+F51)/F49</f>
        <v>#DIV/0!</v>
      </c>
      <c r="V48" s="25" t="e">
        <f>(G50+G51)/G49</f>
        <v>#DIV/0!</v>
      </c>
      <c r="W48" s="25" t="e">
        <f>(H50+H51)/H49</f>
        <v>#DIV/0!</v>
      </c>
      <c r="X48" s="25" t="e">
        <f>(I50+I51)/I49</f>
        <v>#DIV/0!</v>
      </c>
    </row>
    <row r="49" spans="1:24">
      <c r="A49" s="10"/>
      <c r="B49" s="29" t="s">
        <v>328</v>
      </c>
      <c r="C49" s="100"/>
      <c r="D49" s="74" t="s">
        <v>15</v>
      </c>
      <c r="E49" s="57">
        <f>ROUND((M48+N48)*E48*P48,0)</f>
        <v>0</v>
      </c>
      <c r="F49" s="57">
        <f>ROUND((M48+N48)*F48*P48*P49,0)</f>
        <v>0</v>
      </c>
      <c r="G49" s="57">
        <f>ROUND((M48+N48)*G48*P48*P49*P50,0)</f>
        <v>0</v>
      </c>
      <c r="H49" s="57">
        <f>ROUND((M48+N48)*H48*P48*P49*P50*P51,0)</f>
        <v>0</v>
      </c>
      <c r="I49" s="57">
        <f>ROUND((M48+N48)*I48*P48*P49*P50*P51*P52,0)</f>
        <v>0</v>
      </c>
      <c r="J49" s="172">
        <f>SUM(E49:I49)</f>
        <v>0</v>
      </c>
      <c r="L49" s="231"/>
      <c r="M49" s="63"/>
      <c r="N49" s="63"/>
      <c r="O49" s="63"/>
      <c r="P49" s="227">
        <v>1.03</v>
      </c>
      <c r="Q49" s="228">
        <v>0</v>
      </c>
      <c r="R49" s="76">
        <f>$R$19</f>
        <v>12</v>
      </c>
      <c r="S49" s="17"/>
    </row>
    <row r="50" spans="1:24">
      <c r="A50" s="10"/>
      <c r="B50" s="4"/>
      <c r="C50" s="100"/>
      <c r="D50" s="74" t="s">
        <v>30</v>
      </c>
      <c r="E50" s="57">
        <f>ROUND(E49*$P$13,0)</f>
        <v>0</v>
      </c>
      <c r="F50" s="57">
        <f>ROUND(F49*$P$13,0)</f>
        <v>0</v>
      </c>
      <c r="G50" s="57">
        <f>ROUND(G49*$P$13,0)</f>
        <v>0</v>
      </c>
      <c r="H50" s="57">
        <f>ROUND(H49*$P$13,0)</f>
        <v>0</v>
      </c>
      <c r="I50" s="57">
        <f>ROUND(I49*$P$13,0)</f>
        <v>0</v>
      </c>
      <c r="J50" s="172">
        <f>SUM(E50:I50)</f>
        <v>0</v>
      </c>
      <c r="L50" s="231"/>
      <c r="M50" s="63"/>
      <c r="N50" s="63"/>
      <c r="O50" s="63"/>
      <c r="P50" s="227">
        <v>1.03</v>
      </c>
      <c r="Q50" s="228">
        <v>0</v>
      </c>
      <c r="R50" s="76">
        <f>$R$20</f>
        <v>12</v>
      </c>
      <c r="S50" s="17"/>
      <c r="T50" s="25"/>
      <c r="U50" s="25"/>
      <c r="V50" s="25"/>
      <c r="W50" s="25"/>
      <c r="X50" s="25"/>
    </row>
    <row r="51" spans="1:24" ht="15">
      <c r="A51" s="10"/>
      <c r="B51" s="4"/>
      <c r="C51" s="100"/>
      <c r="D51" s="74" t="s">
        <v>29</v>
      </c>
      <c r="E51" s="184">
        <f>ROUND($P$14*E48,0)</f>
        <v>0</v>
      </c>
      <c r="F51" s="184">
        <f>ROUND($P$14*F48,0)</f>
        <v>0</v>
      </c>
      <c r="G51" s="184">
        <f>ROUND($P$14*G48,0)</f>
        <v>0</v>
      </c>
      <c r="H51" s="184">
        <f>ROUND($P$14*H48,0)</f>
        <v>0</v>
      </c>
      <c r="I51" s="184">
        <f>ROUND($P$14*I48,0)</f>
        <v>0</v>
      </c>
      <c r="J51" s="181">
        <f>SUM(E51:I51)</f>
        <v>0</v>
      </c>
      <c r="L51" s="231"/>
      <c r="M51" s="63"/>
      <c r="N51" s="63"/>
      <c r="O51" s="63"/>
      <c r="P51" s="227">
        <v>1.03</v>
      </c>
      <c r="Q51" s="228">
        <v>0</v>
      </c>
      <c r="R51" s="76">
        <f>$R$21</f>
        <v>12</v>
      </c>
      <c r="S51" s="17"/>
      <c r="T51" s="25"/>
      <c r="U51" s="25"/>
      <c r="V51" s="25"/>
      <c r="W51" s="25"/>
      <c r="X51" s="25"/>
    </row>
    <row r="52" spans="1:24">
      <c r="A52" s="10"/>
      <c r="B52" s="4"/>
      <c r="C52" s="100"/>
      <c r="D52" s="77" t="s">
        <v>171</v>
      </c>
      <c r="E52" s="185">
        <f>SUM(E50:E51)</f>
        <v>0</v>
      </c>
      <c r="F52" s="185">
        <f t="shared" ref="F52:I52" si="5">SUM(F50:F51)</f>
        <v>0</v>
      </c>
      <c r="G52" s="185">
        <f t="shared" si="5"/>
        <v>0</v>
      </c>
      <c r="H52" s="185">
        <f t="shared" si="5"/>
        <v>0</v>
      </c>
      <c r="I52" s="185">
        <f t="shared" si="5"/>
        <v>0</v>
      </c>
      <c r="J52" s="186">
        <f>SUM(J50:J51)</f>
        <v>0</v>
      </c>
      <c r="L52" s="231"/>
      <c r="M52" s="63"/>
      <c r="N52" s="63"/>
      <c r="O52" s="63"/>
      <c r="P52" s="227">
        <v>1.03</v>
      </c>
      <c r="Q52" s="228">
        <v>0</v>
      </c>
      <c r="R52" s="76">
        <f>$R$22</f>
        <v>12</v>
      </c>
      <c r="S52" s="17"/>
      <c r="T52" s="25"/>
      <c r="U52" s="25"/>
      <c r="V52" s="25"/>
      <c r="W52" s="25"/>
      <c r="X52" s="25"/>
    </row>
    <row r="53" spans="1:24">
      <c r="A53" s="10"/>
      <c r="B53" s="4"/>
      <c r="C53" s="100"/>
      <c r="D53" s="74"/>
      <c r="E53" s="17"/>
      <c r="F53" s="17"/>
      <c r="G53" s="17"/>
      <c r="H53" s="17"/>
      <c r="I53" s="17"/>
      <c r="J53" s="26"/>
      <c r="L53" s="231"/>
      <c r="M53" s="63"/>
      <c r="N53" s="63"/>
      <c r="O53" s="63"/>
      <c r="P53" s="32"/>
      <c r="Q53" s="63"/>
      <c r="R53" s="32"/>
      <c r="S53" s="17"/>
      <c r="T53" s="5"/>
      <c r="U53" s="4"/>
    </row>
    <row r="54" spans="1:24">
      <c r="A54" s="104"/>
      <c r="B54" s="15" t="s">
        <v>123</v>
      </c>
      <c r="C54" s="101"/>
      <c r="D54" s="34" t="s">
        <v>121</v>
      </c>
      <c r="E54" s="100">
        <f>ROUND($Q54*$R54,6)</f>
        <v>0</v>
      </c>
      <c r="F54" s="100">
        <f>ROUND($Q55*$R55,6)</f>
        <v>0</v>
      </c>
      <c r="G54" s="100">
        <f>ROUND($Q56*$R56,6)</f>
        <v>0</v>
      </c>
      <c r="H54" s="100">
        <f>ROUND($Q57*$R57,6)</f>
        <v>0</v>
      </c>
      <c r="I54" s="100">
        <f>ROUND($Q58*$R58,6)</f>
        <v>0</v>
      </c>
      <c r="J54" s="47"/>
      <c r="L54" s="150">
        <v>0</v>
      </c>
      <c r="M54" s="230">
        <f>ROUND(L54/12,2)</f>
        <v>0</v>
      </c>
      <c r="N54" s="230">
        <v>0</v>
      </c>
      <c r="O54" s="224">
        <v>0</v>
      </c>
      <c r="P54" s="227">
        <v>1.03</v>
      </c>
      <c r="Q54" s="228">
        <v>0</v>
      </c>
      <c r="R54" s="76">
        <f>$R$18</f>
        <v>12</v>
      </c>
      <c r="S54" s="3"/>
      <c r="T54" s="25" t="e">
        <f>(E56+E57)/E55</f>
        <v>#DIV/0!</v>
      </c>
      <c r="U54" s="25" t="e">
        <f>(F56+F57)/F55</f>
        <v>#DIV/0!</v>
      </c>
      <c r="V54" s="25" t="e">
        <f>(G56+G57)/G55</f>
        <v>#DIV/0!</v>
      </c>
      <c r="W54" s="25" t="e">
        <f>(H56+H57)/H55</f>
        <v>#DIV/0!</v>
      </c>
      <c r="X54" s="25" t="e">
        <f>(I56+I57)/I55</f>
        <v>#DIV/0!</v>
      </c>
    </row>
    <row r="55" spans="1:24">
      <c r="A55" s="10"/>
      <c r="B55" s="29" t="s">
        <v>328</v>
      </c>
      <c r="C55" s="100"/>
      <c r="D55" s="74" t="s">
        <v>15</v>
      </c>
      <c r="E55" s="57">
        <f>ROUND((M54+N54)*E54*P54,0)</f>
        <v>0</v>
      </c>
      <c r="F55" s="57">
        <f>ROUND((M54+N54)*F54*P54*P55,0)</f>
        <v>0</v>
      </c>
      <c r="G55" s="57">
        <f>ROUND((M54+N54)*G54*P54*P55*P56,0)</f>
        <v>0</v>
      </c>
      <c r="H55" s="57">
        <f>ROUND((M54+N54)*H54*P54*P55*P56*P57,0)</f>
        <v>0</v>
      </c>
      <c r="I55" s="57">
        <f>ROUND((M54+N54)*I54*P54*P55*P56*P57*P58,0)</f>
        <v>0</v>
      </c>
      <c r="J55" s="172">
        <f>SUM(E55:I55)</f>
        <v>0</v>
      </c>
      <c r="L55" s="231"/>
      <c r="M55" s="63"/>
      <c r="N55" s="63"/>
      <c r="O55" s="63"/>
      <c r="P55" s="227">
        <v>1.03</v>
      </c>
      <c r="Q55" s="228">
        <v>0</v>
      </c>
      <c r="R55" s="76">
        <f>$R$19</f>
        <v>12</v>
      </c>
      <c r="S55" s="17"/>
    </row>
    <row r="56" spans="1:24">
      <c r="A56" s="10"/>
      <c r="B56" s="4"/>
      <c r="C56" s="100"/>
      <c r="D56" s="74" t="s">
        <v>30</v>
      </c>
      <c r="E56" s="57">
        <f>ROUND(E55*$P$13,0)</f>
        <v>0</v>
      </c>
      <c r="F56" s="57">
        <f>ROUND(F55*$P$13,0)</f>
        <v>0</v>
      </c>
      <c r="G56" s="57">
        <f>ROUND(G55*$P$13,0)</f>
        <v>0</v>
      </c>
      <c r="H56" s="57">
        <f>ROUND(H55*$P$13,0)</f>
        <v>0</v>
      </c>
      <c r="I56" s="57">
        <f>ROUND(I55*$P$13,0)</f>
        <v>0</v>
      </c>
      <c r="J56" s="172">
        <f>SUM(E56:I56)</f>
        <v>0</v>
      </c>
      <c r="L56" s="231"/>
      <c r="M56" s="63"/>
      <c r="N56" s="63"/>
      <c r="O56" s="63"/>
      <c r="P56" s="227">
        <v>1.03</v>
      </c>
      <c r="Q56" s="228">
        <v>0</v>
      </c>
      <c r="R56" s="76">
        <f>$R$20</f>
        <v>12</v>
      </c>
      <c r="S56" s="17"/>
      <c r="T56" s="25"/>
      <c r="U56" s="25"/>
      <c r="V56" s="25"/>
      <c r="W56" s="25"/>
      <c r="X56" s="25"/>
    </row>
    <row r="57" spans="1:24" ht="15">
      <c r="A57" s="10"/>
      <c r="B57" s="4"/>
      <c r="C57" s="100"/>
      <c r="D57" s="74" t="s">
        <v>29</v>
      </c>
      <c r="E57" s="184">
        <f>ROUND($P$14*E54,0)</f>
        <v>0</v>
      </c>
      <c r="F57" s="184">
        <f>ROUND($P$14*F54,0)</f>
        <v>0</v>
      </c>
      <c r="G57" s="184">
        <f>ROUND($P$14*G54,0)</f>
        <v>0</v>
      </c>
      <c r="H57" s="184">
        <f>ROUND($P$14*H54,0)</f>
        <v>0</v>
      </c>
      <c r="I57" s="184">
        <f>ROUND($P$14*I54,0)</f>
        <v>0</v>
      </c>
      <c r="J57" s="181">
        <f>SUM(E57:I57)</f>
        <v>0</v>
      </c>
      <c r="L57" s="231"/>
      <c r="M57" s="63"/>
      <c r="N57" s="63"/>
      <c r="O57" s="63"/>
      <c r="P57" s="227">
        <v>1.03</v>
      </c>
      <c r="Q57" s="228">
        <v>0</v>
      </c>
      <c r="R57" s="76">
        <f>$R$21</f>
        <v>12</v>
      </c>
      <c r="S57" s="17"/>
      <c r="T57" s="25"/>
      <c r="U57" s="25"/>
      <c r="V57" s="25"/>
      <c r="W57" s="25"/>
      <c r="X57" s="25"/>
    </row>
    <row r="58" spans="1:24">
      <c r="A58" s="10"/>
      <c r="B58" s="4"/>
      <c r="C58" s="100"/>
      <c r="D58" s="77" t="s">
        <v>171</v>
      </c>
      <c r="E58" s="185">
        <f>SUM(E56:E57)</f>
        <v>0</v>
      </c>
      <c r="F58" s="185">
        <f t="shared" ref="F58:I58" si="6">SUM(F56:F57)</f>
        <v>0</v>
      </c>
      <c r="G58" s="185">
        <f t="shared" si="6"/>
        <v>0</v>
      </c>
      <c r="H58" s="185">
        <f t="shared" si="6"/>
        <v>0</v>
      </c>
      <c r="I58" s="185">
        <f t="shared" si="6"/>
        <v>0</v>
      </c>
      <c r="J58" s="186">
        <f>SUM(J56:J57)</f>
        <v>0</v>
      </c>
      <c r="L58" s="231"/>
      <c r="M58" s="63"/>
      <c r="N58" s="63"/>
      <c r="O58" s="63"/>
      <c r="P58" s="227">
        <v>1.03</v>
      </c>
      <c r="Q58" s="228">
        <v>0</v>
      </c>
      <c r="R58" s="76">
        <f>$R$22</f>
        <v>12</v>
      </c>
      <c r="S58" s="17"/>
      <c r="T58" s="25"/>
      <c r="U58" s="25"/>
      <c r="V58" s="25"/>
      <c r="W58" s="25"/>
      <c r="X58" s="25"/>
    </row>
    <row r="59" spans="1:24">
      <c r="A59" s="10"/>
      <c r="B59" s="4"/>
      <c r="C59" s="100"/>
      <c r="D59" s="74"/>
      <c r="E59" s="17"/>
      <c r="F59" s="17"/>
      <c r="G59" s="17"/>
      <c r="H59" s="17"/>
      <c r="I59" s="17"/>
      <c r="J59" s="26"/>
      <c r="L59" s="231"/>
      <c r="M59" s="63"/>
      <c r="N59" s="63"/>
      <c r="O59" s="63"/>
      <c r="P59" s="32"/>
      <c r="Q59" s="63"/>
      <c r="R59" s="32"/>
      <c r="S59" s="17"/>
      <c r="T59" s="5"/>
      <c r="U59" s="4"/>
    </row>
    <row r="60" spans="1:24">
      <c r="A60" s="104"/>
      <c r="B60" s="15" t="s">
        <v>123</v>
      </c>
      <c r="C60" s="101"/>
      <c r="D60" s="34" t="s">
        <v>121</v>
      </c>
      <c r="E60" s="100">
        <f>ROUND($Q60*$R60,6)</f>
        <v>0</v>
      </c>
      <c r="F60" s="100">
        <f>ROUND($Q61*$R61,6)</f>
        <v>0</v>
      </c>
      <c r="G60" s="100">
        <f>ROUND($Q62*$R62,6)</f>
        <v>0</v>
      </c>
      <c r="H60" s="100">
        <f>ROUND($Q63*$R63,6)</f>
        <v>0</v>
      </c>
      <c r="I60" s="100">
        <f>ROUND($Q64*$R64,6)</f>
        <v>0</v>
      </c>
      <c r="J60" s="47"/>
      <c r="L60" s="150">
        <v>0</v>
      </c>
      <c r="M60" s="230">
        <f>ROUND(L60/12,2)</f>
        <v>0</v>
      </c>
      <c r="N60" s="230">
        <v>0</v>
      </c>
      <c r="O60" s="224">
        <v>0</v>
      </c>
      <c r="P60" s="227">
        <v>1.03</v>
      </c>
      <c r="Q60" s="228">
        <v>0</v>
      </c>
      <c r="R60" s="76">
        <f>$R$18</f>
        <v>12</v>
      </c>
      <c r="S60" s="3"/>
      <c r="T60" s="25" t="e">
        <f>(E62+E63)/E61</f>
        <v>#DIV/0!</v>
      </c>
      <c r="U60" s="25" t="e">
        <f>(F62+F63)/F61</f>
        <v>#DIV/0!</v>
      </c>
      <c r="V60" s="25" t="e">
        <f>(G62+G63)/G61</f>
        <v>#DIV/0!</v>
      </c>
      <c r="W60" s="25" t="e">
        <f>(H62+H63)/H61</f>
        <v>#DIV/0!</v>
      </c>
      <c r="X60" s="25" t="e">
        <f>(I62+I63)/I61</f>
        <v>#DIV/0!</v>
      </c>
    </row>
    <row r="61" spans="1:24">
      <c r="A61" s="10"/>
      <c r="B61" s="29" t="s">
        <v>328</v>
      </c>
      <c r="C61" s="100"/>
      <c r="D61" s="74" t="s">
        <v>15</v>
      </c>
      <c r="E61" s="57">
        <f>ROUND((M60+N60)*E60*P60,0)</f>
        <v>0</v>
      </c>
      <c r="F61" s="57">
        <f>ROUND((M60+N60)*F60*P60*P61,0)</f>
        <v>0</v>
      </c>
      <c r="G61" s="57">
        <f>ROUND((M60+N60)*G60*P60*P61*P62,0)</f>
        <v>0</v>
      </c>
      <c r="H61" s="57">
        <f>ROUND((M60+N60)*H60*P60*P61*P62*P63,0)</f>
        <v>0</v>
      </c>
      <c r="I61" s="57">
        <f>ROUND((M60+N60)*I60*P60*P61*P62*P63*P64,0)</f>
        <v>0</v>
      </c>
      <c r="J61" s="172">
        <f>SUM(E61:I61)</f>
        <v>0</v>
      </c>
      <c r="L61" s="231"/>
      <c r="M61" s="63"/>
      <c r="N61" s="63"/>
      <c r="O61" s="63"/>
      <c r="P61" s="227">
        <v>1.03</v>
      </c>
      <c r="Q61" s="228">
        <v>0</v>
      </c>
      <c r="R61" s="76">
        <f>$R$19</f>
        <v>12</v>
      </c>
      <c r="S61" s="17"/>
    </row>
    <row r="62" spans="1:24">
      <c r="A62" s="10"/>
      <c r="C62" s="100"/>
      <c r="D62" s="74" t="s">
        <v>30</v>
      </c>
      <c r="E62" s="57">
        <f>ROUND(E61*$P$13,0)</f>
        <v>0</v>
      </c>
      <c r="F62" s="57">
        <f>ROUND(F61*$P$13,0)</f>
        <v>0</v>
      </c>
      <c r="G62" s="57">
        <f>ROUND(G61*$P$13,0)</f>
        <v>0</v>
      </c>
      <c r="H62" s="57">
        <f>ROUND(H61*$P$13,0)</f>
        <v>0</v>
      </c>
      <c r="I62" s="57">
        <f>ROUND(I61*$P$13,0)</f>
        <v>0</v>
      </c>
      <c r="J62" s="172">
        <f>SUM(E62:I62)</f>
        <v>0</v>
      </c>
      <c r="L62" s="231"/>
      <c r="M62" s="63"/>
      <c r="N62" s="63"/>
      <c r="O62" s="63"/>
      <c r="P62" s="227">
        <v>1.03</v>
      </c>
      <c r="Q62" s="228">
        <v>0</v>
      </c>
      <c r="R62" s="76">
        <f>$R$20</f>
        <v>12</v>
      </c>
      <c r="S62" s="17"/>
      <c r="T62" s="25"/>
      <c r="U62" s="25"/>
      <c r="V62" s="25"/>
      <c r="W62" s="25"/>
      <c r="X62" s="25"/>
    </row>
    <row r="63" spans="1:24" ht="15">
      <c r="A63" s="10"/>
      <c r="C63" s="100"/>
      <c r="D63" s="74" t="s">
        <v>29</v>
      </c>
      <c r="E63" s="184">
        <f>ROUND($P$14*E60,0)</f>
        <v>0</v>
      </c>
      <c r="F63" s="184">
        <f>ROUND($P$14*F60,0)</f>
        <v>0</v>
      </c>
      <c r="G63" s="184">
        <f>ROUND($P$14*G60,0)</f>
        <v>0</v>
      </c>
      <c r="H63" s="184">
        <f>ROUND($P$14*H60,0)</f>
        <v>0</v>
      </c>
      <c r="I63" s="184">
        <f>ROUND($P$14*I60,0)</f>
        <v>0</v>
      </c>
      <c r="J63" s="181">
        <f>SUM(E63:I63)</f>
        <v>0</v>
      </c>
      <c r="L63" s="231"/>
      <c r="M63" s="63"/>
      <c r="N63" s="63"/>
      <c r="O63" s="63"/>
      <c r="P63" s="227">
        <v>1.03</v>
      </c>
      <c r="Q63" s="228">
        <v>0</v>
      </c>
      <c r="R63" s="76">
        <f>$R$21</f>
        <v>12</v>
      </c>
      <c r="S63" s="17"/>
    </row>
    <row r="64" spans="1:24">
      <c r="A64" s="10"/>
      <c r="C64" s="100"/>
      <c r="D64" s="77" t="s">
        <v>171</v>
      </c>
      <c r="E64" s="185">
        <f>SUM(E62:E63)</f>
        <v>0</v>
      </c>
      <c r="F64" s="185">
        <f t="shared" ref="F64:I64" si="7">SUM(F62:F63)</f>
        <v>0</v>
      </c>
      <c r="G64" s="185">
        <f t="shared" si="7"/>
        <v>0</v>
      </c>
      <c r="H64" s="185">
        <f t="shared" si="7"/>
        <v>0</v>
      </c>
      <c r="I64" s="185">
        <f t="shared" si="7"/>
        <v>0</v>
      </c>
      <c r="J64" s="186">
        <f>SUM(J62:J63)</f>
        <v>0</v>
      </c>
      <c r="L64" s="231"/>
      <c r="M64" s="63"/>
      <c r="N64" s="63"/>
      <c r="O64" s="63"/>
      <c r="P64" s="227">
        <v>1.03</v>
      </c>
      <c r="Q64" s="228">
        <v>0</v>
      </c>
      <c r="R64" s="76">
        <f>$R$22</f>
        <v>12</v>
      </c>
      <c r="S64" s="17"/>
      <c r="T64" s="25"/>
      <c r="U64" s="25"/>
      <c r="V64" s="25"/>
      <c r="W64" s="25"/>
      <c r="X64" s="25"/>
    </row>
    <row r="65" spans="1:24">
      <c r="A65" s="10"/>
      <c r="C65" s="100"/>
      <c r="D65" s="74"/>
      <c r="E65" s="17"/>
      <c r="F65" s="17"/>
      <c r="G65" s="17"/>
      <c r="H65" s="17"/>
      <c r="I65" s="17"/>
      <c r="J65" s="26"/>
      <c r="L65" s="3"/>
      <c r="M65" s="3"/>
      <c r="N65" s="3"/>
      <c r="O65" s="3"/>
      <c r="P65" s="3"/>
      <c r="Q65" s="5"/>
      <c r="R65" s="4"/>
      <c r="S65" s="17"/>
      <c r="T65" s="25"/>
      <c r="U65" s="25"/>
      <c r="V65" s="25"/>
      <c r="W65" s="25"/>
      <c r="X65" s="25"/>
    </row>
    <row r="66" spans="1:24" ht="3.75" hidden="1" customHeight="1">
      <c r="A66" s="10"/>
      <c r="D66" s="22"/>
      <c r="E66" s="22"/>
      <c r="F66" s="22"/>
      <c r="G66" s="22"/>
      <c r="H66" s="22"/>
      <c r="I66" s="22"/>
      <c r="J66" s="76"/>
      <c r="R66" s="17"/>
    </row>
    <row r="67" spans="1:24">
      <c r="A67" s="48" t="s">
        <v>19</v>
      </c>
      <c r="B67" s="49"/>
      <c r="C67" s="49"/>
      <c r="D67" s="50"/>
      <c r="E67" s="178">
        <f>SUMIF($D$17:$D$66,"*Salary",E17:E66)</f>
        <v>0</v>
      </c>
      <c r="F67" s="178">
        <f t="shared" ref="F67:I67" si="8">SUMIF($D$17:$D$66,"*Salary",F17:F66)</f>
        <v>0</v>
      </c>
      <c r="G67" s="178">
        <f t="shared" si="8"/>
        <v>0</v>
      </c>
      <c r="H67" s="178">
        <f t="shared" si="8"/>
        <v>0</v>
      </c>
      <c r="I67" s="178">
        <f t="shared" si="8"/>
        <v>0</v>
      </c>
      <c r="J67" s="172">
        <f>SUM(E67:I67)</f>
        <v>0</v>
      </c>
      <c r="R67" s="4"/>
    </row>
    <row r="68" spans="1:24" ht="15">
      <c r="A68" s="48" t="s">
        <v>20</v>
      </c>
      <c r="B68" s="49"/>
      <c r="C68" s="49"/>
      <c r="D68" s="50"/>
      <c r="E68" s="180">
        <f>SUMIF(D19:D66,"*Total Fringe",E19:E66)</f>
        <v>0</v>
      </c>
      <c r="F68" s="180">
        <f>SUMIF($D$19:$D$66,"*Total Fringe",F19:F66)</f>
        <v>0</v>
      </c>
      <c r="G68" s="180">
        <f t="shared" ref="G68:I68" si="9">SUMIF($D$19:$D$66,"*Total Fringe",G19:G66)</f>
        <v>0</v>
      </c>
      <c r="H68" s="180">
        <f t="shared" si="9"/>
        <v>0</v>
      </c>
      <c r="I68" s="180">
        <f t="shared" si="9"/>
        <v>0</v>
      </c>
      <c r="J68" s="181">
        <f>SUM(E68:I68)</f>
        <v>0</v>
      </c>
      <c r="R68" s="4"/>
    </row>
    <row r="69" spans="1:24">
      <c r="A69" s="48" t="s">
        <v>21</v>
      </c>
      <c r="B69" s="49"/>
      <c r="C69" s="49"/>
      <c r="D69" s="50"/>
      <c r="E69" s="191">
        <f>SUM(E67:E68)</f>
        <v>0</v>
      </c>
      <c r="F69" s="191">
        <f t="shared" ref="F69:I69" si="10">SUM(F67:F68)</f>
        <v>0</v>
      </c>
      <c r="G69" s="191">
        <f t="shared" si="10"/>
        <v>0</v>
      </c>
      <c r="H69" s="191">
        <f t="shared" si="10"/>
        <v>0</v>
      </c>
      <c r="I69" s="191">
        <f t="shared" si="10"/>
        <v>0</v>
      </c>
      <c r="J69" s="172">
        <f>SUM(E69:I69)</f>
        <v>0</v>
      </c>
      <c r="T69" s="660" t="s">
        <v>116</v>
      </c>
      <c r="U69" s="660"/>
      <c r="V69" s="660"/>
      <c r="W69" s="660"/>
      <c r="X69" s="660"/>
    </row>
    <row r="70" spans="1:24">
      <c r="A70" s="1"/>
      <c r="B70" s="58"/>
      <c r="C70" s="58"/>
      <c r="D70" s="71"/>
      <c r="E70" s="8"/>
      <c r="F70" s="8"/>
      <c r="G70" s="8"/>
      <c r="H70" s="8"/>
      <c r="I70" s="8"/>
      <c r="J70" s="45"/>
      <c r="T70" s="24" t="s">
        <v>31</v>
      </c>
      <c r="U70" s="15" t="s">
        <v>32</v>
      </c>
      <c r="V70" s="15" t="s">
        <v>33</v>
      </c>
      <c r="W70" s="15" t="s">
        <v>34</v>
      </c>
      <c r="X70" s="15" t="s">
        <v>35</v>
      </c>
    </row>
    <row r="71" spans="1:24">
      <c r="A71" s="20" t="s">
        <v>22</v>
      </c>
      <c r="B71" s="92"/>
      <c r="C71" s="92"/>
      <c r="D71" s="46"/>
      <c r="J71" s="33"/>
      <c r="L71" s="58" t="s">
        <v>118</v>
      </c>
      <c r="M71" s="71" t="s">
        <v>80</v>
      </c>
      <c r="N71" s="71"/>
      <c r="O71" s="71" t="s">
        <v>245</v>
      </c>
      <c r="P71" s="71" t="s">
        <v>108</v>
      </c>
      <c r="Q71" s="71" t="s">
        <v>18</v>
      </c>
      <c r="R71" s="71"/>
      <c r="S71" s="71" t="s">
        <v>169</v>
      </c>
      <c r="T71" s="24"/>
      <c r="U71" s="15"/>
      <c r="V71" s="15"/>
      <c r="W71" s="15"/>
      <c r="X71" s="15"/>
    </row>
    <row r="72" spans="1:24">
      <c r="A72" s="58" t="s">
        <v>61</v>
      </c>
      <c r="B72" s="58" t="s">
        <v>62</v>
      </c>
      <c r="D72" s="46"/>
      <c r="E72" s="18" t="str">
        <f>E16</f>
        <v>Year 1</v>
      </c>
      <c r="F72" s="18" t="str">
        <f>F16</f>
        <v>Year 2</v>
      </c>
      <c r="G72" s="18" t="str">
        <f>G16</f>
        <v>Year 3</v>
      </c>
      <c r="H72" s="18" t="str">
        <f>H16</f>
        <v>Year 4</v>
      </c>
      <c r="I72" s="18" t="str">
        <f>I16</f>
        <v>Year 5</v>
      </c>
      <c r="J72" s="46" t="s">
        <v>1</v>
      </c>
      <c r="L72" s="92" t="s">
        <v>117</v>
      </c>
      <c r="M72" s="46" t="s">
        <v>15</v>
      </c>
      <c r="N72" s="46" t="s">
        <v>245</v>
      </c>
      <c r="O72" s="46" t="s">
        <v>101</v>
      </c>
      <c r="P72" s="46" t="s">
        <v>109</v>
      </c>
      <c r="Q72" s="46" t="s">
        <v>111</v>
      </c>
      <c r="R72" s="46" t="s">
        <v>101</v>
      </c>
      <c r="S72" s="46" t="s">
        <v>170</v>
      </c>
      <c r="T72" s="24"/>
      <c r="U72" s="15"/>
      <c r="V72" s="15"/>
      <c r="W72" s="15"/>
      <c r="X72" s="15"/>
    </row>
    <row r="73" spans="1:24">
      <c r="A73" s="223"/>
      <c r="B73" s="102" t="s">
        <v>124</v>
      </c>
      <c r="C73" s="92"/>
      <c r="D73" s="34" t="s">
        <v>121</v>
      </c>
      <c r="E73" s="100">
        <f>ROUND($Q73*$R73*S73,6)</f>
        <v>0</v>
      </c>
      <c r="F73" s="100">
        <f>ROUND($Q74*$R74*S74,6)</f>
        <v>0</v>
      </c>
      <c r="G73" s="100">
        <f>ROUND($Q75*$R75*S75,6)</f>
        <v>0</v>
      </c>
      <c r="H73" s="100">
        <f>ROUND($Q76*$R76*S76,6)</f>
        <v>0</v>
      </c>
      <c r="I73" s="100">
        <f>ROUND($Q77*$R77*S77,6)</f>
        <v>0</v>
      </c>
      <c r="J73" s="46"/>
      <c r="L73" s="150">
        <v>0</v>
      </c>
      <c r="M73" s="230">
        <f>ROUND(L73/12,2)</f>
        <v>0</v>
      </c>
      <c r="N73" s="230">
        <v>0</v>
      </c>
      <c r="O73" s="224">
        <v>0</v>
      </c>
      <c r="P73" s="227">
        <v>1</v>
      </c>
      <c r="Q73" s="228">
        <v>0</v>
      </c>
      <c r="R73" s="76">
        <f>$R$18</f>
        <v>12</v>
      </c>
      <c r="S73" s="227">
        <v>0</v>
      </c>
      <c r="T73" s="25" t="e">
        <f>(E76+E77)/E75</f>
        <v>#DIV/0!</v>
      </c>
      <c r="U73" s="25" t="e">
        <f>(F76+F77)/F75</f>
        <v>#DIV/0!</v>
      </c>
      <c r="V73" s="25" t="e">
        <f>(G76+G77)/G75</f>
        <v>#DIV/0!</v>
      </c>
      <c r="W73" s="25" t="e">
        <f>(H76+H77)/H75</f>
        <v>#DIV/0!</v>
      </c>
      <c r="X73" s="25" t="e">
        <f>(I76+I77)/I75</f>
        <v>#DIV/0!</v>
      </c>
    </row>
    <row r="74" spans="1:24">
      <c r="A74" s="20"/>
      <c r="B74" s="29" t="s">
        <v>328</v>
      </c>
      <c r="C74" s="92"/>
      <c r="D74" s="34" t="s">
        <v>172</v>
      </c>
      <c r="E74" s="22">
        <f>S73</f>
        <v>0</v>
      </c>
      <c r="F74" s="22">
        <f>S74</f>
        <v>0</v>
      </c>
      <c r="G74" s="22">
        <f>S75</f>
        <v>0</v>
      </c>
      <c r="H74" s="22">
        <f>S76</f>
        <v>0</v>
      </c>
      <c r="I74" s="22">
        <f>S77</f>
        <v>0</v>
      </c>
      <c r="J74" s="46"/>
      <c r="L74" s="231"/>
      <c r="M74" s="230"/>
      <c r="N74" s="230"/>
      <c r="O74" s="230"/>
      <c r="P74" s="227">
        <v>1.03</v>
      </c>
      <c r="Q74" s="228">
        <v>0</v>
      </c>
      <c r="R74" s="76">
        <f>$R$19</f>
        <v>12</v>
      </c>
      <c r="S74" s="227">
        <v>0</v>
      </c>
      <c r="T74" s="25"/>
      <c r="U74" s="25"/>
      <c r="V74" s="25"/>
      <c r="W74" s="25"/>
      <c r="X74" s="25"/>
    </row>
    <row r="75" spans="1:24">
      <c r="A75" s="10"/>
      <c r="C75" s="100"/>
      <c r="D75" s="74" t="s">
        <v>15</v>
      </c>
      <c r="E75" s="57">
        <f>ROUND((M73+N73)*E73*P73,0)</f>
        <v>0</v>
      </c>
      <c r="F75" s="57">
        <f>ROUND((M73+N73)*F73*P73*P74,0)</f>
        <v>0</v>
      </c>
      <c r="G75" s="57">
        <f>ROUND((M73+N73)*G73*P73*P74*P75,0)</f>
        <v>0</v>
      </c>
      <c r="H75" s="57">
        <f>ROUND((M73+N73)*H73*P73*P74*P75*P76,0)</f>
        <v>0</v>
      </c>
      <c r="I75" s="57">
        <f>ROUND((M73+N73)*I73*P73*P74*P75*P76*P77,0)</f>
        <v>0</v>
      </c>
      <c r="J75" s="172">
        <f>SUM(E75:I75)</f>
        <v>0</v>
      </c>
      <c r="L75" s="231"/>
      <c r="M75" s="63"/>
      <c r="N75" s="63"/>
      <c r="O75" s="63"/>
      <c r="P75" s="227">
        <v>1.03</v>
      </c>
      <c r="Q75" s="228">
        <v>0</v>
      </c>
      <c r="R75" s="76">
        <f>$R$20</f>
        <v>12</v>
      </c>
      <c r="S75" s="227">
        <v>0</v>
      </c>
    </row>
    <row r="76" spans="1:24">
      <c r="A76" s="10"/>
      <c r="B76" s="102"/>
      <c r="C76" s="100"/>
      <c r="D76" s="74" t="s">
        <v>30</v>
      </c>
      <c r="E76" s="57">
        <f>ROUND(E75*$P$13,0)</f>
        <v>0</v>
      </c>
      <c r="F76" s="57">
        <f>ROUND(F75*$P$13,0)</f>
        <v>0</v>
      </c>
      <c r="G76" s="57">
        <f>ROUND(G75*$P$13,0)</f>
        <v>0</v>
      </c>
      <c r="H76" s="57">
        <f>ROUND(H75*$P$13,0)</f>
        <v>0</v>
      </c>
      <c r="I76" s="57">
        <f>ROUND(I75*$P$13,0)</f>
        <v>0</v>
      </c>
      <c r="J76" s="172">
        <f>SUM(E76:I76)</f>
        <v>0</v>
      </c>
      <c r="L76" s="231"/>
      <c r="M76" s="63"/>
      <c r="N76" s="63"/>
      <c r="O76" s="63"/>
      <c r="P76" s="227">
        <v>1.03</v>
      </c>
      <c r="Q76" s="228">
        <v>0</v>
      </c>
      <c r="R76" s="76">
        <f>$R$21</f>
        <v>12</v>
      </c>
      <c r="S76" s="227">
        <v>0</v>
      </c>
      <c r="T76" s="25"/>
      <c r="U76" s="25"/>
      <c r="V76" s="25"/>
      <c r="W76" s="25"/>
      <c r="X76" s="25"/>
    </row>
    <row r="77" spans="1:24" ht="15">
      <c r="A77" s="10"/>
      <c r="C77" s="100"/>
      <c r="D77" s="74" t="s">
        <v>29</v>
      </c>
      <c r="E77" s="184">
        <f>ROUND($P$14*E73,0)</f>
        <v>0</v>
      </c>
      <c r="F77" s="184">
        <f>ROUND($P$14*F73,0)</f>
        <v>0</v>
      </c>
      <c r="G77" s="184">
        <f>ROUND($P$14*G73,0)</f>
        <v>0</v>
      </c>
      <c r="H77" s="184">
        <f>ROUND($P$14*H73,0)</f>
        <v>0</v>
      </c>
      <c r="I77" s="184">
        <f>ROUND($P$14*I73,0)</f>
        <v>0</v>
      </c>
      <c r="J77" s="181">
        <f>SUM(E77:I77)</f>
        <v>0</v>
      </c>
      <c r="L77" s="231"/>
      <c r="M77" s="63"/>
      <c r="N77" s="63"/>
      <c r="O77" s="63"/>
      <c r="P77" s="227">
        <v>1.03</v>
      </c>
      <c r="Q77" s="228">
        <v>0</v>
      </c>
      <c r="R77" s="76">
        <f>$R$22</f>
        <v>12</v>
      </c>
      <c r="S77" s="227">
        <v>0</v>
      </c>
      <c r="T77" s="25"/>
      <c r="U77" s="25"/>
      <c r="V77" s="25"/>
      <c r="W77" s="25"/>
      <c r="X77" s="25"/>
    </row>
    <row r="78" spans="1:24">
      <c r="A78" s="10"/>
      <c r="B78" s="102"/>
      <c r="C78" s="100"/>
      <c r="D78" s="77" t="s">
        <v>171</v>
      </c>
      <c r="E78" s="185">
        <f>SUM(E76:E77)</f>
        <v>0</v>
      </c>
      <c r="F78" s="185">
        <f t="shared" ref="F78:I78" si="11">SUM(F76:F77)</f>
        <v>0</v>
      </c>
      <c r="G78" s="185">
        <f t="shared" si="11"/>
        <v>0</v>
      </c>
      <c r="H78" s="185">
        <f t="shared" si="11"/>
        <v>0</v>
      </c>
      <c r="I78" s="185">
        <f t="shared" si="11"/>
        <v>0</v>
      </c>
      <c r="J78" s="186">
        <f>SUM(J76:J77)</f>
        <v>0</v>
      </c>
      <c r="L78" s="231"/>
      <c r="M78" s="63"/>
      <c r="N78" s="63"/>
      <c r="O78" s="63"/>
      <c r="P78" s="74"/>
      <c r="Q78" s="232"/>
      <c r="R78" s="76"/>
      <c r="S78" s="74"/>
      <c r="T78" s="25"/>
      <c r="U78" s="25"/>
      <c r="V78" s="25"/>
      <c r="W78" s="25"/>
      <c r="X78" s="25"/>
    </row>
    <row r="79" spans="1:24">
      <c r="A79" s="10"/>
      <c r="B79" s="102"/>
      <c r="C79" s="100"/>
      <c r="D79" s="74"/>
      <c r="E79" s="17"/>
      <c r="F79" s="17"/>
      <c r="G79" s="17"/>
      <c r="H79" s="17"/>
      <c r="I79" s="17"/>
      <c r="J79" s="26"/>
      <c r="L79" s="231"/>
      <c r="M79" s="63"/>
      <c r="N79" s="63"/>
      <c r="O79" s="63"/>
      <c r="P79" s="34"/>
      <c r="Q79" s="63"/>
      <c r="R79" s="34"/>
      <c r="S79" s="229"/>
      <c r="T79" s="5"/>
      <c r="U79" s="4"/>
    </row>
    <row r="80" spans="1:24">
      <c r="A80" s="104"/>
      <c r="B80" s="102" t="s">
        <v>124</v>
      </c>
      <c r="D80" s="34" t="s">
        <v>121</v>
      </c>
      <c r="E80" s="100">
        <f>ROUND($Q80*$R80*S80,6)</f>
        <v>0</v>
      </c>
      <c r="F80" s="100">
        <f>ROUND($Q81*$R81*S81,6)</f>
        <v>0</v>
      </c>
      <c r="G80" s="100">
        <f>ROUND($Q82*$R82*S82,6)</f>
        <v>0</v>
      </c>
      <c r="H80" s="100">
        <f>ROUND($Q83*$R83*S83,6)</f>
        <v>0</v>
      </c>
      <c r="I80" s="100">
        <f>ROUND($Q84*$R84*S84,6)</f>
        <v>0</v>
      </c>
      <c r="J80" s="46"/>
      <c r="L80" s="150">
        <v>0</v>
      </c>
      <c r="M80" s="230">
        <f>ROUND(L80/12,2)</f>
        <v>0</v>
      </c>
      <c r="N80" s="230">
        <v>0</v>
      </c>
      <c r="O80" s="224">
        <v>0</v>
      </c>
      <c r="P80" s="227">
        <v>1</v>
      </c>
      <c r="Q80" s="228">
        <v>0</v>
      </c>
      <c r="R80" s="76">
        <f>$R$18</f>
        <v>12</v>
      </c>
      <c r="S80" s="227">
        <v>0</v>
      </c>
      <c r="T80" s="25" t="e">
        <f>(E83+E84)/E82</f>
        <v>#DIV/0!</v>
      </c>
      <c r="U80" s="25" t="e">
        <f>(F83+F84)/F82</f>
        <v>#DIV/0!</v>
      </c>
      <c r="V80" s="25" t="e">
        <f>(G83+G84)/G82</f>
        <v>#DIV/0!</v>
      </c>
      <c r="W80" s="25" t="e">
        <f>(H83+H84)/H82</f>
        <v>#DIV/0!</v>
      </c>
      <c r="X80" s="25" t="e">
        <f>(I83+I84)/I82</f>
        <v>#DIV/0!</v>
      </c>
    </row>
    <row r="81" spans="1:24">
      <c r="B81" s="29" t="s">
        <v>328</v>
      </c>
      <c r="D81" s="34" t="s">
        <v>172</v>
      </c>
      <c r="E81" s="22">
        <f>S80</f>
        <v>0</v>
      </c>
      <c r="F81" s="22">
        <f>S81</f>
        <v>0</v>
      </c>
      <c r="G81" s="22">
        <f>S82</f>
        <v>0</v>
      </c>
      <c r="H81" s="22">
        <f>S83</f>
        <v>0</v>
      </c>
      <c r="I81" s="22">
        <f>S84</f>
        <v>0</v>
      </c>
      <c r="J81" s="163"/>
      <c r="L81" s="231"/>
      <c r="M81" s="230"/>
      <c r="N81" s="230"/>
      <c r="O81" s="230"/>
      <c r="P81" s="227">
        <v>1.03</v>
      </c>
      <c r="Q81" s="228">
        <v>0</v>
      </c>
      <c r="R81" s="76">
        <f>$R$19</f>
        <v>12</v>
      </c>
      <c r="S81" s="227">
        <v>0</v>
      </c>
      <c r="T81" s="25"/>
      <c r="U81" s="25"/>
      <c r="V81" s="25"/>
      <c r="W81" s="25"/>
      <c r="X81" s="25"/>
    </row>
    <row r="82" spans="1:24">
      <c r="A82" s="10"/>
      <c r="C82" s="100"/>
      <c r="D82" s="74" t="s">
        <v>15</v>
      </c>
      <c r="E82" s="57">
        <f>ROUND((M80+N80)*E80*P80,0)</f>
        <v>0</v>
      </c>
      <c r="F82" s="57">
        <f>ROUND((M80+N80)*F80*P80*P81,0)</f>
        <v>0</v>
      </c>
      <c r="G82" s="57">
        <f>ROUND((M80+N80)*G80*P80*P81*P82,0)</f>
        <v>0</v>
      </c>
      <c r="H82" s="57">
        <f>ROUND((M80+N80)*H80*P80*P81*P82*P83,0)</f>
        <v>0</v>
      </c>
      <c r="I82" s="57">
        <f>ROUND((M80+N80)*I80*P80*P81*P82*P83*P84,0)</f>
        <v>0</v>
      </c>
      <c r="J82" s="172">
        <f>SUM(E82:I82)</f>
        <v>0</v>
      </c>
      <c r="L82" s="231"/>
      <c r="M82" s="63"/>
      <c r="N82" s="63"/>
      <c r="O82" s="63"/>
      <c r="P82" s="227">
        <v>1.03</v>
      </c>
      <c r="Q82" s="228">
        <v>0</v>
      </c>
      <c r="R82" s="76">
        <f>$R$20</f>
        <v>12</v>
      </c>
      <c r="S82" s="227">
        <v>0</v>
      </c>
    </row>
    <row r="83" spans="1:24">
      <c r="A83" s="10"/>
      <c r="B83" s="102"/>
      <c r="C83" s="100"/>
      <c r="D83" s="74" t="s">
        <v>30</v>
      </c>
      <c r="E83" s="57">
        <f>ROUND(E82*$P$13,0)</f>
        <v>0</v>
      </c>
      <c r="F83" s="57">
        <f>ROUND(F82*$P$13,0)</f>
        <v>0</v>
      </c>
      <c r="G83" s="57">
        <f>ROUND(G82*$P$13,0)</f>
        <v>0</v>
      </c>
      <c r="H83" s="57">
        <f>ROUND(H82*$P$13,0)</f>
        <v>0</v>
      </c>
      <c r="I83" s="57">
        <f>ROUND(I82*$P$13,0)</f>
        <v>0</v>
      </c>
      <c r="J83" s="172">
        <f>SUM(E83:I83)</f>
        <v>0</v>
      </c>
      <c r="L83" s="231"/>
      <c r="M83" s="63"/>
      <c r="N83" s="63"/>
      <c r="O83" s="63"/>
      <c r="P83" s="227">
        <v>1.03</v>
      </c>
      <c r="Q83" s="228">
        <v>0</v>
      </c>
      <c r="R83" s="76">
        <f>$R$21</f>
        <v>12</v>
      </c>
      <c r="S83" s="227">
        <v>0</v>
      </c>
      <c r="T83" s="25"/>
      <c r="U83" s="25"/>
      <c r="V83" s="25"/>
      <c r="W83" s="25"/>
      <c r="X83" s="25"/>
    </row>
    <row r="84" spans="1:24" ht="15">
      <c r="A84" s="10"/>
      <c r="B84" s="102"/>
      <c r="C84" s="100"/>
      <c r="D84" s="74" t="s">
        <v>29</v>
      </c>
      <c r="E84" s="184">
        <f>ROUND($P$14*E80,0)</f>
        <v>0</v>
      </c>
      <c r="F84" s="184">
        <f>ROUND($P$14*F80,0)</f>
        <v>0</v>
      </c>
      <c r="G84" s="184">
        <f>ROUND($P$14*G80,0)</f>
        <v>0</v>
      </c>
      <c r="H84" s="184">
        <f>ROUND($P$14*H80,0)</f>
        <v>0</v>
      </c>
      <c r="I84" s="184">
        <f>ROUND($P$14*I80,0)</f>
        <v>0</v>
      </c>
      <c r="J84" s="181">
        <f>SUM(E84:I84)</f>
        <v>0</v>
      </c>
      <c r="L84" s="231"/>
      <c r="M84" s="63"/>
      <c r="N84" s="63"/>
      <c r="O84" s="63"/>
      <c r="P84" s="227">
        <v>1.03</v>
      </c>
      <c r="Q84" s="228">
        <v>0</v>
      </c>
      <c r="R84" s="76">
        <f>$R$22</f>
        <v>12</v>
      </c>
      <c r="S84" s="227">
        <v>0</v>
      </c>
      <c r="T84" s="25"/>
      <c r="U84" s="25"/>
      <c r="V84" s="25"/>
      <c r="W84" s="25"/>
      <c r="X84" s="25"/>
    </row>
    <row r="85" spans="1:24">
      <c r="A85" s="10"/>
      <c r="B85" s="102"/>
      <c r="C85" s="100"/>
      <c r="D85" s="77" t="s">
        <v>171</v>
      </c>
      <c r="E85" s="185">
        <f>SUM(E83:E84)</f>
        <v>0</v>
      </c>
      <c r="F85" s="185">
        <f t="shared" ref="F85:I85" si="12">SUM(F83:F84)</f>
        <v>0</v>
      </c>
      <c r="G85" s="185">
        <f t="shared" si="12"/>
        <v>0</v>
      </c>
      <c r="H85" s="185">
        <f t="shared" si="12"/>
        <v>0</v>
      </c>
      <c r="I85" s="185">
        <f t="shared" si="12"/>
        <v>0</v>
      </c>
      <c r="J85" s="186">
        <f>SUM(J83:J84)</f>
        <v>0</v>
      </c>
      <c r="L85" s="231"/>
      <c r="M85" s="63"/>
      <c r="N85" s="63"/>
      <c r="O85" s="63"/>
      <c r="P85" s="74"/>
      <c r="Q85" s="232"/>
      <c r="R85" s="76"/>
      <c r="S85" s="74"/>
      <c r="T85" s="25"/>
      <c r="U85" s="25"/>
      <c r="V85" s="25"/>
      <c r="W85" s="25"/>
      <c r="X85" s="25"/>
    </row>
    <row r="86" spans="1:24">
      <c r="A86" s="10"/>
      <c r="B86" s="102"/>
      <c r="C86" s="100"/>
      <c r="D86" s="74"/>
      <c r="E86" s="17"/>
      <c r="F86" s="17"/>
      <c r="G86" s="17"/>
      <c r="H86" s="17"/>
      <c r="I86" s="17"/>
      <c r="J86" s="26"/>
      <c r="L86" s="231"/>
      <c r="M86" s="63"/>
      <c r="N86" s="63"/>
      <c r="O86" s="63"/>
      <c r="P86" s="34"/>
      <c r="Q86" s="63"/>
      <c r="R86" s="34"/>
      <c r="S86" s="229"/>
      <c r="T86" s="5"/>
      <c r="U86" s="4"/>
    </row>
    <row r="87" spans="1:24">
      <c r="A87" s="104"/>
      <c r="B87" s="102" t="s">
        <v>47</v>
      </c>
      <c r="D87" s="34" t="s">
        <v>121</v>
      </c>
      <c r="E87" s="100">
        <f>ROUND($Q87*$R87*S87,6)</f>
        <v>0</v>
      </c>
      <c r="F87" s="100">
        <f>ROUND($Q88*$R88*S88,6)</f>
        <v>0</v>
      </c>
      <c r="G87" s="100">
        <f>ROUND($Q89*$R89*S89,6)</f>
        <v>0</v>
      </c>
      <c r="H87" s="100">
        <f>ROUND($Q90*$R90*S90,6)</f>
        <v>0</v>
      </c>
      <c r="I87" s="100">
        <f>ROUND($Q91*$R91*S91,6)</f>
        <v>0</v>
      </c>
      <c r="J87" s="46"/>
      <c r="L87" s="150">
        <v>0</v>
      </c>
      <c r="M87" s="230">
        <f>ROUND(L87/12,2)</f>
        <v>0</v>
      </c>
      <c r="N87" s="230">
        <v>0</v>
      </c>
      <c r="O87" s="224">
        <v>0</v>
      </c>
      <c r="P87" s="227">
        <v>1</v>
      </c>
      <c r="Q87" s="228">
        <v>0</v>
      </c>
      <c r="R87" s="76">
        <f>$R$18</f>
        <v>12</v>
      </c>
      <c r="S87" s="227">
        <v>0</v>
      </c>
      <c r="T87" s="25" t="e">
        <f>(E90+E91)/E89</f>
        <v>#DIV/0!</v>
      </c>
      <c r="U87" s="25" t="e">
        <f>(F90+F91)/F89</f>
        <v>#DIV/0!</v>
      </c>
      <c r="V87" s="25" t="e">
        <f>(G90+G91)/G89</f>
        <v>#DIV/0!</v>
      </c>
      <c r="W87" s="25" t="e">
        <f>(H90+H91)/H89</f>
        <v>#DIV/0!</v>
      </c>
      <c r="X87" s="25" t="e">
        <f>(I90+I91)/I89</f>
        <v>#DIV/0!</v>
      </c>
    </row>
    <row r="88" spans="1:24">
      <c r="B88" s="29" t="s">
        <v>328</v>
      </c>
      <c r="D88" s="34" t="s">
        <v>172</v>
      </c>
      <c r="E88" s="22">
        <f>S87</f>
        <v>0</v>
      </c>
      <c r="F88" s="22">
        <f>S88</f>
        <v>0</v>
      </c>
      <c r="G88" s="22">
        <f>S89</f>
        <v>0</v>
      </c>
      <c r="H88" s="22">
        <f>S90</f>
        <v>0</v>
      </c>
      <c r="I88" s="22">
        <f>S91</f>
        <v>0</v>
      </c>
      <c r="J88" s="46"/>
      <c r="L88" s="231"/>
      <c r="M88" s="230"/>
      <c r="N88" s="230"/>
      <c r="O88" s="230"/>
      <c r="P88" s="227">
        <v>1.03</v>
      </c>
      <c r="Q88" s="228">
        <v>0</v>
      </c>
      <c r="R88" s="76">
        <f>$R$19</f>
        <v>12</v>
      </c>
      <c r="S88" s="227">
        <v>0</v>
      </c>
      <c r="T88" s="25"/>
      <c r="U88" s="25"/>
      <c r="V88" s="25"/>
      <c r="W88" s="25"/>
      <c r="X88" s="25"/>
    </row>
    <row r="89" spans="1:24">
      <c r="A89" s="10"/>
      <c r="C89" s="100"/>
      <c r="D89" s="74" t="s">
        <v>15</v>
      </c>
      <c r="E89" s="57">
        <f>ROUND((M87+N87)*E87*P87,0)</f>
        <v>0</v>
      </c>
      <c r="F89" s="57">
        <f>ROUND((M87+N87)*F87*P87*P88,0)</f>
        <v>0</v>
      </c>
      <c r="G89" s="57">
        <f>ROUND((M87+N87)*G87*P87*P88*P89,0)</f>
        <v>0</v>
      </c>
      <c r="H89" s="57">
        <f>ROUND((M87+N87)*H87*P87*P88*P89*P90,0)</f>
        <v>0</v>
      </c>
      <c r="I89" s="57">
        <f>ROUND((M87+N87)*I87*P87*P88*P89*P90*P91,0)</f>
        <v>0</v>
      </c>
      <c r="J89" s="172">
        <f>SUM(E89:I89)</f>
        <v>0</v>
      </c>
      <c r="L89" s="231"/>
      <c r="M89" s="63"/>
      <c r="N89" s="63"/>
      <c r="O89" s="63"/>
      <c r="P89" s="227">
        <v>1.03</v>
      </c>
      <c r="Q89" s="228">
        <v>0</v>
      </c>
      <c r="R89" s="76">
        <f>$R$20</f>
        <v>12</v>
      </c>
      <c r="S89" s="227">
        <v>0</v>
      </c>
    </row>
    <row r="90" spans="1:24">
      <c r="A90" s="10"/>
      <c r="B90" s="102"/>
      <c r="C90" s="100"/>
      <c r="D90" s="74" t="s">
        <v>30</v>
      </c>
      <c r="E90" s="57">
        <f>ROUND(E89*$P$13,0)</f>
        <v>0</v>
      </c>
      <c r="F90" s="57">
        <f>ROUND(F89*$P$13,0)</f>
        <v>0</v>
      </c>
      <c r="G90" s="57">
        <f>ROUND(G89*$P$13,0)</f>
        <v>0</v>
      </c>
      <c r="H90" s="57">
        <f>ROUND(H89*$P$13,0)</f>
        <v>0</v>
      </c>
      <c r="I90" s="57">
        <f>ROUND(I89*$P$13,0)</f>
        <v>0</v>
      </c>
      <c r="J90" s="172">
        <f>SUM(E90:I90)</f>
        <v>0</v>
      </c>
      <c r="L90" s="231"/>
      <c r="M90" s="63"/>
      <c r="N90" s="63"/>
      <c r="O90" s="63"/>
      <c r="P90" s="227">
        <v>1.03</v>
      </c>
      <c r="Q90" s="228">
        <v>0</v>
      </c>
      <c r="R90" s="76">
        <f>$R$21</f>
        <v>12</v>
      </c>
      <c r="S90" s="227">
        <v>0</v>
      </c>
    </row>
    <row r="91" spans="1:24" ht="15">
      <c r="A91" s="10"/>
      <c r="B91" s="102"/>
      <c r="C91" s="100"/>
      <c r="D91" s="74" t="s">
        <v>29</v>
      </c>
      <c r="E91" s="184">
        <f>ROUND($P$14*E87,0)</f>
        <v>0</v>
      </c>
      <c r="F91" s="184">
        <f>ROUND($P$14*F87,0)</f>
        <v>0</v>
      </c>
      <c r="G91" s="184">
        <f>ROUND($P$14*G87,0)</f>
        <v>0</v>
      </c>
      <c r="H91" s="184">
        <f>ROUND($P$14*H87,0)</f>
        <v>0</v>
      </c>
      <c r="I91" s="184">
        <f>ROUND($P$14*I87,0)</f>
        <v>0</v>
      </c>
      <c r="J91" s="181">
        <f>SUM(E91:I91)</f>
        <v>0</v>
      </c>
      <c r="L91" s="231"/>
      <c r="M91" s="63"/>
      <c r="N91" s="63"/>
      <c r="O91" s="63"/>
      <c r="P91" s="227">
        <v>1.03</v>
      </c>
      <c r="Q91" s="228">
        <v>0</v>
      </c>
      <c r="R91" s="76">
        <f>$R$22</f>
        <v>12</v>
      </c>
      <c r="S91" s="227">
        <v>0</v>
      </c>
      <c r="T91" s="25"/>
      <c r="U91" s="25"/>
      <c r="V91" s="25"/>
      <c r="W91" s="25"/>
      <c r="X91" s="25"/>
    </row>
    <row r="92" spans="1:24">
      <c r="A92" s="10"/>
      <c r="B92" s="102"/>
      <c r="C92" s="100"/>
      <c r="D92" s="77" t="s">
        <v>171</v>
      </c>
      <c r="E92" s="185">
        <f>SUM(E90:E91)</f>
        <v>0</v>
      </c>
      <c r="F92" s="185">
        <f t="shared" ref="F92:I92" si="13">SUM(F90:F91)</f>
        <v>0</v>
      </c>
      <c r="G92" s="185">
        <f t="shared" si="13"/>
        <v>0</v>
      </c>
      <c r="H92" s="185">
        <f t="shared" si="13"/>
        <v>0</v>
      </c>
      <c r="I92" s="185">
        <f t="shared" si="13"/>
        <v>0</v>
      </c>
      <c r="J92" s="186">
        <f>SUM(J90:J91)</f>
        <v>0</v>
      </c>
      <c r="L92" s="19"/>
      <c r="M92" s="33"/>
      <c r="N92" s="33"/>
      <c r="O92" s="33"/>
      <c r="P92" s="47"/>
      <c r="Q92" s="47"/>
      <c r="R92" s="47"/>
      <c r="S92" s="26"/>
      <c r="T92" s="25"/>
      <c r="U92" s="25"/>
      <c r="V92" s="25"/>
      <c r="W92" s="25"/>
      <c r="X92" s="25"/>
    </row>
    <row r="93" spans="1:24">
      <c r="A93" s="10"/>
      <c r="B93" s="102"/>
      <c r="C93" s="100"/>
      <c r="D93" s="74"/>
      <c r="E93" s="17"/>
      <c r="F93" s="17"/>
      <c r="G93" s="17"/>
      <c r="H93" s="17"/>
      <c r="I93" s="17"/>
      <c r="J93" s="26"/>
      <c r="L93" s="19"/>
      <c r="M93" s="94"/>
      <c r="N93" s="94"/>
      <c r="O93" s="94"/>
      <c r="P93" s="47"/>
      <c r="Q93" s="47"/>
      <c r="R93" s="47"/>
      <c r="S93" s="26"/>
      <c r="T93" s="25"/>
      <c r="U93" s="25"/>
      <c r="V93" s="25"/>
      <c r="W93" s="25"/>
      <c r="X93" s="25"/>
    </row>
    <row r="94" spans="1:24">
      <c r="A94" s="10"/>
      <c r="C94" s="75"/>
      <c r="D94" s="75" t="s">
        <v>106</v>
      </c>
      <c r="E94" s="164">
        <f>SUMIF($D$72:$D$93,"*Salary",E72:E93)</f>
        <v>0</v>
      </c>
      <c r="F94" s="164">
        <f>SUMIF($D$72:$D$93,"*Salary",F72:F93)</f>
        <v>0</v>
      </c>
      <c r="G94" s="164">
        <f>SUMIF($D$72:$D$93,"*Salary",G72:G93)</f>
        <v>0</v>
      </c>
      <c r="H94" s="164">
        <f>SUMIF($D$72:$D$93,"*Salary",H72:H93)</f>
        <v>0</v>
      </c>
      <c r="I94" s="164">
        <f>SUMIF($D$72:$D$93,"*Salary",I72:I93)</f>
        <v>0</v>
      </c>
      <c r="J94" s="165">
        <f>SUM(E94:I94)</f>
        <v>0</v>
      </c>
      <c r="L94" s="58"/>
      <c r="M94" s="71"/>
      <c r="N94" s="71"/>
      <c r="O94" s="71"/>
      <c r="P94" s="71"/>
      <c r="Q94" s="71"/>
      <c r="R94" s="71"/>
      <c r="S94" s="26"/>
      <c r="T94" s="25"/>
      <c r="U94" s="25"/>
      <c r="V94" s="25"/>
      <c r="W94" s="25"/>
      <c r="X94" s="25"/>
    </row>
    <row r="95" spans="1:24">
      <c r="A95" s="10"/>
      <c r="C95" s="75"/>
      <c r="D95" s="75" t="s">
        <v>107</v>
      </c>
      <c r="E95" s="166">
        <f>SUMIF($D$75:$D$93,"*Total Fringe",E75:E93)</f>
        <v>0</v>
      </c>
      <c r="F95" s="166">
        <f t="shared" ref="F95:I95" si="14">SUMIF($D$75:$D$93,"*Total Fringe",F75:F93)</f>
        <v>0</v>
      </c>
      <c r="G95" s="166">
        <f t="shared" si="14"/>
        <v>0</v>
      </c>
      <c r="H95" s="166">
        <f t="shared" si="14"/>
        <v>0</v>
      </c>
      <c r="I95" s="166">
        <f t="shared" si="14"/>
        <v>0</v>
      </c>
      <c r="J95" s="167">
        <f>SUM(E95:I95)</f>
        <v>0</v>
      </c>
      <c r="L95" s="58"/>
      <c r="M95" s="71"/>
      <c r="N95" s="71"/>
      <c r="O95" s="71"/>
      <c r="P95" s="71"/>
      <c r="Q95" s="71"/>
      <c r="R95" s="71"/>
      <c r="S95" s="71"/>
      <c r="T95" s="660" t="s">
        <v>116</v>
      </c>
      <c r="U95" s="660"/>
      <c r="V95" s="660"/>
      <c r="W95" s="660"/>
      <c r="X95" s="660"/>
    </row>
    <row r="96" spans="1:24">
      <c r="A96" s="10"/>
      <c r="C96" s="75"/>
      <c r="D96" s="169"/>
      <c r="E96" s="72"/>
      <c r="F96" s="72"/>
      <c r="G96" s="72"/>
      <c r="H96" s="72"/>
      <c r="I96" s="72"/>
      <c r="J96" s="73"/>
      <c r="L96" s="58" t="s">
        <v>118</v>
      </c>
      <c r="M96" s="71" t="s">
        <v>80</v>
      </c>
      <c r="N96" s="71"/>
      <c r="O96" s="71" t="s">
        <v>245</v>
      </c>
      <c r="P96" s="71" t="s">
        <v>108</v>
      </c>
      <c r="Q96" s="71" t="s">
        <v>18</v>
      </c>
      <c r="R96" s="71"/>
      <c r="S96" s="71" t="s">
        <v>169</v>
      </c>
      <c r="T96" s="92"/>
      <c r="U96" s="92"/>
      <c r="V96" s="92"/>
      <c r="W96" s="92"/>
      <c r="X96" s="92"/>
    </row>
    <row r="97" spans="1:24">
      <c r="A97" s="58" t="s">
        <v>61</v>
      </c>
      <c r="B97" s="58" t="s">
        <v>62</v>
      </c>
      <c r="C97" s="75"/>
      <c r="D97" s="169"/>
      <c r="E97" s="18" t="str">
        <f>E16</f>
        <v>Year 1</v>
      </c>
      <c r="F97" s="18" t="str">
        <f>F16</f>
        <v>Year 2</v>
      </c>
      <c r="G97" s="18" t="str">
        <f>G16</f>
        <v>Year 3</v>
      </c>
      <c r="H97" s="18" t="str">
        <f>H16</f>
        <v>Year 4</v>
      </c>
      <c r="I97" s="18" t="str">
        <f>I16</f>
        <v>Year 5</v>
      </c>
      <c r="J97" s="46" t="s">
        <v>1</v>
      </c>
      <c r="L97" s="92" t="s">
        <v>117</v>
      </c>
      <c r="M97" s="46" t="s">
        <v>15</v>
      </c>
      <c r="N97" s="46" t="s">
        <v>245</v>
      </c>
      <c r="O97" s="46" t="s">
        <v>101</v>
      </c>
      <c r="P97" s="46" t="s">
        <v>109</v>
      </c>
      <c r="Q97" s="46" t="s">
        <v>111</v>
      </c>
      <c r="R97" s="46" t="s">
        <v>101</v>
      </c>
      <c r="S97" s="46" t="s">
        <v>170</v>
      </c>
      <c r="T97" s="24" t="s">
        <v>31</v>
      </c>
      <c r="U97" s="15" t="s">
        <v>32</v>
      </c>
      <c r="V97" s="15" t="s">
        <v>33</v>
      </c>
      <c r="W97" s="15" t="s">
        <v>34</v>
      </c>
      <c r="X97" s="15" t="s">
        <v>35</v>
      </c>
    </row>
    <row r="98" spans="1:24">
      <c r="A98" s="104"/>
      <c r="B98" s="102" t="s">
        <v>69</v>
      </c>
      <c r="D98" s="34" t="s">
        <v>121</v>
      </c>
      <c r="E98" s="100">
        <f>ROUND($Q98*$R98*S98,6)</f>
        <v>0</v>
      </c>
      <c r="F98" s="100">
        <f>ROUND($Q99*$R99*S99,6)</f>
        <v>0</v>
      </c>
      <c r="G98" s="100">
        <f>ROUND($Q100*$R100*S100,6)</f>
        <v>0</v>
      </c>
      <c r="H98" s="100">
        <f>ROUND($Q101*$R101*S101,6)</f>
        <v>0</v>
      </c>
      <c r="I98" s="100">
        <f>ROUND($Q102*$R102*S102,6)</f>
        <v>0</v>
      </c>
      <c r="J98" s="46"/>
      <c r="K98" s="17"/>
      <c r="L98" s="150">
        <v>0</v>
      </c>
      <c r="M98" s="230">
        <f>ROUND(L98/12,2)</f>
        <v>0</v>
      </c>
      <c r="N98" s="230">
        <v>0</v>
      </c>
      <c r="O98" s="224">
        <v>0</v>
      </c>
      <c r="P98" s="227">
        <v>1</v>
      </c>
      <c r="Q98" s="228">
        <v>0</v>
      </c>
      <c r="R98" s="76">
        <f>$R$18</f>
        <v>12</v>
      </c>
      <c r="S98" s="227">
        <v>0</v>
      </c>
      <c r="T98" s="25" t="e">
        <f>(E101+E102)/E100</f>
        <v>#DIV/0!</v>
      </c>
      <c r="U98" s="25" t="e">
        <f>(F101+F102)/F100</f>
        <v>#DIV/0!</v>
      </c>
      <c r="V98" s="25" t="e">
        <f>(G101+G102)/G100</f>
        <v>#DIV/0!</v>
      </c>
      <c r="W98" s="25" t="e">
        <f>(H101+H102)/H100</f>
        <v>#DIV/0!</v>
      </c>
      <c r="X98" s="25" t="e">
        <f>(I101+I102)/I100</f>
        <v>#DIV/0!</v>
      </c>
    </row>
    <row r="99" spans="1:24">
      <c r="B99" s="29" t="s">
        <v>328</v>
      </c>
      <c r="D99" s="34" t="s">
        <v>172</v>
      </c>
      <c r="E99" s="22">
        <f>S98</f>
        <v>0</v>
      </c>
      <c r="F99" s="22">
        <f>S99</f>
        <v>0</v>
      </c>
      <c r="G99" s="22">
        <f>S100</f>
        <v>0</v>
      </c>
      <c r="H99" s="22">
        <f>S101</f>
        <v>0</v>
      </c>
      <c r="I99" s="22">
        <f>S102</f>
        <v>0</v>
      </c>
      <c r="J99" s="46"/>
      <c r="K99" s="17"/>
      <c r="L99" s="231"/>
      <c r="M99" s="230"/>
      <c r="N99" s="230"/>
      <c r="O99" s="230"/>
      <c r="P99" s="227">
        <v>1.03</v>
      </c>
      <c r="Q99" s="228">
        <v>0</v>
      </c>
      <c r="R99" s="76">
        <f>$R$19</f>
        <v>12</v>
      </c>
      <c r="S99" s="227">
        <v>0</v>
      </c>
      <c r="T99" s="25"/>
      <c r="U99" s="25"/>
      <c r="V99" s="25"/>
      <c r="W99" s="25"/>
      <c r="X99" s="25"/>
    </row>
    <row r="100" spans="1:24">
      <c r="A100" s="10"/>
      <c r="C100" s="100"/>
      <c r="D100" s="74" t="s">
        <v>15</v>
      </c>
      <c r="E100" s="57">
        <f>ROUND((M98+N98)*E98*P98,0)</f>
        <v>0</v>
      </c>
      <c r="F100" s="57">
        <f>ROUND((M98+N98)*F98*P98*P99,0)</f>
        <v>0</v>
      </c>
      <c r="G100" s="57">
        <f>ROUND((M98+N98)*G98*P98*P99*P100,0)</f>
        <v>0</v>
      </c>
      <c r="H100" s="57">
        <f>ROUND((M98+N98)*H98*P98*P99*P100*P101,0)</f>
        <v>0</v>
      </c>
      <c r="I100" s="57">
        <f>ROUND((M98+N98)*I98*P98*P99*P100*P101*P102,0)</f>
        <v>0</v>
      </c>
      <c r="J100" s="172">
        <f>SUM(E100:I100)</f>
        <v>0</v>
      </c>
      <c r="L100" s="231"/>
      <c r="M100" s="63"/>
      <c r="N100" s="63"/>
      <c r="O100" s="63"/>
      <c r="P100" s="227">
        <v>1.03</v>
      </c>
      <c r="Q100" s="228">
        <v>0</v>
      </c>
      <c r="R100" s="76">
        <f>$R$20</f>
        <v>12</v>
      </c>
      <c r="S100" s="227">
        <v>0</v>
      </c>
      <c r="T100" s="25"/>
      <c r="U100" s="25"/>
      <c r="V100" s="25"/>
      <c r="W100" s="25"/>
      <c r="X100" s="25"/>
    </row>
    <row r="101" spans="1:24">
      <c r="A101" s="10"/>
      <c r="B101" s="93"/>
      <c r="C101" s="100"/>
      <c r="D101" s="74" t="s">
        <v>30</v>
      </c>
      <c r="E101" s="57">
        <f>ROUND(E100*$P$13,0)</f>
        <v>0</v>
      </c>
      <c r="F101" s="57">
        <f>ROUND(F100*$P$13,0)</f>
        <v>0</v>
      </c>
      <c r="G101" s="57">
        <f>ROUND(G100*$P$13,0)</f>
        <v>0</v>
      </c>
      <c r="H101" s="57">
        <f>ROUND(H100*$P$13,0)</f>
        <v>0</v>
      </c>
      <c r="I101" s="57">
        <f>ROUND(I100*$P$13,0)</f>
        <v>0</v>
      </c>
      <c r="J101" s="172">
        <f>SUM(E101:I101)</f>
        <v>0</v>
      </c>
      <c r="L101" s="231"/>
      <c r="M101" s="63"/>
      <c r="N101" s="63"/>
      <c r="O101" s="63"/>
      <c r="P101" s="227">
        <v>1.03</v>
      </c>
      <c r="Q101" s="228">
        <v>0</v>
      </c>
      <c r="R101" s="76">
        <f>$R$21</f>
        <v>12</v>
      </c>
      <c r="S101" s="227">
        <v>0</v>
      </c>
      <c r="T101" s="25"/>
      <c r="U101" s="25"/>
      <c r="V101" s="25"/>
      <c r="W101" s="25"/>
      <c r="X101" s="25"/>
    </row>
    <row r="102" spans="1:24" ht="15">
      <c r="A102" s="10"/>
      <c r="B102" s="93"/>
      <c r="C102" s="100"/>
      <c r="D102" s="74" t="s">
        <v>29</v>
      </c>
      <c r="E102" s="184">
        <f>ROUND($P$14*E98,0)</f>
        <v>0</v>
      </c>
      <c r="F102" s="184">
        <f>ROUND($P$14*F98,0)</f>
        <v>0</v>
      </c>
      <c r="G102" s="184">
        <f>ROUND($P$14*G98,0)</f>
        <v>0</v>
      </c>
      <c r="H102" s="184">
        <f>ROUND($P$14*H98,0)</f>
        <v>0</v>
      </c>
      <c r="I102" s="184">
        <f>ROUND($P$14*I98,0)</f>
        <v>0</v>
      </c>
      <c r="J102" s="181">
        <f>SUM(E102:I102)</f>
        <v>0</v>
      </c>
      <c r="L102" s="231"/>
      <c r="M102" s="63"/>
      <c r="N102" s="63"/>
      <c r="O102" s="63"/>
      <c r="P102" s="227">
        <v>1.03</v>
      </c>
      <c r="Q102" s="228">
        <v>0</v>
      </c>
      <c r="R102" s="76">
        <f>$R$22</f>
        <v>12</v>
      </c>
      <c r="S102" s="227">
        <v>0</v>
      </c>
      <c r="T102" s="25"/>
      <c r="U102" s="25"/>
      <c r="V102" s="25"/>
      <c r="W102" s="25"/>
      <c r="X102" s="25"/>
    </row>
    <row r="103" spans="1:24">
      <c r="A103" s="10"/>
      <c r="B103" s="93"/>
      <c r="C103" s="100"/>
      <c r="D103" s="77" t="s">
        <v>171</v>
      </c>
      <c r="E103" s="185">
        <f>SUM(E101:E102)</f>
        <v>0</v>
      </c>
      <c r="F103" s="185">
        <f t="shared" ref="F103:I103" si="15">SUM(F101:F102)</f>
        <v>0</v>
      </c>
      <c r="G103" s="185">
        <f t="shared" si="15"/>
        <v>0</v>
      </c>
      <c r="H103" s="185">
        <f t="shared" si="15"/>
        <v>0</v>
      </c>
      <c r="I103" s="185">
        <f t="shared" si="15"/>
        <v>0</v>
      </c>
      <c r="J103" s="186">
        <f>SUM(J101:J102)</f>
        <v>0</v>
      </c>
      <c r="L103" s="231"/>
      <c r="M103" s="63"/>
      <c r="N103" s="63"/>
      <c r="O103" s="63"/>
      <c r="P103" s="74"/>
      <c r="Q103" s="232"/>
      <c r="R103" s="76"/>
      <c r="S103" s="74"/>
      <c r="T103" s="5"/>
      <c r="U103" s="4"/>
    </row>
    <row r="104" spans="1:24">
      <c r="C104" s="100"/>
      <c r="D104" s="74"/>
      <c r="E104" s="17"/>
      <c r="F104" s="17"/>
      <c r="G104" s="17"/>
      <c r="H104" s="17"/>
      <c r="I104" s="17"/>
      <c r="J104" s="26"/>
      <c r="L104" s="231"/>
      <c r="M104" s="63"/>
      <c r="N104" s="63"/>
      <c r="O104" s="63"/>
      <c r="P104" s="34"/>
      <c r="Q104" s="63"/>
      <c r="R104" s="34"/>
      <c r="S104" s="229"/>
      <c r="T104" s="17"/>
      <c r="U104" s="17"/>
      <c r="V104" s="17"/>
      <c r="W104" s="17"/>
      <c r="X104" s="17"/>
    </row>
    <row r="105" spans="1:24">
      <c r="A105" s="104"/>
      <c r="B105" s="102" t="s">
        <v>69</v>
      </c>
      <c r="D105" s="34" t="s">
        <v>121</v>
      </c>
      <c r="E105" s="100">
        <f>ROUND($Q105*$R105*S105,6)</f>
        <v>0</v>
      </c>
      <c r="F105" s="100">
        <f>ROUND($Q106*$R106*S106,6)</f>
        <v>0</v>
      </c>
      <c r="G105" s="100">
        <f>ROUND($Q107*$R107*S107,6)</f>
        <v>0</v>
      </c>
      <c r="H105" s="100">
        <f>ROUND($Q108*$R108*S108,6)</f>
        <v>0</v>
      </c>
      <c r="I105" s="100">
        <f>ROUND($Q109*$R109*S109,6)</f>
        <v>0</v>
      </c>
      <c r="J105" s="46"/>
      <c r="L105" s="150">
        <v>0</v>
      </c>
      <c r="M105" s="230">
        <f>ROUND(L105/12,2)</f>
        <v>0</v>
      </c>
      <c r="N105" s="230">
        <v>0</v>
      </c>
      <c r="O105" s="224">
        <v>0</v>
      </c>
      <c r="P105" s="227">
        <v>1</v>
      </c>
      <c r="Q105" s="228">
        <v>0</v>
      </c>
      <c r="R105" s="76">
        <f>$R$18</f>
        <v>12</v>
      </c>
      <c r="S105" s="227">
        <v>0</v>
      </c>
      <c r="T105" s="25" t="e">
        <f>(E108+E109)/E107</f>
        <v>#DIV/0!</v>
      </c>
      <c r="U105" s="25" t="e">
        <f>(F108+F109)/F107</f>
        <v>#DIV/0!</v>
      </c>
      <c r="V105" s="25" t="e">
        <f>(G108+G109)/G107</f>
        <v>#DIV/0!</v>
      </c>
      <c r="W105" s="25" t="e">
        <f>(H108+H109)/H107</f>
        <v>#DIV/0!</v>
      </c>
      <c r="X105" s="25" t="e">
        <f>(I108+I109)/I107</f>
        <v>#DIV/0!</v>
      </c>
    </row>
    <row r="106" spans="1:24">
      <c r="B106" s="29" t="s">
        <v>328</v>
      </c>
      <c r="D106" s="34" t="s">
        <v>172</v>
      </c>
      <c r="E106" s="22">
        <f>S105</f>
        <v>0</v>
      </c>
      <c r="F106" s="22">
        <f>S106</f>
        <v>0</v>
      </c>
      <c r="G106" s="22">
        <f>S107</f>
        <v>0</v>
      </c>
      <c r="H106" s="22">
        <f>S108</f>
        <v>0</v>
      </c>
      <c r="I106" s="22">
        <f>S109</f>
        <v>0</v>
      </c>
      <c r="J106" s="46"/>
      <c r="L106" s="231"/>
      <c r="M106" s="230"/>
      <c r="N106" s="230"/>
      <c r="O106" s="230"/>
      <c r="P106" s="227">
        <v>1.03</v>
      </c>
      <c r="Q106" s="228">
        <v>0</v>
      </c>
      <c r="R106" s="76">
        <f>$R$19</f>
        <v>12</v>
      </c>
      <c r="S106" s="227">
        <v>0</v>
      </c>
      <c r="T106" s="25"/>
      <c r="U106" s="25"/>
      <c r="V106" s="25"/>
      <c r="W106" s="25"/>
      <c r="X106" s="25"/>
    </row>
    <row r="107" spans="1:24">
      <c r="A107" s="10"/>
      <c r="B107" s="93"/>
      <c r="C107" s="100"/>
      <c r="D107" s="74" t="s">
        <v>15</v>
      </c>
      <c r="E107" s="57">
        <f>ROUND((M105+N105)*E105*P105,0)</f>
        <v>0</v>
      </c>
      <c r="F107" s="57">
        <f>ROUND((M105+N105)*F105*P105*P106,0)</f>
        <v>0</v>
      </c>
      <c r="G107" s="57">
        <f>ROUND((M105+N105)*G105*P105*P106*P107,0)</f>
        <v>0</v>
      </c>
      <c r="H107" s="57">
        <f>ROUND((M105+N105)*H105*P105*P106*P107*P108,0)</f>
        <v>0</v>
      </c>
      <c r="I107" s="57">
        <f>ROUND((M105+N105)*I105*P105*P106*P107*P108*P109,0)</f>
        <v>0</v>
      </c>
      <c r="J107" s="172">
        <f>SUM(E107:I107)</f>
        <v>0</v>
      </c>
      <c r="L107" s="231"/>
      <c r="M107" s="63"/>
      <c r="N107" s="63"/>
      <c r="O107" s="63"/>
      <c r="P107" s="227">
        <v>1.03</v>
      </c>
      <c r="Q107" s="228">
        <v>0</v>
      </c>
      <c r="R107" s="76">
        <f>$R$20</f>
        <v>12</v>
      </c>
      <c r="S107" s="227">
        <v>0</v>
      </c>
      <c r="T107" s="25"/>
      <c r="U107" s="25"/>
      <c r="V107" s="25"/>
      <c r="W107" s="25"/>
      <c r="X107" s="25"/>
    </row>
    <row r="108" spans="1:24">
      <c r="A108" s="10"/>
      <c r="B108" s="93"/>
      <c r="C108" s="100"/>
      <c r="D108" s="74" t="s">
        <v>30</v>
      </c>
      <c r="E108" s="57">
        <f>ROUND(E107*$P$13,0)</f>
        <v>0</v>
      </c>
      <c r="F108" s="57">
        <f>ROUND(F107*$P$13,0)</f>
        <v>0</v>
      </c>
      <c r="G108" s="57">
        <f>ROUND(G107*$P$13,0)</f>
        <v>0</v>
      </c>
      <c r="H108" s="57">
        <f>ROUND(H107*$P$13,0)</f>
        <v>0</v>
      </c>
      <c r="I108" s="57">
        <f>ROUND(I107*$P$13,0)</f>
        <v>0</v>
      </c>
      <c r="J108" s="172">
        <f>SUM(E108:I108)</f>
        <v>0</v>
      </c>
      <c r="L108" s="231"/>
      <c r="M108" s="63"/>
      <c r="N108" s="63"/>
      <c r="O108" s="63"/>
      <c r="P108" s="227">
        <v>1.03</v>
      </c>
      <c r="Q108" s="228">
        <v>0</v>
      </c>
      <c r="R108" s="76">
        <f>$R$21</f>
        <v>12</v>
      </c>
      <c r="S108" s="227">
        <v>0</v>
      </c>
      <c r="T108" s="25"/>
      <c r="U108" s="25"/>
      <c r="V108" s="25"/>
      <c r="W108" s="25"/>
      <c r="X108" s="25"/>
    </row>
    <row r="109" spans="1:24" ht="15">
      <c r="A109" s="10"/>
      <c r="B109" s="93"/>
      <c r="C109" s="100"/>
      <c r="D109" s="74" t="s">
        <v>29</v>
      </c>
      <c r="E109" s="184">
        <f>ROUND($P$14*E105,0)</f>
        <v>0</v>
      </c>
      <c r="F109" s="184">
        <f>ROUND($P$14*F105,0)</f>
        <v>0</v>
      </c>
      <c r="G109" s="184">
        <f>ROUND($P$14*G105,0)</f>
        <v>0</v>
      </c>
      <c r="H109" s="184">
        <f>ROUND($P$14*H105,0)</f>
        <v>0</v>
      </c>
      <c r="I109" s="184">
        <f>ROUND($P$14*I105,0)</f>
        <v>0</v>
      </c>
      <c r="J109" s="181">
        <f>SUM(E109:I109)</f>
        <v>0</v>
      </c>
      <c r="L109" s="231"/>
      <c r="M109" s="63"/>
      <c r="N109" s="63"/>
      <c r="O109" s="63"/>
      <c r="P109" s="227">
        <v>1.03</v>
      </c>
      <c r="Q109" s="228">
        <v>0</v>
      </c>
      <c r="R109" s="76">
        <f>$R$22</f>
        <v>12</v>
      </c>
      <c r="S109" s="227">
        <v>0</v>
      </c>
      <c r="T109" s="25"/>
      <c r="U109" s="25"/>
      <c r="V109" s="25"/>
      <c r="W109" s="25"/>
      <c r="X109" s="25"/>
    </row>
    <row r="110" spans="1:24">
      <c r="A110" s="10"/>
      <c r="B110" s="93"/>
      <c r="C110" s="100"/>
      <c r="D110" s="77" t="s">
        <v>171</v>
      </c>
      <c r="E110" s="185">
        <f>SUM(E108:E109)</f>
        <v>0</v>
      </c>
      <c r="F110" s="185">
        <f t="shared" ref="F110:I110" si="16">SUM(F108:F109)</f>
        <v>0</v>
      </c>
      <c r="G110" s="185">
        <f t="shared" si="16"/>
        <v>0</v>
      </c>
      <c r="H110" s="185">
        <f t="shared" si="16"/>
        <v>0</v>
      </c>
      <c r="I110" s="185">
        <f t="shared" si="16"/>
        <v>0</v>
      </c>
      <c r="J110" s="186">
        <f>SUM(J108:J109)</f>
        <v>0</v>
      </c>
      <c r="L110" s="231"/>
      <c r="M110" s="63"/>
      <c r="N110" s="63"/>
      <c r="O110" s="63"/>
      <c r="P110" s="74"/>
      <c r="Q110" s="232"/>
      <c r="R110" s="76"/>
      <c r="S110" s="74"/>
      <c r="T110" s="5"/>
      <c r="U110" s="4"/>
    </row>
    <row r="111" spans="1:24">
      <c r="A111" s="10"/>
      <c r="B111" s="93"/>
      <c r="C111" s="100"/>
      <c r="D111" s="74"/>
      <c r="E111" s="17"/>
      <c r="F111" s="17"/>
      <c r="G111" s="17"/>
      <c r="H111" s="17"/>
      <c r="I111" s="17"/>
      <c r="J111" s="26"/>
      <c r="L111" s="231"/>
      <c r="M111" s="63"/>
      <c r="N111" s="63"/>
      <c r="O111" s="63"/>
      <c r="P111" s="34"/>
      <c r="Q111" s="63"/>
      <c r="R111" s="34"/>
      <c r="S111" s="229"/>
      <c r="T111" s="17"/>
      <c r="U111" s="17"/>
      <c r="V111" s="17"/>
      <c r="W111" s="17"/>
      <c r="X111" s="17"/>
    </row>
    <row r="112" spans="1:24">
      <c r="A112" s="104"/>
      <c r="B112" s="102" t="s">
        <v>69</v>
      </c>
      <c r="D112" s="34" t="s">
        <v>121</v>
      </c>
      <c r="E112" s="100">
        <f>ROUND($Q112*$R112*S112,6)</f>
        <v>0</v>
      </c>
      <c r="F112" s="100">
        <f>ROUND($Q113*$R113*S113,6)</f>
        <v>0</v>
      </c>
      <c r="G112" s="100">
        <f>ROUND($Q114*$R114*S114,6)</f>
        <v>0</v>
      </c>
      <c r="H112" s="100">
        <f>ROUND($Q115*$R115*S115,6)</f>
        <v>0</v>
      </c>
      <c r="I112" s="100">
        <f>ROUND($Q116*$R116*S116,6)</f>
        <v>0</v>
      </c>
      <c r="J112" s="46"/>
      <c r="L112" s="150">
        <v>0</v>
      </c>
      <c r="M112" s="230">
        <f>ROUND(L112/12,2)</f>
        <v>0</v>
      </c>
      <c r="N112" s="230">
        <v>0</v>
      </c>
      <c r="O112" s="224">
        <v>0</v>
      </c>
      <c r="P112" s="227">
        <v>1</v>
      </c>
      <c r="Q112" s="228">
        <v>0</v>
      </c>
      <c r="R112" s="76">
        <f>$R$18</f>
        <v>12</v>
      </c>
      <c r="S112" s="227">
        <v>0</v>
      </c>
      <c r="T112" s="25" t="e">
        <f>(E115+E116)/E114</f>
        <v>#DIV/0!</v>
      </c>
      <c r="U112" s="25" t="e">
        <f>(F115+F116)/F114</f>
        <v>#DIV/0!</v>
      </c>
      <c r="V112" s="25" t="e">
        <f>(G115+G116)/G114</f>
        <v>#DIV/0!</v>
      </c>
      <c r="W112" s="25" t="e">
        <f>(H115+H116)/H114</f>
        <v>#DIV/0!</v>
      </c>
      <c r="X112" s="25" t="e">
        <f>(I115+I116)/I114</f>
        <v>#DIV/0!</v>
      </c>
    </row>
    <row r="113" spans="1:41">
      <c r="B113" s="29" t="s">
        <v>328</v>
      </c>
      <c r="D113" s="34" t="s">
        <v>172</v>
      </c>
      <c r="E113" s="22">
        <f>S112</f>
        <v>0</v>
      </c>
      <c r="F113" s="22">
        <f>S113</f>
        <v>0</v>
      </c>
      <c r="G113" s="22">
        <f>S114</f>
        <v>0</v>
      </c>
      <c r="H113" s="22">
        <f>S115</f>
        <v>0</v>
      </c>
      <c r="I113" s="22">
        <f>S116</f>
        <v>0</v>
      </c>
      <c r="J113" s="46"/>
      <c r="L113" s="231"/>
      <c r="M113" s="230"/>
      <c r="N113" s="230"/>
      <c r="O113" s="230"/>
      <c r="P113" s="227">
        <v>1.03</v>
      </c>
      <c r="Q113" s="228">
        <v>0</v>
      </c>
      <c r="R113" s="76">
        <f>$R$19</f>
        <v>12</v>
      </c>
      <c r="S113" s="227">
        <v>0</v>
      </c>
      <c r="T113" s="25"/>
      <c r="U113" s="25"/>
      <c r="V113" s="25"/>
      <c r="W113" s="25"/>
      <c r="X113" s="25"/>
    </row>
    <row r="114" spans="1:41">
      <c r="A114" s="10"/>
      <c r="B114" s="93"/>
      <c r="C114" s="100"/>
      <c r="D114" s="74" t="s">
        <v>15</v>
      </c>
      <c r="E114" s="57">
        <f>ROUND((M112+N112)*E112*P112,0)</f>
        <v>0</v>
      </c>
      <c r="F114" s="57">
        <f>ROUND((M112+N112)*F112*P112*P113,0)</f>
        <v>0</v>
      </c>
      <c r="G114" s="57">
        <f>ROUND((M112+N112)*G112*P112*P113*P114,0)</f>
        <v>0</v>
      </c>
      <c r="H114" s="57">
        <f>ROUND((M112+N112)*H112*P112*P113*P114*P115,0)</f>
        <v>0</v>
      </c>
      <c r="I114" s="57">
        <f>ROUND((M112+N112)*I112*P112*P113*P114*P115*P116,0)</f>
        <v>0</v>
      </c>
      <c r="J114" s="172">
        <f>SUM(E114:I114)</f>
        <v>0</v>
      </c>
      <c r="L114" s="231"/>
      <c r="M114" s="63"/>
      <c r="N114" s="63"/>
      <c r="O114" s="63"/>
      <c r="P114" s="227">
        <v>1.03</v>
      </c>
      <c r="Q114" s="228">
        <v>0</v>
      </c>
      <c r="R114" s="76">
        <f>$R$20</f>
        <v>12</v>
      </c>
      <c r="S114" s="227">
        <v>0</v>
      </c>
    </row>
    <row r="115" spans="1:41">
      <c r="A115" s="10"/>
      <c r="B115" s="93"/>
      <c r="C115" s="100"/>
      <c r="D115" s="74" t="s">
        <v>30</v>
      </c>
      <c r="E115" s="57">
        <f>ROUND(E114*$P$13,0)</f>
        <v>0</v>
      </c>
      <c r="F115" s="57">
        <f>ROUND(F114*$P$13,0)</f>
        <v>0</v>
      </c>
      <c r="G115" s="57">
        <f>ROUND(G114*$P$13,0)</f>
        <v>0</v>
      </c>
      <c r="H115" s="57">
        <f>ROUND(H114*$P$13,0)</f>
        <v>0</v>
      </c>
      <c r="I115" s="57">
        <f>ROUND(I114*$P$13,0)</f>
        <v>0</v>
      </c>
      <c r="J115" s="172">
        <f>SUM(E115:I115)</f>
        <v>0</v>
      </c>
      <c r="L115" s="231"/>
      <c r="M115" s="63"/>
      <c r="N115" s="63"/>
      <c r="O115" s="63"/>
      <c r="P115" s="227">
        <v>1.03</v>
      </c>
      <c r="Q115" s="228">
        <v>0</v>
      </c>
      <c r="R115" s="76">
        <f>$R$21</f>
        <v>12</v>
      </c>
      <c r="S115" s="227">
        <v>0</v>
      </c>
    </row>
    <row r="116" spans="1:41" ht="15">
      <c r="A116" s="10"/>
      <c r="B116" s="93"/>
      <c r="C116" s="100"/>
      <c r="D116" s="74" t="s">
        <v>29</v>
      </c>
      <c r="E116" s="184">
        <f>ROUND($P$14*E112,0)</f>
        <v>0</v>
      </c>
      <c r="F116" s="184">
        <f>ROUND($P$14*F112,0)</f>
        <v>0</v>
      </c>
      <c r="G116" s="184">
        <f>ROUND($P$14*G112,0)</f>
        <v>0</v>
      </c>
      <c r="H116" s="184">
        <f>ROUND($P$14*H112,0)</f>
        <v>0</v>
      </c>
      <c r="I116" s="184">
        <f>ROUND($P$14*I112,0)</f>
        <v>0</v>
      </c>
      <c r="J116" s="181">
        <f>SUM(E116:I116)</f>
        <v>0</v>
      </c>
      <c r="L116" s="231"/>
      <c r="M116" s="63"/>
      <c r="N116" s="63"/>
      <c r="O116" s="63"/>
      <c r="P116" s="227">
        <v>1.03</v>
      </c>
      <c r="Q116" s="228">
        <v>0</v>
      </c>
      <c r="R116" s="76">
        <f>$R$22</f>
        <v>12</v>
      </c>
      <c r="S116" s="227">
        <v>0</v>
      </c>
      <c r="T116" s="25"/>
      <c r="U116" s="25"/>
      <c r="V116" s="25"/>
      <c r="W116" s="25"/>
      <c r="X116" s="25"/>
    </row>
    <row r="117" spans="1:41">
      <c r="A117" s="10"/>
      <c r="B117" s="93"/>
      <c r="C117" s="100"/>
      <c r="D117" s="77" t="s">
        <v>171</v>
      </c>
      <c r="E117" s="185">
        <f>SUM(E115:E116)</f>
        <v>0</v>
      </c>
      <c r="F117" s="185">
        <f t="shared" ref="F117:I117" si="17">SUM(F115:F116)</f>
        <v>0</v>
      </c>
      <c r="G117" s="185">
        <f t="shared" si="17"/>
        <v>0</v>
      </c>
      <c r="H117" s="185">
        <f t="shared" si="17"/>
        <v>0</v>
      </c>
      <c r="I117" s="185">
        <f t="shared" si="17"/>
        <v>0</v>
      </c>
      <c r="J117" s="186">
        <f>SUM(J115:J116)</f>
        <v>0</v>
      </c>
      <c r="L117" s="19"/>
      <c r="M117" s="33"/>
      <c r="N117" s="33"/>
      <c r="O117" s="33"/>
      <c r="P117" s="114"/>
      <c r="Q117" s="115"/>
      <c r="R117" s="76"/>
      <c r="S117" s="114"/>
      <c r="T117" s="25"/>
      <c r="U117" s="25"/>
      <c r="V117" s="25"/>
      <c r="W117" s="25"/>
      <c r="X117" s="25"/>
    </row>
    <row r="118" spans="1:41">
      <c r="A118" s="10"/>
      <c r="B118" s="93"/>
      <c r="C118" s="100"/>
      <c r="D118" s="74"/>
      <c r="E118" s="17"/>
      <c r="F118" s="17"/>
      <c r="G118" s="17"/>
      <c r="H118" s="17"/>
      <c r="I118" s="17"/>
      <c r="J118" s="26"/>
      <c r="L118" s="19"/>
      <c r="M118" s="33"/>
      <c r="N118" s="33"/>
      <c r="O118" s="33"/>
      <c r="P118" s="114"/>
      <c r="Q118" s="115"/>
      <c r="R118" s="76"/>
      <c r="S118" s="26"/>
      <c r="T118" s="25"/>
      <c r="U118" s="25"/>
      <c r="V118" s="25"/>
      <c r="W118" s="25"/>
      <c r="X118" s="25"/>
    </row>
    <row r="119" spans="1:41" ht="13.8" thickBot="1">
      <c r="A119" s="10"/>
      <c r="C119" s="75"/>
      <c r="D119" s="75" t="s">
        <v>104</v>
      </c>
      <c r="E119" s="187">
        <f>SUMIF($D$97:$D$118,"Salary",E97:E118)</f>
        <v>0</v>
      </c>
      <c r="F119" s="187">
        <f t="shared" ref="F119:I119" si="18">SUMIF($D$97:$D$118,"Salary",F97:F118)</f>
        <v>0</v>
      </c>
      <c r="G119" s="187">
        <f t="shared" si="18"/>
        <v>0</v>
      </c>
      <c r="H119" s="187">
        <f t="shared" si="18"/>
        <v>0</v>
      </c>
      <c r="I119" s="187">
        <f t="shared" si="18"/>
        <v>0</v>
      </c>
      <c r="J119" s="188">
        <f>SUM(E119:I119)</f>
        <v>0</v>
      </c>
      <c r="L119" s="19"/>
      <c r="M119" s="94"/>
      <c r="N119" s="94"/>
      <c r="O119" s="94"/>
      <c r="P119" s="47"/>
      <c r="Q119" s="47"/>
      <c r="R119" s="47"/>
      <c r="S119" s="26"/>
      <c r="T119" s="25"/>
      <c r="U119" s="25"/>
      <c r="V119" s="25"/>
      <c r="W119" s="25"/>
      <c r="X119" s="25"/>
    </row>
    <row r="120" spans="1:41">
      <c r="A120" s="10"/>
      <c r="C120" s="75"/>
      <c r="D120" s="75" t="s">
        <v>105</v>
      </c>
      <c r="E120" s="189">
        <f>SUMIF($D$97:$D$118,"*Total Fringe",E97:E118)</f>
        <v>0</v>
      </c>
      <c r="F120" s="189">
        <f t="shared" ref="F120:I120" si="19">SUMIF($D$97:$D$118,"*Total Fringe",F97:F118)</f>
        <v>0</v>
      </c>
      <c r="G120" s="189">
        <f t="shared" si="19"/>
        <v>0</v>
      </c>
      <c r="H120" s="189">
        <f t="shared" si="19"/>
        <v>0</v>
      </c>
      <c r="I120" s="189">
        <f t="shared" si="19"/>
        <v>0</v>
      </c>
      <c r="J120" s="190">
        <f>SUM(E120:I120)</f>
        <v>0</v>
      </c>
      <c r="L120" s="58"/>
      <c r="M120" s="71"/>
      <c r="N120" s="71"/>
      <c r="O120" s="71"/>
      <c r="P120" s="71"/>
      <c r="Q120" s="71"/>
      <c r="R120" s="71"/>
      <c r="S120" s="71"/>
      <c r="T120" s="660" t="s">
        <v>116</v>
      </c>
      <c r="U120" s="660"/>
      <c r="V120" s="660"/>
      <c r="W120" s="660"/>
      <c r="X120" s="660"/>
      <c r="Y120" s="10"/>
      <c r="Z120" s="633" t="s">
        <v>66</v>
      </c>
      <c r="AA120" s="634"/>
      <c r="AB120" s="634"/>
      <c r="AC120" s="634"/>
      <c r="AD120" s="634"/>
      <c r="AE120" s="634"/>
      <c r="AF120" s="635"/>
      <c r="AH120" s="619" t="s">
        <v>127</v>
      </c>
      <c r="AI120" s="620"/>
      <c r="AJ120" s="620"/>
      <c r="AK120" s="620"/>
      <c r="AL120" s="620"/>
      <c r="AM120" s="620"/>
      <c r="AN120" s="620"/>
      <c r="AO120" s="621"/>
    </row>
    <row r="121" spans="1:41">
      <c r="A121" s="10"/>
      <c r="C121" s="75"/>
      <c r="D121" s="75" t="s">
        <v>348</v>
      </c>
      <c r="E121" s="529">
        <f>SUMIF($D$98:$D$117,"*Person Months",E98:E117)</f>
        <v>0</v>
      </c>
      <c r="F121" s="529">
        <f t="shared" ref="F121:I121" si="20">SUMIF($D$98:$D$117,"*Person Months",F98:F117)</f>
        <v>0</v>
      </c>
      <c r="G121" s="529">
        <f t="shared" si="20"/>
        <v>0</v>
      </c>
      <c r="H121" s="529">
        <f t="shared" si="20"/>
        <v>0</v>
      </c>
      <c r="I121" s="529">
        <f t="shared" si="20"/>
        <v>0</v>
      </c>
      <c r="J121" s="190"/>
      <c r="L121" s="58"/>
      <c r="M121" s="71"/>
      <c r="N121" s="71"/>
      <c r="O121" s="71"/>
      <c r="P121" s="71"/>
      <c r="Q121" s="71"/>
      <c r="R121" s="71"/>
      <c r="S121" s="71"/>
      <c r="T121" s="71"/>
      <c r="U121" s="470"/>
      <c r="V121" s="470"/>
      <c r="W121" s="470"/>
      <c r="X121" s="470"/>
      <c r="Y121" s="471"/>
      <c r="Z121" s="168"/>
      <c r="AA121" s="46"/>
      <c r="AB121" s="46"/>
      <c r="AC121" s="46"/>
      <c r="AD121" s="46"/>
      <c r="AE121" s="46"/>
      <c r="AF121" s="157"/>
      <c r="AH121" s="265"/>
      <c r="AI121" s="58"/>
      <c r="AJ121" s="58"/>
      <c r="AK121" s="58"/>
      <c r="AL121" s="58"/>
      <c r="AM121" s="58"/>
      <c r="AN121" s="58"/>
      <c r="AO121" s="117"/>
    </row>
    <row r="122" spans="1:41">
      <c r="A122" s="10"/>
      <c r="C122" s="75"/>
      <c r="D122" s="75" t="s">
        <v>349</v>
      </c>
      <c r="E122" s="72">
        <f>SUMIF($D$98:$D$117,"*# of Persons",E98:E117)</f>
        <v>0</v>
      </c>
      <c r="F122" s="72">
        <f t="shared" ref="F122:I122" si="21">SUMIF($D$98:$D$117,"*# of Persons",F98:F117)</f>
        <v>0</v>
      </c>
      <c r="G122" s="72">
        <f t="shared" si="21"/>
        <v>0</v>
      </c>
      <c r="H122" s="72">
        <f t="shared" si="21"/>
        <v>0</v>
      </c>
      <c r="I122" s="72">
        <f t="shared" si="21"/>
        <v>0</v>
      </c>
      <c r="J122" s="190"/>
      <c r="L122" s="58"/>
      <c r="M122" s="71"/>
      <c r="N122" s="71"/>
      <c r="O122" s="71"/>
      <c r="P122" s="71"/>
      <c r="Q122" s="71"/>
      <c r="R122" s="71"/>
      <c r="S122" s="71"/>
      <c r="T122" s="71"/>
      <c r="U122" s="470"/>
      <c r="V122" s="470"/>
      <c r="W122" s="470"/>
      <c r="X122" s="470"/>
      <c r="Y122" s="471"/>
      <c r="Z122" s="168"/>
      <c r="AA122" s="46"/>
      <c r="AB122" s="46"/>
      <c r="AC122" s="46"/>
      <c r="AD122" s="46"/>
      <c r="AE122" s="46"/>
      <c r="AF122" s="157"/>
      <c r="AH122" s="116"/>
      <c r="AK122" s="58" t="s">
        <v>31</v>
      </c>
      <c r="AL122" s="58" t="s">
        <v>32</v>
      </c>
      <c r="AM122" s="58" t="s">
        <v>33</v>
      </c>
      <c r="AN122" s="58" t="s">
        <v>34</v>
      </c>
      <c r="AO122" s="117" t="s">
        <v>35</v>
      </c>
    </row>
    <row r="123" spans="1:41">
      <c r="A123" s="10"/>
      <c r="C123" s="75"/>
      <c r="D123" s="169"/>
      <c r="E123" s="166"/>
      <c r="F123" s="166"/>
      <c r="G123" s="166"/>
      <c r="H123" s="166"/>
      <c r="I123" s="166"/>
      <c r="J123" s="167"/>
      <c r="L123" s="58" t="s">
        <v>118</v>
      </c>
      <c r="M123" s="71" t="s">
        <v>80</v>
      </c>
      <c r="N123" s="71" t="s">
        <v>108</v>
      </c>
      <c r="O123" s="71" t="s">
        <v>18</v>
      </c>
      <c r="P123" s="71"/>
      <c r="Q123" s="71" t="s">
        <v>169</v>
      </c>
      <c r="R123" s="71"/>
      <c r="S123" s="71"/>
      <c r="T123" s="92"/>
      <c r="U123" s="92"/>
      <c r="V123" s="92"/>
      <c r="W123" s="92"/>
      <c r="X123" s="92"/>
      <c r="Y123" s="15"/>
      <c r="Z123" s="168"/>
      <c r="AA123" s="46"/>
      <c r="AB123" s="46"/>
      <c r="AC123" s="46"/>
      <c r="AD123" s="46"/>
      <c r="AE123" s="46"/>
      <c r="AF123" s="157"/>
      <c r="AH123" s="630" t="s">
        <v>126</v>
      </c>
      <c r="AI123" s="622"/>
      <c r="AJ123" s="622"/>
      <c r="AK123" s="263">
        <v>1</v>
      </c>
      <c r="AL123" s="263">
        <v>1.05</v>
      </c>
      <c r="AM123" s="263">
        <v>1.05</v>
      </c>
      <c r="AN123" s="263">
        <v>1.05</v>
      </c>
      <c r="AO123" s="264">
        <v>1.05</v>
      </c>
    </row>
    <row r="124" spans="1:41">
      <c r="A124" s="58" t="s">
        <v>61</v>
      </c>
      <c r="B124" s="58" t="s">
        <v>62</v>
      </c>
      <c r="C124" s="320" t="s">
        <v>308</v>
      </c>
      <c r="D124" s="169"/>
      <c r="E124" s="18" t="str">
        <f>E16</f>
        <v>Year 1</v>
      </c>
      <c r="F124" s="18" t="str">
        <f>F16</f>
        <v>Year 2</v>
      </c>
      <c r="G124" s="18" t="str">
        <f>G16</f>
        <v>Year 3</v>
      </c>
      <c r="H124" s="18" t="str">
        <f>H16</f>
        <v>Year 4</v>
      </c>
      <c r="I124" s="18" t="str">
        <f>I16</f>
        <v>Year 5</v>
      </c>
      <c r="J124" s="46" t="s">
        <v>1</v>
      </c>
      <c r="L124" s="92" t="s">
        <v>117</v>
      </c>
      <c r="M124" s="46" t="s">
        <v>15</v>
      </c>
      <c r="N124" s="46" t="s">
        <v>109</v>
      </c>
      <c r="O124" s="46" t="s">
        <v>111</v>
      </c>
      <c r="P124" s="46" t="s">
        <v>101</v>
      </c>
      <c r="Q124" s="46" t="s">
        <v>170</v>
      </c>
      <c r="R124" s="46"/>
      <c r="S124" s="46"/>
      <c r="T124" s="24" t="s">
        <v>31</v>
      </c>
      <c r="U124" s="15" t="s">
        <v>32</v>
      </c>
      <c r="V124" s="15" t="s">
        <v>33</v>
      </c>
      <c r="W124" s="15" t="s">
        <v>34</v>
      </c>
      <c r="X124" s="15" t="s">
        <v>35</v>
      </c>
      <c r="Y124" s="22"/>
      <c r="Z124" s="152"/>
      <c r="AA124" s="154" t="str">
        <f>E16</f>
        <v>Year 1</v>
      </c>
      <c r="AB124" s="154" t="str">
        <f>F16</f>
        <v>Year 2</v>
      </c>
      <c r="AC124" s="154" t="str">
        <f>G16</f>
        <v>Year 3</v>
      </c>
      <c r="AD124" s="154" t="str">
        <f>H16</f>
        <v>Year 4</v>
      </c>
      <c r="AE124" s="154" t="str">
        <f>I16</f>
        <v>Year 5</v>
      </c>
      <c r="AF124" s="157" t="s">
        <v>1</v>
      </c>
      <c r="AH124" s="472"/>
      <c r="AI124" s="473"/>
      <c r="AJ124" s="473"/>
      <c r="AK124" s="131"/>
      <c r="AL124" s="131"/>
      <c r="AM124" s="131"/>
      <c r="AN124" s="131"/>
      <c r="AO124" s="262"/>
    </row>
    <row r="125" spans="1:41">
      <c r="A125" s="103"/>
      <c r="B125" s="102" t="s">
        <v>125</v>
      </c>
      <c r="C125" s="121" t="s">
        <v>168</v>
      </c>
      <c r="D125" s="34" t="s">
        <v>121</v>
      </c>
      <c r="E125" s="100">
        <f>ROUND($O125*$P125*Q125,6)</f>
        <v>0</v>
      </c>
      <c r="F125" s="100">
        <f>ROUND($O126*$P126*Q126,6)</f>
        <v>0</v>
      </c>
      <c r="G125" s="100">
        <f>ROUND($O127*$P127*Q127,6)</f>
        <v>0</v>
      </c>
      <c r="H125" s="100">
        <f>ROUND($O128*$P128*Q128,6)</f>
        <v>0</v>
      </c>
      <c r="I125" s="100">
        <f>ROUND($O129*$P129*Q129,6)</f>
        <v>0</v>
      </c>
      <c r="J125" s="26"/>
      <c r="K125" s="17"/>
      <c r="L125" s="150">
        <v>0</v>
      </c>
      <c r="M125" s="230">
        <f>ROUND(L125/12,2)</f>
        <v>0</v>
      </c>
      <c r="N125" s="227">
        <v>1</v>
      </c>
      <c r="O125" s="228">
        <v>0</v>
      </c>
      <c r="P125" s="76">
        <f>$R$18</f>
        <v>12</v>
      </c>
      <c r="Q125" s="227">
        <v>0</v>
      </c>
      <c r="R125" s="76"/>
      <c r="S125" s="74"/>
      <c r="T125" s="25" t="e">
        <f>(E128+E129)/E127</f>
        <v>#DIV/0!</v>
      </c>
      <c r="U125" s="25" t="e">
        <f>(F128+F129)/F127</f>
        <v>#DIV/0!</v>
      </c>
      <c r="V125" s="25" t="e">
        <f>(G128+G129)/G127</f>
        <v>#DIV/0!</v>
      </c>
      <c r="W125" s="25" t="e">
        <f>(H128+H129)/H127</f>
        <v>#DIV/0!</v>
      </c>
      <c r="X125" s="25" t="e">
        <f>(I128+I129)/I127</f>
        <v>#DIV/0!</v>
      </c>
      <c r="Y125" s="292"/>
      <c r="Z125" s="155" t="str">
        <f>C125</f>
        <v>Not Allowed</v>
      </c>
      <c r="AA125" s="125">
        <f>ROUND(VLOOKUP($C125,$AH$126:$AO$161,4,FALSE)*E125,0)</f>
        <v>0</v>
      </c>
      <c r="AB125" s="125">
        <f>ROUND(VLOOKUP($C125,$AH$126:$AO$162,5,FALSE)*F125,0)</f>
        <v>0</v>
      </c>
      <c r="AC125" s="125">
        <f>ROUND(VLOOKUP($C125,$AH$126:$AO$161,6,FALSE)*G125,0)</f>
        <v>0</v>
      </c>
      <c r="AD125" s="125">
        <f>ROUND(VLOOKUP($C125,$AH$126:$AO$161,7,FALSE)*H125,0)</f>
        <v>0</v>
      </c>
      <c r="AE125" s="125">
        <f>ROUND(VLOOKUP($C125,$AH$126:$AO$162,8,FALSE)*I125,0)</f>
        <v>0</v>
      </c>
      <c r="AF125" s="158">
        <f>SUM(AA125:AE125)</f>
        <v>0</v>
      </c>
      <c r="AH125" s="257" t="s">
        <v>81</v>
      </c>
      <c r="AO125" s="118"/>
    </row>
    <row r="126" spans="1:41">
      <c r="A126" s="10"/>
      <c r="B126" s="29" t="s">
        <v>328</v>
      </c>
      <c r="C126" s="121" t="s">
        <v>168</v>
      </c>
      <c r="D126" s="34" t="s">
        <v>172</v>
      </c>
      <c r="E126" s="22">
        <f>Q125</f>
        <v>0</v>
      </c>
      <c r="F126" s="22">
        <f>Q126</f>
        <v>0</v>
      </c>
      <c r="G126" s="22">
        <f>Q127</f>
        <v>0</v>
      </c>
      <c r="H126" s="22">
        <f>Q128</f>
        <v>0</v>
      </c>
      <c r="I126" s="22">
        <f>Q129</f>
        <v>0</v>
      </c>
      <c r="J126" s="26"/>
      <c r="K126" s="17"/>
      <c r="L126" s="231"/>
      <c r="M126" s="230"/>
      <c r="N126" s="227">
        <v>1.03</v>
      </c>
      <c r="O126" s="228">
        <v>0</v>
      </c>
      <c r="P126" s="76">
        <f>$R$19</f>
        <v>12</v>
      </c>
      <c r="Q126" s="227">
        <v>0</v>
      </c>
      <c r="R126" s="76"/>
      <c r="S126" s="74"/>
      <c r="T126" s="25"/>
      <c r="U126" s="25"/>
      <c r="V126" s="25"/>
      <c r="W126" s="25"/>
      <c r="X126" s="25"/>
      <c r="Y126" s="292"/>
      <c r="Z126" s="155"/>
      <c r="AA126" s="125"/>
      <c r="AB126" s="125"/>
      <c r="AC126" s="125"/>
      <c r="AD126" s="125"/>
      <c r="AE126" s="125"/>
      <c r="AF126" s="158"/>
      <c r="AH126" s="257" t="s">
        <v>168</v>
      </c>
      <c r="AI126">
        <v>0</v>
      </c>
      <c r="AJ126">
        <v>0</v>
      </c>
      <c r="AK126">
        <v>0</v>
      </c>
      <c r="AL126">
        <v>0</v>
      </c>
      <c r="AM126">
        <v>0</v>
      </c>
      <c r="AN126">
        <v>0</v>
      </c>
      <c r="AO126" s="118">
        <v>0</v>
      </c>
    </row>
    <row r="127" spans="1:41">
      <c r="A127" s="10"/>
      <c r="C127" s="121" t="s">
        <v>168</v>
      </c>
      <c r="D127" s="74" t="s">
        <v>15</v>
      </c>
      <c r="E127" s="57">
        <f>ROUND(M125*E125*N125,0)</f>
        <v>0</v>
      </c>
      <c r="F127" s="57">
        <f>ROUND(M125*F125*N125*N126,0)</f>
        <v>0</v>
      </c>
      <c r="G127" s="57">
        <f>ROUND(M125*G125*N125*N126*N127,0)</f>
        <v>0</v>
      </c>
      <c r="H127" s="57">
        <f>ROUND(M125*H125*N125*N126*N127*N128,0)</f>
        <v>0</v>
      </c>
      <c r="I127" s="57">
        <f>ROUND(M125*I125*N125*N126*N127*N128*N129,0)</f>
        <v>0</v>
      </c>
      <c r="J127" s="172">
        <f>SUM(E127:I127)</f>
        <v>0</v>
      </c>
      <c r="L127" s="231"/>
      <c r="M127" s="63"/>
      <c r="N127" s="227">
        <v>1.03</v>
      </c>
      <c r="O127" s="228">
        <v>0</v>
      </c>
      <c r="P127" s="76">
        <f>$R$20</f>
        <v>12</v>
      </c>
      <c r="Q127" s="227">
        <v>0</v>
      </c>
      <c r="R127" s="76"/>
      <c r="S127" s="74"/>
      <c r="T127" s="25"/>
      <c r="U127" s="25"/>
      <c r="V127" s="25"/>
      <c r="W127" s="25"/>
      <c r="X127" s="25"/>
      <c r="Y127" s="10"/>
      <c r="Z127" s="62"/>
      <c r="AA127" s="125"/>
      <c r="AB127" s="125"/>
      <c r="AC127" s="125"/>
      <c r="AD127" s="125"/>
      <c r="AE127" s="125"/>
      <c r="AF127" s="158"/>
      <c r="AH127" s="256" t="str">
        <f>'Tuition &amp; Fees Calculation'!A4</f>
        <v>Rates as of: 9/27/2024</v>
      </c>
      <c r="AI127" s="497">
        <f>'Tuition &amp; Fees Calculation'!$D4*24</f>
        <v>0</v>
      </c>
      <c r="AJ127" s="496">
        <f>AI127/6</f>
        <v>0</v>
      </c>
      <c r="AK127" s="499">
        <f>AJ127*AK$123</f>
        <v>0</v>
      </c>
      <c r="AL127" s="499">
        <f>AK127*AL$123</f>
        <v>0</v>
      </c>
      <c r="AM127" s="499">
        <f>AL127*AM$123</f>
        <v>0</v>
      </c>
      <c r="AN127" s="500">
        <f>AM127*AN$123</f>
        <v>0</v>
      </c>
      <c r="AO127" s="501">
        <f>AN127*AO$123</f>
        <v>0</v>
      </c>
    </row>
    <row r="128" spans="1:41">
      <c r="A128" s="10"/>
      <c r="B128" s="93"/>
      <c r="C128" s="121" t="s">
        <v>168</v>
      </c>
      <c r="D128" s="74" t="s">
        <v>30</v>
      </c>
      <c r="E128" s="57">
        <f>ROUND($E$127*$R$160,0)</f>
        <v>0</v>
      </c>
      <c r="F128" s="57">
        <f>ROUND($F$127*$R$160,0)</f>
        <v>0</v>
      </c>
      <c r="G128" s="57">
        <f>ROUND($G$127*$R$160,0)</f>
        <v>0</v>
      </c>
      <c r="H128" s="57">
        <f>ROUND($H$127*$R$160,0)</f>
        <v>0</v>
      </c>
      <c r="I128" s="57">
        <f>ROUND($I$127*$R$160,0)</f>
        <v>0</v>
      </c>
      <c r="J128" s="172">
        <f>SUM(E128:I128)</f>
        <v>0</v>
      </c>
      <c r="L128" s="231"/>
      <c r="M128" s="63"/>
      <c r="N128" s="227">
        <v>1.03</v>
      </c>
      <c r="O128" s="228">
        <v>0</v>
      </c>
      <c r="P128" s="76">
        <f>$R$21</f>
        <v>12</v>
      </c>
      <c r="Q128" s="227">
        <v>0</v>
      </c>
      <c r="R128" s="76"/>
      <c r="S128" s="74"/>
      <c r="T128" s="25"/>
      <c r="U128" s="25"/>
      <c r="V128" s="25"/>
      <c r="W128" s="25"/>
      <c r="X128" s="25"/>
      <c r="Y128" s="10"/>
      <c r="Z128" s="62"/>
      <c r="AA128" s="125"/>
      <c r="AB128" s="125"/>
      <c r="AC128" s="125"/>
      <c r="AD128" s="125"/>
      <c r="AE128" s="125"/>
      <c r="AF128" s="158"/>
      <c r="AH128" s="256" t="str">
        <f>'Tuition &amp; Fees Calculation'!A5</f>
        <v>Tuition &amp; Fees Escalation</v>
      </c>
      <c r="AI128" s="497">
        <f>'Tuition &amp; Fees Calculation'!$D5*24</f>
        <v>0</v>
      </c>
      <c r="AJ128" s="496">
        <f t="shared" ref="AJ128:AJ161" si="22">AI128/6</f>
        <v>0</v>
      </c>
      <c r="AK128" s="499">
        <f t="shared" ref="AK128:AO143" si="23">AJ128*AK$123</f>
        <v>0</v>
      </c>
      <c r="AL128" s="499">
        <f t="shared" si="23"/>
        <v>0</v>
      </c>
      <c r="AM128" s="499">
        <f t="shared" si="23"/>
        <v>0</v>
      </c>
      <c r="AN128" s="500">
        <f t="shared" si="23"/>
        <v>0</v>
      </c>
      <c r="AO128" s="501">
        <f t="shared" si="23"/>
        <v>0</v>
      </c>
    </row>
    <row r="129" spans="1:41" ht="15">
      <c r="A129" s="10"/>
      <c r="B129" s="93"/>
      <c r="C129" s="121" t="s">
        <v>168</v>
      </c>
      <c r="D129" s="74" t="s">
        <v>29</v>
      </c>
      <c r="E129" s="184">
        <f>ROUND($R$161*$E$125,0)</f>
        <v>0</v>
      </c>
      <c r="F129" s="184">
        <f>ROUND($R$161*$F$125,0)</f>
        <v>0</v>
      </c>
      <c r="G129" s="184">
        <f>ROUND($R$161*$G$125,0)</f>
        <v>0</v>
      </c>
      <c r="H129" s="184">
        <f>ROUND($R$161*$H$125,0)</f>
        <v>0</v>
      </c>
      <c r="I129" s="184">
        <f>ROUND($R$161*$I$125,0)</f>
        <v>0</v>
      </c>
      <c r="J129" s="181">
        <f>SUM(E129:I129)</f>
        <v>0</v>
      </c>
      <c r="L129" s="231"/>
      <c r="M129" s="63"/>
      <c r="N129" s="227">
        <v>1.03</v>
      </c>
      <c r="O129" s="228">
        <v>0</v>
      </c>
      <c r="P129" s="76">
        <f>$R$22</f>
        <v>12</v>
      </c>
      <c r="Q129" s="227">
        <v>0</v>
      </c>
      <c r="R129" s="76"/>
      <c r="S129" s="74"/>
      <c r="T129" s="25"/>
      <c r="U129" s="25"/>
      <c r="V129" s="25"/>
      <c r="W129" s="25"/>
      <c r="X129" s="25"/>
      <c r="Y129" s="10"/>
      <c r="Z129" s="62"/>
      <c r="AA129" s="125"/>
      <c r="AB129" s="125"/>
      <c r="AC129" s="125"/>
      <c r="AD129" s="125"/>
      <c r="AE129" s="125"/>
      <c r="AF129" s="158"/>
      <c r="AH129" s="256">
        <f>'Tuition &amp; Fees Calculation'!A6</f>
        <v>0</v>
      </c>
      <c r="AI129" s="497">
        <f>'Tuition &amp; Fees Calculation'!$D6*24</f>
        <v>0</v>
      </c>
      <c r="AJ129" s="496">
        <f t="shared" si="22"/>
        <v>0</v>
      </c>
      <c r="AK129" s="499">
        <f t="shared" si="23"/>
        <v>0</v>
      </c>
      <c r="AL129" s="499">
        <f t="shared" si="23"/>
        <v>0</v>
      </c>
      <c r="AM129" s="499">
        <f t="shared" si="23"/>
        <v>0</v>
      </c>
      <c r="AN129" s="500">
        <f t="shared" si="23"/>
        <v>0</v>
      </c>
      <c r="AO129" s="501">
        <f t="shared" si="23"/>
        <v>0</v>
      </c>
    </row>
    <row r="130" spans="1:41">
      <c r="A130" s="10"/>
      <c r="B130" s="93"/>
      <c r="C130" s="100"/>
      <c r="D130" s="77" t="s">
        <v>171</v>
      </c>
      <c r="E130" s="185">
        <f>SUM(E128:E129)</f>
        <v>0</v>
      </c>
      <c r="F130" s="185">
        <f t="shared" ref="F130:I130" si="24">SUM(F128:F129)</f>
        <v>0</v>
      </c>
      <c r="G130" s="185">
        <f t="shared" si="24"/>
        <v>0</v>
      </c>
      <c r="H130" s="185">
        <f t="shared" si="24"/>
        <v>0</v>
      </c>
      <c r="I130" s="185">
        <f t="shared" si="24"/>
        <v>0</v>
      </c>
      <c r="J130" s="186">
        <f>SUM(J128:J129)</f>
        <v>0</v>
      </c>
      <c r="L130" s="231"/>
      <c r="M130" s="63"/>
      <c r="N130" s="74"/>
      <c r="O130" s="232"/>
      <c r="P130" s="76"/>
      <c r="Q130" s="74"/>
      <c r="R130" s="76"/>
      <c r="S130" s="74"/>
      <c r="T130" s="5"/>
      <c r="U130" s="4"/>
      <c r="Y130" s="10"/>
      <c r="Z130" s="62"/>
      <c r="AA130" s="125"/>
      <c r="AB130" s="125"/>
      <c r="AC130" s="125"/>
      <c r="AD130" s="125"/>
      <c r="AE130" s="125"/>
      <c r="AF130" s="158"/>
      <c r="AH130" s="256" t="str">
        <f>'Tuition &amp; Fees Calculation'!A7</f>
        <v>Escalation per Year</v>
      </c>
      <c r="AI130" s="497">
        <f>'Tuition &amp; Fees Calculation'!$D7*24</f>
        <v>0</v>
      </c>
      <c r="AJ130" s="496">
        <f t="shared" si="22"/>
        <v>0</v>
      </c>
      <c r="AK130" s="499">
        <f t="shared" si="23"/>
        <v>0</v>
      </c>
      <c r="AL130" s="499">
        <f t="shared" si="23"/>
        <v>0</v>
      </c>
      <c r="AM130" s="499">
        <f t="shared" si="23"/>
        <v>0</v>
      </c>
      <c r="AN130" s="500">
        <f t="shared" si="23"/>
        <v>0</v>
      </c>
      <c r="AO130" s="501">
        <f t="shared" si="23"/>
        <v>0</v>
      </c>
    </row>
    <row r="131" spans="1:41">
      <c r="A131" s="10"/>
      <c r="B131" s="93"/>
      <c r="C131" s="100"/>
      <c r="D131" s="74"/>
      <c r="E131" s="17"/>
      <c r="F131" s="17"/>
      <c r="G131" s="17"/>
      <c r="H131" s="17"/>
      <c r="I131" s="17"/>
      <c r="J131" s="26"/>
      <c r="L131" s="231"/>
      <c r="M131" s="63"/>
      <c r="N131" s="34"/>
      <c r="O131" s="63"/>
      <c r="P131" s="34"/>
      <c r="Q131" s="229"/>
      <c r="R131" s="34"/>
      <c r="S131" s="229"/>
      <c r="T131" s="17"/>
      <c r="U131" s="17"/>
      <c r="V131" s="17"/>
      <c r="W131" s="17"/>
      <c r="X131" s="17"/>
      <c r="Y131" s="10"/>
      <c r="Z131" s="62"/>
      <c r="AA131" s="125"/>
      <c r="AB131" s="125"/>
      <c r="AC131" s="125"/>
      <c r="AD131" s="125"/>
      <c r="AE131" s="125"/>
      <c r="AF131" s="158"/>
      <c r="AH131" s="256" t="str">
        <f>'Tuition &amp; Fees Calculation'!A8</f>
        <v>Unit</v>
      </c>
      <c r="AI131" s="497" t="e">
        <f>'Tuition &amp; Fees Calculation'!$D8*24</f>
        <v>#VALUE!</v>
      </c>
      <c r="AJ131" s="496" t="e">
        <f t="shared" si="22"/>
        <v>#VALUE!</v>
      </c>
      <c r="AK131" s="499" t="e">
        <f t="shared" si="23"/>
        <v>#VALUE!</v>
      </c>
      <c r="AL131" s="499" t="e">
        <f t="shared" si="23"/>
        <v>#VALUE!</v>
      </c>
      <c r="AM131" s="499" t="e">
        <f t="shared" si="23"/>
        <v>#VALUE!</v>
      </c>
      <c r="AN131" s="500" t="e">
        <f t="shared" si="23"/>
        <v>#VALUE!</v>
      </c>
      <c r="AO131" s="501" t="e">
        <f t="shared" si="23"/>
        <v>#VALUE!</v>
      </c>
    </row>
    <row r="132" spans="1:41">
      <c r="A132" s="104"/>
      <c r="B132" s="102" t="s">
        <v>125</v>
      </c>
      <c r="C132" s="121" t="s">
        <v>168</v>
      </c>
      <c r="D132" s="34" t="s">
        <v>121</v>
      </c>
      <c r="E132" s="100">
        <f>ROUND($O132*$P132*Q132,6)</f>
        <v>0</v>
      </c>
      <c r="F132" s="100">
        <f>ROUND($O133*$P133*Q133,6)</f>
        <v>0</v>
      </c>
      <c r="G132" s="100">
        <f>ROUND($O134*$P134*Q134,6)</f>
        <v>0</v>
      </c>
      <c r="H132" s="100">
        <f>ROUND($O135*$P135*Q135,6)</f>
        <v>0</v>
      </c>
      <c r="I132" s="100">
        <f>ROUND($O136*$P136*Q136,6)</f>
        <v>0</v>
      </c>
      <c r="J132" s="26"/>
      <c r="L132" s="150">
        <v>0</v>
      </c>
      <c r="M132" s="230">
        <f>ROUND(L132/12,2)</f>
        <v>0</v>
      </c>
      <c r="N132" s="227">
        <v>1</v>
      </c>
      <c r="O132" s="228">
        <v>0</v>
      </c>
      <c r="P132" s="76">
        <f>$R$18</f>
        <v>12</v>
      </c>
      <c r="Q132" s="227">
        <v>0</v>
      </c>
      <c r="R132" s="76"/>
      <c r="S132" s="74"/>
      <c r="T132" s="25" t="e">
        <f>(E135+E136)/E134</f>
        <v>#DIV/0!</v>
      </c>
      <c r="U132" s="25" t="e">
        <f>(F135+F136)/F134</f>
        <v>#DIV/0!</v>
      </c>
      <c r="V132" s="25" t="e">
        <f>(G135+G136)/G134</f>
        <v>#DIV/0!</v>
      </c>
      <c r="W132" s="25" t="e">
        <f>(H135+H136)/H134</f>
        <v>#DIV/0!</v>
      </c>
      <c r="X132" s="25" t="e">
        <f>(I135+I136)/I134</f>
        <v>#DIV/0!</v>
      </c>
      <c r="Y132" s="292"/>
      <c r="Z132" s="155" t="str">
        <f>C132</f>
        <v>Not Allowed</v>
      </c>
      <c r="AA132" s="125">
        <f>ROUND(VLOOKUP($C132,$AH$126:$AO$161,4,FALSE)*E132,0)</f>
        <v>0</v>
      </c>
      <c r="AB132" s="125">
        <f>ROUND(VLOOKUP($C132,$AH$126:$AO$162,5,FALSE)*F132,0)</f>
        <v>0</v>
      </c>
      <c r="AC132" s="125">
        <f>ROUND(VLOOKUP($C132,$AH$126:$AO$161,6,FALSE)*G132,0)</f>
        <v>0</v>
      </c>
      <c r="AD132" s="125">
        <f>ROUND(VLOOKUP($C132,$AH$126:$AO$161,7,FALSE)*H132,0)</f>
        <v>0</v>
      </c>
      <c r="AE132" s="125">
        <f>ROUND(VLOOKUP($C132,$AH$126:$AO$162,8,FALSE)*I132,0)</f>
        <v>0</v>
      </c>
      <c r="AF132" s="158">
        <f>SUM(AA132:AE132)</f>
        <v>0</v>
      </c>
      <c r="AH132" s="256">
        <f>'Tuition &amp; Fees Calculation'!A9</f>
        <v>0</v>
      </c>
      <c r="AI132" s="497">
        <f>'Tuition &amp; Fees Calculation'!$D9*24</f>
        <v>0</v>
      </c>
      <c r="AJ132" s="496">
        <f t="shared" si="22"/>
        <v>0</v>
      </c>
      <c r="AK132" s="499">
        <f t="shared" si="23"/>
        <v>0</v>
      </c>
      <c r="AL132" s="499">
        <f t="shared" si="23"/>
        <v>0</v>
      </c>
      <c r="AM132" s="499">
        <f t="shared" si="23"/>
        <v>0</v>
      </c>
      <c r="AN132" s="500">
        <f t="shared" si="23"/>
        <v>0</v>
      </c>
      <c r="AO132" s="501">
        <f t="shared" si="23"/>
        <v>0</v>
      </c>
    </row>
    <row r="133" spans="1:41">
      <c r="B133" s="29" t="s">
        <v>328</v>
      </c>
      <c r="C133" s="121" t="s">
        <v>168</v>
      </c>
      <c r="D133" s="34" t="s">
        <v>172</v>
      </c>
      <c r="E133" s="22">
        <f>Q132</f>
        <v>0</v>
      </c>
      <c r="F133" s="22">
        <f>Q133</f>
        <v>0</v>
      </c>
      <c r="G133" s="22">
        <f>Q134</f>
        <v>0</v>
      </c>
      <c r="H133" s="22">
        <f>Q135</f>
        <v>0</v>
      </c>
      <c r="I133" s="22">
        <f>Q136</f>
        <v>0</v>
      </c>
      <c r="J133" s="26"/>
      <c r="L133" s="231"/>
      <c r="M133" s="230"/>
      <c r="N133" s="227">
        <v>1.03</v>
      </c>
      <c r="O133" s="228">
        <v>0</v>
      </c>
      <c r="P133" s="76">
        <f>$R$19</f>
        <v>12</v>
      </c>
      <c r="Q133" s="227">
        <v>0</v>
      </c>
      <c r="R133" s="76"/>
      <c r="S133" s="74"/>
      <c r="T133" s="25"/>
      <c r="U133" s="25"/>
      <c r="V133" s="25"/>
      <c r="W133" s="25"/>
      <c r="X133" s="25"/>
      <c r="Y133" s="292"/>
      <c r="Z133" s="155"/>
      <c r="AA133" s="125"/>
      <c r="AB133" s="125"/>
      <c r="AC133" s="125"/>
      <c r="AD133" s="125"/>
      <c r="AE133" s="125"/>
      <c r="AF133" s="158"/>
      <c r="AH133" s="256" t="str">
        <f>'Tuition &amp; Fees Calculation'!A10</f>
        <v>Not Allowed/Not Budgeted</v>
      </c>
      <c r="AI133" s="497">
        <f>'Tuition &amp; Fees Calculation'!$D10*24</f>
        <v>0</v>
      </c>
      <c r="AJ133" s="496">
        <f t="shared" si="22"/>
        <v>0</v>
      </c>
      <c r="AK133" s="499">
        <f t="shared" si="23"/>
        <v>0</v>
      </c>
      <c r="AL133" s="499">
        <f t="shared" si="23"/>
        <v>0</v>
      </c>
      <c r="AM133" s="499">
        <f t="shared" si="23"/>
        <v>0</v>
      </c>
      <c r="AN133" s="500">
        <f t="shared" si="23"/>
        <v>0</v>
      </c>
      <c r="AO133" s="501">
        <f t="shared" si="23"/>
        <v>0</v>
      </c>
    </row>
    <row r="134" spans="1:41">
      <c r="A134" s="10"/>
      <c r="B134" s="93"/>
      <c r="C134" s="121" t="s">
        <v>168</v>
      </c>
      <c r="D134" s="74" t="s">
        <v>15</v>
      </c>
      <c r="E134" s="57">
        <f>ROUND(M132*E132*N132,0)</f>
        <v>0</v>
      </c>
      <c r="F134" s="57">
        <f>ROUND(M132*F132*N132*N133,0)</f>
        <v>0</v>
      </c>
      <c r="G134" s="57">
        <f>ROUND(M132*G132*N132*N133*N134,0)</f>
        <v>0</v>
      </c>
      <c r="H134" s="57">
        <f>ROUND(M132*H132*N132*N133*N134*N135,0)</f>
        <v>0</v>
      </c>
      <c r="I134" s="57">
        <f>ROUND(M132*I132*N132*N133*N134*N135*N136,0)</f>
        <v>0</v>
      </c>
      <c r="J134" s="172">
        <f>SUM(E134:I134)</f>
        <v>0</v>
      </c>
      <c r="L134" s="231"/>
      <c r="M134" s="63"/>
      <c r="N134" s="227">
        <v>1.03</v>
      </c>
      <c r="O134" s="228">
        <v>0</v>
      </c>
      <c r="P134" s="76">
        <f>$R$20</f>
        <v>12</v>
      </c>
      <c r="Q134" s="227">
        <v>0</v>
      </c>
      <c r="R134" s="76"/>
      <c r="S134" s="74"/>
      <c r="T134" s="25"/>
      <c r="U134" s="25"/>
      <c r="V134" s="25"/>
      <c r="W134" s="25"/>
      <c r="X134" s="25"/>
      <c r="Y134" s="10"/>
      <c r="Z134" s="62"/>
      <c r="AA134" s="125"/>
      <c r="AB134" s="125"/>
      <c r="AC134" s="125"/>
      <c r="AD134" s="125"/>
      <c r="AE134" s="125"/>
      <c r="AF134" s="158"/>
      <c r="AH134" s="256" t="str">
        <f>'Tuition &amp; Fees Calculation'!A11</f>
        <v>College of Ag &amp; Life Sciences</v>
      </c>
      <c r="AI134" s="497">
        <f>'Tuition &amp; Fees Calculation'!$D11*24</f>
        <v>78528</v>
      </c>
      <c r="AJ134" s="496">
        <f t="shared" si="22"/>
        <v>13088</v>
      </c>
      <c r="AK134" s="499">
        <f t="shared" si="23"/>
        <v>13088</v>
      </c>
      <c r="AL134" s="499">
        <f t="shared" si="23"/>
        <v>13742.400000000001</v>
      </c>
      <c r="AM134" s="499">
        <f t="shared" si="23"/>
        <v>14429.520000000002</v>
      </c>
      <c r="AN134" s="500">
        <f t="shared" si="23"/>
        <v>15150.996000000003</v>
      </c>
      <c r="AO134" s="501">
        <f t="shared" si="23"/>
        <v>15908.545800000004</v>
      </c>
    </row>
    <row r="135" spans="1:41">
      <c r="A135" s="10"/>
      <c r="B135" s="93"/>
      <c r="C135" s="121" t="s">
        <v>168</v>
      </c>
      <c r="D135" s="74" t="s">
        <v>30</v>
      </c>
      <c r="E135" s="57">
        <f>ROUND(E134*$R$160,0)</f>
        <v>0</v>
      </c>
      <c r="F135" s="57">
        <f>ROUND(F134*$R$160,0)</f>
        <v>0</v>
      </c>
      <c r="G135" s="57">
        <f>ROUND(G134*$R$160,0)</f>
        <v>0</v>
      </c>
      <c r="H135" s="57">
        <f>ROUND(H134*$R$160,0)</f>
        <v>0</v>
      </c>
      <c r="I135" s="57">
        <f>ROUND(I134*$R$160,0)</f>
        <v>0</v>
      </c>
      <c r="J135" s="172">
        <f>SUM(E135:I135)</f>
        <v>0</v>
      </c>
      <c r="L135" s="231"/>
      <c r="M135" s="63"/>
      <c r="N135" s="227">
        <v>1.03</v>
      </c>
      <c r="O135" s="228">
        <v>0</v>
      </c>
      <c r="P135" s="76">
        <f>$R$21</f>
        <v>12</v>
      </c>
      <c r="Q135" s="227">
        <v>0</v>
      </c>
      <c r="R135" s="76"/>
      <c r="S135" s="74"/>
      <c r="T135" s="25"/>
      <c r="U135" s="25"/>
      <c r="V135" s="25"/>
      <c r="W135" s="25"/>
      <c r="X135" s="25"/>
      <c r="Y135" s="10"/>
      <c r="Z135" s="62"/>
      <c r="AA135" s="125"/>
      <c r="AB135" s="125"/>
      <c r="AC135" s="125"/>
      <c r="AD135" s="125"/>
      <c r="AE135" s="125"/>
      <c r="AF135" s="158"/>
      <c r="AH135" s="256" t="str">
        <f>'Tuition &amp; Fees Calculation'!A12</f>
        <v>College of Ag &amp; Life Sciences</v>
      </c>
      <c r="AI135" s="497">
        <f>'Tuition &amp; Fees Calculation'!$D12*24</f>
        <v>104544</v>
      </c>
      <c r="AJ135" s="496">
        <f t="shared" si="22"/>
        <v>17424</v>
      </c>
      <c r="AK135" s="499">
        <f t="shared" si="23"/>
        <v>17424</v>
      </c>
      <c r="AL135" s="499">
        <f t="shared" si="23"/>
        <v>18295.2</v>
      </c>
      <c r="AM135" s="499">
        <f t="shared" si="23"/>
        <v>19209.960000000003</v>
      </c>
      <c r="AN135" s="500">
        <f t="shared" si="23"/>
        <v>20170.458000000002</v>
      </c>
      <c r="AO135" s="501">
        <f t="shared" si="23"/>
        <v>21178.980900000002</v>
      </c>
    </row>
    <row r="136" spans="1:41" ht="15">
      <c r="A136" s="10"/>
      <c r="B136" s="93"/>
      <c r="C136" s="121" t="s">
        <v>168</v>
      </c>
      <c r="D136" s="74" t="s">
        <v>29</v>
      </c>
      <c r="E136" s="184">
        <f>ROUND($R$161*E132,0)</f>
        <v>0</v>
      </c>
      <c r="F136" s="184">
        <f>ROUND($R$161*F132,0)</f>
        <v>0</v>
      </c>
      <c r="G136" s="184">
        <f>ROUND($R$161*G132,0)</f>
        <v>0</v>
      </c>
      <c r="H136" s="184">
        <f>ROUND($R$161*H132,0)</f>
        <v>0</v>
      </c>
      <c r="I136" s="184">
        <f>ROUND($R$161*I132,0)</f>
        <v>0</v>
      </c>
      <c r="J136" s="181">
        <f>SUM(E136:I136)</f>
        <v>0</v>
      </c>
      <c r="L136" s="231"/>
      <c r="M136" s="63"/>
      <c r="N136" s="227">
        <v>1.03</v>
      </c>
      <c r="O136" s="228">
        <v>0</v>
      </c>
      <c r="P136" s="76">
        <f>$R$22</f>
        <v>12</v>
      </c>
      <c r="Q136" s="227">
        <v>0</v>
      </c>
      <c r="R136" s="76"/>
      <c r="S136" s="74"/>
      <c r="T136" s="25"/>
      <c r="U136" s="25"/>
      <c r="V136" s="25"/>
      <c r="W136" s="25"/>
      <c r="X136" s="25"/>
      <c r="Y136" s="10"/>
      <c r="Z136" s="62"/>
      <c r="AA136" s="125"/>
      <c r="AB136" s="125"/>
      <c r="AC136" s="125"/>
      <c r="AD136" s="125"/>
      <c r="AE136" s="125"/>
      <c r="AF136" s="158"/>
      <c r="AH136" s="256" t="str">
        <f>'Tuition &amp; Fees Calculation'!A13</f>
        <v>College of Ag &amp; Life Sciences</v>
      </c>
      <c r="AI136" s="497">
        <f>'Tuition &amp; Fees Calculation'!$D13*24</f>
        <v>67200</v>
      </c>
      <c r="AJ136" s="496">
        <f t="shared" si="22"/>
        <v>11200</v>
      </c>
      <c r="AK136" s="499">
        <f t="shared" si="23"/>
        <v>11200</v>
      </c>
      <c r="AL136" s="499">
        <f t="shared" si="23"/>
        <v>11760</v>
      </c>
      <c r="AM136" s="499">
        <f t="shared" si="23"/>
        <v>12348</v>
      </c>
      <c r="AN136" s="500">
        <f t="shared" si="23"/>
        <v>12965.400000000001</v>
      </c>
      <c r="AO136" s="501">
        <f t="shared" si="23"/>
        <v>13613.670000000002</v>
      </c>
    </row>
    <row r="137" spans="1:41">
      <c r="A137" s="10"/>
      <c r="B137" s="93"/>
      <c r="C137" s="100"/>
      <c r="D137" s="77" t="s">
        <v>171</v>
      </c>
      <c r="E137" s="185">
        <f>SUM(E135:E136)</f>
        <v>0</v>
      </c>
      <c r="F137" s="185">
        <f t="shared" ref="F137:I137" si="25">SUM(F135:F136)</f>
        <v>0</v>
      </c>
      <c r="G137" s="185">
        <f t="shared" si="25"/>
        <v>0</v>
      </c>
      <c r="H137" s="185">
        <f t="shared" si="25"/>
        <v>0</v>
      </c>
      <c r="I137" s="185">
        <f t="shared" si="25"/>
        <v>0</v>
      </c>
      <c r="J137" s="186">
        <f>SUM(J135:J136)</f>
        <v>0</v>
      </c>
      <c r="L137" s="231"/>
      <c r="M137" s="63"/>
      <c r="N137" s="74"/>
      <c r="O137" s="232"/>
      <c r="P137" s="76"/>
      <c r="Q137" s="74"/>
      <c r="R137" s="76"/>
      <c r="S137" s="74"/>
      <c r="T137" s="5"/>
      <c r="U137" s="4"/>
      <c r="Y137" s="10"/>
      <c r="Z137" s="62"/>
      <c r="AA137" s="125"/>
      <c r="AB137" s="125"/>
      <c r="AC137" s="125"/>
      <c r="AD137" s="125"/>
      <c r="AE137" s="125"/>
      <c r="AF137" s="158"/>
      <c r="AH137" s="256" t="str">
        <f>'Tuition &amp; Fees Calculation'!A14</f>
        <v>College of Ag &amp; Life Sciences</v>
      </c>
      <c r="AI137" s="497">
        <f>'Tuition &amp; Fees Calculation'!$D14*24</f>
        <v>51168</v>
      </c>
      <c r="AJ137" s="496">
        <f t="shared" si="22"/>
        <v>8528</v>
      </c>
      <c r="AK137" s="499">
        <f t="shared" si="23"/>
        <v>8528</v>
      </c>
      <c r="AL137" s="499">
        <f t="shared" si="23"/>
        <v>8954.4</v>
      </c>
      <c r="AM137" s="499">
        <f t="shared" si="23"/>
        <v>9402.1200000000008</v>
      </c>
      <c r="AN137" s="500">
        <f t="shared" si="23"/>
        <v>9872.2260000000006</v>
      </c>
      <c r="AO137" s="501">
        <f t="shared" si="23"/>
        <v>10365.837300000001</v>
      </c>
    </row>
    <row r="138" spans="1:41">
      <c r="A138" s="10"/>
      <c r="B138" s="93"/>
      <c r="C138" s="100"/>
      <c r="D138" s="74"/>
      <c r="E138" s="17"/>
      <c r="F138" s="17"/>
      <c r="G138" s="17"/>
      <c r="H138" s="17"/>
      <c r="I138" s="17"/>
      <c r="J138" s="26"/>
      <c r="L138" s="231"/>
      <c r="M138" s="63"/>
      <c r="N138" s="34"/>
      <c r="O138" s="63"/>
      <c r="P138" s="34"/>
      <c r="Q138" s="229"/>
      <c r="R138" s="34"/>
      <c r="S138" s="229"/>
      <c r="T138" s="17"/>
      <c r="U138" s="17"/>
      <c r="V138" s="17"/>
      <c r="W138" s="17"/>
      <c r="X138" s="17"/>
      <c r="Y138" s="10"/>
      <c r="Z138" s="62"/>
      <c r="AA138" s="125"/>
      <c r="AB138" s="125"/>
      <c r="AC138" s="125"/>
      <c r="AD138" s="125"/>
      <c r="AE138" s="125"/>
      <c r="AF138" s="158"/>
      <c r="AH138" s="256" t="str">
        <f>'Tuition &amp; Fees Calculation'!A15</f>
        <v>College of Architecture</v>
      </c>
      <c r="AI138" s="497">
        <f>'Tuition &amp; Fees Calculation'!$D15*24</f>
        <v>62016</v>
      </c>
      <c r="AJ138" s="496">
        <f t="shared" si="22"/>
        <v>10336</v>
      </c>
      <c r="AK138" s="499">
        <f t="shared" si="23"/>
        <v>10336</v>
      </c>
      <c r="AL138" s="499">
        <f t="shared" si="23"/>
        <v>10852.800000000001</v>
      </c>
      <c r="AM138" s="499">
        <f t="shared" si="23"/>
        <v>11395.440000000002</v>
      </c>
      <c r="AN138" s="500">
        <f t="shared" si="23"/>
        <v>11965.212000000003</v>
      </c>
      <c r="AO138" s="501">
        <f t="shared" si="23"/>
        <v>12563.472600000005</v>
      </c>
    </row>
    <row r="139" spans="1:41">
      <c r="A139" s="104"/>
      <c r="B139" s="102" t="s">
        <v>125</v>
      </c>
      <c r="C139" s="121" t="s">
        <v>168</v>
      </c>
      <c r="D139" s="34" t="s">
        <v>121</v>
      </c>
      <c r="E139" s="100">
        <f>ROUND($O139*$P139*Q139,6)</f>
        <v>0</v>
      </c>
      <c r="F139" s="100">
        <f>ROUND($O140*$P140*Q140,6)</f>
        <v>0</v>
      </c>
      <c r="G139" s="100">
        <f>ROUND($O141*$P141*Q141,6)</f>
        <v>0</v>
      </c>
      <c r="H139" s="100">
        <f>ROUND($O142*$P142*Q142,6)</f>
        <v>0</v>
      </c>
      <c r="I139" s="100">
        <f>ROUND($O143*$P143*Q143,6)</f>
        <v>0</v>
      </c>
      <c r="J139" s="26"/>
      <c r="L139" s="150">
        <v>0</v>
      </c>
      <c r="M139" s="230">
        <f>ROUND(L139/12,2)</f>
        <v>0</v>
      </c>
      <c r="N139" s="227">
        <v>1</v>
      </c>
      <c r="O139" s="228">
        <v>0</v>
      </c>
      <c r="P139" s="76">
        <f>$R$18</f>
        <v>12</v>
      </c>
      <c r="Q139" s="227">
        <v>0</v>
      </c>
      <c r="R139" s="76"/>
      <c r="S139" s="74"/>
      <c r="T139" s="25" t="e">
        <f>(E142+E143)/E141</f>
        <v>#DIV/0!</v>
      </c>
      <c r="U139" s="25" t="e">
        <f>(F142+F143)/F141</f>
        <v>#DIV/0!</v>
      </c>
      <c r="V139" s="25" t="e">
        <f>(G142+G143)/G141</f>
        <v>#DIV/0!</v>
      </c>
      <c r="W139" s="25" t="e">
        <f>(H142+H143)/H141</f>
        <v>#DIV/0!</v>
      </c>
      <c r="X139" s="25" t="e">
        <f>(I142+I143)/I141</f>
        <v>#DIV/0!</v>
      </c>
      <c r="Y139" s="292"/>
      <c r="Z139" s="155" t="str">
        <f>C139</f>
        <v>Not Allowed</v>
      </c>
      <c r="AA139" s="125">
        <f>ROUND(VLOOKUP($C139,$AH$126:$AO$161,4,FALSE)*E139,0)</f>
        <v>0</v>
      </c>
      <c r="AB139" s="125">
        <f>ROUND(VLOOKUP($C139,$AH$126:$AO$162,5,FALSE)*F139,0)</f>
        <v>0</v>
      </c>
      <c r="AC139" s="125">
        <f>ROUND(VLOOKUP($C139,$AH$126:$AO$161,6,FALSE)*G139,0)</f>
        <v>0</v>
      </c>
      <c r="AD139" s="125">
        <f>ROUND(VLOOKUP($C139,$AH$126:$AO$161,7,FALSE)*H139,0)</f>
        <v>0</v>
      </c>
      <c r="AE139" s="125">
        <f>ROUND(VLOOKUP($C139,$AH$126:$AO$162,8,FALSE)*I139,0)</f>
        <v>0</v>
      </c>
      <c r="AF139" s="158">
        <f>SUM(AA139:AE139)</f>
        <v>0</v>
      </c>
      <c r="AH139" s="256" t="str">
        <f>'Tuition &amp; Fees Calculation'!A16</f>
        <v>College of Architecture</v>
      </c>
      <c r="AI139" s="497">
        <f>'Tuition &amp; Fees Calculation'!$D16*24</f>
        <v>60864</v>
      </c>
      <c r="AJ139" s="496">
        <f t="shared" si="22"/>
        <v>10144</v>
      </c>
      <c r="AK139" s="499">
        <f t="shared" si="23"/>
        <v>10144</v>
      </c>
      <c r="AL139" s="499">
        <f t="shared" si="23"/>
        <v>10651.2</v>
      </c>
      <c r="AM139" s="499">
        <f t="shared" si="23"/>
        <v>11183.760000000002</v>
      </c>
      <c r="AN139" s="500">
        <f t="shared" si="23"/>
        <v>11742.948000000002</v>
      </c>
      <c r="AO139" s="501">
        <f t="shared" si="23"/>
        <v>12330.095400000002</v>
      </c>
    </row>
    <row r="140" spans="1:41">
      <c r="B140" s="29" t="s">
        <v>328</v>
      </c>
      <c r="C140" s="121" t="s">
        <v>168</v>
      </c>
      <c r="D140" s="34" t="s">
        <v>172</v>
      </c>
      <c r="E140" s="22">
        <f>Q139</f>
        <v>0</v>
      </c>
      <c r="F140" s="22">
        <f>Q140</f>
        <v>0</v>
      </c>
      <c r="G140" s="22">
        <f>Q141</f>
        <v>0</v>
      </c>
      <c r="H140" s="22">
        <f>Q142</f>
        <v>0</v>
      </c>
      <c r="I140" s="22">
        <f>Q143</f>
        <v>0</v>
      </c>
      <c r="J140" s="26"/>
      <c r="L140" s="231"/>
      <c r="M140" s="230"/>
      <c r="N140" s="227">
        <v>1.03</v>
      </c>
      <c r="O140" s="228">
        <v>0</v>
      </c>
      <c r="P140" s="76">
        <f>$R$19</f>
        <v>12</v>
      </c>
      <c r="Q140" s="227">
        <v>0</v>
      </c>
      <c r="R140" s="76"/>
      <c r="S140" s="74"/>
      <c r="T140" s="25"/>
      <c r="U140" s="25"/>
      <c r="V140" s="25"/>
      <c r="W140" s="25"/>
      <c r="X140" s="25"/>
      <c r="Y140" s="292"/>
      <c r="Z140" s="155"/>
      <c r="AA140" s="125"/>
      <c r="AB140" s="125"/>
      <c r="AC140" s="125"/>
      <c r="AD140" s="125"/>
      <c r="AE140" s="125"/>
      <c r="AF140" s="158"/>
      <c r="AH140" s="256" t="str">
        <f>'Tuition &amp; Fees Calculation'!A17</f>
        <v>College of Arts &amp; Sciences</v>
      </c>
      <c r="AI140" s="497">
        <f>'Tuition &amp; Fees Calculation'!$D17*24</f>
        <v>85344</v>
      </c>
      <c r="AJ140" s="496">
        <f t="shared" si="22"/>
        <v>14224</v>
      </c>
      <c r="AK140" s="499">
        <f t="shared" si="23"/>
        <v>14224</v>
      </c>
      <c r="AL140" s="499">
        <f t="shared" si="23"/>
        <v>14935.2</v>
      </c>
      <c r="AM140" s="499">
        <f t="shared" si="23"/>
        <v>15681.960000000001</v>
      </c>
      <c r="AN140" s="500">
        <f t="shared" si="23"/>
        <v>16466.058000000001</v>
      </c>
      <c r="AO140" s="501">
        <f t="shared" si="23"/>
        <v>17289.360900000003</v>
      </c>
    </row>
    <row r="141" spans="1:41">
      <c r="A141" s="10"/>
      <c r="B141" s="93"/>
      <c r="C141" s="121" t="s">
        <v>168</v>
      </c>
      <c r="D141" s="74" t="s">
        <v>15</v>
      </c>
      <c r="E141" s="57">
        <f>ROUND(M139*E139*N139,0)</f>
        <v>0</v>
      </c>
      <c r="F141" s="57">
        <f>ROUND(M139*F139*N139*N140,0)</f>
        <v>0</v>
      </c>
      <c r="G141" s="57">
        <f>ROUND(M139*G139*N139*N140*N141,0)</f>
        <v>0</v>
      </c>
      <c r="H141" s="57">
        <f>ROUND(M139*H139*N139*N140*N141*N142,0)</f>
        <v>0</v>
      </c>
      <c r="I141" s="57">
        <f>ROUND(M139*I139*N139*N140*N141*N142*N143,0)</f>
        <v>0</v>
      </c>
      <c r="J141" s="172">
        <f>SUM(E141:I141)</f>
        <v>0</v>
      </c>
      <c r="L141" s="231"/>
      <c r="M141" s="63"/>
      <c r="N141" s="227">
        <v>1.03</v>
      </c>
      <c r="O141" s="228">
        <v>0</v>
      </c>
      <c r="P141" s="76">
        <f>$R$20</f>
        <v>12</v>
      </c>
      <c r="Q141" s="227">
        <v>0</v>
      </c>
      <c r="R141" s="76"/>
      <c r="S141" s="74"/>
      <c r="T141" s="25"/>
      <c r="U141" s="25"/>
      <c r="V141" s="25"/>
      <c r="W141" s="25"/>
      <c r="X141" s="25"/>
      <c r="Y141" s="10"/>
      <c r="Z141" s="62"/>
      <c r="AA141" s="125"/>
      <c r="AB141" s="125"/>
      <c r="AC141" s="125"/>
      <c r="AD141" s="125"/>
      <c r="AE141" s="125"/>
      <c r="AF141" s="158"/>
      <c r="AH141" s="256" t="str">
        <f>'Tuition &amp; Fees Calculation'!A18</f>
        <v>College of Arts &amp; Sciences</v>
      </c>
      <c r="AI141" s="497">
        <f>'Tuition &amp; Fees Calculation'!$D18*24</f>
        <v>96000</v>
      </c>
      <c r="AJ141" s="496">
        <f t="shared" si="22"/>
        <v>16000</v>
      </c>
      <c r="AK141" s="499">
        <f t="shared" si="23"/>
        <v>16000</v>
      </c>
      <c r="AL141" s="499">
        <f t="shared" si="23"/>
        <v>16800</v>
      </c>
      <c r="AM141" s="499">
        <f t="shared" si="23"/>
        <v>17640</v>
      </c>
      <c r="AN141" s="500">
        <f t="shared" si="23"/>
        <v>18522</v>
      </c>
      <c r="AO141" s="501">
        <f t="shared" si="23"/>
        <v>19448.100000000002</v>
      </c>
    </row>
    <row r="142" spans="1:41">
      <c r="A142" s="10"/>
      <c r="B142" s="93"/>
      <c r="C142" s="121" t="s">
        <v>168</v>
      </c>
      <c r="D142" s="74" t="s">
        <v>30</v>
      </c>
      <c r="E142" s="57">
        <f>ROUND(E141*$R$160,0)</f>
        <v>0</v>
      </c>
      <c r="F142" s="57">
        <f>ROUND(F141*$R$160,0)</f>
        <v>0</v>
      </c>
      <c r="G142" s="57">
        <f>ROUND(G141*$R$160,0)</f>
        <v>0</v>
      </c>
      <c r="H142" s="57">
        <f>ROUND(H141*$R$160,0)</f>
        <v>0</v>
      </c>
      <c r="I142" s="57">
        <f>ROUND(I141*$R$160,0)</f>
        <v>0</v>
      </c>
      <c r="J142" s="172">
        <f>SUM(E142:I142)</f>
        <v>0</v>
      </c>
      <c r="L142" s="231"/>
      <c r="M142" s="63"/>
      <c r="N142" s="227">
        <v>1.03</v>
      </c>
      <c r="O142" s="228">
        <v>0</v>
      </c>
      <c r="P142" s="76">
        <f>$R$21</f>
        <v>12</v>
      </c>
      <c r="Q142" s="227">
        <v>0</v>
      </c>
      <c r="R142" s="76"/>
      <c r="S142" s="74"/>
      <c r="T142" s="25"/>
      <c r="U142" s="25"/>
      <c r="V142" s="25"/>
      <c r="W142" s="25"/>
      <c r="X142" s="25"/>
      <c r="Y142" s="10"/>
      <c r="Z142" s="62"/>
      <c r="AA142" s="125"/>
      <c r="AB142" s="125"/>
      <c r="AC142" s="125"/>
      <c r="AD142" s="125"/>
      <c r="AE142" s="125"/>
      <c r="AF142" s="158"/>
      <c r="AH142" s="256" t="str">
        <f>'Tuition &amp; Fees Calculation'!A19</f>
        <v>College of Arts &amp; Sciences</v>
      </c>
      <c r="AI142" s="497">
        <f>'Tuition &amp; Fees Calculation'!$D19*24</f>
        <v>79968</v>
      </c>
      <c r="AJ142" s="496">
        <f t="shared" si="22"/>
        <v>13328</v>
      </c>
      <c r="AK142" s="499">
        <f t="shared" si="23"/>
        <v>13328</v>
      </c>
      <c r="AL142" s="499">
        <f t="shared" si="23"/>
        <v>13994.400000000001</v>
      </c>
      <c r="AM142" s="499">
        <f t="shared" si="23"/>
        <v>14694.120000000003</v>
      </c>
      <c r="AN142" s="500">
        <f t="shared" si="23"/>
        <v>15428.826000000003</v>
      </c>
      <c r="AO142" s="501">
        <f t="shared" si="23"/>
        <v>16200.267300000003</v>
      </c>
    </row>
    <row r="143" spans="1:41" ht="15">
      <c r="A143" s="10"/>
      <c r="B143" s="93"/>
      <c r="C143" s="121" t="s">
        <v>168</v>
      </c>
      <c r="D143" s="74" t="s">
        <v>29</v>
      </c>
      <c r="E143" s="184">
        <f>ROUND($R$161*E139,0)</f>
        <v>0</v>
      </c>
      <c r="F143" s="184">
        <f>ROUND($R$161*F139,0)</f>
        <v>0</v>
      </c>
      <c r="G143" s="184">
        <f>ROUND($R$161*G139,0)</f>
        <v>0</v>
      </c>
      <c r="H143" s="184">
        <f>ROUND($R$161*H139,0)</f>
        <v>0</v>
      </c>
      <c r="I143" s="184">
        <f>ROUND($R$161*I139,0)</f>
        <v>0</v>
      </c>
      <c r="J143" s="181">
        <f>SUM(E143:I143)</f>
        <v>0</v>
      </c>
      <c r="L143" s="231"/>
      <c r="M143" s="63"/>
      <c r="N143" s="227">
        <v>1.03</v>
      </c>
      <c r="O143" s="228">
        <v>0</v>
      </c>
      <c r="P143" s="76">
        <f>$R$22</f>
        <v>12</v>
      </c>
      <c r="Q143" s="227">
        <v>0</v>
      </c>
      <c r="R143" s="76"/>
      <c r="S143" s="74"/>
      <c r="T143" s="25"/>
      <c r="U143" s="25"/>
      <c r="V143" s="25"/>
      <c r="W143" s="25"/>
      <c r="X143" s="25"/>
      <c r="Y143" s="10"/>
      <c r="Z143" s="62"/>
      <c r="AA143" s="125"/>
      <c r="AB143" s="125"/>
      <c r="AC143" s="125"/>
      <c r="AD143" s="125"/>
      <c r="AE143" s="125"/>
      <c r="AF143" s="158"/>
      <c r="AH143" s="256" t="str">
        <f>'Tuition &amp; Fees Calculation'!A20</f>
        <v>College of Arts &amp; Sciences</v>
      </c>
      <c r="AI143" s="497">
        <f>'Tuition &amp; Fees Calculation'!$D20*24</f>
        <v>79968</v>
      </c>
      <c r="AJ143" s="496">
        <f t="shared" si="22"/>
        <v>13328</v>
      </c>
      <c r="AK143" s="499">
        <f t="shared" si="23"/>
        <v>13328</v>
      </c>
      <c r="AL143" s="499">
        <f t="shared" si="23"/>
        <v>13994.400000000001</v>
      </c>
      <c r="AM143" s="499">
        <f t="shared" si="23"/>
        <v>14694.120000000003</v>
      </c>
      <c r="AN143" s="500">
        <f t="shared" si="23"/>
        <v>15428.826000000003</v>
      </c>
      <c r="AO143" s="501">
        <f t="shared" si="23"/>
        <v>16200.267300000003</v>
      </c>
    </row>
    <row r="144" spans="1:41">
      <c r="A144" s="10"/>
      <c r="B144" s="93"/>
      <c r="C144" s="100"/>
      <c r="D144" s="77" t="s">
        <v>171</v>
      </c>
      <c r="E144" s="185">
        <f>SUM(E142:E143)</f>
        <v>0</v>
      </c>
      <c r="F144" s="185">
        <f t="shared" ref="F144:I144" si="26">SUM(F142:F143)</f>
        <v>0</v>
      </c>
      <c r="G144" s="185">
        <f t="shared" si="26"/>
        <v>0</v>
      </c>
      <c r="H144" s="185">
        <f t="shared" si="26"/>
        <v>0</v>
      </c>
      <c r="I144" s="185">
        <f t="shared" si="26"/>
        <v>0</v>
      </c>
      <c r="J144" s="186">
        <f>SUM(J142:J143)</f>
        <v>0</v>
      </c>
      <c r="L144" s="231"/>
      <c r="M144" s="63"/>
      <c r="N144" s="74"/>
      <c r="O144" s="232"/>
      <c r="P144" s="76"/>
      <c r="Q144" s="74"/>
      <c r="R144" s="76"/>
      <c r="S144" s="74"/>
      <c r="T144" s="5"/>
      <c r="U144" s="4"/>
      <c r="Y144" s="10"/>
      <c r="Z144" s="62"/>
      <c r="AA144" s="125"/>
      <c r="AB144" s="125"/>
      <c r="AC144" s="125"/>
      <c r="AD144" s="125"/>
      <c r="AE144" s="125"/>
      <c r="AF144" s="158"/>
      <c r="AH144" s="256" t="str">
        <f>'Tuition &amp; Fees Calculation'!A21</f>
        <v>College of Arts &amp; Sciences</v>
      </c>
      <c r="AI144" s="497">
        <f>'Tuition &amp; Fees Calculation'!$D21*24</f>
        <v>42624</v>
      </c>
      <c r="AJ144" s="496">
        <f t="shared" si="22"/>
        <v>7104</v>
      </c>
      <c r="AK144" s="499">
        <f t="shared" ref="AK144:AO159" si="27">AJ144*AK$123</f>
        <v>7104</v>
      </c>
      <c r="AL144" s="499">
        <f t="shared" si="27"/>
        <v>7459.2000000000007</v>
      </c>
      <c r="AM144" s="499">
        <f t="shared" si="27"/>
        <v>7832.1600000000008</v>
      </c>
      <c r="AN144" s="500">
        <f t="shared" si="27"/>
        <v>8223.7680000000018</v>
      </c>
      <c r="AO144" s="501">
        <f t="shared" si="27"/>
        <v>8634.9564000000028</v>
      </c>
    </row>
    <row r="145" spans="1:41">
      <c r="A145" s="10"/>
      <c r="B145" s="93"/>
      <c r="C145" s="100"/>
      <c r="D145" s="74"/>
      <c r="E145" s="21"/>
      <c r="F145" s="21"/>
      <c r="G145" s="21"/>
      <c r="H145" s="21"/>
      <c r="I145" s="21"/>
      <c r="J145" s="125"/>
      <c r="L145" s="231"/>
      <c r="M145" s="63"/>
      <c r="N145" s="34"/>
      <c r="O145" s="63"/>
      <c r="P145" s="34"/>
      <c r="Q145" s="229"/>
      <c r="R145" s="34"/>
      <c r="S145" s="229"/>
      <c r="T145" s="17"/>
      <c r="U145" s="17"/>
      <c r="V145" s="17"/>
      <c r="W145" s="17"/>
      <c r="X145" s="17"/>
      <c r="Y145" s="10"/>
      <c r="Z145" s="62"/>
      <c r="AA145" s="125"/>
      <c r="AB145" s="125"/>
      <c r="AC145" s="125"/>
      <c r="AD145" s="125"/>
      <c r="AE145" s="125"/>
      <c r="AF145" s="158"/>
      <c r="AH145" s="256" t="str">
        <f>'Tuition &amp; Fees Calculation'!A22</f>
        <v>Bush School of Government</v>
      </c>
      <c r="AI145" s="497">
        <f>'Tuition &amp; Fees Calculation'!$D22*24</f>
        <v>55104</v>
      </c>
      <c r="AJ145" s="496">
        <f t="shared" si="22"/>
        <v>9184</v>
      </c>
      <c r="AK145" s="499">
        <f t="shared" si="27"/>
        <v>9184</v>
      </c>
      <c r="AL145" s="499">
        <f t="shared" si="27"/>
        <v>9643.2000000000007</v>
      </c>
      <c r="AM145" s="499">
        <f t="shared" si="27"/>
        <v>10125.36</v>
      </c>
      <c r="AN145" s="500">
        <f t="shared" si="27"/>
        <v>10631.628000000001</v>
      </c>
      <c r="AO145" s="501">
        <f t="shared" si="27"/>
        <v>11163.209400000002</v>
      </c>
    </row>
    <row r="146" spans="1:41">
      <c r="A146" s="104"/>
      <c r="B146" s="102" t="s">
        <v>125</v>
      </c>
      <c r="C146" s="121" t="s">
        <v>168</v>
      </c>
      <c r="D146" s="34" t="s">
        <v>121</v>
      </c>
      <c r="E146" s="100">
        <f>ROUND($O146*$P146*Q146,6)</f>
        <v>0</v>
      </c>
      <c r="F146" s="100">
        <f>ROUND($O147*$P147*Q147,6)</f>
        <v>0</v>
      </c>
      <c r="G146" s="100">
        <f>ROUND($O148*$P148*Q148,6)</f>
        <v>0</v>
      </c>
      <c r="H146" s="100">
        <f>ROUND($O149*$P149*Q149,6)</f>
        <v>0</v>
      </c>
      <c r="I146" s="100">
        <f>ROUND($O150*$P150*Q150,6)</f>
        <v>0</v>
      </c>
      <c r="J146" s="26"/>
      <c r="L146" s="150">
        <v>0</v>
      </c>
      <c r="M146" s="230">
        <f>ROUND(L146/12,2)</f>
        <v>0</v>
      </c>
      <c r="N146" s="227">
        <v>1</v>
      </c>
      <c r="O146" s="228">
        <v>0</v>
      </c>
      <c r="P146" s="76">
        <f>$R$18</f>
        <v>12</v>
      </c>
      <c r="Q146" s="227">
        <v>0</v>
      </c>
      <c r="R146" s="76"/>
      <c r="S146" s="74"/>
      <c r="T146" s="25" t="e">
        <f>(E149+E150)/E148</f>
        <v>#DIV/0!</v>
      </c>
      <c r="U146" s="25" t="e">
        <f>(F149+F150)/F148</f>
        <v>#DIV/0!</v>
      </c>
      <c r="V146" s="25" t="e">
        <f>(G149+G150)/G148</f>
        <v>#DIV/0!</v>
      </c>
      <c r="W146" s="25" t="e">
        <f>(H149+H150)/H148</f>
        <v>#DIV/0!</v>
      </c>
      <c r="X146" s="25" t="e">
        <f>(I149+I150)/I148</f>
        <v>#DIV/0!</v>
      </c>
      <c r="Y146" s="292"/>
      <c r="Z146" s="155" t="str">
        <f>C146</f>
        <v>Not Allowed</v>
      </c>
      <c r="AA146" s="125">
        <f>ROUND(VLOOKUP($C146,$AH$126:$AO$161,4,FALSE)*E146,0)</f>
        <v>0</v>
      </c>
      <c r="AB146" s="125">
        <f>ROUND(VLOOKUP($C146,$AH$126:$AO$162,5,FALSE)*F146,0)</f>
        <v>0</v>
      </c>
      <c r="AC146" s="125">
        <f>ROUND(VLOOKUP($C146,$AH$126:$AO$161,6,FALSE)*G146,0)</f>
        <v>0</v>
      </c>
      <c r="AD146" s="125">
        <f>ROUND(VLOOKUP($C146,$AH$126:$AO$161,7,FALSE)*H146,0)</f>
        <v>0</v>
      </c>
      <c r="AE146" s="125">
        <f>ROUND(VLOOKUP($C146,$AH$126:$AO$162,8,FALSE)*I146,0)</f>
        <v>0</v>
      </c>
      <c r="AF146" s="158">
        <f>SUM(AA146:AE146)</f>
        <v>0</v>
      </c>
      <c r="AH146" s="256" t="str">
        <f>'Tuition &amp; Fees Calculation'!A23</f>
        <v>Bush School of Government</v>
      </c>
      <c r="AI146" s="497">
        <f>'Tuition &amp; Fees Calculation'!$D23*24</f>
        <v>124800</v>
      </c>
      <c r="AJ146" s="496">
        <f t="shared" si="22"/>
        <v>20800</v>
      </c>
      <c r="AK146" s="499">
        <f t="shared" si="27"/>
        <v>20800</v>
      </c>
      <c r="AL146" s="499">
        <f t="shared" si="27"/>
        <v>21840</v>
      </c>
      <c r="AM146" s="499">
        <f t="shared" si="27"/>
        <v>22932</v>
      </c>
      <c r="AN146" s="500">
        <f t="shared" si="27"/>
        <v>24078.600000000002</v>
      </c>
      <c r="AO146" s="501">
        <f t="shared" si="27"/>
        <v>25282.530000000002</v>
      </c>
    </row>
    <row r="147" spans="1:41">
      <c r="B147" s="29" t="s">
        <v>328</v>
      </c>
      <c r="C147" s="121" t="s">
        <v>168</v>
      </c>
      <c r="D147" s="34" t="s">
        <v>172</v>
      </c>
      <c r="E147" s="22">
        <f>Q146</f>
        <v>0</v>
      </c>
      <c r="F147" s="22">
        <f>Q147</f>
        <v>0</v>
      </c>
      <c r="G147" s="22">
        <f>Q148</f>
        <v>0</v>
      </c>
      <c r="H147" s="22">
        <f>Q149</f>
        <v>0</v>
      </c>
      <c r="I147" s="22">
        <f>Q150</f>
        <v>0</v>
      </c>
      <c r="J147" s="26"/>
      <c r="L147" s="231"/>
      <c r="M147" s="230"/>
      <c r="N147" s="227">
        <v>1.03</v>
      </c>
      <c r="O147" s="228">
        <v>0</v>
      </c>
      <c r="P147" s="76">
        <f>$R$19</f>
        <v>12</v>
      </c>
      <c r="Q147" s="227">
        <v>0</v>
      </c>
      <c r="R147" s="76"/>
      <c r="S147" s="74"/>
      <c r="T147" s="25"/>
      <c r="U147" s="25"/>
      <c r="V147" s="25"/>
      <c r="W147" s="25"/>
      <c r="X147" s="25"/>
      <c r="Y147" s="292"/>
      <c r="Z147" s="155"/>
      <c r="AA147" s="125"/>
      <c r="AB147" s="125"/>
      <c r="AC147" s="125"/>
      <c r="AD147" s="125"/>
      <c r="AE147" s="125"/>
      <c r="AF147" s="158"/>
      <c r="AH147" s="256" t="str">
        <f>'Tuition &amp; Fees Calculation'!A24</f>
        <v>College of Business</v>
      </c>
      <c r="AI147" s="497">
        <f>'Tuition &amp; Fees Calculation'!$D24*24</f>
        <v>95808</v>
      </c>
      <c r="AJ147" s="496">
        <f t="shared" si="22"/>
        <v>15968</v>
      </c>
      <c r="AK147" s="499">
        <f t="shared" si="27"/>
        <v>15968</v>
      </c>
      <c r="AL147" s="499">
        <f t="shared" si="27"/>
        <v>16766.400000000001</v>
      </c>
      <c r="AM147" s="499">
        <f t="shared" si="27"/>
        <v>17604.72</v>
      </c>
      <c r="AN147" s="500">
        <f t="shared" si="27"/>
        <v>18484.956000000002</v>
      </c>
      <c r="AO147" s="501">
        <f t="shared" si="27"/>
        <v>19409.203800000003</v>
      </c>
    </row>
    <row r="148" spans="1:41">
      <c r="A148" s="10"/>
      <c r="B148" s="93"/>
      <c r="C148" s="121" t="s">
        <v>168</v>
      </c>
      <c r="D148" s="74" t="s">
        <v>15</v>
      </c>
      <c r="E148" s="57">
        <f>ROUND(M146*E146*N146,0)</f>
        <v>0</v>
      </c>
      <c r="F148" s="57">
        <f>ROUND(M146*F146*N146*N147,0)</f>
        <v>0</v>
      </c>
      <c r="G148" s="57">
        <f>ROUND(M146*G146*N146*N147*N148,0)</f>
        <v>0</v>
      </c>
      <c r="H148" s="57">
        <f>ROUND(M146*H146*N146*N147*N148*N149,0)</f>
        <v>0</v>
      </c>
      <c r="I148" s="57">
        <f>ROUND(M146*I146*N146*N147*N148*N149*N150,0)</f>
        <v>0</v>
      </c>
      <c r="J148" s="172">
        <f>SUM(E148:I148)</f>
        <v>0</v>
      </c>
      <c r="L148" s="231"/>
      <c r="M148" s="63"/>
      <c r="N148" s="227">
        <v>1.03</v>
      </c>
      <c r="O148" s="228">
        <v>0</v>
      </c>
      <c r="P148" s="76">
        <f>$R$20</f>
        <v>12</v>
      </c>
      <c r="Q148" s="227">
        <v>0</v>
      </c>
      <c r="R148" s="76"/>
      <c r="S148" s="74"/>
      <c r="T148" s="25"/>
      <c r="U148" s="25"/>
      <c r="V148" s="25"/>
      <c r="W148" s="25"/>
      <c r="X148" s="25"/>
      <c r="Y148" s="10"/>
      <c r="Z148" s="62"/>
      <c r="AA148" s="125"/>
      <c r="AB148" s="125"/>
      <c r="AC148" s="125"/>
      <c r="AD148" s="125"/>
      <c r="AE148" s="125"/>
      <c r="AF148" s="158"/>
      <c r="AH148" s="256" t="str">
        <f>'Tuition &amp; Fees Calculation'!A25</f>
        <v>College of Business</v>
      </c>
      <c r="AI148" s="497">
        <f>'Tuition &amp; Fees Calculation'!$D25*24</f>
        <v>224832</v>
      </c>
      <c r="AJ148" s="496">
        <f t="shared" si="22"/>
        <v>37472</v>
      </c>
      <c r="AK148" s="499">
        <f t="shared" si="27"/>
        <v>37472</v>
      </c>
      <c r="AL148" s="499">
        <f t="shared" si="27"/>
        <v>39345.599999999999</v>
      </c>
      <c r="AM148" s="499">
        <f t="shared" si="27"/>
        <v>41312.879999999997</v>
      </c>
      <c r="AN148" s="500">
        <f t="shared" si="27"/>
        <v>43378.523999999998</v>
      </c>
      <c r="AO148" s="501">
        <f t="shared" si="27"/>
        <v>45547.450199999999</v>
      </c>
    </row>
    <row r="149" spans="1:41">
      <c r="A149" s="10"/>
      <c r="B149" s="93"/>
      <c r="C149" s="121" t="s">
        <v>168</v>
      </c>
      <c r="D149" s="74" t="s">
        <v>30</v>
      </c>
      <c r="E149" s="57">
        <f>ROUND(E148*$R$160,0)</f>
        <v>0</v>
      </c>
      <c r="F149" s="57">
        <f>ROUND(F148*$R$160,0)</f>
        <v>0</v>
      </c>
      <c r="G149" s="57">
        <f>ROUND(G148*$R$160,0)</f>
        <v>0</v>
      </c>
      <c r="H149" s="57">
        <f>ROUND(H148*$R$160,0)</f>
        <v>0</v>
      </c>
      <c r="I149" s="57">
        <f>ROUND(I148*$R$160,0)</f>
        <v>0</v>
      </c>
      <c r="J149" s="172">
        <f>SUM(E149:I149)</f>
        <v>0</v>
      </c>
      <c r="L149" s="231"/>
      <c r="M149" s="63"/>
      <c r="N149" s="227">
        <v>1.03</v>
      </c>
      <c r="O149" s="228">
        <v>0</v>
      </c>
      <c r="P149" s="76">
        <f>$R$21</f>
        <v>12</v>
      </c>
      <c r="Q149" s="227">
        <v>0</v>
      </c>
      <c r="R149" s="76"/>
      <c r="S149" s="74"/>
      <c r="T149" s="25"/>
      <c r="U149" s="25"/>
      <c r="V149" s="25"/>
      <c r="W149" s="25"/>
      <c r="X149" s="25"/>
      <c r="Y149" s="10"/>
      <c r="Z149" s="62"/>
      <c r="AA149" s="125"/>
      <c r="AB149" s="125"/>
      <c r="AC149" s="125"/>
      <c r="AD149" s="125"/>
      <c r="AE149" s="125"/>
      <c r="AF149" s="158"/>
      <c r="AH149" s="256" t="str">
        <f>'Tuition &amp; Fees Calculation'!A26</f>
        <v>College of Business</v>
      </c>
      <c r="AI149" s="497">
        <f>'Tuition &amp; Fees Calculation'!$D26*24</f>
        <v>120288</v>
      </c>
      <c r="AJ149" s="496">
        <f t="shared" si="22"/>
        <v>20048</v>
      </c>
      <c r="AK149" s="499">
        <f t="shared" si="27"/>
        <v>20048</v>
      </c>
      <c r="AL149" s="499">
        <f t="shared" si="27"/>
        <v>21050.400000000001</v>
      </c>
      <c r="AM149" s="499">
        <f t="shared" si="27"/>
        <v>22102.920000000002</v>
      </c>
      <c r="AN149" s="500">
        <f t="shared" si="27"/>
        <v>23208.066000000003</v>
      </c>
      <c r="AO149" s="501">
        <f t="shared" si="27"/>
        <v>24368.469300000004</v>
      </c>
    </row>
    <row r="150" spans="1:41" ht="15">
      <c r="A150" s="10"/>
      <c r="B150" s="93"/>
      <c r="C150" s="121" t="s">
        <v>168</v>
      </c>
      <c r="D150" s="74" t="s">
        <v>29</v>
      </c>
      <c r="E150" s="184">
        <f>ROUND($R$161*E146,0)</f>
        <v>0</v>
      </c>
      <c r="F150" s="184">
        <f>ROUND($R$161*F146,0)</f>
        <v>0</v>
      </c>
      <c r="G150" s="184">
        <f>ROUND($R$161*G146,0)</f>
        <v>0</v>
      </c>
      <c r="H150" s="184">
        <f>ROUND($R$161*H146,0)</f>
        <v>0</v>
      </c>
      <c r="I150" s="184">
        <f>ROUND($R$161*I146,0)</f>
        <v>0</v>
      </c>
      <c r="J150" s="181">
        <f>SUM(E150:I150)</f>
        <v>0</v>
      </c>
      <c r="L150" s="231"/>
      <c r="M150" s="63"/>
      <c r="N150" s="227">
        <v>1.03</v>
      </c>
      <c r="O150" s="228">
        <v>0</v>
      </c>
      <c r="P150" s="76">
        <f>$R$22</f>
        <v>12</v>
      </c>
      <c r="Q150" s="227">
        <v>0</v>
      </c>
      <c r="R150" s="76"/>
      <c r="S150" s="74"/>
      <c r="T150" s="25"/>
      <c r="U150" s="25"/>
      <c r="V150" s="25"/>
      <c r="W150" s="25"/>
      <c r="X150" s="25"/>
      <c r="Y150" s="10"/>
      <c r="Z150" s="62"/>
      <c r="AA150" s="125"/>
      <c r="AB150" s="125"/>
      <c r="AC150" s="125"/>
      <c r="AD150" s="125"/>
      <c r="AE150" s="125"/>
      <c r="AF150" s="158"/>
      <c r="AH150" s="256" t="str">
        <f>'Tuition &amp; Fees Calculation'!A27</f>
        <v>College of Business</v>
      </c>
      <c r="AI150" s="497">
        <f>'Tuition &amp; Fees Calculation'!$D27*24</f>
        <v>267552</v>
      </c>
      <c r="AJ150" s="496">
        <f t="shared" si="22"/>
        <v>44592</v>
      </c>
      <c r="AK150" s="499">
        <f t="shared" si="27"/>
        <v>44592</v>
      </c>
      <c r="AL150" s="499">
        <f t="shared" si="27"/>
        <v>46821.599999999999</v>
      </c>
      <c r="AM150" s="499">
        <f t="shared" si="27"/>
        <v>49162.68</v>
      </c>
      <c r="AN150" s="500">
        <f t="shared" si="27"/>
        <v>51620.814000000006</v>
      </c>
      <c r="AO150" s="501">
        <f t="shared" si="27"/>
        <v>54201.854700000011</v>
      </c>
    </row>
    <row r="151" spans="1:41" ht="13.5" customHeight="1">
      <c r="A151" s="10"/>
      <c r="B151" s="93"/>
      <c r="C151" s="100"/>
      <c r="D151" s="77" t="s">
        <v>171</v>
      </c>
      <c r="E151" s="185">
        <f>SUM(E149:E150)</f>
        <v>0</v>
      </c>
      <c r="F151" s="185">
        <f t="shared" ref="F151:I151" si="28">SUM(F149:F150)</f>
        <v>0</v>
      </c>
      <c r="G151" s="185">
        <f t="shared" si="28"/>
        <v>0</v>
      </c>
      <c r="H151" s="185">
        <f t="shared" si="28"/>
        <v>0</v>
      </c>
      <c r="I151" s="185">
        <f t="shared" si="28"/>
        <v>0</v>
      </c>
      <c r="J151" s="186">
        <f>SUM(J149:J150)</f>
        <v>0</v>
      </c>
      <c r="L151" s="231"/>
      <c r="M151" s="63"/>
      <c r="N151" s="74"/>
      <c r="O151" s="232"/>
      <c r="P151" s="76"/>
      <c r="Q151" s="74"/>
      <c r="R151" s="76"/>
      <c r="S151" s="74"/>
      <c r="T151" s="5"/>
      <c r="U151" s="4"/>
      <c r="Y151" s="10"/>
      <c r="Z151" s="62"/>
      <c r="AA151" s="125"/>
      <c r="AB151" s="125"/>
      <c r="AC151" s="125"/>
      <c r="AD151" s="125"/>
      <c r="AE151" s="125"/>
      <c r="AF151" s="158"/>
      <c r="AH151" s="256" t="str">
        <f>'Tuition &amp; Fees Calculation'!A28</f>
        <v>College of Business</v>
      </c>
      <c r="AI151" s="497">
        <f>'Tuition &amp; Fees Calculation'!$D28*24</f>
        <v>88320</v>
      </c>
      <c r="AJ151" s="496">
        <f t="shared" si="22"/>
        <v>14720</v>
      </c>
      <c r="AK151" s="499">
        <f t="shared" si="27"/>
        <v>14720</v>
      </c>
      <c r="AL151" s="499">
        <f t="shared" si="27"/>
        <v>15456</v>
      </c>
      <c r="AM151" s="499">
        <f t="shared" si="27"/>
        <v>16228.800000000001</v>
      </c>
      <c r="AN151" s="500">
        <f t="shared" si="27"/>
        <v>17040.240000000002</v>
      </c>
      <c r="AO151" s="501">
        <f t="shared" si="27"/>
        <v>17892.252000000004</v>
      </c>
    </row>
    <row r="152" spans="1:41">
      <c r="A152" s="10"/>
      <c r="B152" s="93"/>
      <c r="C152" s="100"/>
      <c r="D152" s="74"/>
      <c r="E152" s="17"/>
      <c r="F152" s="17"/>
      <c r="G152" s="17"/>
      <c r="H152" s="17"/>
      <c r="I152" s="17"/>
      <c r="J152" s="26"/>
      <c r="L152" s="231"/>
      <c r="M152" s="63"/>
      <c r="N152" s="34"/>
      <c r="O152" s="63"/>
      <c r="P152" s="34"/>
      <c r="Q152" s="229"/>
      <c r="R152" s="34"/>
      <c r="S152" s="229"/>
      <c r="T152" s="17"/>
      <c r="U152" s="17"/>
      <c r="V152" s="17"/>
      <c r="W152" s="17"/>
      <c r="X152" s="17"/>
      <c r="Y152" s="10"/>
      <c r="Z152" s="62"/>
      <c r="AA152" s="125"/>
      <c r="AB152" s="125"/>
      <c r="AC152" s="125"/>
      <c r="AD152" s="125"/>
      <c r="AE152" s="125"/>
      <c r="AF152" s="158"/>
      <c r="AH152" s="256" t="str">
        <f>'Tuition &amp; Fees Calculation'!A29</f>
        <v>College of Business</v>
      </c>
      <c r="AI152" s="497">
        <f>'Tuition &amp; Fees Calculation'!$D29*24</f>
        <v>138624</v>
      </c>
      <c r="AJ152" s="496">
        <f t="shared" si="22"/>
        <v>23104</v>
      </c>
      <c r="AK152" s="499">
        <f t="shared" si="27"/>
        <v>23104</v>
      </c>
      <c r="AL152" s="499">
        <f t="shared" si="27"/>
        <v>24259.200000000001</v>
      </c>
      <c r="AM152" s="499">
        <f t="shared" si="27"/>
        <v>25472.160000000003</v>
      </c>
      <c r="AN152" s="500">
        <f t="shared" si="27"/>
        <v>26745.768000000004</v>
      </c>
      <c r="AO152" s="501">
        <f t="shared" si="27"/>
        <v>28083.056400000005</v>
      </c>
    </row>
    <row r="153" spans="1:41">
      <c r="A153" s="104"/>
      <c r="B153" s="102" t="s">
        <v>125</v>
      </c>
      <c r="C153" s="121" t="s">
        <v>168</v>
      </c>
      <c r="D153" s="34" t="s">
        <v>121</v>
      </c>
      <c r="E153" s="100">
        <f>ROUND($O153*$P153*Q153,6)</f>
        <v>0</v>
      </c>
      <c r="F153" s="100">
        <f>ROUND($O154*$P154*Q154,6)</f>
        <v>0</v>
      </c>
      <c r="G153" s="100">
        <f>ROUND($O155*$P155*Q155,6)</f>
        <v>0</v>
      </c>
      <c r="H153" s="100">
        <f>ROUND($O156*$P156*Q156,6)</f>
        <v>0</v>
      </c>
      <c r="I153" s="100">
        <f>ROUND($O157*$P157*Q157,6)</f>
        <v>0</v>
      </c>
      <c r="J153" s="26"/>
      <c r="L153" s="150">
        <v>0</v>
      </c>
      <c r="M153" s="230">
        <f>ROUND(L153/12,2)</f>
        <v>0</v>
      </c>
      <c r="N153" s="227">
        <v>1</v>
      </c>
      <c r="O153" s="228">
        <v>0</v>
      </c>
      <c r="P153" s="76">
        <f>$R$18</f>
        <v>12</v>
      </c>
      <c r="Q153" s="227">
        <v>0</v>
      </c>
      <c r="R153" s="76"/>
      <c r="S153" s="74"/>
      <c r="T153" s="25" t="e">
        <f>(E156+E157)/E155</f>
        <v>#DIV/0!</v>
      </c>
      <c r="U153" s="25" t="e">
        <f>(F156+F157)/F155</f>
        <v>#DIV/0!</v>
      </c>
      <c r="V153" s="25" t="e">
        <f>(G156+G157)/G155</f>
        <v>#DIV/0!</v>
      </c>
      <c r="W153" s="25" t="e">
        <f>(H156+H157)/H155</f>
        <v>#DIV/0!</v>
      </c>
      <c r="X153" s="25" t="e">
        <f>(I156+I157)/I155</f>
        <v>#DIV/0!</v>
      </c>
      <c r="Y153" s="292"/>
      <c r="Z153" s="155" t="str">
        <f>C153</f>
        <v>Not Allowed</v>
      </c>
      <c r="AA153" s="125">
        <f>ROUND(VLOOKUP($C153,$AH$126:$AO$161,4,FALSE)*E153,0)</f>
        <v>0</v>
      </c>
      <c r="AB153" s="125">
        <f>ROUND(VLOOKUP($C153,$AH$126:$AO$162,5,FALSE)*F153,0)</f>
        <v>0</v>
      </c>
      <c r="AC153" s="125">
        <f>ROUND(VLOOKUP($C153,$AH$126:$AO$161,6,FALSE)*G153,0)</f>
        <v>0</v>
      </c>
      <c r="AD153" s="125">
        <f>ROUND(VLOOKUP($C153,$AH$126:$AO$161,7,FALSE)*H153,0)</f>
        <v>0</v>
      </c>
      <c r="AE153" s="125">
        <f>ROUND(VLOOKUP($C153,$AH$126:$AO$162,8,FALSE)*I153,0)</f>
        <v>0</v>
      </c>
      <c r="AF153" s="158">
        <f>SUM(AA153:AE153)</f>
        <v>0</v>
      </c>
      <c r="AH153" s="256" t="str">
        <f>'Tuition &amp; Fees Calculation'!A30</f>
        <v>College of Business</v>
      </c>
      <c r="AI153" s="497">
        <f>'Tuition &amp; Fees Calculation'!$D30*24</f>
        <v>148896</v>
      </c>
      <c r="AJ153" s="496">
        <f t="shared" si="22"/>
        <v>24816</v>
      </c>
      <c r="AK153" s="499">
        <f t="shared" si="27"/>
        <v>24816</v>
      </c>
      <c r="AL153" s="499">
        <f t="shared" si="27"/>
        <v>26056.800000000003</v>
      </c>
      <c r="AM153" s="499">
        <f t="shared" si="27"/>
        <v>27359.640000000003</v>
      </c>
      <c r="AN153" s="500">
        <f t="shared" si="27"/>
        <v>28727.622000000003</v>
      </c>
      <c r="AO153" s="501">
        <f t="shared" si="27"/>
        <v>30164.003100000005</v>
      </c>
    </row>
    <row r="154" spans="1:41">
      <c r="B154" s="29" t="s">
        <v>328</v>
      </c>
      <c r="C154" s="121" t="s">
        <v>168</v>
      </c>
      <c r="D154" s="34" t="s">
        <v>172</v>
      </c>
      <c r="E154" s="22">
        <f>Q153</f>
        <v>0</v>
      </c>
      <c r="F154" s="22">
        <f>Q154</f>
        <v>0</v>
      </c>
      <c r="G154" s="22">
        <f>Q155</f>
        <v>0</v>
      </c>
      <c r="H154" s="22">
        <f>Q156</f>
        <v>0</v>
      </c>
      <c r="I154" s="22">
        <f>Q157</f>
        <v>0</v>
      </c>
      <c r="J154" s="26"/>
      <c r="L154" s="231"/>
      <c r="M154" s="230"/>
      <c r="N154" s="227">
        <v>1.03</v>
      </c>
      <c r="O154" s="228">
        <v>0</v>
      </c>
      <c r="P154" s="76">
        <f>$R$19</f>
        <v>12</v>
      </c>
      <c r="Q154" s="227">
        <v>0</v>
      </c>
      <c r="R154" s="76"/>
      <c r="S154" s="74"/>
      <c r="T154" s="25"/>
      <c r="U154" s="25"/>
      <c r="V154" s="25"/>
      <c r="W154" s="25"/>
      <c r="X154" s="25"/>
      <c r="Y154" s="292"/>
      <c r="Z154" s="155"/>
      <c r="AA154" s="125"/>
      <c r="AB154" s="125"/>
      <c r="AC154" s="125"/>
      <c r="AD154" s="125"/>
      <c r="AE154" s="125"/>
      <c r="AF154" s="158"/>
      <c r="AH154" s="256" t="str">
        <f>'Tuition &amp; Fees Calculation'!A31</f>
        <v>College of Business</v>
      </c>
      <c r="AI154" s="497">
        <f>'Tuition &amp; Fees Calculation'!$D31*24</f>
        <v>100608</v>
      </c>
      <c r="AJ154" s="496">
        <f t="shared" si="22"/>
        <v>16768</v>
      </c>
      <c r="AK154" s="499">
        <f t="shared" si="27"/>
        <v>16768</v>
      </c>
      <c r="AL154" s="499">
        <f t="shared" si="27"/>
        <v>17606.400000000001</v>
      </c>
      <c r="AM154" s="499">
        <f t="shared" si="27"/>
        <v>18486.72</v>
      </c>
      <c r="AN154" s="500">
        <f t="shared" si="27"/>
        <v>19411.056</v>
      </c>
      <c r="AO154" s="501">
        <f t="shared" si="27"/>
        <v>20381.608800000002</v>
      </c>
    </row>
    <row r="155" spans="1:41">
      <c r="A155" s="10"/>
      <c r="B155" s="93"/>
      <c r="C155" s="121" t="s">
        <v>168</v>
      </c>
      <c r="D155" s="74" t="s">
        <v>15</v>
      </c>
      <c r="E155" s="57">
        <f>ROUND(M153*E153*N153,0)</f>
        <v>0</v>
      </c>
      <c r="F155" s="57">
        <f>ROUND(M153*F153*N153*N154,0)</f>
        <v>0</v>
      </c>
      <c r="G155" s="57">
        <f>ROUND(M153*G153*N153*N154*N155,0)</f>
        <v>0</v>
      </c>
      <c r="H155" s="57">
        <f>ROUND(M153*H153*N153*N154*N155*N156,0)</f>
        <v>0</v>
      </c>
      <c r="I155" s="57">
        <f>ROUND(M153*I153*N153*N154*N155*N156*N157,0)</f>
        <v>0</v>
      </c>
      <c r="J155" s="172">
        <f>SUM(E155:I155)</f>
        <v>0</v>
      </c>
      <c r="L155" s="231"/>
      <c r="M155" s="63"/>
      <c r="N155" s="227">
        <v>1.03</v>
      </c>
      <c r="O155" s="228">
        <v>0</v>
      </c>
      <c r="P155" s="76">
        <f>$R$20</f>
        <v>12</v>
      </c>
      <c r="Q155" s="227">
        <v>0</v>
      </c>
      <c r="R155" s="76"/>
      <c r="S155" s="74"/>
      <c r="Y155" s="10"/>
      <c r="Z155" s="62"/>
      <c r="AA155" s="125"/>
      <c r="AB155" s="125"/>
      <c r="AC155" s="125"/>
      <c r="AD155" s="125"/>
      <c r="AE155" s="125"/>
      <c r="AF155" s="158"/>
      <c r="AH155" s="256" t="str">
        <f>'Tuition &amp; Fees Calculation'!A32</f>
        <v>College of Business</v>
      </c>
      <c r="AI155" s="497">
        <f>'Tuition &amp; Fees Calculation'!$D32*24</f>
        <v>227040</v>
      </c>
      <c r="AJ155" s="496">
        <f t="shared" si="22"/>
        <v>37840</v>
      </c>
      <c r="AK155" s="499">
        <f t="shared" si="27"/>
        <v>37840</v>
      </c>
      <c r="AL155" s="499">
        <f t="shared" si="27"/>
        <v>39732</v>
      </c>
      <c r="AM155" s="499">
        <f t="shared" si="27"/>
        <v>41718.6</v>
      </c>
      <c r="AN155" s="500">
        <f t="shared" si="27"/>
        <v>43804.53</v>
      </c>
      <c r="AO155" s="501">
        <f t="shared" si="27"/>
        <v>45994.756500000003</v>
      </c>
    </row>
    <row r="156" spans="1:41">
      <c r="A156" s="10"/>
      <c r="B156" s="93"/>
      <c r="C156" s="121" t="s">
        <v>168</v>
      </c>
      <c r="D156" s="74" t="s">
        <v>30</v>
      </c>
      <c r="E156" s="57">
        <f>ROUND(E155*$R$160,0)</f>
        <v>0</v>
      </c>
      <c r="F156" s="57">
        <f>ROUND(F155*$R$160,0)</f>
        <v>0</v>
      </c>
      <c r="G156" s="57">
        <f>ROUND(G155*$R$160,0)</f>
        <v>0</v>
      </c>
      <c r="H156" s="57">
        <f>ROUND(H155*$R$160,0)</f>
        <v>0</v>
      </c>
      <c r="I156" s="57">
        <f>ROUND(I155*$R$160,0)</f>
        <v>0</v>
      </c>
      <c r="J156" s="172">
        <f>SUM(E156:I156)</f>
        <v>0</v>
      </c>
      <c r="L156" s="231"/>
      <c r="M156" s="63"/>
      <c r="N156" s="227">
        <v>1.03</v>
      </c>
      <c r="O156" s="228">
        <v>0</v>
      </c>
      <c r="P156" s="76">
        <f>$R$21</f>
        <v>12</v>
      </c>
      <c r="Q156" s="227">
        <v>0</v>
      </c>
      <c r="R156" s="76"/>
      <c r="S156" s="74"/>
      <c r="Y156" s="10"/>
      <c r="Z156" s="62"/>
      <c r="AA156" s="125"/>
      <c r="AB156" s="125"/>
      <c r="AC156" s="125"/>
      <c r="AD156" s="125"/>
      <c r="AE156" s="125"/>
      <c r="AF156" s="158"/>
      <c r="AH156" s="256" t="str">
        <f>'Tuition &amp; Fees Calculation'!A33</f>
        <v>College of Business</v>
      </c>
      <c r="AI156" s="497">
        <f>'Tuition &amp; Fees Calculation'!$D33*24</f>
        <v>98976</v>
      </c>
      <c r="AJ156" s="496">
        <f t="shared" si="22"/>
        <v>16496</v>
      </c>
      <c r="AK156" s="499">
        <f t="shared" si="27"/>
        <v>16496</v>
      </c>
      <c r="AL156" s="499">
        <f t="shared" si="27"/>
        <v>17320.8</v>
      </c>
      <c r="AM156" s="499">
        <f t="shared" si="27"/>
        <v>18186.84</v>
      </c>
      <c r="AN156" s="500">
        <f t="shared" si="27"/>
        <v>19096.182000000001</v>
      </c>
      <c r="AO156" s="501">
        <f t="shared" si="27"/>
        <v>20050.991100000003</v>
      </c>
    </row>
    <row r="157" spans="1:41" ht="15">
      <c r="A157" s="10"/>
      <c r="B157" s="93"/>
      <c r="C157" s="121" t="s">
        <v>168</v>
      </c>
      <c r="D157" s="74" t="s">
        <v>29</v>
      </c>
      <c r="E157" s="184">
        <f>ROUND($R$161*E153,0)</f>
        <v>0</v>
      </c>
      <c r="F157" s="184">
        <f>ROUND($R$161*F153,0)</f>
        <v>0</v>
      </c>
      <c r="G157" s="184">
        <f>ROUND($R$161*G153,0)</f>
        <v>0</v>
      </c>
      <c r="H157" s="184">
        <f>ROUND($R$161*H153,0)</f>
        <v>0</v>
      </c>
      <c r="I157" s="184">
        <f>ROUND($R$161*I153,0)</f>
        <v>0</v>
      </c>
      <c r="J157" s="181">
        <f>SUM(E157:I157)</f>
        <v>0</v>
      </c>
      <c r="L157" s="231"/>
      <c r="M157" s="63"/>
      <c r="N157" s="227">
        <v>1.03</v>
      </c>
      <c r="O157" s="228">
        <v>0</v>
      </c>
      <c r="P157" s="76">
        <f>$R$22</f>
        <v>12</v>
      </c>
      <c r="Q157" s="227">
        <v>0</v>
      </c>
      <c r="R157" s="76"/>
      <c r="S157" s="74"/>
      <c r="T157" s="25"/>
      <c r="U157" s="25"/>
      <c r="V157" s="25"/>
      <c r="W157" s="25"/>
      <c r="X157" s="25"/>
      <c r="Y157" s="10"/>
      <c r="Z157" s="62"/>
      <c r="AA157" s="125"/>
      <c r="AB157" s="125"/>
      <c r="AC157" s="125"/>
      <c r="AD157" s="125"/>
      <c r="AE157" s="125"/>
      <c r="AF157" s="158"/>
      <c r="AH157" s="256" t="str">
        <f>'Tuition &amp; Fees Calculation'!A34</f>
        <v>College of Business</v>
      </c>
      <c r="AI157" s="497">
        <f>'Tuition &amp; Fees Calculation'!$D34*24</f>
        <v>98976</v>
      </c>
      <c r="AJ157" s="496">
        <f t="shared" si="22"/>
        <v>16496</v>
      </c>
      <c r="AK157" s="499">
        <f t="shared" si="27"/>
        <v>16496</v>
      </c>
      <c r="AL157" s="499">
        <f t="shared" si="27"/>
        <v>17320.8</v>
      </c>
      <c r="AM157" s="499">
        <f t="shared" si="27"/>
        <v>18186.84</v>
      </c>
      <c r="AN157" s="500">
        <f t="shared" si="27"/>
        <v>19096.182000000001</v>
      </c>
      <c r="AO157" s="501">
        <f t="shared" si="27"/>
        <v>20050.991100000003</v>
      </c>
    </row>
    <row r="158" spans="1:41">
      <c r="A158" s="10"/>
      <c r="B158" s="93"/>
      <c r="C158" s="100"/>
      <c r="D158" s="77" t="s">
        <v>171</v>
      </c>
      <c r="E158" s="185">
        <f>SUM(E156:E157)</f>
        <v>0</v>
      </c>
      <c r="F158" s="185">
        <f t="shared" ref="F158:I158" si="29">SUM(F156:F157)</f>
        <v>0</v>
      </c>
      <c r="G158" s="185">
        <f t="shared" si="29"/>
        <v>0</v>
      </c>
      <c r="H158" s="185">
        <f t="shared" si="29"/>
        <v>0</v>
      </c>
      <c r="I158" s="185">
        <f t="shared" si="29"/>
        <v>0</v>
      </c>
      <c r="J158" s="186">
        <f>SUM(J156:J157)</f>
        <v>0</v>
      </c>
      <c r="L158" s="19"/>
      <c r="M158" s="33"/>
      <c r="N158" s="114"/>
      <c r="O158" s="115"/>
      <c r="P158" s="76"/>
      <c r="Q158" s="114"/>
      <c r="R158" s="76"/>
      <c r="S158" s="114"/>
      <c r="T158" s="25"/>
      <c r="U158" s="25"/>
      <c r="V158" s="25"/>
      <c r="W158" s="25"/>
      <c r="X158" s="25"/>
      <c r="Y158" s="10"/>
      <c r="Z158" s="156"/>
      <c r="AA158" s="159"/>
      <c r="AB158" s="159"/>
      <c r="AC158" s="159"/>
      <c r="AD158" s="159"/>
      <c r="AE158" s="159"/>
      <c r="AF158" s="160"/>
      <c r="AH158" s="256" t="str">
        <f>'Tuition &amp; Fees Calculation'!A35</f>
        <v>College of Business</v>
      </c>
      <c r="AI158" s="497">
        <f>'Tuition &amp; Fees Calculation'!$D35*24</f>
        <v>122976</v>
      </c>
      <c r="AJ158" s="496">
        <f t="shared" si="22"/>
        <v>20496</v>
      </c>
      <c r="AK158" s="499">
        <f t="shared" si="27"/>
        <v>20496</v>
      </c>
      <c r="AL158" s="499">
        <f t="shared" si="27"/>
        <v>21520.799999999999</v>
      </c>
      <c r="AM158" s="499">
        <f t="shared" si="27"/>
        <v>22596.84</v>
      </c>
      <c r="AN158" s="500">
        <f t="shared" si="27"/>
        <v>23726.682000000001</v>
      </c>
      <c r="AO158" s="501">
        <f t="shared" si="27"/>
        <v>24913.016100000001</v>
      </c>
    </row>
    <row r="159" spans="1:41" ht="13.8" thickBot="1">
      <c r="A159" s="10"/>
      <c r="B159" s="93"/>
      <c r="C159" s="100"/>
      <c r="D159" s="74"/>
      <c r="E159" s="22"/>
      <c r="F159" s="22"/>
      <c r="G159" s="22"/>
      <c r="H159" s="22"/>
      <c r="I159" s="22"/>
      <c r="J159" s="76"/>
      <c r="L159" s="19"/>
      <c r="S159" s="17"/>
      <c r="T159" s="25"/>
      <c r="U159" s="25"/>
      <c r="V159" s="25"/>
      <c r="W159" s="25"/>
      <c r="X159" s="25"/>
      <c r="Y159" s="15"/>
      <c r="Z159" s="153" t="s">
        <v>1</v>
      </c>
      <c r="AA159" s="161">
        <f>SUM(AA125:AA158)</f>
        <v>0</v>
      </c>
      <c r="AB159" s="161">
        <f>SUM(AB125:AB158)</f>
        <v>0</v>
      </c>
      <c r="AC159" s="161">
        <f t="shared" ref="AC159:AE159" si="30">SUM(AC125:AC158)</f>
        <v>0</v>
      </c>
      <c r="AD159" s="161">
        <f t="shared" si="30"/>
        <v>0</v>
      </c>
      <c r="AE159" s="161">
        <f t="shared" si="30"/>
        <v>0</v>
      </c>
      <c r="AF159" s="162">
        <f>SUM(AA159:AE159)</f>
        <v>0</v>
      </c>
      <c r="AH159" s="256" t="str">
        <f>'Tuition &amp; Fees Calculation'!A36</f>
        <v>College of Business</v>
      </c>
      <c r="AI159" s="497">
        <f>'Tuition &amp; Fees Calculation'!$D36*24</f>
        <v>83040</v>
      </c>
      <c r="AJ159" s="496">
        <f t="shared" si="22"/>
        <v>13840</v>
      </c>
      <c r="AK159" s="499">
        <f t="shared" si="27"/>
        <v>13840</v>
      </c>
      <c r="AL159" s="499">
        <f t="shared" si="27"/>
        <v>14532</v>
      </c>
      <c r="AM159" s="499">
        <f t="shared" si="27"/>
        <v>15258.6</v>
      </c>
      <c r="AN159" s="500">
        <f t="shared" si="27"/>
        <v>16021.53</v>
      </c>
      <c r="AO159" s="501">
        <f t="shared" si="27"/>
        <v>16822.606500000002</v>
      </c>
    </row>
    <row r="160" spans="1:41" ht="13.5" customHeight="1" thickBot="1">
      <c r="A160" s="10"/>
      <c r="C160" s="75"/>
      <c r="D160" s="75" t="s">
        <v>102</v>
      </c>
      <c r="E160" s="187">
        <f>SUMIF($D$125:$D$159,"*Salary",E125:E159)</f>
        <v>0</v>
      </c>
      <c r="F160" s="187">
        <f t="shared" ref="F160:I160" si="31">SUMIF($D$125:$D$159,"*Salary",F125:F159)</f>
        <v>0</v>
      </c>
      <c r="G160" s="187">
        <f t="shared" si="31"/>
        <v>0</v>
      </c>
      <c r="H160" s="187">
        <f t="shared" si="31"/>
        <v>0</v>
      </c>
      <c r="I160" s="187">
        <f t="shared" si="31"/>
        <v>0</v>
      </c>
      <c r="J160" s="188">
        <f>SUM(E160:I160)</f>
        <v>0</v>
      </c>
      <c r="L160" s="19"/>
      <c r="M160" s="37" t="s">
        <v>164</v>
      </c>
      <c r="N160" s="360"/>
      <c r="O160" s="360"/>
      <c r="P160" s="38"/>
      <c r="Q160" s="39"/>
      <c r="R160" s="225">
        <f>'Cumulative Budget Request '!S158</f>
        <v>0</v>
      </c>
      <c r="S160" s="645">
        <f>'Cumulative Budget Request '!T158</f>
        <v>0</v>
      </c>
      <c r="T160" s="646"/>
      <c r="U160" s="647"/>
      <c r="AH160" s="256" t="str">
        <f>'Tuition &amp; Fees Calculation'!A37</f>
        <v>College of Business</v>
      </c>
      <c r="AI160" s="497">
        <f>'Tuition &amp; Fees Calculation'!$D37*24</f>
        <v>152352</v>
      </c>
      <c r="AJ160" s="496">
        <f t="shared" si="22"/>
        <v>25392</v>
      </c>
      <c r="AK160" s="499">
        <f t="shared" ref="AK160:AO161" si="32">AJ160*AK$123</f>
        <v>25392</v>
      </c>
      <c r="AL160" s="499">
        <f t="shared" si="32"/>
        <v>26661.600000000002</v>
      </c>
      <c r="AM160" s="499">
        <f t="shared" si="32"/>
        <v>27994.680000000004</v>
      </c>
      <c r="AN160" s="500">
        <f t="shared" si="32"/>
        <v>29394.414000000004</v>
      </c>
      <c r="AO160" s="501">
        <f t="shared" si="32"/>
        <v>30864.134700000006</v>
      </c>
    </row>
    <row r="161" spans="1:41" ht="13.8" thickBot="1">
      <c r="A161" s="10"/>
      <c r="C161" s="75"/>
      <c r="D161" s="75" t="s">
        <v>103</v>
      </c>
      <c r="E161" s="189">
        <f>SUMIF($D$125:$D$159,"*Total Fringe",E125:E159)</f>
        <v>0</v>
      </c>
      <c r="F161" s="189">
        <f t="shared" ref="F161:I161" si="33">SUMIF($D$125:$D$159,"*Total Fringe",F125:F159)</f>
        <v>0</v>
      </c>
      <c r="G161" s="189">
        <f t="shared" si="33"/>
        <v>0</v>
      </c>
      <c r="H161" s="189">
        <f t="shared" si="33"/>
        <v>0</v>
      </c>
      <c r="I161" s="189">
        <f t="shared" si="33"/>
        <v>0</v>
      </c>
      <c r="J161" s="190">
        <f>SUM(E161:I161)</f>
        <v>0</v>
      </c>
      <c r="L161" s="16"/>
      <c r="M161" s="531" t="s">
        <v>76</v>
      </c>
      <c r="N161" s="532"/>
      <c r="O161" s="532"/>
      <c r="P161" s="533"/>
      <c r="Q161" s="533"/>
      <c r="R161" s="534">
        <f>'Cumulative Budget Request '!S159</f>
        <v>0</v>
      </c>
      <c r="S161" s="648"/>
      <c r="T161" s="649"/>
      <c r="U161" s="650"/>
      <c r="AH161" s="474" t="str">
        <f>'Tuition &amp; Fees Calculation'!A38</f>
        <v>College of Business</v>
      </c>
      <c r="AI161" s="498">
        <f>'Tuition &amp; Fees Calculation'!$D38*24</f>
        <v>83040</v>
      </c>
      <c r="AJ161" s="502">
        <f t="shared" si="22"/>
        <v>13840</v>
      </c>
      <c r="AK161" s="503">
        <f t="shared" si="32"/>
        <v>13840</v>
      </c>
      <c r="AL161" s="503">
        <f t="shared" si="32"/>
        <v>14532</v>
      </c>
      <c r="AM161" s="503">
        <f t="shared" si="32"/>
        <v>15258.6</v>
      </c>
      <c r="AN161" s="504">
        <f t="shared" si="32"/>
        <v>16021.53</v>
      </c>
      <c r="AO161" s="505">
        <f t="shared" si="32"/>
        <v>16822.606500000002</v>
      </c>
    </row>
    <row r="162" spans="1:41">
      <c r="A162" s="10"/>
      <c r="C162" s="75"/>
      <c r="D162" s="75" t="s">
        <v>350</v>
      </c>
      <c r="E162" s="529">
        <f>SUMIF($D$125:$D$158,"*Person Months",E125:E158)</f>
        <v>0</v>
      </c>
      <c r="F162" s="529">
        <f t="shared" ref="F162:I162" si="34">SUMIF($D$125:$D$158,"*Person Months",F125:F158)</f>
        <v>0</v>
      </c>
      <c r="G162" s="529">
        <f t="shared" si="34"/>
        <v>0</v>
      </c>
      <c r="H162" s="529">
        <f t="shared" si="34"/>
        <v>0</v>
      </c>
      <c r="I162" s="529">
        <f t="shared" si="34"/>
        <v>0</v>
      </c>
      <c r="J162" s="190"/>
      <c r="L162" s="4"/>
      <c r="M162" s="16"/>
      <c r="N162" s="294"/>
      <c r="O162" s="294"/>
      <c r="P162" s="294"/>
      <c r="Q162" s="3"/>
      <c r="R162" s="3"/>
      <c r="S162" s="231"/>
      <c r="T162" s="530"/>
      <c r="U162" s="530"/>
      <c r="V162" s="530"/>
    </row>
    <row r="163" spans="1:41">
      <c r="A163" s="10"/>
      <c r="C163" s="75"/>
      <c r="D163" s="75" t="s">
        <v>351</v>
      </c>
      <c r="E163" s="72">
        <f>SUMIF($D$125:$D$158,"*# of Persons",E125:E158)</f>
        <v>0</v>
      </c>
      <c r="F163" s="72">
        <f t="shared" ref="F163:I163" si="35">SUMIF($D$125:$D$158,"*# of Persons",F125:F158)</f>
        <v>0</v>
      </c>
      <c r="G163" s="72">
        <f t="shared" si="35"/>
        <v>0</v>
      </c>
      <c r="H163" s="72">
        <f t="shared" si="35"/>
        <v>0</v>
      </c>
      <c r="I163" s="72">
        <f t="shared" si="35"/>
        <v>0</v>
      </c>
      <c r="J163" s="190"/>
      <c r="L163" s="4"/>
      <c r="M163" s="16"/>
      <c r="N163" s="294"/>
      <c r="O163" s="294"/>
      <c r="P163" s="294"/>
      <c r="Q163" s="3"/>
      <c r="R163" s="3"/>
      <c r="S163" s="231"/>
      <c r="T163" s="530"/>
      <c r="U163" s="530"/>
      <c r="V163" s="530"/>
    </row>
    <row r="164" spans="1:41" ht="13.8" thickBot="1">
      <c r="A164" s="10"/>
      <c r="C164" s="75"/>
      <c r="D164" s="169"/>
      <c r="E164" s="166"/>
      <c r="F164" s="166"/>
      <c r="G164" s="166"/>
      <c r="H164" s="166"/>
      <c r="I164" s="166"/>
      <c r="J164" s="167"/>
      <c r="L164" s="16"/>
      <c r="M164" s="294"/>
      <c r="N164" s="294"/>
      <c r="O164" s="294"/>
      <c r="P164" s="3"/>
      <c r="Q164" s="3"/>
      <c r="R164" s="303"/>
      <c r="S164" s="25"/>
      <c r="T164" s="25"/>
      <c r="U164" s="25"/>
    </row>
    <row r="165" spans="1:41" ht="13.8" thickBot="1">
      <c r="C165" s="92"/>
      <c r="D165" s="46"/>
      <c r="E165" s="18" t="str">
        <f>E16</f>
        <v>Year 1</v>
      </c>
      <c r="F165" s="18" t="str">
        <f>F16</f>
        <v>Year 2</v>
      </c>
      <c r="G165" s="18" t="str">
        <f>G16</f>
        <v>Year 3</v>
      </c>
      <c r="H165" s="18" t="str">
        <f>H16</f>
        <v>Year 4</v>
      </c>
      <c r="I165" s="18" t="str">
        <f>I16</f>
        <v>Year 5</v>
      </c>
      <c r="J165" s="46" t="s">
        <v>1</v>
      </c>
      <c r="M165" s="626" t="s">
        <v>174</v>
      </c>
      <c r="N165" s="627"/>
      <c r="O165" s="627"/>
      <c r="P165" s="627"/>
      <c r="Q165" s="627"/>
      <c r="R165" s="627"/>
      <c r="S165" s="627"/>
      <c r="T165" s="628"/>
      <c r="U165" s="25"/>
    </row>
    <row r="166" spans="1:41" ht="13.8" thickBot="1">
      <c r="A166" s="10" t="s">
        <v>23</v>
      </c>
      <c r="B166" s="29" t="s">
        <v>328</v>
      </c>
      <c r="C166" s="92"/>
      <c r="D166" s="34" t="s">
        <v>121</v>
      </c>
      <c r="E166" s="536">
        <f>ROUND((P169*P170)/174*E167,1)</f>
        <v>0</v>
      </c>
      <c r="F166" s="536">
        <f>ROUND((Q169*Q170)/174*F167,1)</f>
        <v>0</v>
      </c>
      <c r="G166" s="536">
        <f>ROUND((R169*R170)/174*G167,1)</f>
        <v>0</v>
      </c>
      <c r="H166" s="536">
        <f>ROUND((S170*S169)/174*H167,1)</f>
        <v>0</v>
      </c>
      <c r="I166" s="536">
        <f>ROUND((T170*T169)/174*I167,1)</f>
        <v>0</v>
      </c>
      <c r="J166" s="46"/>
      <c r="M166" s="592"/>
      <c r="N166" s="629"/>
      <c r="O166" s="629"/>
      <c r="P166" s="192" t="s">
        <v>31</v>
      </c>
      <c r="Q166" s="193" t="s">
        <v>32</v>
      </c>
      <c r="R166" s="193" t="s">
        <v>33</v>
      </c>
      <c r="S166" s="192" t="s">
        <v>34</v>
      </c>
      <c r="T166" s="194" t="s">
        <v>35</v>
      </c>
      <c r="U166" s="25"/>
    </row>
    <row r="167" spans="1:41" ht="13.8" thickBot="1">
      <c r="C167" s="92"/>
      <c r="D167" s="34" t="s">
        <v>172</v>
      </c>
      <c r="E167" s="22">
        <f>P168</f>
        <v>0</v>
      </c>
      <c r="F167" s="22">
        <f>Q168</f>
        <v>0</v>
      </c>
      <c r="G167" s="22">
        <f>R168</f>
        <v>0</v>
      </c>
      <c r="H167" s="22">
        <f>S168</f>
        <v>0</v>
      </c>
      <c r="I167" s="22">
        <f>T168</f>
        <v>0</v>
      </c>
      <c r="J167" s="46"/>
      <c r="M167" s="592" t="s">
        <v>352</v>
      </c>
      <c r="N167" s="629"/>
      <c r="O167" s="629"/>
      <c r="P167" s="537">
        <v>1</v>
      </c>
      <c r="Q167" s="537">
        <v>1.03</v>
      </c>
      <c r="R167" s="537">
        <v>1.03</v>
      </c>
      <c r="S167" s="537">
        <v>1.03</v>
      </c>
      <c r="T167" s="538">
        <v>1.03</v>
      </c>
      <c r="U167" s="25" t="e">
        <f>E169/E168</f>
        <v>#DIV/0!</v>
      </c>
      <c r="V167" s="25" t="e">
        <f>F169/F168</f>
        <v>#DIV/0!</v>
      </c>
      <c r="W167" s="25" t="e">
        <f>G169/G168</f>
        <v>#DIV/0!</v>
      </c>
      <c r="X167" s="25" t="e">
        <f>H169/H168</f>
        <v>#DIV/0!</v>
      </c>
      <c r="Y167" s="25" t="e">
        <f>I169/I168</f>
        <v>#DIV/0!</v>
      </c>
      <c r="Z167" s="661"/>
      <c r="AA167" s="661"/>
      <c r="AB167" s="661"/>
      <c r="AC167" s="661"/>
      <c r="AD167" s="661"/>
      <c r="AE167" s="661"/>
      <c r="AF167" s="661"/>
      <c r="AG167" s="661"/>
    </row>
    <row r="168" spans="1:41">
      <c r="A168" s="10"/>
      <c r="C168" s="151"/>
      <c r="D168" s="148" t="s">
        <v>167</v>
      </c>
      <c r="E168" s="175">
        <f>ROUND(N170*P169*P170*P168*P167,0)</f>
        <v>0</v>
      </c>
      <c r="F168" s="175">
        <f>ROUND(N170*Q170*Q169*Q168*P167*Q167,0)</f>
        <v>0</v>
      </c>
      <c r="G168" s="175">
        <f>ROUND(N170*R169*R170*R168*P167*Q167*R167,0)</f>
        <v>0</v>
      </c>
      <c r="H168" s="175">
        <f>ROUND(N170*S169*S170*S168*P167*Q167*R167*S167,0)</f>
        <v>0</v>
      </c>
      <c r="I168" s="175">
        <f>ROUND(N170*T169*T170*T168*P167*Q167*R167*S167*T167,0)</f>
        <v>0</v>
      </c>
      <c r="J168" s="172">
        <f>SUM(E168:I168)</f>
        <v>0</v>
      </c>
      <c r="M168" s="539" t="s">
        <v>353</v>
      </c>
      <c r="N168" s="46"/>
      <c r="O168" s="540" t="s">
        <v>354</v>
      </c>
      <c r="P168" s="149">
        <v>0</v>
      </c>
      <c r="Q168" s="149">
        <v>0</v>
      </c>
      <c r="R168" s="149">
        <v>0</v>
      </c>
      <c r="S168" s="149">
        <v>0</v>
      </c>
      <c r="T168" s="195">
        <v>0</v>
      </c>
      <c r="Z168" s="58"/>
      <c r="AA168" s="58"/>
      <c r="AB168" s="58"/>
      <c r="AC168" s="58"/>
      <c r="AD168" s="58"/>
      <c r="AE168" s="58"/>
      <c r="AF168" s="58"/>
      <c r="AG168" s="58"/>
    </row>
    <row r="169" spans="1:41">
      <c r="D169" s="34" t="s">
        <v>30</v>
      </c>
      <c r="E169" s="57">
        <f>ROUND(E168*$R$181,0)</f>
        <v>0</v>
      </c>
      <c r="F169" s="57">
        <f>ROUND(F168*$R$181,0)</f>
        <v>0</v>
      </c>
      <c r="G169" s="57">
        <f>ROUND(G168*$R$181,0)</f>
        <v>0</v>
      </c>
      <c r="H169" s="57">
        <f>ROUND(H168*$R$181,0)</f>
        <v>0</v>
      </c>
      <c r="I169" s="57">
        <f>ROUND(I168*$R$181,0)</f>
        <v>0</v>
      </c>
      <c r="J169" s="172">
        <f>SUM(E169:I169)</f>
        <v>0</v>
      </c>
      <c r="M169" s="168"/>
      <c r="N169" s="541" t="s">
        <v>119</v>
      </c>
      <c r="O169" s="540" t="s">
        <v>355</v>
      </c>
      <c r="P169" s="149">
        <v>0</v>
      </c>
      <c r="Q169" s="149">
        <v>0</v>
      </c>
      <c r="R169" s="149">
        <v>0</v>
      </c>
      <c r="S169" s="149">
        <v>0</v>
      </c>
      <c r="T169" s="195">
        <v>0</v>
      </c>
      <c r="AC169" s="58"/>
      <c r="AD169" s="58"/>
      <c r="AE169" s="58"/>
      <c r="AF169" s="58"/>
      <c r="AG169" s="58"/>
    </row>
    <row r="170" spans="1:41">
      <c r="C170" s="92"/>
      <c r="D170" s="46"/>
      <c r="E170" s="17"/>
      <c r="F170" s="17"/>
      <c r="G170" s="17"/>
      <c r="H170" s="17"/>
      <c r="I170" s="17"/>
      <c r="J170" s="26"/>
      <c r="M170" s="196"/>
      <c r="N170" s="542">
        <v>12</v>
      </c>
      <c r="O170" s="540" t="s">
        <v>356</v>
      </c>
      <c r="P170" s="149">
        <v>0</v>
      </c>
      <c r="Q170" s="149">
        <v>0</v>
      </c>
      <c r="R170" s="149">
        <v>0</v>
      </c>
      <c r="S170" s="149">
        <v>0</v>
      </c>
      <c r="T170" s="195">
        <v>0</v>
      </c>
      <c r="Z170" s="622"/>
      <c r="AA170" s="622"/>
      <c r="AB170" s="622"/>
      <c r="AC170" s="131"/>
      <c r="AD170" s="131"/>
      <c r="AE170" s="131"/>
      <c r="AF170" s="131"/>
      <c r="AG170" s="131"/>
    </row>
    <row r="171" spans="1:41">
      <c r="A171" s="10" t="s">
        <v>155</v>
      </c>
      <c r="B171" s="29" t="s">
        <v>328</v>
      </c>
      <c r="C171" s="92"/>
      <c r="D171" s="34" t="s">
        <v>121</v>
      </c>
      <c r="E171" s="536">
        <f>ROUND((P173*P174)/174*E172,1)</f>
        <v>0</v>
      </c>
      <c r="F171" s="536">
        <f>ROUND((Q173*Q174)/174*F172,1)</f>
        <v>0</v>
      </c>
      <c r="G171" s="536">
        <f>ROUND((R173*R174)/174*G172,1)</f>
        <v>0</v>
      </c>
      <c r="H171" s="536">
        <f>ROUND((S174*S173)/174*H172,1)</f>
        <v>0</v>
      </c>
      <c r="I171" s="536">
        <f>ROUND((T174*T173)/174*I172,1)</f>
        <v>0</v>
      </c>
      <c r="J171" s="26"/>
      <c r="M171" s="116"/>
      <c r="P171" s="58"/>
      <c r="Q171" s="96"/>
      <c r="R171" s="96"/>
      <c r="S171" s="58"/>
      <c r="T171" s="117"/>
      <c r="U171" s="25" t="e">
        <f>E174/E173</f>
        <v>#DIV/0!</v>
      </c>
      <c r="V171" s="25" t="e">
        <f>F174/F173</f>
        <v>#DIV/0!</v>
      </c>
      <c r="W171" s="25" t="e">
        <f>G174/G173</f>
        <v>#DIV/0!</v>
      </c>
      <c r="X171" s="25" t="e">
        <f>H174/H173</f>
        <v>#DIV/0!</v>
      </c>
      <c r="Y171" s="25" t="e">
        <f>I174/I173</f>
        <v>#DIV/0!</v>
      </c>
      <c r="Z171" s="661"/>
      <c r="AA171" s="661"/>
      <c r="AB171" s="661"/>
      <c r="AC171" s="661"/>
      <c r="AD171" s="661"/>
      <c r="AE171" s="661"/>
      <c r="AF171" s="661"/>
      <c r="AG171" s="661"/>
    </row>
    <row r="172" spans="1:41">
      <c r="C172" s="92"/>
      <c r="D172" s="34" t="s">
        <v>172</v>
      </c>
      <c r="E172" s="22">
        <f>P172</f>
        <v>0</v>
      </c>
      <c r="F172" s="22">
        <f>Q172</f>
        <v>0</v>
      </c>
      <c r="G172" s="22">
        <f>R172</f>
        <v>0</v>
      </c>
      <c r="H172" s="22">
        <f>S172</f>
        <v>0</v>
      </c>
      <c r="I172" s="22">
        <f>T172</f>
        <v>0</v>
      </c>
      <c r="J172" s="26"/>
      <c r="M172" s="539" t="s">
        <v>357</v>
      </c>
      <c r="N172" s="543"/>
      <c r="O172" s="540" t="s">
        <v>354</v>
      </c>
      <c r="P172" s="149">
        <v>0</v>
      </c>
      <c r="Q172" s="149">
        <v>0</v>
      </c>
      <c r="R172" s="149">
        <v>0</v>
      </c>
      <c r="S172" s="149">
        <v>0</v>
      </c>
      <c r="T172" s="195">
        <v>0</v>
      </c>
      <c r="Z172" s="58"/>
      <c r="AA172" s="58"/>
      <c r="AB172" s="58"/>
      <c r="AC172" s="58"/>
      <c r="AD172" s="58"/>
      <c r="AE172" s="58"/>
      <c r="AF172" s="58"/>
      <c r="AG172" s="58"/>
    </row>
    <row r="173" spans="1:41">
      <c r="A173" s="10"/>
      <c r="C173" s="151"/>
      <c r="D173" s="148" t="s">
        <v>167</v>
      </c>
      <c r="E173" s="175">
        <f>ROUND(N174*P173*P174*P172*P167,0)</f>
        <v>0</v>
      </c>
      <c r="F173" s="175">
        <f>ROUND(N174*Q174*Q173*Q172*P167*Q167,0)</f>
        <v>0</v>
      </c>
      <c r="G173" s="175">
        <f>ROUND(N174*R173*R174*R172*P167*Q167*R167,0)</f>
        <v>0</v>
      </c>
      <c r="H173" s="175">
        <f>ROUND(N174*S173*S174*S172*P167*Q167*R167*S167,0)</f>
        <v>0</v>
      </c>
      <c r="I173" s="175">
        <f>ROUND(N174*T173*T174*T172*P167*Q167*R167*S167*T167,0)</f>
        <v>0</v>
      </c>
      <c r="J173" s="172">
        <f>SUM(E173:I173)</f>
        <v>0</v>
      </c>
      <c r="M173" s="168"/>
      <c r="N173" s="541" t="s">
        <v>119</v>
      </c>
      <c r="O173" s="540" t="s">
        <v>355</v>
      </c>
      <c r="P173" s="149">
        <v>0</v>
      </c>
      <c r="Q173" s="149">
        <v>0</v>
      </c>
      <c r="R173" s="149">
        <v>0</v>
      </c>
      <c r="S173" s="149">
        <v>0</v>
      </c>
      <c r="T173" s="195">
        <v>0</v>
      </c>
      <c r="AC173" s="58"/>
      <c r="AD173" s="58"/>
      <c r="AE173" s="58"/>
      <c r="AF173" s="58"/>
      <c r="AG173" s="58"/>
    </row>
    <row r="174" spans="1:41">
      <c r="D174" s="34" t="s">
        <v>30</v>
      </c>
      <c r="E174" s="57">
        <f>ROUND(E173*$R$181,0)</f>
        <v>0</v>
      </c>
      <c r="F174" s="57">
        <f>ROUND(F173*$R$181,0)</f>
        <v>0</v>
      </c>
      <c r="G174" s="57">
        <f>ROUND(G173*$R$181,0)</f>
        <v>0</v>
      </c>
      <c r="H174" s="57">
        <f>ROUND(H173*$R$181,0)</f>
        <v>0</v>
      </c>
      <c r="I174" s="57">
        <f>ROUND(I173*$R$181,0)</f>
        <v>0</v>
      </c>
      <c r="J174" s="172">
        <f>SUM(E174:I174)</f>
        <v>0</v>
      </c>
      <c r="M174" s="196"/>
      <c r="N174" s="542">
        <v>12</v>
      </c>
      <c r="O174" s="540" t="s">
        <v>356</v>
      </c>
      <c r="P174" s="149">
        <v>0</v>
      </c>
      <c r="Q174" s="149">
        <v>0</v>
      </c>
      <c r="R174" s="149">
        <v>0</v>
      </c>
      <c r="S174" s="149">
        <v>0</v>
      </c>
      <c r="T174" s="195">
        <v>0</v>
      </c>
    </row>
    <row r="175" spans="1:41">
      <c r="C175" s="92"/>
      <c r="D175" s="46"/>
      <c r="E175" s="17"/>
      <c r="F175" s="17"/>
      <c r="G175" s="17"/>
      <c r="H175" s="17"/>
      <c r="I175" s="17"/>
      <c r="J175" s="26"/>
      <c r="M175" s="544"/>
      <c r="N175" s="545"/>
      <c r="O175" s="546"/>
      <c r="P175" s="151"/>
      <c r="Q175" s="151"/>
      <c r="R175" s="151"/>
      <c r="S175" s="151"/>
      <c r="T175" s="547"/>
      <c r="U175" s="25" t="e">
        <f>E179/E178</f>
        <v>#DIV/0!</v>
      </c>
      <c r="V175" s="25" t="e">
        <f>F179/F178</f>
        <v>#DIV/0!</v>
      </c>
      <c r="W175" s="25" t="e">
        <f>G179/G178</f>
        <v>#DIV/0!</v>
      </c>
      <c r="X175" s="25" t="e">
        <f>H179/H178</f>
        <v>#DIV/0!</v>
      </c>
      <c r="Y175" s="25" t="e">
        <f>I179/I178</f>
        <v>#DIV/0!</v>
      </c>
    </row>
    <row r="176" spans="1:41">
      <c r="A176" s="10" t="s">
        <v>156</v>
      </c>
      <c r="B176" s="29" t="s">
        <v>328</v>
      </c>
      <c r="C176" s="92"/>
      <c r="D176" s="34" t="s">
        <v>121</v>
      </c>
      <c r="E176" s="536">
        <f>ROUND((P178*P179)/174*E177,1)</f>
        <v>0</v>
      </c>
      <c r="F176" s="536">
        <f>ROUND((Q178*Q179)/174*F177,1)</f>
        <v>0</v>
      </c>
      <c r="G176" s="536">
        <f>ROUND((R178*R179)/174*G177,1)</f>
        <v>0</v>
      </c>
      <c r="H176" s="536">
        <f>ROUND((S179*S178)/174*H177,1)</f>
        <v>0</v>
      </c>
      <c r="I176" s="536">
        <f>ROUND((T179*T178)/174*I177,1)</f>
        <v>0</v>
      </c>
      <c r="J176" s="26"/>
      <c r="L176" s="3"/>
      <c r="M176" s="116"/>
      <c r="P176" s="58"/>
      <c r="Q176" s="96"/>
      <c r="R176" s="96"/>
      <c r="S176" s="58"/>
      <c r="T176" s="117"/>
    </row>
    <row r="177" spans="1:27">
      <c r="C177" s="92"/>
      <c r="D177" s="34" t="s">
        <v>172</v>
      </c>
      <c r="E177" s="22">
        <f>P177</f>
        <v>0</v>
      </c>
      <c r="F177" s="22">
        <f>Q177</f>
        <v>0</v>
      </c>
      <c r="G177" s="22">
        <f>R177</f>
        <v>0</v>
      </c>
      <c r="H177" s="22">
        <f>S177</f>
        <v>0</v>
      </c>
      <c r="I177" s="22">
        <f>T177</f>
        <v>0</v>
      </c>
      <c r="J177" s="26"/>
      <c r="L177" s="3"/>
      <c r="M177" s="548" t="s">
        <v>358</v>
      </c>
      <c r="N177" s="543"/>
      <c r="O177" s="540" t="s">
        <v>354</v>
      </c>
      <c r="P177" s="149">
        <v>0</v>
      </c>
      <c r="Q177" s="149">
        <v>0</v>
      </c>
      <c r="R177" s="149">
        <v>0</v>
      </c>
      <c r="S177" s="149">
        <v>0</v>
      </c>
      <c r="T177" s="195">
        <v>0</v>
      </c>
    </row>
    <row r="178" spans="1:27">
      <c r="C178" s="151"/>
      <c r="D178" s="148" t="s">
        <v>167</v>
      </c>
      <c r="E178" s="175">
        <f>ROUND(N179*P178*P179*P177*P167,0)</f>
        <v>0</v>
      </c>
      <c r="F178" s="175">
        <f>ROUND(N179*Q179*Q178*Q177*P167*Q167,0)</f>
        <v>0</v>
      </c>
      <c r="G178" s="175">
        <f>ROUND(N179*R178*R179*R177*P167*Q167*R167,0)</f>
        <v>0</v>
      </c>
      <c r="H178" s="175">
        <f>ROUND(N179*S178*S179*S177*P167*Q167*R167*S167,0)</f>
        <v>0</v>
      </c>
      <c r="I178" s="175">
        <f>ROUND(N179*T178*T179*T177*P167*Q167*R167*S167*T167,0)</f>
        <v>0</v>
      </c>
      <c r="J178" s="172">
        <f>SUM(E178:I178)</f>
        <v>0</v>
      </c>
      <c r="L178" s="3"/>
      <c r="M178" s="168"/>
      <c r="N178" s="541" t="s">
        <v>119</v>
      </c>
      <c r="O178" s="540" t="s">
        <v>355</v>
      </c>
      <c r="P178" s="149">
        <v>0</v>
      </c>
      <c r="Q178" s="149">
        <v>0</v>
      </c>
      <c r="R178" s="149">
        <v>0</v>
      </c>
      <c r="S178" s="149">
        <v>0</v>
      </c>
      <c r="T178" s="195">
        <v>0</v>
      </c>
    </row>
    <row r="179" spans="1:27">
      <c r="A179" s="10"/>
      <c r="D179" s="34" t="s">
        <v>30</v>
      </c>
      <c r="E179" s="57">
        <f>ROUND(E178*$R$181,0)</f>
        <v>0</v>
      </c>
      <c r="F179" s="57">
        <f>ROUND(F178*$R$181,0)</f>
        <v>0</v>
      </c>
      <c r="G179" s="57">
        <f>ROUND(G178*$R$181,0)</f>
        <v>0</v>
      </c>
      <c r="H179" s="57">
        <f>ROUND(H178*$R$181,0)</f>
        <v>0</v>
      </c>
      <c r="I179" s="57">
        <f>ROUND(I178*$R$181,0)</f>
        <v>0</v>
      </c>
      <c r="J179" s="172">
        <f>SUM(E179:I179)</f>
        <v>0</v>
      </c>
      <c r="L179" s="3"/>
      <c r="M179" s="196"/>
      <c r="N179" s="542">
        <v>12</v>
      </c>
      <c r="O179" s="540" t="s">
        <v>356</v>
      </c>
      <c r="P179" s="149">
        <v>0</v>
      </c>
      <c r="Q179" s="149">
        <v>0</v>
      </c>
      <c r="R179" s="149">
        <v>0</v>
      </c>
      <c r="S179" s="149">
        <v>0</v>
      </c>
      <c r="T179" s="195">
        <v>0</v>
      </c>
    </row>
    <row r="180" spans="1:27" ht="13.8" thickBot="1">
      <c r="A180" s="10"/>
      <c r="D180" s="34"/>
      <c r="E180" s="57"/>
      <c r="F180" s="57"/>
      <c r="G180" s="57"/>
      <c r="H180" s="57"/>
      <c r="I180" s="57"/>
      <c r="J180" s="172"/>
      <c r="L180" s="3"/>
      <c r="M180" s="281"/>
      <c r="N180" s="283"/>
      <c r="O180" s="283"/>
      <c r="P180" s="282"/>
      <c r="Q180" s="283"/>
      <c r="R180" s="283"/>
      <c r="S180" s="197"/>
      <c r="T180" s="198"/>
    </row>
    <row r="181" spans="1:27">
      <c r="A181" s="10"/>
      <c r="C181" s="75"/>
      <c r="D181" s="75" t="s">
        <v>157</v>
      </c>
      <c r="E181" s="176">
        <f>SUMIF($D$165:$D$179,"*Wage",E165:E179)</f>
        <v>0</v>
      </c>
      <c r="F181" s="176">
        <f>SUMIF($D$165:$D$179,"*Wage",F165:F179)</f>
        <v>0</v>
      </c>
      <c r="G181" s="176">
        <f>SUMIF($D$165:$D$179,"*Wage",G165:G179)</f>
        <v>0</v>
      </c>
      <c r="H181" s="176">
        <f>SUMIF($D$165:$D$179,"*Wage",H165:H179)</f>
        <v>0</v>
      </c>
      <c r="I181" s="176">
        <f>SUMIF($D$165:$D$179,"*Wage",I165:I179)</f>
        <v>0</v>
      </c>
      <c r="J181" s="177">
        <f>SUM(E181:I181)</f>
        <v>0</v>
      </c>
      <c r="L181" s="3"/>
      <c r="M181" s="37" t="s">
        <v>165</v>
      </c>
      <c r="N181" s="360"/>
      <c r="O181" s="360"/>
      <c r="P181" s="38"/>
      <c r="Q181" s="39"/>
      <c r="R181" s="225">
        <f>'Cumulative Budget Request '!S179</f>
        <v>0</v>
      </c>
    </row>
    <row r="182" spans="1:27" ht="13.8" thickBot="1">
      <c r="A182" s="10"/>
      <c r="C182" s="75"/>
      <c r="D182" s="75" t="s">
        <v>158</v>
      </c>
      <c r="E182" s="57">
        <f>SUMIF($D$165:$D$179,"*Fringe",E165:E179)</f>
        <v>0</v>
      </c>
      <c r="F182" s="57">
        <f>SUMIF($D$165:$D$179,"*Fringe",F165:F179)</f>
        <v>0</v>
      </c>
      <c r="G182" s="57">
        <f>SUMIF($D$165:$D$179,"*Fringe",G165:G179)</f>
        <v>0</v>
      </c>
      <c r="H182" s="57">
        <f>SUMIF($D$165:$D$179,"*Fringe",H165:H179)</f>
        <v>0</v>
      </c>
      <c r="I182" s="57">
        <f>SUMIF($D$165:$D$179,"*Fringe",I165:I179)</f>
        <v>0</v>
      </c>
      <c r="J182" s="172">
        <f>SUM(E182:I182)</f>
        <v>0</v>
      </c>
      <c r="L182" s="3"/>
      <c r="M182" s="42">
        <f>'Cumulative Budget Request '!N180</f>
        <v>0</v>
      </c>
      <c r="N182" s="43"/>
      <c r="O182" s="43"/>
      <c r="P182" s="43"/>
      <c r="Q182" s="43"/>
      <c r="R182" s="44"/>
    </row>
    <row r="183" spans="1:27">
      <c r="A183" t="s">
        <v>7</v>
      </c>
      <c r="D183" s="4" t="s">
        <v>6</v>
      </c>
      <c r="E183" s="22"/>
      <c r="F183" s="22"/>
      <c r="G183" s="22"/>
      <c r="H183" s="22"/>
      <c r="I183" s="22"/>
      <c r="J183" s="76"/>
      <c r="L183" s="3"/>
      <c r="Q183" s="3"/>
    </row>
    <row r="184" spans="1:27" ht="14.4">
      <c r="A184" s="48" t="s">
        <v>24</v>
      </c>
      <c r="B184" s="49"/>
      <c r="C184" s="49"/>
      <c r="D184" s="51"/>
      <c r="E184" s="178">
        <f>SUMIF($D$72:$D$182,"*Total Other Professional Salary",E72:E182)+SUMIF($D$72:$D$182,"*Total Post Doc Salary",E72:E182)+SUMIF($D$72:$D$182,"*Total Graduate Student Salary",E72:E182)+SUMIF($D$72:$D$182,"*Total Hourly Wages",E72:E182)</f>
        <v>0</v>
      </c>
      <c r="F184" s="178">
        <f>SUMIF($D$72:$D$182,"*Total Other Professional Salary",F72:F182)+SUMIF($D$72:$D$182,"*Total Post Doc Salary",F72:F182)+SUMIF($D$72:$D$182,"*Total Graduate Student Salary",F72:F182)+SUMIF($D$72:$D$182,"*Total Hourly Wages",F72:F182)</f>
        <v>0</v>
      </c>
      <c r="G184" s="178">
        <f>SUMIF($D$72:$D$182,"*Total Other Professional Salary",G72:G182)+SUMIF($D$72:$D$182,"*Total Post Doc Salary",G72:G182)+SUMIF($D$72:$D$182,"*Total Graduate Student Salary",G72:G182)+SUMIF($D$72:$D$182,"*Total Hourly Wages",G72:G182)</f>
        <v>0</v>
      </c>
      <c r="H184" s="178">
        <f>SUMIF($D$72:$D$182,"*Total Other Professional Salary",H72:H182)+SUMIF($D$72:$D$182,"*Total Post Doc Salary",H72:H182)+SUMIF($D$72:$D$182,"*Total Graduate Student Salary",H72:H182)+SUMIF($D$72:$D$182,"*Total Hourly Wages",H72:H182)</f>
        <v>0</v>
      </c>
      <c r="I184" s="178">
        <f>SUMIF($D$72:$D$182,"*Total Other Professional Salary",I72:I182)+SUMIF($D$72:$D$182,"*Total Post Doc Salary",I72:I182)+SUMIF($D$72:$D$182,"*Total Graduate Student Salary",I72:I182)+SUMIF($D$72:$D$182,"*Total Hourly Wages",I72:I182)</f>
        <v>0</v>
      </c>
      <c r="J184" s="179">
        <f>SUM(J181,J160,J119,J94)</f>
        <v>0</v>
      </c>
      <c r="L184" s="3"/>
      <c r="M184" s="86"/>
      <c r="N184" s="86"/>
      <c r="O184" s="86"/>
      <c r="P184" s="3"/>
      <c r="AA184" s="10"/>
    </row>
    <row r="185" spans="1:27" ht="15">
      <c r="A185" s="48" t="s">
        <v>25</v>
      </c>
      <c r="B185" s="49"/>
      <c r="C185" s="49"/>
      <c r="D185" s="51"/>
      <c r="E185" s="180">
        <f>SUMIF($D$72:$D$182,"*Total Other Professional Fringe",E72:E182)+SUMIF($D$72:$D$182,"*Total Post Doc Fringe",E72:E182)++SUMIF($D$72:$D$182,"*Total Graduate Student Fringe",E72:E182)+SUMIF($D$72:$D$182,"*Total Fringe Benefits",E72:E182)</f>
        <v>0</v>
      </c>
      <c r="F185" s="180">
        <f>SUMIF($D$72:$D$182,"*Total Other Professional Fringe",F72:F182)+SUMIF($D$72:$D$182,"*Total Post Doc Fringe",F72:F182)++SUMIF($D$72:$D$182,"*Total Graduate Student Fringe",F72:F182)+SUMIF($D$72:$D$182,"*Total Fringe Benefits",F72:F182)</f>
        <v>0</v>
      </c>
      <c r="G185" s="180">
        <f>SUMIF($D$72:$D$182,"*Total Other Professional Fringe",G72:G182)+SUMIF($D$72:$D$182,"*Total Post Doc Fringe",G72:G182)++SUMIF($D$72:$D$182,"*Total Graduate Student Fringe",G72:G182)+SUMIF($D$72:$D$182,"*Total Fringe Benefits",G72:G182)</f>
        <v>0</v>
      </c>
      <c r="H185" s="180">
        <f>SUMIF($D$72:$D$182,"*Total Other Professional Fringe",H72:H182)+SUMIF($D$72:$D$182,"*Total Post Doc Fringe",H72:H182)++SUMIF($D$72:$D$182,"*Total Graduate Student Fringe",H72:H182)+SUMIF($D$72:$D$182,"*Total Fringe Benefits",H72:H182)</f>
        <v>0</v>
      </c>
      <c r="I185" s="180">
        <f>SUMIF($D$72:$D$182,"*Total Other Professional Fringe",I72:I182)+SUMIF($D$72:$D$182,"*Total Post Doc Fringe",I72:I182)++SUMIF($D$72:$D$182,"*Total Graduate Student Fringe",I72:I182)+SUMIF($D$72:$D$182,"*Total Fringe Benefits",I72:I182)</f>
        <v>0</v>
      </c>
      <c r="J185" s="181">
        <f>SUM(J182,J161,J120,J95)</f>
        <v>0</v>
      </c>
      <c r="L185" s="3"/>
      <c r="M185" s="3"/>
      <c r="N185" s="3"/>
      <c r="O185" s="3"/>
      <c r="AA185" s="10"/>
    </row>
    <row r="186" spans="1:27">
      <c r="A186" s="48" t="s">
        <v>26</v>
      </c>
      <c r="B186" s="49"/>
      <c r="C186" s="95"/>
      <c r="D186" s="95"/>
      <c r="E186" s="178">
        <f>SUM(E184:E185)</f>
        <v>0</v>
      </c>
      <c r="F186" s="178">
        <f>SUM(F184:F185)</f>
        <v>0</v>
      </c>
      <c r="G186" s="178">
        <f>SUM(G184:G185)</f>
        <v>0</v>
      </c>
      <c r="H186" s="178">
        <f>SUM(H184:H185)</f>
        <v>0</v>
      </c>
      <c r="I186" s="178">
        <f>SUM(I184:I185)</f>
        <v>0</v>
      </c>
      <c r="J186" s="179">
        <f>SUM(E186:I186)</f>
        <v>0</v>
      </c>
      <c r="L186" s="3"/>
      <c r="M186" s="3"/>
      <c r="N186" s="3"/>
      <c r="O186" s="3"/>
    </row>
    <row r="187" spans="1:27">
      <c r="A187" s="1"/>
      <c r="B187" s="10"/>
      <c r="D187" s="4"/>
      <c r="E187" s="17"/>
      <c r="F187" s="17"/>
      <c r="G187" s="17"/>
      <c r="H187" s="17"/>
      <c r="I187" s="17"/>
      <c r="J187" s="26"/>
      <c r="L187" s="3"/>
      <c r="M187" s="3"/>
      <c r="N187" s="3"/>
      <c r="O187" s="3"/>
    </row>
    <row r="188" spans="1:27" hidden="1">
      <c r="A188" s="1" t="s">
        <v>27</v>
      </c>
      <c r="D188" s="4"/>
      <c r="E188" s="182">
        <f t="shared" ref="E188:I189" si="36">SUM(E67,E184)</f>
        <v>0</v>
      </c>
      <c r="F188" s="182">
        <f t="shared" si="36"/>
        <v>0</v>
      </c>
      <c r="G188" s="182">
        <f t="shared" si="36"/>
        <v>0</v>
      </c>
      <c r="H188" s="182">
        <f t="shared" si="36"/>
        <v>0</v>
      </c>
      <c r="I188" s="182">
        <f t="shared" si="36"/>
        <v>0</v>
      </c>
      <c r="J188" s="183">
        <f>SUM(E188:I188)</f>
        <v>0</v>
      </c>
      <c r="K188" s="3"/>
      <c r="L188" s="3"/>
      <c r="M188" s="3"/>
      <c r="N188" s="3"/>
      <c r="O188" s="3"/>
      <c r="P188" s="3"/>
    </row>
    <row r="189" spans="1:27">
      <c r="A189" s="1" t="s">
        <v>28</v>
      </c>
      <c r="D189" s="4"/>
      <c r="E189" s="182">
        <f t="shared" si="36"/>
        <v>0</v>
      </c>
      <c r="F189" s="182">
        <f t="shared" si="36"/>
        <v>0</v>
      </c>
      <c r="G189" s="182">
        <f t="shared" si="36"/>
        <v>0</v>
      </c>
      <c r="H189" s="182">
        <f t="shared" si="36"/>
        <v>0</v>
      </c>
      <c r="I189" s="182">
        <f t="shared" si="36"/>
        <v>0</v>
      </c>
      <c r="J189" s="183">
        <f>SUM(E189:I189)</f>
        <v>0</v>
      </c>
      <c r="L189" s="3"/>
      <c r="M189" s="3"/>
      <c r="N189" s="3"/>
      <c r="O189" s="3"/>
      <c r="P189" s="3"/>
    </row>
    <row r="190" spans="1:27">
      <c r="A190" s="129"/>
      <c r="B190" s="614" t="s">
        <v>161</v>
      </c>
      <c r="C190" s="614"/>
      <c r="D190" s="614"/>
      <c r="E190" s="173">
        <f>SUM(E188:E189)</f>
        <v>0</v>
      </c>
      <c r="F190" s="173">
        <f t="shared" ref="F190:I190" si="37">SUM(F188:F189)</f>
        <v>0</v>
      </c>
      <c r="G190" s="173">
        <f t="shared" si="37"/>
        <v>0</v>
      </c>
      <c r="H190" s="173">
        <f t="shared" si="37"/>
        <v>0</v>
      </c>
      <c r="I190" s="173">
        <f t="shared" si="37"/>
        <v>0</v>
      </c>
      <c r="J190" s="174">
        <f>SUM(E190:I190)</f>
        <v>0</v>
      </c>
      <c r="K190" s="3"/>
      <c r="L190" s="3"/>
    </row>
    <row r="191" spans="1:27">
      <c r="A191" s="1"/>
      <c r="B191" s="10"/>
      <c r="G191" s="3"/>
      <c r="H191" s="3"/>
      <c r="I191" s="3"/>
      <c r="J191" s="47"/>
      <c r="K191" s="3"/>
      <c r="L191" s="3"/>
      <c r="P191" s="213"/>
      <c r="Q191" s="213"/>
      <c r="R191" s="213"/>
      <c r="S191" s="5"/>
    </row>
    <row r="192" spans="1:27">
      <c r="A192" s="1" t="s">
        <v>0</v>
      </c>
      <c r="G192" s="3"/>
      <c r="H192" s="3"/>
      <c r="I192" s="3"/>
      <c r="J192" s="47"/>
      <c r="K192" s="3"/>
      <c r="L192" s="3"/>
      <c r="M192" s="3"/>
      <c r="N192" s="3"/>
      <c r="O192" s="3"/>
      <c r="P192" s="3"/>
    </row>
    <row r="193" spans="1:33">
      <c r="A193" s="31" t="s">
        <v>48</v>
      </c>
      <c r="G193" s="3"/>
      <c r="H193" s="3"/>
      <c r="I193" s="3"/>
      <c r="J193" s="47"/>
      <c r="K193" s="30"/>
      <c r="L193" s="3"/>
      <c r="M193" s="3"/>
      <c r="N193" s="3"/>
      <c r="O193" s="3"/>
      <c r="P193" s="3"/>
    </row>
    <row r="194" spans="1:33">
      <c r="B194" s="29" t="s">
        <v>328</v>
      </c>
      <c r="D194" s="4"/>
      <c r="E194" s="57">
        <v>0</v>
      </c>
      <c r="F194" s="57">
        <v>0</v>
      </c>
      <c r="G194" s="57">
        <v>0</v>
      </c>
      <c r="H194" s="57">
        <v>0</v>
      </c>
      <c r="I194" s="57">
        <v>0</v>
      </c>
      <c r="J194" s="172">
        <f>SUM(E194:I194)</f>
        <v>0</v>
      </c>
      <c r="K194" s="3"/>
      <c r="L194" s="3"/>
    </row>
    <row r="195" spans="1:33">
      <c r="A195" s="98"/>
      <c r="B195" s="614" t="s">
        <v>51</v>
      </c>
      <c r="C195" s="614"/>
      <c r="D195" s="614"/>
      <c r="E195" s="173">
        <f>SUM(E194:E194)</f>
        <v>0</v>
      </c>
      <c r="F195" s="173">
        <f t="shared" ref="F195:I195" si="38">SUM(F194:F194)</f>
        <v>0</v>
      </c>
      <c r="G195" s="173">
        <f t="shared" si="38"/>
        <v>0</v>
      </c>
      <c r="H195" s="173">
        <f t="shared" si="38"/>
        <v>0</v>
      </c>
      <c r="I195" s="173">
        <f t="shared" si="38"/>
        <v>0</v>
      </c>
      <c r="J195" s="204">
        <f>SUM(E195:I195)</f>
        <v>0</v>
      </c>
      <c r="K195" s="3"/>
      <c r="L195" s="3"/>
    </row>
    <row r="196" spans="1:33">
      <c r="A196" s="28"/>
      <c r="B196" s="29"/>
      <c r="C196" s="29"/>
      <c r="D196" s="29"/>
      <c r="E196" s="29"/>
      <c r="F196" s="29"/>
      <c r="G196" s="30"/>
      <c r="H196" s="30"/>
      <c r="I196" s="30"/>
      <c r="J196" s="99"/>
      <c r="K196" s="3"/>
      <c r="L196" s="3"/>
      <c r="M196" s="3"/>
      <c r="N196" s="3"/>
      <c r="O196" s="3"/>
      <c r="P196" s="3"/>
      <c r="Z196" s="146"/>
    </row>
    <row r="197" spans="1:33">
      <c r="A197" s="31" t="s">
        <v>52</v>
      </c>
      <c r="G197" s="3"/>
      <c r="H197" s="3"/>
      <c r="I197" s="3"/>
      <c r="J197" s="47"/>
      <c r="K197" s="30"/>
      <c r="M197" s="9"/>
      <c r="N197" s="9"/>
      <c r="O197" s="9"/>
      <c r="AA197" s="146"/>
      <c r="AB197" s="146"/>
      <c r="AC197" s="146"/>
      <c r="AD197" s="146"/>
      <c r="AE197" s="146"/>
      <c r="AF197" s="146"/>
      <c r="AG197" s="146"/>
    </row>
    <row r="198" spans="1:33">
      <c r="B198" s="29" t="s">
        <v>328</v>
      </c>
      <c r="D198" s="4"/>
      <c r="E198" s="19">
        <v>0</v>
      </c>
      <c r="F198" s="19">
        <v>0</v>
      </c>
      <c r="G198" s="19">
        <v>0</v>
      </c>
      <c r="H198" s="19">
        <v>0</v>
      </c>
      <c r="I198" s="19">
        <v>0</v>
      </c>
      <c r="J198" s="94">
        <f>SUM(E198:I198)</f>
        <v>0</v>
      </c>
      <c r="M198" s="9"/>
      <c r="N198" s="9"/>
      <c r="O198" s="9"/>
      <c r="Z198" s="146"/>
    </row>
    <row r="199" spans="1:33">
      <c r="A199" s="98"/>
      <c r="B199" s="614" t="s">
        <v>58</v>
      </c>
      <c r="C199" s="614"/>
      <c r="D199" s="614"/>
      <c r="E199" s="173">
        <f>SUM(E198:E198)</f>
        <v>0</v>
      </c>
      <c r="F199" s="173">
        <f t="shared" ref="F199:I199" si="39">SUM(F198:F198)</f>
        <v>0</v>
      </c>
      <c r="G199" s="173">
        <f t="shared" si="39"/>
        <v>0</v>
      </c>
      <c r="H199" s="173">
        <f t="shared" si="39"/>
        <v>0</v>
      </c>
      <c r="I199" s="173">
        <f t="shared" si="39"/>
        <v>0</v>
      </c>
      <c r="J199" s="174">
        <f>SUM(E199:I199)</f>
        <v>0</v>
      </c>
    </row>
    <row r="200" spans="1:33">
      <c r="A200" s="28"/>
      <c r="B200" s="29"/>
      <c r="C200" s="29"/>
      <c r="D200" s="29"/>
      <c r="E200" s="29"/>
      <c r="F200" s="29"/>
      <c r="G200" s="30"/>
      <c r="H200" s="30"/>
      <c r="I200" s="30"/>
      <c r="J200" s="99"/>
    </row>
    <row r="201" spans="1:33">
      <c r="A201" s="31" t="s">
        <v>49</v>
      </c>
      <c r="J201" s="33"/>
      <c r="K201" s="21"/>
      <c r="M201" s="9"/>
      <c r="N201" s="9"/>
      <c r="O201" s="9"/>
    </row>
    <row r="202" spans="1:33" ht="13.5" customHeight="1">
      <c r="A202" s="10"/>
      <c r="B202" s="29" t="s">
        <v>328</v>
      </c>
      <c r="E202" s="57">
        <v>0</v>
      </c>
      <c r="F202" s="57">
        <v>0</v>
      </c>
      <c r="G202" s="57">
        <v>0</v>
      </c>
      <c r="H202" s="57">
        <v>0</v>
      </c>
      <c r="I202" s="57">
        <v>0</v>
      </c>
      <c r="J202" s="172">
        <f>SUM(E202:I202)</f>
        <v>0</v>
      </c>
    </row>
    <row r="203" spans="1:33" ht="13.5" customHeight="1">
      <c r="A203" s="356"/>
      <c r="B203" s="614" t="s">
        <v>36</v>
      </c>
      <c r="C203" s="614"/>
      <c r="D203" s="614"/>
      <c r="E203" s="173">
        <f t="shared" ref="E203:J203" si="40">SUM(E202:E202)</f>
        <v>0</v>
      </c>
      <c r="F203" s="173">
        <f t="shared" si="40"/>
        <v>0</v>
      </c>
      <c r="G203" s="173">
        <f t="shared" si="40"/>
        <v>0</v>
      </c>
      <c r="H203" s="173">
        <f t="shared" si="40"/>
        <v>0</v>
      </c>
      <c r="I203" s="173">
        <f t="shared" si="40"/>
        <v>0</v>
      </c>
      <c r="J203" s="174">
        <f t="shared" si="40"/>
        <v>0</v>
      </c>
    </row>
    <row r="204" spans="1:33">
      <c r="A204" s="10"/>
      <c r="G204" s="17"/>
      <c r="H204" s="17"/>
      <c r="I204" s="17"/>
      <c r="J204" s="26"/>
    </row>
    <row r="205" spans="1:33" ht="15">
      <c r="A205" s="31" t="s">
        <v>191</v>
      </c>
      <c r="B205" s="10"/>
      <c r="J205" s="33"/>
      <c r="AA205" s="111"/>
      <c r="AB205" s="111"/>
      <c r="AC205" s="111"/>
      <c r="AD205" s="111"/>
      <c r="AE205" s="111"/>
      <c r="AF205" s="111"/>
      <c r="AG205" s="111"/>
    </row>
    <row r="206" spans="1:33" ht="15">
      <c r="A206" s="31"/>
      <c r="B206" s="29" t="s">
        <v>328</v>
      </c>
      <c r="E206" s="57">
        <v>0</v>
      </c>
      <c r="F206" s="57">
        <v>0</v>
      </c>
      <c r="G206" s="57">
        <v>0</v>
      </c>
      <c r="H206" s="57">
        <v>0</v>
      </c>
      <c r="I206" s="57">
        <v>0</v>
      </c>
      <c r="J206" s="172">
        <f>SUM(E206:I206)</f>
        <v>0</v>
      </c>
      <c r="M206" s="9"/>
      <c r="N206" s="9"/>
      <c r="O206" s="9"/>
      <c r="Z206" s="111"/>
    </row>
    <row r="207" spans="1:33">
      <c r="A207" s="106"/>
      <c r="B207" s="614" t="s">
        <v>83</v>
      </c>
      <c r="C207" s="614"/>
      <c r="D207" s="614"/>
      <c r="E207" s="173">
        <f t="shared" ref="E207:J207" si="41">SUM(E206:E206)</f>
        <v>0</v>
      </c>
      <c r="F207" s="173">
        <f t="shared" si="41"/>
        <v>0</v>
      </c>
      <c r="G207" s="173">
        <f t="shared" si="41"/>
        <v>0</v>
      </c>
      <c r="H207" s="173">
        <f t="shared" si="41"/>
        <v>0</v>
      </c>
      <c r="I207" s="173">
        <f t="shared" si="41"/>
        <v>0</v>
      </c>
      <c r="J207" s="174">
        <f t="shared" si="41"/>
        <v>0</v>
      </c>
    </row>
    <row r="208" spans="1:33">
      <c r="A208" s="10"/>
      <c r="D208" s="4"/>
      <c r="E208" s="17"/>
      <c r="F208" s="17"/>
      <c r="G208" s="17"/>
      <c r="H208" s="17"/>
      <c r="I208" s="21"/>
      <c r="J208" s="26"/>
      <c r="L208" s="3"/>
    </row>
    <row r="209" spans="1:18">
      <c r="A209" s="31" t="s">
        <v>50</v>
      </c>
      <c r="D209" s="4"/>
      <c r="E209" s="17"/>
      <c r="F209" s="17"/>
      <c r="G209" s="17"/>
      <c r="H209" s="17"/>
      <c r="I209" s="21"/>
      <c r="J209" s="26"/>
      <c r="K209" s="3"/>
      <c r="L209" s="3"/>
    </row>
    <row r="210" spans="1:18">
      <c r="A210" s="29" t="s">
        <v>328</v>
      </c>
      <c r="B210" s="11" t="s">
        <v>53</v>
      </c>
      <c r="E210" s="57">
        <v>0</v>
      </c>
      <c r="F210" s="57">
        <v>0</v>
      </c>
      <c r="G210" s="57">
        <v>0</v>
      </c>
      <c r="H210" s="57">
        <v>0</v>
      </c>
      <c r="I210" s="57">
        <v>0</v>
      </c>
      <c r="J210" s="172">
        <f t="shared" ref="J210:J216" si="42">SUM(E210:I210)</f>
        <v>0</v>
      </c>
      <c r="K210" s="3"/>
      <c r="L210" s="3"/>
    </row>
    <row r="211" spans="1:18">
      <c r="A211" s="29" t="s">
        <v>328</v>
      </c>
      <c r="B211" s="11" t="s">
        <v>54</v>
      </c>
      <c r="C211" s="11"/>
      <c r="D211" s="11"/>
      <c r="E211" s="57">
        <v>0</v>
      </c>
      <c r="F211" s="57">
        <v>0</v>
      </c>
      <c r="G211" s="57">
        <v>0</v>
      </c>
      <c r="H211" s="57">
        <v>0</v>
      </c>
      <c r="I211" s="57">
        <v>0</v>
      </c>
      <c r="J211" s="172">
        <f t="shared" si="42"/>
        <v>0</v>
      </c>
      <c r="K211" s="3"/>
      <c r="L211" s="3"/>
    </row>
    <row r="212" spans="1:18">
      <c r="A212" s="29" t="s">
        <v>328</v>
      </c>
      <c r="B212" s="11" t="s">
        <v>55</v>
      </c>
      <c r="C212" s="11"/>
      <c r="D212" s="11"/>
      <c r="E212" s="57">
        <v>0</v>
      </c>
      <c r="F212" s="57">
        <v>0</v>
      </c>
      <c r="G212" s="57">
        <v>0</v>
      </c>
      <c r="H212" s="57">
        <v>0</v>
      </c>
      <c r="I212" s="57">
        <v>0</v>
      </c>
      <c r="J212" s="172">
        <f t="shared" si="42"/>
        <v>0</v>
      </c>
      <c r="K212" s="3"/>
      <c r="L212" s="3"/>
    </row>
    <row r="213" spans="1:18">
      <c r="A213" s="29" t="s">
        <v>328</v>
      </c>
      <c r="B213" s="11" t="s">
        <v>56</v>
      </c>
      <c r="C213" s="11"/>
      <c r="D213" s="11"/>
      <c r="E213" s="57">
        <v>0</v>
      </c>
      <c r="F213" s="57">
        <v>0</v>
      </c>
      <c r="G213" s="57">
        <v>0</v>
      </c>
      <c r="H213" s="57">
        <v>0</v>
      </c>
      <c r="I213" s="57">
        <v>0</v>
      </c>
      <c r="J213" s="172">
        <f t="shared" si="42"/>
        <v>0</v>
      </c>
      <c r="K213" s="3"/>
      <c r="L213" s="3"/>
    </row>
    <row r="214" spans="1:18">
      <c r="A214" s="29" t="s">
        <v>328</v>
      </c>
      <c r="B214" s="11" t="s">
        <v>115</v>
      </c>
      <c r="C214" s="11"/>
      <c r="D214" s="11"/>
      <c r="E214" s="57">
        <v>0</v>
      </c>
      <c r="F214" s="57">
        <v>0</v>
      </c>
      <c r="G214" s="57">
        <v>0</v>
      </c>
      <c r="H214" s="57">
        <v>0</v>
      </c>
      <c r="I214" s="57">
        <v>0</v>
      </c>
      <c r="J214" s="172">
        <f t="shared" si="42"/>
        <v>0</v>
      </c>
      <c r="K214" s="3"/>
      <c r="L214" s="3"/>
    </row>
    <row r="215" spans="1:18">
      <c r="A215" s="29" t="s">
        <v>328</v>
      </c>
      <c r="B215" s="11" t="s">
        <v>312</v>
      </c>
      <c r="C215" s="11"/>
      <c r="D215" s="11"/>
      <c r="E215" s="57">
        <v>0</v>
      </c>
      <c r="F215" s="57">
        <v>0</v>
      </c>
      <c r="G215" s="57">
        <v>0</v>
      </c>
      <c r="H215" s="57">
        <v>0</v>
      </c>
      <c r="I215" s="57">
        <v>0</v>
      </c>
      <c r="J215" s="172">
        <f t="shared" si="42"/>
        <v>0</v>
      </c>
      <c r="K215" s="3"/>
      <c r="L215" s="3"/>
      <c r="M215" s="3"/>
      <c r="N215" s="3"/>
      <c r="O215" s="3"/>
    </row>
    <row r="216" spans="1:18">
      <c r="A216" s="29" t="s">
        <v>328</v>
      </c>
      <c r="B216" s="11" t="s">
        <v>313</v>
      </c>
      <c r="C216" s="11"/>
      <c r="D216" s="11"/>
      <c r="E216" s="57">
        <v>0</v>
      </c>
      <c r="F216" s="57">
        <v>0</v>
      </c>
      <c r="G216" s="57">
        <v>0</v>
      </c>
      <c r="H216" s="57">
        <v>0</v>
      </c>
      <c r="I216" s="57">
        <v>0</v>
      </c>
      <c r="J216" s="172">
        <f t="shared" si="42"/>
        <v>0</v>
      </c>
      <c r="K216" s="17"/>
      <c r="L216" s="3"/>
      <c r="M216" s="3"/>
      <c r="N216" s="3"/>
      <c r="O216" s="3"/>
      <c r="P216" s="3"/>
      <c r="Q216" s="3"/>
    </row>
    <row r="217" spans="1:18">
      <c r="A217" s="356"/>
      <c r="B217" s="616" t="s">
        <v>37</v>
      </c>
      <c r="C217" s="616"/>
      <c r="D217" s="616"/>
      <c r="E217" s="173">
        <f t="shared" ref="E217:J217" si="43">SUM(E210:E216)</f>
        <v>0</v>
      </c>
      <c r="F217" s="173">
        <f t="shared" si="43"/>
        <v>0</v>
      </c>
      <c r="G217" s="173">
        <f t="shared" si="43"/>
        <v>0</v>
      </c>
      <c r="H217" s="173">
        <f t="shared" si="43"/>
        <v>0</v>
      </c>
      <c r="I217" s="173">
        <f t="shared" si="43"/>
        <v>0</v>
      </c>
      <c r="J217" s="174">
        <f t="shared" si="43"/>
        <v>0</v>
      </c>
      <c r="K217" s="3"/>
      <c r="L217" s="3"/>
      <c r="M217" s="3"/>
      <c r="N217" s="3"/>
      <c r="O217" s="3"/>
    </row>
    <row r="218" spans="1:18">
      <c r="A218" s="10"/>
      <c r="B218" s="10"/>
      <c r="E218" s="17"/>
      <c r="F218" s="17"/>
      <c r="G218" s="17"/>
      <c r="H218" s="17"/>
      <c r="I218" s="17"/>
      <c r="J218" s="26"/>
      <c r="K218" s="17"/>
      <c r="L218" s="3"/>
      <c r="M218" s="3"/>
      <c r="N218" s="3"/>
      <c r="O218" s="3"/>
      <c r="P218" s="3"/>
    </row>
    <row r="219" spans="1:18">
      <c r="A219" s="31" t="s">
        <v>369</v>
      </c>
      <c r="B219" s="567"/>
      <c r="G219" s="17"/>
      <c r="H219" s="17"/>
      <c r="I219" s="17"/>
      <c r="J219" s="26"/>
      <c r="K219" s="3"/>
      <c r="L219" s="17"/>
      <c r="M219" s="3"/>
      <c r="N219" s="3"/>
      <c r="O219" s="3"/>
      <c r="P219" s="3"/>
      <c r="Q219" s="3"/>
      <c r="R219" s="3"/>
    </row>
    <row r="220" spans="1:18" ht="12.75" customHeight="1">
      <c r="A220" s="568" t="s">
        <v>370</v>
      </c>
      <c r="B220" s="10"/>
      <c r="C220" s="10"/>
      <c r="E220" s="57"/>
      <c r="F220" s="57"/>
      <c r="G220" s="57"/>
      <c r="H220" s="57"/>
      <c r="I220" s="57"/>
      <c r="J220" s="172"/>
      <c r="K220" s="3"/>
      <c r="L220" s="24"/>
      <c r="M220" s="3"/>
      <c r="N220" s="3"/>
      <c r="O220" s="3"/>
      <c r="P220" s="3"/>
    </row>
    <row r="221" spans="1:18" ht="12.75" customHeight="1">
      <c r="A221" s="568"/>
      <c r="B221" s="10" t="s">
        <v>371</v>
      </c>
      <c r="C221" s="10"/>
      <c r="D221" s="29" t="s">
        <v>328</v>
      </c>
      <c r="E221" s="57">
        <v>0</v>
      </c>
      <c r="F221" s="57">
        <v>0</v>
      </c>
      <c r="G221" s="57">
        <v>0</v>
      </c>
      <c r="H221" s="57">
        <v>0</v>
      </c>
      <c r="I221" s="57">
        <v>0</v>
      </c>
      <c r="J221" s="172">
        <f t="shared" ref="J221:J223" si="44">SUM(E221:I221)</f>
        <v>0</v>
      </c>
      <c r="K221" s="3"/>
      <c r="L221" s="24"/>
      <c r="M221" s="3"/>
      <c r="N221" s="3"/>
      <c r="O221" s="3"/>
      <c r="P221" s="3"/>
    </row>
    <row r="222" spans="1:18">
      <c r="B222" s="10" t="s">
        <v>371</v>
      </c>
      <c r="C222" s="10"/>
      <c r="D222" s="29" t="s">
        <v>328</v>
      </c>
      <c r="E222" s="57">
        <v>0</v>
      </c>
      <c r="F222" s="57">
        <v>0</v>
      </c>
      <c r="G222" s="57">
        <v>0</v>
      </c>
      <c r="H222" s="57">
        <v>0</v>
      </c>
      <c r="I222" s="57">
        <v>0</v>
      </c>
      <c r="J222" s="172">
        <f t="shared" si="44"/>
        <v>0</v>
      </c>
      <c r="K222" s="3"/>
      <c r="L222" s="24"/>
      <c r="M222" s="3"/>
      <c r="N222" s="3"/>
      <c r="O222" s="3"/>
      <c r="P222" s="3"/>
    </row>
    <row r="223" spans="1:18">
      <c r="B223" s="10" t="s">
        <v>371</v>
      </c>
      <c r="C223" s="10"/>
      <c r="D223" s="29" t="s">
        <v>328</v>
      </c>
      <c r="E223" s="57">
        <v>0</v>
      </c>
      <c r="F223" s="57">
        <v>0</v>
      </c>
      <c r="G223" s="57">
        <v>0</v>
      </c>
      <c r="H223" s="57">
        <v>0</v>
      </c>
      <c r="I223" s="57">
        <v>0</v>
      </c>
      <c r="J223" s="172">
        <f t="shared" si="44"/>
        <v>0</v>
      </c>
      <c r="K223" s="3"/>
      <c r="L223" s="24"/>
      <c r="M223" s="88"/>
      <c r="N223" s="88"/>
      <c r="O223" s="88"/>
      <c r="P223" s="88"/>
      <c r="Q223" s="88"/>
      <c r="R223" s="88"/>
    </row>
    <row r="224" spans="1:18">
      <c r="A224" s="568" t="s">
        <v>372</v>
      </c>
      <c r="C224" s="10"/>
      <c r="E224" s="57"/>
      <c r="F224" s="57"/>
      <c r="G224" s="57"/>
      <c r="H224" s="57"/>
      <c r="I224" s="57"/>
      <c r="J224" s="172"/>
      <c r="K224" s="3"/>
      <c r="L224" s="24"/>
      <c r="M224" s="3"/>
      <c r="N224" s="3"/>
      <c r="O224" s="3"/>
      <c r="P224" s="3"/>
    </row>
    <row r="225" spans="1:34">
      <c r="A225" s="569"/>
      <c r="B225" s="637" t="s">
        <v>362</v>
      </c>
      <c r="C225" s="637"/>
      <c r="D225" s="29" t="s">
        <v>328</v>
      </c>
      <c r="E225" s="57">
        <v>0</v>
      </c>
      <c r="F225" s="57">
        <v>0</v>
      </c>
      <c r="G225" s="57">
        <v>0</v>
      </c>
      <c r="H225" s="57">
        <v>0</v>
      </c>
      <c r="I225" s="57">
        <v>0</v>
      </c>
      <c r="J225" s="172">
        <f t="shared" ref="J225:J227" si="45">SUM(E225:I225)</f>
        <v>0</v>
      </c>
      <c r="K225" s="3"/>
      <c r="L225" s="24"/>
      <c r="M225" s="3"/>
      <c r="N225" s="3"/>
      <c r="O225" s="3"/>
      <c r="P225" s="3"/>
    </row>
    <row r="226" spans="1:34">
      <c r="A226" s="569"/>
      <c r="B226" s="637" t="s">
        <v>362</v>
      </c>
      <c r="C226" s="637"/>
      <c r="D226" s="29" t="s">
        <v>328</v>
      </c>
      <c r="E226" s="57">
        <v>0</v>
      </c>
      <c r="F226" s="57">
        <v>0</v>
      </c>
      <c r="G226" s="57">
        <v>0</v>
      </c>
      <c r="H226" s="57">
        <v>0</v>
      </c>
      <c r="I226" s="57">
        <v>0</v>
      </c>
      <c r="J226" s="172">
        <f t="shared" si="45"/>
        <v>0</v>
      </c>
      <c r="K226" s="3"/>
      <c r="L226" s="24"/>
      <c r="M226" s="3"/>
      <c r="N226" s="3"/>
      <c r="O226" s="3"/>
      <c r="P226" s="3"/>
    </row>
    <row r="227" spans="1:34">
      <c r="A227" s="569"/>
      <c r="B227" s="637" t="s">
        <v>362</v>
      </c>
      <c r="C227" s="637"/>
      <c r="D227" s="29" t="s">
        <v>328</v>
      </c>
      <c r="E227" s="57">
        <v>0</v>
      </c>
      <c r="F227" s="57">
        <v>0</v>
      </c>
      <c r="G227" s="57">
        <v>0</v>
      </c>
      <c r="H227" s="57">
        <v>0</v>
      </c>
      <c r="I227" s="57">
        <v>0</v>
      </c>
      <c r="J227" s="172">
        <f t="shared" si="45"/>
        <v>0</v>
      </c>
      <c r="K227" s="3"/>
      <c r="L227" s="24"/>
      <c r="M227" s="3"/>
      <c r="N227" s="3"/>
      <c r="O227" s="3"/>
      <c r="P227" s="3"/>
    </row>
    <row r="228" spans="1:34">
      <c r="A228" s="568" t="s">
        <v>373</v>
      </c>
      <c r="B228" s="10"/>
      <c r="C228" s="10"/>
      <c r="E228" s="57"/>
      <c r="F228" s="57"/>
      <c r="G228" s="57"/>
      <c r="H228" s="57"/>
      <c r="I228" s="57"/>
      <c r="J228" s="172"/>
      <c r="K228" s="3"/>
      <c r="L228" s="24"/>
      <c r="M228" s="3"/>
      <c r="N228" s="3"/>
      <c r="O228" s="3"/>
      <c r="P228" s="3"/>
    </row>
    <row r="229" spans="1:34">
      <c r="B229" s="10" t="s">
        <v>374</v>
      </c>
      <c r="C229" s="10"/>
      <c r="D229" s="29" t="s">
        <v>328</v>
      </c>
      <c r="E229" s="57">
        <v>0</v>
      </c>
      <c r="F229" s="57">
        <v>0</v>
      </c>
      <c r="G229" s="57">
        <v>0</v>
      </c>
      <c r="H229" s="57">
        <v>0</v>
      </c>
      <c r="I229" s="57">
        <v>0</v>
      </c>
      <c r="J229" s="172">
        <f>SUM(E229:I229)</f>
        <v>0</v>
      </c>
      <c r="K229" s="3"/>
      <c r="L229" s="24"/>
      <c r="M229" s="3"/>
      <c r="N229" s="3"/>
      <c r="O229" s="3"/>
      <c r="P229" s="3"/>
    </row>
    <row r="230" spans="1:34">
      <c r="B230" s="10" t="s">
        <v>375</v>
      </c>
      <c r="C230" s="10"/>
      <c r="D230" s="29" t="s">
        <v>328</v>
      </c>
      <c r="E230" s="57">
        <v>0</v>
      </c>
      <c r="F230" s="57">
        <v>0</v>
      </c>
      <c r="G230" s="57">
        <v>0</v>
      </c>
      <c r="H230" s="57">
        <v>0</v>
      </c>
      <c r="I230" s="57">
        <v>0</v>
      </c>
      <c r="J230" s="172">
        <f>SUM(E230:I230)</f>
        <v>0</v>
      </c>
      <c r="K230" s="3"/>
      <c r="L230" s="24"/>
      <c r="M230" s="3"/>
      <c r="N230" s="3"/>
      <c r="O230" s="3"/>
      <c r="P230" s="3"/>
    </row>
    <row r="231" spans="1:34">
      <c r="A231" s="568" t="s">
        <v>47</v>
      </c>
      <c r="B231" s="10"/>
      <c r="C231" s="10"/>
      <c r="E231" s="57"/>
      <c r="F231" s="57"/>
      <c r="G231" s="57"/>
      <c r="H231" s="57"/>
      <c r="I231" s="57"/>
      <c r="J231" s="172"/>
      <c r="K231" s="3"/>
      <c r="L231" s="24"/>
      <c r="M231" s="3"/>
      <c r="N231" s="3"/>
      <c r="O231" s="3"/>
      <c r="P231" s="3"/>
    </row>
    <row r="232" spans="1:34">
      <c r="A232" s="568"/>
      <c r="B232" s="10" t="s">
        <v>376</v>
      </c>
      <c r="C232" s="10"/>
      <c r="D232" s="29" t="s">
        <v>328</v>
      </c>
      <c r="E232" s="57">
        <v>0</v>
      </c>
      <c r="F232" s="57">
        <v>0</v>
      </c>
      <c r="G232" s="57">
        <v>0</v>
      </c>
      <c r="H232" s="57">
        <v>0</v>
      </c>
      <c r="I232" s="57">
        <v>0</v>
      </c>
      <c r="J232" s="172">
        <f>SUM(E232:I232)</f>
        <v>0</v>
      </c>
      <c r="K232" s="3"/>
      <c r="L232" s="24"/>
      <c r="M232" s="3"/>
      <c r="N232" s="3"/>
      <c r="O232" s="3"/>
      <c r="P232" s="3"/>
    </row>
    <row r="233" spans="1:34">
      <c r="B233" s="10" t="s">
        <v>377</v>
      </c>
      <c r="C233" s="10"/>
      <c r="D233" s="29" t="s">
        <v>328</v>
      </c>
      <c r="E233" s="57">
        <v>0</v>
      </c>
      <c r="F233" s="57">
        <v>0</v>
      </c>
      <c r="G233" s="57">
        <v>0</v>
      </c>
      <c r="H233" s="57">
        <v>0</v>
      </c>
      <c r="I233" s="57">
        <v>0</v>
      </c>
      <c r="J233" s="172">
        <f>SUM(E233:I233)</f>
        <v>0</v>
      </c>
      <c r="K233" s="3"/>
      <c r="L233" s="24"/>
      <c r="M233" s="3"/>
      <c r="N233" s="3"/>
      <c r="O233" s="3"/>
      <c r="P233" s="3"/>
    </row>
    <row r="234" spans="1:34" ht="15">
      <c r="B234" s="10" t="s">
        <v>377</v>
      </c>
      <c r="C234" s="10"/>
      <c r="D234" s="29" t="s">
        <v>328</v>
      </c>
      <c r="E234" s="57">
        <v>0</v>
      </c>
      <c r="F234" s="57">
        <v>0</v>
      </c>
      <c r="G234" s="57">
        <v>0</v>
      </c>
      <c r="H234" s="57">
        <v>0</v>
      </c>
      <c r="I234" s="57">
        <v>0</v>
      </c>
      <c r="J234" s="172">
        <f>SUM(E234:I234)</f>
        <v>0</v>
      </c>
      <c r="K234" s="3"/>
      <c r="L234" s="24"/>
      <c r="M234" s="3"/>
      <c r="N234" s="3"/>
      <c r="O234" s="3"/>
      <c r="P234" s="3"/>
      <c r="AA234" s="111"/>
      <c r="AB234" s="111"/>
      <c r="AC234" s="111"/>
      <c r="AD234" s="111"/>
      <c r="AE234" s="111"/>
      <c r="AF234" s="111"/>
      <c r="AG234" s="111"/>
    </row>
    <row r="235" spans="1:34">
      <c r="A235" s="568"/>
      <c r="B235" s="10" t="s">
        <v>377</v>
      </c>
      <c r="C235" s="10"/>
      <c r="D235" s="29" t="s">
        <v>328</v>
      </c>
      <c r="E235" s="57">
        <v>0</v>
      </c>
      <c r="F235" s="57">
        <v>0</v>
      </c>
      <c r="G235" s="57">
        <v>0</v>
      </c>
      <c r="H235" s="57">
        <v>0</v>
      </c>
      <c r="I235" s="57">
        <v>0</v>
      </c>
      <c r="J235" s="172">
        <f>SUM(E235:I235)</f>
        <v>0</v>
      </c>
      <c r="K235" s="3"/>
      <c r="L235" s="24"/>
      <c r="M235" s="3"/>
      <c r="N235" s="3"/>
      <c r="O235" s="3"/>
      <c r="P235" s="3"/>
    </row>
    <row r="236" spans="1:34">
      <c r="A236" s="568"/>
      <c r="B236" s="10" t="s">
        <v>377</v>
      </c>
      <c r="C236" s="10"/>
      <c r="D236" s="29" t="s">
        <v>328</v>
      </c>
      <c r="E236" s="57">
        <v>0</v>
      </c>
      <c r="F236" s="57">
        <v>0</v>
      </c>
      <c r="G236" s="57">
        <v>0</v>
      </c>
      <c r="H236" s="57">
        <v>0</v>
      </c>
      <c r="I236" s="57">
        <v>0</v>
      </c>
      <c r="J236" s="172">
        <f t="shared" ref="J236" si="46">SUM(E236:I236)</f>
        <v>0</v>
      </c>
      <c r="K236" s="3"/>
      <c r="L236" s="24"/>
      <c r="M236" s="3"/>
      <c r="N236" s="3"/>
      <c r="O236" s="3"/>
      <c r="P236" s="3"/>
    </row>
    <row r="237" spans="1:34" ht="15">
      <c r="A237" s="112"/>
      <c r="B237" s="616" t="s">
        <v>378</v>
      </c>
      <c r="C237" s="616"/>
      <c r="D237" s="616"/>
      <c r="E237" s="173">
        <f t="shared" ref="E237:J237" si="47">SUM(E220:E223)</f>
        <v>0</v>
      </c>
      <c r="F237" s="173">
        <f t="shared" si="47"/>
        <v>0</v>
      </c>
      <c r="G237" s="173">
        <f t="shared" si="47"/>
        <v>0</v>
      </c>
      <c r="H237" s="173">
        <f t="shared" si="47"/>
        <v>0</v>
      </c>
      <c r="I237" s="173">
        <f t="shared" si="47"/>
        <v>0</v>
      </c>
      <c r="J237" s="174">
        <f t="shared" si="47"/>
        <v>0</v>
      </c>
      <c r="K237" s="30"/>
      <c r="L237" s="3"/>
      <c r="M237" s="88"/>
      <c r="N237" s="88"/>
      <c r="O237" s="88"/>
      <c r="P237" s="88"/>
      <c r="Q237" s="88"/>
      <c r="R237" s="88"/>
      <c r="S237" s="88"/>
      <c r="AH237" s="111"/>
    </row>
    <row r="238" spans="1:34">
      <c r="A238" s="28"/>
      <c r="B238" s="29"/>
      <c r="C238" s="29"/>
      <c r="D238" s="29"/>
      <c r="E238" s="29"/>
      <c r="F238" s="29"/>
      <c r="G238" s="30"/>
      <c r="H238" s="30"/>
      <c r="I238" s="30"/>
      <c r="J238" s="99"/>
      <c r="L238" s="22"/>
      <c r="N238" s="9"/>
      <c r="O238" s="9"/>
      <c r="P238" s="9"/>
    </row>
    <row r="239" spans="1:34" ht="15.75" customHeight="1">
      <c r="A239" s="31" t="s">
        <v>77</v>
      </c>
      <c r="C239" s="132"/>
      <c r="F239"/>
      <c r="J239" s="33"/>
      <c r="L239" s="15"/>
      <c r="M239" s="89"/>
    </row>
    <row r="240" spans="1:34">
      <c r="B240" s="568" t="s">
        <v>64</v>
      </c>
      <c r="C240" s="10" t="s">
        <v>6</v>
      </c>
      <c r="D240" s="29" t="s">
        <v>328</v>
      </c>
      <c r="E240" s="57">
        <v>0</v>
      </c>
      <c r="F240" s="57">
        <v>0</v>
      </c>
      <c r="G240" s="57">
        <v>0</v>
      </c>
      <c r="H240" s="57">
        <v>0</v>
      </c>
      <c r="I240" s="57">
        <v>0</v>
      </c>
      <c r="J240" s="172">
        <f>SUM(E240:I240)</f>
        <v>0</v>
      </c>
      <c r="L240" s="24"/>
      <c r="M240" s="89"/>
    </row>
    <row r="241" spans="1:16">
      <c r="B241" s="568" t="s">
        <v>63</v>
      </c>
      <c r="C241" s="10" t="s">
        <v>6</v>
      </c>
      <c r="E241" s="57"/>
      <c r="F241" s="57"/>
      <c r="G241" s="57"/>
      <c r="H241" s="57"/>
      <c r="I241" s="57"/>
      <c r="J241" s="172"/>
      <c r="L241" s="24"/>
      <c r="M241" s="89"/>
    </row>
    <row r="242" spans="1:16">
      <c r="B242" s="568"/>
      <c r="C242" s="10" t="s">
        <v>379</v>
      </c>
      <c r="D242" s="29" t="s">
        <v>328</v>
      </c>
      <c r="E242" s="57">
        <v>0</v>
      </c>
      <c r="F242" s="57">
        <v>0</v>
      </c>
      <c r="G242" s="57">
        <v>0</v>
      </c>
      <c r="H242" s="57">
        <v>0</v>
      </c>
      <c r="I242" s="57">
        <v>0</v>
      </c>
      <c r="J242" s="172">
        <f t="shared" ref="J242:J244" si="48">SUM(E242:I242)</f>
        <v>0</v>
      </c>
      <c r="L242" s="24"/>
      <c r="M242" s="89"/>
    </row>
    <row r="243" spans="1:16">
      <c r="B243" s="568"/>
      <c r="C243" s="10" t="s">
        <v>380</v>
      </c>
      <c r="D243" s="29" t="s">
        <v>328</v>
      </c>
      <c r="E243" s="57">
        <v>0</v>
      </c>
      <c r="F243" s="57">
        <v>0</v>
      </c>
      <c r="G243" s="57">
        <v>0</v>
      </c>
      <c r="H243" s="57">
        <v>0</v>
      </c>
      <c r="I243" s="57">
        <v>0</v>
      </c>
      <c r="J243" s="172">
        <f t="shared" si="48"/>
        <v>0</v>
      </c>
      <c r="L243" s="24"/>
      <c r="M243" s="89"/>
    </row>
    <row r="244" spans="1:16">
      <c r="B244" s="568"/>
      <c r="C244" s="10" t="s">
        <v>381</v>
      </c>
      <c r="D244" s="29" t="s">
        <v>328</v>
      </c>
      <c r="E244" s="57">
        <v>0</v>
      </c>
      <c r="F244" s="57">
        <v>0</v>
      </c>
      <c r="G244" s="57">
        <v>0</v>
      </c>
      <c r="H244" s="57">
        <v>0</v>
      </c>
      <c r="I244" s="57">
        <v>0</v>
      </c>
      <c r="J244" s="172">
        <f t="shared" si="48"/>
        <v>0</v>
      </c>
      <c r="L244" s="24"/>
      <c r="M244" s="89"/>
    </row>
    <row r="245" spans="1:16">
      <c r="B245" s="568" t="s">
        <v>65</v>
      </c>
      <c r="C245" s="10" t="s">
        <v>6</v>
      </c>
      <c r="E245" s="57"/>
      <c r="F245" s="57"/>
      <c r="G245" s="57"/>
      <c r="H245" s="57"/>
      <c r="I245" s="57"/>
      <c r="J245" s="172"/>
      <c r="L245" s="24"/>
      <c r="M245" s="1"/>
      <c r="N245" s="1"/>
      <c r="O245" s="374"/>
      <c r="P245" s="374"/>
    </row>
    <row r="246" spans="1:16">
      <c r="B246" s="568"/>
      <c r="C246" s="10" t="s">
        <v>382</v>
      </c>
      <c r="D246" s="29" t="s">
        <v>328</v>
      </c>
      <c r="E246" s="57">
        <v>0</v>
      </c>
      <c r="F246" s="57">
        <v>0</v>
      </c>
      <c r="G246" s="57">
        <v>0</v>
      </c>
      <c r="H246" s="57">
        <v>0</v>
      </c>
      <c r="I246" s="57">
        <v>0</v>
      </c>
      <c r="J246" s="172">
        <f t="shared" ref="J246:J252" si="49">SUM(E246:I246)</f>
        <v>0</v>
      </c>
      <c r="L246" s="24"/>
      <c r="M246" s="1"/>
      <c r="N246" s="1"/>
      <c r="O246" s="374"/>
      <c r="P246" s="374"/>
    </row>
    <row r="247" spans="1:16">
      <c r="B247" s="568"/>
      <c r="C247" s="10" t="s">
        <v>383</v>
      </c>
      <c r="D247" s="29" t="s">
        <v>328</v>
      </c>
      <c r="E247" s="57">
        <v>0</v>
      </c>
      <c r="F247" s="57">
        <v>0</v>
      </c>
      <c r="G247" s="57">
        <v>0</v>
      </c>
      <c r="H247" s="57">
        <v>0</v>
      </c>
      <c r="I247" s="57">
        <v>0</v>
      </c>
      <c r="J247" s="172">
        <f t="shared" si="49"/>
        <v>0</v>
      </c>
      <c r="L247" s="24"/>
      <c r="M247" s="1"/>
      <c r="N247" s="1"/>
      <c r="O247" s="374"/>
      <c r="P247" s="374"/>
    </row>
    <row r="248" spans="1:16">
      <c r="B248" s="568" t="s">
        <v>384</v>
      </c>
      <c r="C248" s="10" t="s">
        <v>6</v>
      </c>
      <c r="E248" s="57">
        <v>0</v>
      </c>
      <c r="F248" s="57">
        <v>0</v>
      </c>
      <c r="G248" s="57">
        <v>0</v>
      </c>
      <c r="H248" s="57">
        <v>0</v>
      </c>
      <c r="I248" s="57">
        <v>0</v>
      </c>
      <c r="J248" s="172">
        <f t="shared" si="49"/>
        <v>0</v>
      </c>
      <c r="L248" s="24"/>
      <c r="M248" s="1"/>
      <c r="N248" s="1"/>
      <c r="O248" s="374"/>
      <c r="P248" s="374"/>
    </row>
    <row r="249" spans="1:16">
      <c r="B249" s="568" t="s">
        <v>66</v>
      </c>
      <c r="C249" s="10" t="s">
        <v>6</v>
      </c>
      <c r="D249" s="29" t="s">
        <v>328</v>
      </c>
      <c r="E249" s="57">
        <v>0</v>
      </c>
      <c r="F249" s="57">
        <v>0</v>
      </c>
      <c r="G249" s="57">
        <v>0</v>
      </c>
      <c r="H249" s="57">
        <v>0</v>
      </c>
      <c r="I249" s="57">
        <v>0</v>
      </c>
      <c r="J249" s="172">
        <f t="shared" si="49"/>
        <v>0</v>
      </c>
      <c r="L249" s="24"/>
      <c r="M249" s="89"/>
    </row>
    <row r="250" spans="1:16">
      <c r="B250" s="568" t="s">
        <v>385</v>
      </c>
      <c r="C250" s="10" t="s">
        <v>6</v>
      </c>
      <c r="D250" s="29" t="s">
        <v>328</v>
      </c>
      <c r="E250" s="57">
        <v>0</v>
      </c>
      <c r="F250" s="57">
        <v>0</v>
      </c>
      <c r="G250" s="57">
        <v>0</v>
      </c>
      <c r="H250" s="57">
        <v>0</v>
      </c>
      <c r="I250" s="57">
        <v>0</v>
      </c>
      <c r="J250" s="172">
        <f t="shared" si="49"/>
        <v>0</v>
      </c>
      <c r="L250" s="24"/>
      <c r="M250" s="89"/>
    </row>
    <row r="251" spans="1:16">
      <c r="B251" s="568" t="s">
        <v>386</v>
      </c>
      <c r="C251" s="10" t="s">
        <v>6</v>
      </c>
      <c r="D251" s="29" t="s">
        <v>328</v>
      </c>
      <c r="E251" s="57">
        <v>0</v>
      </c>
      <c r="F251" s="57">
        <v>0</v>
      </c>
      <c r="G251" s="57">
        <v>0</v>
      </c>
      <c r="H251" s="57">
        <v>0</v>
      </c>
      <c r="I251" s="57">
        <v>0</v>
      </c>
      <c r="J251" s="172">
        <f t="shared" si="49"/>
        <v>0</v>
      </c>
      <c r="L251" s="24"/>
      <c r="M251" s="89"/>
    </row>
    <row r="252" spans="1:16">
      <c r="B252" s="568" t="s">
        <v>387</v>
      </c>
      <c r="C252" s="10"/>
      <c r="D252" s="29" t="s">
        <v>328</v>
      </c>
      <c r="E252" s="57">
        <v>0</v>
      </c>
      <c r="F252" s="57">
        <v>0</v>
      </c>
      <c r="G252" s="57">
        <v>0</v>
      </c>
      <c r="H252" s="57">
        <v>0</v>
      </c>
      <c r="I252" s="57">
        <v>0</v>
      </c>
      <c r="J252" s="172">
        <f t="shared" si="49"/>
        <v>0</v>
      </c>
      <c r="L252" s="24"/>
      <c r="M252" s="89"/>
    </row>
    <row r="253" spans="1:16">
      <c r="B253" s="568" t="s">
        <v>47</v>
      </c>
      <c r="C253" s="10" t="s">
        <v>6</v>
      </c>
      <c r="D253" s="29" t="s">
        <v>328</v>
      </c>
      <c r="E253" s="57">
        <v>0</v>
      </c>
      <c r="F253" s="57">
        <v>0</v>
      </c>
      <c r="G253" s="57">
        <v>0</v>
      </c>
      <c r="H253" s="57">
        <v>0</v>
      </c>
      <c r="I253" s="57">
        <v>0</v>
      </c>
      <c r="J253" s="172">
        <f>SUM(E253:I253)</f>
        <v>0</v>
      </c>
      <c r="L253" s="24"/>
      <c r="M253" s="89"/>
    </row>
    <row r="254" spans="1:16" ht="12.75" customHeight="1">
      <c r="B254" s="15"/>
      <c r="D254" s="170" t="s">
        <v>173</v>
      </c>
      <c r="E254" s="135">
        <v>0</v>
      </c>
      <c r="F254" s="135">
        <v>0</v>
      </c>
      <c r="G254" s="135">
        <v>0</v>
      </c>
      <c r="H254" s="135">
        <v>0</v>
      </c>
      <c r="I254" s="135">
        <v>0</v>
      </c>
      <c r="J254" s="125"/>
      <c r="L254" s="15"/>
    </row>
    <row r="255" spans="1:16">
      <c r="A255" s="356"/>
      <c r="B255" s="614" t="s">
        <v>71</v>
      </c>
      <c r="C255" s="614"/>
      <c r="D255" s="614"/>
      <c r="E255" s="173">
        <f t="shared" ref="E255:J255" si="50">SUM(E240:E253)</f>
        <v>0</v>
      </c>
      <c r="F255" s="173">
        <f t="shared" si="50"/>
        <v>0</v>
      </c>
      <c r="G255" s="173">
        <f t="shared" si="50"/>
        <v>0</v>
      </c>
      <c r="H255" s="173">
        <f t="shared" si="50"/>
        <v>0</v>
      </c>
      <c r="I255" s="173">
        <f t="shared" si="50"/>
        <v>0</v>
      </c>
      <c r="J255" s="174">
        <f t="shared" si="50"/>
        <v>0</v>
      </c>
      <c r="K255" s="3"/>
      <c r="L255" s="15"/>
      <c r="M255" s="3"/>
    </row>
    <row r="256" spans="1:16">
      <c r="A256" s="10"/>
      <c r="B256" s="10"/>
      <c r="E256" s="17"/>
      <c r="F256" s="17"/>
      <c r="G256" s="17"/>
      <c r="H256" s="17"/>
      <c r="I256" s="17"/>
      <c r="J256" s="26"/>
      <c r="K256" s="17"/>
    </row>
    <row r="257" spans="1:44">
      <c r="A257" s="31" t="s">
        <v>310</v>
      </c>
      <c r="G257" s="17"/>
      <c r="H257" s="17"/>
      <c r="I257" s="17"/>
      <c r="J257" s="26"/>
      <c r="K257" s="17"/>
      <c r="L257" s="618" t="s">
        <v>163</v>
      </c>
      <c r="M257" s="618"/>
      <c r="N257" s="618"/>
      <c r="O257" s="618"/>
      <c r="P257" s="618"/>
      <c r="Q257" s="618"/>
      <c r="R257" s="618"/>
    </row>
    <row r="258" spans="1:44">
      <c r="A258" s="92" t="s">
        <v>61</v>
      </c>
      <c r="B258" s="92" t="s">
        <v>62</v>
      </c>
      <c r="C258" s="92" t="s">
        <v>81</v>
      </c>
      <c r="D258" s="570" t="s">
        <v>388</v>
      </c>
      <c r="E258" s="571" t="s">
        <v>389</v>
      </c>
      <c r="G258" s="17"/>
      <c r="H258" s="17"/>
      <c r="I258" s="17"/>
      <c r="J258" s="26"/>
      <c r="K258" s="17"/>
      <c r="L258" s="618"/>
      <c r="M258" s="618"/>
      <c r="N258" s="618"/>
      <c r="O258" s="618"/>
      <c r="P258" s="618"/>
      <c r="Q258" s="618"/>
      <c r="R258" s="618"/>
    </row>
    <row r="259" spans="1:44">
      <c r="A259" s="171">
        <f>A125</f>
        <v>0</v>
      </c>
      <c r="B259" s="25" t="str">
        <f>B125</f>
        <v>Graduate Student</v>
      </c>
      <c r="C259" s="120" t="str">
        <f>C125</f>
        <v>Not Allowed</v>
      </c>
      <c r="D259" s="29" t="s">
        <v>328</v>
      </c>
      <c r="E259" s="57">
        <f>AA125</f>
        <v>0</v>
      </c>
      <c r="F259" s="57">
        <f>AB125</f>
        <v>0</v>
      </c>
      <c r="G259" s="57">
        <f>AC125</f>
        <v>0</v>
      </c>
      <c r="H259" s="57">
        <f>AD125</f>
        <v>0</v>
      </c>
      <c r="I259" s="57">
        <f>AE125</f>
        <v>0</v>
      </c>
      <c r="J259" s="172">
        <f>SUM(E259:I259)</f>
        <v>0</v>
      </c>
      <c r="K259" s="17"/>
      <c r="L259" s="123" t="s">
        <v>176</v>
      </c>
      <c r="M259" s="239"/>
      <c r="N259" s="239"/>
      <c r="O259" s="239"/>
      <c r="P259" s="239"/>
      <c r="Q259" s="239"/>
      <c r="R259" s="128"/>
    </row>
    <row r="260" spans="1:44" ht="12.75" customHeight="1">
      <c r="A260" s="171">
        <f>A132</f>
        <v>0</v>
      </c>
      <c r="B260" s="25" t="str">
        <f>B132</f>
        <v>Graduate Student</v>
      </c>
      <c r="C260" s="120" t="str">
        <f>C132</f>
        <v>Not Allowed</v>
      </c>
      <c r="D260" s="29" t="s">
        <v>328</v>
      </c>
      <c r="E260" s="57">
        <f>AA132</f>
        <v>0</v>
      </c>
      <c r="F260" s="57">
        <f>AB132</f>
        <v>0</v>
      </c>
      <c r="G260" s="57">
        <f>AC132</f>
        <v>0</v>
      </c>
      <c r="H260" s="57">
        <f>AD132</f>
        <v>0</v>
      </c>
      <c r="I260" s="57">
        <f>AE132</f>
        <v>0</v>
      </c>
      <c r="J260" s="172">
        <f>SUM(E260:I260)</f>
        <v>0</v>
      </c>
      <c r="K260" s="3"/>
      <c r="AH260" s="139"/>
    </row>
    <row r="261" spans="1:44" ht="12.75" customHeight="1">
      <c r="A261" s="171">
        <f>A139</f>
        <v>0</v>
      </c>
      <c r="B261" s="25" t="str">
        <f>B139</f>
        <v>Graduate Student</v>
      </c>
      <c r="C261" s="120" t="str">
        <f>C139</f>
        <v>Not Allowed</v>
      </c>
      <c r="D261" s="29" t="s">
        <v>328</v>
      </c>
      <c r="E261" s="57">
        <f>AA139</f>
        <v>0</v>
      </c>
      <c r="F261" s="57">
        <f>AB139</f>
        <v>0</v>
      </c>
      <c r="G261" s="57">
        <f>AC139</f>
        <v>0</v>
      </c>
      <c r="H261" s="57">
        <f>AD139</f>
        <v>0</v>
      </c>
      <c r="I261" s="57">
        <f>AE139</f>
        <v>0</v>
      </c>
      <c r="J261" s="172">
        <f>SUM(E261:I261)</f>
        <v>0</v>
      </c>
      <c r="K261" s="3"/>
      <c r="AH261" s="139"/>
      <c r="AI261" s="10"/>
      <c r="AJ261" s="10"/>
      <c r="AK261" s="10"/>
      <c r="AL261" s="10"/>
      <c r="AM261" s="10"/>
      <c r="AN261" s="10"/>
      <c r="AO261" s="10"/>
    </row>
    <row r="262" spans="1:44">
      <c r="A262" s="171">
        <f>A146</f>
        <v>0</v>
      </c>
      <c r="B262" s="25" t="str">
        <f>B146</f>
        <v>Graduate Student</v>
      </c>
      <c r="C262" s="120" t="str">
        <f>C146</f>
        <v>Not Allowed</v>
      </c>
      <c r="D262" s="29" t="s">
        <v>328</v>
      </c>
      <c r="E262" s="57">
        <f>AA146</f>
        <v>0</v>
      </c>
      <c r="F262" s="57">
        <f>AB146</f>
        <v>0</v>
      </c>
      <c r="G262" s="57">
        <f>AC146</f>
        <v>0</v>
      </c>
      <c r="H262" s="57">
        <f>AD146</f>
        <v>0</v>
      </c>
      <c r="I262" s="57">
        <f>AE146</f>
        <v>0</v>
      </c>
      <c r="J262" s="172">
        <f>SUM(E262:I262)</f>
        <v>0</v>
      </c>
      <c r="K262" s="3"/>
      <c r="L262" s="3"/>
      <c r="M262" s="3"/>
      <c r="N262" s="3"/>
      <c r="O262" s="3"/>
      <c r="AI262" s="139"/>
      <c r="AJ262" s="139"/>
      <c r="AK262" s="139"/>
      <c r="AL262" s="139"/>
      <c r="AM262" s="139"/>
      <c r="AN262" s="139"/>
      <c r="AO262" s="139"/>
    </row>
    <row r="263" spans="1:44">
      <c r="A263" s="171">
        <f>A153</f>
        <v>0</v>
      </c>
      <c r="B263" s="102" t="str">
        <f>B153</f>
        <v>Graduate Student</v>
      </c>
      <c r="C263" s="120" t="str">
        <f>C153</f>
        <v>Not Allowed</v>
      </c>
      <c r="D263" s="29" t="s">
        <v>328</v>
      </c>
      <c r="E263" s="57">
        <f>AA153</f>
        <v>0</v>
      </c>
      <c r="F263" s="57">
        <f>AB153</f>
        <v>0</v>
      </c>
      <c r="G263" s="57">
        <f>AC153</f>
        <v>0</v>
      </c>
      <c r="H263" s="57">
        <f>AD153</f>
        <v>0</v>
      </c>
      <c r="I263" s="57">
        <f>AE153</f>
        <v>0</v>
      </c>
      <c r="J263" s="172">
        <f>SUM(E263:I263)</f>
        <v>0</v>
      </c>
      <c r="K263" s="3"/>
      <c r="L263" s="3"/>
      <c r="M263" s="3"/>
      <c r="N263" s="3"/>
      <c r="O263" s="3"/>
      <c r="AH263" s="139"/>
    </row>
    <row r="264" spans="1:44" s="139" customFormat="1">
      <c r="A264" s="112"/>
      <c r="B264" s="616" t="s">
        <v>311</v>
      </c>
      <c r="C264" s="616"/>
      <c r="D264" s="616"/>
      <c r="E264" s="173">
        <f t="shared" ref="E264:J264" si="51">SUM(E259:E263)</f>
        <v>0</v>
      </c>
      <c r="F264" s="173">
        <f t="shared" si="51"/>
        <v>0</v>
      </c>
      <c r="G264" s="173">
        <f t="shared" si="51"/>
        <v>0</v>
      </c>
      <c r="H264" s="173">
        <f t="shared" si="51"/>
        <v>0</v>
      </c>
      <c r="I264" s="173">
        <f t="shared" si="51"/>
        <v>0</v>
      </c>
      <c r="J264" s="174">
        <f t="shared" si="51"/>
        <v>0</v>
      </c>
      <c r="K264" s="138"/>
      <c r="V264"/>
      <c r="W264"/>
      <c r="X264"/>
      <c r="Y264"/>
      <c r="Z264"/>
      <c r="AA264"/>
      <c r="AB264"/>
      <c r="AC264"/>
      <c r="AD264"/>
      <c r="AE264"/>
      <c r="AF264"/>
      <c r="AG264"/>
      <c r="AH264"/>
      <c r="AP264"/>
      <c r="AQ264"/>
      <c r="AR264"/>
    </row>
    <row r="265" spans="1:44" s="10" customFormat="1">
      <c r="C265"/>
      <c r="D265"/>
      <c r="E265" s="17"/>
      <c r="F265" s="17"/>
      <c r="G265" s="17"/>
      <c r="H265" s="17"/>
      <c r="I265" s="17"/>
      <c r="J265" s="26"/>
      <c r="K265" s="22"/>
      <c r="L265" s="24"/>
      <c r="M265" s="24"/>
      <c r="N265" s="24"/>
      <c r="O265" s="24"/>
      <c r="P265" s="24"/>
      <c r="Q265" s="24"/>
      <c r="V265"/>
      <c r="W265"/>
      <c r="X265"/>
      <c r="Y265"/>
      <c r="Z265"/>
      <c r="AA265"/>
      <c r="AB265"/>
      <c r="AC265"/>
      <c r="AD265"/>
      <c r="AE265"/>
      <c r="AF265"/>
      <c r="AG265"/>
      <c r="AH265"/>
      <c r="AI265"/>
      <c r="AJ265"/>
      <c r="AK265"/>
      <c r="AL265"/>
      <c r="AM265"/>
      <c r="AN265"/>
      <c r="AO265"/>
      <c r="AP265"/>
      <c r="AQ265"/>
      <c r="AR265"/>
    </row>
    <row r="266" spans="1:44" ht="19.95" customHeight="1">
      <c r="A266" s="615" t="s">
        <v>11</v>
      </c>
      <c r="B266" s="615"/>
      <c r="C266" s="550"/>
      <c r="D266" s="549"/>
      <c r="E266" s="551">
        <f ca="1">(SUM(E190:E217))-(SUMIF($A190:$D217,"*Total Trip",E190:E217)+SUMIF($B190:$D217,"*Total Domestic Travel",E190:E217)+SUMIF($B190:$D217,"*Total Foreign Travel",E190:E217)+SUMIF($B190:$D217,"*Total Supplies",E190:E217)+SUMIF($B190:$D217,"Total Publications",E190:E217)+SUMIF($B190:$D217,"*Total Other Costs",E190:E217)+SUMIF($D190:$D217,"*# Trips/Yr",E190:E217)+SUMIF($D190:$D217,"*# Persons/Trip",E190:E217)+SUMIF($D190:$D217,"*# Days Per Diem/Trip",E190:E217)+SUMIF($D190:$D217,"*# Days Lodging/Trip",E190:E217)+SUMIF($D190:$D217,"*TOTAL NUMBER PARTICIPANTS PER YEAR",E190:E217))</f>
        <v>0</v>
      </c>
      <c r="F266" s="551">
        <f ca="1">(SUM(F190:F217))-(SUMIF($A190:$D217,"*Total Trip",F190:F217)+SUMIF($B190:$D217,"*Total Domestic Travel",F190:F217)+SUMIF($B190:$D217,"*Total Foreign Travel",F190:F217)+SUMIF($B190:$D217,"*Total Supplies",F190:F217)+SUMIF($B190:$D217,"Total Publications",F190:F217)+SUMIF($B190:$D217,"*Total Other Costs",F190:F217)+SUMIF($D190:$D217,"*# Trips/Yr",F190:F217)+SUMIF($D190:$D217,"*# Persons/Trip",F190:F217)+SUMIF($D190:$D217,"*# Days Per Diem/Trip",F190:F217)+SUMIF($D190:$D217,"*# Days Lodging/Trip",F190:F217)+SUMIF($D190:$D217,"*TOTAL NUMBER PARTICIPANTS PER YEAR",F190:F217))</f>
        <v>0</v>
      </c>
      <c r="G266" s="551">
        <f ca="1">(SUM(G190:G217))-(SUMIF($A190:$D217,"*Total Trip",G190:G217)+SUMIF($B190:$D217,"*Total Domestic Travel",G190:G217)+SUMIF($B190:$D217,"*Total Foreign Travel",G190:G217)+SUMIF($B190:$D217,"*Total Supplies",G190:G217)+SUMIF($B190:$D217,"Total Publications",G190:G217)+SUMIF($B190:$D217,"*Total Other Costs",G190:G217)+SUMIF($D190:$D217,"*# Trips/Yr",G190:G217)+SUMIF($D190:$D217,"*# Persons/Trip",G190:G217)+SUMIF($D190:$D217,"*# Days Per Diem/Trip",G190:G217)+SUMIF($D190:$D217,"*# Days Lodging/Trip",G190:G217)+SUMIF($D190:$D217,"*TOTAL NUMBER PARTICIPANTS PER YEAR",G190:G217))</f>
        <v>0</v>
      </c>
      <c r="H266" s="551">
        <f ca="1">(SUM(H190:H217))-(SUMIF($A190:$D217,"*Total Trip",H190:H217)+SUMIF($B190:$D217,"*Total Domestic Travel",H190:H217)+SUMIF($B190:$D217,"*Total Foreign Travel",H190:H217)+SUMIF($B190:$D217,"*Total Supplies",H190:H217)+SUMIF($B190:$D217,"Total Publications",H190:H217)+SUMIF($B190:$D217,"*Total Other Costs",H190:H217)+SUMIF($D190:$D217,"*# Trips/Yr",H190:H217)+SUMIF($D190:$D217,"*# Persons/Trip",H190:H217)+SUMIF($D190:$D217,"*# Days Per Diem/Trip",H190:H217)+SUMIF($D190:$D217,"*# Days Lodging/Trip",H190:H217)+SUMIF($D190:$D217,"*TOTAL NUMBER PARTICIPANTS PER YEAR",H190:H217))</f>
        <v>0</v>
      </c>
      <c r="I266" s="551">
        <f ca="1">(SUM(I190:I217))-(SUMIF($A190:$D217,"*Total Trip",I190:I217)+SUMIF($B190:$D217,"*Total Domestic Travel",I190:I217)+SUMIF($B190:$D217,"*Total Foreign Travel",I190:I217)+SUMIF($B190:$D217,"*Total Supplies",I190:I217)+SUMIF($B190:$D217,"Total Publications",I190:I217)+SUMIF($B190:$D217,"*Total Other Costs",I190:I217)+SUMIF($D190:$D217,"*# Trips/Yr",I190:I217)+SUMIF($D190:$D217,"*# Persons/Trip",I190:I217)+SUMIF($D190:$D217,"*# Days Per Diem/Trip",I190:I217)+SUMIF($D190:$D217,"*# Days Lodging/Trip",I190:I217)+SUMIF($D190:$D217,"*TOTAL NUMBER PARTICIPANTS PER YEAR",I190:I217))</f>
        <v>0</v>
      </c>
      <c r="J266" s="552">
        <f ca="1">SUM(E266:I266)</f>
        <v>0</v>
      </c>
      <c r="K266" s="21"/>
      <c r="P266" s="3"/>
      <c r="Q266" s="3"/>
      <c r="V266" s="10"/>
      <c r="W266" s="10"/>
      <c r="X266" s="10"/>
      <c r="Y266" s="10"/>
      <c r="AP266" s="10"/>
      <c r="AQ266" s="10"/>
      <c r="AR266" s="10"/>
    </row>
    <row r="267" spans="1:44" ht="19.95" customHeight="1" thickBot="1">
      <c r="A267" s="615" t="s">
        <v>12</v>
      </c>
      <c r="B267" s="615"/>
      <c r="C267" s="553"/>
      <c r="D267" s="554"/>
      <c r="E267" s="555">
        <f ca="1">SUM(E256:E266)-(SUMIF($B256:$D266,"*Total Other Costs IDC Exempt",E256:E266)+SUMIF($B256:$D266,"Total Tuition &amp; Fees",E256:E266)+SUMIF($B256:$D266,"*Total Participant Support Costs",E256:E266))-E254</f>
        <v>0</v>
      </c>
      <c r="F267" s="555">
        <f t="shared" ref="F267:I267" ca="1" si="52">SUM(F256:F266)-(SUMIF($B256:$D266,"*Total Other Costs IDC Exempt",F256:F266)+SUMIF($B256:$D266,"Total Tuition &amp; Fees",F256:F266)+SUMIF($B256:$D266,"*Total Participant Support Costs",F256:F266))-F254</f>
        <v>0</v>
      </c>
      <c r="G267" s="555">
        <f t="shared" ca="1" si="52"/>
        <v>0</v>
      </c>
      <c r="H267" s="555">
        <f t="shared" ca="1" si="52"/>
        <v>0</v>
      </c>
      <c r="I267" s="555">
        <f t="shared" ca="1" si="52"/>
        <v>0</v>
      </c>
      <c r="J267" s="552">
        <f ca="1">SUM(E267:I267)</f>
        <v>0</v>
      </c>
      <c r="K267" s="17"/>
      <c r="V267" s="139"/>
      <c r="W267" s="139"/>
      <c r="X267" s="139"/>
      <c r="Y267" s="139"/>
      <c r="AP267" s="139"/>
      <c r="AQ267" s="139"/>
      <c r="AR267" s="139"/>
    </row>
    <row r="268" spans="1:44" s="10" customFormat="1" ht="13.8" thickBot="1">
      <c r="A268" s="1" t="s">
        <v>5</v>
      </c>
      <c r="B268"/>
      <c r="C268" s="58"/>
      <c r="D268" s="58" t="s">
        <v>160</v>
      </c>
      <c r="E268" s="465">
        <f>L268</f>
        <v>0.52500000000000002</v>
      </c>
      <c r="F268" s="465">
        <f>L269</f>
        <v>0.52500000000000002</v>
      </c>
      <c r="G268" s="465">
        <f>L270</f>
        <v>0.54</v>
      </c>
      <c r="H268" s="465">
        <f>L271</f>
        <v>0.54</v>
      </c>
      <c r="I268" s="465">
        <f>L272</f>
        <v>0.54</v>
      </c>
      <c r="J268" s="26"/>
      <c r="K268" s="22"/>
      <c r="L268" s="261">
        <v>0.52500000000000002</v>
      </c>
      <c r="M268" s="15" t="s">
        <v>38</v>
      </c>
      <c r="N268" s="147" t="s">
        <v>39</v>
      </c>
      <c r="O268" s="15" t="s">
        <v>31</v>
      </c>
      <c r="P268" s="24"/>
      <c r="Q268" s="24"/>
      <c r="V268"/>
      <c r="W268"/>
      <c r="X268"/>
      <c r="Y268"/>
      <c r="Z268"/>
      <c r="AA268"/>
      <c r="AB268"/>
      <c r="AC268"/>
      <c r="AD268"/>
      <c r="AE268"/>
      <c r="AF268"/>
      <c r="AG268"/>
      <c r="AH268"/>
      <c r="AI268"/>
      <c r="AJ268"/>
      <c r="AK268"/>
      <c r="AL268"/>
      <c r="AM268"/>
      <c r="AN268"/>
      <c r="AO268"/>
      <c r="AP268"/>
      <c r="AQ268"/>
      <c r="AR268"/>
    </row>
    <row r="269" spans="1:44" s="139" customFormat="1" ht="13.8" customHeight="1" thickBot="1">
      <c r="A269" s="1"/>
      <c r="B269"/>
      <c r="C269" s="58"/>
      <c r="D269" s="58" t="s">
        <v>72</v>
      </c>
      <c r="E269" s="465" t="str">
        <f>N268</f>
        <v>MTDC</v>
      </c>
      <c r="F269" s="465" t="str">
        <f>N269</f>
        <v>MTDC</v>
      </c>
      <c r="G269" s="465" t="str">
        <f>N270</f>
        <v>MTDC</v>
      </c>
      <c r="H269" s="465" t="str">
        <f>N271</f>
        <v>MTDC</v>
      </c>
      <c r="I269" s="465" t="str">
        <f>N272</f>
        <v>MTDC</v>
      </c>
      <c r="J269" s="26"/>
      <c r="K269" s="142"/>
      <c r="L269" s="261">
        <v>0.52500000000000002</v>
      </c>
      <c r="M269" s="15" t="s">
        <v>38</v>
      </c>
      <c r="N269" s="147" t="s">
        <v>39</v>
      </c>
      <c r="O269" s="330" t="s">
        <v>32</v>
      </c>
      <c r="Z269"/>
      <c r="AA269"/>
      <c r="AB269"/>
      <c r="AC269"/>
      <c r="AD269"/>
      <c r="AE269"/>
      <c r="AF269"/>
      <c r="AG269"/>
      <c r="AH269"/>
      <c r="AI269"/>
      <c r="AJ269"/>
      <c r="AK269"/>
      <c r="AL269"/>
      <c r="AM269"/>
      <c r="AN269"/>
      <c r="AO269"/>
    </row>
    <row r="270" spans="1:44" ht="27" customHeight="1" thickBot="1">
      <c r="A270" s="698" t="s">
        <v>279</v>
      </c>
      <c r="B270" s="698"/>
      <c r="C270" s="700" t="s">
        <v>197</v>
      </c>
      <c r="D270" s="700"/>
      <c r="E270" s="702">
        <f ca="1">IF(N268="MTDC",ROUND(E266*L268,0),IF(N268="TDC",ROUND(E267*L268,0),"ERROR"))</f>
        <v>0</v>
      </c>
      <c r="F270" s="702">
        <f ca="1">IF(N269="MTDC",ROUND(F266*L269,0),IF(N269="TDC",ROUND(F267*L269,0),"ERROR"))</f>
        <v>0</v>
      </c>
      <c r="G270" s="702">
        <f ca="1">IF(N270="MTDC",ROUND(G266*L270,0),IF(N270="TDC",ROUND(G267*L270,0),"ERROR"))</f>
        <v>0</v>
      </c>
      <c r="H270" s="702">
        <f ca="1">IF(N271="MTDC",ROUND(H266*L271,0),IF(N271="TDC",ROUND(H267*L271,0),"ERROR"))</f>
        <v>0</v>
      </c>
      <c r="I270" s="702">
        <f ca="1">IF(N272="MTDC",ROUND(I266*L272,0),IF(N272="TDC",ROUND(I267*L272,0),"ERROR"))</f>
        <v>0</v>
      </c>
      <c r="J270" s="208">
        <f ca="1">SUM(E270:I270)</f>
        <v>0</v>
      </c>
      <c r="K270" s="22"/>
      <c r="L270" s="261">
        <v>0.54</v>
      </c>
      <c r="M270" s="15" t="s">
        <v>38</v>
      </c>
      <c r="N270" s="147" t="s">
        <v>39</v>
      </c>
      <c r="O270" s="15" t="s">
        <v>33</v>
      </c>
      <c r="P270" s="3"/>
      <c r="Q270" s="3"/>
    </row>
    <row r="271" spans="1:44" s="146" customFormat="1" ht="20.100000000000001" customHeight="1" thickBot="1">
      <c r="A271" s="699"/>
      <c r="B271" s="699"/>
      <c r="C271" s="701"/>
      <c r="D271" s="701"/>
      <c r="E271" s="703"/>
      <c r="F271" s="703"/>
      <c r="G271" s="703"/>
      <c r="H271" s="703"/>
      <c r="I271" s="703"/>
      <c r="J271" s="76"/>
      <c r="K271" s="145"/>
      <c r="L271" s="261">
        <v>0.54</v>
      </c>
      <c r="M271" s="15" t="s">
        <v>38</v>
      </c>
      <c r="N271" s="147" t="s">
        <v>39</v>
      </c>
      <c r="O271" s="15" t="s">
        <v>34</v>
      </c>
      <c r="V271"/>
      <c r="W271"/>
      <c r="X271"/>
      <c r="Y271"/>
      <c r="Z271"/>
      <c r="AA271"/>
      <c r="AB271"/>
      <c r="AC271"/>
      <c r="AD271"/>
      <c r="AE271"/>
      <c r="AF271"/>
      <c r="AG271"/>
      <c r="AH271"/>
      <c r="AI271"/>
      <c r="AJ271"/>
      <c r="AK271"/>
      <c r="AL271"/>
      <c r="AM271"/>
      <c r="AN271"/>
      <c r="AO271"/>
      <c r="AP271"/>
      <c r="AQ271"/>
      <c r="AR271"/>
    </row>
    <row r="272" spans="1:44" ht="13.8" thickBot="1">
      <c r="A272" s="631" t="s">
        <v>198</v>
      </c>
      <c r="B272" s="631"/>
      <c r="C272" s="140"/>
      <c r="D272" s="141"/>
      <c r="E272" s="205">
        <f ca="1">SUM(E270:E271)</f>
        <v>0</v>
      </c>
      <c r="F272" s="205">
        <f ca="1">SUM(F270:F271)</f>
        <v>0</v>
      </c>
      <c r="G272" s="205">
        <f ca="1">SUM(G270:G271)</f>
        <v>0</v>
      </c>
      <c r="H272" s="205">
        <f ca="1">SUM(H270:H271)</f>
        <v>0</v>
      </c>
      <c r="I272" s="205">
        <f ca="1">SUM(I270:I271)</f>
        <v>0</v>
      </c>
      <c r="J272" s="206">
        <f ca="1">SUM(E272:I272)</f>
        <v>0</v>
      </c>
      <c r="L272" s="261">
        <v>0.54</v>
      </c>
      <c r="M272" s="15" t="s">
        <v>38</v>
      </c>
      <c r="N272" s="147" t="s">
        <v>39</v>
      </c>
      <c r="O272" s="15" t="s">
        <v>35</v>
      </c>
    </row>
    <row r="273" spans="1:10">
      <c r="F273"/>
      <c r="J273" s="76"/>
    </row>
    <row r="274" spans="1:10" ht="19.95" customHeight="1">
      <c r="A274" s="550" t="s">
        <v>196</v>
      </c>
      <c r="B274" s="553"/>
      <c r="C274" s="553"/>
      <c r="D274" s="553"/>
      <c r="E274" s="555">
        <f ca="1">SUM(E267,E272)</f>
        <v>0</v>
      </c>
      <c r="F274" s="555">
        <f ca="1">SUM(F267,F272)</f>
        <v>0</v>
      </c>
      <c r="G274" s="555">
        <f ca="1">SUM(G267,G272)</f>
        <v>0</v>
      </c>
      <c r="H274" s="555">
        <f ca="1">SUM(H267,H272)</f>
        <v>0</v>
      </c>
      <c r="I274" s="555">
        <f ca="1">SUM(I267,I272)</f>
        <v>0</v>
      </c>
      <c r="J274" s="552">
        <f ca="1">SUM(E274:I274)</f>
        <v>0</v>
      </c>
    </row>
    <row r="275" spans="1:10">
      <c r="A275" s="137"/>
    </row>
    <row r="276" spans="1:10">
      <c r="A276" s="137"/>
    </row>
    <row r="277" spans="1:10">
      <c r="E277" s="21"/>
      <c r="F277" s="17"/>
      <c r="G277" s="21"/>
      <c r="H277" s="21"/>
      <c r="I277" s="21"/>
      <c r="J277" s="21"/>
    </row>
    <row r="278" spans="1:10">
      <c r="E278" s="21"/>
      <c r="F278" s="17"/>
      <c r="G278" s="21"/>
      <c r="H278" s="21"/>
      <c r="I278" s="21"/>
      <c r="J278" s="21"/>
    </row>
    <row r="279" spans="1:10">
      <c r="E279" s="21"/>
      <c r="F279" s="17"/>
      <c r="G279" s="21"/>
      <c r="H279" s="21"/>
      <c r="I279" s="21"/>
      <c r="J279" s="21"/>
    </row>
    <row r="280" spans="1:10">
      <c r="E280" s="21"/>
      <c r="F280" s="17"/>
      <c r="G280" s="21"/>
      <c r="H280" s="21"/>
      <c r="I280" s="21"/>
      <c r="J280" s="21"/>
    </row>
    <row r="281" spans="1:10">
      <c r="E281" s="21"/>
      <c r="F281" s="17"/>
      <c r="G281" s="21"/>
      <c r="H281" s="21"/>
      <c r="I281" s="21"/>
      <c r="J281" s="21"/>
    </row>
    <row r="282" spans="1:10">
      <c r="E282" s="21"/>
      <c r="F282" s="17"/>
      <c r="G282" s="21"/>
      <c r="H282" s="21"/>
      <c r="I282" s="21"/>
      <c r="J282" s="21"/>
    </row>
    <row r="283" spans="1:10">
      <c r="E283" s="21"/>
      <c r="F283" s="17"/>
      <c r="G283" s="21"/>
      <c r="H283" s="21"/>
      <c r="I283" s="21"/>
      <c r="J283" s="21"/>
    </row>
    <row r="284" spans="1:10">
      <c r="E284" s="21"/>
      <c r="F284" s="17"/>
      <c r="G284" s="21"/>
      <c r="H284" s="21"/>
      <c r="I284" s="21"/>
      <c r="J284" s="21"/>
    </row>
    <row r="285" spans="1:10">
      <c r="E285" s="21"/>
      <c r="F285" s="17"/>
      <c r="G285" s="21"/>
      <c r="H285" s="21"/>
      <c r="I285" s="21"/>
      <c r="J285" s="21"/>
    </row>
    <row r="286" spans="1:10">
      <c r="E286" s="21"/>
      <c r="F286" s="17"/>
      <c r="G286" s="21"/>
      <c r="H286" s="21"/>
      <c r="I286" s="21"/>
      <c r="J286" s="21"/>
    </row>
    <row r="287" spans="1:10">
      <c r="E287" s="21"/>
      <c r="F287" s="17"/>
      <c r="G287" s="21"/>
      <c r="H287" s="21"/>
      <c r="I287" s="21"/>
      <c r="J287" s="21"/>
    </row>
    <row r="288" spans="1:10">
      <c r="E288" s="21"/>
      <c r="F288" s="17"/>
      <c r="G288" s="21"/>
      <c r="H288" s="21"/>
      <c r="I288" s="21"/>
      <c r="J288" s="21"/>
    </row>
    <row r="289" spans="5:10">
      <c r="E289" s="21"/>
      <c r="F289" s="17"/>
      <c r="G289" s="21"/>
      <c r="H289" s="21"/>
      <c r="I289" s="21"/>
      <c r="J289" s="21"/>
    </row>
    <row r="290" spans="5:10">
      <c r="E290" s="21"/>
      <c r="F290" s="17"/>
      <c r="G290" s="21"/>
      <c r="H290" s="21"/>
      <c r="I290" s="21"/>
      <c r="J290" s="21"/>
    </row>
    <row r="291" spans="5:10">
      <c r="E291" s="21"/>
      <c r="F291" s="17"/>
      <c r="G291" s="21"/>
      <c r="H291" s="21"/>
      <c r="I291" s="21"/>
      <c r="J291" s="21"/>
    </row>
    <row r="292" spans="5:10">
      <c r="E292" s="21"/>
      <c r="F292" s="17"/>
      <c r="G292" s="21"/>
      <c r="H292" s="21"/>
      <c r="I292" s="21"/>
      <c r="J292" s="21"/>
    </row>
    <row r="293" spans="5:10">
      <c r="E293" s="21"/>
      <c r="F293" s="17"/>
      <c r="G293" s="21"/>
      <c r="H293" s="21"/>
      <c r="I293" s="21"/>
      <c r="J293" s="21"/>
    </row>
    <row r="294" spans="5:10">
      <c r="E294" s="21"/>
      <c r="F294" s="17"/>
      <c r="G294" s="21"/>
      <c r="H294" s="21"/>
      <c r="I294" s="21"/>
      <c r="J294" s="21"/>
    </row>
    <row r="295" spans="5:10">
      <c r="E295" s="21"/>
      <c r="F295" s="17"/>
      <c r="G295" s="21"/>
      <c r="H295" s="21"/>
      <c r="I295" s="21"/>
      <c r="J295" s="21"/>
    </row>
    <row r="296" spans="5:10">
      <c r="E296" s="21"/>
      <c r="F296" s="17"/>
      <c r="G296" s="21"/>
      <c r="H296" s="21"/>
      <c r="I296" s="21"/>
      <c r="J296" s="21"/>
    </row>
    <row r="297" spans="5:10">
      <c r="E297" s="21"/>
      <c r="F297" s="17"/>
      <c r="G297" s="21"/>
      <c r="H297" s="21"/>
      <c r="I297" s="21"/>
      <c r="J297" s="21"/>
    </row>
    <row r="298" spans="5:10">
      <c r="E298" s="21"/>
      <c r="F298" s="17"/>
      <c r="G298" s="21"/>
      <c r="H298" s="21"/>
      <c r="I298" s="21"/>
      <c r="J298" s="21"/>
    </row>
    <row r="299" spans="5:10">
      <c r="E299" s="21"/>
      <c r="F299" s="17"/>
      <c r="G299" s="21"/>
      <c r="H299" s="21"/>
      <c r="I299" s="21"/>
      <c r="J299" s="21"/>
    </row>
    <row r="300" spans="5:10">
      <c r="E300" s="21"/>
      <c r="F300" s="17"/>
      <c r="G300" s="21"/>
      <c r="H300" s="21"/>
      <c r="I300" s="21"/>
      <c r="J300" s="21"/>
    </row>
    <row r="301" spans="5:10">
      <c r="E301" s="21"/>
      <c r="F301" s="17"/>
      <c r="G301" s="21"/>
      <c r="H301" s="21"/>
      <c r="I301" s="21"/>
      <c r="J301" s="21"/>
    </row>
    <row r="302" spans="5:10">
      <c r="E302" s="21"/>
      <c r="F302" s="17"/>
      <c r="G302" s="21"/>
      <c r="H302" s="21"/>
      <c r="I302" s="21"/>
      <c r="J302" s="21"/>
    </row>
    <row r="303" spans="5:10">
      <c r="E303" s="21"/>
      <c r="F303" s="17"/>
      <c r="G303" s="21"/>
      <c r="H303" s="21"/>
      <c r="I303" s="21"/>
      <c r="J303" s="21"/>
    </row>
    <row r="304" spans="5:10">
      <c r="E304" s="21"/>
      <c r="F304" s="17"/>
      <c r="G304" s="21"/>
      <c r="H304" s="21"/>
      <c r="I304" s="21"/>
      <c r="J304" s="21"/>
    </row>
    <row r="305" spans="5:10">
      <c r="E305" s="21"/>
      <c r="F305" s="17"/>
      <c r="G305" s="21"/>
      <c r="H305" s="21"/>
      <c r="I305" s="21"/>
      <c r="J305" s="21"/>
    </row>
    <row r="306" spans="5:10">
      <c r="E306" s="21"/>
      <c r="F306" s="17"/>
      <c r="G306" s="21"/>
      <c r="H306" s="21"/>
      <c r="I306" s="21"/>
      <c r="J306" s="21"/>
    </row>
    <row r="307" spans="5:10">
      <c r="E307" s="21"/>
      <c r="F307" s="17"/>
      <c r="G307" s="21"/>
      <c r="H307" s="21"/>
      <c r="I307" s="21"/>
      <c r="J307" s="21"/>
    </row>
    <row r="308" spans="5:10">
      <c r="E308" s="21"/>
      <c r="F308" s="17"/>
      <c r="G308" s="21"/>
      <c r="H308" s="21"/>
      <c r="I308" s="21"/>
      <c r="J308" s="21"/>
    </row>
    <row r="309" spans="5:10">
      <c r="E309" s="21"/>
      <c r="F309" s="17"/>
      <c r="G309" s="21"/>
      <c r="H309" s="21"/>
      <c r="I309" s="21"/>
      <c r="J309" s="21"/>
    </row>
    <row r="310" spans="5:10">
      <c r="E310" s="21"/>
      <c r="F310" s="17"/>
      <c r="G310" s="21"/>
      <c r="H310" s="21"/>
      <c r="I310" s="21"/>
      <c r="J310" s="21"/>
    </row>
    <row r="311" spans="5:10">
      <c r="E311" s="21"/>
      <c r="F311" s="17"/>
      <c r="G311" s="21"/>
      <c r="H311" s="21"/>
      <c r="I311" s="21"/>
      <c r="J311" s="21"/>
    </row>
    <row r="312" spans="5:10">
      <c r="E312" s="21"/>
      <c r="F312" s="17"/>
      <c r="G312" s="21"/>
      <c r="H312" s="21"/>
      <c r="I312" s="21"/>
      <c r="J312" s="21"/>
    </row>
    <row r="313" spans="5:10">
      <c r="E313" s="21"/>
      <c r="F313" s="17"/>
      <c r="G313" s="21"/>
      <c r="H313" s="21"/>
      <c r="I313" s="21"/>
      <c r="J313" s="21"/>
    </row>
    <row r="314" spans="5:10">
      <c r="E314" s="21"/>
      <c r="F314" s="17"/>
      <c r="G314" s="21"/>
      <c r="H314" s="21"/>
      <c r="I314" s="21"/>
      <c r="J314" s="21"/>
    </row>
    <row r="315" spans="5:10">
      <c r="E315" s="21"/>
      <c r="F315" s="17"/>
      <c r="G315" s="21"/>
      <c r="H315" s="21"/>
      <c r="I315" s="21"/>
      <c r="J315" s="21"/>
    </row>
    <row r="316" spans="5:10">
      <c r="E316" s="21"/>
      <c r="F316" s="17"/>
      <c r="G316" s="21"/>
      <c r="H316" s="21"/>
      <c r="I316" s="21"/>
      <c r="J316" s="21"/>
    </row>
    <row r="317" spans="5:10">
      <c r="E317" s="21"/>
      <c r="F317" s="17"/>
      <c r="G317" s="21"/>
      <c r="H317" s="21"/>
      <c r="I317" s="21"/>
      <c r="J317" s="21"/>
    </row>
    <row r="318" spans="5:10">
      <c r="E318" s="21"/>
      <c r="F318" s="17"/>
      <c r="G318" s="21"/>
      <c r="H318" s="21"/>
      <c r="I318" s="21"/>
      <c r="J318" s="21"/>
    </row>
    <row r="319" spans="5:10">
      <c r="E319" s="21"/>
      <c r="F319" s="17"/>
      <c r="G319" s="21"/>
      <c r="H319" s="21"/>
      <c r="I319" s="21"/>
      <c r="J319" s="21"/>
    </row>
    <row r="320" spans="5:10">
      <c r="E320" s="21"/>
      <c r="F320" s="17"/>
      <c r="G320" s="21"/>
      <c r="H320" s="21"/>
      <c r="I320" s="21"/>
      <c r="J320" s="21"/>
    </row>
    <row r="321" spans="5:10">
      <c r="E321" s="21"/>
      <c r="F321" s="17"/>
      <c r="G321" s="21"/>
      <c r="H321" s="21"/>
      <c r="I321" s="21"/>
      <c r="J321" s="21"/>
    </row>
    <row r="322" spans="5:10">
      <c r="E322" s="21"/>
      <c r="F322" s="17"/>
      <c r="G322" s="21"/>
      <c r="H322" s="21"/>
      <c r="I322" s="21"/>
      <c r="J322" s="21"/>
    </row>
    <row r="323" spans="5:10">
      <c r="E323" s="21"/>
      <c r="F323" s="17"/>
      <c r="G323" s="21"/>
      <c r="H323" s="21"/>
      <c r="I323" s="21"/>
      <c r="J323" s="21"/>
    </row>
    <row r="324" spans="5:10">
      <c r="E324" s="21"/>
      <c r="F324" s="17"/>
      <c r="G324" s="21"/>
      <c r="H324" s="21"/>
      <c r="I324" s="21"/>
      <c r="J324" s="21"/>
    </row>
    <row r="325" spans="5:10">
      <c r="E325" s="21"/>
      <c r="F325" s="17"/>
      <c r="G325" s="21"/>
      <c r="H325" s="21"/>
      <c r="I325" s="21"/>
      <c r="J325" s="21"/>
    </row>
    <row r="326" spans="5:10">
      <c r="E326" s="21"/>
      <c r="F326" s="17"/>
      <c r="G326" s="21"/>
      <c r="H326" s="21"/>
      <c r="I326" s="21"/>
      <c r="J326" s="21"/>
    </row>
    <row r="327" spans="5:10">
      <c r="E327" s="21"/>
      <c r="F327" s="17"/>
      <c r="G327" s="21"/>
      <c r="H327" s="21"/>
      <c r="I327" s="21"/>
      <c r="J327" s="21"/>
    </row>
    <row r="328" spans="5:10">
      <c r="E328" s="21"/>
      <c r="F328" s="17"/>
      <c r="G328" s="21"/>
      <c r="H328" s="21"/>
      <c r="I328" s="21"/>
      <c r="J328" s="21"/>
    </row>
    <row r="329" spans="5:10">
      <c r="E329" s="21"/>
      <c r="F329" s="17"/>
      <c r="G329" s="21"/>
      <c r="H329" s="21"/>
      <c r="I329" s="21"/>
      <c r="J329" s="21"/>
    </row>
    <row r="330" spans="5:10">
      <c r="E330" s="21"/>
      <c r="F330" s="17"/>
      <c r="G330" s="21"/>
      <c r="H330" s="21"/>
      <c r="I330" s="21"/>
      <c r="J330" s="21"/>
    </row>
    <row r="331" spans="5:10">
      <c r="E331" s="21"/>
      <c r="F331" s="17"/>
      <c r="G331" s="21"/>
      <c r="H331" s="21"/>
      <c r="I331" s="21"/>
      <c r="J331" s="21"/>
    </row>
    <row r="332" spans="5:10">
      <c r="E332" s="21"/>
      <c r="F332" s="17"/>
      <c r="G332" s="21"/>
      <c r="H332" s="21"/>
      <c r="I332" s="21"/>
      <c r="J332" s="21"/>
    </row>
    <row r="333" spans="5:10">
      <c r="E333" s="21"/>
      <c r="F333" s="17"/>
      <c r="G333" s="21"/>
      <c r="H333" s="21"/>
      <c r="I333" s="21"/>
      <c r="J333" s="21"/>
    </row>
    <row r="334" spans="5:10">
      <c r="E334" s="21"/>
      <c r="F334" s="17"/>
      <c r="G334" s="21"/>
      <c r="H334" s="21"/>
      <c r="I334" s="21"/>
      <c r="J334" s="21"/>
    </row>
    <row r="335" spans="5:10">
      <c r="E335" s="21"/>
      <c r="F335" s="17"/>
      <c r="G335" s="21"/>
      <c r="H335" s="21"/>
      <c r="I335" s="21"/>
      <c r="J335" s="21"/>
    </row>
    <row r="336" spans="5:10">
      <c r="E336" s="21"/>
      <c r="F336" s="17"/>
      <c r="G336" s="21"/>
      <c r="H336" s="21"/>
      <c r="I336" s="21"/>
      <c r="J336" s="21"/>
    </row>
    <row r="337" spans="5:10">
      <c r="E337" s="21"/>
      <c r="F337" s="17"/>
      <c r="G337" s="21"/>
      <c r="H337" s="21"/>
      <c r="I337" s="21"/>
      <c r="J337" s="21"/>
    </row>
    <row r="338" spans="5:10">
      <c r="E338" s="21"/>
      <c r="F338" s="17"/>
      <c r="G338" s="21"/>
      <c r="H338" s="21"/>
      <c r="I338" s="21"/>
      <c r="J338" s="21"/>
    </row>
    <row r="339" spans="5:10">
      <c r="E339" s="21"/>
      <c r="F339" s="17"/>
      <c r="G339" s="21"/>
      <c r="H339" s="21"/>
      <c r="I339" s="21"/>
      <c r="J339" s="21"/>
    </row>
    <row r="340" spans="5:10">
      <c r="E340" s="21"/>
      <c r="F340" s="17"/>
      <c r="G340" s="21"/>
      <c r="H340" s="21"/>
      <c r="I340" s="21"/>
      <c r="J340" s="21"/>
    </row>
    <row r="341" spans="5:10">
      <c r="E341" s="21"/>
      <c r="F341" s="17"/>
      <c r="G341" s="21"/>
      <c r="H341" s="21"/>
      <c r="I341" s="21"/>
      <c r="J341" s="21"/>
    </row>
    <row r="342" spans="5:10">
      <c r="E342" s="21"/>
      <c r="F342" s="17"/>
      <c r="G342" s="21"/>
      <c r="H342" s="21"/>
      <c r="I342" s="21"/>
      <c r="J342" s="21"/>
    </row>
    <row r="343" spans="5:10">
      <c r="E343" s="21"/>
      <c r="F343" s="17"/>
      <c r="G343" s="21"/>
      <c r="H343" s="21"/>
      <c r="I343" s="21"/>
      <c r="J343" s="21"/>
    </row>
    <row r="344" spans="5:10">
      <c r="E344" s="21"/>
      <c r="F344" s="17"/>
      <c r="G344" s="21"/>
      <c r="H344" s="21"/>
      <c r="I344" s="21"/>
      <c r="J344" s="21"/>
    </row>
    <row r="345" spans="5:10">
      <c r="E345" s="21"/>
      <c r="F345" s="17"/>
      <c r="G345" s="21"/>
      <c r="H345" s="21"/>
      <c r="I345" s="21"/>
      <c r="J345" s="21"/>
    </row>
    <row r="346" spans="5:10">
      <c r="E346" s="21"/>
      <c r="F346" s="17"/>
      <c r="G346" s="21"/>
      <c r="H346" s="21"/>
      <c r="I346" s="21"/>
      <c r="J346" s="21"/>
    </row>
    <row r="347" spans="5:10">
      <c r="E347" s="21"/>
      <c r="F347" s="17"/>
      <c r="G347" s="21"/>
      <c r="H347" s="21"/>
      <c r="I347" s="21"/>
      <c r="J347" s="21"/>
    </row>
    <row r="348" spans="5:10">
      <c r="E348" s="21"/>
      <c r="F348" s="17"/>
      <c r="G348" s="21"/>
      <c r="H348" s="21"/>
      <c r="I348" s="21"/>
      <c r="J348" s="21"/>
    </row>
    <row r="349" spans="5:10">
      <c r="E349" s="21"/>
      <c r="F349" s="17"/>
      <c r="G349" s="21"/>
      <c r="H349" s="21"/>
      <c r="I349" s="21"/>
      <c r="J349" s="21"/>
    </row>
    <row r="350" spans="5:10">
      <c r="E350" s="21"/>
      <c r="F350" s="17"/>
      <c r="G350" s="21"/>
      <c r="H350" s="21"/>
      <c r="I350" s="21"/>
      <c r="J350" s="21"/>
    </row>
    <row r="351" spans="5:10">
      <c r="E351" s="21"/>
      <c r="F351" s="17"/>
      <c r="G351" s="21"/>
      <c r="H351" s="21"/>
      <c r="I351" s="21"/>
      <c r="J351" s="21"/>
    </row>
    <row r="352" spans="5:10">
      <c r="E352" s="21"/>
      <c r="F352" s="17"/>
      <c r="G352" s="21"/>
      <c r="H352" s="21"/>
      <c r="I352" s="21"/>
      <c r="J352" s="21"/>
    </row>
    <row r="353" spans="5:10">
      <c r="E353" s="21"/>
      <c r="F353" s="17"/>
      <c r="G353" s="21"/>
      <c r="H353" s="21"/>
      <c r="I353" s="21"/>
      <c r="J353" s="21"/>
    </row>
    <row r="354" spans="5:10">
      <c r="E354" s="21"/>
      <c r="F354" s="17"/>
      <c r="G354" s="21"/>
      <c r="H354" s="21"/>
      <c r="I354" s="21"/>
      <c r="J354" s="21"/>
    </row>
    <row r="355" spans="5:10">
      <c r="E355" s="21"/>
      <c r="F355" s="17"/>
      <c r="G355" s="21"/>
      <c r="H355" s="21"/>
      <c r="I355" s="21"/>
      <c r="J355" s="21"/>
    </row>
    <row r="356" spans="5:10">
      <c r="E356" s="21"/>
      <c r="F356" s="17"/>
      <c r="G356" s="21"/>
      <c r="H356" s="21"/>
      <c r="I356" s="21"/>
      <c r="J356" s="21"/>
    </row>
    <row r="357" spans="5:10">
      <c r="E357" s="21"/>
      <c r="F357" s="17"/>
      <c r="G357" s="21"/>
      <c r="H357" s="21"/>
      <c r="I357" s="21"/>
      <c r="J357" s="21"/>
    </row>
    <row r="358" spans="5:10">
      <c r="E358" s="21"/>
      <c r="F358" s="17"/>
      <c r="G358" s="21"/>
      <c r="H358" s="21"/>
      <c r="I358" s="21"/>
      <c r="J358" s="21"/>
    </row>
    <row r="359" spans="5:10">
      <c r="E359" s="21"/>
      <c r="F359" s="17"/>
      <c r="G359" s="21"/>
      <c r="H359" s="21"/>
      <c r="I359" s="21"/>
      <c r="J359" s="21"/>
    </row>
    <row r="360" spans="5:10">
      <c r="E360" s="21"/>
      <c r="F360" s="17"/>
      <c r="G360" s="21"/>
      <c r="H360" s="21"/>
      <c r="I360" s="21"/>
      <c r="J360" s="21"/>
    </row>
    <row r="361" spans="5:10">
      <c r="E361" s="21"/>
      <c r="F361" s="17"/>
      <c r="G361" s="21"/>
      <c r="H361" s="21"/>
      <c r="I361" s="21"/>
      <c r="J361" s="21"/>
    </row>
    <row r="362" spans="5:10">
      <c r="E362" s="21"/>
      <c r="F362" s="17"/>
      <c r="G362" s="21"/>
      <c r="H362" s="21"/>
      <c r="I362" s="21"/>
      <c r="J362" s="21"/>
    </row>
    <row r="363" spans="5:10">
      <c r="E363" s="21"/>
      <c r="F363" s="17"/>
      <c r="G363" s="21"/>
      <c r="H363" s="21"/>
      <c r="I363" s="21"/>
      <c r="J363" s="21"/>
    </row>
    <row r="364" spans="5:10">
      <c r="E364" s="21"/>
      <c r="F364" s="17"/>
      <c r="G364" s="21"/>
      <c r="H364" s="21"/>
      <c r="I364" s="21"/>
      <c r="J364" s="21"/>
    </row>
    <row r="365" spans="5:10">
      <c r="E365" s="21"/>
      <c r="F365" s="17"/>
      <c r="G365" s="21"/>
      <c r="H365" s="21"/>
      <c r="I365" s="21"/>
      <c r="J365" s="21"/>
    </row>
    <row r="366" spans="5:10">
      <c r="E366" s="21"/>
      <c r="F366" s="17"/>
      <c r="G366" s="21"/>
      <c r="H366" s="21"/>
      <c r="I366" s="21"/>
      <c r="J366" s="21"/>
    </row>
    <row r="367" spans="5:10">
      <c r="E367" s="21"/>
      <c r="F367" s="17"/>
      <c r="G367" s="21"/>
      <c r="H367" s="21"/>
      <c r="I367" s="21"/>
      <c r="J367" s="21"/>
    </row>
    <row r="368" spans="5:10">
      <c r="E368" s="21"/>
      <c r="F368" s="17"/>
      <c r="G368" s="21"/>
      <c r="H368" s="21"/>
      <c r="I368" s="21"/>
      <c r="J368" s="21"/>
    </row>
    <row r="369" spans="5:10">
      <c r="E369" s="21"/>
      <c r="F369" s="17"/>
      <c r="G369" s="21"/>
      <c r="H369" s="21"/>
      <c r="I369" s="21"/>
      <c r="J369" s="21"/>
    </row>
    <row r="370" spans="5:10">
      <c r="E370" s="21"/>
      <c r="F370" s="17"/>
      <c r="G370" s="21"/>
      <c r="H370" s="21"/>
      <c r="I370" s="21"/>
      <c r="J370" s="21"/>
    </row>
    <row r="371" spans="5:10">
      <c r="E371" s="21"/>
      <c r="F371" s="17"/>
      <c r="G371" s="21"/>
      <c r="H371" s="21"/>
      <c r="I371" s="21"/>
      <c r="J371" s="21"/>
    </row>
    <row r="372" spans="5:10">
      <c r="E372" s="21"/>
      <c r="F372" s="17"/>
      <c r="G372" s="21"/>
      <c r="H372" s="21"/>
      <c r="I372" s="21"/>
      <c r="J372" s="21"/>
    </row>
    <row r="373" spans="5:10">
      <c r="E373" s="21"/>
      <c r="F373" s="17"/>
      <c r="G373" s="21"/>
      <c r="H373" s="21"/>
      <c r="I373" s="21"/>
      <c r="J373" s="21"/>
    </row>
    <row r="374" spans="5:10">
      <c r="E374" s="21"/>
      <c r="F374" s="17"/>
      <c r="G374" s="21"/>
      <c r="H374" s="21"/>
      <c r="I374" s="21"/>
      <c r="J374" s="21"/>
    </row>
    <row r="375" spans="5:10">
      <c r="E375" s="21"/>
      <c r="F375" s="17"/>
      <c r="G375" s="21"/>
      <c r="H375" s="21"/>
      <c r="I375" s="21"/>
      <c r="J375" s="21"/>
    </row>
    <row r="376" spans="5:10">
      <c r="E376" s="21"/>
      <c r="F376" s="17"/>
      <c r="G376" s="21"/>
      <c r="H376" s="21"/>
      <c r="I376" s="21"/>
      <c r="J376" s="21"/>
    </row>
    <row r="377" spans="5:10">
      <c r="E377" s="21"/>
      <c r="F377" s="17"/>
      <c r="G377" s="21"/>
      <c r="H377" s="21"/>
      <c r="I377" s="21"/>
      <c r="J377" s="21"/>
    </row>
    <row r="378" spans="5:10">
      <c r="E378" s="21"/>
      <c r="F378" s="17"/>
      <c r="G378" s="21"/>
      <c r="H378" s="21"/>
      <c r="I378" s="21"/>
      <c r="J378" s="21"/>
    </row>
    <row r="379" spans="5:10">
      <c r="E379" s="21"/>
      <c r="F379" s="17"/>
      <c r="G379" s="21"/>
      <c r="H379" s="21"/>
      <c r="I379" s="21"/>
      <c r="J379" s="21"/>
    </row>
    <row r="380" spans="5:10">
      <c r="E380" s="21"/>
      <c r="F380" s="17"/>
      <c r="G380" s="21"/>
      <c r="H380" s="21"/>
      <c r="I380" s="21"/>
      <c r="J380" s="21"/>
    </row>
    <row r="381" spans="5:10">
      <c r="E381" s="21"/>
      <c r="F381" s="17"/>
      <c r="G381" s="21"/>
      <c r="H381" s="21"/>
      <c r="I381" s="21"/>
      <c r="J381" s="21"/>
    </row>
    <row r="382" spans="5:10">
      <c r="E382" s="21"/>
      <c r="F382" s="17"/>
      <c r="G382" s="21"/>
      <c r="H382" s="21"/>
      <c r="I382" s="21"/>
      <c r="J382" s="21"/>
    </row>
    <row r="383" spans="5:10">
      <c r="E383" s="21"/>
      <c r="F383" s="17"/>
      <c r="G383" s="21"/>
      <c r="H383" s="21"/>
      <c r="I383" s="21"/>
      <c r="J383" s="21"/>
    </row>
    <row r="384" spans="5:10">
      <c r="E384" s="21"/>
      <c r="F384" s="17"/>
      <c r="G384" s="21"/>
      <c r="H384" s="21"/>
      <c r="I384" s="21"/>
      <c r="J384" s="21"/>
    </row>
    <row r="385" spans="5:10">
      <c r="E385" s="21"/>
      <c r="F385" s="17"/>
      <c r="G385" s="21"/>
      <c r="H385" s="21"/>
      <c r="I385" s="21"/>
      <c r="J385" s="21"/>
    </row>
    <row r="386" spans="5:10">
      <c r="E386" s="21"/>
      <c r="F386" s="17"/>
      <c r="G386" s="21"/>
      <c r="H386" s="21"/>
      <c r="I386" s="21"/>
      <c r="J386" s="21"/>
    </row>
    <row r="387" spans="5:10">
      <c r="E387" s="21"/>
      <c r="F387" s="17"/>
      <c r="G387" s="21"/>
      <c r="H387" s="21"/>
      <c r="I387" s="21"/>
      <c r="J387" s="21"/>
    </row>
    <row r="388" spans="5:10">
      <c r="E388" s="21"/>
      <c r="F388" s="17"/>
      <c r="G388" s="21"/>
      <c r="H388" s="21"/>
      <c r="I388" s="21"/>
      <c r="J388" s="21"/>
    </row>
    <row r="389" spans="5:10">
      <c r="E389" s="21"/>
      <c r="F389" s="17"/>
      <c r="G389" s="21"/>
      <c r="H389" s="21"/>
      <c r="I389" s="21"/>
      <c r="J389" s="21"/>
    </row>
    <row r="390" spans="5:10">
      <c r="E390" s="21"/>
      <c r="F390" s="17"/>
      <c r="G390" s="21"/>
      <c r="H390" s="21"/>
      <c r="I390" s="21"/>
      <c r="J390" s="21"/>
    </row>
    <row r="391" spans="5:10">
      <c r="E391" s="21"/>
      <c r="F391" s="17"/>
      <c r="G391" s="21"/>
      <c r="H391" s="21"/>
      <c r="I391" s="21"/>
      <c r="J391" s="21"/>
    </row>
    <row r="392" spans="5:10">
      <c r="E392" s="21"/>
      <c r="F392" s="17"/>
      <c r="G392" s="21"/>
      <c r="H392" s="21"/>
      <c r="I392" s="21"/>
      <c r="J392" s="21"/>
    </row>
    <row r="393" spans="5:10">
      <c r="E393" s="21"/>
      <c r="F393" s="17"/>
      <c r="G393" s="21"/>
      <c r="H393" s="21"/>
      <c r="I393" s="21"/>
      <c r="J393" s="21"/>
    </row>
    <row r="394" spans="5:10">
      <c r="E394" s="21"/>
      <c r="F394" s="17"/>
      <c r="G394" s="21"/>
      <c r="H394" s="21"/>
      <c r="I394" s="21"/>
      <c r="J394" s="21"/>
    </row>
    <row r="395" spans="5:10">
      <c r="E395" s="21"/>
      <c r="F395" s="17"/>
      <c r="G395" s="21"/>
      <c r="H395" s="21"/>
      <c r="I395" s="21"/>
      <c r="J395" s="21"/>
    </row>
    <row r="396" spans="5:10">
      <c r="E396" s="21"/>
      <c r="F396" s="17"/>
      <c r="G396" s="21"/>
      <c r="H396" s="21"/>
      <c r="I396" s="21"/>
      <c r="J396" s="21"/>
    </row>
    <row r="397" spans="5:10">
      <c r="E397" s="21"/>
      <c r="F397" s="17"/>
      <c r="G397" s="21"/>
      <c r="H397" s="21"/>
      <c r="I397" s="21"/>
      <c r="J397" s="21"/>
    </row>
    <row r="398" spans="5:10">
      <c r="E398" s="21"/>
      <c r="F398" s="17"/>
      <c r="G398" s="21"/>
      <c r="H398" s="21"/>
      <c r="I398" s="21"/>
      <c r="J398" s="21"/>
    </row>
    <row r="399" spans="5:10">
      <c r="E399" s="21"/>
      <c r="F399" s="17"/>
      <c r="G399" s="21"/>
      <c r="H399" s="21"/>
      <c r="I399" s="21"/>
      <c r="J399" s="21"/>
    </row>
    <row r="400" spans="5:10">
      <c r="E400" s="21"/>
      <c r="F400" s="17"/>
      <c r="G400" s="21"/>
      <c r="H400" s="21"/>
      <c r="I400" s="21"/>
      <c r="J400" s="21"/>
    </row>
    <row r="401" spans="5:10">
      <c r="E401" s="21"/>
      <c r="F401" s="17"/>
      <c r="G401" s="21"/>
      <c r="H401" s="21"/>
      <c r="I401" s="21"/>
      <c r="J401" s="21"/>
    </row>
    <row r="402" spans="5:10">
      <c r="E402" s="21"/>
      <c r="F402" s="17"/>
      <c r="G402" s="21"/>
      <c r="H402" s="21"/>
      <c r="I402" s="21"/>
      <c r="J402" s="21"/>
    </row>
    <row r="403" spans="5:10">
      <c r="E403" s="21"/>
      <c r="F403" s="17"/>
      <c r="G403" s="21"/>
      <c r="H403" s="21"/>
      <c r="I403" s="21"/>
      <c r="J403" s="21"/>
    </row>
    <row r="404" spans="5:10">
      <c r="E404" s="21"/>
      <c r="F404" s="17"/>
      <c r="G404" s="21"/>
      <c r="H404" s="21"/>
      <c r="I404" s="21"/>
      <c r="J404" s="21"/>
    </row>
    <row r="405" spans="5:10">
      <c r="E405" s="21"/>
      <c r="F405" s="17"/>
      <c r="G405" s="21"/>
      <c r="H405" s="21"/>
      <c r="I405" s="21"/>
      <c r="J405" s="21"/>
    </row>
    <row r="406" spans="5:10">
      <c r="E406" s="21"/>
      <c r="F406" s="17"/>
      <c r="G406" s="21"/>
      <c r="H406" s="21"/>
      <c r="I406" s="21"/>
      <c r="J406" s="21"/>
    </row>
    <row r="407" spans="5:10">
      <c r="E407" s="21"/>
      <c r="F407" s="17"/>
      <c r="G407" s="21"/>
      <c r="H407" s="21"/>
      <c r="I407" s="21"/>
      <c r="J407" s="21"/>
    </row>
    <row r="408" spans="5:10">
      <c r="E408" s="21"/>
      <c r="F408" s="17"/>
      <c r="G408" s="21"/>
      <c r="H408" s="21"/>
      <c r="I408" s="21"/>
      <c r="J408" s="21"/>
    </row>
    <row r="409" spans="5:10">
      <c r="E409" s="21"/>
      <c r="F409" s="17"/>
      <c r="G409" s="21"/>
      <c r="H409" s="21"/>
      <c r="I409" s="21"/>
      <c r="J409" s="21"/>
    </row>
    <row r="410" spans="5:10">
      <c r="E410" s="21"/>
      <c r="F410" s="17"/>
      <c r="G410" s="21"/>
      <c r="H410" s="21"/>
      <c r="I410" s="21"/>
      <c r="J410" s="21"/>
    </row>
    <row r="411" spans="5:10">
      <c r="E411" s="21"/>
      <c r="F411" s="17"/>
      <c r="G411" s="21"/>
      <c r="H411" s="21"/>
      <c r="I411" s="21"/>
      <c r="J411" s="21"/>
    </row>
    <row r="412" spans="5:10">
      <c r="E412" s="21"/>
      <c r="F412" s="17"/>
      <c r="G412" s="21"/>
      <c r="H412" s="21"/>
      <c r="I412" s="21"/>
      <c r="J412" s="21"/>
    </row>
    <row r="413" spans="5:10">
      <c r="E413" s="21"/>
      <c r="F413" s="17"/>
      <c r="G413" s="21"/>
      <c r="H413" s="21"/>
      <c r="I413" s="21"/>
      <c r="J413" s="21"/>
    </row>
    <row r="414" spans="5:10">
      <c r="E414" s="21"/>
      <c r="F414" s="17"/>
      <c r="G414" s="21"/>
      <c r="H414" s="21"/>
      <c r="I414" s="21"/>
      <c r="J414" s="21"/>
    </row>
    <row r="415" spans="5:10">
      <c r="E415" s="21"/>
      <c r="F415" s="17"/>
      <c r="G415" s="21"/>
      <c r="H415" s="21"/>
      <c r="I415" s="21"/>
      <c r="J415" s="21"/>
    </row>
    <row r="416" spans="5:10">
      <c r="E416" s="21"/>
      <c r="F416" s="17"/>
      <c r="G416" s="21"/>
      <c r="H416" s="21"/>
      <c r="I416" s="21"/>
      <c r="J416" s="21"/>
    </row>
    <row r="417" spans="5:10">
      <c r="E417" s="21"/>
      <c r="F417" s="17"/>
      <c r="G417" s="21"/>
      <c r="H417" s="21"/>
      <c r="I417" s="21"/>
      <c r="J417" s="21"/>
    </row>
    <row r="418" spans="5:10">
      <c r="E418" s="21"/>
      <c r="F418" s="17"/>
      <c r="G418" s="21"/>
      <c r="H418" s="21"/>
      <c r="I418" s="21"/>
      <c r="J418" s="21"/>
    </row>
    <row r="419" spans="5:10">
      <c r="E419" s="21"/>
      <c r="F419" s="17"/>
      <c r="G419" s="21"/>
      <c r="H419" s="21"/>
      <c r="I419" s="21"/>
      <c r="J419" s="21"/>
    </row>
    <row r="420" spans="5:10">
      <c r="E420" s="21"/>
      <c r="F420" s="17"/>
      <c r="G420" s="21"/>
      <c r="H420" s="21"/>
      <c r="I420" s="21"/>
      <c r="J420" s="21"/>
    </row>
    <row r="421" spans="5:10">
      <c r="E421" s="21"/>
      <c r="F421" s="17"/>
      <c r="G421" s="21"/>
      <c r="H421" s="21"/>
      <c r="I421" s="21"/>
      <c r="J421" s="21"/>
    </row>
    <row r="422" spans="5:10">
      <c r="E422" s="21"/>
      <c r="F422" s="17"/>
      <c r="G422" s="21"/>
      <c r="H422" s="21"/>
      <c r="I422" s="21"/>
      <c r="J422" s="21"/>
    </row>
    <row r="423" spans="5:10">
      <c r="E423" s="21"/>
      <c r="F423" s="17"/>
      <c r="G423" s="21"/>
      <c r="H423" s="21"/>
      <c r="I423" s="21"/>
      <c r="J423" s="21"/>
    </row>
    <row r="424" spans="5:10">
      <c r="E424" s="21"/>
      <c r="F424" s="17"/>
      <c r="G424" s="21"/>
      <c r="H424" s="21"/>
      <c r="I424" s="21"/>
      <c r="J424" s="21"/>
    </row>
    <row r="425" spans="5:10">
      <c r="E425" s="21"/>
      <c r="F425" s="17"/>
      <c r="G425" s="21"/>
      <c r="H425" s="21"/>
      <c r="I425" s="21"/>
      <c r="J425" s="21"/>
    </row>
    <row r="426" spans="5:10">
      <c r="E426" s="21"/>
      <c r="F426" s="17"/>
      <c r="G426" s="21"/>
      <c r="H426" s="21"/>
      <c r="I426" s="21"/>
      <c r="J426" s="21"/>
    </row>
    <row r="427" spans="5:10">
      <c r="E427" s="21"/>
      <c r="F427" s="17"/>
      <c r="G427" s="21"/>
      <c r="H427" s="21"/>
      <c r="I427" s="21"/>
      <c r="J427" s="21"/>
    </row>
    <row r="428" spans="5:10">
      <c r="E428" s="21"/>
      <c r="F428" s="17"/>
      <c r="G428" s="21"/>
      <c r="H428" s="21"/>
      <c r="I428" s="21"/>
      <c r="J428" s="21"/>
    </row>
    <row r="429" spans="5:10">
      <c r="E429" s="21"/>
      <c r="F429" s="17"/>
      <c r="G429" s="21"/>
      <c r="H429" s="21"/>
      <c r="I429" s="21"/>
      <c r="J429" s="21"/>
    </row>
    <row r="430" spans="5:10">
      <c r="E430" s="21"/>
      <c r="F430" s="17"/>
      <c r="G430" s="21"/>
      <c r="H430" s="21"/>
      <c r="I430" s="21"/>
      <c r="J430" s="21"/>
    </row>
    <row r="431" spans="5:10">
      <c r="E431" s="21"/>
      <c r="F431" s="17"/>
      <c r="G431" s="21"/>
      <c r="H431" s="21"/>
      <c r="I431" s="21"/>
      <c r="J431" s="21"/>
    </row>
    <row r="432" spans="5: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sheetData>
  <dataConsolidate/>
  <mergeCells count="48">
    <mergeCell ref="H270:H271"/>
    <mergeCell ref="I270:I271"/>
    <mergeCell ref="A272:B272"/>
    <mergeCell ref="A270:B271"/>
    <mergeCell ref="C270:D271"/>
    <mergeCell ref="E270:E271"/>
    <mergeCell ref="F270:F271"/>
    <mergeCell ref="G270:G271"/>
    <mergeCell ref="Z170:AB170"/>
    <mergeCell ref="Z171:AG171"/>
    <mergeCell ref="B190:D190"/>
    <mergeCell ref="B195:D195"/>
    <mergeCell ref="B199:D199"/>
    <mergeCell ref="B6:D6"/>
    <mergeCell ref="A1:J1"/>
    <mergeCell ref="A2:J2"/>
    <mergeCell ref="B3:D3"/>
    <mergeCell ref="B4:D4"/>
    <mergeCell ref="B5:D5"/>
    <mergeCell ref="Z167:AG167"/>
    <mergeCell ref="AH120:AO120"/>
    <mergeCell ref="B7:D7"/>
    <mergeCell ref="A9:A11"/>
    <mergeCell ref="B9:B10"/>
    <mergeCell ref="C9:C10"/>
    <mergeCell ref="A13:J13"/>
    <mergeCell ref="T15:X15"/>
    <mergeCell ref="Z120:AF120"/>
    <mergeCell ref="AH123:AJ123"/>
    <mergeCell ref="S160:U161"/>
    <mergeCell ref="T69:X69"/>
    <mergeCell ref="T95:X95"/>
    <mergeCell ref="T120:X120"/>
    <mergeCell ref="M165:T165"/>
    <mergeCell ref="M166:O166"/>
    <mergeCell ref="M167:O167"/>
    <mergeCell ref="B203:D203"/>
    <mergeCell ref="B207:D207"/>
    <mergeCell ref="A266:B266"/>
    <mergeCell ref="A267:B267"/>
    <mergeCell ref="B217:D217"/>
    <mergeCell ref="L257:R258"/>
    <mergeCell ref="B264:D264"/>
    <mergeCell ref="B225:C225"/>
    <mergeCell ref="B226:C226"/>
    <mergeCell ref="B227:C227"/>
    <mergeCell ref="B237:D237"/>
    <mergeCell ref="B255:D255"/>
  </mergeCells>
  <dataValidations count="3">
    <dataValidation type="list" allowBlank="1" showInputMessage="1" showErrorMessage="1" sqref="B19 B25 B31 B37 B43 B49 B55 B61 B74 B81 B88 B99 B106 B113 B126 B133 B140 B147 B154 B166 B171 B176 B194 B198 B202 B206 A210:A216 D259:D263 D221:D223 D225:D227 D229:D230 D232:D236 D240 D242:D244 D246:D247 D249:D253" xr:uid="{00000000-0002-0000-1B00-000000000000}">
      <formula1>$U$1:$U$3</formula1>
    </dataValidation>
    <dataValidation type="list" allowBlank="1" showInputMessage="1" showErrorMessage="1" promptTitle="College" prompt="Choose college for graduate student.  If tuition is not allowed by sponsor, choose Not Allowed." sqref="C132:C136 C139:C143 C146:C150 C153:C157 C125:C129" xr:uid="{00000000-0002-0000-1B00-000001000000}">
      <formula1>$AH$126:$AH$161</formula1>
    </dataValidation>
    <dataValidation allowBlank="1" sqref="B228:B236" xr:uid="{00000000-0002-0000-1B00-000002000000}"/>
  </dataValidations>
  <pageMargins left="0.25" right="0.25" top="0.75" bottom="0.75" header="0.3" footer="0.3"/>
  <pageSetup scale="89"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pageSetUpPr fitToPage="1"/>
  </sheetPr>
  <dimension ref="A1:AR542"/>
  <sheetViews>
    <sheetView zoomScale="90" zoomScaleNormal="90" workbookViewId="0">
      <selection sqref="A1:O1"/>
    </sheetView>
  </sheetViews>
  <sheetFormatPr defaultColWidth="9.109375" defaultRowHeight="13.2"/>
  <cols>
    <col min="1" max="1" width="30.109375" customWidth="1"/>
    <col min="2" max="2" width="24" customWidth="1"/>
    <col min="3" max="3" width="35.44140625" bestFit="1" customWidth="1"/>
    <col min="4" max="4" width="15.5546875" customWidth="1"/>
    <col min="5" max="5" width="14.6640625" customWidth="1"/>
    <col min="6" max="6" width="14.6640625" style="4" customWidth="1"/>
    <col min="7" max="10" width="14.6640625" customWidth="1"/>
    <col min="11" max="11" width="10.33203125" customWidth="1"/>
    <col min="12" max="12" width="15.6640625" customWidth="1"/>
    <col min="13" max="13" width="16.5546875" customWidth="1"/>
    <col min="14" max="25" width="10.6640625" customWidth="1"/>
    <col min="26" max="26" width="17.88671875" customWidth="1"/>
    <col min="27" max="27" width="18.109375" customWidth="1"/>
    <col min="28" max="33" width="10.6640625" customWidth="1"/>
    <col min="34" max="34" width="36.6640625" bestFit="1" customWidth="1"/>
  </cols>
  <sheetData>
    <row r="1" spans="1:24" s="111" customFormat="1" ht="17.399999999999999">
      <c r="A1" s="611" t="s">
        <v>200</v>
      </c>
      <c r="B1" s="611"/>
      <c r="C1" s="611"/>
      <c r="D1" s="611"/>
      <c r="E1" s="611"/>
      <c r="F1" s="611"/>
      <c r="G1" s="611"/>
      <c r="H1" s="611"/>
      <c r="I1" s="611"/>
      <c r="J1" s="611"/>
      <c r="K1" s="108"/>
      <c r="M1" s="565"/>
      <c r="N1" s="110"/>
      <c r="O1" s="110"/>
      <c r="P1" s="109"/>
      <c r="U1" s="111" t="s">
        <v>328</v>
      </c>
    </row>
    <row r="2" spans="1:24" s="111" customFormat="1" ht="15">
      <c r="A2" s="697" t="s">
        <v>110</v>
      </c>
      <c r="B2" s="697"/>
      <c r="C2" s="697"/>
      <c r="D2" s="697"/>
      <c r="E2" s="697"/>
      <c r="F2" s="697"/>
      <c r="G2" s="697"/>
      <c r="H2" s="697"/>
      <c r="I2" s="697"/>
      <c r="J2" s="697"/>
      <c r="K2" s="1"/>
      <c r="L2" s="1"/>
      <c r="M2" s="1"/>
      <c r="N2" s="1"/>
      <c r="O2" s="1"/>
      <c r="P2" s="1"/>
      <c r="Q2" s="1"/>
      <c r="U2" s="111" t="s">
        <v>329</v>
      </c>
    </row>
    <row r="3" spans="1:24" s="111" customFormat="1" ht="15.6">
      <c r="A3" s="108" t="s">
        <v>79</v>
      </c>
      <c r="B3" s="643">
        <v>2104048</v>
      </c>
      <c r="C3" s="643"/>
      <c r="D3" s="643"/>
      <c r="G3" s="108"/>
      <c r="I3" s="108"/>
      <c r="J3" s="130"/>
      <c r="K3" s="108"/>
      <c r="L3" s="110"/>
      <c r="M3" s="110"/>
      <c r="N3" s="110"/>
      <c r="O3" s="110"/>
      <c r="P3" s="110"/>
      <c r="Q3" s="109"/>
      <c r="U3" s="111" t="s">
        <v>330</v>
      </c>
    </row>
    <row r="4" spans="1:24" s="111" customFormat="1" ht="15.6">
      <c r="A4" s="108" t="s">
        <v>70</v>
      </c>
      <c r="B4" s="681" t="s">
        <v>346</v>
      </c>
      <c r="C4" s="681"/>
      <c r="D4" s="681"/>
    </row>
    <row r="5" spans="1:24" s="111" customFormat="1" ht="15.6">
      <c r="A5" s="108" t="s">
        <v>84</v>
      </c>
      <c r="B5" s="681" t="s">
        <v>344</v>
      </c>
      <c r="C5" s="681"/>
      <c r="D5" s="681"/>
      <c r="F5" s="109"/>
      <c r="K5" s="108"/>
    </row>
    <row r="6" spans="1:24" s="111" customFormat="1" ht="15.6">
      <c r="A6" s="108" t="s">
        <v>182</v>
      </c>
      <c r="B6" s="609"/>
      <c r="C6" s="609"/>
      <c r="D6" s="609"/>
      <c r="K6" s="108"/>
    </row>
    <row r="7" spans="1:24" s="111" customFormat="1" ht="15.6">
      <c r="A7" s="108" t="s">
        <v>248</v>
      </c>
      <c r="B7" s="644"/>
      <c r="C7" s="644"/>
      <c r="D7" s="644"/>
      <c r="K7" s="108"/>
    </row>
    <row r="8" spans="1:24" s="111" customFormat="1" ht="15.6">
      <c r="A8" s="108"/>
      <c r="B8" s="130"/>
      <c r="C8" s="130"/>
      <c r="D8" s="130"/>
      <c r="F8" s="109"/>
      <c r="K8" s="108"/>
      <c r="L8" s="293"/>
    </row>
    <row r="9" spans="1:24" s="111" customFormat="1" ht="15.6">
      <c r="A9" s="683" t="s">
        <v>331</v>
      </c>
      <c r="B9" s="684" t="s">
        <v>332</v>
      </c>
      <c r="C9" s="684" t="s">
        <v>333</v>
      </c>
      <c r="D9" s="130"/>
      <c r="F9" s="109"/>
      <c r="K9" s="108"/>
      <c r="L9" s="293"/>
    </row>
    <row r="10" spans="1:24" s="111" customFormat="1" ht="15.6">
      <c r="A10" s="683"/>
      <c r="B10" s="684"/>
      <c r="C10" s="684"/>
      <c r="D10" s="130"/>
      <c r="F10" s="109"/>
      <c r="K10" s="108"/>
      <c r="L10" s="293"/>
    </row>
    <row r="11" spans="1:24" s="111" customFormat="1" ht="15.6">
      <c r="A11" s="683"/>
      <c r="B11" s="493">
        <f>J19+J22</f>
        <v>0</v>
      </c>
      <c r="C11" s="493">
        <v>0</v>
      </c>
      <c r="D11" s="495"/>
      <c r="F11" s="109"/>
      <c r="K11" s="108"/>
      <c r="L11" s="293"/>
    </row>
    <row r="12" spans="1:24" s="111" customFormat="1" ht="16.2" thickBot="1">
      <c r="A12" s="108"/>
      <c r="B12" s="130"/>
      <c r="C12" s="130"/>
      <c r="D12" s="130"/>
      <c r="F12" s="109"/>
      <c r="K12" s="108"/>
      <c r="L12" s="293"/>
    </row>
    <row r="13" spans="1:24" ht="15" customHeight="1" thickBot="1">
      <c r="A13" s="612" t="s">
        <v>183</v>
      </c>
      <c r="B13" s="612"/>
      <c r="C13" s="612"/>
      <c r="D13" s="612"/>
      <c r="E13" s="612"/>
      <c r="F13" s="612"/>
      <c r="G13" s="612"/>
      <c r="H13" s="612"/>
      <c r="I13" s="612"/>
      <c r="J13" s="612"/>
      <c r="K13" s="107"/>
      <c r="M13" s="37" t="s">
        <v>74</v>
      </c>
      <c r="N13" s="38"/>
      <c r="O13" s="39"/>
      <c r="P13" s="225">
        <f>'Cumulative Budget Request '!Q6</f>
        <v>566</v>
      </c>
    </row>
    <row r="14" spans="1:24" ht="13.8" thickBot="1">
      <c r="J14" s="33"/>
      <c r="M14" s="40" t="s">
        <v>75</v>
      </c>
      <c r="N14" s="41"/>
      <c r="O14" s="41"/>
      <c r="P14" s="226">
        <f>'Cumulative Budget Request '!Q7</f>
        <v>0.03</v>
      </c>
    </row>
    <row r="15" spans="1:24">
      <c r="A15" s="1" t="s">
        <v>16</v>
      </c>
      <c r="C15" s="58"/>
      <c r="D15" s="58"/>
      <c r="E15" s="8"/>
      <c r="F15" s="8"/>
      <c r="G15" s="8"/>
      <c r="H15" s="8"/>
      <c r="I15" s="8"/>
      <c r="J15" s="45"/>
      <c r="L15" s="58" t="s">
        <v>118</v>
      </c>
      <c r="M15" s="71" t="s">
        <v>80</v>
      </c>
      <c r="N15" s="71"/>
      <c r="O15" s="71" t="s">
        <v>245</v>
      </c>
      <c r="P15" s="71" t="s">
        <v>108</v>
      </c>
      <c r="Q15" s="71" t="s">
        <v>18</v>
      </c>
      <c r="R15" s="71"/>
      <c r="T15" s="660" t="s">
        <v>116</v>
      </c>
      <c r="U15" s="660"/>
      <c r="V15" s="660"/>
      <c r="W15" s="660"/>
      <c r="X15" s="660"/>
    </row>
    <row r="16" spans="1:24">
      <c r="A16" s="1" t="s">
        <v>17</v>
      </c>
      <c r="C16" s="92"/>
      <c r="D16" s="92"/>
      <c r="E16" s="18" t="s">
        <v>2</v>
      </c>
      <c r="F16" s="18" t="s">
        <v>3</v>
      </c>
      <c r="G16" s="18" t="s">
        <v>4</v>
      </c>
      <c r="H16" s="18" t="s">
        <v>8</v>
      </c>
      <c r="I16" s="18" t="s">
        <v>9</v>
      </c>
      <c r="J16" s="46" t="s">
        <v>1</v>
      </c>
      <c r="L16" s="78" t="s">
        <v>117</v>
      </c>
      <c r="M16" s="46" t="s">
        <v>15</v>
      </c>
      <c r="N16" s="46" t="s">
        <v>245</v>
      </c>
      <c r="O16" s="46" t="s">
        <v>101</v>
      </c>
      <c r="P16" s="46" t="s">
        <v>109</v>
      </c>
      <c r="Q16" s="46" t="s">
        <v>111</v>
      </c>
      <c r="R16" s="46" t="s">
        <v>101</v>
      </c>
      <c r="S16" s="23"/>
      <c r="T16" s="24" t="s">
        <v>31</v>
      </c>
      <c r="U16" s="15" t="s">
        <v>32</v>
      </c>
      <c r="V16" s="15" t="s">
        <v>33</v>
      </c>
      <c r="W16" s="15" t="s">
        <v>34</v>
      </c>
      <c r="X16" s="15" t="s">
        <v>35</v>
      </c>
    </row>
    <row r="17" spans="1:28">
      <c r="A17" s="58" t="s">
        <v>61</v>
      </c>
      <c r="B17" s="58" t="s">
        <v>62</v>
      </c>
      <c r="D17" s="4"/>
      <c r="E17" s="3"/>
      <c r="F17" s="3"/>
      <c r="G17" s="3"/>
      <c r="H17" s="3"/>
      <c r="I17" s="3"/>
      <c r="J17" s="47"/>
      <c r="L17" s="24"/>
      <c r="M17" s="63"/>
      <c r="N17" s="63"/>
      <c r="O17" s="63"/>
      <c r="P17" s="229"/>
      <c r="Q17" s="63"/>
      <c r="R17" s="229"/>
      <c r="S17" s="3"/>
      <c r="T17" s="24"/>
      <c r="U17" s="15"/>
      <c r="V17" s="15"/>
      <c r="W17" s="15"/>
      <c r="X17" s="15"/>
      <c r="Y17" s="4"/>
      <c r="Z17" s="4"/>
      <c r="AA17" s="4"/>
      <c r="AB17" s="4"/>
    </row>
    <row r="18" spans="1:28">
      <c r="A18" s="103"/>
      <c r="B18" s="15" t="s">
        <v>334</v>
      </c>
      <c r="D18" s="34" t="s">
        <v>121</v>
      </c>
      <c r="E18" s="100">
        <f>ROUND($Q18*$R18,6)</f>
        <v>0</v>
      </c>
      <c r="F18" s="100">
        <f>ROUND($Q19*$R19,6)</f>
        <v>0</v>
      </c>
      <c r="G18" s="100">
        <f>ROUND($Q20*$R20,6)</f>
        <v>0</v>
      </c>
      <c r="H18" s="100">
        <f>ROUND($Q21*$R21,6)</f>
        <v>0</v>
      </c>
      <c r="I18" s="100">
        <f>ROUND($Q22*$R22,6)</f>
        <v>0</v>
      </c>
      <c r="J18" s="47"/>
      <c r="L18" s="150">
        <v>0</v>
      </c>
      <c r="M18" s="230">
        <f>ROUND(L18/12,2)</f>
        <v>0</v>
      </c>
      <c r="N18" s="230">
        <v>0</v>
      </c>
      <c r="O18" s="224">
        <v>0</v>
      </c>
      <c r="P18" s="227">
        <v>1.03</v>
      </c>
      <c r="Q18" s="228">
        <v>0</v>
      </c>
      <c r="R18" s="224">
        <v>12</v>
      </c>
      <c r="S18" s="3"/>
      <c r="T18" s="25" t="e">
        <f>(E20+E21)/E19</f>
        <v>#DIV/0!</v>
      </c>
      <c r="U18" s="25" t="e">
        <f>(F20+F21)/F19</f>
        <v>#DIV/0!</v>
      </c>
      <c r="V18" s="25" t="e">
        <f>(G20+G21)/G19</f>
        <v>#DIV/0!</v>
      </c>
      <c r="W18" s="25" t="e">
        <f>(H20+H21)/H19</f>
        <v>#DIV/0!</v>
      </c>
      <c r="X18" s="25" t="e">
        <f>(I20+I21)/I19</f>
        <v>#DIV/0!</v>
      </c>
      <c r="Y18" s="4"/>
      <c r="Z18" s="4"/>
      <c r="AA18" s="4"/>
      <c r="AB18" s="4"/>
    </row>
    <row r="19" spans="1:28">
      <c r="B19" s="29" t="s">
        <v>328</v>
      </c>
      <c r="C19" s="100"/>
      <c r="D19" s="74" t="s">
        <v>15</v>
      </c>
      <c r="E19" s="57">
        <f>ROUND((M18+N18)*E18*P18,0)</f>
        <v>0</v>
      </c>
      <c r="F19" s="57">
        <f>ROUND((M18+N18)*F18*P18*P19,0)</f>
        <v>0</v>
      </c>
      <c r="G19" s="57">
        <f>ROUND((M18+N18)*G18*P18*P19*P20,0)</f>
        <v>0</v>
      </c>
      <c r="H19" s="57">
        <f>ROUND((M18+N18)*H18*P18*P19*P20*P21,0)</f>
        <v>0</v>
      </c>
      <c r="I19" s="57">
        <f>ROUND((M18+N18)*I18*P18*P19*P20*P21*P22,0)</f>
        <v>0</v>
      </c>
      <c r="J19" s="172">
        <f>SUM(E19:I19)</f>
        <v>0</v>
      </c>
      <c r="L19" s="231"/>
      <c r="M19" s="63"/>
      <c r="N19" s="63"/>
      <c r="O19" s="63"/>
      <c r="P19" s="227">
        <v>1.03</v>
      </c>
      <c r="Q19" s="228">
        <v>0</v>
      </c>
      <c r="R19" s="224">
        <v>12</v>
      </c>
      <c r="S19" s="17"/>
    </row>
    <row r="20" spans="1:28">
      <c r="A20" s="10"/>
      <c r="B20" s="4"/>
      <c r="C20" s="100"/>
      <c r="D20" s="74" t="s">
        <v>30</v>
      </c>
      <c r="E20" s="57">
        <f>ROUND(E19*$P$13,0)</f>
        <v>0</v>
      </c>
      <c r="F20" s="57">
        <f>ROUND(F19*$P$13,0)</f>
        <v>0</v>
      </c>
      <c r="G20" s="57">
        <f>ROUND(G19*$P$13,0)</f>
        <v>0</v>
      </c>
      <c r="H20" s="57">
        <f>ROUND(H19*$P$13,0)</f>
        <v>0</v>
      </c>
      <c r="I20" s="57">
        <f>ROUND(I19*$P$13,0)</f>
        <v>0</v>
      </c>
      <c r="J20" s="172">
        <f>SUM(E20:I20)</f>
        <v>0</v>
      </c>
      <c r="L20" s="231"/>
      <c r="M20" s="63"/>
      <c r="N20" s="63"/>
      <c r="O20" s="63"/>
      <c r="P20" s="227">
        <v>1.03</v>
      </c>
      <c r="Q20" s="228">
        <v>0</v>
      </c>
      <c r="R20" s="224">
        <v>12</v>
      </c>
      <c r="S20" s="17"/>
      <c r="T20" s="25"/>
      <c r="U20" s="25"/>
      <c r="V20" s="25"/>
      <c r="W20" s="25"/>
      <c r="X20" s="25"/>
    </row>
    <row r="21" spans="1:28" ht="15">
      <c r="A21" s="10"/>
      <c r="B21" s="4"/>
      <c r="C21" s="100"/>
      <c r="D21" s="74" t="s">
        <v>29</v>
      </c>
      <c r="E21" s="184">
        <f>ROUND($P$14*E18,0)</f>
        <v>0</v>
      </c>
      <c r="F21" s="184">
        <f>ROUND($P$14*F18,0)</f>
        <v>0</v>
      </c>
      <c r="G21" s="184">
        <f>ROUND($P$14*G18,0)</f>
        <v>0</v>
      </c>
      <c r="H21" s="184">
        <f>ROUND($P$14*H18,0)</f>
        <v>0</v>
      </c>
      <c r="I21" s="184">
        <f>ROUND($P$14*I18,0)</f>
        <v>0</v>
      </c>
      <c r="J21" s="181">
        <f>SUM(E21:I21)</f>
        <v>0</v>
      </c>
      <c r="L21" s="231"/>
      <c r="M21" s="63"/>
      <c r="N21" s="63"/>
      <c r="O21" s="63"/>
      <c r="P21" s="227">
        <v>1.03</v>
      </c>
      <c r="Q21" s="228">
        <v>0</v>
      </c>
      <c r="R21" s="224">
        <v>12</v>
      </c>
      <c r="S21" s="17"/>
      <c r="T21" s="25"/>
      <c r="U21" s="25"/>
      <c r="V21" s="25"/>
      <c r="W21" s="25"/>
      <c r="X21" s="25"/>
    </row>
    <row r="22" spans="1:28">
      <c r="A22" s="10"/>
      <c r="B22" s="4"/>
      <c r="C22" s="100"/>
      <c r="D22" s="77" t="s">
        <v>171</v>
      </c>
      <c r="E22" s="185">
        <f>SUM(E20:E21)</f>
        <v>0</v>
      </c>
      <c r="F22" s="185">
        <f t="shared" ref="F22:I22" si="0">SUM(F20:F21)</f>
        <v>0</v>
      </c>
      <c r="G22" s="185">
        <f t="shared" si="0"/>
        <v>0</v>
      </c>
      <c r="H22" s="185">
        <f t="shared" si="0"/>
        <v>0</v>
      </c>
      <c r="I22" s="185">
        <f t="shared" si="0"/>
        <v>0</v>
      </c>
      <c r="J22" s="186">
        <f>SUM(J20:J21)</f>
        <v>0</v>
      </c>
      <c r="L22" s="231"/>
      <c r="M22" s="63"/>
      <c r="N22" s="63"/>
      <c r="O22" s="63"/>
      <c r="P22" s="227">
        <v>1.03</v>
      </c>
      <c r="Q22" s="228">
        <v>0</v>
      </c>
      <c r="R22" s="224">
        <v>12</v>
      </c>
      <c r="S22" s="17"/>
      <c r="T22" s="25"/>
      <c r="U22" s="25"/>
      <c r="V22" s="25"/>
      <c r="W22" s="25"/>
      <c r="X22" s="25"/>
    </row>
    <row r="23" spans="1:28">
      <c r="A23" s="10"/>
      <c r="B23" s="4"/>
      <c r="C23" s="100"/>
      <c r="D23" s="74"/>
      <c r="E23" s="17"/>
      <c r="F23" s="17"/>
      <c r="G23" s="17"/>
      <c r="H23" s="17"/>
      <c r="I23" s="17"/>
      <c r="J23" s="26"/>
      <c r="L23" s="231"/>
      <c r="M23" s="63"/>
      <c r="N23" s="63"/>
      <c r="O23" s="63"/>
      <c r="P23" s="32"/>
      <c r="Q23" s="63"/>
      <c r="R23" s="32"/>
      <c r="S23" s="17"/>
      <c r="T23" s="5"/>
      <c r="U23" s="4"/>
    </row>
    <row r="24" spans="1:28">
      <c r="A24" s="494"/>
      <c r="B24" s="15" t="s">
        <v>334</v>
      </c>
      <c r="C24" s="101"/>
      <c r="D24" s="34" t="s">
        <v>121</v>
      </c>
      <c r="E24" s="100">
        <f>ROUND($Q24*$R24,6)</f>
        <v>0</v>
      </c>
      <c r="F24" s="100">
        <f>ROUND($Q25*$R25,6)</f>
        <v>0</v>
      </c>
      <c r="G24" s="100">
        <f>ROUND($Q26*$R26,6)</f>
        <v>0</v>
      </c>
      <c r="H24" s="100">
        <f>ROUND($Q27*$R27,6)</f>
        <v>0</v>
      </c>
      <c r="I24" s="100">
        <f>ROUND($Q28*$R28,6)</f>
        <v>0</v>
      </c>
      <c r="J24" s="47"/>
      <c r="L24" s="150">
        <v>0</v>
      </c>
      <c r="M24" s="230">
        <f>ROUND(L24/12,2)</f>
        <v>0</v>
      </c>
      <c r="N24" s="230">
        <v>0</v>
      </c>
      <c r="O24" s="224">
        <v>0</v>
      </c>
      <c r="P24" s="227">
        <v>1.03</v>
      </c>
      <c r="Q24" s="228">
        <v>0</v>
      </c>
      <c r="R24" s="76">
        <f>$R$18</f>
        <v>12</v>
      </c>
      <c r="S24" s="3"/>
      <c r="T24" s="25" t="e">
        <f>(E26+E27)/E25</f>
        <v>#DIV/0!</v>
      </c>
      <c r="U24" s="25" t="e">
        <f>(F26+F27)/F25</f>
        <v>#DIV/0!</v>
      </c>
      <c r="V24" s="25" t="e">
        <f>(G26+G27)/G25</f>
        <v>#DIV/0!</v>
      </c>
      <c r="W24" s="25" t="e">
        <f>(H26+H27)/H25</f>
        <v>#DIV/0!</v>
      </c>
      <c r="X24" s="25" t="e">
        <f>(I26+I27)/I25</f>
        <v>#DIV/0!</v>
      </c>
    </row>
    <row r="25" spans="1:28">
      <c r="A25" s="10"/>
      <c r="B25" s="29" t="s">
        <v>328</v>
      </c>
      <c r="C25" s="100"/>
      <c r="D25" s="74" t="s">
        <v>15</v>
      </c>
      <c r="E25" s="57">
        <f>ROUND((M24+N24)*E24*P24,0)</f>
        <v>0</v>
      </c>
      <c r="F25" s="57">
        <f>ROUND((M24+N24)*F24*P24*P25,0)</f>
        <v>0</v>
      </c>
      <c r="G25" s="57">
        <f>ROUND((M24+N24)*G24*P24*P25*P26,0)</f>
        <v>0</v>
      </c>
      <c r="H25" s="57">
        <f>ROUND((M24+N24)*H24*P24*P25*P26*P27,0)</f>
        <v>0</v>
      </c>
      <c r="I25" s="57">
        <f>ROUND((M24+N24)*I24*P24*P25*P26*P27*P28,0)</f>
        <v>0</v>
      </c>
      <c r="J25" s="172">
        <f>SUM(E25:I25)</f>
        <v>0</v>
      </c>
      <c r="L25" s="231"/>
      <c r="M25" s="63"/>
      <c r="N25" s="63"/>
      <c r="O25" s="63"/>
      <c r="P25" s="227">
        <v>1.03</v>
      </c>
      <c r="Q25" s="228">
        <v>0</v>
      </c>
      <c r="R25" s="76">
        <f>$R$19</f>
        <v>12</v>
      </c>
      <c r="S25" s="17"/>
    </row>
    <row r="26" spans="1:28" ht="15" customHeight="1">
      <c r="A26" s="10"/>
      <c r="B26" s="4"/>
      <c r="C26" s="100"/>
      <c r="D26" s="74" t="s">
        <v>30</v>
      </c>
      <c r="E26" s="57">
        <f>ROUND(E25*$P$13,0)</f>
        <v>0</v>
      </c>
      <c r="F26" s="57">
        <f>ROUND(F25*$P$13,0)</f>
        <v>0</v>
      </c>
      <c r="G26" s="57">
        <f>ROUND(G25*$P$13,0)</f>
        <v>0</v>
      </c>
      <c r="H26" s="57">
        <f>ROUND(H25*$P$13,0)</f>
        <v>0</v>
      </c>
      <c r="I26" s="57">
        <f>ROUND(I25*$P$13,0)</f>
        <v>0</v>
      </c>
      <c r="J26" s="172">
        <f>SUM(E26:I26)</f>
        <v>0</v>
      </c>
      <c r="L26" s="231"/>
      <c r="M26" s="63"/>
      <c r="N26" s="63"/>
      <c r="O26" s="63"/>
      <c r="P26" s="227">
        <v>1.03</v>
      </c>
      <c r="Q26" s="228">
        <v>0</v>
      </c>
      <c r="R26" s="76">
        <f>$R$20</f>
        <v>12</v>
      </c>
      <c r="S26" s="17"/>
      <c r="T26" s="25"/>
      <c r="U26" s="25"/>
      <c r="V26" s="25"/>
      <c r="W26" s="25"/>
      <c r="X26" s="25"/>
    </row>
    <row r="27" spans="1:28" ht="13.5" customHeight="1">
      <c r="A27" s="10"/>
      <c r="B27" s="4"/>
      <c r="C27" s="100"/>
      <c r="D27" s="74" t="s">
        <v>29</v>
      </c>
      <c r="E27" s="184">
        <f>ROUND($P$14*E24,0)</f>
        <v>0</v>
      </c>
      <c r="F27" s="184">
        <f>ROUND($P$14*F24,0)</f>
        <v>0</v>
      </c>
      <c r="G27" s="184">
        <f>ROUND($P$14*G24,0)</f>
        <v>0</v>
      </c>
      <c r="H27" s="184">
        <f>ROUND($P$14*H24,0)</f>
        <v>0</v>
      </c>
      <c r="I27" s="184">
        <f>ROUND($P$14*I24,0)</f>
        <v>0</v>
      </c>
      <c r="J27" s="181">
        <f>SUM(E27:I27)</f>
        <v>0</v>
      </c>
      <c r="L27" s="231"/>
      <c r="M27" s="63"/>
      <c r="N27" s="63"/>
      <c r="O27" s="63"/>
      <c r="P27" s="227">
        <v>1.03</v>
      </c>
      <c r="Q27" s="228">
        <v>0</v>
      </c>
      <c r="R27" s="76">
        <f>$R$21</f>
        <v>12</v>
      </c>
      <c r="S27" s="17"/>
      <c r="T27" s="25"/>
      <c r="U27" s="25"/>
      <c r="V27" s="25"/>
      <c r="W27" s="25"/>
      <c r="X27" s="25"/>
    </row>
    <row r="28" spans="1:28">
      <c r="A28" s="10"/>
      <c r="B28" s="4"/>
      <c r="C28" s="100"/>
      <c r="D28" s="77" t="s">
        <v>171</v>
      </c>
      <c r="E28" s="185">
        <f>SUM(E26:E27)</f>
        <v>0</v>
      </c>
      <c r="F28" s="185">
        <f t="shared" ref="F28:I28" si="1">SUM(F26:F27)</f>
        <v>0</v>
      </c>
      <c r="G28" s="185">
        <f t="shared" si="1"/>
        <v>0</v>
      </c>
      <c r="H28" s="185">
        <f t="shared" si="1"/>
        <v>0</v>
      </c>
      <c r="I28" s="185">
        <f t="shared" si="1"/>
        <v>0</v>
      </c>
      <c r="J28" s="186">
        <f>SUM(J26:J27)</f>
        <v>0</v>
      </c>
      <c r="L28" s="231"/>
      <c r="M28" s="63"/>
      <c r="N28" s="63"/>
      <c r="O28" s="63"/>
      <c r="P28" s="227">
        <v>1.03</v>
      </c>
      <c r="Q28" s="228">
        <v>0</v>
      </c>
      <c r="R28" s="76">
        <f>$R$22</f>
        <v>12</v>
      </c>
      <c r="S28" s="17"/>
      <c r="T28" s="25"/>
      <c r="U28" s="25"/>
      <c r="V28" s="25"/>
      <c r="W28" s="25"/>
      <c r="X28" s="25"/>
    </row>
    <row r="29" spans="1:28">
      <c r="A29" s="10"/>
      <c r="B29" s="4"/>
      <c r="C29" s="100"/>
      <c r="D29" s="74"/>
      <c r="E29" s="17"/>
      <c r="F29" s="17"/>
      <c r="G29" s="17"/>
      <c r="H29" s="17"/>
      <c r="I29" s="17"/>
      <c r="J29" s="26"/>
      <c r="L29" s="231"/>
      <c r="M29" s="63"/>
      <c r="N29" s="63"/>
      <c r="O29" s="63"/>
      <c r="P29" s="32"/>
      <c r="Q29" s="63"/>
      <c r="R29" s="32"/>
      <c r="S29" s="17"/>
      <c r="T29" s="5"/>
      <c r="U29" s="4"/>
    </row>
    <row r="30" spans="1:28">
      <c r="A30" s="103"/>
      <c r="B30" s="15" t="s">
        <v>60</v>
      </c>
      <c r="C30" s="101"/>
      <c r="D30" s="34" t="s">
        <v>121</v>
      </c>
      <c r="E30" s="100">
        <f>ROUND($Q30*$R30,6)</f>
        <v>0</v>
      </c>
      <c r="F30" s="100">
        <f>ROUND($Q31*$R31,6)</f>
        <v>0</v>
      </c>
      <c r="G30" s="100">
        <f>ROUND($Q32*$R32,6)</f>
        <v>0</v>
      </c>
      <c r="H30" s="100">
        <f>ROUND($Q33*$R33,6)</f>
        <v>0</v>
      </c>
      <c r="I30" s="100">
        <f>ROUND($Q34*$R34,6)</f>
        <v>0</v>
      </c>
      <c r="J30" s="47"/>
      <c r="L30" s="150">
        <v>0</v>
      </c>
      <c r="M30" s="230">
        <f>ROUND(L30/12,2)</f>
        <v>0</v>
      </c>
      <c r="N30" s="230">
        <v>0</v>
      </c>
      <c r="O30" s="224">
        <v>0</v>
      </c>
      <c r="P30" s="227">
        <v>1.03</v>
      </c>
      <c r="Q30" s="228">
        <v>0</v>
      </c>
      <c r="R30" s="76">
        <f>$R$18</f>
        <v>12</v>
      </c>
      <c r="S30" s="3"/>
      <c r="T30" s="25" t="e">
        <f>(E32+E33)/E31</f>
        <v>#DIV/0!</v>
      </c>
      <c r="U30" s="25" t="e">
        <f>(F32+F33)/F31</f>
        <v>#DIV/0!</v>
      </c>
      <c r="V30" s="25" t="e">
        <f>(G32+G33)/G31</f>
        <v>#DIV/0!</v>
      </c>
      <c r="W30" s="25" t="e">
        <f>(H32+H33)/H31</f>
        <v>#DIV/0!</v>
      </c>
      <c r="X30" s="25" t="e">
        <f>(I32+I33)/I31</f>
        <v>#DIV/0!</v>
      </c>
    </row>
    <row r="31" spans="1:28">
      <c r="B31" s="29" t="s">
        <v>328</v>
      </c>
      <c r="C31" s="100"/>
      <c r="D31" s="74" t="s">
        <v>15</v>
      </c>
      <c r="E31" s="57">
        <f>ROUND((M30+N30)*E30*P30,0)</f>
        <v>0</v>
      </c>
      <c r="F31" s="57">
        <f>ROUND((M30+N30)*F30*P30*P31,0)</f>
        <v>0</v>
      </c>
      <c r="G31" s="57">
        <f>ROUND((M30+N30)*G30*P30*P31*P32,0)</f>
        <v>0</v>
      </c>
      <c r="H31" s="57">
        <f>ROUND((M30+N30)*H30*P30*P31*P32*P33,0)</f>
        <v>0</v>
      </c>
      <c r="I31" s="57">
        <f>ROUND((M30+N30)*I30*P30*P31*P32*P33*P34,0)</f>
        <v>0</v>
      </c>
      <c r="J31" s="172">
        <f>SUM(E31:I31)</f>
        <v>0</v>
      </c>
      <c r="L31" s="231"/>
      <c r="M31" s="63"/>
      <c r="N31" s="63"/>
      <c r="O31" s="63"/>
      <c r="P31" s="227">
        <v>1.03</v>
      </c>
      <c r="Q31" s="228">
        <v>0</v>
      </c>
      <c r="R31" s="76">
        <f>$R$19</f>
        <v>12</v>
      </c>
      <c r="S31" s="17"/>
    </row>
    <row r="32" spans="1:28">
      <c r="A32" s="10"/>
      <c r="B32" s="4"/>
      <c r="C32" s="100"/>
      <c r="D32" s="74" t="s">
        <v>30</v>
      </c>
      <c r="E32" s="57">
        <f>ROUND(E31*$P$13,0)</f>
        <v>0</v>
      </c>
      <c r="F32" s="57">
        <f>ROUND(F31*$P$13,0)</f>
        <v>0</v>
      </c>
      <c r="G32" s="57">
        <f>ROUND(G31*$P$13,0)</f>
        <v>0</v>
      </c>
      <c r="H32" s="57">
        <f>ROUND(H31*$P$13,0)</f>
        <v>0</v>
      </c>
      <c r="I32" s="57">
        <f>ROUND(I31*$P$13,0)</f>
        <v>0</v>
      </c>
      <c r="J32" s="172">
        <f>SUM(E32:I32)</f>
        <v>0</v>
      </c>
      <c r="L32" s="231"/>
      <c r="M32" s="63"/>
      <c r="N32" s="63"/>
      <c r="O32" s="63"/>
      <c r="P32" s="227">
        <v>1.03</v>
      </c>
      <c r="Q32" s="228">
        <v>0</v>
      </c>
      <c r="R32" s="76">
        <f>$R$20</f>
        <v>12</v>
      </c>
      <c r="S32" s="17"/>
      <c r="T32" s="25"/>
      <c r="U32" s="25"/>
      <c r="V32" s="25"/>
      <c r="W32" s="25"/>
      <c r="X32" s="25"/>
    </row>
    <row r="33" spans="1:24" ht="15">
      <c r="A33" s="10"/>
      <c r="B33" s="4"/>
      <c r="C33" s="100"/>
      <c r="D33" s="74" t="s">
        <v>29</v>
      </c>
      <c r="E33" s="184">
        <f>ROUND($P$14*E30,0)</f>
        <v>0</v>
      </c>
      <c r="F33" s="184">
        <f>ROUND($P$14*F30,0)</f>
        <v>0</v>
      </c>
      <c r="G33" s="184">
        <f>ROUND($P$14*G30,0)</f>
        <v>0</v>
      </c>
      <c r="H33" s="184">
        <f>ROUND($P$14*H30,0)</f>
        <v>0</v>
      </c>
      <c r="I33" s="184">
        <f>ROUND($P$14*I30,0)</f>
        <v>0</v>
      </c>
      <c r="J33" s="181">
        <f>SUM(E33:I33)</f>
        <v>0</v>
      </c>
      <c r="L33" s="231"/>
      <c r="M33" s="63"/>
      <c r="N33" s="63"/>
      <c r="O33" s="63"/>
      <c r="P33" s="227">
        <v>1.03</v>
      </c>
      <c r="Q33" s="228">
        <v>0</v>
      </c>
      <c r="R33" s="76">
        <f>$R$21</f>
        <v>12</v>
      </c>
      <c r="S33" s="17"/>
      <c r="T33" s="25"/>
      <c r="U33" s="25"/>
      <c r="V33" s="25"/>
      <c r="W33" s="25"/>
      <c r="X33" s="25"/>
    </row>
    <row r="34" spans="1:24">
      <c r="A34" s="10"/>
      <c r="B34" s="4"/>
      <c r="C34" s="100"/>
      <c r="D34" s="77" t="s">
        <v>171</v>
      </c>
      <c r="E34" s="185">
        <f>SUM(E32:E33)</f>
        <v>0</v>
      </c>
      <c r="F34" s="185">
        <f t="shared" ref="F34:I34" si="2">SUM(F32:F33)</f>
        <v>0</v>
      </c>
      <c r="G34" s="185">
        <f t="shared" si="2"/>
        <v>0</v>
      </c>
      <c r="H34" s="185">
        <f t="shared" si="2"/>
        <v>0</v>
      </c>
      <c r="I34" s="185">
        <f t="shared" si="2"/>
        <v>0</v>
      </c>
      <c r="J34" s="186">
        <f>SUM(J32:J33)</f>
        <v>0</v>
      </c>
      <c r="L34" s="231"/>
      <c r="M34" s="63"/>
      <c r="N34" s="63"/>
      <c r="O34" s="63"/>
      <c r="P34" s="227">
        <v>1.03</v>
      </c>
      <c r="Q34" s="228">
        <v>0</v>
      </c>
      <c r="R34" s="76">
        <f>$R$22</f>
        <v>12</v>
      </c>
      <c r="S34" s="17"/>
      <c r="T34" s="25"/>
      <c r="U34" s="25"/>
      <c r="V34" s="25"/>
      <c r="W34" s="25"/>
      <c r="X34" s="25"/>
    </row>
    <row r="35" spans="1:24">
      <c r="A35" s="10"/>
      <c r="B35" s="4"/>
      <c r="C35" s="100"/>
      <c r="D35" s="74"/>
      <c r="E35" s="17"/>
      <c r="F35" s="17"/>
      <c r="G35" s="17"/>
      <c r="H35" s="17"/>
      <c r="I35" s="17"/>
      <c r="J35" s="26"/>
      <c r="L35" s="231"/>
      <c r="M35" s="63"/>
      <c r="N35" s="63"/>
      <c r="O35" s="63"/>
      <c r="P35" s="32"/>
      <c r="Q35" s="63"/>
      <c r="R35" s="32"/>
      <c r="S35" s="17"/>
      <c r="T35" s="5"/>
      <c r="U35" s="4"/>
    </row>
    <row r="36" spans="1:24">
      <c r="A36" s="104"/>
      <c r="B36" s="15" t="s">
        <v>60</v>
      </c>
      <c r="C36" s="101"/>
      <c r="D36" s="34" t="s">
        <v>121</v>
      </c>
      <c r="E36" s="100">
        <f>ROUND($Q36*$R36,6)</f>
        <v>0</v>
      </c>
      <c r="F36" s="100">
        <f>ROUND($Q37*$R37,6)</f>
        <v>0</v>
      </c>
      <c r="G36" s="100">
        <f>ROUND($Q38*$R38,6)</f>
        <v>0</v>
      </c>
      <c r="H36" s="100">
        <f>ROUND($Q39*$R39,6)</f>
        <v>0</v>
      </c>
      <c r="I36" s="100">
        <f>ROUND($Q40*$R40,6)</f>
        <v>0</v>
      </c>
      <c r="J36" s="47"/>
      <c r="L36" s="150">
        <v>0</v>
      </c>
      <c r="M36" s="230">
        <f>ROUND(L36/12,2)</f>
        <v>0</v>
      </c>
      <c r="N36" s="230">
        <v>0</v>
      </c>
      <c r="O36" s="224">
        <v>0</v>
      </c>
      <c r="P36" s="227">
        <v>1.03</v>
      </c>
      <c r="Q36" s="228">
        <v>0</v>
      </c>
      <c r="R36" s="76">
        <f>$R$18</f>
        <v>12</v>
      </c>
      <c r="S36" s="3"/>
      <c r="T36" s="25" t="e">
        <f>(E38+E39)/E37</f>
        <v>#DIV/0!</v>
      </c>
      <c r="U36" s="25" t="e">
        <f>(F38+F39)/F37</f>
        <v>#DIV/0!</v>
      </c>
      <c r="V36" s="25" t="e">
        <f>(G38+G39)/G37</f>
        <v>#DIV/0!</v>
      </c>
      <c r="W36" s="25" t="e">
        <f>(H38+H39)/H37</f>
        <v>#DIV/0!</v>
      </c>
      <c r="X36" s="25" t="e">
        <f>(I38+I39)/I37</f>
        <v>#DIV/0!</v>
      </c>
    </row>
    <row r="37" spans="1:24">
      <c r="A37" s="10"/>
      <c r="B37" s="29" t="s">
        <v>328</v>
      </c>
      <c r="C37" s="100"/>
      <c r="D37" s="74" t="s">
        <v>15</v>
      </c>
      <c r="E37" s="57">
        <f>ROUND((M36+N36)*E36*P36,0)</f>
        <v>0</v>
      </c>
      <c r="F37" s="57">
        <f>ROUND((M36+N36)*F36*P36*P37,0)</f>
        <v>0</v>
      </c>
      <c r="G37" s="57">
        <f>ROUND((M36+N36)*G36*P36*P37*P38,0)</f>
        <v>0</v>
      </c>
      <c r="H37" s="57">
        <f>ROUND((M36+N36)*H36*P36*P37*P38*P39,0)</f>
        <v>0</v>
      </c>
      <c r="I37" s="57">
        <f>ROUND((M36+N36)*I36*P36*P37*P38*P39*P40,0)</f>
        <v>0</v>
      </c>
      <c r="J37" s="172">
        <f>SUM(E37:I37)</f>
        <v>0</v>
      </c>
      <c r="L37" s="231"/>
      <c r="M37" s="63"/>
      <c r="N37" s="63"/>
      <c r="O37" s="63"/>
      <c r="P37" s="227">
        <v>1.03</v>
      </c>
      <c r="Q37" s="228">
        <v>0</v>
      </c>
      <c r="R37" s="76">
        <f>$R$19</f>
        <v>12</v>
      </c>
      <c r="S37" s="17"/>
    </row>
    <row r="38" spans="1:24">
      <c r="A38" s="10"/>
      <c r="B38" s="4"/>
      <c r="C38" s="100"/>
      <c r="D38" s="74" t="s">
        <v>30</v>
      </c>
      <c r="E38" s="57">
        <f>ROUND(E37*$P$13,0)</f>
        <v>0</v>
      </c>
      <c r="F38" s="57">
        <f>ROUND(F37*$P$13,0)</f>
        <v>0</v>
      </c>
      <c r="G38" s="57">
        <f>ROUND(G37*$P$13,0)</f>
        <v>0</v>
      </c>
      <c r="H38" s="57">
        <f>ROUND(H37*$P$13,0)</f>
        <v>0</v>
      </c>
      <c r="I38" s="57">
        <f>ROUND(I37*$P$13,0)</f>
        <v>0</v>
      </c>
      <c r="J38" s="172">
        <f>SUM(E38:I38)</f>
        <v>0</v>
      </c>
      <c r="L38" s="231"/>
      <c r="M38" s="63"/>
      <c r="N38" s="63"/>
      <c r="O38" s="63"/>
      <c r="P38" s="227">
        <v>1.03</v>
      </c>
      <c r="Q38" s="228">
        <v>0</v>
      </c>
      <c r="R38" s="76">
        <f>$R$20</f>
        <v>12</v>
      </c>
      <c r="S38" s="17"/>
      <c r="T38" s="25"/>
      <c r="U38" s="25"/>
      <c r="V38" s="25"/>
      <c r="W38" s="25"/>
      <c r="X38" s="25"/>
    </row>
    <row r="39" spans="1:24" ht="15">
      <c r="A39" s="10"/>
      <c r="B39" s="4"/>
      <c r="C39" s="100"/>
      <c r="D39" s="74" t="s">
        <v>29</v>
      </c>
      <c r="E39" s="184">
        <f>ROUND($P$14*E36,0)</f>
        <v>0</v>
      </c>
      <c r="F39" s="184">
        <f>ROUND($P$14*F36,0)</f>
        <v>0</v>
      </c>
      <c r="G39" s="184">
        <f>ROUND($P$14*G36,0)</f>
        <v>0</v>
      </c>
      <c r="H39" s="184">
        <f>ROUND($P$14*H36,0)</f>
        <v>0</v>
      </c>
      <c r="I39" s="184">
        <f>ROUND($P$14*I36,0)</f>
        <v>0</v>
      </c>
      <c r="J39" s="181">
        <f>SUM(E39:I39)</f>
        <v>0</v>
      </c>
      <c r="L39" s="231"/>
      <c r="M39" s="63"/>
      <c r="N39" s="63"/>
      <c r="O39" s="63"/>
      <c r="P39" s="227">
        <v>1.03</v>
      </c>
      <c r="Q39" s="228">
        <v>0</v>
      </c>
      <c r="R39" s="76">
        <f>$R$21</f>
        <v>12</v>
      </c>
      <c r="S39" s="17"/>
      <c r="T39" s="25"/>
      <c r="U39" s="25"/>
      <c r="V39" s="25"/>
      <c r="W39" s="25"/>
      <c r="X39" s="25"/>
    </row>
    <row r="40" spans="1:24">
      <c r="A40" s="10"/>
      <c r="B40" s="4"/>
      <c r="C40" s="100"/>
      <c r="D40" s="77" t="s">
        <v>171</v>
      </c>
      <c r="E40" s="185">
        <f>SUM(E38:E39)</f>
        <v>0</v>
      </c>
      <c r="F40" s="185">
        <f t="shared" ref="F40:I40" si="3">SUM(F38:F39)</f>
        <v>0</v>
      </c>
      <c r="G40" s="185">
        <f t="shared" si="3"/>
        <v>0</v>
      </c>
      <c r="H40" s="185">
        <f t="shared" si="3"/>
        <v>0</v>
      </c>
      <c r="I40" s="185">
        <f t="shared" si="3"/>
        <v>0</v>
      </c>
      <c r="J40" s="186">
        <f>SUM(J38:J39)</f>
        <v>0</v>
      </c>
      <c r="L40" s="231"/>
      <c r="M40" s="63"/>
      <c r="N40" s="63"/>
      <c r="O40" s="63"/>
      <c r="P40" s="227">
        <v>1.03</v>
      </c>
      <c r="Q40" s="228">
        <v>0</v>
      </c>
      <c r="R40" s="76">
        <f>$R$22</f>
        <v>12</v>
      </c>
      <c r="S40" s="17"/>
      <c r="T40" s="25"/>
      <c r="U40" s="25"/>
      <c r="V40" s="25"/>
      <c r="W40" s="25"/>
      <c r="X40" s="25"/>
    </row>
    <row r="41" spans="1:24">
      <c r="A41" s="10"/>
      <c r="B41" s="4"/>
      <c r="C41" s="100"/>
      <c r="D41" s="74"/>
      <c r="E41" s="17"/>
      <c r="F41" s="17"/>
      <c r="G41" s="17"/>
      <c r="H41" s="17"/>
      <c r="I41" s="17"/>
      <c r="J41" s="26"/>
      <c r="L41" s="231"/>
      <c r="M41" s="63"/>
      <c r="N41" s="63"/>
      <c r="O41" s="63"/>
      <c r="P41" s="32"/>
      <c r="Q41" s="63"/>
      <c r="R41" s="32"/>
      <c r="S41" s="17"/>
      <c r="T41" s="5"/>
      <c r="U41" s="4"/>
    </row>
    <row r="42" spans="1:24">
      <c r="A42" s="104"/>
      <c r="B42" s="15" t="s">
        <v>60</v>
      </c>
      <c r="C42" s="101"/>
      <c r="D42" s="34" t="s">
        <v>121</v>
      </c>
      <c r="E42" s="100">
        <f>ROUND($Q42*$R42,6)</f>
        <v>0</v>
      </c>
      <c r="F42" s="100">
        <f>ROUND($Q43*$R43,6)</f>
        <v>0</v>
      </c>
      <c r="G42" s="100">
        <f>ROUND($Q44*$R44,6)</f>
        <v>0</v>
      </c>
      <c r="H42" s="100">
        <f>ROUND($Q45*$R45,6)</f>
        <v>0</v>
      </c>
      <c r="I42" s="100">
        <f>ROUND($Q46*$R46,6)</f>
        <v>0</v>
      </c>
      <c r="J42" s="47"/>
      <c r="L42" s="150">
        <v>0</v>
      </c>
      <c r="M42" s="230">
        <f>ROUND(L42/12,2)</f>
        <v>0</v>
      </c>
      <c r="N42" s="230">
        <v>0</v>
      </c>
      <c r="O42" s="224">
        <v>0</v>
      </c>
      <c r="P42" s="227">
        <v>1.03</v>
      </c>
      <c r="Q42" s="228">
        <v>0</v>
      </c>
      <c r="R42" s="76">
        <f>$R$18</f>
        <v>12</v>
      </c>
      <c r="S42" s="3"/>
      <c r="T42" s="25" t="e">
        <f>(E44+E45)/E43</f>
        <v>#DIV/0!</v>
      </c>
      <c r="U42" s="25" t="e">
        <f>(F44+F45)/F43</f>
        <v>#DIV/0!</v>
      </c>
      <c r="V42" s="25" t="e">
        <f>(G44+G45)/G43</f>
        <v>#DIV/0!</v>
      </c>
      <c r="W42" s="25" t="e">
        <f>(H44+H45)/H43</f>
        <v>#DIV/0!</v>
      </c>
      <c r="X42" s="25" t="e">
        <f>(I44+I45)/I43</f>
        <v>#DIV/0!</v>
      </c>
    </row>
    <row r="43" spans="1:24">
      <c r="A43" s="10"/>
      <c r="B43" s="29" t="s">
        <v>328</v>
      </c>
      <c r="C43" s="100"/>
      <c r="D43" s="74" t="s">
        <v>15</v>
      </c>
      <c r="E43" s="57">
        <f>ROUND((M42+N42)*E42*P42,0)</f>
        <v>0</v>
      </c>
      <c r="F43" s="57">
        <f>ROUND((M42+N42)*F42*P42*P43,0)</f>
        <v>0</v>
      </c>
      <c r="G43" s="57">
        <f>ROUND((M42+N42)*G42*P42*P43*P44,0)</f>
        <v>0</v>
      </c>
      <c r="H43" s="57">
        <f>ROUND((M42+N42)*H42*P42*P43*P44*P45,0)</f>
        <v>0</v>
      </c>
      <c r="I43" s="57">
        <f>ROUND((M42+N42)*I42*P42*P43*P44*P45*P46,0)</f>
        <v>0</v>
      </c>
      <c r="J43" s="172">
        <f>SUM(E43:I43)</f>
        <v>0</v>
      </c>
      <c r="L43" s="231"/>
      <c r="M43" s="63"/>
      <c r="N43" s="63"/>
      <c r="O43" s="63"/>
      <c r="P43" s="227">
        <v>1.03</v>
      </c>
      <c r="Q43" s="228">
        <v>0</v>
      </c>
      <c r="R43" s="76">
        <f>$R$19</f>
        <v>12</v>
      </c>
      <c r="S43" s="17"/>
    </row>
    <row r="44" spans="1:24">
      <c r="A44" s="10"/>
      <c r="B44" s="4"/>
      <c r="C44" s="100"/>
      <c r="D44" s="74" t="s">
        <v>30</v>
      </c>
      <c r="E44" s="57">
        <f>ROUND(E43*$P$13,0)</f>
        <v>0</v>
      </c>
      <c r="F44" s="57">
        <f>ROUND(F43*$P$13,0)</f>
        <v>0</v>
      </c>
      <c r="G44" s="57">
        <f>ROUND(G43*$P$13,0)</f>
        <v>0</v>
      </c>
      <c r="H44" s="57">
        <f>ROUND(H43*$P$13,0)</f>
        <v>0</v>
      </c>
      <c r="I44" s="57">
        <f>ROUND(I43*$P$13,0)</f>
        <v>0</v>
      </c>
      <c r="J44" s="172">
        <f>SUM(E44:I44)</f>
        <v>0</v>
      </c>
      <c r="L44" s="231"/>
      <c r="M44" s="63"/>
      <c r="N44" s="63"/>
      <c r="O44" s="63"/>
      <c r="P44" s="227">
        <v>1.03</v>
      </c>
      <c r="Q44" s="228">
        <v>0</v>
      </c>
      <c r="R44" s="76">
        <f>$R$20</f>
        <v>12</v>
      </c>
      <c r="S44" s="17"/>
      <c r="T44" s="25"/>
      <c r="U44" s="25"/>
      <c r="V44" s="25"/>
      <c r="W44" s="25"/>
      <c r="X44" s="25"/>
    </row>
    <row r="45" spans="1:24" ht="15">
      <c r="A45" s="10"/>
      <c r="B45" s="4"/>
      <c r="C45" s="100"/>
      <c r="D45" s="74" t="s">
        <v>29</v>
      </c>
      <c r="E45" s="184">
        <f>ROUND($P$14*E42,0)</f>
        <v>0</v>
      </c>
      <c r="F45" s="184">
        <f>ROUND($P$14*F42,0)</f>
        <v>0</v>
      </c>
      <c r="G45" s="184">
        <f>ROUND($P$14*G42,0)</f>
        <v>0</v>
      </c>
      <c r="H45" s="184">
        <f>ROUND($P$14*H42,0)</f>
        <v>0</v>
      </c>
      <c r="I45" s="184">
        <f>ROUND($P$14*I42,0)</f>
        <v>0</v>
      </c>
      <c r="J45" s="181">
        <f>SUM(E45:I45)</f>
        <v>0</v>
      </c>
      <c r="L45" s="231"/>
      <c r="M45" s="63"/>
      <c r="N45" s="63"/>
      <c r="O45" s="63"/>
      <c r="P45" s="227">
        <v>1.03</v>
      </c>
      <c r="Q45" s="228">
        <v>0</v>
      </c>
      <c r="R45" s="76">
        <f>$R$21</f>
        <v>12</v>
      </c>
      <c r="S45" s="17"/>
      <c r="T45" s="25"/>
      <c r="U45" s="25"/>
      <c r="V45" s="25"/>
      <c r="W45" s="25"/>
      <c r="X45" s="25"/>
    </row>
    <row r="46" spans="1:24">
      <c r="A46" s="10"/>
      <c r="B46" s="4"/>
      <c r="C46" s="100"/>
      <c r="D46" s="77" t="s">
        <v>171</v>
      </c>
      <c r="E46" s="185">
        <f>SUM(E44:E45)</f>
        <v>0</v>
      </c>
      <c r="F46" s="185">
        <f t="shared" ref="F46:I46" si="4">SUM(F44:F45)</f>
        <v>0</v>
      </c>
      <c r="G46" s="185">
        <f t="shared" si="4"/>
        <v>0</v>
      </c>
      <c r="H46" s="185">
        <f t="shared" si="4"/>
        <v>0</v>
      </c>
      <c r="I46" s="185">
        <f t="shared" si="4"/>
        <v>0</v>
      </c>
      <c r="J46" s="186">
        <f>SUM(J44:J45)</f>
        <v>0</v>
      </c>
      <c r="L46" s="231"/>
      <c r="M46" s="63"/>
      <c r="N46" s="63"/>
      <c r="O46" s="63"/>
      <c r="P46" s="227">
        <v>1.03</v>
      </c>
      <c r="Q46" s="228">
        <v>0</v>
      </c>
      <c r="R46" s="76">
        <f>$R$22</f>
        <v>12</v>
      </c>
      <c r="S46" s="17"/>
      <c r="T46" s="25"/>
      <c r="U46" s="25"/>
      <c r="V46" s="25"/>
      <c r="W46" s="25"/>
      <c r="X46" s="25"/>
    </row>
    <row r="47" spans="1:24">
      <c r="A47" s="10"/>
      <c r="B47" s="4"/>
      <c r="C47" s="100"/>
      <c r="D47" s="74"/>
      <c r="E47" s="17"/>
      <c r="F47" s="17"/>
      <c r="G47" s="17"/>
      <c r="H47" s="17"/>
      <c r="I47" s="17"/>
      <c r="J47" s="26"/>
      <c r="L47" s="231"/>
      <c r="M47" s="63"/>
      <c r="N47" s="63"/>
      <c r="O47" s="63"/>
      <c r="P47" s="32"/>
      <c r="Q47" s="63"/>
      <c r="R47" s="32"/>
      <c r="S47" s="17"/>
      <c r="T47" s="5"/>
      <c r="U47" s="4"/>
    </row>
    <row r="48" spans="1:24">
      <c r="A48" s="104"/>
      <c r="B48" s="15" t="s">
        <v>123</v>
      </c>
      <c r="C48" s="101"/>
      <c r="D48" s="34" t="s">
        <v>121</v>
      </c>
      <c r="E48" s="100">
        <f>ROUND($Q48*$R48,6)</f>
        <v>0</v>
      </c>
      <c r="F48" s="100">
        <f>ROUND($Q49*$R49,6)</f>
        <v>0</v>
      </c>
      <c r="G48" s="100">
        <f>ROUND($Q50*$R50,6)</f>
        <v>0</v>
      </c>
      <c r="H48" s="100">
        <f>ROUND($Q51*$R51,6)</f>
        <v>0</v>
      </c>
      <c r="I48" s="100">
        <f>ROUND($Q52*$R52,6)</f>
        <v>0</v>
      </c>
      <c r="J48" s="47"/>
      <c r="L48" s="150">
        <v>0</v>
      </c>
      <c r="M48" s="230">
        <f>ROUND(L48/12,2)</f>
        <v>0</v>
      </c>
      <c r="N48" s="230">
        <v>0</v>
      </c>
      <c r="O48" s="224">
        <v>0</v>
      </c>
      <c r="P48" s="227">
        <v>1.03</v>
      </c>
      <c r="Q48" s="228">
        <v>0</v>
      </c>
      <c r="R48" s="76">
        <f>$R$18</f>
        <v>12</v>
      </c>
      <c r="S48" s="3"/>
      <c r="T48" s="25" t="e">
        <f>(E50+E51)/E49</f>
        <v>#DIV/0!</v>
      </c>
      <c r="U48" s="25" t="e">
        <f>(F50+F51)/F49</f>
        <v>#DIV/0!</v>
      </c>
      <c r="V48" s="25" t="e">
        <f>(G50+G51)/G49</f>
        <v>#DIV/0!</v>
      </c>
      <c r="W48" s="25" t="e">
        <f>(H50+H51)/H49</f>
        <v>#DIV/0!</v>
      </c>
      <c r="X48" s="25" t="e">
        <f>(I50+I51)/I49</f>
        <v>#DIV/0!</v>
      </c>
    </row>
    <row r="49" spans="1:24">
      <c r="A49" s="10"/>
      <c r="B49" s="29" t="s">
        <v>328</v>
      </c>
      <c r="C49" s="100"/>
      <c r="D49" s="74" t="s">
        <v>15</v>
      </c>
      <c r="E49" s="57">
        <f>ROUND((M48+N48)*E48*P48,0)</f>
        <v>0</v>
      </c>
      <c r="F49" s="57">
        <f>ROUND((M48+N48)*F48*P48*P49,0)</f>
        <v>0</v>
      </c>
      <c r="G49" s="57">
        <f>ROUND((M48+N48)*G48*P48*P49*P50,0)</f>
        <v>0</v>
      </c>
      <c r="H49" s="57">
        <f>ROUND((M48+N48)*H48*P48*P49*P50*P51,0)</f>
        <v>0</v>
      </c>
      <c r="I49" s="57">
        <f>ROUND((M48+N48)*I48*P48*P49*P50*P51*P52,0)</f>
        <v>0</v>
      </c>
      <c r="J49" s="172">
        <f>SUM(E49:I49)</f>
        <v>0</v>
      </c>
      <c r="L49" s="231"/>
      <c r="M49" s="63"/>
      <c r="N49" s="63"/>
      <c r="O49" s="63"/>
      <c r="P49" s="227">
        <v>1.03</v>
      </c>
      <c r="Q49" s="228">
        <v>0</v>
      </c>
      <c r="R49" s="76">
        <f>$R$19</f>
        <v>12</v>
      </c>
      <c r="S49" s="17"/>
    </row>
    <row r="50" spans="1:24">
      <c r="A50" s="10"/>
      <c r="B50" s="4"/>
      <c r="C50" s="100"/>
      <c r="D50" s="74" t="s">
        <v>30</v>
      </c>
      <c r="E50" s="57">
        <f>ROUND(E49*$P$13,0)</f>
        <v>0</v>
      </c>
      <c r="F50" s="57">
        <f>ROUND(F49*$P$13,0)</f>
        <v>0</v>
      </c>
      <c r="G50" s="57">
        <f>ROUND(G49*$P$13,0)</f>
        <v>0</v>
      </c>
      <c r="H50" s="57">
        <f>ROUND(H49*$P$13,0)</f>
        <v>0</v>
      </c>
      <c r="I50" s="57">
        <f>ROUND(I49*$P$13,0)</f>
        <v>0</v>
      </c>
      <c r="J50" s="172">
        <f>SUM(E50:I50)</f>
        <v>0</v>
      </c>
      <c r="L50" s="231"/>
      <c r="M50" s="63"/>
      <c r="N50" s="63"/>
      <c r="O50" s="63"/>
      <c r="P50" s="227">
        <v>1.03</v>
      </c>
      <c r="Q50" s="228">
        <v>0</v>
      </c>
      <c r="R50" s="76">
        <f>$R$20</f>
        <v>12</v>
      </c>
      <c r="S50" s="17"/>
      <c r="T50" s="25"/>
      <c r="U50" s="25"/>
      <c r="V50" s="25"/>
      <c r="W50" s="25"/>
      <c r="X50" s="25"/>
    </row>
    <row r="51" spans="1:24" ht="15">
      <c r="A51" s="10"/>
      <c r="B51" s="4"/>
      <c r="C51" s="100"/>
      <c r="D51" s="74" t="s">
        <v>29</v>
      </c>
      <c r="E51" s="184">
        <f>ROUND($P$14*E48,0)</f>
        <v>0</v>
      </c>
      <c r="F51" s="184">
        <f>ROUND($P$14*F48,0)</f>
        <v>0</v>
      </c>
      <c r="G51" s="184">
        <f>ROUND($P$14*G48,0)</f>
        <v>0</v>
      </c>
      <c r="H51" s="184">
        <f>ROUND($P$14*H48,0)</f>
        <v>0</v>
      </c>
      <c r="I51" s="184">
        <f>ROUND($P$14*I48,0)</f>
        <v>0</v>
      </c>
      <c r="J51" s="181">
        <f>SUM(E51:I51)</f>
        <v>0</v>
      </c>
      <c r="L51" s="231"/>
      <c r="M51" s="63"/>
      <c r="N51" s="63"/>
      <c r="O51" s="63"/>
      <c r="P51" s="227">
        <v>1.03</v>
      </c>
      <c r="Q51" s="228">
        <v>0</v>
      </c>
      <c r="R51" s="76">
        <f>$R$21</f>
        <v>12</v>
      </c>
      <c r="S51" s="17"/>
      <c r="T51" s="25"/>
      <c r="U51" s="25"/>
      <c r="V51" s="25"/>
      <c r="W51" s="25"/>
      <c r="X51" s="25"/>
    </row>
    <row r="52" spans="1:24">
      <c r="A52" s="10"/>
      <c r="B52" s="4"/>
      <c r="C52" s="100"/>
      <c r="D52" s="77" t="s">
        <v>171</v>
      </c>
      <c r="E52" s="185">
        <f>SUM(E50:E51)</f>
        <v>0</v>
      </c>
      <c r="F52" s="185">
        <f t="shared" ref="F52:I52" si="5">SUM(F50:F51)</f>
        <v>0</v>
      </c>
      <c r="G52" s="185">
        <f t="shared" si="5"/>
        <v>0</v>
      </c>
      <c r="H52" s="185">
        <f t="shared" si="5"/>
        <v>0</v>
      </c>
      <c r="I52" s="185">
        <f t="shared" si="5"/>
        <v>0</v>
      </c>
      <c r="J52" s="186">
        <f>SUM(J50:J51)</f>
        <v>0</v>
      </c>
      <c r="L52" s="231"/>
      <c r="M52" s="63"/>
      <c r="N52" s="63"/>
      <c r="O52" s="63"/>
      <c r="P52" s="227">
        <v>1.03</v>
      </c>
      <c r="Q52" s="228">
        <v>0</v>
      </c>
      <c r="R52" s="76">
        <f>$R$22</f>
        <v>12</v>
      </c>
      <c r="S52" s="17"/>
      <c r="T52" s="25"/>
      <c r="U52" s="25"/>
      <c r="V52" s="25"/>
      <c r="W52" s="25"/>
      <c r="X52" s="25"/>
    </row>
    <row r="53" spans="1:24">
      <c r="A53" s="10"/>
      <c r="B53" s="4"/>
      <c r="C53" s="100"/>
      <c r="D53" s="74"/>
      <c r="E53" s="17"/>
      <c r="F53" s="17"/>
      <c r="G53" s="17"/>
      <c r="H53" s="17"/>
      <c r="I53" s="17"/>
      <c r="J53" s="26"/>
      <c r="L53" s="231"/>
      <c r="M53" s="63"/>
      <c r="N53" s="63"/>
      <c r="O53" s="63"/>
      <c r="P53" s="32"/>
      <c r="Q53" s="63"/>
      <c r="R53" s="32"/>
      <c r="S53" s="17"/>
      <c r="T53" s="5"/>
      <c r="U53" s="4"/>
    </row>
    <row r="54" spans="1:24">
      <c r="A54" s="104"/>
      <c r="B54" s="15" t="s">
        <v>123</v>
      </c>
      <c r="C54" s="101"/>
      <c r="D54" s="34" t="s">
        <v>121</v>
      </c>
      <c r="E54" s="100">
        <f>ROUND($Q54*$R54,6)</f>
        <v>0</v>
      </c>
      <c r="F54" s="100">
        <f>ROUND($Q55*$R55,6)</f>
        <v>0</v>
      </c>
      <c r="G54" s="100">
        <f>ROUND($Q56*$R56,6)</f>
        <v>0</v>
      </c>
      <c r="H54" s="100">
        <f>ROUND($Q57*$R57,6)</f>
        <v>0</v>
      </c>
      <c r="I54" s="100">
        <f>ROUND($Q58*$R58,6)</f>
        <v>0</v>
      </c>
      <c r="J54" s="47"/>
      <c r="L54" s="150">
        <v>0</v>
      </c>
      <c r="M54" s="230">
        <f>ROUND(L54/12,2)</f>
        <v>0</v>
      </c>
      <c r="N54" s="230">
        <v>0</v>
      </c>
      <c r="O54" s="224">
        <v>0</v>
      </c>
      <c r="P54" s="227">
        <v>1.03</v>
      </c>
      <c r="Q54" s="228">
        <v>0</v>
      </c>
      <c r="R54" s="76">
        <f>$R$18</f>
        <v>12</v>
      </c>
      <c r="S54" s="3"/>
      <c r="T54" s="25" t="e">
        <f>(E56+E57)/E55</f>
        <v>#DIV/0!</v>
      </c>
      <c r="U54" s="25" t="e">
        <f>(F56+F57)/F55</f>
        <v>#DIV/0!</v>
      </c>
      <c r="V54" s="25" t="e">
        <f>(G56+G57)/G55</f>
        <v>#DIV/0!</v>
      </c>
      <c r="W54" s="25" t="e">
        <f>(H56+H57)/H55</f>
        <v>#DIV/0!</v>
      </c>
      <c r="X54" s="25" t="e">
        <f>(I56+I57)/I55</f>
        <v>#DIV/0!</v>
      </c>
    </row>
    <row r="55" spans="1:24">
      <c r="A55" s="10"/>
      <c r="B55" s="29" t="s">
        <v>328</v>
      </c>
      <c r="C55" s="100"/>
      <c r="D55" s="74" t="s">
        <v>15</v>
      </c>
      <c r="E55" s="57">
        <f>ROUND((M54+N54)*E54*P54,0)</f>
        <v>0</v>
      </c>
      <c r="F55" s="57">
        <f>ROUND((M54+N54)*F54*P54*P55,0)</f>
        <v>0</v>
      </c>
      <c r="G55" s="57">
        <f>ROUND((M54+N54)*G54*P54*P55*P56,0)</f>
        <v>0</v>
      </c>
      <c r="H55" s="57">
        <f>ROUND((M54+N54)*H54*P54*P55*P56*P57,0)</f>
        <v>0</v>
      </c>
      <c r="I55" s="57">
        <f>ROUND((M54+N54)*I54*P54*P55*P56*P57*P58,0)</f>
        <v>0</v>
      </c>
      <c r="J55" s="172">
        <f>SUM(E55:I55)</f>
        <v>0</v>
      </c>
      <c r="L55" s="231"/>
      <c r="M55" s="63"/>
      <c r="N55" s="63"/>
      <c r="O55" s="63"/>
      <c r="P55" s="227">
        <v>1.03</v>
      </c>
      <c r="Q55" s="228">
        <v>0</v>
      </c>
      <c r="R55" s="76">
        <f>$R$19</f>
        <v>12</v>
      </c>
      <c r="S55" s="17"/>
    </row>
    <row r="56" spans="1:24">
      <c r="A56" s="10"/>
      <c r="B56" s="4"/>
      <c r="C56" s="100"/>
      <c r="D56" s="74" t="s">
        <v>30</v>
      </c>
      <c r="E56" s="57">
        <f>ROUND(E55*$P$13,0)</f>
        <v>0</v>
      </c>
      <c r="F56" s="57">
        <f>ROUND(F55*$P$13,0)</f>
        <v>0</v>
      </c>
      <c r="G56" s="57">
        <f>ROUND(G55*$P$13,0)</f>
        <v>0</v>
      </c>
      <c r="H56" s="57">
        <f>ROUND(H55*$P$13,0)</f>
        <v>0</v>
      </c>
      <c r="I56" s="57">
        <f>ROUND(I55*$P$13,0)</f>
        <v>0</v>
      </c>
      <c r="J56" s="172">
        <f>SUM(E56:I56)</f>
        <v>0</v>
      </c>
      <c r="L56" s="231"/>
      <c r="M56" s="63"/>
      <c r="N56" s="63"/>
      <c r="O56" s="63"/>
      <c r="P56" s="227">
        <v>1.03</v>
      </c>
      <c r="Q56" s="228">
        <v>0</v>
      </c>
      <c r="R56" s="76">
        <f>$R$20</f>
        <v>12</v>
      </c>
      <c r="S56" s="17"/>
      <c r="T56" s="25"/>
      <c r="U56" s="25"/>
      <c r="V56" s="25"/>
      <c r="W56" s="25"/>
      <c r="X56" s="25"/>
    </row>
    <row r="57" spans="1:24" ht="15">
      <c r="A57" s="10"/>
      <c r="B57" s="4"/>
      <c r="C57" s="100"/>
      <c r="D57" s="74" t="s">
        <v>29</v>
      </c>
      <c r="E57" s="184">
        <f>ROUND($P$14*E54,0)</f>
        <v>0</v>
      </c>
      <c r="F57" s="184">
        <f>ROUND($P$14*F54,0)</f>
        <v>0</v>
      </c>
      <c r="G57" s="184">
        <f>ROUND($P$14*G54,0)</f>
        <v>0</v>
      </c>
      <c r="H57" s="184">
        <f>ROUND($P$14*H54,0)</f>
        <v>0</v>
      </c>
      <c r="I57" s="184">
        <f>ROUND($P$14*I54,0)</f>
        <v>0</v>
      </c>
      <c r="J57" s="181">
        <f>SUM(E57:I57)</f>
        <v>0</v>
      </c>
      <c r="L57" s="231"/>
      <c r="M57" s="63"/>
      <c r="N57" s="63"/>
      <c r="O57" s="63"/>
      <c r="P57" s="227">
        <v>1.03</v>
      </c>
      <c r="Q57" s="228">
        <v>0</v>
      </c>
      <c r="R57" s="76">
        <f>$R$21</f>
        <v>12</v>
      </c>
      <c r="S57" s="17"/>
      <c r="T57" s="25"/>
      <c r="U57" s="25"/>
      <c r="V57" s="25"/>
      <c r="W57" s="25"/>
      <c r="X57" s="25"/>
    </row>
    <row r="58" spans="1:24">
      <c r="A58" s="10"/>
      <c r="B58" s="4"/>
      <c r="C58" s="100"/>
      <c r="D58" s="77" t="s">
        <v>171</v>
      </c>
      <c r="E58" s="185">
        <f>SUM(E56:E57)</f>
        <v>0</v>
      </c>
      <c r="F58" s="185">
        <f t="shared" ref="F58:I58" si="6">SUM(F56:F57)</f>
        <v>0</v>
      </c>
      <c r="G58" s="185">
        <f t="shared" si="6"/>
        <v>0</v>
      </c>
      <c r="H58" s="185">
        <f t="shared" si="6"/>
        <v>0</v>
      </c>
      <c r="I58" s="185">
        <f t="shared" si="6"/>
        <v>0</v>
      </c>
      <c r="J58" s="186">
        <f>SUM(J56:J57)</f>
        <v>0</v>
      </c>
      <c r="L58" s="231"/>
      <c r="M58" s="63"/>
      <c r="N58" s="63"/>
      <c r="O58" s="63"/>
      <c r="P58" s="227">
        <v>1.03</v>
      </c>
      <c r="Q58" s="228">
        <v>0</v>
      </c>
      <c r="R58" s="76">
        <f>$R$22</f>
        <v>12</v>
      </c>
      <c r="S58" s="17"/>
      <c r="T58" s="25"/>
      <c r="U58" s="25"/>
      <c r="V58" s="25"/>
      <c r="W58" s="25"/>
      <c r="X58" s="25"/>
    </row>
    <row r="59" spans="1:24">
      <c r="A59" s="10"/>
      <c r="B59" s="4"/>
      <c r="C59" s="100"/>
      <c r="D59" s="74"/>
      <c r="E59" s="17"/>
      <c r="F59" s="17"/>
      <c r="G59" s="17"/>
      <c r="H59" s="17"/>
      <c r="I59" s="17"/>
      <c r="J59" s="26"/>
      <c r="L59" s="231"/>
      <c r="M59" s="63"/>
      <c r="N59" s="63"/>
      <c r="O59" s="63"/>
      <c r="P59" s="32"/>
      <c r="Q59" s="63"/>
      <c r="R59" s="32"/>
      <c r="S59" s="17"/>
      <c r="T59" s="5"/>
      <c r="U59" s="4"/>
    </row>
    <row r="60" spans="1:24">
      <c r="A60" s="104"/>
      <c r="B60" s="15" t="s">
        <v>123</v>
      </c>
      <c r="C60" s="101"/>
      <c r="D60" s="34" t="s">
        <v>121</v>
      </c>
      <c r="E60" s="100">
        <f>ROUND($Q60*$R60,6)</f>
        <v>0</v>
      </c>
      <c r="F60" s="100">
        <f>ROUND($Q61*$R61,6)</f>
        <v>0</v>
      </c>
      <c r="G60" s="100">
        <f>ROUND($Q62*$R62,6)</f>
        <v>0</v>
      </c>
      <c r="H60" s="100">
        <f>ROUND($Q63*$R63,6)</f>
        <v>0</v>
      </c>
      <c r="I60" s="100">
        <f>ROUND($Q64*$R64,6)</f>
        <v>0</v>
      </c>
      <c r="J60" s="47"/>
      <c r="L60" s="150">
        <v>0</v>
      </c>
      <c r="M60" s="230">
        <f>ROUND(L60/12,2)</f>
        <v>0</v>
      </c>
      <c r="N60" s="230">
        <v>0</v>
      </c>
      <c r="O60" s="224">
        <v>0</v>
      </c>
      <c r="P60" s="227">
        <v>1.03</v>
      </c>
      <c r="Q60" s="228">
        <v>0</v>
      </c>
      <c r="R60" s="76">
        <f>$R$18</f>
        <v>12</v>
      </c>
      <c r="S60" s="3"/>
      <c r="T60" s="25" t="e">
        <f>(E62+E63)/E61</f>
        <v>#DIV/0!</v>
      </c>
      <c r="U60" s="25" t="e">
        <f>(F62+F63)/F61</f>
        <v>#DIV/0!</v>
      </c>
      <c r="V60" s="25" t="e">
        <f>(G62+G63)/G61</f>
        <v>#DIV/0!</v>
      </c>
      <c r="W60" s="25" t="e">
        <f>(H62+H63)/H61</f>
        <v>#DIV/0!</v>
      </c>
      <c r="X60" s="25" t="e">
        <f>(I62+I63)/I61</f>
        <v>#DIV/0!</v>
      </c>
    </row>
    <row r="61" spans="1:24">
      <c r="A61" s="10"/>
      <c r="B61" s="29" t="s">
        <v>328</v>
      </c>
      <c r="C61" s="100"/>
      <c r="D61" s="74" t="s">
        <v>15</v>
      </c>
      <c r="E61" s="57">
        <f>ROUND((M60+N60)*E60*P60,0)</f>
        <v>0</v>
      </c>
      <c r="F61" s="57">
        <f>ROUND((M60+N60)*F60*P60*P61,0)</f>
        <v>0</v>
      </c>
      <c r="G61" s="57">
        <f>ROUND((M60+N60)*G60*P60*P61*P62,0)</f>
        <v>0</v>
      </c>
      <c r="H61" s="57">
        <f>ROUND((M60+N60)*H60*P60*P61*P62*P63,0)</f>
        <v>0</v>
      </c>
      <c r="I61" s="57">
        <f>ROUND((M60+N60)*I60*P60*P61*P62*P63*P64,0)</f>
        <v>0</v>
      </c>
      <c r="J61" s="172">
        <f>SUM(E61:I61)</f>
        <v>0</v>
      </c>
      <c r="L61" s="231"/>
      <c r="M61" s="63"/>
      <c r="N61" s="63"/>
      <c r="O61" s="63"/>
      <c r="P61" s="227">
        <v>1.03</v>
      </c>
      <c r="Q61" s="228">
        <v>0</v>
      </c>
      <c r="R61" s="76">
        <f>$R$19</f>
        <v>12</v>
      </c>
      <c r="S61" s="17"/>
    </row>
    <row r="62" spans="1:24">
      <c r="A62" s="10"/>
      <c r="C62" s="100"/>
      <c r="D62" s="74" t="s">
        <v>30</v>
      </c>
      <c r="E62" s="57">
        <f>ROUND(E61*$P$13,0)</f>
        <v>0</v>
      </c>
      <c r="F62" s="57">
        <f>ROUND(F61*$P$13,0)</f>
        <v>0</v>
      </c>
      <c r="G62" s="57">
        <f>ROUND(G61*$P$13,0)</f>
        <v>0</v>
      </c>
      <c r="H62" s="57">
        <f>ROUND(H61*$P$13,0)</f>
        <v>0</v>
      </c>
      <c r="I62" s="57">
        <f>ROUND(I61*$P$13,0)</f>
        <v>0</v>
      </c>
      <c r="J62" s="172">
        <f>SUM(E62:I62)</f>
        <v>0</v>
      </c>
      <c r="L62" s="231"/>
      <c r="M62" s="63"/>
      <c r="N62" s="63"/>
      <c r="O62" s="63"/>
      <c r="P62" s="227">
        <v>1.03</v>
      </c>
      <c r="Q62" s="228">
        <v>0</v>
      </c>
      <c r="R62" s="76">
        <f>$R$20</f>
        <v>12</v>
      </c>
      <c r="S62" s="17"/>
      <c r="T62" s="25"/>
      <c r="U62" s="25"/>
      <c r="V62" s="25"/>
      <c r="W62" s="25"/>
      <c r="X62" s="25"/>
    </row>
    <row r="63" spans="1:24" ht="15">
      <c r="A63" s="10"/>
      <c r="C63" s="100"/>
      <c r="D63" s="74" t="s">
        <v>29</v>
      </c>
      <c r="E63" s="184">
        <f>ROUND($P$14*E60,0)</f>
        <v>0</v>
      </c>
      <c r="F63" s="184">
        <f>ROUND($P$14*F60,0)</f>
        <v>0</v>
      </c>
      <c r="G63" s="184">
        <f>ROUND($P$14*G60,0)</f>
        <v>0</v>
      </c>
      <c r="H63" s="184">
        <f>ROUND($P$14*H60,0)</f>
        <v>0</v>
      </c>
      <c r="I63" s="184">
        <f>ROUND($P$14*I60,0)</f>
        <v>0</v>
      </c>
      <c r="J63" s="181">
        <f>SUM(E63:I63)</f>
        <v>0</v>
      </c>
      <c r="L63" s="231"/>
      <c r="M63" s="63"/>
      <c r="N63" s="63"/>
      <c r="O63" s="63"/>
      <c r="P63" s="227">
        <v>1.03</v>
      </c>
      <c r="Q63" s="228">
        <v>0</v>
      </c>
      <c r="R63" s="76">
        <f>$R$21</f>
        <v>12</v>
      </c>
      <c r="S63" s="17"/>
    </row>
    <row r="64" spans="1:24">
      <c r="A64" s="10"/>
      <c r="C64" s="100"/>
      <c r="D64" s="77" t="s">
        <v>171</v>
      </c>
      <c r="E64" s="185">
        <f>SUM(E62:E63)</f>
        <v>0</v>
      </c>
      <c r="F64" s="185">
        <f t="shared" ref="F64:I64" si="7">SUM(F62:F63)</f>
        <v>0</v>
      </c>
      <c r="G64" s="185">
        <f t="shared" si="7"/>
        <v>0</v>
      </c>
      <c r="H64" s="185">
        <f t="shared" si="7"/>
        <v>0</v>
      </c>
      <c r="I64" s="185">
        <f t="shared" si="7"/>
        <v>0</v>
      </c>
      <c r="J64" s="186">
        <f>SUM(J62:J63)</f>
        <v>0</v>
      </c>
      <c r="L64" s="231"/>
      <c r="M64" s="63"/>
      <c r="N64" s="63"/>
      <c r="O64" s="63"/>
      <c r="P64" s="227">
        <v>1.03</v>
      </c>
      <c r="Q64" s="228">
        <v>0</v>
      </c>
      <c r="R64" s="76">
        <f>$R$22</f>
        <v>12</v>
      </c>
      <c r="S64" s="17"/>
      <c r="T64" s="25"/>
      <c r="U64" s="25"/>
      <c r="V64" s="25"/>
      <c r="W64" s="25"/>
      <c r="X64" s="25"/>
    </row>
    <row r="65" spans="1:24">
      <c r="A65" s="10"/>
      <c r="C65" s="100"/>
      <c r="D65" s="74"/>
      <c r="E65" s="17"/>
      <c r="F65" s="17"/>
      <c r="G65" s="17"/>
      <c r="H65" s="17"/>
      <c r="I65" s="17"/>
      <c r="J65" s="26"/>
      <c r="L65" s="3"/>
      <c r="M65" s="3"/>
      <c r="N65" s="3"/>
      <c r="O65" s="3"/>
      <c r="P65" s="3"/>
      <c r="Q65" s="5"/>
      <c r="R65" s="4"/>
      <c r="S65" s="17"/>
      <c r="T65" s="25"/>
      <c r="U65" s="25"/>
      <c r="V65" s="25"/>
      <c r="W65" s="25"/>
      <c r="X65" s="25"/>
    </row>
    <row r="66" spans="1:24" ht="3.75" hidden="1" customHeight="1">
      <c r="A66" s="10"/>
      <c r="D66" s="22"/>
      <c r="E66" s="22"/>
      <c r="F66" s="22"/>
      <c r="G66" s="22"/>
      <c r="H66" s="22"/>
      <c r="I66" s="22"/>
      <c r="J66" s="76"/>
      <c r="R66" s="17"/>
    </row>
    <row r="67" spans="1:24">
      <c r="A67" s="48" t="s">
        <v>19</v>
      </c>
      <c r="B67" s="49"/>
      <c r="C67" s="49"/>
      <c r="D67" s="50"/>
      <c r="E67" s="178">
        <f>SUMIF($D$17:$D$66,"*Salary",E17:E66)</f>
        <v>0</v>
      </c>
      <c r="F67" s="178">
        <f t="shared" ref="F67:I67" si="8">SUMIF($D$17:$D$66,"*Salary",F17:F66)</f>
        <v>0</v>
      </c>
      <c r="G67" s="178">
        <f t="shared" si="8"/>
        <v>0</v>
      </c>
      <c r="H67" s="178">
        <f t="shared" si="8"/>
        <v>0</v>
      </c>
      <c r="I67" s="178">
        <f t="shared" si="8"/>
        <v>0</v>
      </c>
      <c r="J67" s="172">
        <f>SUM(E67:I67)</f>
        <v>0</v>
      </c>
      <c r="R67" s="4"/>
    </row>
    <row r="68" spans="1:24" ht="15">
      <c r="A68" s="48" t="s">
        <v>20</v>
      </c>
      <c r="B68" s="49"/>
      <c r="C68" s="49"/>
      <c r="D68" s="50"/>
      <c r="E68" s="180">
        <f>SUMIF(D19:D66,"*Total Fringe",E19:E66)</f>
        <v>0</v>
      </c>
      <c r="F68" s="180">
        <f>SUMIF($D$19:$D$66,"*Total Fringe",F19:F66)</f>
        <v>0</v>
      </c>
      <c r="G68" s="180">
        <f t="shared" ref="G68:I68" si="9">SUMIF($D$19:$D$66,"*Total Fringe",G19:G66)</f>
        <v>0</v>
      </c>
      <c r="H68" s="180">
        <f t="shared" si="9"/>
        <v>0</v>
      </c>
      <c r="I68" s="180">
        <f t="shared" si="9"/>
        <v>0</v>
      </c>
      <c r="J68" s="181">
        <f>SUM(E68:I68)</f>
        <v>0</v>
      </c>
      <c r="R68" s="4"/>
    </row>
    <row r="69" spans="1:24">
      <c r="A69" s="48" t="s">
        <v>21</v>
      </c>
      <c r="B69" s="49"/>
      <c r="C69" s="49"/>
      <c r="D69" s="50"/>
      <c r="E69" s="191">
        <f>SUM(E67:E68)</f>
        <v>0</v>
      </c>
      <c r="F69" s="191">
        <f t="shared" ref="F69:I69" si="10">SUM(F67:F68)</f>
        <v>0</v>
      </c>
      <c r="G69" s="191">
        <f t="shared" si="10"/>
        <v>0</v>
      </c>
      <c r="H69" s="191">
        <f t="shared" si="10"/>
        <v>0</v>
      </c>
      <c r="I69" s="191">
        <f t="shared" si="10"/>
        <v>0</v>
      </c>
      <c r="J69" s="172">
        <f>SUM(E69:I69)</f>
        <v>0</v>
      </c>
      <c r="T69" s="660" t="s">
        <v>116</v>
      </c>
      <c r="U69" s="660"/>
      <c r="V69" s="660"/>
      <c r="W69" s="660"/>
      <c r="X69" s="660"/>
    </row>
    <row r="70" spans="1:24">
      <c r="A70" s="1"/>
      <c r="B70" s="58"/>
      <c r="C70" s="58"/>
      <c r="D70" s="71"/>
      <c r="E70" s="8"/>
      <c r="F70" s="8"/>
      <c r="G70" s="8"/>
      <c r="H70" s="8"/>
      <c r="I70" s="8"/>
      <c r="J70" s="45"/>
      <c r="T70" s="24" t="s">
        <v>31</v>
      </c>
      <c r="U70" s="15" t="s">
        <v>32</v>
      </c>
      <c r="V70" s="15" t="s">
        <v>33</v>
      </c>
      <c r="W70" s="15" t="s">
        <v>34</v>
      </c>
      <c r="X70" s="15" t="s">
        <v>35</v>
      </c>
    </row>
    <row r="71" spans="1:24">
      <c r="A71" s="20" t="s">
        <v>22</v>
      </c>
      <c r="B71" s="92"/>
      <c r="C71" s="92"/>
      <c r="D71" s="46"/>
      <c r="J71" s="33"/>
      <c r="L71" s="58" t="s">
        <v>118</v>
      </c>
      <c r="M71" s="71" t="s">
        <v>80</v>
      </c>
      <c r="N71" s="71"/>
      <c r="O71" s="71" t="s">
        <v>245</v>
      </c>
      <c r="P71" s="71" t="s">
        <v>108</v>
      </c>
      <c r="Q71" s="71" t="s">
        <v>18</v>
      </c>
      <c r="R71" s="71"/>
      <c r="S71" s="71" t="s">
        <v>169</v>
      </c>
      <c r="T71" s="24"/>
      <c r="U71" s="15"/>
      <c r="V71" s="15"/>
      <c r="W71" s="15"/>
      <c r="X71" s="15"/>
    </row>
    <row r="72" spans="1:24">
      <c r="A72" s="58" t="s">
        <v>61</v>
      </c>
      <c r="B72" s="58" t="s">
        <v>62</v>
      </c>
      <c r="D72" s="46"/>
      <c r="E72" s="18" t="str">
        <f>E16</f>
        <v>Year 1</v>
      </c>
      <c r="F72" s="18" t="str">
        <f>F16</f>
        <v>Year 2</v>
      </c>
      <c r="G72" s="18" t="str">
        <f>G16</f>
        <v>Year 3</v>
      </c>
      <c r="H72" s="18" t="str">
        <f>H16</f>
        <v>Year 4</v>
      </c>
      <c r="I72" s="18" t="str">
        <f>I16</f>
        <v>Year 5</v>
      </c>
      <c r="J72" s="46" t="s">
        <v>1</v>
      </c>
      <c r="L72" s="92" t="s">
        <v>117</v>
      </c>
      <c r="M72" s="46" t="s">
        <v>15</v>
      </c>
      <c r="N72" s="46" t="s">
        <v>245</v>
      </c>
      <c r="O72" s="46" t="s">
        <v>101</v>
      </c>
      <c r="P72" s="46" t="s">
        <v>109</v>
      </c>
      <c r="Q72" s="46" t="s">
        <v>111</v>
      </c>
      <c r="R72" s="46" t="s">
        <v>101</v>
      </c>
      <c r="S72" s="46" t="s">
        <v>170</v>
      </c>
      <c r="T72" s="24"/>
      <c r="U72" s="15"/>
      <c r="V72" s="15"/>
      <c r="W72" s="15"/>
      <c r="X72" s="15"/>
    </row>
    <row r="73" spans="1:24">
      <c r="A73" s="223"/>
      <c r="B73" s="102" t="s">
        <v>124</v>
      </c>
      <c r="C73" s="92"/>
      <c r="D73" s="34" t="s">
        <v>121</v>
      </c>
      <c r="E73" s="100">
        <f>ROUND($Q73*$R73*S73,6)</f>
        <v>0</v>
      </c>
      <c r="F73" s="100">
        <f>ROUND($Q74*$R74*S74,6)</f>
        <v>0</v>
      </c>
      <c r="G73" s="100">
        <f>ROUND($Q75*$R75*S75,6)</f>
        <v>0</v>
      </c>
      <c r="H73" s="100">
        <f>ROUND($Q76*$R76*S76,6)</f>
        <v>0</v>
      </c>
      <c r="I73" s="100">
        <f>ROUND($Q77*$R77*S77,6)</f>
        <v>0</v>
      </c>
      <c r="J73" s="46"/>
      <c r="L73" s="150">
        <v>0</v>
      </c>
      <c r="M73" s="230">
        <f>ROUND(L73/12,2)</f>
        <v>0</v>
      </c>
      <c r="N73" s="230">
        <v>0</v>
      </c>
      <c r="O73" s="224">
        <v>0</v>
      </c>
      <c r="P73" s="227">
        <v>1</v>
      </c>
      <c r="Q73" s="228">
        <v>0</v>
      </c>
      <c r="R73" s="76">
        <f>$R$18</f>
        <v>12</v>
      </c>
      <c r="S73" s="227">
        <v>0</v>
      </c>
      <c r="T73" s="25" t="e">
        <f>(E76+E77)/E75</f>
        <v>#DIV/0!</v>
      </c>
      <c r="U73" s="25" t="e">
        <f>(F76+F77)/F75</f>
        <v>#DIV/0!</v>
      </c>
      <c r="V73" s="25" t="e">
        <f>(G76+G77)/G75</f>
        <v>#DIV/0!</v>
      </c>
      <c r="W73" s="25" t="e">
        <f>(H76+H77)/H75</f>
        <v>#DIV/0!</v>
      </c>
      <c r="X73" s="25" t="e">
        <f>(I76+I77)/I75</f>
        <v>#DIV/0!</v>
      </c>
    </row>
    <row r="74" spans="1:24">
      <c r="A74" s="20"/>
      <c r="B74" s="29" t="s">
        <v>328</v>
      </c>
      <c r="C74" s="92"/>
      <c r="D74" s="34" t="s">
        <v>172</v>
      </c>
      <c r="E74" s="22">
        <f>S73</f>
        <v>0</v>
      </c>
      <c r="F74" s="22">
        <f>S74</f>
        <v>0</v>
      </c>
      <c r="G74" s="22">
        <f>S75</f>
        <v>0</v>
      </c>
      <c r="H74" s="22">
        <f>S76</f>
        <v>0</v>
      </c>
      <c r="I74" s="22">
        <f>S77</f>
        <v>0</v>
      </c>
      <c r="J74" s="46"/>
      <c r="L74" s="231"/>
      <c r="M74" s="230"/>
      <c r="N74" s="230"/>
      <c r="O74" s="230"/>
      <c r="P74" s="227">
        <v>1.03</v>
      </c>
      <c r="Q74" s="228">
        <v>0</v>
      </c>
      <c r="R74" s="76">
        <f>$R$19</f>
        <v>12</v>
      </c>
      <c r="S74" s="227">
        <v>0</v>
      </c>
      <c r="T74" s="25"/>
      <c r="U74" s="25"/>
      <c r="V74" s="25"/>
      <c r="W74" s="25"/>
      <c r="X74" s="25"/>
    </row>
    <row r="75" spans="1:24">
      <c r="A75" s="10"/>
      <c r="C75" s="100"/>
      <c r="D75" s="74" t="s">
        <v>15</v>
      </c>
      <c r="E75" s="57">
        <f>ROUND((M73+N73)*E73*P73,0)</f>
        <v>0</v>
      </c>
      <c r="F75" s="57">
        <f>ROUND((M73+N73)*F73*P73*P74,0)</f>
        <v>0</v>
      </c>
      <c r="G75" s="57">
        <f>ROUND((M73+N73)*G73*P73*P74*P75,0)</f>
        <v>0</v>
      </c>
      <c r="H75" s="57">
        <f>ROUND((M73+N73)*H73*P73*P74*P75*P76,0)</f>
        <v>0</v>
      </c>
      <c r="I75" s="57">
        <f>ROUND((M73+N73)*I73*P73*P74*P75*P76*P77,0)</f>
        <v>0</v>
      </c>
      <c r="J75" s="172">
        <f>SUM(E75:I75)</f>
        <v>0</v>
      </c>
      <c r="L75" s="231"/>
      <c r="M75" s="63"/>
      <c r="N75" s="63"/>
      <c r="O75" s="63"/>
      <c r="P75" s="227">
        <v>1.03</v>
      </c>
      <c r="Q75" s="228">
        <v>0</v>
      </c>
      <c r="R75" s="76">
        <f>$R$20</f>
        <v>12</v>
      </c>
      <c r="S75" s="227">
        <v>0</v>
      </c>
    </row>
    <row r="76" spans="1:24">
      <c r="A76" s="10"/>
      <c r="B76" s="102"/>
      <c r="C76" s="100"/>
      <c r="D76" s="74" t="s">
        <v>30</v>
      </c>
      <c r="E76" s="57">
        <f>ROUND(E75*$P$13,0)</f>
        <v>0</v>
      </c>
      <c r="F76" s="57">
        <f>ROUND(F75*$P$13,0)</f>
        <v>0</v>
      </c>
      <c r="G76" s="57">
        <f>ROUND(G75*$P$13,0)</f>
        <v>0</v>
      </c>
      <c r="H76" s="57">
        <f>ROUND(H75*$P$13,0)</f>
        <v>0</v>
      </c>
      <c r="I76" s="57">
        <f>ROUND(I75*$P$13,0)</f>
        <v>0</v>
      </c>
      <c r="J76" s="172">
        <f>SUM(E76:I76)</f>
        <v>0</v>
      </c>
      <c r="L76" s="231"/>
      <c r="M76" s="63"/>
      <c r="N76" s="63"/>
      <c r="O76" s="63"/>
      <c r="P76" s="227">
        <v>1.03</v>
      </c>
      <c r="Q76" s="228">
        <v>0</v>
      </c>
      <c r="R76" s="76">
        <f>$R$21</f>
        <v>12</v>
      </c>
      <c r="S76" s="227">
        <v>0</v>
      </c>
      <c r="T76" s="25"/>
      <c r="U76" s="25"/>
      <c r="V76" s="25"/>
      <c r="W76" s="25"/>
      <c r="X76" s="25"/>
    </row>
    <row r="77" spans="1:24" ht="15">
      <c r="A77" s="10"/>
      <c r="C77" s="100"/>
      <c r="D77" s="74" t="s">
        <v>29</v>
      </c>
      <c r="E77" s="184">
        <f>ROUND($P$14*E73,0)</f>
        <v>0</v>
      </c>
      <c r="F77" s="184">
        <f>ROUND($P$14*F73,0)</f>
        <v>0</v>
      </c>
      <c r="G77" s="184">
        <f>ROUND($P$14*G73,0)</f>
        <v>0</v>
      </c>
      <c r="H77" s="184">
        <f>ROUND($P$14*H73,0)</f>
        <v>0</v>
      </c>
      <c r="I77" s="184">
        <f>ROUND($P$14*I73,0)</f>
        <v>0</v>
      </c>
      <c r="J77" s="181">
        <f>SUM(E77:I77)</f>
        <v>0</v>
      </c>
      <c r="L77" s="231"/>
      <c r="M77" s="63"/>
      <c r="N77" s="63"/>
      <c r="O77" s="63"/>
      <c r="P77" s="227">
        <v>1.03</v>
      </c>
      <c r="Q77" s="228">
        <v>0</v>
      </c>
      <c r="R77" s="76">
        <f>$R$22</f>
        <v>12</v>
      </c>
      <c r="S77" s="227">
        <v>0</v>
      </c>
      <c r="T77" s="25"/>
      <c r="U77" s="25"/>
      <c r="V77" s="25"/>
      <c r="W77" s="25"/>
      <c r="X77" s="25"/>
    </row>
    <row r="78" spans="1:24">
      <c r="A78" s="10"/>
      <c r="B78" s="102"/>
      <c r="C78" s="100"/>
      <c r="D78" s="77" t="s">
        <v>171</v>
      </c>
      <c r="E78" s="185">
        <f>SUM(E76:E77)</f>
        <v>0</v>
      </c>
      <c r="F78" s="185">
        <f t="shared" ref="F78:I78" si="11">SUM(F76:F77)</f>
        <v>0</v>
      </c>
      <c r="G78" s="185">
        <f t="shared" si="11"/>
        <v>0</v>
      </c>
      <c r="H78" s="185">
        <f t="shared" si="11"/>
        <v>0</v>
      </c>
      <c r="I78" s="185">
        <f t="shared" si="11"/>
        <v>0</v>
      </c>
      <c r="J78" s="186">
        <f>SUM(J76:J77)</f>
        <v>0</v>
      </c>
      <c r="L78" s="231"/>
      <c r="M78" s="63"/>
      <c r="N78" s="63"/>
      <c r="O78" s="63"/>
      <c r="P78" s="74"/>
      <c r="Q78" s="232"/>
      <c r="R78" s="76"/>
      <c r="S78" s="74"/>
      <c r="T78" s="25"/>
      <c r="U78" s="25"/>
      <c r="V78" s="25"/>
      <c r="W78" s="25"/>
      <c r="X78" s="25"/>
    </row>
    <row r="79" spans="1:24">
      <c r="A79" s="10"/>
      <c r="B79" s="102"/>
      <c r="C79" s="100"/>
      <c r="D79" s="74"/>
      <c r="E79" s="17"/>
      <c r="F79" s="17"/>
      <c r="G79" s="17"/>
      <c r="H79" s="17"/>
      <c r="I79" s="17"/>
      <c r="J79" s="26"/>
      <c r="L79" s="231"/>
      <c r="M79" s="63"/>
      <c r="N79" s="63"/>
      <c r="O79" s="63"/>
      <c r="P79" s="34"/>
      <c r="Q79" s="63"/>
      <c r="R79" s="34"/>
      <c r="S79" s="229"/>
      <c r="T79" s="5"/>
      <c r="U79" s="4"/>
    </row>
    <row r="80" spans="1:24">
      <c r="A80" s="104"/>
      <c r="B80" s="102" t="s">
        <v>124</v>
      </c>
      <c r="D80" s="34" t="s">
        <v>121</v>
      </c>
      <c r="E80" s="100">
        <f>ROUND($Q80*$R80*S80,6)</f>
        <v>0</v>
      </c>
      <c r="F80" s="100">
        <f>ROUND($Q81*$R81*S81,6)</f>
        <v>0</v>
      </c>
      <c r="G80" s="100">
        <f>ROUND($Q82*$R82*S82,6)</f>
        <v>0</v>
      </c>
      <c r="H80" s="100">
        <f>ROUND($Q83*$R83*S83,6)</f>
        <v>0</v>
      </c>
      <c r="I80" s="100">
        <f>ROUND($Q84*$R84*S84,6)</f>
        <v>0</v>
      </c>
      <c r="J80" s="46"/>
      <c r="L80" s="150">
        <v>0</v>
      </c>
      <c r="M80" s="230">
        <f>ROUND(L80/12,2)</f>
        <v>0</v>
      </c>
      <c r="N80" s="230">
        <v>0</v>
      </c>
      <c r="O80" s="224">
        <v>0</v>
      </c>
      <c r="P80" s="227">
        <v>1</v>
      </c>
      <c r="Q80" s="228">
        <v>0</v>
      </c>
      <c r="R80" s="76">
        <f>$R$18</f>
        <v>12</v>
      </c>
      <c r="S80" s="227">
        <v>0</v>
      </c>
      <c r="T80" s="25" t="e">
        <f>(E83+E84)/E82</f>
        <v>#DIV/0!</v>
      </c>
      <c r="U80" s="25" t="e">
        <f>(F83+F84)/F82</f>
        <v>#DIV/0!</v>
      </c>
      <c r="V80" s="25" t="e">
        <f>(G83+G84)/G82</f>
        <v>#DIV/0!</v>
      </c>
      <c r="W80" s="25" t="e">
        <f>(H83+H84)/H82</f>
        <v>#DIV/0!</v>
      </c>
      <c r="X80" s="25" t="e">
        <f>(I83+I84)/I82</f>
        <v>#DIV/0!</v>
      </c>
    </row>
    <row r="81" spans="1:24">
      <c r="B81" s="29" t="s">
        <v>328</v>
      </c>
      <c r="D81" s="34" t="s">
        <v>172</v>
      </c>
      <c r="E81" s="22">
        <f>S80</f>
        <v>0</v>
      </c>
      <c r="F81" s="22">
        <f>S81</f>
        <v>0</v>
      </c>
      <c r="G81" s="22">
        <f>S82</f>
        <v>0</v>
      </c>
      <c r="H81" s="22">
        <f>S83</f>
        <v>0</v>
      </c>
      <c r="I81" s="22">
        <f>S84</f>
        <v>0</v>
      </c>
      <c r="J81" s="163"/>
      <c r="L81" s="231"/>
      <c r="M81" s="230"/>
      <c r="N81" s="230"/>
      <c r="O81" s="230"/>
      <c r="P81" s="227">
        <v>1.03</v>
      </c>
      <c r="Q81" s="228">
        <v>0</v>
      </c>
      <c r="R81" s="76">
        <f>$R$19</f>
        <v>12</v>
      </c>
      <c r="S81" s="227">
        <v>0</v>
      </c>
      <c r="T81" s="25"/>
      <c r="U81" s="25"/>
      <c r="V81" s="25"/>
      <c r="W81" s="25"/>
      <c r="X81" s="25"/>
    </row>
    <row r="82" spans="1:24">
      <c r="A82" s="10"/>
      <c r="C82" s="100"/>
      <c r="D82" s="74" t="s">
        <v>15</v>
      </c>
      <c r="E82" s="57">
        <f>ROUND((M80+N80)*E80*P80,0)</f>
        <v>0</v>
      </c>
      <c r="F82" s="57">
        <f>ROUND((M80+N80)*F80*P80*P81,0)</f>
        <v>0</v>
      </c>
      <c r="G82" s="57">
        <f>ROUND((M80+N80)*G80*P80*P81*P82,0)</f>
        <v>0</v>
      </c>
      <c r="H82" s="57">
        <f>ROUND((M80+N80)*H80*P80*P81*P82*P83,0)</f>
        <v>0</v>
      </c>
      <c r="I82" s="57">
        <f>ROUND((M80+N80)*I80*P80*P81*P82*P83*P84,0)</f>
        <v>0</v>
      </c>
      <c r="J82" s="172">
        <f>SUM(E82:I82)</f>
        <v>0</v>
      </c>
      <c r="L82" s="231"/>
      <c r="M82" s="63"/>
      <c r="N82" s="63"/>
      <c r="O82" s="63"/>
      <c r="P82" s="227">
        <v>1.03</v>
      </c>
      <c r="Q82" s="228">
        <v>0</v>
      </c>
      <c r="R82" s="76">
        <f>$R$20</f>
        <v>12</v>
      </c>
      <c r="S82" s="227">
        <v>0</v>
      </c>
    </row>
    <row r="83" spans="1:24">
      <c r="A83" s="10"/>
      <c r="B83" s="102"/>
      <c r="C83" s="100"/>
      <c r="D83" s="74" t="s">
        <v>30</v>
      </c>
      <c r="E83" s="57">
        <f>ROUND(E82*$P$13,0)</f>
        <v>0</v>
      </c>
      <c r="F83" s="57">
        <f>ROUND(F82*$P$13,0)</f>
        <v>0</v>
      </c>
      <c r="G83" s="57">
        <f>ROUND(G82*$P$13,0)</f>
        <v>0</v>
      </c>
      <c r="H83" s="57">
        <f>ROUND(H82*$P$13,0)</f>
        <v>0</v>
      </c>
      <c r="I83" s="57">
        <f>ROUND(I82*$P$13,0)</f>
        <v>0</v>
      </c>
      <c r="J83" s="172">
        <f>SUM(E83:I83)</f>
        <v>0</v>
      </c>
      <c r="L83" s="231"/>
      <c r="M83" s="63"/>
      <c r="N83" s="63"/>
      <c r="O83" s="63"/>
      <c r="P83" s="227">
        <v>1.03</v>
      </c>
      <c r="Q83" s="228">
        <v>0</v>
      </c>
      <c r="R83" s="76">
        <f>$R$21</f>
        <v>12</v>
      </c>
      <c r="S83" s="227">
        <v>0</v>
      </c>
      <c r="T83" s="25"/>
      <c r="U83" s="25"/>
      <c r="V83" s="25"/>
      <c r="W83" s="25"/>
      <c r="X83" s="25"/>
    </row>
    <row r="84" spans="1:24" ht="15">
      <c r="A84" s="10"/>
      <c r="B84" s="102"/>
      <c r="C84" s="100"/>
      <c r="D84" s="74" t="s">
        <v>29</v>
      </c>
      <c r="E84" s="184">
        <f>ROUND($P$14*E80,0)</f>
        <v>0</v>
      </c>
      <c r="F84" s="184">
        <f>ROUND($P$14*F80,0)</f>
        <v>0</v>
      </c>
      <c r="G84" s="184">
        <f>ROUND($P$14*G80,0)</f>
        <v>0</v>
      </c>
      <c r="H84" s="184">
        <f>ROUND($P$14*H80,0)</f>
        <v>0</v>
      </c>
      <c r="I84" s="184">
        <f>ROUND($P$14*I80,0)</f>
        <v>0</v>
      </c>
      <c r="J84" s="181">
        <f>SUM(E84:I84)</f>
        <v>0</v>
      </c>
      <c r="L84" s="231"/>
      <c r="M84" s="63"/>
      <c r="N84" s="63"/>
      <c r="O84" s="63"/>
      <c r="P84" s="227">
        <v>1.03</v>
      </c>
      <c r="Q84" s="228">
        <v>0</v>
      </c>
      <c r="R84" s="76">
        <f>$R$22</f>
        <v>12</v>
      </c>
      <c r="S84" s="227">
        <v>0</v>
      </c>
      <c r="T84" s="25"/>
      <c r="U84" s="25"/>
      <c r="V84" s="25"/>
      <c r="W84" s="25"/>
      <c r="X84" s="25"/>
    </row>
    <row r="85" spans="1:24">
      <c r="A85" s="10"/>
      <c r="B85" s="102"/>
      <c r="C85" s="100"/>
      <c r="D85" s="77" t="s">
        <v>171</v>
      </c>
      <c r="E85" s="185">
        <f>SUM(E83:E84)</f>
        <v>0</v>
      </c>
      <c r="F85" s="185">
        <f t="shared" ref="F85:I85" si="12">SUM(F83:F84)</f>
        <v>0</v>
      </c>
      <c r="G85" s="185">
        <f t="shared" si="12"/>
        <v>0</v>
      </c>
      <c r="H85" s="185">
        <f t="shared" si="12"/>
        <v>0</v>
      </c>
      <c r="I85" s="185">
        <f t="shared" si="12"/>
        <v>0</v>
      </c>
      <c r="J85" s="186">
        <f>SUM(J83:J84)</f>
        <v>0</v>
      </c>
      <c r="L85" s="231"/>
      <c r="M85" s="63"/>
      <c r="N85" s="63"/>
      <c r="O85" s="63"/>
      <c r="P85" s="74"/>
      <c r="Q85" s="232"/>
      <c r="R85" s="76"/>
      <c r="S85" s="74"/>
      <c r="T85" s="25"/>
      <c r="U85" s="25"/>
      <c r="V85" s="25"/>
      <c r="W85" s="25"/>
      <c r="X85" s="25"/>
    </row>
    <row r="86" spans="1:24">
      <c r="A86" s="10"/>
      <c r="B86" s="102"/>
      <c r="C86" s="100"/>
      <c r="D86" s="74"/>
      <c r="E86" s="17"/>
      <c r="F86" s="17"/>
      <c r="G86" s="17"/>
      <c r="H86" s="17"/>
      <c r="I86" s="17"/>
      <c r="J86" s="26"/>
      <c r="L86" s="231"/>
      <c r="M86" s="63"/>
      <c r="N86" s="63"/>
      <c r="O86" s="63"/>
      <c r="P86" s="34"/>
      <c r="Q86" s="63"/>
      <c r="R86" s="34"/>
      <c r="S86" s="229"/>
      <c r="T86" s="5"/>
      <c r="U86" s="4"/>
    </row>
    <row r="87" spans="1:24">
      <c r="A87" s="104"/>
      <c r="B87" s="102" t="s">
        <v>47</v>
      </c>
      <c r="D87" s="34" t="s">
        <v>121</v>
      </c>
      <c r="E87" s="100">
        <f>ROUND($Q87*$R87*S87,6)</f>
        <v>0</v>
      </c>
      <c r="F87" s="100">
        <f>ROUND($Q88*$R88*S88,6)</f>
        <v>0</v>
      </c>
      <c r="G87" s="100">
        <f>ROUND($Q89*$R89*S89,6)</f>
        <v>0</v>
      </c>
      <c r="H87" s="100">
        <f>ROUND($Q90*$R90*S90,6)</f>
        <v>0</v>
      </c>
      <c r="I87" s="100">
        <f>ROUND($Q91*$R91*S91,6)</f>
        <v>0</v>
      </c>
      <c r="J87" s="46"/>
      <c r="L87" s="150">
        <v>0</v>
      </c>
      <c r="M87" s="230">
        <f>ROUND(L87/12,2)</f>
        <v>0</v>
      </c>
      <c r="N87" s="230">
        <v>0</v>
      </c>
      <c r="O87" s="224">
        <v>0</v>
      </c>
      <c r="P87" s="227">
        <v>1</v>
      </c>
      <c r="Q87" s="228">
        <v>0</v>
      </c>
      <c r="R87" s="76">
        <f>$R$18</f>
        <v>12</v>
      </c>
      <c r="S87" s="227">
        <v>0</v>
      </c>
      <c r="T87" s="25" t="e">
        <f>(E90+E91)/E89</f>
        <v>#DIV/0!</v>
      </c>
      <c r="U87" s="25" t="e">
        <f>(F90+F91)/F89</f>
        <v>#DIV/0!</v>
      </c>
      <c r="V87" s="25" t="e">
        <f>(G90+G91)/G89</f>
        <v>#DIV/0!</v>
      </c>
      <c r="W87" s="25" t="e">
        <f>(H90+H91)/H89</f>
        <v>#DIV/0!</v>
      </c>
      <c r="X87" s="25" t="e">
        <f>(I90+I91)/I89</f>
        <v>#DIV/0!</v>
      </c>
    </row>
    <row r="88" spans="1:24">
      <c r="B88" s="29" t="s">
        <v>328</v>
      </c>
      <c r="D88" s="34" t="s">
        <v>172</v>
      </c>
      <c r="E88" s="22">
        <f>S87</f>
        <v>0</v>
      </c>
      <c r="F88" s="22">
        <f>S88</f>
        <v>0</v>
      </c>
      <c r="G88" s="22">
        <f>S89</f>
        <v>0</v>
      </c>
      <c r="H88" s="22">
        <f>S90</f>
        <v>0</v>
      </c>
      <c r="I88" s="22">
        <f>S91</f>
        <v>0</v>
      </c>
      <c r="J88" s="46"/>
      <c r="L88" s="231"/>
      <c r="M88" s="230"/>
      <c r="N88" s="230"/>
      <c r="O88" s="230"/>
      <c r="P88" s="227">
        <v>1.03</v>
      </c>
      <c r="Q88" s="228">
        <v>0</v>
      </c>
      <c r="R88" s="76">
        <f>$R$19</f>
        <v>12</v>
      </c>
      <c r="S88" s="227">
        <v>0</v>
      </c>
      <c r="T88" s="25"/>
      <c r="U88" s="25"/>
      <c r="V88" s="25"/>
      <c r="W88" s="25"/>
      <c r="X88" s="25"/>
    </row>
    <row r="89" spans="1:24">
      <c r="A89" s="10"/>
      <c r="C89" s="100"/>
      <c r="D89" s="74" t="s">
        <v>15</v>
      </c>
      <c r="E89" s="57">
        <f>ROUND((M87+N87)*E87*P87,0)</f>
        <v>0</v>
      </c>
      <c r="F89" s="57">
        <f>ROUND((M87+N87)*F87*P87*P88,0)</f>
        <v>0</v>
      </c>
      <c r="G89" s="57">
        <f>ROUND((M87+N87)*G87*P87*P88*P89,0)</f>
        <v>0</v>
      </c>
      <c r="H89" s="57">
        <f>ROUND((M87+N87)*H87*P87*P88*P89*P90,0)</f>
        <v>0</v>
      </c>
      <c r="I89" s="57">
        <f>ROUND((M87+N87)*I87*P87*P88*P89*P90*P91,0)</f>
        <v>0</v>
      </c>
      <c r="J89" s="172">
        <f>SUM(E89:I89)</f>
        <v>0</v>
      </c>
      <c r="L89" s="231"/>
      <c r="M89" s="63"/>
      <c r="N89" s="63"/>
      <c r="O89" s="63"/>
      <c r="P89" s="227">
        <v>1.03</v>
      </c>
      <c r="Q89" s="228">
        <v>0</v>
      </c>
      <c r="R89" s="76">
        <f>$R$20</f>
        <v>12</v>
      </c>
      <c r="S89" s="227">
        <v>0</v>
      </c>
    </row>
    <row r="90" spans="1:24">
      <c r="A90" s="10"/>
      <c r="B90" s="102"/>
      <c r="C90" s="100"/>
      <c r="D90" s="74" t="s">
        <v>30</v>
      </c>
      <c r="E90" s="57">
        <f>ROUND(E89*$P$13,0)</f>
        <v>0</v>
      </c>
      <c r="F90" s="57">
        <f>ROUND(F89*$P$13,0)</f>
        <v>0</v>
      </c>
      <c r="G90" s="57">
        <f>ROUND(G89*$P$13,0)</f>
        <v>0</v>
      </c>
      <c r="H90" s="57">
        <f>ROUND(H89*$P$13,0)</f>
        <v>0</v>
      </c>
      <c r="I90" s="57">
        <f>ROUND(I89*$P$13,0)</f>
        <v>0</v>
      </c>
      <c r="J90" s="172">
        <f>SUM(E90:I90)</f>
        <v>0</v>
      </c>
      <c r="L90" s="231"/>
      <c r="M90" s="63"/>
      <c r="N90" s="63"/>
      <c r="O90" s="63"/>
      <c r="P90" s="227">
        <v>1.03</v>
      </c>
      <c r="Q90" s="228">
        <v>0</v>
      </c>
      <c r="R90" s="76">
        <f>$R$21</f>
        <v>12</v>
      </c>
      <c r="S90" s="227">
        <v>0</v>
      </c>
    </row>
    <row r="91" spans="1:24" ht="15">
      <c r="A91" s="10"/>
      <c r="B91" s="102"/>
      <c r="C91" s="100"/>
      <c r="D91" s="74" t="s">
        <v>29</v>
      </c>
      <c r="E91" s="184">
        <f>ROUND($P$14*E87,0)</f>
        <v>0</v>
      </c>
      <c r="F91" s="184">
        <f>ROUND($P$14*F87,0)</f>
        <v>0</v>
      </c>
      <c r="G91" s="184">
        <f>ROUND($P$14*G87,0)</f>
        <v>0</v>
      </c>
      <c r="H91" s="184">
        <f>ROUND($P$14*H87,0)</f>
        <v>0</v>
      </c>
      <c r="I91" s="184">
        <f>ROUND($P$14*I87,0)</f>
        <v>0</v>
      </c>
      <c r="J91" s="181">
        <f>SUM(E91:I91)</f>
        <v>0</v>
      </c>
      <c r="L91" s="231"/>
      <c r="M91" s="63"/>
      <c r="N91" s="63"/>
      <c r="O91" s="63"/>
      <c r="P91" s="227">
        <v>1.03</v>
      </c>
      <c r="Q91" s="228">
        <v>0</v>
      </c>
      <c r="R91" s="76">
        <f>$R$22</f>
        <v>12</v>
      </c>
      <c r="S91" s="227">
        <v>0</v>
      </c>
      <c r="T91" s="25"/>
      <c r="U91" s="25"/>
      <c r="V91" s="25"/>
      <c r="W91" s="25"/>
      <c r="X91" s="25"/>
    </row>
    <row r="92" spans="1:24">
      <c r="A92" s="10"/>
      <c r="B92" s="102"/>
      <c r="C92" s="100"/>
      <c r="D92" s="77" t="s">
        <v>171</v>
      </c>
      <c r="E92" s="185">
        <f>SUM(E90:E91)</f>
        <v>0</v>
      </c>
      <c r="F92" s="185">
        <f t="shared" ref="F92:I92" si="13">SUM(F90:F91)</f>
        <v>0</v>
      </c>
      <c r="G92" s="185">
        <f t="shared" si="13"/>
        <v>0</v>
      </c>
      <c r="H92" s="185">
        <f t="shared" si="13"/>
        <v>0</v>
      </c>
      <c r="I92" s="185">
        <f t="shared" si="13"/>
        <v>0</v>
      </c>
      <c r="J92" s="186">
        <f>SUM(J90:J91)</f>
        <v>0</v>
      </c>
      <c r="L92" s="19"/>
      <c r="M92" s="33"/>
      <c r="N92" s="33"/>
      <c r="O92" s="33"/>
      <c r="P92" s="47"/>
      <c r="Q92" s="47"/>
      <c r="R92" s="47"/>
      <c r="S92" s="26"/>
      <c r="T92" s="25"/>
      <c r="U92" s="25"/>
      <c r="V92" s="25"/>
      <c r="W92" s="25"/>
      <c r="X92" s="25"/>
    </row>
    <row r="93" spans="1:24">
      <c r="A93" s="10"/>
      <c r="B93" s="102"/>
      <c r="C93" s="100"/>
      <c r="D93" s="74"/>
      <c r="E93" s="17"/>
      <c r="F93" s="17"/>
      <c r="G93" s="17"/>
      <c r="H93" s="17"/>
      <c r="I93" s="17"/>
      <c r="J93" s="26"/>
      <c r="L93" s="19"/>
      <c r="M93" s="94"/>
      <c r="N93" s="94"/>
      <c r="O93" s="94"/>
      <c r="P93" s="47"/>
      <c r="Q93" s="47"/>
      <c r="R93" s="47"/>
      <c r="S93" s="26"/>
      <c r="T93" s="25"/>
      <c r="U93" s="25"/>
      <c r="V93" s="25"/>
      <c r="W93" s="25"/>
      <c r="X93" s="25"/>
    </row>
    <row r="94" spans="1:24">
      <c r="A94" s="10"/>
      <c r="C94" s="75"/>
      <c r="D94" s="75" t="s">
        <v>106</v>
      </c>
      <c r="E94" s="164">
        <f>SUMIF($D$72:$D$93,"*Salary",E72:E93)</f>
        <v>0</v>
      </c>
      <c r="F94" s="164">
        <f>SUMIF($D$72:$D$93,"*Salary",F72:F93)</f>
        <v>0</v>
      </c>
      <c r="G94" s="164">
        <f>SUMIF($D$72:$D$93,"*Salary",G72:G93)</f>
        <v>0</v>
      </c>
      <c r="H94" s="164">
        <f>SUMIF($D$72:$D$93,"*Salary",H72:H93)</f>
        <v>0</v>
      </c>
      <c r="I94" s="164">
        <f>SUMIF($D$72:$D$93,"*Salary",I72:I93)</f>
        <v>0</v>
      </c>
      <c r="J94" s="165">
        <f>SUM(E94:I94)</f>
        <v>0</v>
      </c>
      <c r="L94" s="58"/>
      <c r="M94" s="71"/>
      <c r="N94" s="71"/>
      <c r="O94" s="71"/>
      <c r="P94" s="71"/>
      <c r="Q94" s="71"/>
      <c r="R94" s="71"/>
      <c r="S94" s="26"/>
      <c r="T94" s="25"/>
      <c r="U94" s="25"/>
      <c r="V94" s="25"/>
      <c r="W94" s="25"/>
      <c r="X94" s="25"/>
    </row>
    <row r="95" spans="1:24">
      <c r="A95" s="10"/>
      <c r="C95" s="75"/>
      <c r="D95" s="75" t="s">
        <v>107</v>
      </c>
      <c r="E95" s="166">
        <f>SUMIF($D$75:$D$93,"*Total Fringe",E75:E93)</f>
        <v>0</v>
      </c>
      <c r="F95" s="166">
        <f t="shared" ref="F95:I95" si="14">SUMIF($D$75:$D$93,"*Total Fringe",F75:F93)</f>
        <v>0</v>
      </c>
      <c r="G95" s="166">
        <f t="shared" si="14"/>
        <v>0</v>
      </c>
      <c r="H95" s="166">
        <f t="shared" si="14"/>
        <v>0</v>
      </c>
      <c r="I95" s="166">
        <f t="shared" si="14"/>
        <v>0</v>
      </c>
      <c r="J95" s="167">
        <f>SUM(E95:I95)</f>
        <v>0</v>
      </c>
      <c r="L95" s="58"/>
      <c r="M95" s="71"/>
      <c r="N95" s="71"/>
      <c r="O95" s="71"/>
      <c r="P95" s="71"/>
      <c r="Q95" s="71"/>
      <c r="R95" s="71"/>
      <c r="S95" s="71"/>
      <c r="T95" s="660" t="s">
        <v>116</v>
      </c>
      <c r="U95" s="660"/>
      <c r="V95" s="660"/>
      <c r="W95" s="660"/>
      <c r="X95" s="660"/>
    </row>
    <row r="96" spans="1:24">
      <c r="A96" s="10"/>
      <c r="C96" s="75"/>
      <c r="D96" s="169"/>
      <c r="E96" s="72"/>
      <c r="F96" s="72"/>
      <c r="G96" s="72"/>
      <c r="H96" s="72"/>
      <c r="I96" s="72"/>
      <c r="J96" s="73"/>
      <c r="L96" s="58" t="s">
        <v>118</v>
      </c>
      <c r="M96" s="71" t="s">
        <v>80</v>
      </c>
      <c r="N96" s="71"/>
      <c r="O96" s="71" t="s">
        <v>245</v>
      </c>
      <c r="P96" s="71" t="s">
        <v>108</v>
      </c>
      <c r="Q96" s="71" t="s">
        <v>18</v>
      </c>
      <c r="R96" s="71"/>
      <c r="S96" s="71" t="s">
        <v>169</v>
      </c>
      <c r="T96" s="92"/>
      <c r="U96" s="92"/>
      <c r="V96" s="92"/>
      <c r="W96" s="92"/>
      <c r="X96" s="92"/>
    </row>
    <row r="97" spans="1:24">
      <c r="A97" s="58" t="s">
        <v>61</v>
      </c>
      <c r="B97" s="58" t="s">
        <v>62</v>
      </c>
      <c r="C97" s="75"/>
      <c r="D97" s="169"/>
      <c r="E97" s="18" t="str">
        <f>E16</f>
        <v>Year 1</v>
      </c>
      <c r="F97" s="18" t="str">
        <f>F16</f>
        <v>Year 2</v>
      </c>
      <c r="G97" s="18" t="str">
        <f>G16</f>
        <v>Year 3</v>
      </c>
      <c r="H97" s="18" t="str">
        <f>H16</f>
        <v>Year 4</v>
      </c>
      <c r="I97" s="18" t="str">
        <f>I16</f>
        <v>Year 5</v>
      </c>
      <c r="J97" s="46" t="s">
        <v>1</v>
      </c>
      <c r="L97" s="92" t="s">
        <v>117</v>
      </c>
      <c r="M97" s="46" t="s">
        <v>15</v>
      </c>
      <c r="N97" s="46" t="s">
        <v>245</v>
      </c>
      <c r="O97" s="46" t="s">
        <v>101</v>
      </c>
      <c r="P97" s="46" t="s">
        <v>109</v>
      </c>
      <c r="Q97" s="46" t="s">
        <v>111</v>
      </c>
      <c r="R97" s="46" t="s">
        <v>101</v>
      </c>
      <c r="S97" s="46" t="s">
        <v>170</v>
      </c>
      <c r="T97" s="24" t="s">
        <v>31</v>
      </c>
      <c r="U97" s="15" t="s">
        <v>32</v>
      </c>
      <c r="V97" s="15" t="s">
        <v>33</v>
      </c>
      <c r="W97" s="15" t="s">
        <v>34</v>
      </c>
      <c r="X97" s="15" t="s">
        <v>35</v>
      </c>
    </row>
    <row r="98" spans="1:24">
      <c r="A98" s="104"/>
      <c r="B98" s="102" t="s">
        <v>69</v>
      </c>
      <c r="D98" s="34" t="s">
        <v>121</v>
      </c>
      <c r="E98" s="100">
        <f>ROUND($Q98*$R98*S98,6)</f>
        <v>0</v>
      </c>
      <c r="F98" s="100">
        <f>ROUND($Q99*$R99*S99,6)</f>
        <v>0</v>
      </c>
      <c r="G98" s="100">
        <f>ROUND($Q100*$R100*S100,6)</f>
        <v>0</v>
      </c>
      <c r="H98" s="100">
        <f>ROUND($Q101*$R101*S101,6)</f>
        <v>0</v>
      </c>
      <c r="I98" s="100">
        <f>ROUND($Q102*$R102*S102,6)</f>
        <v>0</v>
      </c>
      <c r="J98" s="46"/>
      <c r="K98" s="17"/>
      <c r="L98" s="150">
        <v>0</v>
      </c>
      <c r="M98" s="230">
        <f>ROUND(L98/12,2)</f>
        <v>0</v>
      </c>
      <c r="N98" s="230">
        <v>0</v>
      </c>
      <c r="O98" s="224">
        <v>0</v>
      </c>
      <c r="P98" s="227">
        <v>1</v>
      </c>
      <c r="Q98" s="228">
        <v>0</v>
      </c>
      <c r="R98" s="76">
        <f>$R$18</f>
        <v>12</v>
      </c>
      <c r="S98" s="227">
        <v>0</v>
      </c>
      <c r="T98" s="25" t="e">
        <f>(E101+E102)/E100</f>
        <v>#DIV/0!</v>
      </c>
      <c r="U98" s="25" t="e">
        <f>(F101+F102)/F100</f>
        <v>#DIV/0!</v>
      </c>
      <c r="V98" s="25" t="e">
        <f>(G101+G102)/G100</f>
        <v>#DIV/0!</v>
      </c>
      <c r="W98" s="25" t="e">
        <f>(H101+H102)/H100</f>
        <v>#DIV/0!</v>
      </c>
      <c r="X98" s="25" t="e">
        <f>(I101+I102)/I100</f>
        <v>#DIV/0!</v>
      </c>
    </row>
    <row r="99" spans="1:24">
      <c r="B99" s="29" t="s">
        <v>328</v>
      </c>
      <c r="D99" s="34" t="s">
        <v>172</v>
      </c>
      <c r="E99" s="22">
        <f>S98</f>
        <v>0</v>
      </c>
      <c r="F99" s="22">
        <f>S99</f>
        <v>0</v>
      </c>
      <c r="G99" s="22">
        <f>S100</f>
        <v>0</v>
      </c>
      <c r="H99" s="22">
        <f>S101</f>
        <v>0</v>
      </c>
      <c r="I99" s="22">
        <f>S102</f>
        <v>0</v>
      </c>
      <c r="J99" s="46"/>
      <c r="K99" s="17"/>
      <c r="L99" s="231"/>
      <c r="M99" s="230"/>
      <c r="N99" s="230"/>
      <c r="O99" s="230"/>
      <c r="P99" s="227">
        <v>1.03</v>
      </c>
      <c r="Q99" s="228">
        <v>0</v>
      </c>
      <c r="R99" s="76">
        <f>$R$19</f>
        <v>12</v>
      </c>
      <c r="S99" s="227">
        <v>0</v>
      </c>
      <c r="T99" s="25"/>
      <c r="U99" s="25"/>
      <c r="V99" s="25"/>
      <c r="W99" s="25"/>
      <c r="X99" s="25"/>
    </row>
    <row r="100" spans="1:24">
      <c r="A100" s="10"/>
      <c r="C100" s="100"/>
      <c r="D100" s="74" t="s">
        <v>15</v>
      </c>
      <c r="E100" s="57">
        <f>ROUND((M98+N98)*E98*P98,0)</f>
        <v>0</v>
      </c>
      <c r="F100" s="57">
        <f>ROUND((M98+N98)*F98*P98*P99,0)</f>
        <v>0</v>
      </c>
      <c r="G100" s="57">
        <f>ROUND((M98+N98)*G98*P98*P99*P100,0)</f>
        <v>0</v>
      </c>
      <c r="H100" s="57">
        <f>ROUND((M98+N98)*H98*P98*P99*P100*P101,0)</f>
        <v>0</v>
      </c>
      <c r="I100" s="57">
        <f>ROUND((M98+N98)*I98*P98*P99*P100*P101*P102,0)</f>
        <v>0</v>
      </c>
      <c r="J100" s="172">
        <f>SUM(E100:I100)</f>
        <v>0</v>
      </c>
      <c r="L100" s="231"/>
      <c r="M100" s="63"/>
      <c r="N100" s="63"/>
      <c r="O100" s="63"/>
      <c r="P100" s="227">
        <v>1.03</v>
      </c>
      <c r="Q100" s="228">
        <v>0</v>
      </c>
      <c r="R100" s="76">
        <f>$R$20</f>
        <v>12</v>
      </c>
      <c r="S100" s="227">
        <v>0</v>
      </c>
      <c r="T100" s="25"/>
      <c r="U100" s="25"/>
      <c r="V100" s="25"/>
      <c r="W100" s="25"/>
      <c r="X100" s="25"/>
    </row>
    <row r="101" spans="1:24">
      <c r="A101" s="10"/>
      <c r="B101" s="93"/>
      <c r="C101" s="100"/>
      <c r="D101" s="74" t="s">
        <v>30</v>
      </c>
      <c r="E101" s="57">
        <f>ROUND(E100*$P$13,0)</f>
        <v>0</v>
      </c>
      <c r="F101" s="57">
        <f>ROUND(F100*$P$13,0)</f>
        <v>0</v>
      </c>
      <c r="G101" s="57">
        <f>ROUND(G100*$P$13,0)</f>
        <v>0</v>
      </c>
      <c r="H101" s="57">
        <f>ROUND(H100*$P$13,0)</f>
        <v>0</v>
      </c>
      <c r="I101" s="57">
        <f>ROUND(I100*$P$13,0)</f>
        <v>0</v>
      </c>
      <c r="J101" s="172">
        <f>SUM(E101:I101)</f>
        <v>0</v>
      </c>
      <c r="L101" s="231"/>
      <c r="M101" s="63"/>
      <c r="N101" s="63"/>
      <c r="O101" s="63"/>
      <c r="P101" s="227">
        <v>1.03</v>
      </c>
      <c r="Q101" s="228">
        <v>0</v>
      </c>
      <c r="R101" s="76">
        <f>$R$21</f>
        <v>12</v>
      </c>
      <c r="S101" s="227">
        <v>0</v>
      </c>
      <c r="T101" s="25"/>
      <c r="U101" s="25"/>
      <c r="V101" s="25"/>
      <c r="W101" s="25"/>
      <c r="X101" s="25"/>
    </row>
    <row r="102" spans="1:24" ht="15">
      <c r="A102" s="10"/>
      <c r="B102" s="93"/>
      <c r="C102" s="100"/>
      <c r="D102" s="74" t="s">
        <v>29</v>
      </c>
      <c r="E102" s="184">
        <f>ROUND($P$14*E98,0)</f>
        <v>0</v>
      </c>
      <c r="F102" s="184">
        <f>ROUND($P$14*F98,0)</f>
        <v>0</v>
      </c>
      <c r="G102" s="184">
        <f>ROUND($P$14*G98,0)</f>
        <v>0</v>
      </c>
      <c r="H102" s="184">
        <f>ROUND($P$14*H98,0)</f>
        <v>0</v>
      </c>
      <c r="I102" s="184">
        <f>ROUND($P$14*I98,0)</f>
        <v>0</v>
      </c>
      <c r="J102" s="181">
        <f>SUM(E102:I102)</f>
        <v>0</v>
      </c>
      <c r="L102" s="231"/>
      <c r="M102" s="63"/>
      <c r="N102" s="63"/>
      <c r="O102" s="63"/>
      <c r="P102" s="227">
        <v>1.03</v>
      </c>
      <c r="Q102" s="228">
        <v>0</v>
      </c>
      <c r="R102" s="76">
        <f>$R$22</f>
        <v>12</v>
      </c>
      <c r="S102" s="227">
        <v>0</v>
      </c>
      <c r="T102" s="25"/>
      <c r="U102" s="25"/>
      <c r="V102" s="25"/>
      <c r="W102" s="25"/>
      <c r="X102" s="25"/>
    </row>
    <row r="103" spans="1:24">
      <c r="A103" s="10"/>
      <c r="B103" s="93"/>
      <c r="C103" s="100"/>
      <c r="D103" s="77" t="s">
        <v>171</v>
      </c>
      <c r="E103" s="185">
        <f>SUM(E101:E102)</f>
        <v>0</v>
      </c>
      <c r="F103" s="185">
        <f t="shared" ref="F103:I103" si="15">SUM(F101:F102)</f>
        <v>0</v>
      </c>
      <c r="G103" s="185">
        <f t="shared" si="15"/>
        <v>0</v>
      </c>
      <c r="H103" s="185">
        <f t="shared" si="15"/>
        <v>0</v>
      </c>
      <c r="I103" s="185">
        <f t="shared" si="15"/>
        <v>0</v>
      </c>
      <c r="J103" s="186">
        <f>SUM(J101:J102)</f>
        <v>0</v>
      </c>
      <c r="L103" s="231"/>
      <c r="M103" s="63"/>
      <c r="N103" s="63"/>
      <c r="O103" s="63"/>
      <c r="P103" s="74"/>
      <c r="Q103" s="232"/>
      <c r="R103" s="76"/>
      <c r="S103" s="74"/>
      <c r="T103" s="5"/>
      <c r="U103" s="4"/>
    </row>
    <row r="104" spans="1:24">
      <c r="C104" s="100"/>
      <c r="D104" s="74"/>
      <c r="E104" s="17"/>
      <c r="F104" s="17"/>
      <c r="G104" s="17"/>
      <c r="H104" s="17"/>
      <c r="I104" s="17"/>
      <c r="J104" s="26"/>
      <c r="L104" s="231"/>
      <c r="M104" s="63"/>
      <c r="N104" s="63"/>
      <c r="O104" s="63"/>
      <c r="P104" s="34"/>
      <c r="Q104" s="63"/>
      <c r="R104" s="34"/>
      <c r="S104" s="229"/>
      <c r="T104" s="17"/>
      <c r="U104" s="17"/>
      <c r="V104" s="17"/>
      <c r="W104" s="17"/>
      <c r="X104" s="17"/>
    </row>
    <row r="105" spans="1:24">
      <c r="A105" s="104"/>
      <c r="B105" s="102" t="s">
        <v>69</v>
      </c>
      <c r="D105" s="34" t="s">
        <v>121</v>
      </c>
      <c r="E105" s="100">
        <f>ROUND($Q105*$R105*S105,6)</f>
        <v>0</v>
      </c>
      <c r="F105" s="100">
        <f>ROUND($Q106*$R106*S106,6)</f>
        <v>0</v>
      </c>
      <c r="G105" s="100">
        <f>ROUND($Q107*$R107*S107,6)</f>
        <v>0</v>
      </c>
      <c r="H105" s="100">
        <f>ROUND($Q108*$R108*S108,6)</f>
        <v>0</v>
      </c>
      <c r="I105" s="100">
        <f>ROUND($Q109*$R109*S109,6)</f>
        <v>0</v>
      </c>
      <c r="J105" s="46"/>
      <c r="L105" s="150">
        <v>0</v>
      </c>
      <c r="M105" s="230">
        <f>ROUND(L105/12,2)</f>
        <v>0</v>
      </c>
      <c r="N105" s="230">
        <v>0</v>
      </c>
      <c r="O105" s="224">
        <v>0</v>
      </c>
      <c r="P105" s="227">
        <v>1</v>
      </c>
      <c r="Q105" s="228">
        <v>0</v>
      </c>
      <c r="R105" s="76">
        <f>$R$18</f>
        <v>12</v>
      </c>
      <c r="S105" s="227">
        <v>0</v>
      </c>
      <c r="T105" s="25" t="e">
        <f>(E108+E109)/E107</f>
        <v>#DIV/0!</v>
      </c>
      <c r="U105" s="25" t="e">
        <f>(F108+F109)/F107</f>
        <v>#DIV/0!</v>
      </c>
      <c r="V105" s="25" t="e">
        <f>(G108+G109)/G107</f>
        <v>#DIV/0!</v>
      </c>
      <c r="W105" s="25" t="e">
        <f>(H108+H109)/H107</f>
        <v>#DIV/0!</v>
      </c>
      <c r="X105" s="25" t="e">
        <f>(I108+I109)/I107</f>
        <v>#DIV/0!</v>
      </c>
    </row>
    <row r="106" spans="1:24">
      <c r="B106" s="29" t="s">
        <v>328</v>
      </c>
      <c r="D106" s="34" t="s">
        <v>172</v>
      </c>
      <c r="E106" s="22">
        <f>S105</f>
        <v>0</v>
      </c>
      <c r="F106" s="22">
        <f>S106</f>
        <v>0</v>
      </c>
      <c r="G106" s="22">
        <f>S107</f>
        <v>0</v>
      </c>
      <c r="H106" s="22">
        <f>S108</f>
        <v>0</v>
      </c>
      <c r="I106" s="22">
        <f>S109</f>
        <v>0</v>
      </c>
      <c r="J106" s="46"/>
      <c r="L106" s="231"/>
      <c r="M106" s="230"/>
      <c r="N106" s="230"/>
      <c r="O106" s="230"/>
      <c r="P106" s="227">
        <v>1.03</v>
      </c>
      <c r="Q106" s="228">
        <v>0</v>
      </c>
      <c r="R106" s="76">
        <f>$R$19</f>
        <v>12</v>
      </c>
      <c r="S106" s="227">
        <v>0</v>
      </c>
      <c r="T106" s="25"/>
      <c r="U106" s="25"/>
      <c r="V106" s="25"/>
      <c r="W106" s="25"/>
      <c r="X106" s="25"/>
    </row>
    <row r="107" spans="1:24">
      <c r="A107" s="10"/>
      <c r="B107" s="93"/>
      <c r="C107" s="100"/>
      <c r="D107" s="74" t="s">
        <v>15</v>
      </c>
      <c r="E107" s="57">
        <f>ROUND((M105+N105)*E105*P105,0)</f>
        <v>0</v>
      </c>
      <c r="F107" s="57">
        <f>ROUND((M105+N105)*F105*P105*P106,0)</f>
        <v>0</v>
      </c>
      <c r="G107" s="57">
        <f>ROUND((M105+N105)*G105*P105*P106*P107,0)</f>
        <v>0</v>
      </c>
      <c r="H107" s="57">
        <f>ROUND((M105+N105)*H105*P105*P106*P107*P108,0)</f>
        <v>0</v>
      </c>
      <c r="I107" s="57">
        <f>ROUND((M105+N105)*I105*P105*P106*P107*P108*P109,0)</f>
        <v>0</v>
      </c>
      <c r="J107" s="172">
        <f>SUM(E107:I107)</f>
        <v>0</v>
      </c>
      <c r="L107" s="231"/>
      <c r="M107" s="63"/>
      <c r="N107" s="63"/>
      <c r="O107" s="63"/>
      <c r="P107" s="227">
        <v>1.03</v>
      </c>
      <c r="Q107" s="228">
        <v>0</v>
      </c>
      <c r="R107" s="76">
        <f>$R$20</f>
        <v>12</v>
      </c>
      <c r="S107" s="227">
        <v>0</v>
      </c>
      <c r="T107" s="25"/>
      <c r="U107" s="25"/>
      <c r="V107" s="25"/>
      <c r="W107" s="25"/>
      <c r="X107" s="25"/>
    </row>
    <row r="108" spans="1:24">
      <c r="A108" s="10"/>
      <c r="B108" s="93"/>
      <c r="C108" s="100"/>
      <c r="D108" s="74" t="s">
        <v>30</v>
      </c>
      <c r="E108" s="57">
        <f>ROUND(E107*$P$13,0)</f>
        <v>0</v>
      </c>
      <c r="F108" s="57">
        <f>ROUND(F107*$P$13,0)</f>
        <v>0</v>
      </c>
      <c r="G108" s="57">
        <f>ROUND(G107*$P$13,0)</f>
        <v>0</v>
      </c>
      <c r="H108" s="57">
        <f>ROUND(H107*$P$13,0)</f>
        <v>0</v>
      </c>
      <c r="I108" s="57">
        <f>ROUND(I107*$P$13,0)</f>
        <v>0</v>
      </c>
      <c r="J108" s="172">
        <f>SUM(E108:I108)</f>
        <v>0</v>
      </c>
      <c r="L108" s="231"/>
      <c r="M108" s="63"/>
      <c r="N108" s="63"/>
      <c r="O108" s="63"/>
      <c r="P108" s="227">
        <v>1.03</v>
      </c>
      <c r="Q108" s="228">
        <v>0</v>
      </c>
      <c r="R108" s="76">
        <f>$R$21</f>
        <v>12</v>
      </c>
      <c r="S108" s="227">
        <v>0</v>
      </c>
      <c r="T108" s="25"/>
      <c r="U108" s="25"/>
      <c r="V108" s="25"/>
      <c r="W108" s="25"/>
      <c r="X108" s="25"/>
    </row>
    <row r="109" spans="1:24" ht="15">
      <c r="A109" s="10"/>
      <c r="B109" s="93"/>
      <c r="C109" s="100"/>
      <c r="D109" s="74" t="s">
        <v>29</v>
      </c>
      <c r="E109" s="184">
        <f>ROUND($P$14*E105,0)</f>
        <v>0</v>
      </c>
      <c r="F109" s="184">
        <f>ROUND($P$14*F105,0)</f>
        <v>0</v>
      </c>
      <c r="G109" s="184">
        <f>ROUND($P$14*G105,0)</f>
        <v>0</v>
      </c>
      <c r="H109" s="184">
        <f>ROUND($P$14*H105,0)</f>
        <v>0</v>
      </c>
      <c r="I109" s="184">
        <f>ROUND($P$14*I105,0)</f>
        <v>0</v>
      </c>
      <c r="J109" s="181">
        <f>SUM(E109:I109)</f>
        <v>0</v>
      </c>
      <c r="L109" s="231"/>
      <c r="M109" s="63"/>
      <c r="N109" s="63"/>
      <c r="O109" s="63"/>
      <c r="P109" s="227">
        <v>1.03</v>
      </c>
      <c r="Q109" s="228">
        <v>0</v>
      </c>
      <c r="R109" s="76">
        <f>$R$22</f>
        <v>12</v>
      </c>
      <c r="S109" s="227">
        <v>0</v>
      </c>
      <c r="T109" s="25"/>
      <c r="U109" s="25"/>
      <c r="V109" s="25"/>
      <c r="W109" s="25"/>
      <c r="X109" s="25"/>
    </row>
    <row r="110" spans="1:24">
      <c r="A110" s="10"/>
      <c r="B110" s="93"/>
      <c r="C110" s="100"/>
      <c r="D110" s="77" t="s">
        <v>171</v>
      </c>
      <c r="E110" s="185">
        <f>SUM(E108:E109)</f>
        <v>0</v>
      </c>
      <c r="F110" s="185">
        <f t="shared" ref="F110:I110" si="16">SUM(F108:F109)</f>
        <v>0</v>
      </c>
      <c r="G110" s="185">
        <f t="shared" si="16"/>
        <v>0</v>
      </c>
      <c r="H110" s="185">
        <f t="shared" si="16"/>
        <v>0</v>
      </c>
      <c r="I110" s="185">
        <f t="shared" si="16"/>
        <v>0</v>
      </c>
      <c r="J110" s="186">
        <f>SUM(J108:J109)</f>
        <v>0</v>
      </c>
      <c r="L110" s="231"/>
      <c r="M110" s="63"/>
      <c r="N110" s="63"/>
      <c r="O110" s="63"/>
      <c r="P110" s="74"/>
      <c r="Q110" s="232"/>
      <c r="R110" s="76"/>
      <c r="S110" s="74"/>
      <c r="T110" s="5"/>
      <c r="U110" s="4"/>
    </row>
    <row r="111" spans="1:24">
      <c r="A111" s="10"/>
      <c r="B111" s="93"/>
      <c r="C111" s="100"/>
      <c r="D111" s="74"/>
      <c r="E111" s="17"/>
      <c r="F111" s="17"/>
      <c r="G111" s="17"/>
      <c r="H111" s="17"/>
      <c r="I111" s="17"/>
      <c r="J111" s="26"/>
      <c r="L111" s="231"/>
      <c r="M111" s="63"/>
      <c r="N111" s="63"/>
      <c r="O111" s="63"/>
      <c r="P111" s="34"/>
      <c r="Q111" s="63"/>
      <c r="R111" s="34"/>
      <c r="S111" s="229"/>
      <c r="T111" s="17"/>
      <c r="U111" s="17"/>
      <c r="V111" s="17"/>
      <c r="W111" s="17"/>
      <c r="X111" s="17"/>
    </row>
    <row r="112" spans="1:24">
      <c r="A112" s="104"/>
      <c r="B112" s="102" t="s">
        <v>69</v>
      </c>
      <c r="D112" s="34" t="s">
        <v>121</v>
      </c>
      <c r="E112" s="100">
        <f>ROUND($Q112*$R112*S112,6)</f>
        <v>0</v>
      </c>
      <c r="F112" s="100">
        <f>ROUND($Q113*$R113*S113,6)</f>
        <v>0</v>
      </c>
      <c r="G112" s="100">
        <f>ROUND($Q114*$R114*S114,6)</f>
        <v>0</v>
      </c>
      <c r="H112" s="100">
        <f>ROUND($Q115*$R115*S115,6)</f>
        <v>0</v>
      </c>
      <c r="I112" s="100">
        <f>ROUND($Q116*$R116*S116,6)</f>
        <v>0</v>
      </c>
      <c r="J112" s="46"/>
      <c r="L112" s="150">
        <v>0</v>
      </c>
      <c r="M112" s="230">
        <f>ROUND(L112/12,2)</f>
        <v>0</v>
      </c>
      <c r="N112" s="230">
        <v>0</v>
      </c>
      <c r="O112" s="224">
        <v>0</v>
      </c>
      <c r="P112" s="227">
        <v>1</v>
      </c>
      <c r="Q112" s="228">
        <v>0</v>
      </c>
      <c r="R112" s="76">
        <f>$R$18</f>
        <v>12</v>
      </c>
      <c r="S112" s="227">
        <v>0</v>
      </c>
      <c r="T112" s="25" t="e">
        <f>(E115+E116)/E114</f>
        <v>#DIV/0!</v>
      </c>
      <c r="U112" s="25" t="e">
        <f>(F115+F116)/F114</f>
        <v>#DIV/0!</v>
      </c>
      <c r="V112" s="25" t="e">
        <f>(G115+G116)/G114</f>
        <v>#DIV/0!</v>
      </c>
      <c r="W112" s="25" t="e">
        <f>(H115+H116)/H114</f>
        <v>#DIV/0!</v>
      </c>
      <c r="X112" s="25" t="e">
        <f>(I115+I116)/I114</f>
        <v>#DIV/0!</v>
      </c>
    </row>
    <row r="113" spans="1:41">
      <c r="B113" s="29" t="s">
        <v>328</v>
      </c>
      <c r="D113" s="34" t="s">
        <v>172</v>
      </c>
      <c r="E113" s="22">
        <f>S112</f>
        <v>0</v>
      </c>
      <c r="F113" s="22">
        <f>S113</f>
        <v>0</v>
      </c>
      <c r="G113" s="22">
        <f>S114</f>
        <v>0</v>
      </c>
      <c r="H113" s="22">
        <f>S115</f>
        <v>0</v>
      </c>
      <c r="I113" s="22">
        <f>S116</f>
        <v>0</v>
      </c>
      <c r="J113" s="46"/>
      <c r="L113" s="231"/>
      <c r="M113" s="230"/>
      <c r="N113" s="230"/>
      <c r="O113" s="230"/>
      <c r="P113" s="227">
        <v>1.03</v>
      </c>
      <c r="Q113" s="228">
        <v>0</v>
      </c>
      <c r="R113" s="76">
        <f>$R$19</f>
        <v>12</v>
      </c>
      <c r="S113" s="227">
        <v>0</v>
      </c>
      <c r="T113" s="25"/>
      <c r="U113" s="25"/>
      <c r="V113" s="25"/>
      <c r="W113" s="25"/>
      <c r="X113" s="25"/>
    </row>
    <row r="114" spans="1:41">
      <c r="A114" s="10"/>
      <c r="B114" s="93"/>
      <c r="C114" s="100"/>
      <c r="D114" s="74" t="s">
        <v>15</v>
      </c>
      <c r="E114" s="57">
        <f>ROUND((M112+N112)*E112*P112,0)</f>
        <v>0</v>
      </c>
      <c r="F114" s="57">
        <f>ROUND((M112+N112)*F112*P112*P113,0)</f>
        <v>0</v>
      </c>
      <c r="G114" s="57">
        <f>ROUND((M112+N112)*G112*P112*P113*P114,0)</f>
        <v>0</v>
      </c>
      <c r="H114" s="57">
        <f>ROUND((M112+N112)*H112*P112*P113*P114*P115,0)</f>
        <v>0</v>
      </c>
      <c r="I114" s="57">
        <f>ROUND((M112+N112)*I112*P112*P113*P114*P115*P116,0)</f>
        <v>0</v>
      </c>
      <c r="J114" s="172">
        <f>SUM(E114:I114)</f>
        <v>0</v>
      </c>
      <c r="L114" s="231"/>
      <c r="M114" s="63"/>
      <c r="N114" s="63"/>
      <c r="O114" s="63"/>
      <c r="P114" s="227">
        <v>1.03</v>
      </c>
      <c r="Q114" s="228">
        <v>0</v>
      </c>
      <c r="R114" s="76">
        <f>$R$20</f>
        <v>12</v>
      </c>
      <c r="S114" s="227">
        <v>0</v>
      </c>
    </row>
    <row r="115" spans="1:41">
      <c r="A115" s="10"/>
      <c r="B115" s="93"/>
      <c r="C115" s="100"/>
      <c r="D115" s="74" t="s">
        <v>30</v>
      </c>
      <c r="E115" s="57">
        <f>ROUND(E114*$P$13,0)</f>
        <v>0</v>
      </c>
      <c r="F115" s="57">
        <f>ROUND(F114*$P$13,0)</f>
        <v>0</v>
      </c>
      <c r="G115" s="57">
        <f>ROUND(G114*$P$13,0)</f>
        <v>0</v>
      </c>
      <c r="H115" s="57">
        <f>ROUND(H114*$P$13,0)</f>
        <v>0</v>
      </c>
      <c r="I115" s="57">
        <f>ROUND(I114*$P$13,0)</f>
        <v>0</v>
      </c>
      <c r="J115" s="172">
        <f>SUM(E115:I115)</f>
        <v>0</v>
      </c>
      <c r="L115" s="231"/>
      <c r="M115" s="63"/>
      <c r="N115" s="63"/>
      <c r="O115" s="63"/>
      <c r="P115" s="227">
        <v>1.03</v>
      </c>
      <c r="Q115" s="228">
        <v>0</v>
      </c>
      <c r="R115" s="76">
        <f>$R$21</f>
        <v>12</v>
      </c>
      <c r="S115" s="227">
        <v>0</v>
      </c>
    </row>
    <row r="116" spans="1:41" ht="15">
      <c r="A116" s="10"/>
      <c r="B116" s="93"/>
      <c r="C116" s="100"/>
      <c r="D116" s="74" t="s">
        <v>29</v>
      </c>
      <c r="E116" s="184">
        <f>ROUND($P$14*E112,0)</f>
        <v>0</v>
      </c>
      <c r="F116" s="184">
        <f>ROUND($P$14*F112,0)</f>
        <v>0</v>
      </c>
      <c r="G116" s="184">
        <f>ROUND($P$14*G112,0)</f>
        <v>0</v>
      </c>
      <c r="H116" s="184">
        <f>ROUND($P$14*H112,0)</f>
        <v>0</v>
      </c>
      <c r="I116" s="184">
        <f>ROUND($P$14*I112,0)</f>
        <v>0</v>
      </c>
      <c r="J116" s="181">
        <f>SUM(E116:I116)</f>
        <v>0</v>
      </c>
      <c r="L116" s="231"/>
      <c r="M116" s="63"/>
      <c r="N116" s="63"/>
      <c r="O116" s="63"/>
      <c r="P116" s="227">
        <v>1.03</v>
      </c>
      <c r="Q116" s="228">
        <v>0</v>
      </c>
      <c r="R116" s="76">
        <f>$R$22</f>
        <v>12</v>
      </c>
      <c r="S116" s="227">
        <v>0</v>
      </c>
      <c r="T116" s="25"/>
      <c r="U116" s="25"/>
      <c r="V116" s="25"/>
      <c r="W116" s="25"/>
      <c r="X116" s="25"/>
    </row>
    <row r="117" spans="1:41">
      <c r="A117" s="10"/>
      <c r="B117" s="93"/>
      <c r="C117" s="100"/>
      <c r="D117" s="77" t="s">
        <v>171</v>
      </c>
      <c r="E117" s="185">
        <f>SUM(E115:E116)</f>
        <v>0</v>
      </c>
      <c r="F117" s="185">
        <f t="shared" ref="F117:I117" si="17">SUM(F115:F116)</f>
        <v>0</v>
      </c>
      <c r="G117" s="185">
        <f t="shared" si="17"/>
        <v>0</v>
      </c>
      <c r="H117" s="185">
        <f t="shared" si="17"/>
        <v>0</v>
      </c>
      <c r="I117" s="185">
        <f t="shared" si="17"/>
        <v>0</v>
      </c>
      <c r="J117" s="186">
        <f>SUM(J115:J116)</f>
        <v>0</v>
      </c>
      <c r="L117" s="19"/>
      <c r="M117" s="33"/>
      <c r="N117" s="33"/>
      <c r="O117" s="33"/>
      <c r="P117" s="114"/>
      <c r="Q117" s="115"/>
      <c r="R117" s="76"/>
      <c r="S117" s="114"/>
      <c r="T117" s="25"/>
      <c r="U117" s="25"/>
      <c r="V117" s="25"/>
      <c r="W117" s="25"/>
      <c r="X117" s="25"/>
    </row>
    <row r="118" spans="1:41">
      <c r="A118" s="10"/>
      <c r="B118" s="93"/>
      <c r="C118" s="100"/>
      <c r="D118" s="74"/>
      <c r="E118" s="17"/>
      <c r="F118" s="17"/>
      <c r="G118" s="17"/>
      <c r="H118" s="17"/>
      <c r="I118" s="17"/>
      <c r="J118" s="26"/>
      <c r="L118" s="19"/>
      <c r="M118" s="33"/>
      <c r="N118" s="33"/>
      <c r="O118" s="33"/>
      <c r="P118" s="114"/>
      <c r="Q118" s="115"/>
      <c r="R118" s="76"/>
      <c r="S118" s="26"/>
      <c r="T118" s="25"/>
      <c r="U118" s="25"/>
      <c r="V118" s="25"/>
      <c r="W118" s="25"/>
      <c r="X118" s="25"/>
    </row>
    <row r="119" spans="1:41" ht="13.8" thickBot="1">
      <c r="A119" s="10"/>
      <c r="C119" s="75"/>
      <c r="D119" s="75" t="s">
        <v>104</v>
      </c>
      <c r="E119" s="187">
        <f>SUMIF($D$97:$D$118,"Salary",E97:E118)</f>
        <v>0</v>
      </c>
      <c r="F119" s="187">
        <f t="shared" ref="F119:I119" si="18">SUMIF($D$97:$D$118,"Salary",F97:F118)</f>
        <v>0</v>
      </c>
      <c r="G119" s="187">
        <f t="shared" si="18"/>
        <v>0</v>
      </c>
      <c r="H119" s="187">
        <f t="shared" si="18"/>
        <v>0</v>
      </c>
      <c r="I119" s="187">
        <f t="shared" si="18"/>
        <v>0</v>
      </c>
      <c r="J119" s="188">
        <f>SUM(E119:I119)</f>
        <v>0</v>
      </c>
      <c r="L119" s="19"/>
      <c r="M119" s="94"/>
      <c r="N119" s="94"/>
      <c r="O119" s="94"/>
      <c r="P119" s="47"/>
      <c r="Q119" s="47"/>
      <c r="R119" s="47"/>
      <c r="S119" s="26"/>
      <c r="T119" s="25"/>
      <c r="U119" s="25"/>
      <c r="V119" s="25"/>
      <c r="W119" s="25"/>
      <c r="X119" s="25"/>
    </row>
    <row r="120" spans="1:41">
      <c r="A120" s="10"/>
      <c r="C120" s="75"/>
      <c r="D120" s="75" t="s">
        <v>105</v>
      </c>
      <c r="E120" s="189">
        <f>SUMIF($D$97:$D$118,"*Total Fringe",E97:E118)</f>
        <v>0</v>
      </c>
      <c r="F120" s="189">
        <f t="shared" ref="F120:I120" si="19">SUMIF($D$97:$D$118,"*Total Fringe",F97:F118)</f>
        <v>0</v>
      </c>
      <c r="G120" s="189">
        <f t="shared" si="19"/>
        <v>0</v>
      </c>
      <c r="H120" s="189">
        <f t="shared" si="19"/>
        <v>0</v>
      </c>
      <c r="I120" s="189">
        <f t="shared" si="19"/>
        <v>0</v>
      </c>
      <c r="J120" s="190">
        <f>SUM(E120:I120)</f>
        <v>0</v>
      </c>
      <c r="L120" s="58"/>
      <c r="M120" s="71"/>
      <c r="N120" s="71"/>
      <c r="O120" s="71"/>
      <c r="P120" s="71"/>
      <c r="Q120" s="71"/>
      <c r="R120" s="71"/>
      <c r="S120" s="71"/>
      <c r="T120" s="660" t="s">
        <v>116</v>
      </c>
      <c r="U120" s="660"/>
      <c r="V120" s="660"/>
      <c r="W120" s="660"/>
      <c r="X120" s="660"/>
      <c r="Y120" s="10"/>
      <c r="Z120" s="633" t="s">
        <v>66</v>
      </c>
      <c r="AA120" s="634"/>
      <c r="AB120" s="634"/>
      <c r="AC120" s="634"/>
      <c r="AD120" s="634"/>
      <c r="AE120" s="634"/>
      <c r="AF120" s="635"/>
      <c r="AH120" s="619" t="s">
        <v>127</v>
      </c>
      <c r="AI120" s="620"/>
      <c r="AJ120" s="620"/>
      <c r="AK120" s="620"/>
      <c r="AL120" s="620"/>
      <c r="AM120" s="620"/>
      <c r="AN120" s="620"/>
      <c r="AO120" s="621"/>
    </row>
    <row r="121" spans="1:41">
      <c r="A121" s="10"/>
      <c r="C121" s="75"/>
      <c r="D121" s="75" t="s">
        <v>348</v>
      </c>
      <c r="E121" s="529">
        <f>SUMIF($D$98:$D$117,"*Person Months",E98:E117)</f>
        <v>0</v>
      </c>
      <c r="F121" s="529">
        <f t="shared" ref="F121:I121" si="20">SUMIF($D$98:$D$117,"*Person Months",F98:F117)</f>
        <v>0</v>
      </c>
      <c r="G121" s="529">
        <f t="shared" si="20"/>
        <v>0</v>
      </c>
      <c r="H121" s="529">
        <f t="shared" si="20"/>
        <v>0</v>
      </c>
      <c r="I121" s="529">
        <f t="shared" si="20"/>
        <v>0</v>
      </c>
      <c r="J121" s="190"/>
      <c r="L121" s="58"/>
      <c r="M121" s="71"/>
      <c r="N121" s="71"/>
      <c r="O121" s="71"/>
      <c r="P121" s="71"/>
      <c r="Q121" s="71"/>
      <c r="R121" s="71"/>
      <c r="S121" s="71"/>
      <c r="T121" s="71"/>
      <c r="U121" s="470"/>
      <c r="V121" s="470"/>
      <c r="W121" s="470"/>
      <c r="X121" s="470"/>
      <c r="Y121" s="471"/>
      <c r="Z121" s="168"/>
      <c r="AA121" s="46"/>
      <c r="AB121" s="46"/>
      <c r="AC121" s="46"/>
      <c r="AD121" s="46"/>
      <c r="AE121" s="46"/>
      <c r="AF121" s="157"/>
      <c r="AH121" s="265"/>
      <c r="AI121" s="58"/>
      <c r="AJ121" s="58"/>
      <c r="AK121" s="58"/>
      <c r="AL121" s="58"/>
      <c r="AM121" s="58"/>
      <c r="AN121" s="58"/>
      <c r="AO121" s="117"/>
    </row>
    <row r="122" spans="1:41">
      <c r="A122" s="10"/>
      <c r="C122" s="75"/>
      <c r="D122" s="75" t="s">
        <v>349</v>
      </c>
      <c r="E122" s="72">
        <f>SUMIF($D$98:$D$117,"*# of Persons",E98:E117)</f>
        <v>0</v>
      </c>
      <c r="F122" s="72">
        <f t="shared" ref="F122:I122" si="21">SUMIF($D$98:$D$117,"*# of Persons",F98:F117)</f>
        <v>0</v>
      </c>
      <c r="G122" s="72">
        <f t="shared" si="21"/>
        <v>0</v>
      </c>
      <c r="H122" s="72">
        <f t="shared" si="21"/>
        <v>0</v>
      </c>
      <c r="I122" s="72">
        <f t="shared" si="21"/>
        <v>0</v>
      </c>
      <c r="J122" s="190"/>
      <c r="L122" s="58"/>
      <c r="M122" s="71"/>
      <c r="N122" s="71"/>
      <c r="O122" s="71"/>
      <c r="P122" s="71"/>
      <c r="Q122" s="71"/>
      <c r="R122" s="71"/>
      <c r="S122" s="71"/>
      <c r="T122" s="71"/>
      <c r="U122" s="470"/>
      <c r="V122" s="470"/>
      <c r="W122" s="470"/>
      <c r="X122" s="470"/>
      <c r="Y122" s="471"/>
      <c r="Z122" s="168"/>
      <c r="AA122" s="46"/>
      <c r="AB122" s="46"/>
      <c r="AC122" s="46"/>
      <c r="AD122" s="46"/>
      <c r="AE122" s="46"/>
      <c r="AF122" s="157"/>
      <c r="AH122" s="116"/>
      <c r="AK122" s="58" t="s">
        <v>31</v>
      </c>
      <c r="AL122" s="58" t="s">
        <v>32</v>
      </c>
      <c r="AM122" s="58" t="s">
        <v>33</v>
      </c>
      <c r="AN122" s="58" t="s">
        <v>34</v>
      </c>
      <c r="AO122" s="117" t="s">
        <v>35</v>
      </c>
    </row>
    <row r="123" spans="1:41">
      <c r="A123" s="10"/>
      <c r="C123" s="75"/>
      <c r="D123" s="169"/>
      <c r="E123" s="166"/>
      <c r="F123" s="166"/>
      <c r="G123" s="166"/>
      <c r="H123" s="166"/>
      <c r="I123" s="166"/>
      <c r="J123" s="167"/>
      <c r="L123" s="58" t="s">
        <v>118</v>
      </c>
      <c r="M123" s="71" t="s">
        <v>80</v>
      </c>
      <c r="N123" s="71" t="s">
        <v>108</v>
      </c>
      <c r="O123" s="71" t="s">
        <v>18</v>
      </c>
      <c r="P123" s="71"/>
      <c r="Q123" s="71" t="s">
        <v>169</v>
      </c>
      <c r="R123" s="71"/>
      <c r="S123" s="71"/>
      <c r="T123" s="92"/>
      <c r="U123" s="92"/>
      <c r="V123" s="92"/>
      <c r="W123" s="92"/>
      <c r="X123" s="92"/>
      <c r="Y123" s="15"/>
      <c r="Z123" s="168"/>
      <c r="AA123" s="46"/>
      <c r="AB123" s="46"/>
      <c r="AC123" s="46"/>
      <c r="AD123" s="46"/>
      <c r="AE123" s="46"/>
      <c r="AF123" s="157"/>
      <c r="AH123" s="630" t="s">
        <v>126</v>
      </c>
      <c r="AI123" s="622"/>
      <c r="AJ123" s="622"/>
      <c r="AK123" s="263">
        <v>1</v>
      </c>
      <c r="AL123" s="263">
        <v>1.05</v>
      </c>
      <c r="AM123" s="263">
        <v>1.05</v>
      </c>
      <c r="AN123" s="263">
        <v>1.05</v>
      </c>
      <c r="AO123" s="264">
        <v>1.05</v>
      </c>
    </row>
    <row r="124" spans="1:41">
      <c r="A124" s="58" t="s">
        <v>61</v>
      </c>
      <c r="B124" s="58" t="s">
        <v>62</v>
      </c>
      <c r="C124" s="320" t="s">
        <v>308</v>
      </c>
      <c r="D124" s="169"/>
      <c r="E124" s="18" t="str">
        <f>E16</f>
        <v>Year 1</v>
      </c>
      <c r="F124" s="18" t="str">
        <f>F16</f>
        <v>Year 2</v>
      </c>
      <c r="G124" s="18" t="str">
        <f>G16</f>
        <v>Year 3</v>
      </c>
      <c r="H124" s="18" t="str">
        <f>H16</f>
        <v>Year 4</v>
      </c>
      <c r="I124" s="18" t="str">
        <f>I16</f>
        <v>Year 5</v>
      </c>
      <c r="J124" s="46" t="s">
        <v>1</v>
      </c>
      <c r="L124" s="92" t="s">
        <v>117</v>
      </c>
      <c r="M124" s="46" t="s">
        <v>15</v>
      </c>
      <c r="N124" s="46" t="s">
        <v>109</v>
      </c>
      <c r="O124" s="46" t="s">
        <v>111</v>
      </c>
      <c r="P124" s="46" t="s">
        <v>101</v>
      </c>
      <c r="Q124" s="46" t="s">
        <v>170</v>
      </c>
      <c r="R124" s="46"/>
      <c r="S124" s="46"/>
      <c r="T124" s="24" t="s">
        <v>31</v>
      </c>
      <c r="U124" s="15" t="s">
        <v>32</v>
      </c>
      <c r="V124" s="15" t="s">
        <v>33</v>
      </c>
      <c r="W124" s="15" t="s">
        <v>34</v>
      </c>
      <c r="X124" s="15" t="s">
        <v>35</v>
      </c>
      <c r="Y124" s="22"/>
      <c r="Z124" s="152"/>
      <c r="AA124" s="154" t="str">
        <f>E16</f>
        <v>Year 1</v>
      </c>
      <c r="AB124" s="154" t="str">
        <f>F16</f>
        <v>Year 2</v>
      </c>
      <c r="AC124" s="154" t="str">
        <f>G16</f>
        <v>Year 3</v>
      </c>
      <c r="AD124" s="154" t="str">
        <f>H16</f>
        <v>Year 4</v>
      </c>
      <c r="AE124" s="154" t="str">
        <f>I16</f>
        <v>Year 5</v>
      </c>
      <c r="AF124" s="157" t="s">
        <v>1</v>
      </c>
      <c r="AH124" s="472"/>
      <c r="AI124" s="473"/>
      <c r="AJ124" s="473"/>
      <c r="AK124" s="131"/>
      <c r="AL124" s="131"/>
      <c r="AM124" s="131"/>
      <c r="AN124" s="131"/>
      <c r="AO124" s="262"/>
    </row>
    <row r="125" spans="1:41">
      <c r="A125" s="103"/>
      <c r="B125" s="102" t="s">
        <v>125</v>
      </c>
      <c r="C125" s="121" t="s">
        <v>168</v>
      </c>
      <c r="D125" s="34" t="s">
        <v>121</v>
      </c>
      <c r="E125" s="100">
        <f>ROUND($O125*$P125*Q125,6)</f>
        <v>0</v>
      </c>
      <c r="F125" s="100">
        <f>ROUND($O126*$P126*Q126,6)</f>
        <v>0</v>
      </c>
      <c r="G125" s="100">
        <f>ROUND($O127*$P127*Q127,6)</f>
        <v>0</v>
      </c>
      <c r="H125" s="100">
        <f>ROUND($O128*$P128*Q128,6)</f>
        <v>0</v>
      </c>
      <c r="I125" s="100">
        <f>ROUND($O129*$P129*Q129,6)</f>
        <v>0</v>
      </c>
      <c r="J125" s="26"/>
      <c r="K125" s="17"/>
      <c r="L125" s="150">
        <v>0</v>
      </c>
      <c r="M125" s="230">
        <f>ROUND(L125/12,2)</f>
        <v>0</v>
      </c>
      <c r="N125" s="227">
        <v>1</v>
      </c>
      <c r="O125" s="228">
        <v>0</v>
      </c>
      <c r="P125" s="76">
        <f>$R$18</f>
        <v>12</v>
      </c>
      <c r="Q125" s="227">
        <v>0</v>
      </c>
      <c r="R125" s="76"/>
      <c r="S125" s="74"/>
      <c r="T125" s="25" t="e">
        <f>(E128+E129)/E127</f>
        <v>#DIV/0!</v>
      </c>
      <c r="U125" s="25" t="e">
        <f>(F128+F129)/F127</f>
        <v>#DIV/0!</v>
      </c>
      <c r="V125" s="25" t="e">
        <f>(G128+G129)/G127</f>
        <v>#DIV/0!</v>
      </c>
      <c r="W125" s="25" t="e">
        <f>(H128+H129)/H127</f>
        <v>#DIV/0!</v>
      </c>
      <c r="X125" s="25" t="e">
        <f>(I128+I129)/I127</f>
        <v>#DIV/0!</v>
      </c>
      <c r="Y125" s="292"/>
      <c r="Z125" s="155" t="str">
        <f>C125</f>
        <v>Not Allowed</v>
      </c>
      <c r="AA125" s="125">
        <f>ROUND(VLOOKUP($C125,$AH$126:$AO$161,4,FALSE)*E125,0)</f>
        <v>0</v>
      </c>
      <c r="AB125" s="125">
        <f>ROUND(VLOOKUP($C125,$AH$126:$AO$162,5,FALSE)*F125,0)</f>
        <v>0</v>
      </c>
      <c r="AC125" s="125">
        <f>ROUND(VLOOKUP($C125,$AH$126:$AO$161,6,FALSE)*G125,0)</f>
        <v>0</v>
      </c>
      <c r="AD125" s="125">
        <f>ROUND(VLOOKUP($C125,$AH$126:$AO$161,7,FALSE)*H125,0)</f>
        <v>0</v>
      </c>
      <c r="AE125" s="125">
        <f>ROUND(VLOOKUP($C125,$AH$126:$AO$162,8,FALSE)*I125,0)</f>
        <v>0</v>
      </c>
      <c r="AF125" s="158">
        <f>SUM(AA125:AE125)</f>
        <v>0</v>
      </c>
      <c r="AH125" s="257" t="s">
        <v>81</v>
      </c>
      <c r="AO125" s="118"/>
    </row>
    <row r="126" spans="1:41">
      <c r="A126" s="10"/>
      <c r="B126" s="29" t="s">
        <v>328</v>
      </c>
      <c r="C126" s="121" t="s">
        <v>168</v>
      </c>
      <c r="D126" s="34" t="s">
        <v>172</v>
      </c>
      <c r="E126" s="22">
        <f>Q125</f>
        <v>0</v>
      </c>
      <c r="F126" s="22">
        <f>Q126</f>
        <v>0</v>
      </c>
      <c r="G126" s="22">
        <f>Q127</f>
        <v>0</v>
      </c>
      <c r="H126" s="22">
        <f>Q128</f>
        <v>0</v>
      </c>
      <c r="I126" s="22">
        <f>Q129</f>
        <v>0</v>
      </c>
      <c r="J126" s="26"/>
      <c r="K126" s="17"/>
      <c r="L126" s="231"/>
      <c r="M126" s="230"/>
      <c r="N126" s="227">
        <v>1.03</v>
      </c>
      <c r="O126" s="228">
        <v>0</v>
      </c>
      <c r="P126" s="76">
        <f>$R$19</f>
        <v>12</v>
      </c>
      <c r="Q126" s="227">
        <v>0</v>
      </c>
      <c r="R126" s="76"/>
      <c r="S126" s="74"/>
      <c r="T126" s="25"/>
      <c r="U126" s="25"/>
      <c r="V126" s="25"/>
      <c r="W126" s="25"/>
      <c r="X126" s="25"/>
      <c r="Y126" s="292"/>
      <c r="Z126" s="155"/>
      <c r="AA126" s="125"/>
      <c r="AB126" s="125"/>
      <c r="AC126" s="125"/>
      <c r="AD126" s="125"/>
      <c r="AE126" s="125"/>
      <c r="AF126" s="158"/>
      <c r="AH126" s="257" t="s">
        <v>168</v>
      </c>
      <c r="AI126">
        <v>0</v>
      </c>
      <c r="AJ126">
        <v>0</v>
      </c>
      <c r="AK126">
        <v>0</v>
      </c>
      <c r="AL126">
        <v>0</v>
      </c>
      <c r="AM126">
        <v>0</v>
      </c>
      <c r="AN126">
        <v>0</v>
      </c>
      <c r="AO126" s="118">
        <v>0</v>
      </c>
    </row>
    <row r="127" spans="1:41">
      <c r="A127" s="10"/>
      <c r="C127" s="121" t="s">
        <v>168</v>
      </c>
      <c r="D127" s="74" t="s">
        <v>15</v>
      </c>
      <c r="E127" s="57">
        <f>ROUND(M125*E125*N125,0)</f>
        <v>0</v>
      </c>
      <c r="F127" s="57">
        <f>ROUND(M125*F125*N125*N126,0)</f>
        <v>0</v>
      </c>
      <c r="G127" s="57">
        <f>ROUND(M125*G125*N125*N126*N127,0)</f>
        <v>0</v>
      </c>
      <c r="H127" s="57">
        <f>ROUND(M125*H125*N125*N126*N127*N128,0)</f>
        <v>0</v>
      </c>
      <c r="I127" s="57">
        <f>ROUND(M125*I125*N125*N126*N127*N128*N129,0)</f>
        <v>0</v>
      </c>
      <c r="J127" s="172">
        <f>SUM(E127:I127)</f>
        <v>0</v>
      </c>
      <c r="L127" s="231"/>
      <c r="M127" s="63"/>
      <c r="N127" s="227">
        <v>1.03</v>
      </c>
      <c r="O127" s="228">
        <v>0</v>
      </c>
      <c r="P127" s="76">
        <f>$R$20</f>
        <v>12</v>
      </c>
      <c r="Q127" s="227">
        <v>0</v>
      </c>
      <c r="R127" s="76"/>
      <c r="S127" s="74"/>
      <c r="T127" s="25"/>
      <c r="U127" s="25"/>
      <c r="V127" s="25"/>
      <c r="W127" s="25"/>
      <c r="X127" s="25"/>
      <c r="Y127" s="10"/>
      <c r="Z127" s="62"/>
      <c r="AA127" s="125"/>
      <c r="AB127" s="125"/>
      <c r="AC127" s="125"/>
      <c r="AD127" s="125"/>
      <c r="AE127" s="125"/>
      <c r="AF127" s="158"/>
      <c r="AH127" s="256" t="str">
        <f>'Tuition &amp; Fees Calculation'!A4</f>
        <v>Rates as of: 9/27/2024</v>
      </c>
      <c r="AI127" s="497">
        <f>'Tuition &amp; Fees Calculation'!$D4*24</f>
        <v>0</v>
      </c>
      <c r="AJ127" s="496">
        <f>AI127/6</f>
        <v>0</v>
      </c>
      <c r="AK127" s="499">
        <f>AJ127*AK$123</f>
        <v>0</v>
      </c>
      <c r="AL127" s="499">
        <f>AK127*AL$123</f>
        <v>0</v>
      </c>
      <c r="AM127" s="499">
        <f>AL127*AM$123</f>
        <v>0</v>
      </c>
      <c r="AN127" s="500">
        <f>AM127*AN$123</f>
        <v>0</v>
      </c>
      <c r="AO127" s="501">
        <f>AN127*AO$123</f>
        <v>0</v>
      </c>
    </row>
    <row r="128" spans="1:41">
      <c r="A128" s="10"/>
      <c r="B128" s="93"/>
      <c r="C128" s="121" t="s">
        <v>168</v>
      </c>
      <c r="D128" s="74" t="s">
        <v>30</v>
      </c>
      <c r="E128" s="57">
        <f>ROUND($E$127*$R$160,0)</f>
        <v>0</v>
      </c>
      <c r="F128" s="57">
        <f>ROUND($F$127*$R$160,0)</f>
        <v>0</v>
      </c>
      <c r="G128" s="57">
        <f>ROUND($G$127*$R$160,0)</f>
        <v>0</v>
      </c>
      <c r="H128" s="57">
        <f>ROUND($H$127*$R$160,0)</f>
        <v>0</v>
      </c>
      <c r="I128" s="57">
        <f>ROUND($I$127*$R$160,0)</f>
        <v>0</v>
      </c>
      <c r="J128" s="172">
        <f>SUM(E128:I128)</f>
        <v>0</v>
      </c>
      <c r="L128" s="231"/>
      <c r="M128" s="63"/>
      <c r="N128" s="227">
        <v>1.03</v>
      </c>
      <c r="O128" s="228">
        <v>0</v>
      </c>
      <c r="P128" s="76">
        <f>$R$21</f>
        <v>12</v>
      </c>
      <c r="Q128" s="227">
        <v>0</v>
      </c>
      <c r="R128" s="76"/>
      <c r="S128" s="74"/>
      <c r="T128" s="25"/>
      <c r="U128" s="25"/>
      <c r="V128" s="25"/>
      <c r="W128" s="25"/>
      <c r="X128" s="25"/>
      <c r="Y128" s="10"/>
      <c r="Z128" s="62"/>
      <c r="AA128" s="125"/>
      <c r="AB128" s="125"/>
      <c r="AC128" s="125"/>
      <c r="AD128" s="125"/>
      <c r="AE128" s="125"/>
      <c r="AF128" s="158"/>
      <c r="AH128" s="256" t="str">
        <f>'Tuition &amp; Fees Calculation'!A5</f>
        <v>Tuition &amp; Fees Escalation</v>
      </c>
      <c r="AI128" s="497">
        <f>'Tuition &amp; Fees Calculation'!$D5*24</f>
        <v>0</v>
      </c>
      <c r="AJ128" s="496">
        <f t="shared" ref="AJ128:AJ161" si="22">AI128/6</f>
        <v>0</v>
      </c>
      <c r="AK128" s="499">
        <f t="shared" ref="AK128:AO143" si="23">AJ128*AK$123</f>
        <v>0</v>
      </c>
      <c r="AL128" s="499">
        <f t="shared" si="23"/>
        <v>0</v>
      </c>
      <c r="AM128" s="499">
        <f t="shared" si="23"/>
        <v>0</v>
      </c>
      <c r="AN128" s="500">
        <f t="shared" si="23"/>
        <v>0</v>
      </c>
      <c r="AO128" s="501">
        <f t="shared" si="23"/>
        <v>0</v>
      </c>
    </row>
    <row r="129" spans="1:41" ht="15">
      <c r="A129" s="10"/>
      <c r="B129" s="93"/>
      <c r="C129" s="121" t="s">
        <v>168</v>
      </c>
      <c r="D129" s="74" t="s">
        <v>29</v>
      </c>
      <c r="E129" s="184">
        <f>ROUND($R$161*$E$125,0)</f>
        <v>0</v>
      </c>
      <c r="F129" s="184">
        <f>ROUND($R$161*$F$125,0)</f>
        <v>0</v>
      </c>
      <c r="G129" s="184">
        <f>ROUND($R$161*$G$125,0)</f>
        <v>0</v>
      </c>
      <c r="H129" s="184">
        <f>ROUND($R$161*$H$125,0)</f>
        <v>0</v>
      </c>
      <c r="I129" s="184">
        <f>ROUND($R$161*$I$125,0)</f>
        <v>0</v>
      </c>
      <c r="J129" s="181">
        <f>SUM(E129:I129)</f>
        <v>0</v>
      </c>
      <c r="L129" s="231"/>
      <c r="M129" s="63"/>
      <c r="N129" s="227">
        <v>1.03</v>
      </c>
      <c r="O129" s="228">
        <v>0</v>
      </c>
      <c r="P129" s="76">
        <f>$R$22</f>
        <v>12</v>
      </c>
      <c r="Q129" s="227">
        <v>0</v>
      </c>
      <c r="R129" s="76"/>
      <c r="S129" s="74"/>
      <c r="T129" s="25"/>
      <c r="U129" s="25"/>
      <c r="V129" s="25"/>
      <c r="W129" s="25"/>
      <c r="X129" s="25"/>
      <c r="Y129" s="10"/>
      <c r="Z129" s="62"/>
      <c r="AA129" s="125"/>
      <c r="AB129" s="125"/>
      <c r="AC129" s="125"/>
      <c r="AD129" s="125"/>
      <c r="AE129" s="125"/>
      <c r="AF129" s="158"/>
      <c r="AH129" s="256">
        <f>'Tuition &amp; Fees Calculation'!A6</f>
        <v>0</v>
      </c>
      <c r="AI129" s="497">
        <f>'Tuition &amp; Fees Calculation'!$D6*24</f>
        <v>0</v>
      </c>
      <c r="AJ129" s="496">
        <f t="shared" si="22"/>
        <v>0</v>
      </c>
      <c r="AK129" s="499">
        <f t="shared" si="23"/>
        <v>0</v>
      </c>
      <c r="AL129" s="499">
        <f t="shared" si="23"/>
        <v>0</v>
      </c>
      <c r="AM129" s="499">
        <f t="shared" si="23"/>
        <v>0</v>
      </c>
      <c r="AN129" s="500">
        <f t="shared" si="23"/>
        <v>0</v>
      </c>
      <c r="AO129" s="501">
        <f t="shared" si="23"/>
        <v>0</v>
      </c>
    </row>
    <row r="130" spans="1:41">
      <c r="A130" s="10"/>
      <c r="B130" s="93"/>
      <c r="C130" s="100"/>
      <c r="D130" s="77" t="s">
        <v>171</v>
      </c>
      <c r="E130" s="185">
        <f>SUM(E128:E129)</f>
        <v>0</v>
      </c>
      <c r="F130" s="185">
        <f t="shared" ref="F130:I130" si="24">SUM(F128:F129)</f>
        <v>0</v>
      </c>
      <c r="G130" s="185">
        <f t="shared" si="24"/>
        <v>0</v>
      </c>
      <c r="H130" s="185">
        <f t="shared" si="24"/>
        <v>0</v>
      </c>
      <c r="I130" s="185">
        <f t="shared" si="24"/>
        <v>0</v>
      </c>
      <c r="J130" s="186">
        <f>SUM(J128:J129)</f>
        <v>0</v>
      </c>
      <c r="L130" s="231"/>
      <c r="M130" s="63"/>
      <c r="N130" s="74"/>
      <c r="O130" s="232"/>
      <c r="P130" s="76"/>
      <c r="Q130" s="74"/>
      <c r="R130" s="76"/>
      <c r="S130" s="74"/>
      <c r="T130" s="5"/>
      <c r="U130" s="4"/>
      <c r="Y130" s="10"/>
      <c r="Z130" s="62"/>
      <c r="AA130" s="125"/>
      <c r="AB130" s="125"/>
      <c r="AC130" s="125"/>
      <c r="AD130" s="125"/>
      <c r="AE130" s="125"/>
      <c r="AF130" s="158"/>
      <c r="AH130" s="256" t="str">
        <f>'Tuition &amp; Fees Calculation'!A7</f>
        <v>Escalation per Year</v>
      </c>
      <c r="AI130" s="497">
        <f>'Tuition &amp; Fees Calculation'!$D7*24</f>
        <v>0</v>
      </c>
      <c r="AJ130" s="496">
        <f t="shared" si="22"/>
        <v>0</v>
      </c>
      <c r="AK130" s="499">
        <f t="shared" si="23"/>
        <v>0</v>
      </c>
      <c r="AL130" s="499">
        <f t="shared" si="23"/>
        <v>0</v>
      </c>
      <c r="AM130" s="499">
        <f t="shared" si="23"/>
        <v>0</v>
      </c>
      <c r="AN130" s="500">
        <f t="shared" si="23"/>
        <v>0</v>
      </c>
      <c r="AO130" s="501">
        <f t="shared" si="23"/>
        <v>0</v>
      </c>
    </row>
    <row r="131" spans="1:41">
      <c r="A131" s="10"/>
      <c r="B131" s="93"/>
      <c r="C131" s="100"/>
      <c r="D131" s="74"/>
      <c r="E131" s="17"/>
      <c r="F131" s="17"/>
      <c r="G131" s="17"/>
      <c r="H131" s="17"/>
      <c r="I131" s="17"/>
      <c r="J131" s="26"/>
      <c r="L131" s="231"/>
      <c r="M131" s="63"/>
      <c r="N131" s="34"/>
      <c r="O131" s="63"/>
      <c r="P131" s="34"/>
      <c r="Q131" s="229"/>
      <c r="R131" s="34"/>
      <c r="S131" s="229"/>
      <c r="T131" s="17"/>
      <c r="U131" s="17"/>
      <c r="V131" s="17"/>
      <c r="W131" s="17"/>
      <c r="X131" s="17"/>
      <c r="Y131" s="10"/>
      <c r="Z131" s="62"/>
      <c r="AA131" s="125"/>
      <c r="AB131" s="125"/>
      <c r="AC131" s="125"/>
      <c r="AD131" s="125"/>
      <c r="AE131" s="125"/>
      <c r="AF131" s="158"/>
      <c r="AH131" s="256" t="str">
        <f>'Tuition &amp; Fees Calculation'!A8</f>
        <v>Unit</v>
      </c>
      <c r="AI131" s="497" t="e">
        <f>'Tuition &amp; Fees Calculation'!$D8*24</f>
        <v>#VALUE!</v>
      </c>
      <c r="AJ131" s="496" t="e">
        <f t="shared" si="22"/>
        <v>#VALUE!</v>
      </c>
      <c r="AK131" s="499" t="e">
        <f t="shared" si="23"/>
        <v>#VALUE!</v>
      </c>
      <c r="AL131" s="499" t="e">
        <f t="shared" si="23"/>
        <v>#VALUE!</v>
      </c>
      <c r="AM131" s="499" t="e">
        <f t="shared" si="23"/>
        <v>#VALUE!</v>
      </c>
      <c r="AN131" s="500" t="e">
        <f t="shared" si="23"/>
        <v>#VALUE!</v>
      </c>
      <c r="AO131" s="501" t="e">
        <f t="shared" si="23"/>
        <v>#VALUE!</v>
      </c>
    </row>
    <row r="132" spans="1:41">
      <c r="A132" s="104"/>
      <c r="B132" s="102" t="s">
        <v>125</v>
      </c>
      <c r="C132" s="121" t="s">
        <v>168</v>
      </c>
      <c r="D132" s="34" t="s">
        <v>121</v>
      </c>
      <c r="E132" s="100">
        <f>ROUND($O132*$P132*Q132,6)</f>
        <v>0</v>
      </c>
      <c r="F132" s="100">
        <f>ROUND($O133*$P133*Q133,6)</f>
        <v>0</v>
      </c>
      <c r="G132" s="100">
        <f>ROUND($O134*$P134*Q134,6)</f>
        <v>0</v>
      </c>
      <c r="H132" s="100">
        <f>ROUND($O135*$P135*Q135,6)</f>
        <v>0</v>
      </c>
      <c r="I132" s="100">
        <f>ROUND($O136*$P136*Q136,6)</f>
        <v>0</v>
      </c>
      <c r="J132" s="26"/>
      <c r="L132" s="150">
        <v>0</v>
      </c>
      <c r="M132" s="230">
        <f>ROUND(L132/12,2)</f>
        <v>0</v>
      </c>
      <c r="N132" s="227">
        <v>1</v>
      </c>
      <c r="O132" s="228">
        <v>0</v>
      </c>
      <c r="P132" s="76">
        <f>$R$18</f>
        <v>12</v>
      </c>
      <c r="Q132" s="227">
        <v>0</v>
      </c>
      <c r="R132" s="76"/>
      <c r="S132" s="74"/>
      <c r="T132" s="25" t="e">
        <f>(E135+E136)/E134</f>
        <v>#DIV/0!</v>
      </c>
      <c r="U132" s="25" t="e">
        <f>(F135+F136)/F134</f>
        <v>#DIV/0!</v>
      </c>
      <c r="V132" s="25" t="e">
        <f>(G135+G136)/G134</f>
        <v>#DIV/0!</v>
      </c>
      <c r="W132" s="25" t="e">
        <f>(H135+H136)/H134</f>
        <v>#DIV/0!</v>
      </c>
      <c r="X132" s="25" t="e">
        <f>(I135+I136)/I134</f>
        <v>#DIV/0!</v>
      </c>
      <c r="Y132" s="292"/>
      <c r="Z132" s="155" t="str">
        <f>C132</f>
        <v>Not Allowed</v>
      </c>
      <c r="AA132" s="125">
        <f>ROUND(VLOOKUP($C132,$AH$126:$AO$161,4,FALSE)*E132,0)</f>
        <v>0</v>
      </c>
      <c r="AB132" s="125">
        <f>ROUND(VLOOKUP($C132,$AH$126:$AO$162,5,FALSE)*F132,0)</f>
        <v>0</v>
      </c>
      <c r="AC132" s="125">
        <f>ROUND(VLOOKUP($C132,$AH$126:$AO$161,6,FALSE)*G132,0)</f>
        <v>0</v>
      </c>
      <c r="AD132" s="125">
        <f>ROUND(VLOOKUP($C132,$AH$126:$AO$161,7,FALSE)*H132,0)</f>
        <v>0</v>
      </c>
      <c r="AE132" s="125">
        <f>ROUND(VLOOKUP($C132,$AH$126:$AO$162,8,FALSE)*I132,0)</f>
        <v>0</v>
      </c>
      <c r="AF132" s="158">
        <f>SUM(AA132:AE132)</f>
        <v>0</v>
      </c>
      <c r="AH132" s="256">
        <f>'Tuition &amp; Fees Calculation'!A9</f>
        <v>0</v>
      </c>
      <c r="AI132" s="497">
        <f>'Tuition &amp; Fees Calculation'!$D9*24</f>
        <v>0</v>
      </c>
      <c r="AJ132" s="496">
        <f t="shared" si="22"/>
        <v>0</v>
      </c>
      <c r="AK132" s="499">
        <f t="shared" si="23"/>
        <v>0</v>
      </c>
      <c r="AL132" s="499">
        <f t="shared" si="23"/>
        <v>0</v>
      </c>
      <c r="AM132" s="499">
        <f t="shared" si="23"/>
        <v>0</v>
      </c>
      <c r="AN132" s="500">
        <f t="shared" si="23"/>
        <v>0</v>
      </c>
      <c r="AO132" s="501">
        <f t="shared" si="23"/>
        <v>0</v>
      </c>
    </row>
    <row r="133" spans="1:41">
      <c r="B133" s="29" t="s">
        <v>328</v>
      </c>
      <c r="C133" s="121" t="s">
        <v>168</v>
      </c>
      <c r="D133" s="34" t="s">
        <v>172</v>
      </c>
      <c r="E133" s="22">
        <f>Q132</f>
        <v>0</v>
      </c>
      <c r="F133" s="22">
        <f>Q133</f>
        <v>0</v>
      </c>
      <c r="G133" s="22">
        <f>Q134</f>
        <v>0</v>
      </c>
      <c r="H133" s="22">
        <f>Q135</f>
        <v>0</v>
      </c>
      <c r="I133" s="22">
        <f>Q136</f>
        <v>0</v>
      </c>
      <c r="J133" s="26"/>
      <c r="L133" s="231"/>
      <c r="M133" s="230"/>
      <c r="N133" s="227">
        <v>1.03</v>
      </c>
      <c r="O133" s="228">
        <v>0</v>
      </c>
      <c r="P133" s="76">
        <f>$R$19</f>
        <v>12</v>
      </c>
      <c r="Q133" s="227">
        <v>0</v>
      </c>
      <c r="R133" s="76"/>
      <c r="S133" s="74"/>
      <c r="T133" s="25"/>
      <c r="U133" s="25"/>
      <c r="V133" s="25"/>
      <c r="W133" s="25"/>
      <c r="X133" s="25"/>
      <c r="Y133" s="292"/>
      <c r="Z133" s="155"/>
      <c r="AA133" s="125"/>
      <c r="AB133" s="125"/>
      <c r="AC133" s="125"/>
      <c r="AD133" s="125"/>
      <c r="AE133" s="125"/>
      <c r="AF133" s="158"/>
      <c r="AH133" s="256" t="str">
        <f>'Tuition &amp; Fees Calculation'!A10</f>
        <v>Not Allowed/Not Budgeted</v>
      </c>
      <c r="AI133" s="497">
        <f>'Tuition &amp; Fees Calculation'!$D10*24</f>
        <v>0</v>
      </c>
      <c r="AJ133" s="496">
        <f t="shared" si="22"/>
        <v>0</v>
      </c>
      <c r="AK133" s="499">
        <f t="shared" si="23"/>
        <v>0</v>
      </c>
      <c r="AL133" s="499">
        <f t="shared" si="23"/>
        <v>0</v>
      </c>
      <c r="AM133" s="499">
        <f t="shared" si="23"/>
        <v>0</v>
      </c>
      <c r="AN133" s="500">
        <f t="shared" si="23"/>
        <v>0</v>
      </c>
      <c r="AO133" s="501">
        <f t="shared" si="23"/>
        <v>0</v>
      </c>
    </row>
    <row r="134" spans="1:41">
      <c r="A134" s="10"/>
      <c r="B134" s="93"/>
      <c r="C134" s="121" t="s">
        <v>168</v>
      </c>
      <c r="D134" s="74" t="s">
        <v>15</v>
      </c>
      <c r="E134" s="57">
        <f>ROUND(M132*E132*N132,0)</f>
        <v>0</v>
      </c>
      <c r="F134" s="57">
        <f>ROUND(M132*F132*N132*N133,0)</f>
        <v>0</v>
      </c>
      <c r="G134" s="57">
        <f>ROUND(M132*G132*N132*N133*N134,0)</f>
        <v>0</v>
      </c>
      <c r="H134" s="57">
        <f>ROUND(M132*H132*N132*N133*N134*N135,0)</f>
        <v>0</v>
      </c>
      <c r="I134" s="57">
        <f>ROUND(M132*I132*N132*N133*N134*N135*N136,0)</f>
        <v>0</v>
      </c>
      <c r="J134" s="172">
        <f>SUM(E134:I134)</f>
        <v>0</v>
      </c>
      <c r="L134" s="231"/>
      <c r="M134" s="63"/>
      <c r="N134" s="227">
        <v>1.03</v>
      </c>
      <c r="O134" s="228">
        <v>0</v>
      </c>
      <c r="P134" s="76">
        <f>$R$20</f>
        <v>12</v>
      </c>
      <c r="Q134" s="227">
        <v>0</v>
      </c>
      <c r="R134" s="76"/>
      <c r="S134" s="74"/>
      <c r="T134" s="25"/>
      <c r="U134" s="25"/>
      <c r="V134" s="25"/>
      <c r="W134" s="25"/>
      <c r="X134" s="25"/>
      <c r="Y134" s="10"/>
      <c r="Z134" s="62"/>
      <c r="AA134" s="125"/>
      <c r="AB134" s="125"/>
      <c r="AC134" s="125"/>
      <c r="AD134" s="125"/>
      <c r="AE134" s="125"/>
      <c r="AF134" s="158"/>
      <c r="AH134" s="256" t="str">
        <f>'Tuition &amp; Fees Calculation'!A11</f>
        <v>College of Ag &amp; Life Sciences</v>
      </c>
      <c r="AI134" s="497">
        <f>'Tuition &amp; Fees Calculation'!$D11*24</f>
        <v>78528</v>
      </c>
      <c r="AJ134" s="496">
        <f t="shared" si="22"/>
        <v>13088</v>
      </c>
      <c r="AK134" s="499">
        <f t="shared" si="23"/>
        <v>13088</v>
      </c>
      <c r="AL134" s="499">
        <f t="shared" si="23"/>
        <v>13742.400000000001</v>
      </c>
      <c r="AM134" s="499">
        <f t="shared" si="23"/>
        <v>14429.520000000002</v>
      </c>
      <c r="AN134" s="500">
        <f t="shared" si="23"/>
        <v>15150.996000000003</v>
      </c>
      <c r="AO134" s="501">
        <f t="shared" si="23"/>
        <v>15908.545800000004</v>
      </c>
    </row>
    <row r="135" spans="1:41">
      <c r="A135" s="10"/>
      <c r="B135" s="93"/>
      <c r="C135" s="121" t="s">
        <v>168</v>
      </c>
      <c r="D135" s="74" t="s">
        <v>30</v>
      </c>
      <c r="E135" s="57">
        <f>ROUND(E134*$R$160,0)</f>
        <v>0</v>
      </c>
      <c r="F135" s="57">
        <f>ROUND(F134*$R$160,0)</f>
        <v>0</v>
      </c>
      <c r="G135" s="57">
        <f>ROUND(G134*$R$160,0)</f>
        <v>0</v>
      </c>
      <c r="H135" s="57">
        <f>ROUND(H134*$R$160,0)</f>
        <v>0</v>
      </c>
      <c r="I135" s="57">
        <f>ROUND(I134*$R$160,0)</f>
        <v>0</v>
      </c>
      <c r="J135" s="172">
        <f>SUM(E135:I135)</f>
        <v>0</v>
      </c>
      <c r="L135" s="231"/>
      <c r="M135" s="63"/>
      <c r="N135" s="227">
        <v>1.03</v>
      </c>
      <c r="O135" s="228">
        <v>0</v>
      </c>
      <c r="P135" s="76">
        <f>$R$21</f>
        <v>12</v>
      </c>
      <c r="Q135" s="227">
        <v>0</v>
      </c>
      <c r="R135" s="76"/>
      <c r="S135" s="74"/>
      <c r="T135" s="25"/>
      <c r="U135" s="25"/>
      <c r="V135" s="25"/>
      <c r="W135" s="25"/>
      <c r="X135" s="25"/>
      <c r="Y135" s="10"/>
      <c r="Z135" s="62"/>
      <c r="AA135" s="125"/>
      <c r="AB135" s="125"/>
      <c r="AC135" s="125"/>
      <c r="AD135" s="125"/>
      <c r="AE135" s="125"/>
      <c r="AF135" s="158"/>
      <c r="AH135" s="256" t="str">
        <f>'Tuition &amp; Fees Calculation'!A12</f>
        <v>College of Ag &amp; Life Sciences</v>
      </c>
      <c r="AI135" s="497">
        <f>'Tuition &amp; Fees Calculation'!$D12*24</f>
        <v>104544</v>
      </c>
      <c r="AJ135" s="496">
        <f t="shared" si="22"/>
        <v>17424</v>
      </c>
      <c r="AK135" s="499">
        <f t="shared" si="23"/>
        <v>17424</v>
      </c>
      <c r="AL135" s="499">
        <f t="shared" si="23"/>
        <v>18295.2</v>
      </c>
      <c r="AM135" s="499">
        <f t="shared" si="23"/>
        <v>19209.960000000003</v>
      </c>
      <c r="AN135" s="500">
        <f t="shared" si="23"/>
        <v>20170.458000000002</v>
      </c>
      <c r="AO135" s="501">
        <f t="shared" si="23"/>
        <v>21178.980900000002</v>
      </c>
    </row>
    <row r="136" spans="1:41" ht="15">
      <c r="A136" s="10"/>
      <c r="B136" s="93"/>
      <c r="C136" s="121" t="s">
        <v>168</v>
      </c>
      <c r="D136" s="74" t="s">
        <v>29</v>
      </c>
      <c r="E136" s="184">
        <f>ROUND($R$161*E132,0)</f>
        <v>0</v>
      </c>
      <c r="F136" s="184">
        <f>ROUND($R$161*F132,0)</f>
        <v>0</v>
      </c>
      <c r="G136" s="184">
        <f>ROUND($R$161*G132,0)</f>
        <v>0</v>
      </c>
      <c r="H136" s="184">
        <f>ROUND($R$161*H132,0)</f>
        <v>0</v>
      </c>
      <c r="I136" s="184">
        <f>ROUND($R$161*I132,0)</f>
        <v>0</v>
      </c>
      <c r="J136" s="181">
        <f>SUM(E136:I136)</f>
        <v>0</v>
      </c>
      <c r="L136" s="231"/>
      <c r="M136" s="63"/>
      <c r="N136" s="227">
        <v>1.03</v>
      </c>
      <c r="O136" s="228">
        <v>0</v>
      </c>
      <c r="P136" s="76">
        <f>$R$22</f>
        <v>12</v>
      </c>
      <c r="Q136" s="227">
        <v>0</v>
      </c>
      <c r="R136" s="76"/>
      <c r="S136" s="74"/>
      <c r="T136" s="25"/>
      <c r="U136" s="25"/>
      <c r="V136" s="25"/>
      <c r="W136" s="25"/>
      <c r="X136" s="25"/>
      <c r="Y136" s="10"/>
      <c r="Z136" s="62"/>
      <c r="AA136" s="125"/>
      <c r="AB136" s="125"/>
      <c r="AC136" s="125"/>
      <c r="AD136" s="125"/>
      <c r="AE136" s="125"/>
      <c r="AF136" s="158"/>
      <c r="AH136" s="256" t="str">
        <f>'Tuition &amp; Fees Calculation'!A13</f>
        <v>College of Ag &amp; Life Sciences</v>
      </c>
      <c r="AI136" s="497">
        <f>'Tuition &amp; Fees Calculation'!$D13*24</f>
        <v>67200</v>
      </c>
      <c r="AJ136" s="496">
        <f t="shared" si="22"/>
        <v>11200</v>
      </c>
      <c r="AK136" s="499">
        <f t="shared" si="23"/>
        <v>11200</v>
      </c>
      <c r="AL136" s="499">
        <f t="shared" si="23"/>
        <v>11760</v>
      </c>
      <c r="AM136" s="499">
        <f t="shared" si="23"/>
        <v>12348</v>
      </c>
      <c r="AN136" s="500">
        <f t="shared" si="23"/>
        <v>12965.400000000001</v>
      </c>
      <c r="AO136" s="501">
        <f t="shared" si="23"/>
        <v>13613.670000000002</v>
      </c>
    </row>
    <row r="137" spans="1:41">
      <c r="A137" s="10"/>
      <c r="B137" s="93"/>
      <c r="C137" s="100"/>
      <c r="D137" s="77" t="s">
        <v>171</v>
      </c>
      <c r="E137" s="185">
        <f>SUM(E135:E136)</f>
        <v>0</v>
      </c>
      <c r="F137" s="185">
        <f t="shared" ref="F137:I137" si="25">SUM(F135:F136)</f>
        <v>0</v>
      </c>
      <c r="G137" s="185">
        <f t="shared" si="25"/>
        <v>0</v>
      </c>
      <c r="H137" s="185">
        <f t="shared" si="25"/>
        <v>0</v>
      </c>
      <c r="I137" s="185">
        <f t="shared" si="25"/>
        <v>0</v>
      </c>
      <c r="J137" s="186">
        <f>SUM(J135:J136)</f>
        <v>0</v>
      </c>
      <c r="L137" s="231"/>
      <c r="M137" s="63"/>
      <c r="N137" s="74"/>
      <c r="O137" s="232"/>
      <c r="P137" s="76"/>
      <c r="Q137" s="74"/>
      <c r="R137" s="76"/>
      <c r="S137" s="74"/>
      <c r="T137" s="5"/>
      <c r="U137" s="4"/>
      <c r="Y137" s="10"/>
      <c r="Z137" s="62"/>
      <c r="AA137" s="125"/>
      <c r="AB137" s="125"/>
      <c r="AC137" s="125"/>
      <c r="AD137" s="125"/>
      <c r="AE137" s="125"/>
      <c r="AF137" s="158"/>
      <c r="AH137" s="256" t="str">
        <f>'Tuition &amp; Fees Calculation'!A14</f>
        <v>College of Ag &amp; Life Sciences</v>
      </c>
      <c r="AI137" s="497">
        <f>'Tuition &amp; Fees Calculation'!$D14*24</f>
        <v>51168</v>
      </c>
      <c r="AJ137" s="496">
        <f t="shared" si="22"/>
        <v>8528</v>
      </c>
      <c r="AK137" s="499">
        <f t="shared" si="23"/>
        <v>8528</v>
      </c>
      <c r="AL137" s="499">
        <f t="shared" si="23"/>
        <v>8954.4</v>
      </c>
      <c r="AM137" s="499">
        <f t="shared" si="23"/>
        <v>9402.1200000000008</v>
      </c>
      <c r="AN137" s="500">
        <f t="shared" si="23"/>
        <v>9872.2260000000006</v>
      </c>
      <c r="AO137" s="501">
        <f t="shared" si="23"/>
        <v>10365.837300000001</v>
      </c>
    </row>
    <row r="138" spans="1:41">
      <c r="A138" s="10"/>
      <c r="B138" s="93"/>
      <c r="C138" s="100"/>
      <c r="D138" s="74"/>
      <c r="E138" s="17"/>
      <c r="F138" s="17"/>
      <c r="G138" s="17"/>
      <c r="H138" s="17"/>
      <c r="I138" s="17"/>
      <c r="J138" s="26"/>
      <c r="L138" s="231"/>
      <c r="M138" s="63"/>
      <c r="N138" s="34"/>
      <c r="O138" s="63"/>
      <c r="P138" s="34"/>
      <c r="Q138" s="229"/>
      <c r="R138" s="34"/>
      <c r="S138" s="229"/>
      <c r="T138" s="17"/>
      <c r="U138" s="17"/>
      <c r="V138" s="17"/>
      <c r="W138" s="17"/>
      <c r="X138" s="17"/>
      <c r="Y138" s="10"/>
      <c r="Z138" s="62"/>
      <c r="AA138" s="125"/>
      <c r="AB138" s="125"/>
      <c r="AC138" s="125"/>
      <c r="AD138" s="125"/>
      <c r="AE138" s="125"/>
      <c r="AF138" s="158"/>
      <c r="AH138" s="256" t="str">
        <f>'Tuition &amp; Fees Calculation'!A15</f>
        <v>College of Architecture</v>
      </c>
      <c r="AI138" s="497">
        <f>'Tuition &amp; Fees Calculation'!$D15*24</f>
        <v>62016</v>
      </c>
      <c r="AJ138" s="496">
        <f t="shared" si="22"/>
        <v>10336</v>
      </c>
      <c r="AK138" s="499">
        <f t="shared" si="23"/>
        <v>10336</v>
      </c>
      <c r="AL138" s="499">
        <f t="shared" si="23"/>
        <v>10852.800000000001</v>
      </c>
      <c r="AM138" s="499">
        <f t="shared" si="23"/>
        <v>11395.440000000002</v>
      </c>
      <c r="AN138" s="500">
        <f t="shared" si="23"/>
        <v>11965.212000000003</v>
      </c>
      <c r="AO138" s="501">
        <f t="shared" si="23"/>
        <v>12563.472600000005</v>
      </c>
    </row>
    <row r="139" spans="1:41">
      <c r="A139" s="104"/>
      <c r="B139" s="102" t="s">
        <v>125</v>
      </c>
      <c r="C139" s="121" t="s">
        <v>168</v>
      </c>
      <c r="D139" s="34" t="s">
        <v>121</v>
      </c>
      <c r="E139" s="100">
        <f>ROUND($O139*$P139*Q139,6)</f>
        <v>0</v>
      </c>
      <c r="F139" s="100">
        <f>ROUND($O140*$P140*Q140,6)</f>
        <v>0</v>
      </c>
      <c r="G139" s="100">
        <f>ROUND($O141*$P141*Q141,6)</f>
        <v>0</v>
      </c>
      <c r="H139" s="100">
        <f>ROUND($O142*$P142*Q142,6)</f>
        <v>0</v>
      </c>
      <c r="I139" s="100">
        <f>ROUND($O143*$P143*Q143,6)</f>
        <v>0</v>
      </c>
      <c r="J139" s="26"/>
      <c r="L139" s="150">
        <v>0</v>
      </c>
      <c r="M139" s="230">
        <f>ROUND(L139/12,2)</f>
        <v>0</v>
      </c>
      <c r="N139" s="227">
        <v>1</v>
      </c>
      <c r="O139" s="228">
        <v>0</v>
      </c>
      <c r="P139" s="76">
        <f>$R$18</f>
        <v>12</v>
      </c>
      <c r="Q139" s="227">
        <v>0</v>
      </c>
      <c r="R139" s="76"/>
      <c r="S139" s="74"/>
      <c r="T139" s="25" t="e">
        <f>(E142+E143)/E141</f>
        <v>#DIV/0!</v>
      </c>
      <c r="U139" s="25" t="e">
        <f>(F142+F143)/F141</f>
        <v>#DIV/0!</v>
      </c>
      <c r="V139" s="25" t="e">
        <f>(G142+G143)/G141</f>
        <v>#DIV/0!</v>
      </c>
      <c r="W139" s="25" t="e">
        <f>(H142+H143)/H141</f>
        <v>#DIV/0!</v>
      </c>
      <c r="X139" s="25" t="e">
        <f>(I142+I143)/I141</f>
        <v>#DIV/0!</v>
      </c>
      <c r="Y139" s="292"/>
      <c r="Z139" s="155" t="str">
        <f>C139</f>
        <v>Not Allowed</v>
      </c>
      <c r="AA139" s="125">
        <f>ROUND(VLOOKUP($C139,$AH$126:$AO$161,4,FALSE)*E139,0)</f>
        <v>0</v>
      </c>
      <c r="AB139" s="125">
        <f>ROUND(VLOOKUP($C139,$AH$126:$AO$162,5,FALSE)*F139,0)</f>
        <v>0</v>
      </c>
      <c r="AC139" s="125">
        <f>ROUND(VLOOKUP($C139,$AH$126:$AO$161,6,FALSE)*G139,0)</f>
        <v>0</v>
      </c>
      <c r="AD139" s="125">
        <f>ROUND(VLOOKUP($C139,$AH$126:$AO$161,7,FALSE)*H139,0)</f>
        <v>0</v>
      </c>
      <c r="AE139" s="125">
        <f>ROUND(VLOOKUP($C139,$AH$126:$AO$162,8,FALSE)*I139,0)</f>
        <v>0</v>
      </c>
      <c r="AF139" s="158">
        <f>SUM(AA139:AE139)</f>
        <v>0</v>
      </c>
      <c r="AH139" s="256" t="str">
        <f>'Tuition &amp; Fees Calculation'!A16</f>
        <v>College of Architecture</v>
      </c>
      <c r="AI139" s="497">
        <f>'Tuition &amp; Fees Calculation'!$D16*24</f>
        <v>60864</v>
      </c>
      <c r="AJ139" s="496">
        <f t="shared" si="22"/>
        <v>10144</v>
      </c>
      <c r="AK139" s="499">
        <f t="shared" si="23"/>
        <v>10144</v>
      </c>
      <c r="AL139" s="499">
        <f t="shared" si="23"/>
        <v>10651.2</v>
      </c>
      <c r="AM139" s="499">
        <f t="shared" si="23"/>
        <v>11183.760000000002</v>
      </c>
      <c r="AN139" s="500">
        <f t="shared" si="23"/>
        <v>11742.948000000002</v>
      </c>
      <c r="AO139" s="501">
        <f t="shared" si="23"/>
        <v>12330.095400000002</v>
      </c>
    </row>
    <row r="140" spans="1:41">
      <c r="B140" s="29" t="s">
        <v>328</v>
      </c>
      <c r="C140" s="121" t="s">
        <v>168</v>
      </c>
      <c r="D140" s="34" t="s">
        <v>172</v>
      </c>
      <c r="E140" s="22">
        <f>Q139</f>
        <v>0</v>
      </c>
      <c r="F140" s="22">
        <f>Q140</f>
        <v>0</v>
      </c>
      <c r="G140" s="22">
        <f>Q141</f>
        <v>0</v>
      </c>
      <c r="H140" s="22">
        <f>Q142</f>
        <v>0</v>
      </c>
      <c r="I140" s="22">
        <f>Q143</f>
        <v>0</v>
      </c>
      <c r="J140" s="26"/>
      <c r="L140" s="231"/>
      <c r="M140" s="230"/>
      <c r="N140" s="227">
        <v>1.03</v>
      </c>
      <c r="O140" s="228">
        <v>0</v>
      </c>
      <c r="P140" s="76">
        <f>$R$19</f>
        <v>12</v>
      </c>
      <c r="Q140" s="227">
        <v>0</v>
      </c>
      <c r="R140" s="76"/>
      <c r="S140" s="74"/>
      <c r="T140" s="25"/>
      <c r="U140" s="25"/>
      <c r="V140" s="25"/>
      <c r="W140" s="25"/>
      <c r="X140" s="25"/>
      <c r="Y140" s="292"/>
      <c r="Z140" s="155"/>
      <c r="AA140" s="125"/>
      <c r="AB140" s="125"/>
      <c r="AC140" s="125"/>
      <c r="AD140" s="125"/>
      <c r="AE140" s="125"/>
      <c r="AF140" s="158"/>
      <c r="AH140" s="256" t="str">
        <f>'Tuition &amp; Fees Calculation'!A17</f>
        <v>College of Arts &amp; Sciences</v>
      </c>
      <c r="AI140" s="497">
        <f>'Tuition &amp; Fees Calculation'!$D17*24</f>
        <v>85344</v>
      </c>
      <c r="AJ140" s="496">
        <f t="shared" si="22"/>
        <v>14224</v>
      </c>
      <c r="AK140" s="499">
        <f t="shared" si="23"/>
        <v>14224</v>
      </c>
      <c r="AL140" s="499">
        <f t="shared" si="23"/>
        <v>14935.2</v>
      </c>
      <c r="AM140" s="499">
        <f t="shared" si="23"/>
        <v>15681.960000000001</v>
      </c>
      <c r="AN140" s="500">
        <f t="shared" si="23"/>
        <v>16466.058000000001</v>
      </c>
      <c r="AO140" s="501">
        <f t="shared" si="23"/>
        <v>17289.360900000003</v>
      </c>
    </row>
    <row r="141" spans="1:41">
      <c r="A141" s="10"/>
      <c r="B141" s="93"/>
      <c r="C141" s="121" t="s">
        <v>168</v>
      </c>
      <c r="D141" s="74" t="s">
        <v>15</v>
      </c>
      <c r="E141" s="57">
        <f>ROUND(M139*E139*N139,0)</f>
        <v>0</v>
      </c>
      <c r="F141" s="57">
        <f>ROUND(M139*F139*N139*N140,0)</f>
        <v>0</v>
      </c>
      <c r="G141" s="57">
        <f>ROUND(M139*G139*N139*N140*N141,0)</f>
        <v>0</v>
      </c>
      <c r="H141" s="57">
        <f>ROUND(M139*H139*N139*N140*N141*N142,0)</f>
        <v>0</v>
      </c>
      <c r="I141" s="57">
        <f>ROUND(M139*I139*N139*N140*N141*N142*N143,0)</f>
        <v>0</v>
      </c>
      <c r="J141" s="172">
        <f>SUM(E141:I141)</f>
        <v>0</v>
      </c>
      <c r="L141" s="231"/>
      <c r="M141" s="63"/>
      <c r="N141" s="227">
        <v>1.03</v>
      </c>
      <c r="O141" s="228">
        <v>0</v>
      </c>
      <c r="P141" s="76">
        <f>$R$20</f>
        <v>12</v>
      </c>
      <c r="Q141" s="227">
        <v>0</v>
      </c>
      <c r="R141" s="76"/>
      <c r="S141" s="74"/>
      <c r="T141" s="25"/>
      <c r="U141" s="25"/>
      <c r="V141" s="25"/>
      <c r="W141" s="25"/>
      <c r="X141" s="25"/>
      <c r="Y141" s="10"/>
      <c r="Z141" s="62"/>
      <c r="AA141" s="125"/>
      <c r="AB141" s="125"/>
      <c r="AC141" s="125"/>
      <c r="AD141" s="125"/>
      <c r="AE141" s="125"/>
      <c r="AF141" s="158"/>
      <c r="AH141" s="256" t="str">
        <f>'Tuition &amp; Fees Calculation'!A18</f>
        <v>College of Arts &amp; Sciences</v>
      </c>
      <c r="AI141" s="497">
        <f>'Tuition &amp; Fees Calculation'!$D18*24</f>
        <v>96000</v>
      </c>
      <c r="AJ141" s="496">
        <f t="shared" si="22"/>
        <v>16000</v>
      </c>
      <c r="AK141" s="499">
        <f t="shared" si="23"/>
        <v>16000</v>
      </c>
      <c r="AL141" s="499">
        <f t="shared" si="23"/>
        <v>16800</v>
      </c>
      <c r="AM141" s="499">
        <f t="shared" si="23"/>
        <v>17640</v>
      </c>
      <c r="AN141" s="500">
        <f t="shared" si="23"/>
        <v>18522</v>
      </c>
      <c r="AO141" s="501">
        <f t="shared" si="23"/>
        <v>19448.100000000002</v>
      </c>
    </row>
    <row r="142" spans="1:41">
      <c r="A142" s="10"/>
      <c r="B142" s="93"/>
      <c r="C142" s="121" t="s">
        <v>168</v>
      </c>
      <c r="D142" s="74" t="s">
        <v>30</v>
      </c>
      <c r="E142" s="57">
        <f>ROUND(E141*$R$160,0)</f>
        <v>0</v>
      </c>
      <c r="F142" s="57">
        <f>ROUND(F141*$R$160,0)</f>
        <v>0</v>
      </c>
      <c r="G142" s="57">
        <f>ROUND(G141*$R$160,0)</f>
        <v>0</v>
      </c>
      <c r="H142" s="57">
        <f>ROUND(H141*$R$160,0)</f>
        <v>0</v>
      </c>
      <c r="I142" s="57">
        <f>ROUND(I141*$R$160,0)</f>
        <v>0</v>
      </c>
      <c r="J142" s="172">
        <f>SUM(E142:I142)</f>
        <v>0</v>
      </c>
      <c r="L142" s="231"/>
      <c r="M142" s="63"/>
      <c r="N142" s="227">
        <v>1.03</v>
      </c>
      <c r="O142" s="228">
        <v>0</v>
      </c>
      <c r="P142" s="76">
        <f>$R$21</f>
        <v>12</v>
      </c>
      <c r="Q142" s="227">
        <v>0</v>
      </c>
      <c r="R142" s="76"/>
      <c r="S142" s="74"/>
      <c r="T142" s="25"/>
      <c r="U142" s="25"/>
      <c r="V142" s="25"/>
      <c r="W142" s="25"/>
      <c r="X142" s="25"/>
      <c r="Y142" s="10"/>
      <c r="Z142" s="62"/>
      <c r="AA142" s="125"/>
      <c r="AB142" s="125"/>
      <c r="AC142" s="125"/>
      <c r="AD142" s="125"/>
      <c r="AE142" s="125"/>
      <c r="AF142" s="158"/>
      <c r="AH142" s="256" t="str">
        <f>'Tuition &amp; Fees Calculation'!A19</f>
        <v>College of Arts &amp; Sciences</v>
      </c>
      <c r="AI142" s="497">
        <f>'Tuition &amp; Fees Calculation'!$D19*24</f>
        <v>79968</v>
      </c>
      <c r="AJ142" s="496">
        <f t="shared" si="22"/>
        <v>13328</v>
      </c>
      <c r="AK142" s="499">
        <f t="shared" si="23"/>
        <v>13328</v>
      </c>
      <c r="AL142" s="499">
        <f t="shared" si="23"/>
        <v>13994.400000000001</v>
      </c>
      <c r="AM142" s="499">
        <f t="shared" si="23"/>
        <v>14694.120000000003</v>
      </c>
      <c r="AN142" s="500">
        <f t="shared" si="23"/>
        <v>15428.826000000003</v>
      </c>
      <c r="AO142" s="501">
        <f t="shared" si="23"/>
        <v>16200.267300000003</v>
      </c>
    </row>
    <row r="143" spans="1:41" ht="15">
      <c r="A143" s="10"/>
      <c r="B143" s="93"/>
      <c r="C143" s="121" t="s">
        <v>168</v>
      </c>
      <c r="D143" s="74" t="s">
        <v>29</v>
      </c>
      <c r="E143" s="184">
        <f>ROUND($R$161*E139,0)</f>
        <v>0</v>
      </c>
      <c r="F143" s="184">
        <f>ROUND($R$161*F139,0)</f>
        <v>0</v>
      </c>
      <c r="G143" s="184">
        <f>ROUND($R$161*G139,0)</f>
        <v>0</v>
      </c>
      <c r="H143" s="184">
        <f>ROUND($R$161*H139,0)</f>
        <v>0</v>
      </c>
      <c r="I143" s="184">
        <f>ROUND($R$161*I139,0)</f>
        <v>0</v>
      </c>
      <c r="J143" s="181">
        <f>SUM(E143:I143)</f>
        <v>0</v>
      </c>
      <c r="L143" s="231"/>
      <c r="M143" s="63"/>
      <c r="N143" s="227">
        <v>1.03</v>
      </c>
      <c r="O143" s="228">
        <v>0</v>
      </c>
      <c r="P143" s="76">
        <f>$R$22</f>
        <v>12</v>
      </c>
      <c r="Q143" s="227">
        <v>0</v>
      </c>
      <c r="R143" s="76"/>
      <c r="S143" s="74"/>
      <c r="T143" s="25"/>
      <c r="U143" s="25"/>
      <c r="V143" s="25"/>
      <c r="W143" s="25"/>
      <c r="X143" s="25"/>
      <c r="Y143" s="10"/>
      <c r="Z143" s="62"/>
      <c r="AA143" s="125"/>
      <c r="AB143" s="125"/>
      <c r="AC143" s="125"/>
      <c r="AD143" s="125"/>
      <c r="AE143" s="125"/>
      <c r="AF143" s="158"/>
      <c r="AH143" s="256" t="str">
        <f>'Tuition &amp; Fees Calculation'!A20</f>
        <v>College of Arts &amp; Sciences</v>
      </c>
      <c r="AI143" s="497">
        <f>'Tuition &amp; Fees Calculation'!$D20*24</f>
        <v>79968</v>
      </c>
      <c r="AJ143" s="496">
        <f t="shared" si="22"/>
        <v>13328</v>
      </c>
      <c r="AK143" s="499">
        <f t="shared" si="23"/>
        <v>13328</v>
      </c>
      <c r="AL143" s="499">
        <f t="shared" si="23"/>
        <v>13994.400000000001</v>
      </c>
      <c r="AM143" s="499">
        <f t="shared" si="23"/>
        <v>14694.120000000003</v>
      </c>
      <c r="AN143" s="500">
        <f t="shared" si="23"/>
        <v>15428.826000000003</v>
      </c>
      <c r="AO143" s="501">
        <f t="shared" si="23"/>
        <v>16200.267300000003</v>
      </c>
    </row>
    <row r="144" spans="1:41">
      <c r="A144" s="10"/>
      <c r="B144" s="93"/>
      <c r="C144" s="100"/>
      <c r="D144" s="77" t="s">
        <v>171</v>
      </c>
      <c r="E144" s="185">
        <f>SUM(E142:E143)</f>
        <v>0</v>
      </c>
      <c r="F144" s="185">
        <f t="shared" ref="F144:I144" si="26">SUM(F142:F143)</f>
        <v>0</v>
      </c>
      <c r="G144" s="185">
        <f t="shared" si="26"/>
        <v>0</v>
      </c>
      <c r="H144" s="185">
        <f t="shared" si="26"/>
        <v>0</v>
      </c>
      <c r="I144" s="185">
        <f t="shared" si="26"/>
        <v>0</v>
      </c>
      <c r="J144" s="186">
        <f>SUM(J142:J143)</f>
        <v>0</v>
      </c>
      <c r="L144" s="231"/>
      <c r="M144" s="63"/>
      <c r="N144" s="74"/>
      <c r="O144" s="232"/>
      <c r="P144" s="76"/>
      <c r="Q144" s="74"/>
      <c r="R144" s="76"/>
      <c r="S144" s="74"/>
      <c r="T144" s="5"/>
      <c r="U144" s="4"/>
      <c r="Y144" s="10"/>
      <c r="Z144" s="62"/>
      <c r="AA144" s="125"/>
      <c r="AB144" s="125"/>
      <c r="AC144" s="125"/>
      <c r="AD144" s="125"/>
      <c r="AE144" s="125"/>
      <c r="AF144" s="158"/>
      <c r="AH144" s="256" t="str">
        <f>'Tuition &amp; Fees Calculation'!A21</f>
        <v>College of Arts &amp; Sciences</v>
      </c>
      <c r="AI144" s="497">
        <f>'Tuition &amp; Fees Calculation'!$D21*24</f>
        <v>42624</v>
      </c>
      <c r="AJ144" s="496">
        <f t="shared" si="22"/>
        <v>7104</v>
      </c>
      <c r="AK144" s="499">
        <f t="shared" ref="AK144:AO159" si="27">AJ144*AK$123</f>
        <v>7104</v>
      </c>
      <c r="AL144" s="499">
        <f t="shared" si="27"/>
        <v>7459.2000000000007</v>
      </c>
      <c r="AM144" s="499">
        <f t="shared" si="27"/>
        <v>7832.1600000000008</v>
      </c>
      <c r="AN144" s="500">
        <f t="shared" si="27"/>
        <v>8223.7680000000018</v>
      </c>
      <c r="AO144" s="501">
        <f t="shared" si="27"/>
        <v>8634.9564000000028</v>
      </c>
    </row>
    <row r="145" spans="1:41">
      <c r="A145" s="10"/>
      <c r="B145" s="93"/>
      <c r="C145" s="100"/>
      <c r="D145" s="74"/>
      <c r="E145" s="21"/>
      <c r="F145" s="21"/>
      <c r="G145" s="21"/>
      <c r="H145" s="21"/>
      <c r="I145" s="21"/>
      <c r="J145" s="125"/>
      <c r="L145" s="231"/>
      <c r="M145" s="63"/>
      <c r="N145" s="34"/>
      <c r="O145" s="63"/>
      <c r="P145" s="34"/>
      <c r="Q145" s="229"/>
      <c r="R145" s="34"/>
      <c r="S145" s="229"/>
      <c r="T145" s="17"/>
      <c r="U145" s="17"/>
      <c r="V145" s="17"/>
      <c r="W145" s="17"/>
      <c r="X145" s="17"/>
      <c r="Y145" s="10"/>
      <c r="Z145" s="62"/>
      <c r="AA145" s="125"/>
      <c r="AB145" s="125"/>
      <c r="AC145" s="125"/>
      <c r="AD145" s="125"/>
      <c r="AE145" s="125"/>
      <c r="AF145" s="158"/>
      <c r="AH145" s="256" t="str">
        <f>'Tuition &amp; Fees Calculation'!A22</f>
        <v>Bush School of Government</v>
      </c>
      <c r="AI145" s="497">
        <f>'Tuition &amp; Fees Calculation'!$D22*24</f>
        <v>55104</v>
      </c>
      <c r="AJ145" s="496">
        <f t="shared" si="22"/>
        <v>9184</v>
      </c>
      <c r="AK145" s="499">
        <f t="shared" si="27"/>
        <v>9184</v>
      </c>
      <c r="AL145" s="499">
        <f t="shared" si="27"/>
        <v>9643.2000000000007</v>
      </c>
      <c r="AM145" s="499">
        <f t="shared" si="27"/>
        <v>10125.36</v>
      </c>
      <c r="AN145" s="500">
        <f t="shared" si="27"/>
        <v>10631.628000000001</v>
      </c>
      <c r="AO145" s="501">
        <f t="shared" si="27"/>
        <v>11163.209400000002</v>
      </c>
    </row>
    <row r="146" spans="1:41">
      <c r="A146" s="104"/>
      <c r="B146" s="102" t="s">
        <v>125</v>
      </c>
      <c r="C146" s="121" t="s">
        <v>168</v>
      </c>
      <c r="D146" s="34" t="s">
        <v>121</v>
      </c>
      <c r="E146" s="100">
        <f>ROUND($O146*$P146*Q146,6)</f>
        <v>0</v>
      </c>
      <c r="F146" s="100">
        <f>ROUND($O147*$P147*Q147,6)</f>
        <v>0</v>
      </c>
      <c r="G146" s="100">
        <f>ROUND($O148*$P148*Q148,6)</f>
        <v>0</v>
      </c>
      <c r="H146" s="100">
        <f>ROUND($O149*$P149*Q149,6)</f>
        <v>0</v>
      </c>
      <c r="I146" s="100">
        <f>ROUND($O150*$P150*Q150,6)</f>
        <v>0</v>
      </c>
      <c r="J146" s="26"/>
      <c r="L146" s="150">
        <v>0</v>
      </c>
      <c r="M146" s="230">
        <f>ROUND(L146/12,2)</f>
        <v>0</v>
      </c>
      <c r="N146" s="227">
        <v>1</v>
      </c>
      <c r="O146" s="228">
        <v>0</v>
      </c>
      <c r="P146" s="76">
        <f>$R$18</f>
        <v>12</v>
      </c>
      <c r="Q146" s="227">
        <v>0</v>
      </c>
      <c r="R146" s="76"/>
      <c r="S146" s="74"/>
      <c r="T146" s="25" t="e">
        <f>(E149+E150)/E148</f>
        <v>#DIV/0!</v>
      </c>
      <c r="U146" s="25" t="e">
        <f>(F149+F150)/F148</f>
        <v>#DIV/0!</v>
      </c>
      <c r="V146" s="25" t="e">
        <f>(G149+G150)/G148</f>
        <v>#DIV/0!</v>
      </c>
      <c r="W146" s="25" t="e">
        <f>(H149+H150)/H148</f>
        <v>#DIV/0!</v>
      </c>
      <c r="X146" s="25" t="e">
        <f>(I149+I150)/I148</f>
        <v>#DIV/0!</v>
      </c>
      <c r="Y146" s="292"/>
      <c r="Z146" s="155" t="str">
        <f>C146</f>
        <v>Not Allowed</v>
      </c>
      <c r="AA146" s="125">
        <f>ROUND(VLOOKUP($C146,$AH$126:$AO$161,4,FALSE)*E146,0)</f>
        <v>0</v>
      </c>
      <c r="AB146" s="125">
        <f>ROUND(VLOOKUP($C146,$AH$126:$AO$162,5,FALSE)*F146,0)</f>
        <v>0</v>
      </c>
      <c r="AC146" s="125">
        <f>ROUND(VLOOKUP($C146,$AH$126:$AO$161,6,FALSE)*G146,0)</f>
        <v>0</v>
      </c>
      <c r="AD146" s="125">
        <f>ROUND(VLOOKUP($C146,$AH$126:$AO$161,7,FALSE)*H146,0)</f>
        <v>0</v>
      </c>
      <c r="AE146" s="125">
        <f>ROUND(VLOOKUP($C146,$AH$126:$AO$162,8,FALSE)*I146,0)</f>
        <v>0</v>
      </c>
      <c r="AF146" s="158">
        <f>SUM(AA146:AE146)</f>
        <v>0</v>
      </c>
      <c r="AH146" s="256" t="str">
        <f>'Tuition &amp; Fees Calculation'!A23</f>
        <v>Bush School of Government</v>
      </c>
      <c r="AI146" s="497">
        <f>'Tuition &amp; Fees Calculation'!$D23*24</f>
        <v>124800</v>
      </c>
      <c r="AJ146" s="496">
        <f t="shared" si="22"/>
        <v>20800</v>
      </c>
      <c r="AK146" s="499">
        <f t="shared" si="27"/>
        <v>20800</v>
      </c>
      <c r="AL146" s="499">
        <f t="shared" si="27"/>
        <v>21840</v>
      </c>
      <c r="AM146" s="499">
        <f t="shared" si="27"/>
        <v>22932</v>
      </c>
      <c r="AN146" s="500">
        <f t="shared" si="27"/>
        <v>24078.600000000002</v>
      </c>
      <c r="AO146" s="501">
        <f t="shared" si="27"/>
        <v>25282.530000000002</v>
      </c>
    </row>
    <row r="147" spans="1:41">
      <c r="B147" s="29" t="s">
        <v>328</v>
      </c>
      <c r="C147" s="121" t="s">
        <v>168</v>
      </c>
      <c r="D147" s="34" t="s">
        <v>172</v>
      </c>
      <c r="E147" s="22">
        <f>Q146</f>
        <v>0</v>
      </c>
      <c r="F147" s="22">
        <f>Q147</f>
        <v>0</v>
      </c>
      <c r="G147" s="22">
        <f>Q148</f>
        <v>0</v>
      </c>
      <c r="H147" s="22">
        <f>Q149</f>
        <v>0</v>
      </c>
      <c r="I147" s="22">
        <f>Q150</f>
        <v>0</v>
      </c>
      <c r="J147" s="26"/>
      <c r="L147" s="231"/>
      <c r="M147" s="230"/>
      <c r="N147" s="227">
        <v>1.03</v>
      </c>
      <c r="O147" s="228">
        <v>0</v>
      </c>
      <c r="P147" s="76">
        <f>$R$19</f>
        <v>12</v>
      </c>
      <c r="Q147" s="227">
        <v>0</v>
      </c>
      <c r="R147" s="76"/>
      <c r="S147" s="74"/>
      <c r="T147" s="25"/>
      <c r="U147" s="25"/>
      <c r="V147" s="25"/>
      <c r="W147" s="25"/>
      <c r="X147" s="25"/>
      <c r="Y147" s="292"/>
      <c r="Z147" s="155"/>
      <c r="AA147" s="125"/>
      <c r="AB147" s="125"/>
      <c r="AC147" s="125"/>
      <c r="AD147" s="125"/>
      <c r="AE147" s="125"/>
      <c r="AF147" s="158"/>
      <c r="AH147" s="256" t="str">
        <f>'Tuition &amp; Fees Calculation'!A24</f>
        <v>College of Business</v>
      </c>
      <c r="AI147" s="497">
        <f>'Tuition &amp; Fees Calculation'!$D24*24</f>
        <v>95808</v>
      </c>
      <c r="AJ147" s="496">
        <f t="shared" si="22"/>
        <v>15968</v>
      </c>
      <c r="AK147" s="499">
        <f t="shared" si="27"/>
        <v>15968</v>
      </c>
      <c r="AL147" s="499">
        <f t="shared" si="27"/>
        <v>16766.400000000001</v>
      </c>
      <c r="AM147" s="499">
        <f t="shared" si="27"/>
        <v>17604.72</v>
      </c>
      <c r="AN147" s="500">
        <f t="shared" si="27"/>
        <v>18484.956000000002</v>
      </c>
      <c r="AO147" s="501">
        <f t="shared" si="27"/>
        <v>19409.203800000003</v>
      </c>
    </row>
    <row r="148" spans="1:41">
      <c r="A148" s="10"/>
      <c r="B148" s="93"/>
      <c r="C148" s="121" t="s">
        <v>168</v>
      </c>
      <c r="D148" s="74" t="s">
        <v>15</v>
      </c>
      <c r="E148" s="57">
        <f>ROUND(M146*E146*N146,0)</f>
        <v>0</v>
      </c>
      <c r="F148" s="57">
        <f>ROUND(M146*F146*N146*N147,0)</f>
        <v>0</v>
      </c>
      <c r="G148" s="57">
        <f>ROUND(M146*G146*N146*N147*N148,0)</f>
        <v>0</v>
      </c>
      <c r="H148" s="57">
        <f>ROUND(M146*H146*N146*N147*N148*N149,0)</f>
        <v>0</v>
      </c>
      <c r="I148" s="57">
        <f>ROUND(M146*I146*N146*N147*N148*N149*N150,0)</f>
        <v>0</v>
      </c>
      <c r="J148" s="172">
        <f>SUM(E148:I148)</f>
        <v>0</v>
      </c>
      <c r="L148" s="231"/>
      <c r="M148" s="63"/>
      <c r="N148" s="227">
        <v>1.03</v>
      </c>
      <c r="O148" s="228">
        <v>0</v>
      </c>
      <c r="P148" s="76">
        <f>$R$20</f>
        <v>12</v>
      </c>
      <c r="Q148" s="227">
        <v>0</v>
      </c>
      <c r="R148" s="76"/>
      <c r="S148" s="74"/>
      <c r="T148" s="25"/>
      <c r="U148" s="25"/>
      <c r="V148" s="25"/>
      <c r="W148" s="25"/>
      <c r="X148" s="25"/>
      <c r="Y148" s="10"/>
      <c r="Z148" s="62"/>
      <c r="AA148" s="125"/>
      <c r="AB148" s="125"/>
      <c r="AC148" s="125"/>
      <c r="AD148" s="125"/>
      <c r="AE148" s="125"/>
      <c r="AF148" s="158"/>
      <c r="AH148" s="256" t="str">
        <f>'Tuition &amp; Fees Calculation'!A25</f>
        <v>College of Business</v>
      </c>
      <c r="AI148" s="497">
        <f>'Tuition &amp; Fees Calculation'!$D25*24</f>
        <v>224832</v>
      </c>
      <c r="AJ148" s="496">
        <f t="shared" si="22"/>
        <v>37472</v>
      </c>
      <c r="AK148" s="499">
        <f t="shared" si="27"/>
        <v>37472</v>
      </c>
      <c r="AL148" s="499">
        <f t="shared" si="27"/>
        <v>39345.599999999999</v>
      </c>
      <c r="AM148" s="499">
        <f t="shared" si="27"/>
        <v>41312.879999999997</v>
      </c>
      <c r="AN148" s="500">
        <f t="shared" si="27"/>
        <v>43378.523999999998</v>
      </c>
      <c r="AO148" s="501">
        <f t="shared" si="27"/>
        <v>45547.450199999999</v>
      </c>
    </row>
    <row r="149" spans="1:41">
      <c r="A149" s="10"/>
      <c r="B149" s="93"/>
      <c r="C149" s="121" t="s">
        <v>168</v>
      </c>
      <c r="D149" s="74" t="s">
        <v>30</v>
      </c>
      <c r="E149" s="57">
        <f>ROUND(E148*$R$160,0)</f>
        <v>0</v>
      </c>
      <c r="F149" s="57">
        <f>ROUND(F148*$R$160,0)</f>
        <v>0</v>
      </c>
      <c r="G149" s="57">
        <f>ROUND(G148*$R$160,0)</f>
        <v>0</v>
      </c>
      <c r="H149" s="57">
        <f>ROUND(H148*$R$160,0)</f>
        <v>0</v>
      </c>
      <c r="I149" s="57">
        <f>ROUND(I148*$R$160,0)</f>
        <v>0</v>
      </c>
      <c r="J149" s="172">
        <f>SUM(E149:I149)</f>
        <v>0</v>
      </c>
      <c r="L149" s="231"/>
      <c r="M149" s="63"/>
      <c r="N149" s="227">
        <v>1.03</v>
      </c>
      <c r="O149" s="228">
        <v>0</v>
      </c>
      <c r="P149" s="76">
        <f>$R$21</f>
        <v>12</v>
      </c>
      <c r="Q149" s="227">
        <v>0</v>
      </c>
      <c r="R149" s="76"/>
      <c r="S149" s="74"/>
      <c r="T149" s="25"/>
      <c r="U149" s="25"/>
      <c r="V149" s="25"/>
      <c r="W149" s="25"/>
      <c r="X149" s="25"/>
      <c r="Y149" s="10"/>
      <c r="Z149" s="62"/>
      <c r="AA149" s="125"/>
      <c r="AB149" s="125"/>
      <c r="AC149" s="125"/>
      <c r="AD149" s="125"/>
      <c r="AE149" s="125"/>
      <c r="AF149" s="158"/>
      <c r="AH149" s="256" t="str">
        <f>'Tuition &amp; Fees Calculation'!A26</f>
        <v>College of Business</v>
      </c>
      <c r="AI149" s="497">
        <f>'Tuition &amp; Fees Calculation'!$D26*24</f>
        <v>120288</v>
      </c>
      <c r="AJ149" s="496">
        <f t="shared" si="22"/>
        <v>20048</v>
      </c>
      <c r="AK149" s="499">
        <f t="shared" si="27"/>
        <v>20048</v>
      </c>
      <c r="AL149" s="499">
        <f t="shared" si="27"/>
        <v>21050.400000000001</v>
      </c>
      <c r="AM149" s="499">
        <f t="shared" si="27"/>
        <v>22102.920000000002</v>
      </c>
      <c r="AN149" s="500">
        <f t="shared" si="27"/>
        <v>23208.066000000003</v>
      </c>
      <c r="AO149" s="501">
        <f t="shared" si="27"/>
        <v>24368.469300000004</v>
      </c>
    </row>
    <row r="150" spans="1:41" ht="15">
      <c r="A150" s="10"/>
      <c r="B150" s="93"/>
      <c r="C150" s="121" t="s">
        <v>168</v>
      </c>
      <c r="D150" s="74" t="s">
        <v>29</v>
      </c>
      <c r="E150" s="184">
        <f>ROUND($R$161*E146,0)</f>
        <v>0</v>
      </c>
      <c r="F150" s="184">
        <f>ROUND($R$161*F146,0)</f>
        <v>0</v>
      </c>
      <c r="G150" s="184">
        <f>ROUND($R$161*G146,0)</f>
        <v>0</v>
      </c>
      <c r="H150" s="184">
        <f>ROUND($R$161*H146,0)</f>
        <v>0</v>
      </c>
      <c r="I150" s="184">
        <f>ROUND($R$161*I146,0)</f>
        <v>0</v>
      </c>
      <c r="J150" s="181">
        <f>SUM(E150:I150)</f>
        <v>0</v>
      </c>
      <c r="L150" s="231"/>
      <c r="M150" s="63"/>
      <c r="N150" s="227">
        <v>1.03</v>
      </c>
      <c r="O150" s="228">
        <v>0</v>
      </c>
      <c r="P150" s="76">
        <f>$R$22</f>
        <v>12</v>
      </c>
      <c r="Q150" s="227">
        <v>0</v>
      </c>
      <c r="R150" s="76"/>
      <c r="S150" s="74"/>
      <c r="T150" s="25"/>
      <c r="U150" s="25"/>
      <c r="V150" s="25"/>
      <c r="W150" s="25"/>
      <c r="X150" s="25"/>
      <c r="Y150" s="10"/>
      <c r="Z150" s="62"/>
      <c r="AA150" s="125"/>
      <c r="AB150" s="125"/>
      <c r="AC150" s="125"/>
      <c r="AD150" s="125"/>
      <c r="AE150" s="125"/>
      <c r="AF150" s="158"/>
      <c r="AH150" s="256" t="str">
        <f>'Tuition &amp; Fees Calculation'!A27</f>
        <v>College of Business</v>
      </c>
      <c r="AI150" s="497">
        <f>'Tuition &amp; Fees Calculation'!$D27*24</f>
        <v>267552</v>
      </c>
      <c r="AJ150" s="496">
        <f t="shared" si="22"/>
        <v>44592</v>
      </c>
      <c r="AK150" s="499">
        <f t="shared" si="27"/>
        <v>44592</v>
      </c>
      <c r="AL150" s="499">
        <f t="shared" si="27"/>
        <v>46821.599999999999</v>
      </c>
      <c r="AM150" s="499">
        <f t="shared" si="27"/>
        <v>49162.68</v>
      </c>
      <c r="AN150" s="500">
        <f t="shared" si="27"/>
        <v>51620.814000000006</v>
      </c>
      <c r="AO150" s="501">
        <f t="shared" si="27"/>
        <v>54201.854700000011</v>
      </c>
    </row>
    <row r="151" spans="1:41" ht="13.5" customHeight="1">
      <c r="A151" s="10"/>
      <c r="B151" s="93"/>
      <c r="C151" s="100"/>
      <c r="D151" s="77" t="s">
        <v>171</v>
      </c>
      <c r="E151" s="185">
        <f>SUM(E149:E150)</f>
        <v>0</v>
      </c>
      <c r="F151" s="185">
        <f t="shared" ref="F151:I151" si="28">SUM(F149:F150)</f>
        <v>0</v>
      </c>
      <c r="G151" s="185">
        <f t="shared" si="28"/>
        <v>0</v>
      </c>
      <c r="H151" s="185">
        <f t="shared" si="28"/>
        <v>0</v>
      </c>
      <c r="I151" s="185">
        <f t="shared" si="28"/>
        <v>0</v>
      </c>
      <c r="J151" s="186">
        <f>SUM(J149:J150)</f>
        <v>0</v>
      </c>
      <c r="L151" s="231"/>
      <c r="M151" s="63"/>
      <c r="N151" s="74"/>
      <c r="O151" s="232"/>
      <c r="P151" s="76"/>
      <c r="Q151" s="74"/>
      <c r="R151" s="76"/>
      <c r="S151" s="74"/>
      <c r="T151" s="5"/>
      <c r="U151" s="4"/>
      <c r="Y151" s="10"/>
      <c r="Z151" s="62"/>
      <c r="AA151" s="125"/>
      <c r="AB151" s="125"/>
      <c r="AC151" s="125"/>
      <c r="AD151" s="125"/>
      <c r="AE151" s="125"/>
      <c r="AF151" s="158"/>
      <c r="AH151" s="256" t="str">
        <f>'Tuition &amp; Fees Calculation'!A28</f>
        <v>College of Business</v>
      </c>
      <c r="AI151" s="497">
        <f>'Tuition &amp; Fees Calculation'!$D28*24</f>
        <v>88320</v>
      </c>
      <c r="AJ151" s="496">
        <f t="shared" si="22"/>
        <v>14720</v>
      </c>
      <c r="AK151" s="499">
        <f t="shared" si="27"/>
        <v>14720</v>
      </c>
      <c r="AL151" s="499">
        <f t="shared" si="27"/>
        <v>15456</v>
      </c>
      <c r="AM151" s="499">
        <f t="shared" si="27"/>
        <v>16228.800000000001</v>
      </c>
      <c r="AN151" s="500">
        <f t="shared" si="27"/>
        <v>17040.240000000002</v>
      </c>
      <c r="AO151" s="501">
        <f t="shared" si="27"/>
        <v>17892.252000000004</v>
      </c>
    </row>
    <row r="152" spans="1:41">
      <c r="A152" s="10"/>
      <c r="B152" s="93"/>
      <c r="C152" s="100"/>
      <c r="D152" s="74"/>
      <c r="E152" s="17"/>
      <c r="F152" s="17"/>
      <c r="G152" s="17"/>
      <c r="H152" s="17"/>
      <c r="I152" s="17"/>
      <c r="J152" s="26"/>
      <c r="L152" s="231"/>
      <c r="M152" s="63"/>
      <c r="N152" s="34"/>
      <c r="O152" s="63"/>
      <c r="P152" s="34"/>
      <c r="Q152" s="229"/>
      <c r="R152" s="34"/>
      <c r="S152" s="229"/>
      <c r="T152" s="17"/>
      <c r="U152" s="17"/>
      <c r="V152" s="17"/>
      <c r="W152" s="17"/>
      <c r="X152" s="17"/>
      <c r="Y152" s="10"/>
      <c r="Z152" s="62"/>
      <c r="AA152" s="125"/>
      <c r="AB152" s="125"/>
      <c r="AC152" s="125"/>
      <c r="AD152" s="125"/>
      <c r="AE152" s="125"/>
      <c r="AF152" s="158"/>
      <c r="AH152" s="256" t="str">
        <f>'Tuition &amp; Fees Calculation'!A29</f>
        <v>College of Business</v>
      </c>
      <c r="AI152" s="497">
        <f>'Tuition &amp; Fees Calculation'!$D29*24</f>
        <v>138624</v>
      </c>
      <c r="AJ152" s="496">
        <f t="shared" si="22"/>
        <v>23104</v>
      </c>
      <c r="AK152" s="499">
        <f t="shared" si="27"/>
        <v>23104</v>
      </c>
      <c r="AL152" s="499">
        <f t="shared" si="27"/>
        <v>24259.200000000001</v>
      </c>
      <c r="AM152" s="499">
        <f t="shared" si="27"/>
        <v>25472.160000000003</v>
      </c>
      <c r="AN152" s="500">
        <f t="shared" si="27"/>
        <v>26745.768000000004</v>
      </c>
      <c r="AO152" s="501">
        <f t="shared" si="27"/>
        <v>28083.056400000005</v>
      </c>
    </row>
    <row r="153" spans="1:41">
      <c r="A153" s="104"/>
      <c r="B153" s="102" t="s">
        <v>125</v>
      </c>
      <c r="C153" s="121" t="s">
        <v>168</v>
      </c>
      <c r="D153" s="34" t="s">
        <v>121</v>
      </c>
      <c r="E153" s="100">
        <f>ROUND($O153*$P153*Q153,6)</f>
        <v>0</v>
      </c>
      <c r="F153" s="100">
        <f>ROUND($O154*$P154*Q154,6)</f>
        <v>0</v>
      </c>
      <c r="G153" s="100">
        <f>ROUND($O155*$P155*Q155,6)</f>
        <v>0</v>
      </c>
      <c r="H153" s="100">
        <f>ROUND($O156*$P156*Q156,6)</f>
        <v>0</v>
      </c>
      <c r="I153" s="100">
        <f>ROUND($O157*$P157*Q157,6)</f>
        <v>0</v>
      </c>
      <c r="J153" s="26"/>
      <c r="L153" s="150">
        <v>0</v>
      </c>
      <c r="M153" s="230">
        <f>ROUND(L153/12,2)</f>
        <v>0</v>
      </c>
      <c r="N153" s="227">
        <v>1</v>
      </c>
      <c r="O153" s="228">
        <v>0</v>
      </c>
      <c r="P153" s="76">
        <f>$R$18</f>
        <v>12</v>
      </c>
      <c r="Q153" s="227">
        <v>0</v>
      </c>
      <c r="R153" s="76"/>
      <c r="S153" s="74"/>
      <c r="T153" s="25" t="e">
        <f>(E156+E157)/E155</f>
        <v>#DIV/0!</v>
      </c>
      <c r="U153" s="25" t="e">
        <f>(F156+F157)/F155</f>
        <v>#DIV/0!</v>
      </c>
      <c r="V153" s="25" t="e">
        <f>(G156+G157)/G155</f>
        <v>#DIV/0!</v>
      </c>
      <c r="W153" s="25" t="e">
        <f>(H156+H157)/H155</f>
        <v>#DIV/0!</v>
      </c>
      <c r="X153" s="25" t="e">
        <f>(I156+I157)/I155</f>
        <v>#DIV/0!</v>
      </c>
      <c r="Y153" s="292"/>
      <c r="Z153" s="155" t="str">
        <f>C153</f>
        <v>Not Allowed</v>
      </c>
      <c r="AA153" s="125">
        <f>ROUND(VLOOKUP($C153,$AH$126:$AO$161,4,FALSE)*E153,0)</f>
        <v>0</v>
      </c>
      <c r="AB153" s="125">
        <f>ROUND(VLOOKUP($C153,$AH$126:$AO$162,5,FALSE)*F153,0)</f>
        <v>0</v>
      </c>
      <c r="AC153" s="125">
        <f>ROUND(VLOOKUP($C153,$AH$126:$AO$161,6,FALSE)*G153,0)</f>
        <v>0</v>
      </c>
      <c r="AD153" s="125">
        <f>ROUND(VLOOKUP($C153,$AH$126:$AO$161,7,FALSE)*H153,0)</f>
        <v>0</v>
      </c>
      <c r="AE153" s="125">
        <f>ROUND(VLOOKUP($C153,$AH$126:$AO$162,8,FALSE)*I153,0)</f>
        <v>0</v>
      </c>
      <c r="AF153" s="158">
        <f>SUM(AA153:AE153)</f>
        <v>0</v>
      </c>
      <c r="AH153" s="256" t="str">
        <f>'Tuition &amp; Fees Calculation'!A30</f>
        <v>College of Business</v>
      </c>
      <c r="AI153" s="497">
        <f>'Tuition &amp; Fees Calculation'!$D30*24</f>
        <v>148896</v>
      </c>
      <c r="AJ153" s="496">
        <f t="shared" si="22"/>
        <v>24816</v>
      </c>
      <c r="AK153" s="499">
        <f t="shared" si="27"/>
        <v>24816</v>
      </c>
      <c r="AL153" s="499">
        <f t="shared" si="27"/>
        <v>26056.800000000003</v>
      </c>
      <c r="AM153" s="499">
        <f t="shared" si="27"/>
        <v>27359.640000000003</v>
      </c>
      <c r="AN153" s="500">
        <f t="shared" si="27"/>
        <v>28727.622000000003</v>
      </c>
      <c r="AO153" s="501">
        <f t="shared" si="27"/>
        <v>30164.003100000005</v>
      </c>
    </row>
    <row r="154" spans="1:41">
      <c r="B154" s="29" t="s">
        <v>328</v>
      </c>
      <c r="C154" s="121" t="s">
        <v>168</v>
      </c>
      <c r="D154" s="34" t="s">
        <v>172</v>
      </c>
      <c r="E154" s="22">
        <f>Q153</f>
        <v>0</v>
      </c>
      <c r="F154" s="22">
        <f>Q154</f>
        <v>0</v>
      </c>
      <c r="G154" s="22">
        <f>Q155</f>
        <v>0</v>
      </c>
      <c r="H154" s="22">
        <f>Q156</f>
        <v>0</v>
      </c>
      <c r="I154" s="22">
        <f>Q157</f>
        <v>0</v>
      </c>
      <c r="J154" s="26"/>
      <c r="L154" s="231"/>
      <c r="M154" s="230"/>
      <c r="N154" s="227">
        <v>1.03</v>
      </c>
      <c r="O154" s="228">
        <v>0</v>
      </c>
      <c r="P154" s="76">
        <f>$R$19</f>
        <v>12</v>
      </c>
      <c r="Q154" s="227">
        <v>0</v>
      </c>
      <c r="R154" s="76"/>
      <c r="S154" s="74"/>
      <c r="T154" s="25"/>
      <c r="U154" s="25"/>
      <c r="V154" s="25"/>
      <c r="W154" s="25"/>
      <c r="X154" s="25"/>
      <c r="Y154" s="292"/>
      <c r="Z154" s="155"/>
      <c r="AA154" s="125"/>
      <c r="AB154" s="125"/>
      <c r="AC154" s="125"/>
      <c r="AD154" s="125"/>
      <c r="AE154" s="125"/>
      <c r="AF154" s="158"/>
      <c r="AH154" s="256" t="str">
        <f>'Tuition &amp; Fees Calculation'!A31</f>
        <v>College of Business</v>
      </c>
      <c r="AI154" s="497">
        <f>'Tuition &amp; Fees Calculation'!$D31*24</f>
        <v>100608</v>
      </c>
      <c r="AJ154" s="496">
        <f t="shared" si="22"/>
        <v>16768</v>
      </c>
      <c r="AK154" s="499">
        <f t="shared" si="27"/>
        <v>16768</v>
      </c>
      <c r="AL154" s="499">
        <f t="shared" si="27"/>
        <v>17606.400000000001</v>
      </c>
      <c r="AM154" s="499">
        <f t="shared" si="27"/>
        <v>18486.72</v>
      </c>
      <c r="AN154" s="500">
        <f t="shared" si="27"/>
        <v>19411.056</v>
      </c>
      <c r="AO154" s="501">
        <f t="shared" si="27"/>
        <v>20381.608800000002</v>
      </c>
    </row>
    <row r="155" spans="1:41">
      <c r="A155" s="10"/>
      <c r="B155" s="93"/>
      <c r="C155" s="121" t="s">
        <v>168</v>
      </c>
      <c r="D155" s="74" t="s">
        <v>15</v>
      </c>
      <c r="E155" s="57">
        <f>ROUND(M153*E153*N153,0)</f>
        <v>0</v>
      </c>
      <c r="F155" s="57">
        <f>ROUND(M153*F153*N153*N154,0)</f>
        <v>0</v>
      </c>
      <c r="G155" s="57">
        <f>ROUND(M153*G153*N153*N154*N155,0)</f>
        <v>0</v>
      </c>
      <c r="H155" s="57">
        <f>ROUND(M153*H153*N153*N154*N155*N156,0)</f>
        <v>0</v>
      </c>
      <c r="I155" s="57">
        <f>ROUND(M153*I153*N153*N154*N155*N156*N157,0)</f>
        <v>0</v>
      </c>
      <c r="J155" s="172">
        <f>SUM(E155:I155)</f>
        <v>0</v>
      </c>
      <c r="L155" s="231"/>
      <c r="M155" s="63"/>
      <c r="N155" s="227">
        <v>1.03</v>
      </c>
      <c r="O155" s="228">
        <v>0</v>
      </c>
      <c r="P155" s="76">
        <f>$R$20</f>
        <v>12</v>
      </c>
      <c r="Q155" s="227">
        <v>0</v>
      </c>
      <c r="R155" s="76"/>
      <c r="S155" s="74"/>
      <c r="Y155" s="10"/>
      <c r="Z155" s="62"/>
      <c r="AA155" s="125"/>
      <c r="AB155" s="125"/>
      <c r="AC155" s="125"/>
      <c r="AD155" s="125"/>
      <c r="AE155" s="125"/>
      <c r="AF155" s="158"/>
      <c r="AH155" s="256" t="str">
        <f>'Tuition &amp; Fees Calculation'!A32</f>
        <v>College of Business</v>
      </c>
      <c r="AI155" s="497">
        <f>'Tuition &amp; Fees Calculation'!$D32*24</f>
        <v>227040</v>
      </c>
      <c r="AJ155" s="496">
        <f t="shared" si="22"/>
        <v>37840</v>
      </c>
      <c r="AK155" s="499">
        <f t="shared" si="27"/>
        <v>37840</v>
      </c>
      <c r="AL155" s="499">
        <f t="shared" si="27"/>
        <v>39732</v>
      </c>
      <c r="AM155" s="499">
        <f t="shared" si="27"/>
        <v>41718.6</v>
      </c>
      <c r="AN155" s="500">
        <f t="shared" si="27"/>
        <v>43804.53</v>
      </c>
      <c r="AO155" s="501">
        <f t="shared" si="27"/>
        <v>45994.756500000003</v>
      </c>
    </row>
    <row r="156" spans="1:41">
      <c r="A156" s="10"/>
      <c r="B156" s="93"/>
      <c r="C156" s="121" t="s">
        <v>168</v>
      </c>
      <c r="D156" s="74" t="s">
        <v>30</v>
      </c>
      <c r="E156" s="57">
        <f>ROUND(E155*$R$160,0)</f>
        <v>0</v>
      </c>
      <c r="F156" s="57">
        <f>ROUND(F155*$R$160,0)</f>
        <v>0</v>
      </c>
      <c r="G156" s="57">
        <f>ROUND(G155*$R$160,0)</f>
        <v>0</v>
      </c>
      <c r="H156" s="57">
        <f>ROUND(H155*$R$160,0)</f>
        <v>0</v>
      </c>
      <c r="I156" s="57">
        <f>ROUND(I155*$R$160,0)</f>
        <v>0</v>
      </c>
      <c r="J156" s="172">
        <f>SUM(E156:I156)</f>
        <v>0</v>
      </c>
      <c r="L156" s="231"/>
      <c r="M156" s="63"/>
      <c r="N156" s="227">
        <v>1.03</v>
      </c>
      <c r="O156" s="228">
        <v>0</v>
      </c>
      <c r="P156" s="76">
        <f>$R$21</f>
        <v>12</v>
      </c>
      <c r="Q156" s="227">
        <v>0</v>
      </c>
      <c r="R156" s="76"/>
      <c r="S156" s="74"/>
      <c r="Y156" s="10"/>
      <c r="Z156" s="62"/>
      <c r="AA156" s="125"/>
      <c r="AB156" s="125"/>
      <c r="AC156" s="125"/>
      <c r="AD156" s="125"/>
      <c r="AE156" s="125"/>
      <c r="AF156" s="158"/>
      <c r="AH156" s="256" t="str">
        <f>'Tuition &amp; Fees Calculation'!A33</f>
        <v>College of Business</v>
      </c>
      <c r="AI156" s="497">
        <f>'Tuition &amp; Fees Calculation'!$D33*24</f>
        <v>98976</v>
      </c>
      <c r="AJ156" s="496">
        <f t="shared" si="22"/>
        <v>16496</v>
      </c>
      <c r="AK156" s="499">
        <f t="shared" si="27"/>
        <v>16496</v>
      </c>
      <c r="AL156" s="499">
        <f t="shared" si="27"/>
        <v>17320.8</v>
      </c>
      <c r="AM156" s="499">
        <f t="shared" si="27"/>
        <v>18186.84</v>
      </c>
      <c r="AN156" s="500">
        <f t="shared" si="27"/>
        <v>19096.182000000001</v>
      </c>
      <c r="AO156" s="501">
        <f t="shared" si="27"/>
        <v>20050.991100000003</v>
      </c>
    </row>
    <row r="157" spans="1:41" ht="15">
      <c r="A157" s="10"/>
      <c r="B157" s="93"/>
      <c r="C157" s="121" t="s">
        <v>168</v>
      </c>
      <c r="D157" s="74" t="s">
        <v>29</v>
      </c>
      <c r="E157" s="184">
        <f>ROUND($R$161*E153,0)</f>
        <v>0</v>
      </c>
      <c r="F157" s="184">
        <f>ROUND($R$161*F153,0)</f>
        <v>0</v>
      </c>
      <c r="G157" s="184">
        <f>ROUND($R$161*G153,0)</f>
        <v>0</v>
      </c>
      <c r="H157" s="184">
        <f>ROUND($R$161*H153,0)</f>
        <v>0</v>
      </c>
      <c r="I157" s="184">
        <f>ROUND($R$161*I153,0)</f>
        <v>0</v>
      </c>
      <c r="J157" s="181">
        <f>SUM(E157:I157)</f>
        <v>0</v>
      </c>
      <c r="L157" s="231"/>
      <c r="M157" s="63"/>
      <c r="N157" s="227">
        <v>1.03</v>
      </c>
      <c r="O157" s="228">
        <v>0</v>
      </c>
      <c r="P157" s="76">
        <f>$R$22</f>
        <v>12</v>
      </c>
      <c r="Q157" s="227">
        <v>0</v>
      </c>
      <c r="R157" s="76"/>
      <c r="S157" s="74"/>
      <c r="T157" s="25"/>
      <c r="U157" s="25"/>
      <c r="V157" s="25"/>
      <c r="W157" s="25"/>
      <c r="X157" s="25"/>
      <c r="Y157" s="10"/>
      <c r="Z157" s="62"/>
      <c r="AA157" s="125"/>
      <c r="AB157" s="125"/>
      <c r="AC157" s="125"/>
      <c r="AD157" s="125"/>
      <c r="AE157" s="125"/>
      <c r="AF157" s="158"/>
      <c r="AH157" s="256" t="str">
        <f>'Tuition &amp; Fees Calculation'!A34</f>
        <v>College of Business</v>
      </c>
      <c r="AI157" s="497">
        <f>'Tuition &amp; Fees Calculation'!$D34*24</f>
        <v>98976</v>
      </c>
      <c r="AJ157" s="496">
        <f t="shared" si="22"/>
        <v>16496</v>
      </c>
      <c r="AK157" s="499">
        <f t="shared" si="27"/>
        <v>16496</v>
      </c>
      <c r="AL157" s="499">
        <f t="shared" si="27"/>
        <v>17320.8</v>
      </c>
      <c r="AM157" s="499">
        <f t="shared" si="27"/>
        <v>18186.84</v>
      </c>
      <c r="AN157" s="500">
        <f t="shared" si="27"/>
        <v>19096.182000000001</v>
      </c>
      <c r="AO157" s="501">
        <f t="shared" si="27"/>
        <v>20050.991100000003</v>
      </c>
    </row>
    <row r="158" spans="1:41">
      <c r="A158" s="10"/>
      <c r="B158" s="93"/>
      <c r="C158" s="100"/>
      <c r="D158" s="77" t="s">
        <v>171</v>
      </c>
      <c r="E158" s="185">
        <f>SUM(E156:E157)</f>
        <v>0</v>
      </c>
      <c r="F158" s="185">
        <f t="shared" ref="F158:I158" si="29">SUM(F156:F157)</f>
        <v>0</v>
      </c>
      <c r="G158" s="185">
        <f t="shared" si="29"/>
        <v>0</v>
      </c>
      <c r="H158" s="185">
        <f t="shared" si="29"/>
        <v>0</v>
      </c>
      <c r="I158" s="185">
        <f t="shared" si="29"/>
        <v>0</v>
      </c>
      <c r="J158" s="186">
        <f>SUM(J156:J157)</f>
        <v>0</v>
      </c>
      <c r="L158" s="19"/>
      <c r="M158" s="33"/>
      <c r="N158" s="114"/>
      <c r="O158" s="115"/>
      <c r="P158" s="76"/>
      <c r="Q158" s="114"/>
      <c r="R158" s="76"/>
      <c r="S158" s="114"/>
      <c r="T158" s="25"/>
      <c r="U158" s="25"/>
      <c r="V158" s="25"/>
      <c r="W158" s="25"/>
      <c r="X158" s="25"/>
      <c r="Y158" s="10"/>
      <c r="Z158" s="156"/>
      <c r="AA158" s="159"/>
      <c r="AB158" s="159"/>
      <c r="AC158" s="159"/>
      <c r="AD158" s="159"/>
      <c r="AE158" s="159"/>
      <c r="AF158" s="160"/>
      <c r="AH158" s="256" t="str">
        <f>'Tuition &amp; Fees Calculation'!A35</f>
        <v>College of Business</v>
      </c>
      <c r="AI158" s="497">
        <f>'Tuition &amp; Fees Calculation'!$D35*24</f>
        <v>122976</v>
      </c>
      <c r="AJ158" s="496">
        <f t="shared" si="22"/>
        <v>20496</v>
      </c>
      <c r="AK158" s="499">
        <f t="shared" si="27"/>
        <v>20496</v>
      </c>
      <c r="AL158" s="499">
        <f t="shared" si="27"/>
        <v>21520.799999999999</v>
      </c>
      <c r="AM158" s="499">
        <f t="shared" si="27"/>
        <v>22596.84</v>
      </c>
      <c r="AN158" s="500">
        <f t="shared" si="27"/>
        <v>23726.682000000001</v>
      </c>
      <c r="AO158" s="501">
        <f t="shared" si="27"/>
        <v>24913.016100000001</v>
      </c>
    </row>
    <row r="159" spans="1:41" ht="13.8" thickBot="1">
      <c r="A159" s="10"/>
      <c r="B159" s="93"/>
      <c r="C159" s="100"/>
      <c r="D159" s="74"/>
      <c r="E159" s="22"/>
      <c r="F159" s="22"/>
      <c r="G159" s="22"/>
      <c r="H159" s="22"/>
      <c r="I159" s="22"/>
      <c r="J159" s="76"/>
      <c r="L159" s="19"/>
      <c r="S159" s="17"/>
      <c r="T159" s="25"/>
      <c r="U159" s="25"/>
      <c r="V159" s="25"/>
      <c r="W159" s="25"/>
      <c r="X159" s="25"/>
      <c r="Y159" s="15"/>
      <c r="Z159" s="153" t="s">
        <v>1</v>
      </c>
      <c r="AA159" s="161">
        <f>SUM(AA125:AA158)</f>
        <v>0</v>
      </c>
      <c r="AB159" s="161">
        <f>SUM(AB125:AB158)</f>
        <v>0</v>
      </c>
      <c r="AC159" s="161">
        <f t="shared" ref="AC159:AE159" si="30">SUM(AC125:AC158)</f>
        <v>0</v>
      </c>
      <c r="AD159" s="161">
        <f t="shared" si="30"/>
        <v>0</v>
      </c>
      <c r="AE159" s="161">
        <f t="shared" si="30"/>
        <v>0</v>
      </c>
      <c r="AF159" s="162">
        <f>SUM(AA159:AE159)</f>
        <v>0</v>
      </c>
      <c r="AH159" s="256" t="str">
        <f>'Tuition &amp; Fees Calculation'!A36</f>
        <v>College of Business</v>
      </c>
      <c r="AI159" s="497">
        <f>'Tuition &amp; Fees Calculation'!$D36*24</f>
        <v>83040</v>
      </c>
      <c r="AJ159" s="496">
        <f t="shared" si="22"/>
        <v>13840</v>
      </c>
      <c r="AK159" s="499">
        <f t="shared" si="27"/>
        <v>13840</v>
      </c>
      <c r="AL159" s="499">
        <f t="shared" si="27"/>
        <v>14532</v>
      </c>
      <c r="AM159" s="499">
        <f t="shared" si="27"/>
        <v>15258.6</v>
      </c>
      <c r="AN159" s="500">
        <f t="shared" si="27"/>
        <v>16021.53</v>
      </c>
      <c r="AO159" s="501">
        <f t="shared" si="27"/>
        <v>16822.606500000002</v>
      </c>
    </row>
    <row r="160" spans="1:41" ht="13.5" customHeight="1" thickBot="1">
      <c r="A160" s="10"/>
      <c r="C160" s="75"/>
      <c r="D160" s="75" t="s">
        <v>102</v>
      </c>
      <c r="E160" s="187">
        <f>SUMIF($D$125:$D$159,"*Salary",E125:E159)</f>
        <v>0</v>
      </c>
      <c r="F160" s="187">
        <f t="shared" ref="F160:I160" si="31">SUMIF($D$125:$D$159,"*Salary",F125:F159)</f>
        <v>0</v>
      </c>
      <c r="G160" s="187">
        <f t="shared" si="31"/>
        <v>0</v>
      </c>
      <c r="H160" s="187">
        <f t="shared" si="31"/>
        <v>0</v>
      </c>
      <c r="I160" s="187">
        <f t="shared" si="31"/>
        <v>0</v>
      </c>
      <c r="J160" s="188">
        <f>SUM(E160:I160)</f>
        <v>0</v>
      </c>
      <c r="L160" s="19"/>
      <c r="M160" s="37" t="s">
        <v>164</v>
      </c>
      <c r="N160" s="360"/>
      <c r="O160" s="360"/>
      <c r="P160" s="38"/>
      <c r="Q160" s="39"/>
      <c r="R160" s="225">
        <f>'Cumulative Budget Request '!S158</f>
        <v>0</v>
      </c>
      <c r="S160" s="645">
        <f>'Cumulative Budget Request '!T158</f>
        <v>0</v>
      </c>
      <c r="T160" s="646"/>
      <c r="U160" s="647"/>
      <c r="AH160" s="256" t="str">
        <f>'Tuition &amp; Fees Calculation'!A37</f>
        <v>College of Business</v>
      </c>
      <c r="AI160" s="497">
        <f>'Tuition &amp; Fees Calculation'!$D37*24</f>
        <v>152352</v>
      </c>
      <c r="AJ160" s="496">
        <f t="shared" si="22"/>
        <v>25392</v>
      </c>
      <c r="AK160" s="499">
        <f t="shared" ref="AK160:AO161" si="32">AJ160*AK$123</f>
        <v>25392</v>
      </c>
      <c r="AL160" s="499">
        <f t="shared" si="32"/>
        <v>26661.600000000002</v>
      </c>
      <c r="AM160" s="499">
        <f t="shared" si="32"/>
        <v>27994.680000000004</v>
      </c>
      <c r="AN160" s="500">
        <f t="shared" si="32"/>
        <v>29394.414000000004</v>
      </c>
      <c r="AO160" s="501">
        <f t="shared" si="32"/>
        <v>30864.134700000006</v>
      </c>
    </row>
    <row r="161" spans="1:41" ht="13.8" thickBot="1">
      <c r="A161" s="10"/>
      <c r="C161" s="75"/>
      <c r="D161" s="75" t="s">
        <v>103</v>
      </c>
      <c r="E161" s="189">
        <f>SUMIF($D$125:$D$159,"*Total Fringe",E125:E159)</f>
        <v>0</v>
      </c>
      <c r="F161" s="189">
        <f t="shared" ref="F161:I161" si="33">SUMIF($D$125:$D$159,"*Total Fringe",F125:F159)</f>
        <v>0</v>
      </c>
      <c r="G161" s="189">
        <f t="shared" si="33"/>
        <v>0</v>
      </c>
      <c r="H161" s="189">
        <f t="shared" si="33"/>
        <v>0</v>
      </c>
      <c r="I161" s="189">
        <f t="shared" si="33"/>
        <v>0</v>
      </c>
      <c r="J161" s="190">
        <f>SUM(E161:I161)</f>
        <v>0</v>
      </c>
      <c r="L161" s="16"/>
      <c r="M161" s="531" t="s">
        <v>76</v>
      </c>
      <c r="N161" s="532"/>
      <c r="O161" s="532"/>
      <c r="P161" s="533"/>
      <c r="Q161" s="533"/>
      <c r="R161" s="534">
        <f>'Cumulative Budget Request '!S159</f>
        <v>0</v>
      </c>
      <c r="S161" s="648"/>
      <c r="T161" s="649"/>
      <c r="U161" s="650"/>
      <c r="AH161" s="474" t="str">
        <f>'Tuition &amp; Fees Calculation'!A38</f>
        <v>College of Business</v>
      </c>
      <c r="AI161" s="498">
        <f>'Tuition &amp; Fees Calculation'!$D38*24</f>
        <v>83040</v>
      </c>
      <c r="AJ161" s="502">
        <f t="shared" si="22"/>
        <v>13840</v>
      </c>
      <c r="AK161" s="503">
        <f t="shared" si="32"/>
        <v>13840</v>
      </c>
      <c r="AL161" s="503">
        <f t="shared" si="32"/>
        <v>14532</v>
      </c>
      <c r="AM161" s="503">
        <f t="shared" si="32"/>
        <v>15258.6</v>
      </c>
      <c r="AN161" s="504">
        <f t="shared" si="32"/>
        <v>16021.53</v>
      </c>
      <c r="AO161" s="505">
        <f t="shared" si="32"/>
        <v>16822.606500000002</v>
      </c>
    </row>
    <row r="162" spans="1:41">
      <c r="A162" s="10"/>
      <c r="C162" s="75"/>
      <c r="D162" s="75" t="s">
        <v>350</v>
      </c>
      <c r="E162" s="529">
        <f>SUMIF($D$125:$D$158,"*Person Months",E125:E158)</f>
        <v>0</v>
      </c>
      <c r="F162" s="529">
        <f t="shared" ref="F162:I162" si="34">SUMIF($D$125:$D$158,"*Person Months",F125:F158)</f>
        <v>0</v>
      </c>
      <c r="G162" s="529">
        <f t="shared" si="34"/>
        <v>0</v>
      </c>
      <c r="H162" s="529">
        <f t="shared" si="34"/>
        <v>0</v>
      </c>
      <c r="I162" s="529">
        <f t="shared" si="34"/>
        <v>0</v>
      </c>
      <c r="J162" s="190"/>
      <c r="L162" s="4"/>
      <c r="M162" s="16"/>
      <c r="N162" s="294"/>
      <c r="O162" s="294"/>
      <c r="P162" s="294"/>
      <c r="Q162" s="3"/>
      <c r="R162" s="3"/>
      <c r="S162" s="231"/>
      <c r="T162" s="530"/>
      <c r="U162" s="530"/>
      <c r="V162" s="530"/>
    </row>
    <row r="163" spans="1:41">
      <c r="A163" s="10"/>
      <c r="C163" s="75"/>
      <c r="D163" s="75" t="s">
        <v>351</v>
      </c>
      <c r="E163" s="72">
        <f>SUMIF($D$125:$D$158,"*# of Persons",E125:E158)</f>
        <v>0</v>
      </c>
      <c r="F163" s="72">
        <f t="shared" ref="F163:I163" si="35">SUMIF($D$125:$D$158,"*# of Persons",F125:F158)</f>
        <v>0</v>
      </c>
      <c r="G163" s="72">
        <f t="shared" si="35"/>
        <v>0</v>
      </c>
      <c r="H163" s="72">
        <f t="shared" si="35"/>
        <v>0</v>
      </c>
      <c r="I163" s="72">
        <f t="shared" si="35"/>
        <v>0</v>
      </c>
      <c r="J163" s="190"/>
      <c r="L163" s="4"/>
      <c r="M163" s="16"/>
      <c r="N163" s="294"/>
      <c r="O163" s="294"/>
      <c r="P163" s="294"/>
      <c r="Q163" s="3"/>
      <c r="R163" s="3"/>
      <c r="S163" s="231"/>
      <c r="T163" s="530"/>
      <c r="U163" s="530"/>
      <c r="V163" s="530"/>
    </row>
    <row r="164" spans="1:41" ht="13.8" thickBot="1">
      <c r="A164" s="10"/>
      <c r="C164" s="75"/>
      <c r="D164" s="169"/>
      <c r="E164" s="166"/>
      <c r="F164" s="166"/>
      <c r="G164" s="166"/>
      <c r="H164" s="166"/>
      <c r="I164" s="166"/>
      <c r="J164" s="167"/>
      <c r="L164" s="16"/>
      <c r="M164" s="294"/>
      <c r="N164" s="294"/>
      <c r="O164" s="294"/>
      <c r="P164" s="3"/>
      <c r="Q164" s="3"/>
      <c r="R164" s="303"/>
      <c r="S164" s="25"/>
      <c r="T164" s="25"/>
      <c r="U164" s="25"/>
    </row>
    <row r="165" spans="1:41" ht="13.8" thickBot="1">
      <c r="C165" s="92"/>
      <c r="D165" s="46"/>
      <c r="E165" s="18" t="str">
        <f>E16</f>
        <v>Year 1</v>
      </c>
      <c r="F165" s="18" t="str">
        <f>F16</f>
        <v>Year 2</v>
      </c>
      <c r="G165" s="18" t="str">
        <f>G16</f>
        <v>Year 3</v>
      </c>
      <c r="H165" s="18" t="str">
        <f>H16</f>
        <v>Year 4</v>
      </c>
      <c r="I165" s="18" t="str">
        <f>I16</f>
        <v>Year 5</v>
      </c>
      <c r="J165" s="46" t="s">
        <v>1</v>
      </c>
      <c r="M165" s="626" t="s">
        <v>174</v>
      </c>
      <c r="N165" s="627"/>
      <c r="O165" s="627"/>
      <c r="P165" s="627"/>
      <c r="Q165" s="627"/>
      <c r="R165" s="627"/>
      <c r="S165" s="627"/>
      <c r="T165" s="628"/>
      <c r="U165" s="25"/>
    </row>
    <row r="166" spans="1:41" ht="13.8" thickBot="1">
      <c r="A166" s="10" t="s">
        <v>23</v>
      </c>
      <c r="B166" s="29" t="s">
        <v>328</v>
      </c>
      <c r="C166" s="92"/>
      <c r="D166" s="34" t="s">
        <v>121</v>
      </c>
      <c r="E166" s="536">
        <f>ROUND((P169*P170)/174*E167,1)</f>
        <v>0</v>
      </c>
      <c r="F166" s="536">
        <f>ROUND((Q169*Q170)/174*F167,1)</f>
        <v>0</v>
      </c>
      <c r="G166" s="536">
        <f>ROUND((R169*R170)/174*G167,1)</f>
        <v>0</v>
      </c>
      <c r="H166" s="536">
        <f>ROUND((S170*S169)/174*H167,1)</f>
        <v>0</v>
      </c>
      <c r="I166" s="536">
        <f>ROUND((T170*T169)/174*I167,1)</f>
        <v>0</v>
      </c>
      <c r="J166" s="46"/>
      <c r="M166" s="592"/>
      <c r="N166" s="629"/>
      <c r="O166" s="629"/>
      <c r="P166" s="192" t="s">
        <v>31</v>
      </c>
      <c r="Q166" s="193" t="s">
        <v>32</v>
      </c>
      <c r="R166" s="193" t="s">
        <v>33</v>
      </c>
      <c r="S166" s="192" t="s">
        <v>34</v>
      </c>
      <c r="T166" s="194" t="s">
        <v>35</v>
      </c>
      <c r="U166" s="25"/>
    </row>
    <row r="167" spans="1:41" ht="13.8" thickBot="1">
      <c r="C167" s="92"/>
      <c r="D167" s="34" t="s">
        <v>172</v>
      </c>
      <c r="E167" s="22">
        <f>P168</f>
        <v>0</v>
      </c>
      <c r="F167" s="22">
        <f>Q168</f>
        <v>0</v>
      </c>
      <c r="G167" s="22">
        <f>R168</f>
        <v>0</v>
      </c>
      <c r="H167" s="22">
        <f>S168</f>
        <v>0</v>
      </c>
      <c r="I167" s="22">
        <f>T168</f>
        <v>0</v>
      </c>
      <c r="J167" s="46"/>
      <c r="M167" s="592" t="s">
        <v>352</v>
      </c>
      <c r="N167" s="629"/>
      <c r="O167" s="629"/>
      <c r="P167" s="537">
        <v>1</v>
      </c>
      <c r="Q167" s="537">
        <v>1.03</v>
      </c>
      <c r="R167" s="537">
        <v>1.03</v>
      </c>
      <c r="S167" s="537">
        <v>1.03</v>
      </c>
      <c r="T167" s="538">
        <v>1.03</v>
      </c>
      <c r="U167" s="25" t="e">
        <f>E169/E168</f>
        <v>#DIV/0!</v>
      </c>
      <c r="V167" s="25" t="e">
        <f>F169/F168</f>
        <v>#DIV/0!</v>
      </c>
      <c r="W167" s="25" t="e">
        <f>G169/G168</f>
        <v>#DIV/0!</v>
      </c>
      <c r="X167" s="25" t="e">
        <f>H169/H168</f>
        <v>#DIV/0!</v>
      </c>
      <c r="Y167" s="25" t="e">
        <f>I169/I168</f>
        <v>#DIV/0!</v>
      </c>
      <c r="Z167" s="661"/>
      <c r="AA167" s="661"/>
      <c r="AB167" s="661"/>
      <c r="AC167" s="661"/>
      <c r="AD167" s="661"/>
      <c r="AE167" s="661"/>
      <c r="AF167" s="661"/>
      <c r="AG167" s="661"/>
    </row>
    <row r="168" spans="1:41">
      <c r="A168" s="10"/>
      <c r="C168" s="151"/>
      <c r="D168" s="148" t="s">
        <v>167</v>
      </c>
      <c r="E168" s="175">
        <f>ROUND(N170*P169*P170*P168*P167,0)</f>
        <v>0</v>
      </c>
      <c r="F168" s="175">
        <f>ROUND(N170*Q170*Q169*Q168*P167*Q167,0)</f>
        <v>0</v>
      </c>
      <c r="G168" s="175">
        <f>ROUND(N170*R169*R170*R168*P167*Q167*R167,0)</f>
        <v>0</v>
      </c>
      <c r="H168" s="175">
        <f>ROUND(N170*S169*S170*S168*P167*Q167*R167*S167,0)</f>
        <v>0</v>
      </c>
      <c r="I168" s="175">
        <f>ROUND(N170*T169*T170*T168*P167*Q167*R167*S167*T167,0)</f>
        <v>0</v>
      </c>
      <c r="J168" s="172">
        <f>SUM(E168:I168)</f>
        <v>0</v>
      </c>
      <c r="M168" s="539" t="s">
        <v>353</v>
      </c>
      <c r="N168" s="46"/>
      <c r="O168" s="540" t="s">
        <v>354</v>
      </c>
      <c r="P168" s="149">
        <v>0</v>
      </c>
      <c r="Q168" s="149">
        <v>0</v>
      </c>
      <c r="R168" s="149">
        <v>0</v>
      </c>
      <c r="S168" s="149">
        <v>0</v>
      </c>
      <c r="T168" s="195">
        <v>0</v>
      </c>
      <c r="Z168" s="58"/>
      <c r="AA168" s="58"/>
      <c r="AB168" s="58"/>
      <c r="AC168" s="58"/>
      <c r="AD168" s="58"/>
      <c r="AE168" s="58"/>
      <c r="AF168" s="58"/>
      <c r="AG168" s="58"/>
    </row>
    <row r="169" spans="1:41">
      <c r="D169" s="34" t="s">
        <v>30</v>
      </c>
      <c r="E169" s="57">
        <f>ROUND(E168*$R$181,0)</f>
        <v>0</v>
      </c>
      <c r="F169" s="57">
        <f>ROUND(F168*$R$181,0)</f>
        <v>0</v>
      </c>
      <c r="G169" s="57">
        <f>ROUND(G168*$R$181,0)</f>
        <v>0</v>
      </c>
      <c r="H169" s="57">
        <f>ROUND(H168*$R$181,0)</f>
        <v>0</v>
      </c>
      <c r="I169" s="57">
        <f>ROUND(I168*$R$181,0)</f>
        <v>0</v>
      </c>
      <c r="J169" s="172">
        <f>SUM(E169:I169)</f>
        <v>0</v>
      </c>
      <c r="M169" s="168"/>
      <c r="N169" s="541" t="s">
        <v>119</v>
      </c>
      <c r="O169" s="540" t="s">
        <v>355</v>
      </c>
      <c r="P169" s="149">
        <v>0</v>
      </c>
      <c r="Q169" s="149">
        <v>0</v>
      </c>
      <c r="R169" s="149">
        <v>0</v>
      </c>
      <c r="S169" s="149">
        <v>0</v>
      </c>
      <c r="T169" s="195">
        <v>0</v>
      </c>
      <c r="AC169" s="58"/>
      <c r="AD169" s="58"/>
      <c r="AE169" s="58"/>
      <c r="AF169" s="58"/>
      <c r="AG169" s="58"/>
    </row>
    <row r="170" spans="1:41">
      <c r="C170" s="92"/>
      <c r="D170" s="46"/>
      <c r="E170" s="17"/>
      <c r="F170" s="17"/>
      <c r="G170" s="17"/>
      <c r="H170" s="17"/>
      <c r="I170" s="17"/>
      <c r="J170" s="26"/>
      <c r="M170" s="196"/>
      <c r="N170" s="542">
        <v>12</v>
      </c>
      <c r="O170" s="540" t="s">
        <v>356</v>
      </c>
      <c r="P170" s="149">
        <v>0</v>
      </c>
      <c r="Q170" s="149">
        <v>0</v>
      </c>
      <c r="R170" s="149">
        <v>0</v>
      </c>
      <c r="S170" s="149">
        <v>0</v>
      </c>
      <c r="T170" s="195">
        <v>0</v>
      </c>
      <c r="Z170" s="622"/>
      <c r="AA170" s="622"/>
      <c r="AB170" s="622"/>
      <c r="AC170" s="131"/>
      <c r="AD170" s="131"/>
      <c r="AE170" s="131"/>
      <c r="AF170" s="131"/>
      <c r="AG170" s="131"/>
    </row>
    <row r="171" spans="1:41">
      <c r="A171" s="10" t="s">
        <v>155</v>
      </c>
      <c r="B171" s="29" t="s">
        <v>328</v>
      </c>
      <c r="C171" s="92"/>
      <c r="D171" s="34" t="s">
        <v>121</v>
      </c>
      <c r="E171" s="536">
        <f>ROUND((P173*P174)/174*E172,1)</f>
        <v>0</v>
      </c>
      <c r="F171" s="536">
        <f>ROUND((Q173*Q174)/174*F172,1)</f>
        <v>0</v>
      </c>
      <c r="G171" s="536">
        <f>ROUND((R173*R174)/174*G172,1)</f>
        <v>0</v>
      </c>
      <c r="H171" s="536">
        <f>ROUND((S174*S173)/174*H172,1)</f>
        <v>0</v>
      </c>
      <c r="I171" s="536">
        <f>ROUND((T174*T173)/174*I172,1)</f>
        <v>0</v>
      </c>
      <c r="J171" s="26"/>
      <c r="M171" s="116"/>
      <c r="P171" s="58"/>
      <c r="Q171" s="96"/>
      <c r="R171" s="96"/>
      <c r="S171" s="58"/>
      <c r="T171" s="117"/>
      <c r="U171" s="25" t="e">
        <f>E174/E173</f>
        <v>#DIV/0!</v>
      </c>
      <c r="V171" s="25" t="e">
        <f>F174/F173</f>
        <v>#DIV/0!</v>
      </c>
      <c r="W171" s="25" t="e">
        <f>G174/G173</f>
        <v>#DIV/0!</v>
      </c>
      <c r="X171" s="25" t="e">
        <f>H174/H173</f>
        <v>#DIV/0!</v>
      </c>
      <c r="Y171" s="25" t="e">
        <f>I174/I173</f>
        <v>#DIV/0!</v>
      </c>
      <c r="Z171" s="661"/>
      <c r="AA171" s="661"/>
      <c r="AB171" s="661"/>
      <c r="AC171" s="661"/>
      <c r="AD171" s="661"/>
      <c r="AE171" s="661"/>
      <c r="AF171" s="661"/>
      <c r="AG171" s="661"/>
    </row>
    <row r="172" spans="1:41">
      <c r="C172" s="92"/>
      <c r="D172" s="34" t="s">
        <v>172</v>
      </c>
      <c r="E172" s="22">
        <f>P172</f>
        <v>0</v>
      </c>
      <c r="F172" s="22">
        <f>Q172</f>
        <v>0</v>
      </c>
      <c r="G172" s="22">
        <f>R172</f>
        <v>0</v>
      </c>
      <c r="H172" s="22">
        <f>S172</f>
        <v>0</v>
      </c>
      <c r="I172" s="22">
        <f>T172</f>
        <v>0</v>
      </c>
      <c r="J172" s="26"/>
      <c r="M172" s="539" t="s">
        <v>357</v>
      </c>
      <c r="N172" s="543"/>
      <c r="O172" s="540" t="s">
        <v>354</v>
      </c>
      <c r="P172" s="149">
        <v>0</v>
      </c>
      <c r="Q172" s="149">
        <v>0</v>
      </c>
      <c r="R172" s="149">
        <v>0</v>
      </c>
      <c r="S172" s="149">
        <v>0</v>
      </c>
      <c r="T172" s="195">
        <v>0</v>
      </c>
      <c r="Z172" s="58"/>
      <c r="AA172" s="58"/>
      <c r="AB172" s="58"/>
      <c r="AC172" s="58"/>
      <c r="AD172" s="58"/>
      <c r="AE172" s="58"/>
      <c r="AF172" s="58"/>
      <c r="AG172" s="58"/>
    </row>
    <row r="173" spans="1:41">
      <c r="A173" s="10"/>
      <c r="C173" s="151"/>
      <c r="D173" s="148" t="s">
        <v>167</v>
      </c>
      <c r="E173" s="175">
        <f>ROUND(N174*P173*P174*P172*P167,0)</f>
        <v>0</v>
      </c>
      <c r="F173" s="175">
        <f>ROUND(N174*Q174*Q173*Q172*P167*Q167,0)</f>
        <v>0</v>
      </c>
      <c r="G173" s="175">
        <f>ROUND(N174*R173*R174*R172*P167*Q167*R167,0)</f>
        <v>0</v>
      </c>
      <c r="H173" s="175">
        <f>ROUND(N174*S173*S174*S172*P167*Q167*R167*S167,0)</f>
        <v>0</v>
      </c>
      <c r="I173" s="175">
        <f>ROUND(N174*T173*T174*T172*P167*Q167*R167*S167*T167,0)</f>
        <v>0</v>
      </c>
      <c r="J173" s="172">
        <f>SUM(E173:I173)</f>
        <v>0</v>
      </c>
      <c r="M173" s="168"/>
      <c r="N173" s="541" t="s">
        <v>119</v>
      </c>
      <c r="O173" s="540" t="s">
        <v>355</v>
      </c>
      <c r="P173" s="149">
        <v>0</v>
      </c>
      <c r="Q173" s="149">
        <v>0</v>
      </c>
      <c r="R173" s="149">
        <v>0</v>
      </c>
      <c r="S173" s="149">
        <v>0</v>
      </c>
      <c r="T173" s="195">
        <v>0</v>
      </c>
      <c r="AC173" s="58"/>
      <c r="AD173" s="58"/>
      <c r="AE173" s="58"/>
      <c r="AF173" s="58"/>
      <c r="AG173" s="58"/>
    </row>
    <row r="174" spans="1:41">
      <c r="D174" s="34" t="s">
        <v>30</v>
      </c>
      <c r="E174" s="57">
        <f>ROUND(E173*$R$181,0)</f>
        <v>0</v>
      </c>
      <c r="F174" s="57">
        <f>ROUND(F173*$R$181,0)</f>
        <v>0</v>
      </c>
      <c r="G174" s="57">
        <f>ROUND(G173*$R$181,0)</f>
        <v>0</v>
      </c>
      <c r="H174" s="57">
        <f>ROUND(H173*$R$181,0)</f>
        <v>0</v>
      </c>
      <c r="I174" s="57">
        <f>ROUND(I173*$R$181,0)</f>
        <v>0</v>
      </c>
      <c r="J174" s="172">
        <f>SUM(E174:I174)</f>
        <v>0</v>
      </c>
      <c r="M174" s="196"/>
      <c r="N174" s="542">
        <v>12</v>
      </c>
      <c r="O174" s="540" t="s">
        <v>356</v>
      </c>
      <c r="P174" s="149">
        <v>0</v>
      </c>
      <c r="Q174" s="149">
        <v>0</v>
      </c>
      <c r="R174" s="149">
        <v>0</v>
      </c>
      <c r="S174" s="149">
        <v>0</v>
      </c>
      <c r="T174" s="195">
        <v>0</v>
      </c>
    </row>
    <row r="175" spans="1:41">
      <c r="C175" s="92"/>
      <c r="D175" s="46"/>
      <c r="E175" s="17"/>
      <c r="F175" s="17"/>
      <c r="G175" s="17"/>
      <c r="H175" s="17"/>
      <c r="I175" s="17"/>
      <c r="J175" s="26"/>
      <c r="M175" s="544"/>
      <c r="N175" s="545"/>
      <c r="O175" s="546"/>
      <c r="P175" s="151"/>
      <c r="Q175" s="151"/>
      <c r="R175" s="151"/>
      <c r="S175" s="151"/>
      <c r="T175" s="547"/>
      <c r="U175" s="25" t="e">
        <f>E179/E178</f>
        <v>#DIV/0!</v>
      </c>
      <c r="V175" s="25" t="e">
        <f>F179/F178</f>
        <v>#DIV/0!</v>
      </c>
      <c r="W175" s="25" t="e">
        <f>G179/G178</f>
        <v>#DIV/0!</v>
      </c>
      <c r="X175" s="25" t="e">
        <f>H179/H178</f>
        <v>#DIV/0!</v>
      </c>
      <c r="Y175" s="25" t="e">
        <f>I179/I178</f>
        <v>#DIV/0!</v>
      </c>
    </row>
    <row r="176" spans="1:41">
      <c r="A176" s="10" t="s">
        <v>156</v>
      </c>
      <c r="B176" s="29" t="s">
        <v>328</v>
      </c>
      <c r="C176" s="92"/>
      <c r="D176" s="34" t="s">
        <v>121</v>
      </c>
      <c r="E176" s="536">
        <f>ROUND((P178*P179)/174*E177,1)</f>
        <v>0</v>
      </c>
      <c r="F176" s="536">
        <f>ROUND((Q178*Q179)/174*F177,1)</f>
        <v>0</v>
      </c>
      <c r="G176" s="536">
        <f>ROUND((R178*R179)/174*G177,1)</f>
        <v>0</v>
      </c>
      <c r="H176" s="536">
        <f>ROUND((S179*S178)/174*H177,1)</f>
        <v>0</v>
      </c>
      <c r="I176" s="536">
        <f>ROUND((T179*T178)/174*I177,1)</f>
        <v>0</v>
      </c>
      <c r="J176" s="26"/>
      <c r="L176" s="3"/>
      <c r="M176" s="116"/>
      <c r="P176" s="58"/>
      <c r="Q176" s="96"/>
      <c r="R176" s="96"/>
      <c r="S176" s="58"/>
      <c r="T176" s="117"/>
    </row>
    <row r="177" spans="1:27">
      <c r="C177" s="92"/>
      <c r="D177" s="34" t="s">
        <v>172</v>
      </c>
      <c r="E177" s="22">
        <f>P177</f>
        <v>0</v>
      </c>
      <c r="F177" s="22">
        <f>Q177</f>
        <v>0</v>
      </c>
      <c r="G177" s="22">
        <f>R177</f>
        <v>0</v>
      </c>
      <c r="H177" s="22">
        <f>S177</f>
        <v>0</v>
      </c>
      <c r="I177" s="22">
        <f>T177</f>
        <v>0</v>
      </c>
      <c r="J177" s="26"/>
      <c r="L177" s="3"/>
      <c r="M177" s="548" t="s">
        <v>358</v>
      </c>
      <c r="N177" s="543"/>
      <c r="O177" s="540" t="s">
        <v>354</v>
      </c>
      <c r="P177" s="149">
        <v>0</v>
      </c>
      <c r="Q177" s="149">
        <v>0</v>
      </c>
      <c r="R177" s="149">
        <v>0</v>
      </c>
      <c r="S177" s="149">
        <v>0</v>
      </c>
      <c r="T177" s="195">
        <v>0</v>
      </c>
    </row>
    <row r="178" spans="1:27">
      <c r="C178" s="151"/>
      <c r="D178" s="148" t="s">
        <v>167</v>
      </c>
      <c r="E178" s="175">
        <f>ROUND(N179*P178*P179*P177*P167,0)</f>
        <v>0</v>
      </c>
      <c r="F178" s="175">
        <f>ROUND(N179*Q179*Q178*Q177*P167*Q167,0)</f>
        <v>0</v>
      </c>
      <c r="G178" s="175">
        <f>ROUND(N179*R178*R179*R177*P167*Q167*R167,0)</f>
        <v>0</v>
      </c>
      <c r="H178" s="175">
        <f>ROUND(N179*S178*S179*S177*P167*Q167*R167*S167,0)</f>
        <v>0</v>
      </c>
      <c r="I178" s="175">
        <f>ROUND(N179*T178*T179*T177*P167*Q167*R167*S167*T167,0)</f>
        <v>0</v>
      </c>
      <c r="J178" s="172">
        <f>SUM(E178:I178)</f>
        <v>0</v>
      </c>
      <c r="L178" s="3"/>
      <c r="M178" s="168"/>
      <c r="N178" s="541" t="s">
        <v>119</v>
      </c>
      <c r="O178" s="540" t="s">
        <v>355</v>
      </c>
      <c r="P178" s="149">
        <v>0</v>
      </c>
      <c r="Q178" s="149">
        <v>0</v>
      </c>
      <c r="R178" s="149">
        <v>0</v>
      </c>
      <c r="S178" s="149">
        <v>0</v>
      </c>
      <c r="T178" s="195">
        <v>0</v>
      </c>
    </row>
    <row r="179" spans="1:27">
      <c r="A179" s="10"/>
      <c r="D179" s="34" t="s">
        <v>30</v>
      </c>
      <c r="E179" s="57">
        <f>ROUND(E178*$R$181,0)</f>
        <v>0</v>
      </c>
      <c r="F179" s="57">
        <f>ROUND(F178*$R$181,0)</f>
        <v>0</v>
      </c>
      <c r="G179" s="57">
        <f>ROUND(G178*$R$181,0)</f>
        <v>0</v>
      </c>
      <c r="H179" s="57">
        <f>ROUND(H178*$R$181,0)</f>
        <v>0</v>
      </c>
      <c r="I179" s="57">
        <f>ROUND(I178*$R$181,0)</f>
        <v>0</v>
      </c>
      <c r="J179" s="172">
        <f>SUM(E179:I179)</f>
        <v>0</v>
      </c>
      <c r="L179" s="3"/>
      <c r="M179" s="196"/>
      <c r="N179" s="542">
        <v>12</v>
      </c>
      <c r="O179" s="540" t="s">
        <v>356</v>
      </c>
      <c r="P179" s="149">
        <v>0</v>
      </c>
      <c r="Q179" s="149">
        <v>0</v>
      </c>
      <c r="R179" s="149">
        <v>0</v>
      </c>
      <c r="S179" s="149">
        <v>0</v>
      </c>
      <c r="T179" s="195">
        <v>0</v>
      </c>
    </row>
    <row r="180" spans="1:27" ht="13.8" thickBot="1">
      <c r="A180" s="10"/>
      <c r="D180" s="34"/>
      <c r="E180" s="57"/>
      <c r="F180" s="57"/>
      <c r="G180" s="57"/>
      <c r="H180" s="57"/>
      <c r="I180" s="57"/>
      <c r="J180" s="172"/>
      <c r="L180" s="3"/>
      <c r="M180" s="281"/>
      <c r="N180" s="283"/>
      <c r="O180" s="283"/>
      <c r="P180" s="282"/>
      <c r="Q180" s="283"/>
      <c r="R180" s="283"/>
      <c r="S180" s="197"/>
      <c r="T180" s="198"/>
    </row>
    <row r="181" spans="1:27">
      <c r="A181" s="10"/>
      <c r="C181" s="75"/>
      <c r="D181" s="75" t="s">
        <v>157</v>
      </c>
      <c r="E181" s="176">
        <f>SUMIF($D$165:$D$179,"*Wage",E165:E179)</f>
        <v>0</v>
      </c>
      <c r="F181" s="176">
        <f>SUMIF($D$165:$D$179,"*Wage",F165:F179)</f>
        <v>0</v>
      </c>
      <c r="G181" s="176">
        <f>SUMIF($D$165:$D$179,"*Wage",G165:G179)</f>
        <v>0</v>
      </c>
      <c r="H181" s="176">
        <f>SUMIF($D$165:$D$179,"*Wage",H165:H179)</f>
        <v>0</v>
      </c>
      <c r="I181" s="176">
        <f>SUMIF($D$165:$D$179,"*Wage",I165:I179)</f>
        <v>0</v>
      </c>
      <c r="J181" s="177">
        <f>SUM(E181:I181)</f>
        <v>0</v>
      </c>
      <c r="L181" s="3"/>
      <c r="M181" s="37" t="s">
        <v>165</v>
      </c>
      <c r="N181" s="360"/>
      <c r="O181" s="360"/>
      <c r="P181" s="38"/>
      <c r="Q181" s="39"/>
      <c r="R181" s="225">
        <v>0.107</v>
      </c>
    </row>
    <row r="182" spans="1:27" ht="13.8" thickBot="1">
      <c r="A182" s="10"/>
      <c r="C182" s="75"/>
      <c r="D182" s="75" t="s">
        <v>158</v>
      </c>
      <c r="E182" s="57">
        <f>SUMIF($D$165:$D$179,"*Fringe",E165:E179)</f>
        <v>0</v>
      </c>
      <c r="F182" s="57">
        <f>SUMIF($D$165:$D$179,"*Fringe",F165:F179)</f>
        <v>0</v>
      </c>
      <c r="G182" s="57">
        <f>SUMIF($D$165:$D$179,"*Fringe",G165:G179)</f>
        <v>0</v>
      </c>
      <c r="H182" s="57">
        <f>SUMIF($D$165:$D$179,"*Fringe",H165:H179)</f>
        <v>0</v>
      </c>
      <c r="I182" s="57">
        <f>SUMIF($D$165:$D$179,"*Fringe",I165:I179)</f>
        <v>0</v>
      </c>
      <c r="J182" s="172">
        <f>SUM(E182:I182)</f>
        <v>0</v>
      </c>
      <c r="L182" s="3"/>
      <c r="M182" s="42" t="s">
        <v>347</v>
      </c>
      <c r="N182" s="43"/>
      <c r="O182" s="43"/>
      <c r="P182" s="43"/>
      <c r="Q182" s="43"/>
      <c r="R182" s="44"/>
    </row>
    <row r="183" spans="1:27">
      <c r="A183" t="s">
        <v>7</v>
      </c>
      <c r="D183" s="4" t="s">
        <v>6</v>
      </c>
      <c r="E183" s="22"/>
      <c r="F183" s="22"/>
      <c r="G183" s="22"/>
      <c r="H183" s="22"/>
      <c r="I183" s="22"/>
      <c r="J183" s="76"/>
      <c r="L183" s="3"/>
      <c r="Q183" s="3"/>
    </row>
    <row r="184" spans="1:27" ht="14.4">
      <c r="A184" s="48" t="s">
        <v>24</v>
      </c>
      <c r="B184" s="49"/>
      <c r="C184" s="49"/>
      <c r="D184" s="51"/>
      <c r="E184" s="178">
        <f>SUMIF($D$72:$D$182,"*Total Other Professional Salary",E72:E182)+SUMIF($D$72:$D$182,"*Total Post Doc Salary",E72:E182)+SUMIF($D$72:$D$182,"*Total Graduate Student Salary",E72:E182)+SUMIF($D$72:$D$182,"*Total Hourly Wages",E72:E182)</f>
        <v>0</v>
      </c>
      <c r="F184" s="178">
        <f>SUMIF($D$72:$D$182,"*Total Other Professional Salary",F72:F182)+SUMIF($D$72:$D$182,"*Total Post Doc Salary",F72:F182)+SUMIF($D$72:$D$182,"*Total Graduate Student Salary",F72:F182)+SUMIF($D$72:$D$182,"*Total Hourly Wages",F72:F182)</f>
        <v>0</v>
      </c>
      <c r="G184" s="178">
        <f>SUMIF($D$72:$D$182,"*Total Other Professional Salary",G72:G182)+SUMIF($D$72:$D$182,"*Total Post Doc Salary",G72:G182)+SUMIF($D$72:$D$182,"*Total Graduate Student Salary",G72:G182)+SUMIF($D$72:$D$182,"*Total Hourly Wages",G72:G182)</f>
        <v>0</v>
      </c>
      <c r="H184" s="178">
        <f>SUMIF($D$72:$D$182,"*Total Other Professional Salary",H72:H182)+SUMIF($D$72:$D$182,"*Total Post Doc Salary",H72:H182)+SUMIF($D$72:$D$182,"*Total Graduate Student Salary",H72:H182)+SUMIF($D$72:$D$182,"*Total Hourly Wages",H72:H182)</f>
        <v>0</v>
      </c>
      <c r="I184" s="178">
        <f>SUMIF($D$72:$D$182,"*Total Other Professional Salary",I72:I182)+SUMIF($D$72:$D$182,"*Total Post Doc Salary",I72:I182)+SUMIF($D$72:$D$182,"*Total Graduate Student Salary",I72:I182)+SUMIF($D$72:$D$182,"*Total Hourly Wages",I72:I182)</f>
        <v>0</v>
      </c>
      <c r="J184" s="179">
        <f>SUM(J181,J160,J119,J94)</f>
        <v>0</v>
      </c>
      <c r="L184" s="3"/>
      <c r="M184" s="86"/>
      <c r="N184" s="86"/>
      <c r="O184" s="86"/>
      <c r="P184" s="3"/>
      <c r="AA184" s="10"/>
    </row>
    <row r="185" spans="1:27" ht="15">
      <c r="A185" s="48" t="s">
        <v>25</v>
      </c>
      <c r="B185" s="49"/>
      <c r="C185" s="49"/>
      <c r="D185" s="51"/>
      <c r="E185" s="180">
        <f>SUMIF($D$72:$D$182,"*Total Other Professional Fringe",E72:E182)+SUMIF($D$72:$D$182,"*Total Post Doc Fringe",E72:E182)++SUMIF($D$72:$D$182,"*Total Graduate Student Fringe",E72:E182)+SUMIF($D$72:$D$182,"*Total Fringe Benefits",E72:E182)</f>
        <v>0</v>
      </c>
      <c r="F185" s="180">
        <f>SUMIF($D$72:$D$182,"*Total Other Professional Fringe",F72:F182)+SUMIF($D$72:$D$182,"*Total Post Doc Fringe",F72:F182)++SUMIF($D$72:$D$182,"*Total Graduate Student Fringe",F72:F182)+SUMIF($D$72:$D$182,"*Total Fringe Benefits",F72:F182)</f>
        <v>0</v>
      </c>
      <c r="G185" s="180">
        <f>SUMIF($D$72:$D$182,"*Total Other Professional Fringe",G72:G182)+SUMIF($D$72:$D$182,"*Total Post Doc Fringe",G72:G182)++SUMIF($D$72:$D$182,"*Total Graduate Student Fringe",G72:G182)+SUMIF($D$72:$D$182,"*Total Fringe Benefits",G72:G182)</f>
        <v>0</v>
      </c>
      <c r="H185" s="180">
        <f>SUMIF($D$72:$D$182,"*Total Other Professional Fringe",H72:H182)+SUMIF($D$72:$D$182,"*Total Post Doc Fringe",H72:H182)++SUMIF($D$72:$D$182,"*Total Graduate Student Fringe",H72:H182)+SUMIF($D$72:$D$182,"*Total Fringe Benefits",H72:H182)</f>
        <v>0</v>
      </c>
      <c r="I185" s="180">
        <f>SUMIF($D$72:$D$182,"*Total Other Professional Fringe",I72:I182)+SUMIF($D$72:$D$182,"*Total Post Doc Fringe",I72:I182)++SUMIF($D$72:$D$182,"*Total Graduate Student Fringe",I72:I182)+SUMIF($D$72:$D$182,"*Total Fringe Benefits",I72:I182)</f>
        <v>0</v>
      </c>
      <c r="J185" s="181">
        <f>SUM(J182,J161,J120,J95)</f>
        <v>0</v>
      </c>
      <c r="L185" s="3"/>
      <c r="M185" s="3"/>
      <c r="N185" s="3"/>
      <c r="O185" s="3"/>
      <c r="AA185" s="10"/>
    </row>
    <row r="186" spans="1:27">
      <c r="A186" s="48" t="s">
        <v>26</v>
      </c>
      <c r="B186" s="49"/>
      <c r="C186" s="95"/>
      <c r="D186" s="95"/>
      <c r="E186" s="178">
        <f>SUM(E184:E185)</f>
        <v>0</v>
      </c>
      <c r="F186" s="178">
        <f>SUM(F184:F185)</f>
        <v>0</v>
      </c>
      <c r="G186" s="178">
        <f>SUM(G184:G185)</f>
        <v>0</v>
      </c>
      <c r="H186" s="178">
        <f>SUM(H184:H185)</f>
        <v>0</v>
      </c>
      <c r="I186" s="178">
        <f>SUM(I184:I185)</f>
        <v>0</v>
      </c>
      <c r="J186" s="179">
        <f>SUM(E186:I186)</f>
        <v>0</v>
      </c>
      <c r="L186" s="3"/>
      <c r="M186" s="3"/>
      <c r="N186" s="3"/>
      <c r="O186" s="3"/>
    </row>
    <row r="187" spans="1:27">
      <c r="A187" s="1"/>
      <c r="B187" s="10"/>
      <c r="D187" s="4"/>
      <c r="E187" s="17"/>
      <c r="F187" s="17"/>
      <c r="G187" s="17"/>
      <c r="H187" s="17"/>
      <c r="I187" s="17"/>
      <c r="J187" s="26"/>
      <c r="L187" s="3"/>
      <c r="M187" s="3"/>
      <c r="N187" s="3"/>
      <c r="O187" s="3"/>
    </row>
    <row r="188" spans="1:27" hidden="1">
      <c r="A188" s="1" t="s">
        <v>27</v>
      </c>
      <c r="D188" s="4"/>
      <c r="E188" s="182">
        <f t="shared" ref="E188:I189" si="36">SUM(E67,E184)</f>
        <v>0</v>
      </c>
      <c r="F188" s="182">
        <f t="shared" si="36"/>
        <v>0</v>
      </c>
      <c r="G188" s="182">
        <f t="shared" si="36"/>
        <v>0</v>
      </c>
      <c r="H188" s="182">
        <f t="shared" si="36"/>
        <v>0</v>
      </c>
      <c r="I188" s="182">
        <f t="shared" si="36"/>
        <v>0</v>
      </c>
      <c r="J188" s="183">
        <f>SUM(E188:I188)</f>
        <v>0</v>
      </c>
      <c r="K188" s="3"/>
      <c r="L188" s="3"/>
      <c r="M188" s="3"/>
      <c r="N188" s="3"/>
      <c r="O188" s="3"/>
      <c r="P188" s="3"/>
    </row>
    <row r="189" spans="1:27">
      <c r="A189" s="1" t="s">
        <v>28</v>
      </c>
      <c r="D189" s="4"/>
      <c r="E189" s="182">
        <f t="shared" si="36"/>
        <v>0</v>
      </c>
      <c r="F189" s="182">
        <f t="shared" si="36"/>
        <v>0</v>
      </c>
      <c r="G189" s="182">
        <f t="shared" si="36"/>
        <v>0</v>
      </c>
      <c r="H189" s="182">
        <f t="shared" si="36"/>
        <v>0</v>
      </c>
      <c r="I189" s="182">
        <f t="shared" si="36"/>
        <v>0</v>
      </c>
      <c r="J189" s="183">
        <f>SUM(E189:I189)</f>
        <v>0</v>
      </c>
      <c r="L189" s="3"/>
      <c r="M189" s="3"/>
      <c r="N189" s="3"/>
      <c r="O189" s="3"/>
      <c r="P189" s="3"/>
    </row>
    <row r="190" spans="1:27">
      <c r="A190" s="129"/>
      <c r="B190" s="614" t="s">
        <v>161</v>
      </c>
      <c r="C190" s="614"/>
      <c r="D190" s="614"/>
      <c r="E190" s="173">
        <f>SUM(E188:E189)</f>
        <v>0</v>
      </c>
      <c r="F190" s="173">
        <f t="shared" ref="F190:I190" si="37">SUM(F188:F189)</f>
        <v>0</v>
      </c>
      <c r="G190" s="173">
        <f t="shared" si="37"/>
        <v>0</v>
      </c>
      <c r="H190" s="173">
        <f t="shared" si="37"/>
        <v>0</v>
      </c>
      <c r="I190" s="173">
        <f t="shared" si="37"/>
        <v>0</v>
      </c>
      <c r="J190" s="174">
        <f>SUM(E190:I190)</f>
        <v>0</v>
      </c>
      <c r="K190" s="3"/>
      <c r="L190" s="3"/>
    </row>
    <row r="191" spans="1:27">
      <c r="A191" s="1"/>
      <c r="B191" s="10"/>
      <c r="G191" s="3"/>
      <c r="H191" s="3"/>
      <c r="I191" s="3"/>
      <c r="J191" s="47"/>
      <c r="K191" s="3"/>
      <c r="L191" s="3"/>
      <c r="P191" s="213"/>
      <c r="Q191" s="213"/>
      <c r="R191" s="213"/>
      <c r="S191" s="5"/>
    </row>
    <row r="192" spans="1:27">
      <c r="A192" s="1" t="s">
        <v>0</v>
      </c>
      <c r="G192" s="3"/>
      <c r="H192" s="3"/>
      <c r="I192" s="3"/>
      <c r="J192" s="47"/>
      <c r="K192" s="3"/>
      <c r="L192" s="3"/>
      <c r="M192" s="3"/>
      <c r="N192" s="3"/>
      <c r="O192" s="3"/>
      <c r="P192" s="3"/>
    </row>
    <row r="193" spans="1:33">
      <c r="A193" s="31" t="s">
        <v>48</v>
      </c>
      <c r="G193" s="3"/>
      <c r="H193" s="3"/>
      <c r="I193" s="3"/>
      <c r="J193" s="47"/>
      <c r="K193" s="30"/>
      <c r="L193" s="3"/>
      <c r="M193" s="3"/>
      <c r="N193" s="3"/>
      <c r="O193" s="3"/>
      <c r="P193" s="3"/>
    </row>
    <row r="194" spans="1:33">
      <c r="B194" s="29" t="s">
        <v>328</v>
      </c>
      <c r="D194" s="4"/>
      <c r="E194" s="57">
        <v>0</v>
      </c>
      <c r="F194" s="57">
        <v>0</v>
      </c>
      <c r="G194" s="57">
        <v>0</v>
      </c>
      <c r="H194" s="57">
        <v>0</v>
      </c>
      <c r="I194" s="57">
        <v>0</v>
      </c>
      <c r="J194" s="172">
        <f>SUM(E194:I194)</f>
        <v>0</v>
      </c>
      <c r="K194" s="3"/>
      <c r="L194" s="3"/>
    </row>
    <row r="195" spans="1:33">
      <c r="A195" s="98"/>
      <c r="B195" s="614" t="s">
        <v>51</v>
      </c>
      <c r="C195" s="614"/>
      <c r="D195" s="614"/>
      <c r="E195" s="173">
        <f>SUM(E194:E194)</f>
        <v>0</v>
      </c>
      <c r="F195" s="173">
        <f t="shared" ref="F195:I195" si="38">SUM(F194:F194)</f>
        <v>0</v>
      </c>
      <c r="G195" s="173">
        <f t="shared" si="38"/>
        <v>0</v>
      </c>
      <c r="H195" s="173">
        <f t="shared" si="38"/>
        <v>0</v>
      </c>
      <c r="I195" s="173">
        <f t="shared" si="38"/>
        <v>0</v>
      </c>
      <c r="J195" s="204">
        <f>SUM(E195:I195)</f>
        <v>0</v>
      </c>
      <c r="K195" s="3"/>
      <c r="L195" s="3"/>
    </row>
    <row r="196" spans="1:33">
      <c r="A196" s="28"/>
      <c r="B196" s="29"/>
      <c r="C196" s="29"/>
      <c r="D196" s="29"/>
      <c r="E196" s="29"/>
      <c r="F196" s="29"/>
      <c r="G196" s="30"/>
      <c r="H196" s="30"/>
      <c r="I196" s="30"/>
      <c r="J196" s="99"/>
      <c r="K196" s="3"/>
      <c r="L196" s="3"/>
      <c r="M196" s="3"/>
      <c r="N196" s="3"/>
      <c r="O196" s="3"/>
      <c r="P196" s="3"/>
      <c r="Z196" s="146"/>
    </row>
    <row r="197" spans="1:33">
      <c r="A197" s="31" t="s">
        <v>52</v>
      </c>
      <c r="G197" s="3"/>
      <c r="H197" s="3"/>
      <c r="I197" s="3"/>
      <c r="J197" s="47"/>
      <c r="K197" s="30"/>
      <c r="M197" s="9"/>
      <c r="N197" s="9"/>
      <c r="O197" s="9"/>
      <c r="AA197" s="146"/>
      <c r="AB197" s="146"/>
      <c r="AC197" s="146"/>
      <c r="AD197" s="146"/>
      <c r="AE197" s="146"/>
      <c r="AF197" s="146"/>
      <c r="AG197" s="146"/>
    </row>
    <row r="198" spans="1:33">
      <c r="B198" s="29" t="s">
        <v>328</v>
      </c>
      <c r="D198" s="4"/>
      <c r="E198" s="19">
        <v>0</v>
      </c>
      <c r="F198" s="19">
        <v>0</v>
      </c>
      <c r="G198" s="19">
        <v>0</v>
      </c>
      <c r="H198" s="19">
        <v>0</v>
      </c>
      <c r="I198" s="19">
        <v>0</v>
      </c>
      <c r="J198" s="94">
        <f>SUM(E198:I198)</f>
        <v>0</v>
      </c>
      <c r="M198" s="9"/>
      <c r="N198" s="9"/>
      <c r="O198" s="9"/>
      <c r="Z198" s="146"/>
    </row>
    <row r="199" spans="1:33">
      <c r="A199" s="98"/>
      <c r="B199" s="614" t="s">
        <v>58</v>
      </c>
      <c r="C199" s="614"/>
      <c r="D199" s="614"/>
      <c r="E199" s="173">
        <f>SUM(E198:E198)</f>
        <v>0</v>
      </c>
      <c r="F199" s="173">
        <f t="shared" ref="F199:I199" si="39">SUM(F198:F198)</f>
        <v>0</v>
      </c>
      <c r="G199" s="173">
        <f t="shared" si="39"/>
        <v>0</v>
      </c>
      <c r="H199" s="173">
        <f t="shared" si="39"/>
        <v>0</v>
      </c>
      <c r="I199" s="173">
        <f t="shared" si="39"/>
        <v>0</v>
      </c>
      <c r="J199" s="174">
        <f>SUM(E199:I199)</f>
        <v>0</v>
      </c>
    </row>
    <row r="200" spans="1:33">
      <c r="A200" s="28"/>
      <c r="B200" s="29"/>
      <c r="C200" s="29"/>
      <c r="D200" s="29"/>
      <c r="E200" s="29"/>
      <c r="F200" s="29"/>
      <c r="G200" s="30"/>
      <c r="H200" s="30"/>
      <c r="I200" s="30"/>
      <c r="J200" s="99"/>
    </row>
    <row r="201" spans="1:33">
      <c r="A201" s="31" t="s">
        <v>49</v>
      </c>
      <c r="J201" s="33"/>
      <c r="K201" s="21"/>
      <c r="M201" s="9"/>
      <c r="N201" s="9"/>
      <c r="O201" s="9"/>
    </row>
    <row r="202" spans="1:33" ht="13.5" customHeight="1">
      <c r="A202" s="10"/>
      <c r="B202" s="29" t="s">
        <v>328</v>
      </c>
      <c r="E202" s="57">
        <v>0</v>
      </c>
      <c r="F202" s="57">
        <v>0</v>
      </c>
      <c r="G202" s="57">
        <v>0</v>
      </c>
      <c r="H202" s="57">
        <v>0</v>
      </c>
      <c r="I202" s="57">
        <v>0</v>
      </c>
      <c r="J202" s="172">
        <f>SUM(E202:I202)</f>
        <v>0</v>
      </c>
    </row>
    <row r="203" spans="1:33" ht="13.5" customHeight="1">
      <c r="A203" s="356"/>
      <c r="B203" s="614" t="s">
        <v>36</v>
      </c>
      <c r="C203" s="614"/>
      <c r="D203" s="614"/>
      <c r="E203" s="173">
        <f t="shared" ref="E203:J203" si="40">SUM(E202:E202)</f>
        <v>0</v>
      </c>
      <c r="F203" s="173">
        <f t="shared" si="40"/>
        <v>0</v>
      </c>
      <c r="G203" s="173">
        <f t="shared" si="40"/>
        <v>0</v>
      </c>
      <c r="H203" s="173">
        <f t="shared" si="40"/>
        <v>0</v>
      </c>
      <c r="I203" s="173">
        <f t="shared" si="40"/>
        <v>0</v>
      </c>
      <c r="J203" s="174">
        <f t="shared" si="40"/>
        <v>0</v>
      </c>
    </row>
    <row r="204" spans="1:33">
      <c r="A204" s="10"/>
      <c r="G204" s="17"/>
      <c r="H204" s="17"/>
      <c r="I204" s="17"/>
      <c r="J204" s="26"/>
    </row>
    <row r="205" spans="1:33" ht="15">
      <c r="A205" s="31" t="s">
        <v>191</v>
      </c>
      <c r="B205" s="10"/>
      <c r="J205" s="33"/>
      <c r="AA205" s="111"/>
      <c r="AB205" s="111"/>
      <c r="AC205" s="111"/>
      <c r="AD205" s="111"/>
      <c r="AE205" s="111"/>
      <c r="AF205" s="111"/>
      <c r="AG205" s="111"/>
    </row>
    <row r="206" spans="1:33" ht="15">
      <c r="A206" s="31"/>
      <c r="B206" s="29" t="s">
        <v>328</v>
      </c>
      <c r="E206" s="57">
        <v>0</v>
      </c>
      <c r="F206" s="57">
        <v>0</v>
      </c>
      <c r="G206" s="57">
        <v>0</v>
      </c>
      <c r="H206" s="57">
        <v>0</v>
      </c>
      <c r="I206" s="57">
        <v>0</v>
      </c>
      <c r="J206" s="172">
        <f>SUM(E206:I206)</f>
        <v>0</v>
      </c>
      <c r="M206" s="9"/>
      <c r="N206" s="9"/>
      <c r="O206" s="9"/>
      <c r="Z206" s="111"/>
    </row>
    <row r="207" spans="1:33">
      <c r="A207" s="106"/>
      <c r="B207" s="614" t="s">
        <v>83</v>
      </c>
      <c r="C207" s="614"/>
      <c r="D207" s="614"/>
      <c r="E207" s="173">
        <f t="shared" ref="E207:J207" si="41">SUM(E206:E206)</f>
        <v>0</v>
      </c>
      <c r="F207" s="173">
        <f t="shared" si="41"/>
        <v>0</v>
      </c>
      <c r="G207" s="173">
        <f t="shared" si="41"/>
        <v>0</v>
      </c>
      <c r="H207" s="173">
        <f t="shared" si="41"/>
        <v>0</v>
      </c>
      <c r="I207" s="173">
        <f t="shared" si="41"/>
        <v>0</v>
      </c>
      <c r="J207" s="174">
        <f t="shared" si="41"/>
        <v>0</v>
      </c>
    </row>
    <row r="208" spans="1:33">
      <c r="A208" s="10"/>
      <c r="D208" s="4"/>
      <c r="E208" s="17"/>
      <c r="F208" s="17"/>
      <c r="G208" s="17"/>
      <c r="H208" s="17"/>
      <c r="I208" s="21"/>
      <c r="J208" s="26"/>
      <c r="L208" s="3"/>
    </row>
    <row r="209" spans="1:18">
      <c r="A209" s="31" t="s">
        <v>50</v>
      </c>
      <c r="D209" s="4"/>
      <c r="E209" s="17"/>
      <c r="F209" s="17"/>
      <c r="G209" s="17"/>
      <c r="H209" s="17"/>
      <c r="I209" s="21"/>
      <c r="J209" s="26"/>
      <c r="K209" s="3"/>
      <c r="L209" s="3"/>
    </row>
    <row r="210" spans="1:18">
      <c r="A210" s="29" t="s">
        <v>328</v>
      </c>
      <c r="B210" s="11" t="s">
        <v>53</v>
      </c>
      <c r="E210" s="57">
        <v>0</v>
      </c>
      <c r="F210" s="57">
        <v>0</v>
      </c>
      <c r="G210" s="57">
        <v>0</v>
      </c>
      <c r="H210" s="57">
        <v>0</v>
      </c>
      <c r="I210" s="57">
        <v>0</v>
      </c>
      <c r="J210" s="172">
        <f t="shared" ref="J210:J216" si="42">SUM(E210:I210)</f>
        <v>0</v>
      </c>
      <c r="K210" s="3"/>
      <c r="L210" s="3"/>
    </row>
    <row r="211" spans="1:18">
      <c r="A211" s="29" t="s">
        <v>328</v>
      </c>
      <c r="B211" s="11" t="s">
        <v>54</v>
      </c>
      <c r="C211" s="11"/>
      <c r="D211" s="11"/>
      <c r="E211" s="57">
        <v>0</v>
      </c>
      <c r="F211" s="57">
        <v>0</v>
      </c>
      <c r="G211" s="57">
        <v>0</v>
      </c>
      <c r="H211" s="57">
        <v>0</v>
      </c>
      <c r="I211" s="57">
        <v>0</v>
      </c>
      <c r="J211" s="172">
        <f t="shared" si="42"/>
        <v>0</v>
      </c>
      <c r="K211" s="3"/>
      <c r="L211" s="3"/>
    </row>
    <row r="212" spans="1:18">
      <c r="A212" s="29" t="s">
        <v>328</v>
      </c>
      <c r="B212" s="11" t="s">
        <v>55</v>
      </c>
      <c r="C212" s="11"/>
      <c r="D212" s="11"/>
      <c r="E212" s="57">
        <v>0</v>
      </c>
      <c r="F212" s="57">
        <v>0</v>
      </c>
      <c r="G212" s="57">
        <v>0</v>
      </c>
      <c r="H212" s="57">
        <v>0</v>
      </c>
      <c r="I212" s="57">
        <v>0</v>
      </c>
      <c r="J212" s="172">
        <f t="shared" si="42"/>
        <v>0</v>
      </c>
      <c r="K212" s="3"/>
      <c r="L212" s="3"/>
    </row>
    <row r="213" spans="1:18">
      <c r="A213" s="29" t="s">
        <v>328</v>
      </c>
      <c r="B213" s="11" t="s">
        <v>56</v>
      </c>
      <c r="C213" s="11"/>
      <c r="D213" s="11"/>
      <c r="E213" s="57">
        <v>0</v>
      </c>
      <c r="F213" s="57">
        <v>0</v>
      </c>
      <c r="G213" s="57">
        <v>0</v>
      </c>
      <c r="H213" s="57">
        <v>0</v>
      </c>
      <c r="I213" s="57">
        <v>0</v>
      </c>
      <c r="J213" s="172">
        <f t="shared" si="42"/>
        <v>0</v>
      </c>
      <c r="K213" s="3"/>
      <c r="L213" s="3"/>
    </row>
    <row r="214" spans="1:18">
      <c r="A214" s="29" t="s">
        <v>328</v>
      </c>
      <c r="B214" s="11" t="s">
        <v>115</v>
      </c>
      <c r="C214" s="11"/>
      <c r="D214" s="11"/>
      <c r="E214" s="57">
        <v>0</v>
      </c>
      <c r="F214" s="57">
        <v>0</v>
      </c>
      <c r="G214" s="57">
        <v>0</v>
      </c>
      <c r="H214" s="57">
        <v>0</v>
      </c>
      <c r="I214" s="57">
        <v>0</v>
      </c>
      <c r="J214" s="172">
        <f t="shared" si="42"/>
        <v>0</v>
      </c>
      <c r="K214" s="3"/>
      <c r="L214" s="3"/>
    </row>
    <row r="215" spans="1:18">
      <c r="A215" s="29" t="s">
        <v>328</v>
      </c>
      <c r="B215" s="11" t="s">
        <v>312</v>
      </c>
      <c r="C215" s="11"/>
      <c r="D215" s="11"/>
      <c r="E215" s="57">
        <v>0</v>
      </c>
      <c r="F215" s="57">
        <v>0</v>
      </c>
      <c r="G215" s="57">
        <v>0</v>
      </c>
      <c r="H215" s="57">
        <v>0</v>
      </c>
      <c r="I215" s="57">
        <v>0</v>
      </c>
      <c r="J215" s="172">
        <f t="shared" si="42"/>
        <v>0</v>
      </c>
      <c r="K215" s="3"/>
      <c r="L215" s="3"/>
      <c r="M215" s="3"/>
      <c r="N215" s="3"/>
      <c r="O215" s="3"/>
    </row>
    <row r="216" spans="1:18">
      <c r="A216" s="29" t="s">
        <v>328</v>
      </c>
      <c r="B216" s="11" t="s">
        <v>313</v>
      </c>
      <c r="C216" s="11"/>
      <c r="D216" s="11"/>
      <c r="E216" s="57">
        <v>0</v>
      </c>
      <c r="F216" s="57">
        <v>0</v>
      </c>
      <c r="G216" s="57">
        <v>0</v>
      </c>
      <c r="H216" s="57">
        <v>0</v>
      </c>
      <c r="I216" s="57">
        <v>0</v>
      </c>
      <c r="J216" s="172">
        <f t="shared" si="42"/>
        <v>0</v>
      </c>
      <c r="K216" s="17"/>
      <c r="L216" s="3"/>
      <c r="M216" s="3"/>
      <c r="N216" s="3"/>
      <c r="O216" s="3"/>
      <c r="P216" s="3"/>
      <c r="Q216" s="3"/>
    </row>
    <row r="217" spans="1:18">
      <c r="A217" s="356"/>
      <c r="B217" s="616" t="s">
        <v>37</v>
      </c>
      <c r="C217" s="616"/>
      <c r="D217" s="616"/>
      <c r="E217" s="173">
        <f t="shared" ref="E217:J217" si="43">SUM(E210:E216)</f>
        <v>0</v>
      </c>
      <c r="F217" s="173">
        <f t="shared" si="43"/>
        <v>0</v>
      </c>
      <c r="G217" s="173">
        <f t="shared" si="43"/>
        <v>0</v>
      </c>
      <c r="H217" s="173">
        <f t="shared" si="43"/>
        <v>0</v>
      </c>
      <c r="I217" s="173">
        <f t="shared" si="43"/>
        <v>0</v>
      </c>
      <c r="J217" s="174">
        <f t="shared" si="43"/>
        <v>0</v>
      </c>
      <c r="K217" s="3"/>
      <c r="L217" s="3"/>
      <c r="M217" s="3"/>
      <c r="N217" s="3"/>
      <c r="O217" s="3"/>
    </row>
    <row r="218" spans="1:18">
      <c r="A218" s="10"/>
      <c r="B218" s="10"/>
      <c r="E218" s="17"/>
      <c r="F218" s="17"/>
      <c r="G218" s="17"/>
      <c r="H218" s="17"/>
      <c r="I218" s="17"/>
      <c r="J218" s="26"/>
      <c r="K218" s="17"/>
      <c r="L218" s="3"/>
      <c r="M218" s="3"/>
      <c r="N218" s="3"/>
      <c r="O218" s="3"/>
      <c r="P218" s="3"/>
    </row>
    <row r="219" spans="1:18">
      <c r="A219" s="31" t="s">
        <v>369</v>
      </c>
      <c r="B219" s="567"/>
      <c r="G219" s="17"/>
      <c r="H219" s="17"/>
      <c r="I219" s="17"/>
      <c r="J219" s="26"/>
      <c r="K219" s="3"/>
      <c r="L219" s="17"/>
      <c r="M219" s="3"/>
      <c r="N219" s="3"/>
      <c r="O219" s="3"/>
      <c r="P219" s="3"/>
      <c r="Q219" s="3"/>
      <c r="R219" s="3"/>
    </row>
    <row r="220" spans="1:18" ht="12.75" customHeight="1">
      <c r="A220" s="568" t="s">
        <v>370</v>
      </c>
      <c r="B220" s="10"/>
      <c r="C220" s="10"/>
      <c r="E220" s="57"/>
      <c r="F220" s="57"/>
      <c r="G220" s="57"/>
      <c r="H220" s="57"/>
      <c r="I220" s="57"/>
      <c r="J220" s="172"/>
      <c r="K220" s="3"/>
      <c r="L220" s="24"/>
      <c r="M220" s="3"/>
      <c r="N220" s="3"/>
      <c r="O220" s="3"/>
      <c r="P220" s="3"/>
    </row>
    <row r="221" spans="1:18" ht="12.75" customHeight="1">
      <c r="A221" s="568"/>
      <c r="B221" s="10" t="s">
        <v>371</v>
      </c>
      <c r="C221" s="10"/>
      <c r="D221" s="29" t="s">
        <v>328</v>
      </c>
      <c r="E221" s="57">
        <v>0</v>
      </c>
      <c r="F221" s="57">
        <v>0</v>
      </c>
      <c r="G221" s="57">
        <v>0</v>
      </c>
      <c r="H221" s="57">
        <v>0</v>
      </c>
      <c r="I221" s="57">
        <v>0</v>
      </c>
      <c r="J221" s="172">
        <f t="shared" ref="J221:J223" si="44">SUM(E221:I221)</f>
        <v>0</v>
      </c>
      <c r="K221" s="3"/>
      <c r="L221" s="24"/>
      <c r="M221" s="3"/>
      <c r="N221" s="3"/>
      <c r="O221" s="3"/>
      <c r="P221" s="3"/>
    </row>
    <row r="222" spans="1:18">
      <c r="B222" s="10" t="s">
        <v>371</v>
      </c>
      <c r="C222" s="10"/>
      <c r="D222" s="29" t="s">
        <v>328</v>
      </c>
      <c r="E222" s="57">
        <v>0</v>
      </c>
      <c r="F222" s="57">
        <v>0</v>
      </c>
      <c r="G222" s="57">
        <v>0</v>
      </c>
      <c r="H222" s="57">
        <v>0</v>
      </c>
      <c r="I222" s="57">
        <v>0</v>
      </c>
      <c r="J222" s="172">
        <f t="shared" si="44"/>
        <v>0</v>
      </c>
      <c r="K222" s="3"/>
      <c r="L222" s="24"/>
      <c r="M222" s="3"/>
      <c r="N222" s="3"/>
      <c r="O222" s="3"/>
      <c r="P222" s="3"/>
    </row>
    <row r="223" spans="1:18">
      <c r="B223" s="10" t="s">
        <v>371</v>
      </c>
      <c r="C223" s="10"/>
      <c r="D223" s="29" t="s">
        <v>328</v>
      </c>
      <c r="E223" s="57">
        <v>0</v>
      </c>
      <c r="F223" s="57">
        <v>0</v>
      </c>
      <c r="G223" s="57">
        <v>0</v>
      </c>
      <c r="H223" s="57">
        <v>0</v>
      </c>
      <c r="I223" s="57">
        <v>0</v>
      </c>
      <c r="J223" s="172">
        <f t="shared" si="44"/>
        <v>0</v>
      </c>
      <c r="K223" s="3"/>
      <c r="L223" s="24"/>
      <c r="M223" s="88"/>
      <c r="N223" s="88"/>
      <c r="O223" s="88"/>
      <c r="P223" s="88"/>
      <c r="Q223" s="88"/>
      <c r="R223" s="88"/>
    </row>
    <row r="224" spans="1:18">
      <c r="A224" s="568" t="s">
        <v>372</v>
      </c>
      <c r="C224" s="10"/>
      <c r="E224" s="57"/>
      <c r="F224" s="57"/>
      <c r="G224" s="57"/>
      <c r="H224" s="57"/>
      <c r="I224" s="57"/>
      <c r="J224" s="172"/>
      <c r="K224" s="3"/>
      <c r="L224" s="24"/>
      <c r="M224" s="3"/>
      <c r="N224" s="3"/>
      <c r="O224" s="3"/>
      <c r="P224" s="3"/>
    </row>
    <row r="225" spans="1:34">
      <c r="A225" s="569"/>
      <c r="B225" s="637" t="s">
        <v>362</v>
      </c>
      <c r="C225" s="637"/>
      <c r="D225" s="29" t="s">
        <v>328</v>
      </c>
      <c r="E225" s="57">
        <v>0</v>
      </c>
      <c r="F225" s="57">
        <v>0</v>
      </c>
      <c r="G225" s="57">
        <v>0</v>
      </c>
      <c r="H225" s="57">
        <v>0</v>
      </c>
      <c r="I225" s="57">
        <v>0</v>
      </c>
      <c r="J225" s="172">
        <f t="shared" ref="J225:J227" si="45">SUM(E225:I225)</f>
        <v>0</v>
      </c>
      <c r="K225" s="3"/>
      <c r="L225" s="24"/>
      <c r="M225" s="3"/>
      <c r="N225" s="3"/>
      <c r="O225" s="3"/>
      <c r="P225" s="3"/>
    </row>
    <row r="226" spans="1:34">
      <c r="A226" s="569"/>
      <c r="B226" s="637" t="s">
        <v>362</v>
      </c>
      <c r="C226" s="637"/>
      <c r="D226" s="29" t="s">
        <v>328</v>
      </c>
      <c r="E226" s="57">
        <v>0</v>
      </c>
      <c r="F226" s="57">
        <v>0</v>
      </c>
      <c r="G226" s="57">
        <v>0</v>
      </c>
      <c r="H226" s="57">
        <v>0</v>
      </c>
      <c r="I226" s="57">
        <v>0</v>
      </c>
      <c r="J226" s="172">
        <f t="shared" si="45"/>
        <v>0</v>
      </c>
      <c r="K226" s="3"/>
      <c r="L226" s="24"/>
      <c r="M226" s="3"/>
      <c r="N226" s="3"/>
      <c r="O226" s="3"/>
      <c r="P226" s="3"/>
    </row>
    <row r="227" spans="1:34">
      <c r="A227" s="569"/>
      <c r="B227" s="637" t="s">
        <v>362</v>
      </c>
      <c r="C227" s="637"/>
      <c r="D227" s="29" t="s">
        <v>328</v>
      </c>
      <c r="E227" s="57">
        <v>0</v>
      </c>
      <c r="F227" s="57">
        <v>0</v>
      </c>
      <c r="G227" s="57">
        <v>0</v>
      </c>
      <c r="H227" s="57">
        <v>0</v>
      </c>
      <c r="I227" s="57">
        <v>0</v>
      </c>
      <c r="J227" s="172">
        <f t="shared" si="45"/>
        <v>0</v>
      </c>
      <c r="K227" s="3"/>
      <c r="L227" s="24"/>
      <c r="M227" s="3"/>
      <c r="N227" s="3"/>
      <c r="O227" s="3"/>
      <c r="P227" s="3"/>
    </row>
    <row r="228" spans="1:34">
      <c r="A228" s="568" t="s">
        <v>373</v>
      </c>
      <c r="B228" s="10"/>
      <c r="C228" s="10"/>
      <c r="E228" s="57"/>
      <c r="F228" s="57"/>
      <c r="G228" s="57"/>
      <c r="H228" s="57"/>
      <c r="I228" s="57"/>
      <c r="J228" s="172"/>
      <c r="K228" s="3"/>
      <c r="L228" s="24"/>
      <c r="M228" s="3"/>
      <c r="N228" s="3"/>
      <c r="O228" s="3"/>
      <c r="P228" s="3"/>
    </row>
    <row r="229" spans="1:34">
      <c r="B229" s="10" t="s">
        <v>374</v>
      </c>
      <c r="C229" s="10"/>
      <c r="D229" s="29" t="s">
        <v>328</v>
      </c>
      <c r="E229" s="57">
        <v>0</v>
      </c>
      <c r="F229" s="57">
        <v>0</v>
      </c>
      <c r="G229" s="57">
        <v>0</v>
      </c>
      <c r="H229" s="57">
        <v>0</v>
      </c>
      <c r="I229" s="57">
        <v>0</v>
      </c>
      <c r="J229" s="172">
        <f>SUM(E229:I229)</f>
        <v>0</v>
      </c>
      <c r="K229" s="3"/>
      <c r="L229" s="24"/>
      <c r="M229" s="3"/>
      <c r="N229" s="3"/>
      <c r="O229" s="3"/>
      <c r="P229" s="3"/>
    </row>
    <row r="230" spans="1:34">
      <c r="B230" s="10" t="s">
        <v>375</v>
      </c>
      <c r="C230" s="10"/>
      <c r="D230" s="29" t="s">
        <v>328</v>
      </c>
      <c r="E230" s="57">
        <v>0</v>
      </c>
      <c r="F230" s="57">
        <v>0</v>
      </c>
      <c r="G230" s="57">
        <v>0</v>
      </c>
      <c r="H230" s="57">
        <v>0</v>
      </c>
      <c r="I230" s="57">
        <v>0</v>
      </c>
      <c r="J230" s="172">
        <f>SUM(E230:I230)</f>
        <v>0</v>
      </c>
      <c r="K230" s="3"/>
      <c r="L230" s="24"/>
      <c r="M230" s="3"/>
      <c r="N230" s="3"/>
      <c r="O230" s="3"/>
      <c r="P230" s="3"/>
    </row>
    <row r="231" spans="1:34">
      <c r="A231" s="568" t="s">
        <v>47</v>
      </c>
      <c r="B231" s="10"/>
      <c r="C231" s="10"/>
      <c r="E231" s="57"/>
      <c r="F231" s="57"/>
      <c r="G231" s="57"/>
      <c r="H231" s="57"/>
      <c r="I231" s="57"/>
      <c r="J231" s="172"/>
      <c r="K231" s="3"/>
      <c r="L231" s="24"/>
      <c r="M231" s="3"/>
      <c r="N231" s="3"/>
      <c r="O231" s="3"/>
      <c r="P231" s="3"/>
    </row>
    <row r="232" spans="1:34">
      <c r="A232" s="568"/>
      <c r="B232" s="10" t="s">
        <v>376</v>
      </c>
      <c r="C232" s="10"/>
      <c r="D232" s="29" t="s">
        <v>328</v>
      </c>
      <c r="E232" s="57">
        <v>0</v>
      </c>
      <c r="F232" s="57">
        <v>0</v>
      </c>
      <c r="G232" s="57">
        <v>0</v>
      </c>
      <c r="H232" s="57">
        <v>0</v>
      </c>
      <c r="I232" s="57">
        <v>0</v>
      </c>
      <c r="J232" s="172">
        <f>SUM(E232:I232)</f>
        <v>0</v>
      </c>
      <c r="K232" s="3"/>
      <c r="L232" s="24"/>
      <c r="M232" s="3"/>
      <c r="N232" s="3"/>
      <c r="O232" s="3"/>
      <c r="P232" s="3"/>
    </row>
    <row r="233" spans="1:34">
      <c r="B233" s="10" t="s">
        <v>377</v>
      </c>
      <c r="C233" s="10"/>
      <c r="D233" s="29" t="s">
        <v>328</v>
      </c>
      <c r="E233" s="57">
        <v>0</v>
      </c>
      <c r="F233" s="57">
        <v>0</v>
      </c>
      <c r="G233" s="57">
        <v>0</v>
      </c>
      <c r="H233" s="57">
        <v>0</v>
      </c>
      <c r="I233" s="57">
        <v>0</v>
      </c>
      <c r="J233" s="172">
        <f>SUM(E233:I233)</f>
        <v>0</v>
      </c>
      <c r="K233" s="3"/>
      <c r="L233" s="24"/>
      <c r="M233" s="3"/>
      <c r="N233" s="3"/>
      <c r="O233" s="3"/>
      <c r="P233" s="3"/>
    </row>
    <row r="234" spans="1:34" ht="15">
      <c r="B234" s="10" t="s">
        <v>377</v>
      </c>
      <c r="C234" s="10"/>
      <c r="D234" s="29" t="s">
        <v>328</v>
      </c>
      <c r="E234" s="57">
        <v>0</v>
      </c>
      <c r="F234" s="57">
        <v>0</v>
      </c>
      <c r="G234" s="57">
        <v>0</v>
      </c>
      <c r="H234" s="57">
        <v>0</v>
      </c>
      <c r="I234" s="57">
        <v>0</v>
      </c>
      <c r="J234" s="172">
        <f>SUM(E234:I234)</f>
        <v>0</v>
      </c>
      <c r="K234" s="3"/>
      <c r="L234" s="24"/>
      <c r="M234" s="3"/>
      <c r="N234" s="3"/>
      <c r="O234" s="3"/>
      <c r="P234" s="3"/>
      <c r="AA234" s="111"/>
      <c r="AB234" s="111"/>
      <c r="AC234" s="111"/>
      <c r="AD234" s="111"/>
      <c r="AE234" s="111"/>
      <c r="AF234" s="111"/>
      <c r="AG234" s="111"/>
    </row>
    <row r="235" spans="1:34">
      <c r="A235" s="568"/>
      <c r="B235" s="10" t="s">
        <v>377</v>
      </c>
      <c r="C235" s="10"/>
      <c r="D235" s="29" t="s">
        <v>328</v>
      </c>
      <c r="E235" s="57">
        <v>0</v>
      </c>
      <c r="F235" s="57">
        <v>0</v>
      </c>
      <c r="G235" s="57">
        <v>0</v>
      </c>
      <c r="H235" s="57">
        <v>0</v>
      </c>
      <c r="I235" s="57">
        <v>0</v>
      </c>
      <c r="J235" s="172">
        <f>SUM(E235:I235)</f>
        <v>0</v>
      </c>
      <c r="K235" s="3"/>
      <c r="L235" s="24"/>
      <c r="M235" s="3"/>
      <c r="N235" s="3"/>
      <c r="O235" s="3"/>
      <c r="P235" s="3"/>
    </row>
    <row r="236" spans="1:34">
      <c r="A236" s="568"/>
      <c r="B236" s="10" t="s">
        <v>377</v>
      </c>
      <c r="C236" s="10"/>
      <c r="D236" s="29" t="s">
        <v>328</v>
      </c>
      <c r="E236" s="57">
        <v>0</v>
      </c>
      <c r="F236" s="57">
        <v>0</v>
      </c>
      <c r="G236" s="57">
        <v>0</v>
      </c>
      <c r="H236" s="57">
        <v>0</v>
      </c>
      <c r="I236" s="57">
        <v>0</v>
      </c>
      <c r="J236" s="172">
        <f t="shared" ref="J236" si="46">SUM(E236:I236)</f>
        <v>0</v>
      </c>
      <c r="K236" s="3"/>
      <c r="L236" s="24"/>
      <c r="M236" s="3"/>
      <c r="N236" s="3"/>
      <c r="O236" s="3"/>
      <c r="P236" s="3"/>
    </row>
    <row r="237" spans="1:34" ht="15">
      <c r="A237" s="112"/>
      <c r="B237" s="616" t="s">
        <v>378</v>
      </c>
      <c r="C237" s="616"/>
      <c r="D237" s="616"/>
      <c r="E237" s="173">
        <f t="shared" ref="E237:J237" si="47">SUM(E220:E223)</f>
        <v>0</v>
      </c>
      <c r="F237" s="173">
        <f t="shared" si="47"/>
        <v>0</v>
      </c>
      <c r="G237" s="173">
        <f t="shared" si="47"/>
        <v>0</v>
      </c>
      <c r="H237" s="173">
        <f t="shared" si="47"/>
        <v>0</v>
      </c>
      <c r="I237" s="173">
        <f t="shared" si="47"/>
        <v>0</v>
      </c>
      <c r="J237" s="174">
        <f t="shared" si="47"/>
        <v>0</v>
      </c>
      <c r="K237" s="30"/>
      <c r="L237" s="3"/>
      <c r="M237" s="88"/>
      <c r="N237" s="88"/>
      <c r="O237" s="88"/>
      <c r="P237" s="88"/>
      <c r="Q237" s="88"/>
      <c r="R237" s="88"/>
      <c r="S237" s="88"/>
      <c r="AH237" s="111"/>
    </row>
    <row r="238" spans="1:34">
      <c r="A238" s="28"/>
      <c r="B238" s="29"/>
      <c r="C238" s="29"/>
      <c r="D238" s="29"/>
      <c r="E238" s="29"/>
      <c r="F238" s="29"/>
      <c r="G238" s="30"/>
      <c r="H238" s="30"/>
      <c r="I238" s="30"/>
      <c r="J238" s="99"/>
      <c r="L238" s="22"/>
      <c r="N238" s="9"/>
      <c r="O238" s="9"/>
      <c r="P238" s="9"/>
    </row>
    <row r="239" spans="1:34" ht="15.75" customHeight="1">
      <c r="A239" s="31" t="s">
        <v>77</v>
      </c>
      <c r="C239" s="132"/>
      <c r="F239"/>
      <c r="J239" s="33"/>
      <c r="L239" s="15"/>
      <c r="M239" s="89"/>
    </row>
    <row r="240" spans="1:34">
      <c r="B240" s="568" t="s">
        <v>64</v>
      </c>
      <c r="C240" s="10" t="s">
        <v>6</v>
      </c>
      <c r="D240" s="29" t="s">
        <v>328</v>
      </c>
      <c r="E240" s="57">
        <v>0</v>
      </c>
      <c r="F240" s="57">
        <v>0</v>
      </c>
      <c r="G240" s="57">
        <v>0</v>
      </c>
      <c r="H240" s="57">
        <v>0</v>
      </c>
      <c r="I240" s="57">
        <v>0</v>
      </c>
      <c r="J240" s="172">
        <f>SUM(E240:I240)</f>
        <v>0</v>
      </c>
      <c r="L240" s="24"/>
      <c r="M240" s="89"/>
    </row>
    <row r="241" spans="1:16">
      <c r="B241" s="568" t="s">
        <v>63</v>
      </c>
      <c r="C241" s="10" t="s">
        <v>6</v>
      </c>
      <c r="E241" s="57"/>
      <c r="F241" s="57"/>
      <c r="G241" s="57"/>
      <c r="H241" s="57"/>
      <c r="I241" s="57"/>
      <c r="J241" s="172"/>
      <c r="L241" s="24"/>
      <c r="M241" s="89"/>
    </row>
    <row r="242" spans="1:16">
      <c r="B242" s="568"/>
      <c r="C242" s="10" t="s">
        <v>379</v>
      </c>
      <c r="D242" s="29" t="s">
        <v>328</v>
      </c>
      <c r="E242" s="57">
        <v>0</v>
      </c>
      <c r="F242" s="57">
        <v>0</v>
      </c>
      <c r="G242" s="57">
        <v>0</v>
      </c>
      <c r="H242" s="57">
        <v>0</v>
      </c>
      <c r="I242" s="57">
        <v>0</v>
      </c>
      <c r="J242" s="172">
        <f t="shared" ref="J242:J244" si="48">SUM(E242:I242)</f>
        <v>0</v>
      </c>
      <c r="L242" s="24"/>
      <c r="M242" s="89"/>
    </row>
    <row r="243" spans="1:16">
      <c r="B243" s="568"/>
      <c r="C243" s="10" t="s">
        <v>380</v>
      </c>
      <c r="D243" s="29" t="s">
        <v>328</v>
      </c>
      <c r="E243" s="57">
        <v>0</v>
      </c>
      <c r="F243" s="57">
        <v>0</v>
      </c>
      <c r="G243" s="57">
        <v>0</v>
      </c>
      <c r="H243" s="57">
        <v>0</v>
      </c>
      <c r="I243" s="57">
        <v>0</v>
      </c>
      <c r="J243" s="172">
        <f t="shared" si="48"/>
        <v>0</v>
      </c>
      <c r="L243" s="24"/>
      <c r="M243" s="89"/>
    </row>
    <row r="244" spans="1:16">
      <c r="B244" s="568"/>
      <c r="C244" s="10" t="s">
        <v>381</v>
      </c>
      <c r="D244" s="29" t="s">
        <v>328</v>
      </c>
      <c r="E244" s="57">
        <v>0</v>
      </c>
      <c r="F244" s="57">
        <v>0</v>
      </c>
      <c r="G244" s="57">
        <v>0</v>
      </c>
      <c r="H244" s="57">
        <v>0</v>
      </c>
      <c r="I244" s="57">
        <v>0</v>
      </c>
      <c r="J244" s="172">
        <f t="shared" si="48"/>
        <v>0</v>
      </c>
      <c r="L244" s="24"/>
      <c r="M244" s="89"/>
    </row>
    <row r="245" spans="1:16">
      <c r="B245" s="568" t="s">
        <v>65</v>
      </c>
      <c r="C245" s="10" t="s">
        <v>6</v>
      </c>
      <c r="E245" s="57"/>
      <c r="F245" s="57"/>
      <c r="G245" s="57"/>
      <c r="H245" s="57"/>
      <c r="I245" s="57"/>
      <c r="J245" s="172"/>
      <c r="L245" s="24"/>
      <c r="M245" s="1"/>
      <c r="N245" s="1"/>
      <c r="O245" s="374"/>
      <c r="P245" s="374"/>
    </row>
    <row r="246" spans="1:16">
      <c r="B246" s="568"/>
      <c r="C246" s="10" t="s">
        <v>382</v>
      </c>
      <c r="D246" s="29" t="s">
        <v>328</v>
      </c>
      <c r="E246" s="57">
        <v>0</v>
      </c>
      <c r="F246" s="57">
        <v>0</v>
      </c>
      <c r="G246" s="57">
        <v>0</v>
      </c>
      <c r="H246" s="57">
        <v>0</v>
      </c>
      <c r="I246" s="57">
        <v>0</v>
      </c>
      <c r="J246" s="172">
        <f t="shared" ref="J246:J252" si="49">SUM(E246:I246)</f>
        <v>0</v>
      </c>
      <c r="L246" s="24"/>
      <c r="M246" s="1"/>
      <c r="N246" s="1"/>
      <c r="O246" s="374"/>
      <c r="P246" s="374"/>
    </row>
    <row r="247" spans="1:16">
      <c r="B247" s="568"/>
      <c r="C247" s="10" t="s">
        <v>383</v>
      </c>
      <c r="D247" s="29" t="s">
        <v>328</v>
      </c>
      <c r="E247" s="57">
        <v>0</v>
      </c>
      <c r="F247" s="57">
        <v>0</v>
      </c>
      <c r="G247" s="57">
        <v>0</v>
      </c>
      <c r="H247" s="57">
        <v>0</v>
      </c>
      <c r="I247" s="57">
        <v>0</v>
      </c>
      <c r="J247" s="172">
        <f t="shared" si="49"/>
        <v>0</v>
      </c>
      <c r="L247" s="24"/>
      <c r="M247" s="1"/>
      <c r="N247" s="1"/>
      <c r="O247" s="374"/>
      <c r="P247" s="374"/>
    </row>
    <row r="248" spans="1:16">
      <c r="B248" s="568" t="s">
        <v>384</v>
      </c>
      <c r="C248" s="10" t="s">
        <v>6</v>
      </c>
      <c r="E248" s="57">
        <v>0</v>
      </c>
      <c r="F248" s="57">
        <v>0</v>
      </c>
      <c r="G248" s="57">
        <v>0</v>
      </c>
      <c r="H248" s="57">
        <v>0</v>
      </c>
      <c r="I248" s="57">
        <v>0</v>
      </c>
      <c r="J248" s="172">
        <f t="shared" si="49"/>
        <v>0</v>
      </c>
      <c r="L248" s="24"/>
      <c r="M248" s="1"/>
      <c r="N248" s="1"/>
      <c r="O248" s="374"/>
      <c r="P248" s="374"/>
    </row>
    <row r="249" spans="1:16">
      <c r="B249" s="568" t="s">
        <v>66</v>
      </c>
      <c r="C249" s="10" t="s">
        <v>6</v>
      </c>
      <c r="D249" s="29" t="s">
        <v>328</v>
      </c>
      <c r="E249" s="57">
        <v>0</v>
      </c>
      <c r="F249" s="57">
        <v>0</v>
      </c>
      <c r="G249" s="57">
        <v>0</v>
      </c>
      <c r="H249" s="57">
        <v>0</v>
      </c>
      <c r="I249" s="57">
        <v>0</v>
      </c>
      <c r="J249" s="172">
        <f t="shared" si="49"/>
        <v>0</v>
      </c>
      <c r="L249" s="24"/>
      <c r="M249" s="89"/>
    </row>
    <row r="250" spans="1:16">
      <c r="B250" s="568" t="s">
        <v>385</v>
      </c>
      <c r="C250" s="10" t="s">
        <v>6</v>
      </c>
      <c r="D250" s="29" t="s">
        <v>328</v>
      </c>
      <c r="E250" s="57">
        <v>0</v>
      </c>
      <c r="F250" s="57">
        <v>0</v>
      </c>
      <c r="G250" s="57">
        <v>0</v>
      </c>
      <c r="H250" s="57">
        <v>0</v>
      </c>
      <c r="I250" s="57">
        <v>0</v>
      </c>
      <c r="J250" s="172">
        <f t="shared" si="49"/>
        <v>0</v>
      </c>
      <c r="L250" s="24"/>
      <c r="M250" s="89"/>
    </row>
    <row r="251" spans="1:16">
      <c r="B251" s="568" t="s">
        <v>386</v>
      </c>
      <c r="C251" s="10" t="s">
        <v>6</v>
      </c>
      <c r="D251" s="29" t="s">
        <v>328</v>
      </c>
      <c r="E251" s="57">
        <v>0</v>
      </c>
      <c r="F251" s="57">
        <v>0</v>
      </c>
      <c r="G251" s="57">
        <v>0</v>
      </c>
      <c r="H251" s="57">
        <v>0</v>
      </c>
      <c r="I251" s="57">
        <v>0</v>
      </c>
      <c r="J251" s="172">
        <f t="shared" si="49"/>
        <v>0</v>
      </c>
      <c r="L251" s="24"/>
      <c r="M251" s="89"/>
    </row>
    <row r="252" spans="1:16">
      <c r="B252" s="568" t="s">
        <v>387</v>
      </c>
      <c r="C252" s="10"/>
      <c r="D252" s="29" t="s">
        <v>328</v>
      </c>
      <c r="E252" s="57">
        <v>0</v>
      </c>
      <c r="F252" s="57">
        <v>0</v>
      </c>
      <c r="G252" s="57">
        <v>0</v>
      </c>
      <c r="H252" s="57">
        <v>0</v>
      </c>
      <c r="I252" s="57">
        <v>0</v>
      </c>
      <c r="J252" s="172">
        <f t="shared" si="49"/>
        <v>0</v>
      </c>
      <c r="L252" s="24"/>
      <c r="M252" s="89"/>
    </row>
    <row r="253" spans="1:16">
      <c r="B253" s="568" t="s">
        <v>47</v>
      </c>
      <c r="C253" s="10" t="s">
        <v>6</v>
      </c>
      <c r="D253" s="29" t="s">
        <v>328</v>
      </c>
      <c r="E253" s="57">
        <v>0</v>
      </c>
      <c r="F253" s="57">
        <v>0</v>
      </c>
      <c r="G253" s="57">
        <v>0</v>
      </c>
      <c r="H253" s="57">
        <v>0</v>
      </c>
      <c r="I253" s="57">
        <v>0</v>
      </c>
      <c r="J253" s="172">
        <f>SUM(E253:I253)</f>
        <v>0</v>
      </c>
      <c r="L253" s="24"/>
      <c r="M253" s="89"/>
    </row>
    <row r="254" spans="1:16" ht="12.75" customHeight="1">
      <c r="B254" s="15"/>
      <c r="D254" s="170" t="s">
        <v>173</v>
      </c>
      <c r="E254" s="135">
        <v>0</v>
      </c>
      <c r="F254" s="135">
        <v>0</v>
      </c>
      <c r="G254" s="135">
        <v>0</v>
      </c>
      <c r="H254" s="135">
        <v>0</v>
      </c>
      <c r="I254" s="135">
        <v>0</v>
      </c>
      <c r="J254" s="125"/>
      <c r="L254" s="15"/>
    </row>
    <row r="255" spans="1:16">
      <c r="A255" s="356"/>
      <c r="B255" s="614" t="s">
        <v>71</v>
      </c>
      <c r="C255" s="614"/>
      <c r="D255" s="614"/>
      <c r="E255" s="173">
        <f t="shared" ref="E255:J255" si="50">SUM(E240:E253)</f>
        <v>0</v>
      </c>
      <c r="F255" s="173">
        <f t="shared" si="50"/>
        <v>0</v>
      </c>
      <c r="G255" s="173">
        <f t="shared" si="50"/>
        <v>0</v>
      </c>
      <c r="H255" s="173">
        <f t="shared" si="50"/>
        <v>0</v>
      </c>
      <c r="I255" s="173">
        <f t="shared" si="50"/>
        <v>0</v>
      </c>
      <c r="J255" s="174">
        <f t="shared" si="50"/>
        <v>0</v>
      </c>
      <c r="K255" s="3"/>
      <c r="L255" s="15"/>
      <c r="M255" s="3"/>
    </row>
    <row r="256" spans="1:16">
      <c r="A256" s="10"/>
      <c r="B256" s="10"/>
      <c r="E256" s="17"/>
      <c r="F256" s="17"/>
      <c r="G256" s="17"/>
      <c r="H256" s="17"/>
      <c r="I256" s="17"/>
      <c r="J256" s="26"/>
      <c r="K256" s="17"/>
    </row>
    <row r="257" spans="1:44">
      <c r="A257" s="31" t="s">
        <v>310</v>
      </c>
      <c r="G257" s="17"/>
      <c r="H257" s="17"/>
      <c r="I257" s="17"/>
      <c r="J257" s="26"/>
      <c r="K257" s="17"/>
      <c r="L257" s="618" t="s">
        <v>163</v>
      </c>
      <c r="M257" s="618"/>
      <c r="N257" s="618"/>
      <c r="O257" s="618"/>
      <c r="P257" s="618"/>
      <c r="Q257" s="618"/>
      <c r="R257" s="618"/>
    </row>
    <row r="258" spans="1:44">
      <c r="A258" s="92" t="s">
        <v>61</v>
      </c>
      <c r="B258" s="92" t="s">
        <v>62</v>
      </c>
      <c r="C258" s="92" t="s">
        <v>81</v>
      </c>
      <c r="D258" s="570" t="s">
        <v>388</v>
      </c>
      <c r="E258" s="571" t="s">
        <v>389</v>
      </c>
      <c r="G258" s="17"/>
      <c r="H258" s="17"/>
      <c r="I258" s="17"/>
      <c r="J258" s="26"/>
      <c r="K258" s="17"/>
      <c r="L258" s="618"/>
      <c r="M258" s="618"/>
      <c r="N258" s="618"/>
      <c r="O258" s="618"/>
      <c r="P258" s="618"/>
      <c r="Q258" s="618"/>
      <c r="R258" s="618"/>
    </row>
    <row r="259" spans="1:44">
      <c r="A259" s="171">
        <f>A125</f>
        <v>0</v>
      </c>
      <c r="B259" s="25" t="str">
        <f>B125</f>
        <v>Graduate Student</v>
      </c>
      <c r="C259" s="120" t="str">
        <f>C125</f>
        <v>Not Allowed</v>
      </c>
      <c r="D259" s="29" t="s">
        <v>328</v>
      </c>
      <c r="E259" s="57">
        <f>AA125</f>
        <v>0</v>
      </c>
      <c r="F259" s="57">
        <f>AB125</f>
        <v>0</v>
      </c>
      <c r="G259" s="57">
        <f>AC125</f>
        <v>0</v>
      </c>
      <c r="H259" s="57">
        <f>AD125</f>
        <v>0</v>
      </c>
      <c r="I259" s="57">
        <f>AE125</f>
        <v>0</v>
      </c>
      <c r="J259" s="172">
        <f>SUM(E259:I259)</f>
        <v>0</v>
      </c>
      <c r="K259" s="17"/>
      <c r="L259" s="123" t="s">
        <v>176</v>
      </c>
      <c r="M259" s="239"/>
      <c r="N259" s="239"/>
      <c r="O259" s="239"/>
      <c r="P259" s="239"/>
      <c r="Q259" s="239"/>
      <c r="R259" s="128"/>
    </row>
    <row r="260" spans="1:44" ht="12.75" customHeight="1">
      <c r="A260" s="171">
        <f>A132</f>
        <v>0</v>
      </c>
      <c r="B260" s="25" t="str">
        <f>B132</f>
        <v>Graduate Student</v>
      </c>
      <c r="C260" s="120" t="str">
        <f>C132</f>
        <v>Not Allowed</v>
      </c>
      <c r="D260" s="29" t="s">
        <v>328</v>
      </c>
      <c r="E260" s="57">
        <f>AA132</f>
        <v>0</v>
      </c>
      <c r="F260" s="57">
        <f>AB132</f>
        <v>0</v>
      </c>
      <c r="G260" s="57">
        <f>AC132</f>
        <v>0</v>
      </c>
      <c r="H260" s="57">
        <f>AD132</f>
        <v>0</v>
      </c>
      <c r="I260" s="57">
        <f>AE132</f>
        <v>0</v>
      </c>
      <c r="J260" s="172">
        <f>SUM(E260:I260)</f>
        <v>0</v>
      </c>
      <c r="K260" s="3"/>
      <c r="AH260" s="139"/>
    </row>
    <row r="261" spans="1:44" ht="12.75" customHeight="1">
      <c r="A261" s="171">
        <f>A139</f>
        <v>0</v>
      </c>
      <c r="B261" s="25" t="str">
        <f>B139</f>
        <v>Graduate Student</v>
      </c>
      <c r="C261" s="120" t="str">
        <f>C139</f>
        <v>Not Allowed</v>
      </c>
      <c r="D261" s="29" t="s">
        <v>328</v>
      </c>
      <c r="E261" s="57">
        <f>AA139</f>
        <v>0</v>
      </c>
      <c r="F261" s="57">
        <f>AB139</f>
        <v>0</v>
      </c>
      <c r="G261" s="57">
        <f>AC139</f>
        <v>0</v>
      </c>
      <c r="H261" s="57">
        <f>AD139</f>
        <v>0</v>
      </c>
      <c r="I261" s="57">
        <f>AE139</f>
        <v>0</v>
      </c>
      <c r="J261" s="172">
        <f>SUM(E261:I261)</f>
        <v>0</v>
      </c>
      <c r="K261" s="3"/>
      <c r="AH261" s="139"/>
      <c r="AI261" s="10"/>
      <c r="AJ261" s="10"/>
      <c r="AK261" s="10"/>
      <c r="AL261" s="10"/>
      <c r="AM261" s="10"/>
      <c r="AN261" s="10"/>
      <c r="AO261" s="10"/>
    </row>
    <row r="262" spans="1:44">
      <c r="A262" s="171">
        <f>A146</f>
        <v>0</v>
      </c>
      <c r="B262" s="25" t="str">
        <f>B146</f>
        <v>Graduate Student</v>
      </c>
      <c r="C262" s="120" t="str">
        <f>C146</f>
        <v>Not Allowed</v>
      </c>
      <c r="D262" s="29" t="s">
        <v>328</v>
      </c>
      <c r="E262" s="57">
        <f>AA146</f>
        <v>0</v>
      </c>
      <c r="F262" s="57">
        <f>AB146</f>
        <v>0</v>
      </c>
      <c r="G262" s="57">
        <f>AC146</f>
        <v>0</v>
      </c>
      <c r="H262" s="57">
        <f>AD146</f>
        <v>0</v>
      </c>
      <c r="I262" s="57">
        <f>AE146</f>
        <v>0</v>
      </c>
      <c r="J262" s="172">
        <f>SUM(E262:I262)</f>
        <v>0</v>
      </c>
      <c r="K262" s="3"/>
      <c r="L262" s="3"/>
      <c r="M262" s="3"/>
      <c r="N262" s="3"/>
      <c r="O262" s="3"/>
      <c r="AI262" s="139"/>
      <c r="AJ262" s="139"/>
      <c r="AK262" s="139"/>
      <c r="AL262" s="139"/>
      <c r="AM262" s="139"/>
      <c r="AN262" s="139"/>
      <c r="AO262" s="139"/>
    </row>
    <row r="263" spans="1:44">
      <c r="A263" s="171">
        <f>A153</f>
        <v>0</v>
      </c>
      <c r="B263" s="102" t="str">
        <f>B153</f>
        <v>Graduate Student</v>
      </c>
      <c r="C263" s="120" t="str">
        <f>C153</f>
        <v>Not Allowed</v>
      </c>
      <c r="D263" s="29" t="s">
        <v>328</v>
      </c>
      <c r="E263" s="57">
        <f>AA153</f>
        <v>0</v>
      </c>
      <c r="F263" s="57">
        <f>AB153</f>
        <v>0</v>
      </c>
      <c r="G263" s="57">
        <f>AC153</f>
        <v>0</v>
      </c>
      <c r="H263" s="57">
        <f>AD153</f>
        <v>0</v>
      </c>
      <c r="I263" s="57">
        <f>AE153</f>
        <v>0</v>
      </c>
      <c r="J263" s="172">
        <f>SUM(E263:I263)</f>
        <v>0</v>
      </c>
      <c r="K263" s="3"/>
      <c r="L263" s="3"/>
      <c r="M263" s="3"/>
      <c r="N263" s="3"/>
      <c r="O263" s="3"/>
      <c r="AH263" s="139"/>
    </row>
    <row r="264" spans="1:44" s="139" customFormat="1">
      <c r="A264" s="112"/>
      <c r="B264" s="616" t="s">
        <v>311</v>
      </c>
      <c r="C264" s="616"/>
      <c r="D264" s="616"/>
      <c r="E264" s="173">
        <f t="shared" ref="E264:J264" si="51">SUM(E259:E263)</f>
        <v>0</v>
      </c>
      <c r="F264" s="173">
        <f t="shared" si="51"/>
        <v>0</v>
      </c>
      <c r="G264" s="173">
        <f t="shared" si="51"/>
        <v>0</v>
      </c>
      <c r="H264" s="173">
        <f t="shared" si="51"/>
        <v>0</v>
      </c>
      <c r="I264" s="173">
        <f t="shared" si="51"/>
        <v>0</v>
      </c>
      <c r="J264" s="174">
        <f t="shared" si="51"/>
        <v>0</v>
      </c>
      <c r="K264" s="138"/>
      <c r="V264"/>
      <c r="W264"/>
      <c r="X264"/>
      <c r="Y264"/>
      <c r="Z264"/>
      <c r="AA264"/>
      <c r="AB264"/>
      <c r="AC264"/>
      <c r="AD264"/>
      <c r="AE264"/>
      <c r="AF264"/>
      <c r="AG264"/>
      <c r="AH264"/>
      <c r="AP264"/>
      <c r="AQ264"/>
      <c r="AR264"/>
    </row>
    <row r="265" spans="1:44" s="10" customFormat="1">
      <c r="C265"/>
      <c r="D265"/>
      <c r="E265" s="17"/>
      <c r="F265" s="17"/>
      <c r="G265" s="17"/>
      <c r="H265" s="17"/>
      <c r="I265" s="17"/>
      <c r="J265" s="26"/>
      <c r="K265" s="22"/>
      <c r="L265" s="24"/>
      <c r="M265" s="24"/>
      <c r="N265" s="24"/>
      <c r="O265" s="24"/>
      <c r="P265" s="24"/>
      <c r="Q265" s="24"/>
      <c r="V265"/>
      <c r="W265"/>
      <c r="X265"/>
      <c r="Y265"/>
      <c r="Z265"/>
      <c r="AA265"/>
      <c r="AB265"/>
      <c r="AC265"/>
      <c r="AD265"/>
      <c r="AE265"/>
      <c r="AF265"/>
      <c r="AG265"/>
      <c r="AH265"/>
      <c r="AI265"/>
      <c r="AJ265"/>
      <c r="AK265"/>
      <c r="AL265"/>
      <c r="AM265"/>
      <c r="AN265"/>
      <c r="AO265"/>
      <c r="AP265"/>
      <c r="AQ265"/>
      <c r="AR265"/>
    </row>
    <row r="266" spans="1:44" ht="19.95" customHeight="1">
      <c r="A266" s="615" t="s">
        <v>11</v>
      </c>
      <c r="B266" s="615"/>
      <c r="C266" s="550"/>
      <c r="D266" s="549"/>
      <c r="E266" s="551">
        <f ca="1">(SUM(E190:E217))-(SUMIF($A190:$D217,"*Total Trip",E190:E217)+SUMIF($B190:$D217,"*Total Domestic Travel",E190:E217)+SUMIF($B190:$D217,"*Total Foreign Travel",E190:E217)+SUMIF($B190:$D217,"*Total Supplies",E190:E217)+SUMIF($B190:$D217,"Total Publications",E190:E217)+SUMIF($B190:$D217,"*Total Other Costs",E190:E217)+SUMIF($D190:$D217,"*# Trips/Yr",E190:E217)+SUMIF($D190:$D217,"*# Persons/Trip",E190:E217)+SUMIF($D190:$D217,"*# Days Per Diem/Trip",E190:E217)+SUMIF($D190:$D217,"*# Days Lodging/Trip",E190:E217)+SUMIF($D190:$D217,"*TOTAL NUMBER PARTICIPANTS PER YEAR",E190:E217))</f>
        <v>0</v>
      </c>
      <c r="F266" s="551">
        <f ca="1">(SUM(F190:F217))-(SUMIF($A190:$D217,"*Total Trip",F190:F217)+SUMIF($B190:$D217,"*Total Domestic Travel",F190:F217)+SUMIF($B190:$D217,"*Total Foreign Travel",F190:F217)+SUMIF($B190:$D217,"*Total Supplies",F190:F217)+SUMIF($B190:$D217,"Total Publications",F190:F217)+SUMIF($B190:$D217,"*Total Other Costs",F190:F217)+SUMIF($D190:$D217,"*# Trips/Yr",F190:F217)+SUMIF($D190:$D217,"*# Persons/Trip",F190:F217)+SUMIF($D190:$D217,"*# Days Per Diem/Trip",F190:F217)+SUMIF($D190:$D217,"*# Days Lodging/Trip",F190:F217)+SUMIF($D190:$D217,"*TOTAL NUMBER PARTICIPANTS PER YEAR",F190:F217))</f>
        <v>0</v>
      </c>
      <c r="G266" s="551">
        <f ca="1">(SUM(G190:G217))-(SUMIF($A190:$D217,"*Total Trip",G190:G217)+SUMIF($B190:$D217,"*Total Domestic Travel",G190:G217)+SUMIF($B190:$D217,"*Total Foreign Travel",G190:G217)+SUMIF($B190:$D217,"*Total Supplies",G190:G217)+SUMIF($B190:$D217,"Total Publications",G190:G217)+SUMIF($B190:$D217,"*Total Other Costs",G190:G217)+SUMIF($D190:$D217,"*# Trips/Yr",G190:G217)+SUMIF($D190:$D217,"*# Persons/Trip",G190:G217)+SUMIF($D190:$D217,"*# Days Per Diem/Trip",G190:G217)+SUMIF($D190:$D217,"*# Days Lodging/Trip",G190:G217)+SUMIF($D190:$D217,"*TOTAL NUMBER PARTICIPANTS PER YEAR",G190:G217))</f>
        <v>0</v>
      </c>
      <c r="H266" s="551">
        <f ca="1">(SUM(H190:H217))-(SUMIF($A190:$D217,"*Total Trip",H190:H217)+SUMIF($B190:$D217,"*Total Domestic Travel",H190:H217)+SUMIF($B190:$D217,"*Total Foreign Travel",H190:H217)+SUMIF($B190:$D217,"*Total Supplies",H190:H217)+SUMIF($B190:$D217,"Total Publications",H190:H217)+SUMIF($B190:$D217,"*Total Other Costs",H190:H217)+SUMIF($D190:$D217,"*# Trips/Yr",H190:H217)+SUMIF($D190:$D217,"*# Persons/Trip",H190:H217)+SUMIF($D190:$D217,"*# Days Per Diem/Trip",H190:H217)+SUMIF($D190:$D217,"*# Days Lodging/Trip",H190:H217)+SUMIF($D190:$D217,"*TOTAL NUMBER PARTICIPANTS PER YEAR",H190:H217))</f>
        <v>0</v>
      </c>
      <c r="I266" s="551">
        <f ca="1">(SUM(I190:I217))-(SUMIF($A190:$D217,"*Total Trip",I190:I217)+SUMIF($B190:$D217,"*Total Domestic Travel",I190:I217)+SUMIF($B190:$D217,"*Total Foreign Travel",I190:I217)+SUMIF($B190:$D217,"*Total Supplies",I190:I217)+SUMIF($B190:$D217,"Total Publications",I190:I217)+SUMIF($B190:$D217,"*Total Other Costs",I190:I217)+SUMIF($D190:$D217,"*# Trips/Yr",I190:I217)+SUMIF($D190:$D217,"*# Persons/Trip",I190:I217)+SUMIF($D190:$D217,"*# Days Per Diem/Trip",I190:I217)+SUMIF($D190:$D217,"*# Days Lodging/Trip",I190:I217)+SUMIF($D190:$D217,"*TOTAL NUMBER PARTICIPANTS PER YEAR",I190:I217))</f>
        <v>0</v>
      </c>
      <c r="J266" s="552">
        <f ca="1">SUM(E266:I266)</f>
        <v>0</v>
      </c>
      <c r="K266" s="21"/>
      <c r="P266" s="3"/>
      <c r="Q266" s="3"/>
      <c r="V266" s="10"/>
      <c r="W266" s="10"/>
      <c r="X266" s="10"/>
      <c r="Y266" s="10"/>
      <c r="AP266" s="10"/>
      <c r="AQ266" s="10"/>
      <c r="AR266" s="10"/>
    </row>
    <row r="267" spans="1:44" ht="19.95" customHeight="1" thickBot="1">
      <c r="A267" s="615" t="s">
        <v>12</v>
      </c>
      <c r="B267" s="615"/>
      <c r="C267" s="553"/>
      <c r="D267" s="554"/>
      <c r="E267" s="555">
        <f ca="1">SUM(E256:E266)-(SUMIF($B256:$D266,"*Total Other Costs IDC Exempt",E256:E266)+SUMIF($B256:$D266,"Total Tuition &amp; Fees",E256:E266)+SUMIF($B256:$D266,"*Total Participant Support Costs",E256:E266))-E254</f>
        <v>0</v>
      </c>
      <c r="F267" s="555">
        <f t="shared" ref="F267:I267" ca="1" si="52">SUM(F256:F266)-(SUMIF($B256:$D266,"*Total Other Costs IDC Exempt",F256:F266)+SUMIF($B256:$D266,"Total Tuition &amp; Fees",F256:F266)+SUMIF($B256:$D266,"*Total Participant Support Costs",F256:F266))-F254</f>
        <v>0</v>
      </c>
      <c r="G267" s="555">
        <f t="shared" ca="1" si="52"/>
        <v>0</v>
      </c>
      <c r="H267" s="555">
        <f t="shared" ca="1" si="52"/>
        <v>0</v>
      </c>
      <c r="I267" s="555">
        <f t="shared" ca="1" si="52"/>
        <v>0</v>
      </c>
      <c r="J267" s="552">
        <f ca="1">SUM(E267:I267)</f>
        <v>0</v>
      </c>
      <c r="K267" s="17"/>
      <c r="V267" s="139"/>
      <c r="W267" s="139"/>
      <c r="X267" s="139"/>
      <c r="Y267" s="139"/>
      <c r="AP267" s="139"/>
      <c r="AQ267" s="139"/>
      <c r="AR267" s="139"/>
    </row>
    <row r="268" spans="1:44" s="10" customFormat="1" ht="13.8" thickBot="1">
      <c r="A268" s="1" t="s">
        <v>5</v>
      </c>
      <c r="B268"/>
      <c r="C268" s="58"/>
      <c r="D268" s="58" t="s">
        <v>160</v>
      </c>
      <c r="E268" s="465">
        <f>L268</f>
        <v>0.52500000000000002</v>
      </c>
      <c r="F268" s="465">
        <f>L269</f>
        <v>0.52500000000000002</v>
      </c>
      <c r="G268" s="465">
        <f>L270</f>
        <v>0.54</v>
      </c>
      <c r="H268" s="465">
        <f>L271</f>
        <v>0.54</v>
      </c>
      <c r="I268" s="465">
        <f>L272</f>
        <v>0.54</v>
      </c>
      <c r="J268" s="26"/>
      <c r="K268" s="22"/>
      <c r="L268" s="261">
        <v>0.52500000000000002</v>
      </c>
      <c r="M268" s="15" t="s">
        <v>38</v>
      </c>
      <c r="N268" s="147" t="s">
        <v>39</v>
      </c>
      <c r="O268" s="15" t="s">
        <v>31</v>
      </c>
      <c r="P268" s="24"/>
      <c r="Q268" s="24"/>
      <c r="V268"/>
      <c r="W268"/>
      <c r="X268"/>
      <c r="Y268"/>
      <c r="Z268"/>
      <c r="AA268"/>
      <c r="AB268"/>
      <c r="AC268"/>
      <c r="AD268"/>
      <c r="AE268"/>
      <c r="AF268"/>
      <c r="AG268"/>
      <c r="AH268"/>
      <c r="AI268"/>
      <c r="AJ268"/>
      <c r="AK268"/>
      <c r="AL268"/>
      <c r="AM268"/>
      <c r="AN268"/>
      <c r="AO268"/>
      <c r="AP268"/>
      <c r="AQ268"/>
      <c r="AR268"/>
    </row>
    <row r="269" spans="1:44" s="139" customFormat="1" ht="13.8" customHeight="1" thickBot="1">
      <c r="A269" s="1"/>
      <c r="B269"/>
      <c r="C269" s="58"/>
      <c r="D269" s="58" t="s">
        <v>72</v>
      </c>
      <c r="E269" s="465" t="str">
        <f>N268</f>
        <v>MTDC</v>
      </c>
      <c r="F269" s="465" t="str">
        <f>N269</f>
        <v>MTDC</v>
      </c>
      <c r="G269" s="465" t="str">
        <f>N270</f>
        <v>MTDC</v>
      </c>
      <c r="H269" s="465" t="str">
        <f>N271</f>
        <v>MTDC</v>
      </c>
      <c r="I269" s="465" t="str">
        <f>N272</f>
        <v>MTDC</v>
      </c>
      <c r="J269" s="26"/>
      <c r="K269" s="142"/>
      <c r="L269" s="261">
        <v>0.52500000000000002</v>
      </c>
      <c r="M269" s="15" t="s">
        <v>38</v>
      </c>
      <c r="N269" s="147" t="s">
        <v>39</v>
      </c>
      <c r="O269" s="330" t="s">
        <v>32</v>
      </c>
      <c r="Z269"/>
      <c r="AA269"/>
      <c r="AB269"/>
      <c r="AC269"/>
      <c r="AD269"/>
      <c r="AE269"/>
      <c r="AF269"/>
      <c r="AG269"/>
      <c r="AH269"/>
      <c r="AI269"/>
      <c r="AJ269"/>
      <c r="AK269"/>
      <c r="AL269"/>
      <c r="AM269"/>
      <c r="AN269"/>
      <c r="AO269"/>
    </row>
    <row r="270" spans="1:44" ht="27" customHeight="1" thickBot="1">
      <c r="A270" s="698" t="s">
        <v>279</v>
      </c>
      <c r="B270" s="698"/>
      <c r="C270" s="700" t="s">
        <v>197</v>
      </c>
      <c r="D270" s="700"/>
      <c r="E270" s="702">
        <f ca="1">IF(N268="MTDC",ROUND(E266*L268,0),IF(N268="TDC",ROUND(E267*L268,0),"ERROR"))</f>
        <v>0</v>
      </c>
      <c r="F270" s="702">
        <f ca="1">IF(N269="MTDC",ROUND(F266*L269,0),IF(N269="TDC",ROUND(F267*L269,0),"ERROR"))</f>
        <v>0</v>
      </c>
      <c r="G270" s="702">
        <f ca="1">IF(N270="MTDC",ROUND(G266*L270,0),IF(N270="TDC",ROUND(G267*L270,0),"ERROR"))</f>
        <v>0</v>
      </c>
      <c r="H270" s="702">
        <f ca="1">IF(N271="MTDC",ROUND(H266*L271,0),IF(N271="TDC",ROUND(H267*L271,0),"ERROR"))</f>
        <v>0</v>
      </c>
      <c r="I270" s="702">
        <f ca="1">IF(N272="MTDC",ROUND(I266*L272,0),IF(N272="TDC",ROUND(I267*L272,0),"ERROR"))</f>
        <v>0</v>
      </c>
      <c r="J270" s="208">
        <f ca="1">SUM(E270:I270)</f>
        <v>0</v>
      </c>
      <c r="K270" s="22"/>
      <c r="L270" s="261">
        <v>0.54</v>
      </c>
      <c r="M270" s="15" t="s">
        <v>38</v>
      </c>
      <c r="N270" s="147" t="s">
        <v>39</v>
      </c>
      <c r="O270" s="15" t="s">
        <v>33</v>
      </c>
      <c r="P270" s="3"/>
      <c r="Q270" s="3"/>
    </row>
    <row r="271" spans="1:44" s="146" customFormat="1" ht="20.100000000000001" customHeight="1" thickBot="1">
      <c r="A271" s="699"/>
      <c r="B271" s="699"/>
      <c r="C271" s="701"/>
      <c r="D271" s="701"/>
      <c r="E271" s="703"/>
      <c r="F271" s="703"/>
      <c r="G271" s="703"/>
      <c r="H271" s="703"/>
      <c r="I271" s="703"/>
      <c r="J271" s="76"/>
      <c r="K271" s="145"/>
      <c r="L271" s="261">
        <v>0.54</v>
      </c>
      <c r="M271" s="15" t="s">
        <v>38</v>
      </c>
      <c r="N271" s="147" t="s">
        <v>39</v>
      </c>
      <c r="O271" s="15" t="s">
        <v>34</v>
      </c>
      <c r="V271"/>
      <c r="W271"/>
      <c r="X271"/>
      <c r="Y271"/>
      <c r="Z271"/>
      <c r="AA271"/>
      <c r="AB271"/>
      <c r="AC271"/>
      <c r="AD271"/>
      <c r="AE271"/>
      <c r="AF271"/>
      <c r="AG271"/>
      <c r="AH271"/>
      <c r="AI271"/>
      <c r="AJ271"/>
      <c r="AK271"/>
      <c r="AL271"/>
      <c r="AM271"/>
      <c r="AN271"/>
      <c r="AO271"/>
      <c r="AP271"/>
      <c r="AQ271"/>
      <c r="AR271"/>
    </row>
    <row r="272" spans="1:44" ht="13.8" thickBot="1">
      <c r="A272" s="631" t="s">
        <v>198</v>
      </c>
      <c r="B272" s="631"/>
      <c r="C272" s="140"/>
      <c r="D272" s="141"/>
      <c r="E272" s="205">
        <f ca="1">SUM(E270:E271)</f>
        <v>0</v>
      </c>
      <c r="F272" s="205">
        <f ca="1">SUM(F270:F271)</f>
        <v>0</v>
      </c>
      <c r="G272" s="205">
        <f ca="1">SUM(G270:G271)</f>
        <v>0</v>
      </c>
      <c r="H272" s="205">
        <f ca="1">SUM(H270:H271)</f>
        <v>0</v>
      </c>
      <c r="I272" s="205">
        <f ca="1">SUM(I270:I271)</f>
        <v>0</v>
      </c>
      <c r="J272" s="206">
        <f ca="1">SUM(E272:I272)</f>
        <v>0</v>
      </c>
      <c r="L272" s="261">
        <v>0.54</v>
      </c>
      <c r="M272" s="15" t="s">
        <v>38</v>
      </c>
      <c r="N272" s="147" t="s">
        <v>39</v>
      </c>
      <c r="O272" s="15" t="s">
        <v>35</v>
      </c>
    </row>
    <row r="273" spans="1:10">
      <c r="F273"/>
      <c r="J273" s="76"/>
    </row>
    <row r="274" spans="1:10" ht="19.95" customHeight="1">
      <c r="A274" s="550" t="s">
        <v>196</v>
      </c>
      <c r="B274" s="553"/>
      <c r="C274" s="553"/>
      <c r="D274" s="553"/>
      <c r="E274" s="555">
        <f ca="1">SUM(E267,E272)</f>
        <v>0</v>
      </c>
      <c r="F274" s="555">
        <f ca="1">SUM(F267,F272)</f>
        <v>0</v>
      </c>
      <c r="G274" s="555">
        <f ca="1">SUM(G267,G272)</f>
        <v>0</v>
      </c>
      <c r="H274" s="555">
        <f ca="1">SUM(H267,H272)</f>
        <v>0</v>
      </c>
      <c r="I274" s="555">
        <f ca="1">SUM(I267,I272)</f>
        <v>0</v>
      </c>
      <c r="J274" s="552">
        <f ca="1">SUM(E274:I274)</f>
        <v>0</v>
      </c>
    </row>
    <row r="275" spans="1:10">
      <c r="A275" s="137"/>
    </row>
    <row r="276" spans="1:10">
      <c r="A276" s="137"/>
    </row>
    <row r="277" spans="1:10">
      <c r="E277" s="21"/>
      <c r="F277" s="17"/>
      <c r="G277" s="21"/>
      <c r="H277" s="21"/>
      <c r="I277" s="21"/>
      <c r="J277" s="21"/>
    </row>
    <row r="278" spans="1:10">
      <c r="E278" s="21"/>
      <c r="F278" s="17"/>
      <c r="G278" s="21"/>
      <c r="H278" s="21"/>
      <c r="I278" s="21"/>
      <c r="J278" s="21"/>
    </row>
    <row r="279" spans="1:10">
      <c r="E279" s="21"/>
      <c r="F279" s="17"/>
      <c r="G279" s="21"/>
      <c r="H279" s="21"/>
      <c r="I279" s="21"/>
      <c r="J279" s="21"/>
    </row>
    <row r="280" spans="1:10">
      <c r="E280" s="21"/>
      <c r="F280" s="17"/>
      <c r="G280" s="21"/>
      <c r="H280" s="21"/>
      <c r="I280" s="21"/>
      <c r="J280" s="21"/>
    </row>
    <row r="281" spans="1:10">
      <c r="E281" s="21"/>
      <c r="F281" s="17"/>
      <c r="G281" s="21"/>
      <c r="H281" s="21"/>
      <c r="I281" s="21"/>
      <c r="J281" s="21"/>
    </row>
    <row r="282" spans="1:10">
      <c r="E282" s="21"/>
      <c r="F282" s="17"/>
      <c r="G282" s="21"/>
      <c r="H282" s="21"/>
      <c r="I282" s="21"/>
      <c r="J282" s="21"/>
    </row>
    <row r="283" spans="1:10">
      <c r="E283" s="21"/>
      <c r="F283" s="17"/>
      <c r="G283" s="21"/>
      <c r="H283" s="21"/>
      <c r="I283" s="21"/>
      <c r="J283" s="21"/>
    </row>
    <row r="284" spans="1:10">
      <c r="E284" s="21"/>
      <c r="F284" s="17"/>
      <c r="G284" s="21"/>
      <c r="H284" s="21"/>
      <c r="I284" s="21"/>
      <c r="J284" s="21"/>
    </row>
    <row r="285" spans="1:10">
      <c r="E285" s="21"/>
      <c r="F285" s="17"/>
      <c r="G285" s="21"/>
      <c r="H285" s="21"/>
      <c r="I285" s="21"/>
      <c r="J285" s="21"/>
    </row>
    <row r="286" spans="1:10">
      <c r="E286" s="21"/>
      <c r="F286" s="17"/>
      <c r="G286" s="21"/>
      <c r="H286" s="21"/>
      <c r="I286" s="21"/>
      <c r="J286" s="21"/>
    </row>
    <row r="287" spans="1:10">
      <c r="E287" s="21"/>
      <c r="F287" s="17"/>
      <c r="G287" s="21"/>
      <c r="H287" s="21"/>
      <c r="I287" s="21"/>
      <c r="J287" s="21"/>
    </row>
    <row r="288" spans="1:10">
      <c r="E288" s="21"/>
      <c r="F288" s="17"/>
      <c r="G288" s="21"/>
      <c r="H288" s="21"/>
      <c r="I288" s="21"/>
      <c r="J288" s="21"/>
    </row>
    <row r="289" spans="5:10">
      <c r="E289" s="21"/>
      <c r="F289" s="17"/>
      <c r="G289" s="21"/>
      <c r="H289" s="21"/>
      <c r="I289" s="21"/>
      <c r="J289" s="21"/>
    </row>
    <row r="290" spans="5:10">
      <c r="E290" s="21"/>
      <c r="F290" s="17"/>
      <c r="G290" s="21"/>
      <c r="H290" s="21"/>
      <c r="I290" s="21"/>
      <c r="J290" s="21"/>
    </row>
    <row r="291" spans="5:10">
      <c r="E291" s="21"/>
      <c r="F291" s="17"/>
      <c r="G291" s="21"/>
      <c r="H291" s="21"/>
      <c r="I291" s="21"/>
      <c r="J291" s="21"/>
    </row>
    <row r="292" spans="5:10">
      <c r="E292" s="21"/>
      <c r="F292" s="17"/>
      <c r="G292" s="21"/>
      <c r="H292" s="21"/>
      <c r="I292" s="21"/>
      <c r="J292" s="21"/>
    </row>
    <row r="293" spans="5:10">
      <c r="E293" s="21"/>
      <c r="F293" s="17"/>
      <c r="G293" s="21"/>
      <c r="H293" s="21"/>
      <c r="I293" s="21"/>
      <c r="J293" s="21"/>
    </row>
    <row r="294" spans="5:10">
      <c r="E294" s="21"/>
      <c r="F294" s="17"/>
      <c r="G294" s="21"/>
      <c r="H294" s="21"/>
      <c r="I294" s="21"/>
      <c r="J294" s="21"/>
    </row>
    <row r="295" spans="5:10">
      <c r="E295" s="21"/>
      <c r="F295" s="17"/>
      <c r="G295" s="21"/>
      <c r="H295" s="21"/>
      <c r="I295" s="21"/>
      <c r="J295" s="21"/>
    </row>
    <row r="296" spans="5:10">
      <c r="E296" s="21"/>
      <c r="F296" s="17"/>
      <c r="G296" s="21"/>
      <c r="H296" s="21"/>
      <c r="I296" s="21"/>
      <c r="J296" s="21"/>
    </row>
    <row r="297" spans="5:10">
      <c r="E297" s="21"/>
      <c r="F297" s="17"/>
      <c r="G297" s="21"/>
      <c r="H297" s="21"/>
      <c r="I297" s="21"/>
      <c r="J297" s="21"/>
    </row>
    <row r="298" spans="5:10">
      <c r="E298" s="21"/>
      <c r="F298" s="17"/>
      <c r="G298" s="21"/>
      <c r="H298" s="21"/>
      <c r="I298" s="21"/>
      <c r="J298" s="21"/>
    </row>
    <row r="299" spans="5:10">
      <c r="E299" s="21"/>
      <c r="F299" s="17"/>
      <c r="G299" s="21"/>
      <c r="H299" s="21"/>
      <c r="I299" s="21"/>
      <c r="J299" s="21"/>
    </row>
    <row r="300" spans="5:10">
      <c r="E300" s="21"/>
      <c r="F300" s="17"/>
      <c r="G300" s="21"/>
      <c r="H300" s="21"/>
      <c r="I300" s="21"/>
      <c r="J300" s="21"/>
    </row>
    <row r="301" spans="5:10">
      <c r="E301" s="21"/>
      <c r="F301" s="17"/>
      <c r="G301" s="21"/>
      <c r="H301" s="21"/>
      <c r="I301" s="21"/>
      <c r="J301" s="21"/>
    </row>
    <row r="302" spans="5:10">
      <c r="E302" s="21"/>
      <c r="F302" s="17"/>
      <c r="G302" s="21"/>
      <c r="H302" s="21"/>
      <c r="I302" s="21"/>
      <c r="J302" s="21"/>
    </row>
    <row r="303" spans="5:10">
      <c r="E303" s="21"/>
      <c r="F303" s="17"/>
      <c r="G303" s="21"/>
      <c r="H303" s="21"/>
      <c r="I303" s="21"/>
      <c r="J303" s="21"/>
    </row>
    <row r="304" spans="5:10">
      <c r="E304" s="21"/>
      <c r="F304" s="17"/>
      <c r="G304" s="21"/>
      <c r="H304" s="21"/>
      <c r="I304" s="21"/>
      <c r="J304" s="21"/>
    </row>
    <row r="305" spans="5:10">
      <c r="E305" s="21"/>
      <c r="F305" s="17"/>
      <c r="G305" s="21"/>
      <c r="H305" s="21"/>
      <c r="I305" s="21"/>
      <c r="J305" s="21"/>
    </row>
    <row r="306" spans="5:10">
      <c r="E306" s="21"/>
      <c r="F306" s="17"/>
      <c r="G306" s="21"/>
      <c r="H306" s="21"/>
      <c r="I306" s="21"/>
      <c r="J306" s="21"/>
    </row>
    <row r="307" spans="5:10">
      <c r="E307" s="21"/>
      <c r="F307" s="17"/>
      <c r="G307" s="21"/>
      <c r="H307" s="21"/>
      <c r="I307" s="21"/>
      <c r="J307" s="21"/>
    </row>
    <row r="308" spans="5:10">
      <c r="E308" s="21"/>
      <c r="F308" s="17"/>
      <c r="G308" s="21"/>
      <c r="H308" s="21"/>
      <c r="I308" s="21"/>
      <c r="J308" s="21"/>
    </row>
    <row r="309" spans="5:10">
      <c r="E309" s="21"/>
      <c r="F309" s="17"/>
      <c r="G309" s="21"/>
      <c r="H309" s="21"/>
      <c r="I309" s="21"/>
      <c r="J309" s="21"/>
    </row>
    <row r="310" spans="5:10">
      <c r="E310" s="21"/>
      <c r="F310" s="17"/>
      <c r="G310" s="21"/>
      <c r="H310" s="21"/>
      <c r="I310" s="21"/>
      <c r="J310" s="21"/>
    </row>
    <row r="311" spans="5:10">
      <c r="E311" s="21"/>
      <c r="F311" s="17"/>
      <c r="G311" s="21"/>
      <c r="H311" s="21"/>
      <c r="I311" s="21"/>
      <c r="J311" s="21"/>
    </row>
    <row r="312" spans="5:10">
      <c r="E312" s="21"/>
      <c r="F312" s="17"/>
      <c r="G312" s="21"/>
      <c r="H312" s="21"/>
      <c r="I312" s="21"/>
      <c r="J312" s="21"/>
    </row>
    <row r="313" spans="5:10">
      <c r="E313" s="21"/>
      <c r="F313" s="17"/>
      <c r="G313" s="21"/>
      <c r="H313" s="21"/>
      <c r="I313" s="21"/>
      <c r="J313" s="21"/>
    </row>
    <row r="314" spans="5:10">
      <c r="E314" s="21"/>
      <c r="F314" s="17"/>
      <c r="G314" s="21"/>
      <c r="H314" s="21"/>
      <c r="I314" s="21"/>
      <c r="J314" s="21"/>
    </row>
    <row r="315" spans="5:10">
      <c r="E315" s="21"/>
      <c r="F315" s="17"/>
      <c r="G315" s="21"/>
      <c r="H315" s="21"/>
      <c r="I315" s="21"/>
      <c r="J315" s="21"/>
    </row>
    <row r="316" spans="5:10">
      <c r="E316" s="21"/>
      <c r="F316" s="17"/>
      <c r="G316" s="21"/>
      <c r="H316" s="21"/>
      <c r="I316" s="21"/>
      <c r="J316" s="21"/>
    </row>
    <row r="317" spans="5:10">
      <c r="E317" s="21"/>
      <c r="F317" s="17"/>
      <c r="G317" s="21"/>
      <c r="H317" s="21"/>
      <c r="I317" s="21"/>
      <c r="J317" s="21"/>
    </row>
    <row r="318" spans="5:10">
      <c r="E318" s="21"/>
      <c r="F318" s="17"/>
      <c r="G318" s="21"/>
      <c r="H318" s="21"/>
      <c r="I318" s="21"/>
      <c r="J318" s="21"/>
    </row>
    <row r="319" spans="5:10">
      <c r="E319" s="21"/>
      <c r="F319" s="17"/>
      <c r="G319" s="21"/>
      <c r="H319" s="21"/>
      <c r="I319" s="21"/>
      <c r="J319" s="21"/>
    </row>
    <row r="320" spans="5:10">
      <c r="E320" s="21"/>
      <c r="F320" s="17"/>
      <c r="G320" s="21"/>
      <c r="H320" s="21"/>
      <c r="I320" s="21"/>
      <c r="J320" s="21"/>
    </row>
    <row r="321" spans="5:10">
      <c r="E321" s="21"/>
      <c r="F321" s="17"/>
      <c r="G321" s="21"/>
      <c r="H321" s="21"/>
      <c r="I321" s="21"/>
      <c r="J321" s="21"/>
    </row>
    <row r="322" spans="5:10">
      <c r="E322" s="21"/>
      <c r="F322" s="17"/>
      <c r="G322" s="21"/>
      <c r="H322" s="21"/>
      <c r="I322" s="21"/>
      <c r="J322" s="21"/>
    </row>
    <row r="323" spans="5:10">
      <c r="E323" s="21"/>
      <c r="F323" s="17"/>
      <c r="G323" s="21"/>
      <c r="H323" s="21"/>
      <c r="I323" s="21"/>
      <c r="J323" s="21"/>
    </row>
    <row r="324" spans="5:10">
      <c r="E324" s="21"/>
      <c r="F324" s="17"/>
      <c r="G324" s="21"/>
      <c r="H324" s="21"/>
      <c r="I324" s="21"/>
      <c r="J324" s="21"/>
    </row>
    <row r="325" spans="5:10">
      <c r="E325" s="21"/>
      <c r="F325" s="17"/>
      <c r="G325" s="21"/>
      <c r="H325" s="21"/>
      <c r="I325" s="21"/>
      <c r="J325" s="21"/>
    </row>
    <row r="326" spans="5:10">
      <c r="E326" s="21"/>
      <c r="F326" s="17"/>
      <c r="G326" s="21"/>
      <c r="H326" s="21"/>
      <c r="I326" s="21"/>
      <c r="J326" s="21"/>
    </row>
    <row r="327" spans="5:10">
      <c r="E327" s="21"/>
      <c r="F327" s="17"/>
      <c r="G327" s="21"/>
      <c r="H327" s="21"/>
      <c r="I327" s="21"/>
      <c r="J327" s="21"/>
    </row>
    <row r="328" spans="5:10">
      <c r="E328" s="21"/>
      <c r="F328" s="17"/>
      <c r="G328" s="21"/>
      <c r="H328" s="21"/>
      <c r="I328" s="21"/>
      <c r="J328" s="21"/>
    </row>
    <row r="329" spans="5:10">
      <c r="E329" s="21"/>
      <c r="F329" s="17"/>
      <c r="G329" s="21"/>
      <c r="H329" s="21"/>
      <c r="I329" s="21"/>
      <c r="J329" s="21"/>
    </row>
    <row r="330" spans="5:10">
      <c r="E330" s="21"/>
      <c r="F330" s="17"/>
      <c r="G330" s="21"/>
      <c r="H330" s="21"/>
      <c r="I330" s="21"/>
      <c r="J330" s="21"/>
    </row>
    <row r="331" spans="5:10">
      <c r="E331" s="21"/>
      <c r="F331" s="17"/>
      <c r="G331" s="21"/>
      <c r="H331" s="21"/>
      <c r="I331" s="21"/>
      <c r="J331" s="21"/>
    </row>
    <row r="332" spans="5:10">
      <c r="E332" s="21"/>
      <c r="F332" s="17"/>
      <c r="G332" s="21"/>
      <c r="H332" s="21"/>
      <c r="I332" s="21"/>
      <c r="J332" s="21"/>
    </row>
    <row r="333" spans="5:10">
      <c r="E333" s="21"/>
      <c r="F333" s="17"/>
      <c r="G333" s="21"/>
      <c r="H333" s="21"/>
      <c r="I333" s="21"/>
      <c r="J333" s="21"/>
    </row>
    <row r="334" spans="5:10">
      <c r="E334" s="21"/>
      <c r="F334" s="17"/>
      <c r="G334" s="21"/>
      <c r="H334" s="21"/>
      <c r="I334" s="21"/>
      <c r="J334" s="21"/>
    </row>
    <row r="335" spans="5:10">
      <c r="E335" s="21"/>
      <c r="F335" s="17"/>
      <c r="G335" s="21"/>
      <c r="H335" s="21"/>
      <c r="I335" s="21"/>
      <c r="J335" s="21"/>
    </row>
    <row r="336" spans="5:10">
      <c r="E336" s="21"/>
      <c r="F336" s="17"/>
      <c r="G336" s="21"/>
      <c r="H336" s="21"/>
      <c r="I336" s="21"/>
      <c r="J336" s="21"/>
    </row>
    <row r="337" spans="5:10">
      <c r="E337" s="21"/>
      <c r="F337" s="17"/>
      <c r="G337" s="21"/>
      <c r="H337" s="21"/>
      <c r="I337" s="21"/>
      <c r="J337" s="21"/>
    </row>
    <row r="338" spans="5:10">
      <c r="E338" s="21"/>
      <c r="F338" s="17"/>
      <c r="G338" s="21"/>
      <c r="H338" s="21"/>
      <c r="I338" s="21"/>
      <c r="J338" s="21"/>
    </row>
    <row r="339" spans="5:10">
      <c r="E339" s="21"/>
      <c r="F339" s="17"/>
      <c r="G339" s="21"/>
      <c r="H339" s="21"/>
      <c r="I339" s="21"/>
      <c r="J339" s="21"/>
    </row>
    <row r="340" spans="5:10">
      <c r="E340" s="21"/>
      <c r="F340" s="17"/>
      <c r="G340" s="21"/>
      <c r="H340" s="21"/>
      <c r="I340" s="21"/>
      <c r="J340" s="21"/>
    </row>
    <row r="341" spans="5:10">
      <c r="E341" s="21"/>
      <c r="F341" s="17"/>
      <c r="G341" s="21"/>
      <c r="H341" s="21"/>
      <c r="I341" s="21"/>
      <c r="J341" s="21"/>
    </row>
    <row r="342" spans="5:10">
      <c r="E342" s="21"/>
      <c r="F342" s="17"/>
      <c r="G342" s="21"/>
      <c r="H342" s="21"/>
      <c r="I342" s="21"/>
      <c r="J342" s="21"/>
    </row>
    <row r="343" spans="5:10">
      <c r="E343" s="21"/>
      <c r="F343" s="17"/>
      <c r="G343" s="21"/>
      <c r="H343" s="21"/>
      <c r="I343" s="21"/>
      <c r="J343" s="21"/>
    </row>
    <row r="344" spans="5:10">
      <c r="E344" s="21"/>
      <c r="F344" s="17"/>
      <c r="G344" s="21"/>
      <c r="H344" s="21"/>
      <c r="I344" s="21"/>
      <c r="J344" s="21"/>
    </row>
    <row r="345" spans="5:10">
      <c r="E345" s="21"/>
      <c r="F345" s="17"/>
      <c r="G345" s="21"/>
      <c r="H345" s="21"/>
      <c r="I345" s="21"/>
      <c r="J345" s="21"/>
    </row>
    <row r="346" spans="5:10">
      <c r="E346" s="21"/>
      <c r="F346" s="17"/>
      <c r="G346" s="21"/>
      <c r="H346" s="21"/>
      <c r="I346" s="21"/>
      <c r="J346" s="21"/>
    </row>
    <row r="347" spans="5:10">
      <c r="E347" s="21"/>
      <c r="F347" s="17"/>
      <c r="G347" s="21"/>
      <c r="H347" s="21"/>
      <c r="I347" s="21"/>
      <c r="J347" s="21"/>
    </row>
    <row r="348" spans="5:10">
      <c r="E348" s="21"/>
      <c r="F348" s="17"/>
      <c r="G348" s="21"/>
      <c r="H348" s="21"/>
      <c r="I348" s="21"/>
      <c r="J348" s="21"/>
    </row>
    <row r="349" spans="5:10">
      <c r="E349" s="21"/>
      <c r="F349" s="17"/>
      <c r="G349" s="21"/>
      <c r="H349" s="21"/>
      <c r="I349" s="21"/>
      <c r="J349" s="21"/>
    </row>
    <row r="350" spans="5:10">
      <c r="E350" s="21"/>
      <c r="F350" s="17"/>
      <c r="G350" s="21"/>
      <c r="H350" s="21"/>
      <c r="I350" s="21"/>
      <c r="J350" s="21"/>
    </row>
    <row r="351" spans="5:10">
      <c r="E351" s="21"/>
      <c r="F351" s="17"/>
      <c r="G351" s="21"/>
      <c r="H351" s="21"/>
      <c r="I351" s="21"/>
      <c r="J351" s="21"/>
    </row>
    <row r="352" spans="5:10">
      <c r="E352" s="21"/>
      <c r="F352" s="17"/>
      <c r="G352" s="21"/>
      <c r="H352" s="21"/>
      <c r="I352" s="21"/>
      <c r="J352" s="21"/>
    </row>
    <row r="353" spans="5:10">
      <c r="E353" s="21"/>
      <c r="F353" s="17"/>
      <c r="G353" s="21"/>
      <c r="H353" s="21"/>
      <c r="I353" s="21"/>
      <c r="J353" s="21"/>
    </row>
    <row r="354" spans="5:10">
      <c r="E354" s="21"/>
      <c r="F354" s="17"/>
      <c r="G354" s="21"/>
      <c r="H354" s="21"/>
      <c r="I354" s="21"/>
      <c r="J354" s="21"/>
    </row>
    <row r="355" spans="5:10">
      <c r="E355" s="21"/>
      <c r="F355" s="17"/>
      <c r="G355" s="21"/>
      <c r="H355" s="21"/>
      <c r="I355" s="21"/>
      <c r="J355" s="21"/>
    </row>
    <row r="356" spans="5:10">
      <c r="E356" s="21"/>
      <c r="F356" s="17"/>
      <c r="G356" s="21"/>
      <c r="H356" s="21"/>
      <c r="I356" s="21"/>
      <c r="J356" s="21"/>
    </row>
    <row r="357" spans="5:10">
      <c r="E357" s="21"/>
      <c r="F357" s="17"/>
      <c r="G357" s="21"/>
      <c r="H357" s="21"/>
      <c r="I357" s="21"/>
      <c r="J357" s="21"/>
    </row>
    <row r="358" spans="5:10">
      <c r="E358" s="21"/>
      <c r="F358" s="17"/>
      <c r="G358" s="21"/>
      <c r="H358" s="21"/>
      <c r="I358" s="21"/>
      <c r="J358" s="21"/>
    </row>
    <row r="359" spans="5:10">
      <c r="E359" s="21"/>
      <c r="F359" s="17"/>
      <c r="G359" s="21"/>
      <c r="H359" s="21"/>
      <c r="I359" s="21"/>
      <c r="J359" s="21"/>
    </row>
    <row r="360" spans="5:10">
      <c r="E360" s="21"/>
      <c r="F360" s="17"/>
      <c r="G360" s="21"/>
      <c r="H360" s="21"/>
      <c r="I360" s="21"/>
      <c r="J360" s="21"/>
    </row>
    <row r="361" spans="5:10">
      <c r="E361" s="21"/>
      <c r="F361" s="17"/>
      <c r="G361" s="21"/>
      <c r="H361" s="21"/>
      <c r="I361" s="21"/>
      <c r="J361" s="21"/>
    </row>
    <row r="362" spans="5:10">
      <c r="E362" s="21"/>
      <c r="F362" s="17"/>
      <c r="G362" s="21"/>
      <c r="H362" s="21"/>
      <c r="I362" s="21"/>
      <c r="J362" s="21"/>
    </row>
    <row r="363" spans="5:10">
      <c r="E363" s="21"/>
      <c r="F363" s="17"/>
      <c r="G363" s="21"/>
      <c r="H363" s="21"/>
      <c r="I363" s="21"/>
      <c r="J363" s="21"/>
    </row>
    <row r="364" spans="5:10">
      <c r="E364" s="21"/>
      <c r="F364" s="17"/>
      <c r="G364" s="21"/>
      <c r="H364" s="21"/>
      <c r="I364" s="21"/>
      <c r="J364" s="21"/>
    </row>
    <row r="365" spans="5:10">
      <c r="E365" s="21"/>
      <c r="F365" s="17"/>
      <c r="G365" s="21"/>
      <c r="H365" s="21"/>
      <c r="I365" s="21"/>
      <c r="J365" s="21"/>
    </row>
    <row r="366" spans="5:10">
      <c r="E366" s="21"/>
      <c r="F366" s="17"/>
      <c r="G366" s="21"/>
      <c r="H366" s="21"/>
      <c r="I366" s="21"/>
      <c r="J366" s="21"/>
    </row>
    <row r="367" spans="5:10">
      <c r="E367" s="21"/>
      <c r="F367" s="17"/>
      <c r="G367" s="21"/>
      <c r="H367" s="21"/>
      <c r="I367" s="21"/>
      <c r="J367" s="21"/>
    </row>
    <row r="368" spans="5:10">
      <c r="E368" s="21"/>
      <c r="F368" s="17"/>
      <c r="G368" s="21"/>
      <c r="H368" s="21"/>
      <c r="I368" s="21"/>
      <c r="J368" s="21"/>
    </row>
    <row r="369" spans="5:10">
      <c r="E369" s="21"/>
      <c r="F369" s="17"/>
      <c r="G369" s="21"/>
      <c r="H369" s="21"/>
      <c r="I369" s="21"/>
      <c r="J369" s="21"/>
    </row>
    <row r="370" spans="5:10">
      <c r="E370" s="21"/>
      <c r="F370" s="17"/>
      <c r="G370" s="21"/>
      <c r="H370" s="21"/>
      <c r="I370" s="21"/>
      <c r="J370" s="21"/>
    </row>
    <row r="371" spans="5:10">
      <c r="E371" s="21"/>
      <c r="F371" s="17"/>
      <c r="G371" s="21"/>
      <c r="H371" s="21"/>
      <c r="I371" s="21"/>
      <c r="J371" s="21"/>
    </row>
    <row r="372" spans="5:10">
      <c r="E372" s="21"/>
      <c r="F372" s="17"/>
      <c r="G372" s="21"/>
      <c r="H372" s="21"/>
      <c r="I372" s="21"/>
      <c r="J372" s="21"/>
    </row>
    <row r="373" spans="5:10">
      <c r="E373" s="21"/>
      <c r="F373" s="17"/>
      <c r="G373" s="21"/>
      <c r="H373" s="21"/>
      <c r="I373" s="21"/>
      <c r="J373" s="21"/>
    </row>
    <row r="374" spans="5:10">
      <c r="E374" s="21"/>
      <c r="F374" s="17"/>
      <c r="G374" s="21"/>
      <c r="H374" s="21"/>
      <c r="I374" s="21"/>
      <c r="J374" s="21"/>
    </row>
    <row r="375" spans="5:10">
      <c r="E375" s="21"/>
      <c r="F375" s="17"/>
      <c r="G375" s="21"/>
      <c r="H375" s="21"/>
      <c r="I375" s="21"/>
      <c r="J375" s="21"/>
    </row>
    <row r="376" spans="5:10">
      <c r="E376" s="21"/>
      <c r="F376" s="17"/>
      <c r="G376" s="21"/>
      <c r="H376" s="21"/>
      <c r="I376" s="21"/>
      <c r="J376" s="21"/>
    </row>
    <row r="377" spans="5:10">
      <c r="E377" s="21"/>
      <c r="F377" s="17"/>
      <c r="G377" s="21"/>
      <c r="H377" s="21"/>
      <c r="I377" s="21"/>
      <c r="J377" s="21"/>
    </row>
    <row r="378" spans="5:10">
      <c r="E378" s="21"/>
      <c r="F378" s="17"/>
      <c r="G378" s="21"/>
      <c r="H378" s="21"/>
      <c r="I378" s="21"/>
      <c r="J378" s="21"/>
    </row>
    <row r="379" spans="5:10">
      <c r="E379" s="21"/>
      <c r="F379" s="17"/>
      <c r="G379" s="21"/>
      <c r="H379" s="21"/>
      <c r="I379" s="21"/>
      <c r="J379" s="21"/>
    </row>
    <row r="380" spans="5:10">
      <c r="E380" s="21"/>
      <c r="F380" s="17"/>
      <c r="G380" s="21"/>
      <c r="H380" s="21"/>
      <c r="I380" s="21"/>
      <c r="J380" s="21"/>
    </row>
    <row r="381" spans="5:10">
      <c r="E381" s="21"/>
      <c r="F381" s="17"/>
      <c r="G381" s="21"/>
      <c r="H381" s="21"/>
      <c r="I381" s="21"/>
      <c r="J381" s="21"/>
    </row>
    <row r="382" spans="5:10">
      <c r="E382" s="21"/>
      <c r="F382" s="17"/>
      <c r="G382" s="21"/>
      <c r="H382" s="21"/>
      <c r="I382" s="21"/>
      <c r="J382" s="21"/>
    </row>
    <row r="383" spans="5:10">
      <c r="E383" s="21"/>
      <c r="F383" s="17"/>
      <c r="G383" s="21"/>
      <c r="H383" s="21"/>
      <c r="I383" s="21"/>
      <c r="J383" s="21"/>
    </row>
    <row r="384" spans="5:10">
      <c r="E384" s="21"/>
      <c r="F384" s="17"/>
      <c r="G384" s="21"/>
      <c r="H384" s="21"/>
      <c r="I384" s="21"/>
      <c r="J384" s="21"/>
    </row>
    <row r="385" spans="5:10">
      <c r="E385" s="21"/>
      <c r="F385" s="17"/>
      <c r="G385" s="21"/>
      <c r="H385" s="21"/>
      <c r="I385" s="21"/>
      <c r="J385" s="21"/>
    </row>
    <row r="386" spans="5:10">
      <c r="E386" s="21"/>
      <c r="F386" s="17"/>
      <c r="G386" s="21"/>
      <c r="H386" s="21"/>
      <c r="I386" s="21"/>
      <c r="J386" s="21"/>
    </row>
    <row r="387" spans="5:10">
      <c r="E387" s="21"/>
      <c r="F387" s="17"/>
      <c r="G387" s="21"/>
      <c r="H387" s="21"/>
      <c r="I387" s="21"/>
      <c r="J387" s="21"/>
    </row>
    <row r="388" spans="5:10">
      <c r="E388" s="21"/>
      <c r="F388" s="17"/>
      <c r="G388" s="21"/>
      <c r="H388" s="21"/>
      <c r="I388" s="21"/>
      <c r="J388" s="21"/>
    </row>
    <row r="389" spans="5:10">
      <c r="E389" s="21"/>
      <c r="F389" s="17"/>
      <c r="G389" s="21"/>
      <c r="H389" s="21"/>
      <c r="I389" s="21"/>
      <c r="J389" s="21"/>
    </row>
    <row r="390" spans="5:10">
      <c r="E390" s="21"/>
      <c r="F390" s="17"/>
      <c r="G390" s="21"/>
      <c r="H390" s="21"/>
      <c r="I390" s="21"/>
      <c r="J390" s="21"/>
    </row>
    <row r="391" spans="5:10">
      <c r="E391" s="21"/>
      <c r="F391" s="17"/>
      <c r="G391" s="21"/>
      <c r="H391" s="21"/>
      <c r="I391" s="21"/>
      <c r="J391" s="21"/>
    </row>
    <row r="392" spans="5:10">
      <c r="E392" s="21"/>
      <c r="F392" s="17"/>
      <c r="G392" s="21"/>
      <c r="H392" s="21"/>
      <c r="I392" s="21"/>
      <c r="J392" s="21"/>
    </row>
    <row r="393" spans="5:10">
      <c r="E393" s="21"/>
      <c r="F393" s="17"/>
      <c r="G393" s="21"/>
      <c r="H393" s="21"/>
      <c r="I393" s="21"/>
      <c r="J393" s="21"/>
    </row>
    <row r="394" spans="5:10">
      <c r="E394" s="21"/>
      <c r="F394" s="17"/>
      <c r="G394" s="21"/>
      <c r="H394" s="21"/>
      <c r="I394" s="21"/>
      <c r="J394" s="21"/>
    </row>
    <row r="395" spans="5:10">
      <c r="E395" s="21"/>
      <c r="F395" s="17"/>
      <c r="G395" s="21"/>
      <c r="H395" s="21"/>
      <c r="I395" s="21"/>
      <c r="J395" s="21"/>
    </row>
    <row r="396" spans="5:10">
      <c r="E396" s="21"/>
      <c r="F396" s="17"/>
      <c r="G396" s="21"/>
      <c r="H396" s="21"/>
      <c r="I396" s="21"/>
      <c r="J396" s="21"/>
    </row>
    <row r="397" spans="5:10">
      <c r="E397" s="21"/>
      <c r="F397" s="17"/>
      <c r="G397" s="21"/>
      <c r="H397" s="21"/>
      <c r="I397" s="21"/>
      <c r="J397" s="21"/>
    </row>
    <row r="398" spans="5:10">
      <c r="E398" s="21"/>
      <c r="F398" s="17"/>
      <c r="G398" s="21"/>
      <c r="H398" s="21"/>
      <c r="I398" s="21"/>
      <c r="J398" s="21"/>
    </row>
    <row r="399" spans="5:10">
      <c r="E399" s="21"/>
      <c r="F399" s="17"/>
      <c r="G399" s="21"/>
      <c r="H399" s="21"/>
      <c r="I399" s="21"/>
      <c r="J399" s="21"/>
    </row>
    <row r="400" spans="5:10">
      <c r="E400" s="21"/>
      <c r="F400" s="17"/>
      <c r="G400" s="21"/>
      <c r="H400" s="21"/>
      <c r="I400" s="21"/>
      <c r="J400" s="21"/>
    </row>
    <row r="401" spans="5:10">
      <c r="E401" s="21"/>
      <c r="F401" s="17"/>
      <c r="G401" s="21"/>
      <c r="H401" s="21"/>
      <c r="I401" s="21"/>
      <c r="J401" s="21"/>
    </row>
    <row r="402" spans="5:10">
      <c r="E402" s="21"/>
      <c r="F402" s="17"/>
      <c r="G402" s="21"/>
      <c r="H402" s="21"/>
      <c r="I402" s="21"/>
      <c r="J402" s="21"/>
    </row>
    <row r="403" spans="5:10">
      <c r="E403" s="21"/>
      <c r="F403" s="17"/>
      <c r="G403" s="21"/>
      <c r="H403" s="21"/>
      <c r="I403" s="21"/>
      <c r="J403" s="21"/>
    </row>
    <row r="404" spans="5:10">
      <c r="E404" s="21"/>
      <c r="F404" s="17"/>
      <c r="G404" s="21"/>
      <c r="H404" s="21"/>
      <c r="I404" s="21"/>
      <c r="J404" s="21"/>
    </row>
    <row r="405" spans="5:10">
      <c r="E405" s="21"/>
      <c r="F405" s="17"/>
      <c r="G405" s="21"/>
      <c r="H405" s="21"/>
      <c r="I405" s="21"/>
      <c r="J405" s="21"/>
    </row>
    <row r="406" spans="5:10">
      <c r="E406" s="21"/>
      <c r="F406" s="17"/>
      <c r="G406" s="21"/>
      <c r="H406" s="21"/>
      <c r="I406" s="21"/>
      <c r="J406" s="21"/>
    </row>
    <row r="407" spans="5:10">
      <c r="E407" s="21"/>
      <c r="F407" s="17"/>
      <c r="G407" s="21"/>
      <c r="H407" s="21"/>
      <c r="I407" s="21"/>
      <c r="J407" s="21"/>
    </row>
    <row r="408" spans="5:10">
      <c r="E408" s="21"/>
      <c r="F408" s="17"/>
      <c r="G408" s="21"/>
      <c r="H408" s="21"/>
      <c r="I408" s="21"/>
      <c r="J408" s="21"/>
    </row>
    <row r="409" spans="5:10">
      <c r="E409" s="21"/>
      <c r="F409" s="17"/>
      <c r="G409" s="21"/>
      <c r="H409" s="21"/>
      <c r="I409" s="21"/>
      <c r="J409" s="21"/>
    </row>
    <row r="410" spans="5:10">
      <c r="E410" s="21"/>
      <c r="F410" s="17"/>
      <c r="G410" s="21"/>
      <c r="H410" s="21"/>
      <c r="I410" s="21"/>
      <c r="J410" s="21"/>
    </row>
    <row r="411" spans="5:10">
      <c r="E411" s="21"/>
      <c r="F411" s="17"/>
      <c r="G411" s="21"/>
      <c r="H411" s="21"/>
      <c r="I411" s="21"/>
      <c r="J411" s="21"/>
    </row>
    <row r="412" spans="5:10">
      <c r="E412" s="21"/>
      <c r="F412" s="17"/>
      <c r="G412" s="21"/>
      <c r="H412" s="21"/>
      <c r="I412" s="21"/>
      <c r="J412" s="21"/>
    </row>
    <row r="413" spans="5:10">
      <c r="E413" s="21"/>
      <c r="F413" s="17"/>
      <c r="G413" s="21"/>
      <c r="H413" s="21"/>
      <c r="I413" s="21"/>
      <c r="J413" s="21"/>
    </row>
    <row r="414" spans="5:10">
      <c r="E414" s="21"/>
      <c r="F414" s="17"/>
      <c r="G414" s="21"/>
      <c r="H414" s="21"/>
      <c r="I414" s="21"/>
      <c r="J414" s="21"/>
    </row>
    <row r="415" spans="5:10">
      <c r="E415" s="21"/>
      <c r="F415" s="17"/>
      <c r="G415" s="21"/>
      <c r="H415" s="21"/>
      <c r="I415" s="21"/>
      <c r="J415" s="21"/>
    </row>
    <row r="416" spans="5:10">
      <c r="E416" s="21"/>
      <c r="F416" s="17"/>
      <c r="G416" s="21"/>
      <c r="H416" s="21"/>
      <c r="I416" s="21"/>
      <c r="J416" s="21"/>
    </row>
    <row r="417" spans="5:10">
      <c r="E417" s="21"/>
      <c r="F417" s="17"/>
      <c r="G417" s="21"/>
      <c r="H417" s="21"/>
      <c r="I417" s="21"/>
      <c r="J417" s="21"/>
    </row>
    <row r="418" spans="5:10">
      <c r="E418" s="21"/>
      <c r="F418" s="17"/>
      <c r="G418" s="21"/>
      <c r="H418" s="21"/>
      <c r="I418" s="21"/>
      <c r="J418" s="21"/>
    </row>
    <row r="419" spans="5:10">
      <c r="E419" s="21"/>
      <c r="F419" s="17"/>
      <c r="G419" s="21"/>
      <c r="H419" s="21"/>
      <c r="I419" s="21"/>
      <c r="J419" s="21"/>
    </row>
    <row r="420" spans="5:10">
      <c r="E420" s="21"/>
      <c r="F420" s="17"/>
      <c r="G420" s="21"/>
      <c r="H420" s="21"/>
      <c r="I420" s="21"/>
      <c r="J420" s="21"/>
    </row>
    <row r="421" spans="5:10">
      <c r="E421" s="21"/>
      <c r="F421" s="17"/>
      <c r="G421" s="21"/>
      <c r="H421" s="21"/>
      <c r="I421" s="21"/>
      <c r="J421" s="21"/>
    </row>
    <row r="422" spans="5:10">
      <c r="E422" s="21"/>
      <c r="F422" s="17"/>
      <c r="G422" s="21"/>
      <c r="H422" s="21"/>
      <c r="I422" s="21"/>
      <c r="J422" s="21"/>
    </row>
    <row r="423" spans="5:10">
      <c r="E423" s="21"/>
      <c r="F423" s="17"/>
      <c r="G423" s="21"/>
      <c r="H423" s="21"/>
      <c r="I423" s="21"/>
      <c r="J423" s="21"/>
    </row>
    <row r="424" spans="5:10">
      <c r="E424" s="21"/>
      <c r="F424" s="17"/>
      <c r="G424" s="21"/>
      <c r="H424" s="21"/>
      <c r="I424" s="21"/>
      <c r="J424" s="21"/>
    </row>
    <row r="425" spans="5:10">
      <c r="E425" s="21"/>
      <c r="F425" s="17"/>
      <c r="G425" s="21"/>
      <c r="H425" s="21"/>
      <c r="I425" s="21"/>
      <c r="J425" s="21"/>
    </row>
    <row r="426" spans="5:10">
      <c r="E426" s="21"/>
      <c r="F426" s="17"/>
      <c r="G426" s="21"/>
      <c r="H426" s="21"/>
      <c r="I426" s="21"/>
      <c r="J426" s="21"/>
    </row>
    <row r="427" spans="5:10">
      <c r="E427" s="21"/>
      <c r="F427" s="17"/>
      <c r="G427" s="21"/>
      <c r="H427" s="21"/>
      <c r="I427" s="21"/>
      <c r="J427" s="21"/>
    </row>
    <row r="428" spans="5:10">
      <c r="E428" s="21"/>
      <c r="F428" s="17"/>
      <c r="G428" s="21"/>
      <c r="H428" s="21"/>
      <c r="I428" s="21"/>
      <c r="J428" s="21"/>
    </row>
    <row r="429" spans="5:10">
      <c r="E429" s="21"/>
      <c r="F429" s="17"/>
      <c r="G429" s="21"/>
      <c r="H429" s="21"/>
      <c r="I429" s="21"/>
      <c r="J429" s="21"/>
    </row>
    <row r="430" spans="5:10">
      <c r="E430" s="21"/>
      <c r="F430" s="17"/>
      <c r="G430" s="21"/>
      <c r="H430" s="21"/>
      <c r="I430" s="21"/>
      <c r="J430" s="21"/>
    </row>
    <row r="431" spans="5:10">
      <c r="E431" s="21"/>
      <c r="F431" s="17"/>
      <c r="G431" s="21"/>
      <c r="H431" s="21"/>
      <c r="I431" s="21"/>
      <c r="J431" s="21"/>
    </row>
    <row r="432" spans="5: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sheetData>
  <dataConsolidate/>
  <mergeCells count="48">
    <mergeCell ref="H270:H271"/>
    <mergeCell ref="I270:I271"/>
    <mergeCell ref="A272:B272"/>
    <mergeCell ref="A270:B271"/>
    <mergeCell ref="C270:D271"/>
    <mergeCell ref="E270:E271"/>
    <mergeCell ref="F270:F271"/>
    <mergeCell ref="G270:G271"/>
    <mergeCell ref="Z170:AB170"/>
    <mergeCell ref="Z171:AG171"/>
    <mergeCell ref="B190:D190"/>
    <mergeCell ref="B195:D195"/>
    <mergeCell ref="B199:D199"/>
    <mergeCell ref="B6:D6"/>
    <mergeCell ref="A1:J1"/>
    <mergeCell ref="A2:J2"/>
    <mergeCell ref="B3:D3"/>
    <mergeCell ref="B4:D4"/>
    <mergeCell ref="B5:D5"/>
    <mergeCell ref="Z167:AG167"/>
    <mergeCell ref="AH120:AO120"/>
    <mergeCell ref="B7:D7"/>
    <mergeCell ref="A9:A11"/>
    <mergeCell ref="B9:B10"/>
    <mergeCell ref="C9:C10"/>
    <mergeCell ref="A13:J13"/>
    <mergeCell ref="T15:X15"/>
    <mergeCell ref="Z120:AF120"/>
    <mergeCell ref="AH123:AJ123"/>
    <mergeCell ref="S160:U161"/>
    <mergeCell ref="T69:X69"/>
    <mergeCell ref="T95:X95"/>
    <mergeCell ref="T120:X120"/>
    <mergeCell ref="M165:T165"/>
    <mergeCell ref="M166:O166"/>
    <mergeCell ref="M167:O167"/>
    <mergeCell ref="B203:D203"/>
    <mergeCell ref="B207:D207"/>
    <mergeCell ref="A266:B266"/>
    <mergeCell ref="A267:B267"/>
    <mergeCell ref="B217:D217"/>
    <mergeCell ref="L257:R258"/>
    <mergeCell ref="B264:D264"/>
    <mergeCell ref="B225:C225"/>
    <mergeCell ref="B226:C226"/>
    <mergeCell ref="B227:C227"/>
    <mergeCell ref="B237:D237"/>
    <mergeCell ref="B255:D255"/>
  </mergeCells>
  <dataValidations disablePrompts="1" count="3">
    <dataValidation type="list" allowBlank="1" showInputMessage="1" showErrorMessage="1" sqref="B19 B25 B31 B37 B43 B49 B55 B61 B74 B81 B88 B99 B106 B113 B126 B133 B140 B147 B154 B166 B171 B176 B194 B198 B202 B206 A210:A216 D259:D263 D221:D223 D225:D227 D229:D230 D232:D236 D240 D242:D244 D246:D247 D249:D253" xr:uid="{00000000-0002-0000-1C00-000000000000}">
      <formula1>$U$1:$U$3</formula1>
    </dataValidation>
    <dataValidation type="list" allowBlank="1" showInputMessage="1" showErrorMessage="1" promptTitle="College" prompt="Choose college for graduate student.  If tuition is not allowed by sponsor, choose Not Allowed." sqref="C132:C136 C139:C143 C146:C150 C153:C157 C125:C129" xr:uid="{00000000-0002-0000-1C00-000001000000}">
      <formula1>$AH$126:$AH$161</formula1>
    </dataValidation>
    <dataValidation allowBlank="1" sqref="B228:B236" xr:uid="{00000000-0002-0000-1C00-000002000000}"/>
  </dataValidations>
  <pageMargins left="0.25" right="0.25" top="0.75" bottom="0.75" header="0.3" footer="0.3"/>
  <pageSetup scale="89"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7030A0"/>
    <pageSetUpPr fitToPage="1"/>
  </sheetPr>
  <dimension ref="A1:AR542"/>
  <sheetViews>
    <sheetView zoomScale="90" zoomScaleNormal="90" workbookViewId="0">
      <selection sqref="A1:O1"/>
    </sheetView>
  </sheetViews>
  <sheetFormatPr defaultColWidth="9.109375" defaultRowHeight="13.2"/>
  <cols>
    <col min="1" max="1" width="30.109375" customWidth="1"/>
    <col min="2" max="2" width="24" customWidth="1"/>
    <col min="3" max="3" width="35.44140625" bestFit="1" customWidth="1"/>
    <col min="4" max="4" width="15.5546875" customWidth="1"/>
    <col min="5" max="5" width="14.6640625" customWidth="1"/>
    <col min="6" max="6" width="14.6640625" style="4" customWidth="1"/>
    <col min="7" max="10" width="14.6640625" customWidth="1"/>
    <col min="11" max="11" width="10.33203125" customWidth="1"/>
    <col min="12" max="12" width="15.6640625" customWidth="1"/>
    <col min="13" max="13" width="16.5546875" customWidth="1"/>
    <col min="14" max="25" width="10.6640625" customWidth="1"/>
    <col min="26" max="26" width="17.88671875" customWidth="1"/>
    <col min="27" max="27" width="18.109375" customWidth="1"/>
    <col min="28" max="33" width="10.6640625" customWidth="1"/>
    <col min="34" max="34" width="36.6640625" bestFit="1" customWidth="1"/>
  </cols>
  <sheetData>
    <row r="1" spans="1:24" s="111" customFormat="1" ht="17.399999999999999">
      <c r="A1" s="611" t="s">
        <v>200</v>
      </c>
      <c r="B1" s="611"/>
      <c r="C1" s="611"/>
      <c r="D1" s="611"/>
      <c r="E1" s="611"/>
      <c r="F1" s="611"/>
      <c r="G1" s="611"/>
      <c r="H1" s="611"/>
      <c r="I1" s="611"/>
      <c r="J1" s="611"/>
      <c r="K1" s="108"/>
      <c r="M1" s="565"/>
      <c r="N1" s="110"/>
      <c r="O1" s="110"/>
      <c r="P1" s="109"/>
      <c r="U1" s="111" t="s">
        <v>328</v>
      </c>
    </row>
    <row r="2" spans="1:24" s="111" customFormat="1" ht="15">
      <c r="A2" s="697" t="s">
        <v>110</v>
      </c>
      <c r="B2" s="697"/>
      <c r="C2" s="697"/>
      <c r="D2" s="697"/>
      <c r="E2" s="697"/>
      <c r="F2" s="697"/>
      <c r="G2" s="697"/>
      <c r="H2" s="697"/>
      <c r="I2" s="697"/>
      <c r="J2" s="697"/>
      <c r="K2" s="1"/>
      <c r="L2" s="1"/>
      <c r="M2" s="1"/>
      <c r="N2" s="1"/>
      <c r="O2" s="1"/>
      <c r="P2" s="1"/>
      <c r="Q2" s="1"/>
      <c r="U2" s="111" t="s">
        <v>329</v>
      </c>
    </row>
    <row r="3" spans="1:24" s="111" customFormat="1" ht="15.6">
      <c r="A3" s="108" t="s">
        <v>79</v>
      </c>
      <c r="B3" s="643">
        <v>2104048</v>
      </c>
      <c r="C3" s="643"/>
      <c r="D3" s="643"/>
      <c r="G3" s="108"/>
      <c r="I3" s="108"/>
      <c r="J3" s="130"/>
      <c r="K3" s="108"/>
      <c r="L3" s="110"/>
      <c r="M3" s="110"/>
      <c r="N3" s="110"/>
      <c r="O3" s="110"/>
      <c r="P3" s="110"/>
      <c r="Q3" s="109"/>
      <c r="U3" s="111" t="s">
        <v>330</v>
      </c>
    </row>
    <row r="4" spans="1:24" s="111" customFormat="1" ht="15.6">
      <c r="A4" s="108" t="s">
        <v>70</v>
      </c>
      <c r="B4" s="681" t="s">
        <v>346</v>
      </c>
      <c r="C4" s="681"/>
      <c r="D4" s="681"/>
    </row>
    <row r="5" spans="1:24" s="111" customFormat="1" ht="15.6">
      <c r="A5" s="108" t="s">
        <v>84</v>
      </c>
      <c r="B5" s="681" t="s">
        <v>344</v>
      </c>
      <c r="C5" s="681"/>
      <c r="D5" s="681"/>
      <c r="F5" s="109"/>
      <c r="K5" s="108"/>
    </row>
    <row r="6" spans="1:24" s="111" customFormat="1" ht="15.6">
      <c r="A6" s="108" t="s">
        <v>182</v>
      </c>
      <c r="B6" s="609"/>
      <c r="C6" s="609"/>
      <c r="D6" s="609"/>
      <c r="K6" s="108"/>
    </row>
    <row r="7" spans="1:24" s="111" customFormat="1" ht="15.6">
      <c r="A7" s="108" t="s">
        <v>248</v>
      </c>
      <c r="B7" s="644"/>
      <c r="C7" s="644"/>
      <c r="D7" s="644"/>
      <c r="K7" s="108"/>
    </row>
    <row r="8" spans="1:24" s="111" customFormat="1" ht="15.6">
      <c r="A8" s="108"/>
      <c r="B8" s="130"/>
      <c r="C8" s="130"/>
      <c r="D8" s="130"/>
      <c r="F8" s="109"/>
      <c r="K8" s="108"/>
      <c r="L8" s="293"/>
    </row>
    <row r="9" spans="1:24" s="111" customFormat="1" ht="15.6">
      <c r="A9" s="683" t="s">
        <v>331</v>
      </c>
      <c r="B9" s="684" t="s">
        <v>332</v>
      </c>
      <c r="C9" s="684" t="s">
        <v>333</v>
      </c>
      <c r="D9" s="130"/>
      <c r="F9" s="109"/>
      <c r="K9" s="108"/>
      <c r="L9" s="293"/>
    </row>
    <row r="10" spans="1:24" s="111" customFormat="1" ht="15.6">
      <c r="A10" s="683"/>
      <c r="B10" s="684"/>
      <c r="C10" s="684"/>
      <c r="D10" s="130"/>
      <c r="F10" s="109"/>
      <c r="K10" s="108"/>
      <c r="L10" s="293"/>
    </row>
    <row r="11" spans="1:24" s="111" customFormat="1" ht="15.6">
      <c r="A11" s="683"/>
      <c r="B11" s="493">
        <f>J19+J22</f>
        <v>0</v>
      </c>
      <c r="C11" s="493">
        <v>0</v>
      </c>
      <c r="D11" s="495"/>
      <c r="F11" s="109"/>
      <c r="K11" s="108"/>
      <c r="L11" s="293"/>
    </row>
    <row r="12" spans="1:24" s="111" customFormat="1" ht="16.2" thickBot="1">
      <c r="A12" s="108"/>
      <c r="B12" s="130"/>
      <c r="C12" s="130"/>
      <c r="D12" s="130"/>
      <c r="F12" s="109"/>
      <c r="K12" s="108"/>
      <c r="L12" s="293"/>
    </row>
    <row r="13" spans="1:24" ht="15" customHeight="1" thickBot="1">
      <c r="A13" s="612" t="s">
        <v>183</v>
      </c>
      <c r="B13" s="612"/>
      <c r="C13" s="612"/>
      <c r="D13" s="612"/>
      <c r="E13" s="612"/>
      <c r="F13" s="612"/>
      <c r="G13" s="612"/>
      <c r="H13" s="612"/>
      <c r="I13" s="612"/>
      <c r="J13" s="612"/>
      <c r="K13" s="107"/>
      <c r="M13" s="37" t="s">
        <v>74</v>
      </c>
      <c r="N13" s="38"/>
      <c r="O13" s="39"/>
      <c r="P13" s="225">
        <f>'Cumulative Budget Request '!Q6</f>
        <v>566</v>
      </c>
    </row>
    <row r="14" spans="1:24" ht="13.8" thickBot="1">
      <c r="J14" s="33"/>
      <c r="M14" s="40" t="s">
        <v>75</v>
      </c>
      <c r="N14" s="41"/>
      <c r="O14" s="41"/>
      <c r="P14" s="226">
        <f>'Cumulative Budget Request '!Q7</f>
        <v>0.03</v>
      </c>
    </row>
    <row r="15" spans="1:24">
      <c r="A15" s="1" t="s">
        <v>16</v>
      </c>
      <c r="C15" s="58"/>
      <c r="D15" s="58"/>
      <c r="E15" s="8"/>
      <c r="F15" s="8"/>
      <c r="G15" s="8"/>
      <c r="H15" s="8"/>
      <c r="I15" s="8"/>
      <c r="J15" s="45"/>
      <c r="L15" s="58" t="s">
        <v>118</v>
      </c>
      <c r="M15" s="71" t="s">
        <v>80</v>
      </c>
      <c r="N15" s="71"/>
      <c r="O15" s="71" t="s">
        <v>245</v>
      </c>
      <c r="P15" s="71" t="s">
        <v>108</v>
      </c>
      <c r="Q15" s="71" t="s">
        <v>18</v>
      </c>
      <c r="R15" s="71"/>
      <c r="T15" s="660" t="s">
        <v>116</v>
      </c>
      <c r="U15" s="660"/>
      <c r="V15" s="660"/>
      <c r="W15" s="660"/>
      <c r="X15" s="660"/>
    </row>
    <row r="16" spans="1:24">
      <c r="A16" s="1" t="s">
        <v>17</v>
      </c>
      <c r="C16" s="92"/>
      <c r="D16" s="92"/>
      <c r="E16" s="18" t="s">
        <v>2</v>
      </c>
      <c r="F16" s="18" t="s">
        <v>3</v>
      </c>
      <c r="G16" s="18" t="s">
        <v>4</v>
      </c>
      <c r="H16" s="18" t="s">
        <v>8</v>
      </c>
      <c r="I16" s="18" t="s">
        <v>9</v>
      </c>
      <c r="J16" s="46" t="s">
        <v>1</v>
      </c>
      <c r="L16" s="78" t="s">
        <v>117</v>
      </c>
      <c r="M16" s="46" t="s">
        <v>15</v>
      </c>
      <c r="N16" s="46" t="s">
        <v>245</v>
      </c>
      <c r="O16" s="46" t="s">
        <v>101</v>
      </c>
      <c r="P16" s="46" t="s">
        <v>109</v>
      </c>
      <c r="Q16" s="46" t="s">
        <v>111</v>
      </c>
      <c r="R16" s="46" t="s">
        <v>101</v>
      </c>
      <c r="S16" s="23"/>
      <c r="T16" s="24" t="s">
        <v>31</v>
      </c>
      <c r="U16" s="15" t="s">
        <v>32</v>
      </c>
      <c r="V16" s="15" t="s">
        <v>33</v>
      </c>
      <c r="W16" s="15" t="s">
        <v>34</v>
      </c>
      <c r="X16" s="15" t="s">
        <v>35</v>
      </c>
    </row>
    <row r="17" spans="1:28">
      <c r="A17" s="58" t="s">
        <v>61</v>
      </c>
      <c r="B17" s="58" t="s">
        <v>62</v>
      </c>
      <c r="D17" s="4"/>
      <c r="E17" s="3"/>
      <c r="F17" s="3"/>
      <c r="G17" s="3"/>
      <c r="H17" s="3"/>
      <c r="I17" s="3"/>
      <c r="J17" s="47"/>
      <c r="L17" s="24"/>
      <c r="M17" s="63"/>
      <c r="N17" s="63"/>
      <c r="O17" s="63"/>
      <c r="P17" s="229"/>
      <c r="Q17" s="63"/>
      <c r="R17" s="229"/>
      <c r="S17" s="3"/>
      <c r="T17" s="24"/>
      <c r="U17" s="15"/>
      <c r="V17" s="15"/>
      <c r="W17" s="15"/>
      <c r="X17" s="15"/>
      <c r="Y17" s="4"/>
      <c r="Z17" s="4"/>
      <c r="AA17" s="4"/>
      <c r="AB17" s="4"/>
    </row>
    <row r="18" spans="1:28">
      <c r="A18" s="103"/>
      <c r="B18" s="15" t="s">
        <v>334</v>
      </c>
      <c r="D18" s="34" t="s">
        <v>121</v>
      </c>
      <c r="E18" s="100">
        <f>ROUND($Q18*$R18,6)</f>
        <v>0</v>
      </c>
      <c r="F18" s="100">
        <f>ROUND($Q19*$R19,6)</f>
        <v>0</v>
      </c>
      <c r="G18" s="100">
        <f>ROUND($Q20*$R20,6)</f>
        <v>0</v>
      </c>
      <c r="H18" s="100">
        <f>ROUND($Q21*$R21,6)</f>
        <v>0</v>
      </c>
      <c r="I18" s="100">
        <f>ROUND($Q22*$R22,6)</f>
        <v>0</v>
      </c>
      <c r="J18" s="47"/>
      <c r="L18" s="150">
        <v>0</v>
      </c>
      <c r="M18" s="230">
        <f>ROUND(L18/12,2)</f>
        <v>0</v>
      </c>
      <c r="N18" s="230">
        <v>0</v>
      </c>
      <c r="O18" s="224">
        <v>0</v>
      </c>
      <c r="P18" s="227">
        <v>1.03</v>
      </c>
      <c r="Q18" s="228">
        <v>0</v>
      </c>
      <c r="R18" s="224">
        <v>12</v>
      </c>
      <c r="S18" s="3"/>
      <c r="T18" s="25" t="e">
        <f>(E20+E21)/E19</f>
        <v>#DIV/0!</v>
      </c>
      <c r="U18" s="25" t="e">
        <f>(F20+F21)/F19</f>
        <v>#DIV/0!</v>
      </c>
      <c r="V18" s="25" t="e">
        <f>(G20+G21)/G19</f>
        <v>#DIV/0!</v>
      </c>
      <c r="W18" s="25" t="e">
        <f>(H20+H21)/H19</f>
        <v>#DIV/0!</v>
      </c>
      <c r="X18" s="25" t="e">
        <f>(I20+I21)/I19</f>
        <v>#DIV/0!</v>
      </c>
      <c r="Y18" s="4"/>
      <c r="Z18" s="4"/>
      <c r="AA18" s="4"/>
      <c r="AB18" s="4"/>
    </row>
    <row r="19" spans="1:28">
      <c r="B19" s="29" t="s">
        <v>328</v>
      </c>
      <c r="C19" s="100"/>
      <c r="D19" s="74" t="s">
        <v>15</v>
      </c>
      <c r="E19" s="57">
        <f>ROUND((M18+N18)*E18*P18,0)</f>
        <v>0</v>
      </c>
      <c r="F19" s="57">
        <f>ROUND((M18+N18)*F18*P18*P19,0)</f>
        <v>0</v>
      </c>
      <c r="G19" s="57">
        <f>ROUND((M18+N18)*G18*P18*P19*P20,0)</f>
        <v>0</v>
      </c>
      <c r="H19" s="57">
        <f>ROUND((M18+N18)*H18*P18*P19*P20*P21,0)</f>
        <v>0</v>
      </c>
      <c r="I19" s="57">
        <f>ROUND((M18+N18)*I18*P18*P19*P20*P21*P22,0)</f>
        <v>0</v>
      </c>
      <c r="J19" s="172">
        <f>SUM(E19:I19)</f>
        <v>0</v>
      </c>
      <c r="L19" s="231"/>
      <c r="M19" s="63"/>
      <c r="N19" s="63"/>
      <c r="O19" s="63"/>
      <c r="P19" s="227">
        <v>1.03</v>
      </c>
      <c r="Q19" s="228">
        <v>0</v>
      </c>
      <c r="R19" s="224">
        <v>12</v>
      </c>
      <c r="S19" s="17"/>
    </row>
    <row r="20" spans="1:28">
      <c r="A20" s="10"/>
      <c r="B20" s="4"/>
      <c r="C20" s="100"/>
      <c r="D20" s="74" t="s">
        <v>30</v>
      </c>
      <c r="E20" s="57">
        <f>ROUND(E19*$P$13,0)</f>
        <v>0</v>
      </c>
      <c r="F20" s="57">
        <f>ROUND(F19*$P$13,0)</f>
        <v>0</v>
      </c>
      <c r="G20" s="57">
        <f>ROUND(G19*$P$13,0)</f>
        <v>0</v>
      </c>
      <c r="H20" s="57">
        <f>ROUND(H19*$P$13,0)</f>
        <v>0</v>
      </c>
      <c r="I20" s="57">
        <f>ROUND(I19*$P$13,0)</f>
        <v>0</v>
      </c>
      <c r="J20" s="172">
        <f>SUM(E20:I20)</f>
        <v>0</v>
      </c>
      <c r="L20" s="231"/>
      <c r="M20" s="63"/>
      <c r="N20" s="63"/>
      <c r="O20" s="63"/>
      <c r="P20" s="227">
        <v>1.03</v>
      </c>
      <c r="Q20" s="228">
        <v>0</v>
      </c>
      <c r="R20" s="224">
        <v>12</v>
      </c>
      <c r="S20" s="17"/>
      <c r="T20" s="25"/>
      <c r="U20" s="25"/>
      <c r="V20" s="25"/>
      <c r="W20" s="25"/>
      <c r="X20" s="25"/>
    </row>
    <row r="21" spans="1:28" ht="15">
      <c r="A21" s="10"/>
      <c r="B21" s="4"/>
      <c r="C21" s="100"/>
      <c r="D21" s="74" t="s">
        <v>29</v>
      </c>
      <c r="E21" s="184">
        <f>ROUND($P$14*E18,0)</f>
        <v>0</v>
      </c>
      <c r="F21" s="184">
        <f>ROUND($P$14*F18,0)</f>
        <v>0</v>
      </c>
      <c r="G21" s="184">
        <f>ROUND($P$14*G18,0)</f>
        <v>0</v>
      </c>
      <c r="H21" s="184">
        <f>ROUND($P$14*H18,0)</f>
        <v>0</v>
      </c>
      <c r="I21" s="184">
        <f>ROUND($P$14*I18,0)</f>
        <v>0</v>
      </c>
      <c r="J21" s="181">
        <f>SUM(E21:I21)</f>
        <v>0</v>
      </c>
      <c r="L21" s="231"/>
      <c r="M21" s="63"/>
      <c r="N21" s="63"/>
      <c r="O21" s="63"/>
      <c r="P21" s="227">
        <v>1.03</v>
      </c>
      <c r="Q21" s="228">
        <v>0</v>
      </c>
      <c r="R21" s="224">
        <v>12</v>
      </c>
      <c r="S21" s="17"/>
      <c r="T21" s="25"/>
      <c r="U21" s="25"/>
      <c r="V21" s="25"/>
      <c r="W21" s="25"/>
      <c r="X21" s="25"/>
    </row>
    <row r="22" spans="1:28">
      <c r="A22" s="10"/>
      <c r="B22" s="4"/>
      <c r="C22" s="100"/>
      <c r="D22" s="77" t="s">
        <v>171</v>
      </c>
      <c r="E22" s="185">
        <f>SUM(E20:E21)</f>
        <v>0</v>
      </c>
      <c r="F22" s="185">
        <f t="shared" ref="F22:I22" si="0">SUM(F20:F21)</f>
        <v>0</v>
      </c>
      <c r="G22" s="185">
        <f t="shared" si="0"/>
        <v>0</v>
      </c>
      <c r="H22" s="185">
        <f t="shared" si="0"/>
        <v>0</v>
      </c>
      <c r="I22" s="185">
        <f t="shared" si="0"/>
        <v>0</v>
      </c>
      <c r="J22" s="186">
        <f>SUM(J20:J21)</f>
        <v>0</v>
      </c>
      <c r="L22" s="231"/>
      <c r="M22" s="63"/>
      <c r="N22" s="63"/>
      <c r="O22" s="63"/>
      <c r="P22" s="227">
        <v>1.03</v>
      </c>
      <c r="Q22" s="228">
        <v>0</v>
      </c>
      <c r="R22" s="224">
        <v>12</v>
      </c>
      <c r="S22" s="17"/>
      <c r="T22" s="25"/>
      <c r="U22" s="25"/>
      <c r="V22" s="25"/>
      <c r="W22" s="25"/>
      <c r="X22" s="25"/>
    </row>
    <row r="23" spans="1:28">
      <c r="A23" s="10"/>
      <c r="B23" s="4"/>
      <c r="C23" s="100"/>
      <c r="D23" s="74"/>
      <c r="E23" s="17"/>
      <c r="F23" s="17"/>
      <c r="G23" s="17"/>
      <c r="H23" s="17"/>
      <c r="I23" s="17"/>
      <c r="J23" s="26"/>
      <c r="L23" s="231"/>
      <c r="M23" s="63"/>
      <c r="N23" s="63"/>
      <c r="O23" s="63"/>
      <c r="P23" s="32"/>
      <c r="Q23" s="63"/>
      <c r="R23" s="32"/>
      <c r="S23" s="17"/>
      <c r="T23" s="5"/>
      <c r="U23" s="4"/>
    </row>
    <row r="24" spans="1:28">
      <c r="A24" s="494"/>
      <c r="B24" s="15" t="s">
        <v>334</v>
      </c>
      <c r="C24" s="101"/>
      <c r="D24" s="34" t="s">
        <v>121</v>
      </c>
      <c r="E24" s="100">
        <f>ROUND($Q24*$R24,6)</f>
        <v>0</v>
      </c>
      <c r="F24" s="100">
        <f>ROUND($Q25*$R25,6)</f>
        <v>0</v>
      </c>
      <c r="G24" s="100">
        <f>ROUND($Q26*$R26,6)</f>
        <v>0</v>
      </c>
      <c r="H24" s="100">
        <f>ROUND($Q27*$R27,6)</f>
        <v>0</v>
      </c>
      <c r="I24" s="100">
        <f>ROUND($Q28*$R28,6)</f>
        <v>0</v>
      </c>
      <c r="J24" s="47"/>
      <c r="L24" s="150">
        <v>0</v>
      </c>
      <c r="M24" s="230">
        <f>ROUND(L24/12,2)</f>
        <v>0</v>
      </c>
      <c r="N24" s="230">
        <v>0</v>
      </c>
      <c r="O24" s="224">
        <v>0</v>
      </c>
      <c r="P24" s="227">
        <v>1.03</v>
      </c>
      <c r="Q24" s="228">
        <v>0</v>
      </c>
      <c r="R24" s="76">
        <f>$R$18</f>
        <v>12</v>
      </c>
      <c r="S24" s="3"/>
      <c r="T24" s="25" t="e">
        <f>(E26+E27)/E25</f>
        <v>#DIV/0!</v>
      </c>
      <c r="U24" s="25" t="e">
        <f>(F26+F27)/F25</f>
        <v>#DIV/0!</v>
      </c>
      <c r="V24" s="25" t="e">
        <f>(G26+G27)/G25</f>
        <v>#DIV/0!</v>
      </c>
      <c r="W24" s="25" t="e">
        <f>(H26+H27)/H25</f>
        <v>#DIV/0!</v>
      </c>
      <c r="X24" s="25" t="e">
        <f>(I26+I27)/I25</f>
        <v>#DIV/0!</v>
      </c>
    </row>
    <row r="25" spans="1:28">
      <c r="A25" s="10"/>
      <c r="B25" s="29" t="s">
        <v>328</v>
      </c>
      <c r="C25" s="100"/>
      <c r="D25" s="74" t="s">
        <v>15</v>
      </c>
      <c r="E25" s="57">
        <f>ROUND((M24+N24)*E24*P24,0)</f>
        <v>0</v>
      </c>
      <c r="F25" s="57">
        <f>ROUND((M24+N24)*F24*P24*P25,0)</f>
        <v>0</v>
      </c>
      <c r="G25" s="57">
        <f>ROUND((M24+N24)*G24*P24*P25*P26,0)</f>
        <v>0</v>
      </c>
      <c r="H25" s="57">
        <f>ROUND((M24+N24)*H24*P24*P25*P26*P27,0)</f>
        <v>0</v>
      </c>
      <c r="I25" s="57">
        <f>ROUND((M24+N24)*I24*P24*P25*P26*P27*P28,0)</f>
        <v>0</v>
      </c>
      <c r="J25" s="172">
        <f>SUM(E25:I25)</f>
        <v>0</v>
      </c>
      <c r="L25" s="231"/>
      <c r="M25" s="63"/>
      <c r="N25" s="63"/>
      <c r="O25" s="63"/>
      <c r="P25" s="227">
        <v>1.03</v>
      </c>
      <c r="Q25" s="228">
        <v>0</v>
      </c>
      <c r="R25" s="76">
        <f>$R$19</f>
        <v>12</v>
      </c>
      <c r="S25" s="17"/>
    </row>
    <row r="26" spans="1:28" ht="15" customHeight="1">
      <c r="A26" s="10"/>
      <c r="B26" s="4"/>
      <c r="C26" s="100"/>
      <c r="D26" s="74" t="s">
        <v>30</v>
      </c>
      <c r="E26" s="57">
        <f>ROUND(E25*$P$13,0)</f>
        <v>0</v>
      </c>
      <c r="F26" s="57">
        <f>ROUND(F25*$P$13,0)</f>
        <v>0</v>
      </c>
      <c r="G26" s="57">
        <f>ROUND(G25*$P$13,0)</f>
        <v>0</v>
      </c>
      <c r="H26" s="57">
        <f>ROUND(H25*$P$13,0)</f>
        <v>0</v>
      </c>
      <c r="I26" s="57">
        <f>ROUND(I25*$P$13,0)</f>
        <v>0</v>
      </c>
      <c r="J26" s="172">
        <f>SUM(E26:I26)</f>
        <v>0</v>
      </c>
      <c r="L26" s="231"/>
      <c r="M26" s="63"/>
      <c r="N26" s="63"/>
      <c r="O26" s="63"/>
      <c r="P26" s="227">
        <v>1.03</v>
      </c>
      <c r="Q26" s="228">
        <v>0</v>
      </c>
      <c r="R26" s="76">
        <f>$R$20</f>
        <v>12</v>
      </c>
      <c r="S26" s="17"/>
      <c r="T26" s="25"/>
      <c r="U26" s="25"/>
      <c r="V26" s="25"/>
      <c r="W26" s="25"/>
      <c r="X26" s="25"/>
    </row>
    <row r="27" spans="1:28" ht="13.5" customHeight="1">
      <c r="A27" s="10"/>
      <c r="B27" s="4"/>
      <c r="C27" s="100"/>
      <c r="D27" s="74" t="s">
        <v>29</v>
      </c>
      <c r="E27" s="184">
        <f>ROUND($P$14*E24,0)</f>
        <v>0</v>
      </c>
      <c r="F27" s="184">
        <f>ROUND($P$14*F24,0)</f>
        <v>0</v>
      </c>
      <c r="G27" s="184">
        <f>ROUND($P$14*G24,0)</f>
        <v>0</v>
      </c>
      <c r="H27" s="184">
        <f>ROUND($P$14*H24,0)</f>
        <v>0</v>
      </c>
      <c r="I27" s="184">
        <f>ROUND($P$14*I24,0)</f>
        <v>0</v>
      </c>
      <c r="J27" s="181">
        <f>SUM(E27:I27)</f>
        <v>0</v>
      </c>
      <c r="L27" s="231"/>
      <c r="M27" s="63"/>
      <c r="N27" s="63"/>
      <c r="O27" s="63"/>
      <c r="P27" s="227">
        <v>1.03</v>
      </c>
      <c r="Q27" s="228">
        <v>0</v>
      </c>
      <c r="R27" s="76">
        <f>$R$21</f>
        <v>12</v>
      </c>
      <c r="S27" s="17"/>
      <c r="T27" s="25"/>
      <c r="U27" s="25"/>
      <c r="V27" s="25"/>
      <c r="W27" s="25"/>
      <c r="X27" s="25"/>
    </row>
    <row r="28" spans="1:28">
      <c r="A28" s="10"/>
      <c r="B28" s="4"/>
      <c r="C28" s="100"/>
      <c r="D28" s="77" t="s">
        <v>171</v>
      </c>
      <c r="E28" s="185">
        <f>SUM(E26:E27)</f>
        <v>0</v>
      </c>
      <c r="F28" s="185">
        <f t="shared" ref="F28:I28" si="1">SUM(F26:F27)</f>
        <v>0</v>
      </c>
      <c r="G28" s="185">
        <f t="shared" si="1"/>
        <v>0</v>
      </c>
      <c r="H28" s="185">
        <f t="shared" si="1"/>
        <v>0</v>
      </c>
      <c r="I28" s="185">
        <f t="shared" si="1"/>
        <v>0</v>
      </c>
      <c r="J28" s="186">
        <f>SUM(J26:J27)</f>
        <v>0</v>
      </c>
      <c r="L28" s="231"/>
      <c r="M28" s="63"/>
      <c r="N28" s="63"/>
      <c r="O28" s="63"/>
      <c r="P28" s="227">
        <v>1.03</v>
      </c>
      <c r="Q28" s="228">
        <v>0</v>
      </c>
      <c r="R28" s="76">
        <f>$R$22</f>
        <v>12</v>
      </c>
      <c r="S28" s="17"/>
      <c r="T28" s="25"/>
      <c r="U28" s="25"/>
      <c r="V28" s="25"/>
      <c r="W28" s="25"/>
      <c r="X28" s="25"/>
    </row>
    <row r="29" spans="1:28">
      <c r="A29" s="10"/>
      <c r="B29" s="4"/>
      <c r="C29" s="100"/>
      <c r="D29" s="74"/>
      <c r="E29" s="17"/>
      <c r="F29" s="17"/>
      <c r="G29" s="17"/>
      <c r="H29" s="17"/>
      <c r="I29" s="17"/>
      <c r="J29" s="26"/>
      <c r="L29" s="231"/>
      <c r="M29" s="63"/>
      <c r="N29" s="63"/>
      <c r="O29" s="63"/>
      <c r="P29" s="32"/>
      <c r="Q29" s="63"/>
      <c r="R29" s="32"/>
      <c r="S29" s="17"/>
      <c r="T29" s="5"/>
      <c r="U29" s="4"/>
    </row>
    <row r="30" spans="1:28">
      <c r="A30" s="103"/>
      <c r="B30" s="15" t="s">
        <v>60</v>
      </c>
      <c r="C30" s="101"/>
      <c r="D30" s="34" t="s">
        <v>121</v>
      </c>
      <c r="E30" s="100">
        <f>ROUND($Q30*$R30,6)</f>
        <v>0</v>
      </c>
      <c r="F30" s="100">
        <f>ROUND($Q31*$R31,6)</f>
        <v>0</v>
      </c>
      <c r="G30" s="100">
        <f>ROUND($Q32*$R32,6)</f>
        <v>0</v>
      </c>
      <c r="H30" s="100">
        <f>ROUND($Q33*$R33,6)</f>
        <v>0</v>
      </c>
      <c r="I30" s="100">
        <f>ROUND($Q34*$R34,6)</f>
        <v>0</v>
      </c>
      <c r="J30" s="47"/>
      <c r="L30" s="150">
        <v>0</v>
      </c>
      <c r="M30" s="230">
        <f>ROUND(L30/12,2)</f>
        <v>0</v>
      </c>
      <c r="N30" s="230">
        <v>0</v>
      </c>
      <c r="O30" s="224">
        <v>0</v>
      </c>
      <c r="P30" s="227">
        <v>1.03</v>
      </c>
      <c r="Q30" s="228">
        <v>0</v>
      </c>
      <c r="R30" s="76">
        <f>$R$18</f>
        <v>12</v>
      </c>
      <c r="S30" s="3"/>
      <c r="T30" s="25" t="e">
        <f>(E32+E33)/E31</f>
        <v>#DIV/0!</v>
      </c>
      <c r="U30" s="25" t="e">
        <f>(F32+F33)/F31</f>
        <v>#DIV/0!</v>
      </c>
      <c r="V30" s="25" t="e">
        <f>(G32+G33)/G31</f>
        <v>#DIV/0!</v>
      </c>
      <c r="W30" s="25" t="e">
        <f>(H32+H33)/H31</f>
        <v>#DIV/0!</v>
      </c>
      <c r="X30" s="25" t="e">
        <f>(I32+I33)/I31</f>
        <v>#DIV/0!</v>
      </c>
    </row>
    <row r="31" spans="1:28">
      <c r="B31" s="29" t="s">
        <v>328</v>
      </c>
      <c r="C31" s="100"/>
      <c r="D31" s="74" t="s">
        <v>15</v>
      </c>
      <c r="E31" s="57">
        <f>ROUND((M30+N30)*E30*P30,0)</f>
        <v>0</v>
      </c>
      <c r="F31" s="57">
        <f>ROUND((M30+N30)*F30*P30*P31,0)</f>
        <v>0</v>
      </c>
      <c r="G31" s="57">
        <f>ROUND((M30+N30)*G30*P30*P31*P32,0)</f>
        <v>0</v>
      </c>
      <c r="H31" s="57">
        <f>ROUND((M30+N30)*H30*P30*P31*P32*P33,0)</f>
        <v>0</v>
      </c>
      <c r="I31" s="57">
        <f>ROUND((M30+N30)*I30*P30*P31*P32*P33*P34,0)</f>
        <v>0</v>
      </c>
      <c r="J31" s="172">
        <f>SUM(E31:I31)</f>
        <v>0</v>
      </c>
      <c r="L31" s="231"/>
      <c r="M31" s="63"/>
      <c r="N31" s="63"/>
      <c r="O31" s="63"/>
      <c r="P31" s="227">
        <v>1.03</v>
      </c>
      <c r="Q31" s="228">
        <v>0</v>
      </c>
      <c r="R31" s="76">
        <f>$R$19</f>
        <v>12</v>
      </c>
      <c r="S31" s="17"/>
    </row>
    <row r="32" spans="1:28">
      <c r="A32" s="10"/>
      <c r="B32" s="4"/>
      <c r="C32" s="100"/>
      <c r="D32" s="74" t="s">
        <v>30</v>
      </c>
      <c r="E32" s="57">
        <f>ROUND(E31*$P$13,0)</f>
        <v>0</v>
      </c>
      <c r="F32" s="57">
        <f>ROUND(F31*$P$13,0)</f>
        <v>0</v>
      </c>
      <c r="G32" s="57">
        <f>ROUND(G31*$P$13,0)</f>
        <v>0</v>
      </c>
      <c r="H32" s="57">
        <f>ROUND(H31*$P$13,0)</f>
        <v>0</v>
      </c>
      <c r="I32" s="57">
        <f>ROUND(I31*$P$13,0)</f>
        <v>0</v>
      </c>
      <c r="J32" s="172">
        <f>SUM(E32:I32)</f>
        <v>0</v>
      </c>
      <c r="L32" s="231"/>
      <c r="M32" s="63"/>
      <c r="N32" s="63"/>
      <c r="O32" s="63"/>
      <c r="P32" s="227">
        <v>1.03</v>
      </c>
      <c r="Q32" s="228">
        <v>0</v>
      </c>
      <c r="R32" s="76">
        <f>$R$20</f>
        <v>12</v>
      </c>
      <c r="S32" s="17"/>
      <c r="T32" s="25"/>
      <c r="U32" s="25"/>
      <c r="V32" s="25"/>
      <c r="W32" s="25"/>
      <c r="X32" s="25"/>
    </row>
    <row r="33" spans="1:24" ht="15">
      <c r="A33" s="10"/>
      <c r="B33" s="4"/>
      <c r="C33" s="100"/>
      <c r="D33" s="74" t="s">
        <v>29</v>
      </c>
      <c r="E33" s="184">
        <f>ROUND($P$14*E30,0)</f>
        <v>0</v>
      </c>
      <c r="F33" s="184">
        <f>ROUND($P$14*F30,0)</f>
        <v>0</v>
      </c>
      <c r="G33" s="184">
        <f>ROUND($P$14*G30,0)</f>
        <v>0</v>
      </c>
      <c r="H33" s="184">
        <f>ROUND($P$14*H30,0)</f>
        <v>0</v>
      </c>
      <c r="I33" s="184">
        <f>ROUND($P$14*I30,0)</f>
        <v>0</v>
      </c>
      <c r="J33" s="181">
        <f>SUM(E33:I33)</f>
        <v>0</v>
      </c>
      <c r="L33" s="231"/>
      <c r="M33" s="63"/>
      <c r="N33" s="63"/>
      <c r="O33" s="63"/>
      <c r="P33" s="227">
        <v>1.03</v>
      </c>
      <c r="Q33" s="228">
        <v>0</v>
      </c>
      <c r="R33" s="76">
        <f>$R$21</f>
        <v>12</v>
      </c>
      <c r="S33" s="17"/>
      <c r="T33" s="25"/>
      <c r="U33" s="25"/>
      <c r="V33" s="25"/>
      <c r="W33" s="25"/>
      <c r="X33" s="25"/>
    </row>
    <row r="34" spans="1:24">
      <c r="A34" s="10"/>
      <c r="B34" s="4"/>
      <c r="C34" s="100"/>
      <c r="D34" s="77" t="s">
        <v>171</v>
      </c>
      <c r="E34" s="185">
        <f>SUM(E32:E33)</f>
        <v>0</v>
      </c>
      <c r="F34" s="185">
        <f t="shared" ref="F34:I34" si="2">SUM(F32:F33)</f>
        <v>0</v>
      </c>
      <c r="G34" s="185">
        <f t="shared" si="2"/>
        <v>0</v>
      </c>
      <c r="H34" s="185">
        <f t="shared" si="2"/>
        <v>0</v>
      </c>
      <c r="I34" s="185">
        <f t="shared" si="2"/>
        <v>0</v>
      </c>
      <c r="J34" s="186">
        <f>SUM(J32:J33)</f>
        <v>0</v>
      </c>
      <c r="L34" s="231"/>
      <c r="M34" s="63"/>
      <c r="N34" s="63"/>
      <c r="O34" s="63"/>
      <c r="P34" s="227">
        <v>1.03</v>
      </c>
      <c r="Q34" s="228">
        <v>0</v>
      </c>
      <c r="R34" s="76">
        <f>$R$22</f>
        <v>12</v>
      </c>
      <c r="S34" s="17"/>
      <c r="T34" s="25"/>
      <c r="U34" s="25"/>
      <c r="V34" s="25"/>
      <c r="W34" s="25"/>
      <c r="X34" s="25"/>
    </row>
    <row r="35" spans="1:24">
      <c r="A35" s="10"/>
      <c r="B35" s="4"/>
      <c r="C35" s="100"/>
      <c r="D35" s="74"/>
      <c r="E35" s="17"/>
      <c r="F35" s="17"/>
      <c r="G35" s="17"/>
      <c r="H35" s="17"/>
      <c r="I35" s="17"/>
      <c r="J35" s="26"/>
      <c r="L35" s="231"/>
      <c r="M35" s="63"/>
      <c r="N35" s="63"/>
      <c r="O35" s="63"/>
      <c r="P35" s="32"/>
      <c r="Q35" s="63"/>
      <c r="R35" s="32"/>
      <c r="S35" s="17"/>
      <c r="T35" s="5"/>
      <c r="U35" s="4"/>
    </row>
    <row r="36" spans="1:24">
      <c r="A36" s="104"/>
      <c r="B36" s="15" t="s">
        <v>60</v>
      </c>
      <c r="C36" s="101"/>
      <c r="D36" s="34" t="s">
        <v>121</v>
      </c>
      <c r="E36" s="100">
        <f>ROUND($Q36*$R36,6)</f>
        <v>0</v>
      </c>
      <c r="F36" s="100">
        <f>ROUND($Q37*$R37,6)</f>
        <v>0</v>
      </c>
      <c r="G36" s="100">
        <f>ROUND($Q38*$R38,6)</f>
        <v>0</v>
      </c>
      <c r="H36" s="100">
        <f>ROUND($Q39*$R39,6)</f>
        <v>0</v>
      </c>
      <c r="I36" s="100">
        <f>ROUND($Q40*$R40,6)</f>
        <v>0</v>
      </c>
      <c r="J36" s="47"/>
      <c r="L36" s="150">
        <v>0</v>
      </c>
      <c r="M36" s="230">
        <f>ROUND(L36/12,2)</f>
        <v>0</v>
      </c>
      <c r="N36" s="230">
        <v>0</v>
      </c>
      <c r="O36" s="224">
        <v>0</v>
      </c>
      <c r="P36" s="227">
        <v>1.03</v>
      </c>
      <c r="Q36" s="228">
        <v>0</v>
      </c>
      <c r="R36" s="76">
        <f>$R$18</f>
        <v>12</v>
      </c>
      <c r="S36" s="3"/>
      <c r="T36" s="25" t="e">
        <f>(E38+E39)/E37</f>
        <v>#DIV/0!</v>
      </c>
      <c r="U36" s="25" t="e">
        <f>(F38+F39)/F37</f>
        <v>#DIV/0!</v>
      </c>
      <c r="V36" s="25" t="e">
        <f>(G38+G39)/G37</f>
        <v>#DIV/0!</v>
      </c>
      <c r="W36" s="25" t="e">
        <f>(H38+H39)/H37</f>
        <v>#DIV/0!</v>
      </c>
      <c r="X36" s="25" t="e">
        <f>(I38+I39)/I37</f>
        <v>#DIV/0!</v>
      </c>
    </row>
    <row r="37" spans="1:24">
      <c r="A37" s="10"/>
      <c r="B37" s="29" t="s">
        <v>328</v>
      </c>
      <c r="C37" s="100"/>
      <c r="D37" s="74" t="s">
        <v>15</v>
      </c>
      <c r="E37" s="57">
        <f>ROUND((M36+N36)*E36*P36,0)</f>
        <v>0</v>
      </c>
      <c r="F37" s="57">
        <f>ROUND((M36+N36)*F36*P36*P37,0)</f>
        <v>0</v>
      </c>
      <c r="G37" s="57">
        <f>ROUND((M36+N36)*G36*P36*P37*P38,0)</f>
        <v>0</v>
      </c>
      <c r="H37" s="57">
        <f>ROUND((M36+N36)*H36*P36*P37*P38*P39,0)</f>
        <v>0</v>
      </c>
      <c r="I37" s="57">
        <f>ROUND((M36+N36)*I36*P36*P37*P38*P39*P40,0)</f>
        <v>0</v>
      </c>
      <c r="J37" s="172">
        <f>SUM(E37:I37)</f>
        <v>0</v>
      </c>
      <c r="L37" s="231"/>
      <c r="M37" s="63"/>
      <c r="N37" s="63"/>
      <c r="O37" s="63"/>
      <c r="P37" s="227">
        <v>1.03</v>
      </c>
      <c r="Q37" s="228">
        <v>0</v>
      </c>
      <c r="R37" s="76">
        <f>$R$19</f>
        <v>12</v>
      </c>
      <c r="S37" s="17"/>
    </row>
    <row r="38" spans="1:24">
      <c r="A38" s="10"/>
      <c r="B38" s="4"/>
      <c r="C38" s="100"/>
      <c r="D38" s="74" t="s">
        <v>30</v>
      </c>
      <c r="E38" s="57">
        <f>ROUND(E37*$P$13,0)</f>
        <v>0</v>
      </c>
      <c r="F38" s="57">
        <f>ROUND(F37*$P$13,0)</f>
        <v>0</v>
      </c>
      <c r="G38" s="57">
        <f>ROUND(G37*$P$13,0)</f>
        <v>0</v>
      </c>
      <c r="H38" s="57">
        <f>ROUND(H37*$P$13,0)</f>
        <v>0</v>
      </c>
      <c r="I38" s="57">
        <f>ROUND(I37*$P$13,0)</f>
        <v>0</v>
      </c>
      <c r="J38" s="172">
        <f>SUM(E38:I38)</f>
        <v>0</v>
      </c>
      <c r="L38" s="231"/>
      <c r="M38" s="63"/>
      <c r="N38" s="63"/>
      <c r="O38" s="63"/>
      <c r="P38" s="227">
        <v>1.03</v>
      </c>
      <c r="Q38" s="228">
        <v>0</v>
      </c>
      <c r="R38" s="76">
        <f>$R$20</f>
        <v>12</v>
      </c>
      <c r="S38" s="17"/>
      <c r="T38" s="25"/>
      <c r="U38" s="25"/>
      <c r="V38" s="25"/>
      <c r="W38" s="25"/>
      <c r="X38" s="25"/>
    </row>
    <row r="39" spans="1:24" ht="15">
      <c r="A39" s="10"/>
      <c r="B39" s="4"/>
      <c r="C39" s="100"/>
      <c r="D39" s="74" t="s">
        <v>29</v>
      </c>
      <c r="E39" s="184">
        <f>ROUND($P$14*E36,0)</f>
        <v>0</v>
      </c>
      <c r="F39" s="184">
        <f>ROUND($P$14*F36,0)</f>
        <v>0</v>
      </c>
      <c r="G39" s="184">
        <f>ROUND($P$14*G36,0)</f>
        <v>0</v>
      </c>
      <c r="H39" s="184">
        <f>ROUND($P$14*H36,0)</f>
        <v>0</v>
      </c>
      <c r="I39" s="184">
        <f>ROUND($P$14*I36,0)</f>
        <v>0</v>
      </c>
      <c r="J39" s="181">
        <f>SUM(E39:I39)</f>
        <v>0</v>
      </c>
      <c r="L39" s="231"/>
      <c r="M39" s="63"/>
      <c r="N39" s="63"/>
      <c r="O39" s="63"/>
      <c r="P39" s="227">
        <v>1.03</v>
      </c>
      <c r="Q39" s="228">
        <v>0</v>
      </c>
      <c r="R39" s="76">
        <f>$R$21</f>
        <v>12</v>
      </c>
      <c r="S39" s="17"/>
      <c r="T39" s="25"/>
      <c r="U39" s="25"/>
      <c r="V39" s="25"/>
      <c r="W39" s="25"/>
      <c r="X39" s="25"/>
    </row>
    <row r="40" spans="1:24">
      <c r="A40" s="10"/>
      <c r="B40" s="4"/>
      <c r="C40" s="100"/>
      <c r="D40" s="77" t="s">
        <v>171</v>
      </c>
      <c r="E40" s="185">
        <f>SUM(E38:E39)</f>
        <v>0</v>
      </c>
      <c r="F40" s="185">
        <f t="shared" ref="F40:I40" si="3">SUM(F38:F39)</f>
        <v>0</v>
      </c>
      <c r="G40" s="185">
        <f t="shared" si="3"/>
        <v>0</v>
      </c>
      <c r="H40" s="185">
        <f t="shared" si="3"/>
        <v>0</v>
      </c>
      <c r="I40" s="185">
        <f t="shared" si="3"/>
        <v>0</v>
      </c>
      <c r="J40" s="186">
        <f>SUM(J38:J39)</f>
        <v>0</v>
      </c>
      <c r="L40" s="231"/>
      <c r="M40" s="63"/>
      <c r="N40" s="63"/>
      <c r="O40" s="63"/>
      <c r="P40" s="227">
        <v>1.03</v>
      </c>
      <c r="Q40" s="228">
        <v>0</v>
      </c>
      <c r="R40" s="76">
        <f>$R$22</f>
        <v>12</v>
      </c>
      <c r="S40" s="17"/>
      <c r="T40" s="25"/>
      <c r="U40" s="25"/>
      <c r="V40" s="25"/>
      <c r="W40" s="25"/>
      <c r="X40" s="25"/>
    </row>
    <row r="41" spans="1:24">
      <c r="A41" s="10"/>
      <c r="B41" s="4"/>
      <c r="C41" s="100"/>
      <c r="D41" s="74"/>
      <c r="E41" s="17"/>
      <c r="F41" s="17"/>
      <c r="G41" s="17"/>
      <c r="H41" s="17"/>
      <c r="I41" s="17"/>
      <c r="J41" s="26"/>
      <c r="L41" s="231"/>
      <c r="M41" s="63"/>
      <c r="N41" s="63"/>
      <c r="O41" s="63"/>
      <c r="P41" s="32"/>
      <c r="Q41" s="63"/>
      <c r="R41" s="32"/>
      <c r="S41" s="17"/>
      <c r="T41" s="5"/>
      <c r="U41" s="4"/>
    </row>
    <row r="42" spans="1:24">
      <c r="A42" s="104"/>
      <c r="B42" s="15" t="s">
        <v>60</v>
      </c>
      <c r="C42" s="101"/>
      <c r="D42" s="34" t="s">
        <v>121</v>
      </c>
      <c r="E42" s="100">
        <f>ROUND($Q42*$R42,6)</f>
        <v>0</v>
      </c>
      <c r="F42" s="100">
        <f>ROUND($Q43*$R43,6)</f>
        <v>0</v>
      </c>
      <c r="G42" s="100">
        <f>ROUND($Q44*$R44,6)</f>
        <v>0</v>
      </c>
      <c r="H42" s="100">
        <f>ROUND($Q45*$R45,6)</f>
        <v>0</v>
      </c>
      <c r="I42" s="100">
        <f>ROUND($Q46*$R46,6)</f>
        <v>0</v>
      </c>
      <c r="J42" s="47"/>
      <c r="L42" s="150">
        <v>0</v>
      </c>
      <c r="M42" s="230">
        <f>ROUND(L42/12,2)</f>
        <v>0</v>
      </c>
      <c r="N42" s="230">
        <v>0</v>
      </c>
      <c r="O42" s="224">
        <v>0</v>
      </c>
      <c r="P42" s="227">
        <v>1.03</v>
      </c>
      <c r="Q42" s="228">
        <v>0</v>
      </c>
      <c r="R42" s="76">
        <f>$R$18</f>
        <v>12</v>
      </c>
      <c r="S42" s="3"/>
      <c r="T42" s="25" t="e">
        <f>(E44+E45)/E43</f>
        <v>#DIV/0!</v>
      </c>
      <c r="U42" s="25" t="e">
        <f>(F44+F45)/F43</f>
        <v>#DIV/0!</v>
      </c>
      <c r="V42" s="25" t="e">
        <f>(G44+G45)/G43</f>
        <v>#DIV/0!</v>
      </c>
      <c r="W42" s="25" t="e">
        <f>(H44+H45)/H43</f>
        <v>#DIV/0!</v>
      </c>
      <c r="X42" s="25" t="e">
        <f>(I44+I45)/I43</f>
        <v>#DIV/0!</v>
      </c>
    </row>
    <row r="43" spans="1:24">
      <c r="A43" s="10"/>
      <c r="B43" s="29" t="s">
        <v>328</v>
      </c>
      <c r="C43" s="100"/>
      <c r="D43" s="74" t="s">
        <v>15</v>
      </c>
      <c r="E43" s="57">
        <f>ROUND((M42+N42)*E42*P42,0)</f>
        <v>0</v>
      </c>
      <c r="F43" s="57">
        <f>ROUND((M42+N42)*F42*P42*P43,0)</f>
        <v>0</v>
      </c>
      <c r="G43" s="57">
        <f>ROUND((M42+N42)*G42*P42*P43*P44,0)</f>
        <v>0</v>
      </c>
      <c r="H43" s="57">
        <f>ROUND((M42+N42)*H42*P42*P43*P44*P45,0)</f>
        <v>0</v>
      </c>
      <c r="I43" s="57">
        <f>ROUND((M42+N42)*I42*P42*P43*P44*P45*P46,0)</f>
        <v>0</v>
      </c>
      <c r="J43" s="172">
        <f>SUM(E43:I43)</f>
        <v>0</v>
      </c>
      <c r="L43" s="231"/>
      <c r="M43" s="63"/>
      <c r="N43" s="63"/>
      <c r="O43" s="63"/>
      <c r="P43" s="227">
        <v>1.03</v>
      </c>
      <c r="Q43" s="228">
        <v>0</v>
      </c>
      <c r="R43" s="76">
        <f>$R$19</f>
        <v>12</v>
      </c>
      <c r="S43" s="17"/>
    </row>
    <row r="44" spans="1:24">
      <c r="A44" s="10"/>
      <c r="B44" s="4"/>
      <c r="C44" s="100"/>
      <c r="D44" s="74" t="s">
        <v>30</v>
      </c>
      <c r="E44" s="57">
        <f>ROUND(E43*$P$13,0)</f>
        <v>0</v>
      </c>
      <c r="F44" s="57">
        <f>ROUND(F43*$P$13,0)</f>
        <v>0</v>
      </c>
      <c r="G44" s="57">
        <f>ROUND(G43*$P$13,0)</f>
        <v>0</v>
      </c>
      <c r="H44" s="57">
        <f>ROUND(H43*$P$13,0)</f>
        <v>0</v>
      </c>
      <c r="I44" s="57">
        <f>ROUND(I43*$P$13,0)</f>
        <v>0</v>
      </c>
      <c r="J44" s="172">
        <f>SUM(E44:I44)</f>
        <v>0</v>
      </c>
      <c r="L44" s="231"/>
      <c r="M44" s="63"/>
      <c r="N44" s="63"/>
      <c r="O44" s="63"/>
      <c r="P44" s="227">
        <v>1.03</v>
      </c>
      <c r="Q44" s="228">
        <v>0</v>
      </c>
      <c r="R44" s="76">
        <f>$R$20</f>
        <v>12</v>
      </c>
      <c r="S44" s="17"/>
      <c r="T44" s="25"/>
      <c r="U44" s="25"/>
      <c r="V44" s="25"/>
      <c r="W44" s="25"/>
      <c r="X44" s="25"/>
    </row>
    <row r="45" spans="1:24" ht="15">
      <c r="A45" s="10"/>
      <c r="B45" s="4"/>
      <c r="C45" s="100"/>
      <c r="D45" s="74" t="s">
        <v>29</v>
      </c>
      <c r="E45" s="184">
        <f>ROUND($P$14*E42,0)</f>
        <v>0</v>
      </c>
      <c r="F45" s="184">
        <f>ROUND($P$14*F42,0)</f>
        <v>0</v>
      </c>
      <c r="G45" s="184">
        <f>ROUND($P$14*G42,0)</f>
        <v>0</v>
      </c>
      <c r="H45" s="184">
        <f>ROUND($P$14*H42,0)</f>
        <v>0</v>
      </c>
      <c r="I45" s="184">
        <f>ROUND($P$14*I42,0)</f>
        <v>0</v>
      </c>
      <c r="J45" s="181">
        <f>SUM(E45:I45)</f>
        <v>0</v>
      </c>
      <c r="L45" s="231"/>
      <c r="M45" s="63"/>
      <c r="N45" s="63"/>
      <c r="O45" s="63"/>
      <c r="P45" s="227">
        <v>1.03</v>
      </c>
      <c r="Q45" s="228">
        <v>0</v>
      </c>
      <c r="R45" s="76">
        <f>$R$21</f>
        <v>12</v>
      </c>
      <c r="S45" s="17"/>
      <c r="T45" s="25"/>
      <c r="U45" s="25"/>
      <c r="V45" s="25"/>
      <c r="W45" s="25"/>
      <c r="X45" s="25"/>
    </row>
    <row r="46" spans="1:24">
      <c r="A46" s="10"/>
      <c r="B46" s="4"/>
      <c r="C46" s="100"/>
      <c r="D46" s="77" t="s">
        <v>171</v>
      </c>
      <c r="E46" s="185">
        <f>SUM(E44:E45)</f>
        <v>0</v>
      </c>
      <c r="F46" s="185">
        <f t="shared" ref="F46:I46" si="4">SUM(F44:F45)</f>
        <v>0</v>
      </c>
      <c r="G46" s="185">
        <f t="shared" si="4"/>
        <v>0</v>
      </c>
      <c r="H46" s="185">
        <f t="shared" si="4"/>
        <v>0</v>
      </c>
      <c r="I46" s="185">
        <f t="shared" si="4"/>
        <v>0</v>
      </c>
      <c r="J46" s="186">
        <f>SUM(J44:J45)</f>
        <v>0</v>
      </c>
      <c r="L46" s="231"/>
      <c r="M46" s="63"/>
      <c r="N46" s="63"/>
      <c r="O46" s="63"/>
      <c r="P46" s="227">
        <v>1.03</v>
      </c>
      <c r="Q46" s="228">
        <v>0</v>
      </c>
      <c r="R46" s="76">
        <f>$R$22</f>
        <v>12</v>
      </c>
      <c r="S46" s="17"/>
      <c r="T46" s="25"/>
      <c r="U46" s="25"/>
      <c r="V46" s="25"/>
      <c r="W46" s="25"/>
      <c r="X46" s="25"/>
    </row>
    <row r="47" spans="1:24">
      <c r="A47" s="10"/>
      <c r="B47" s="4"/>
      <c r="C47" s="100"/>
      <c r="D47" s="74"/>
      <c r="E47" s="17"/>
      <c r="F47" s="17"/>
      <c r="G47" s="17"/>
      <c r="H47" s="17"/>
      <c r="I47" s="17"/>
      <c r="J47" s="26"/>
      <c r="L47" s="231"/>
      <c r="M47" s="63"/>
      <c r="N47" s="63"/>
      <c r="O47" s="63"/>
      <c r="P47" s="32"/>
      <c r="Q47" s="63"/>
      <c r="R47" s="32"/>
      <c r="S47" s="17"/>
      <c r="T47" s="5"/>
      <c r="U47" s="4"/>
    </row>
    <row r="48" spans="1:24">
      <c r="A48" s="104"/>
      <c r="B48" s="15" t="s">
        <v>123</v>
      </c>
      <c r="C48" s="101"/>
      <c r="D48" s="34" t="s">
        <v>121</v>
      </c>
      <c r="E48" s="100">
        <f>ROUND($Q48*$R48,6)</f>
        <v>0</v>
      </c>
      <c r="F48" s="100">
        <f>ROUND($Q49*$R49,6)</f>
        <v>0</v>
      </c>
      <c r="G48" s="100">
        <f>ROUND($Q50*$R50,6)</f>
        <v>0</v>
      </c>
      <c r="H48" s="100">
        <f>ROUND($Q51*$R51,6)</f>
        <v>0</v>
      </c>
      <c r="I48" s="100">
        <f>ROUND($Q52*$R52,6)</f>
        <v>0</v>
      </c>
      <c r="J48" s="47"/>
      <c r="L48" s="150">
        <v>0</v>
      </c>
      <c r="M48" s="230">
        <f>ROUND(L48/12,2)</f>
        <v>0</v>
      </c>
      <c r="N48" s="230">
        <v>0</v>
      </c>
      <c r="O48" s="224">
        <v>0</v>
      </c>
      <c r="P48" s="227">
        <v>1.03</v>
      </c>
      <c r="Q48" s="228">
        <v>0</v>
      </c>
      <c r="R48" s="76">
        <f>$R$18</f>
        <v>12</v>
      </c>
      <c r="S48" s="3"/>
      <c r="T48" s="25" t="e">
        <f>(E50+E51)/E49</f>
        <v>#DIV/0!</v>
      </c>
      <c r="U48" s="25" t="e">
        <f>(F50+F51)/F49</f>
        <v>#DIV/0!</v>
      </c>
      <c r="V48" s="25" t="e">
        <f>(G50+G51)/G49</f>
        <v>#DIV/0!</v>
      </c>
      <c r="W48" s="25" t="e">
        <f>(H50+H51)/H49</f>
        <v>#DIV/0!</v>
      </c>
      <c r="X48" s="25" t="e">
        <f>(I50+I51)/I49</f>
        <v>#DIV/0!</v>
      </c>
    </row>
    <row r="49" spans="1:24">
      <c r="A49" s="10"/>
      <c r="B49" s="29" t="s">
        <v>328</v>
      </c>
      <c r="C49" s="100"/>
      <c r="D49" s="74" t="s">
        <v>15</v>
      </c>
      <c r="E49" s="57">
        <f>ROUND((M48+N48)*E48*P48,0)</f>
        <v>0</v>
      </c>
      <c r="F49" s="57">
        <f>ROUND((M48+N48)*F48*P48*P49,0)</f>
        <v>0</v>
      </c>
      <c r="G49" s="57">
        <f>ROUND((M48+N48)*G48*P48*P49*P50,0)</f>
        <v>0</v>
      </c>
      <c r="H49" s="57">
        <f>ROUND((M48+N48)*H48*P48*P49*P50*P51,0)</f>
        <v>0</v>
      </c>
      <c r="I49" s="57">
        <f>ROUND((M48+N48)*I48*P48*P49*P50*P51*P52,0)</f>
        <v>0</v>
      </c>
      <c r="J49" s="172">
        <f>SUM(E49:I49)</f>
        <v>0</v>
      </c>
      <c r="L49" s="231"/>
      <c r="M49" s="63"/>
      <c r="N49" s="63"/>
      <c r="O49" s="63"/>
      <c r="P49" s="227">
        <v>1.03</v>
      </c>
      <c r="Q49" s="228">
        <v>0</v>
      </c>
      <c r="R49" s="76">
        <f>$R$19</f>
        <v>12</v>
      </c>
      <c r="S49" s="17"/>
    </row>
    <row r="50" spans="1:24">
      <c r="A50" s="10"/>
      <c r="B50" s="4"/>
      <c r="C50" s="100"/>
      <c r="D50" s="74" t="s">
        <v>30</v>
      </c>
      <c r="E50" s="57">
        <f>ROUND(E49*$P$13,0)</f>
        <v>0</v>
      </c>
      <c r="F50" s="57">
        <f>ROUND(F49*$P$13,0)</f>
        <v>0</v>
      </c>
      <c r="G50" s="57">
        <f>ROUND(G49*$P$13,0)</f>
        <v>0</v>
      </c>
      <c r="H50" s="57">
        <f>ROUND(H49*$P$13,0)</f>
        <v>0</v>
      </c>
      <c r="I50" s="57">
        <f>ROUND(I49*$P$13,0)</f>
        <v>0</v>
      </c>
      <c r="J50" s="172">
        <f>SUM(E50:I50)</f>
        <v>0</v>
      </c>
      <c r="L50" s="231"/>
      <c r="M50" s="63"/>
      <c r="N50" s="63"/>
      <c r="O50" s="63"/>
      <c r="P50" s="227">
        <v>1.03</v>
      </c>
      <c r="Q50" s="228">
        <v>0</v>
      </c>
      <c r="R50" s="76">
        <f>$R$20</f>
        <v>12</v>
      </c>
      <c r="S50" s="17"/>
      <c r="T50" s="25"/>
      <c r="U50" s="25"/>
      <c r="V50" s="25"/>
      <c r="W50" s="25"/>
      <c r="X50" s="25"/>
    </row>
    <row r="51" spans="1:24" ht="15">
      <c r="A51" s="10"/>
      <c r="B51" s="4"/>
      <c r="C51" s="100"/>
      <c r="D51" s="74" t="s">
        <v>29</v>
      </c>
      <c r="E51" s="184">
        <f>ROUND($P$14*E48,0)</f>
        <v>0</v>
      </c>
      <c r="F51" s="184">
        <f>ROUND($P$14*F48,0)</f>
        <v>0</v>
      </c>
      <c r="G51" s="184">
        <f>ROUND($P$14*G48,0)</f>
        <v>0</v>
      </c>
      <c r="H51" s="184">
        <f>ROUND($P$14*H48,0)</f>
        <v>0</v>
      </c>
      <c r="I51" s="184">
        <f>ROUND($P$14*I48,0)</f>
        <v>0</v>
      </c>
      <c r="J51" s="181">
        <f>SUM(E51:I51)</f>
        <v>0</v>
      </c>
      <c r="L51" s="231"/>
      <c r="M51" s="63"/>
      <c r="N51" s="63"/>
      <c r="O51" s="63"/>
      <c r="P51" s="227">
        <v>1.03</v>
      </c>
      <c r="Q51" s="228">
        <v>0</v>
      </c>
      <c r="R51" s="76">
        <f>$R$21</f>
        <v>12</v>
      </c>
      <c r="S51" s="17"/>
      <c r="T51" s="25"/>
      <c r="U51" s="25"/>
      <c r="V51" s="25"/>
      <c r="W51" s="25"/>
      <c r="X51" s="25"/>
    </row>
    <row r="52" spans="1:24">
      <c r="A52" s="10"/>
      <c r="B52" s="4"/>
      <c r="C52" s="100"/>
      <c r="D52" s="77" t="s">
        <v>171</v>
      </c>
      <c r="E52" s="185">
        <f>SUM(E50:E51)</f>
        <v>0</v>
      </c>
      <c r="F52" s="185">
        <f t="shared" ref="F52:I52" si="5">SUM(F50:F51)</f>
        <v>0</v>
      </c>
      <c r="G52" s="185">
        <f t="shared" si="5"/>
        <v>0</v>
      </c>
      <c r="H52" s="185">
        <f t="shared" si="5"/>
        <v>0</v>
      </c>
      <c r="I52" s="185">
        <f t="shared" si="5"/>
        <v>0</v>
      </c>
      <c r="J52" s="186">
        <f>SUM(J50:J51)</f>
        <v>0</v>
      </c>
      <c r="L52" s="231"/>
      <c r="M52" s="63"/>
      <c r="N52" s="63"/>
      <c r="O52" s="63"/>
      <c r="P52" s="227">
        <v>1.03</v>
      </c>
      <c r="Q52" s="228">
        <v>0</v>
      </c>
      <c r="R52" s="76">
        <f>$R$22</f>
        <v>12</v>
      </c>
      <c r="S52" s="17"/>
      <c r="T52" s="25"/>
      <c r="U52" s="25"/>
      <c r="V52" s="25"/>
      <c r="W52" s="25"/>
      <c r="X52" s="25"/>
    </row>
    <row r="53" spans="1:24">
      <c r="A53" s="10"/>
      <c r="B53" s="4"/>
      <c r="C53" s="100"/>
      <c r="D53" s="74"/>
      <c r="E53" s="17"/>
      <c r="F53" s="17"/>
      <c r="G53" s="17"/>
      <c r="H53" s="17"/>
      <c r="I53" s="17"/>
      <c r="J53" s="26"/>
      <c r="L53" s="231"/>
      <c r="M53" s="63"/>
      <c r="N53" s="63"/>
      <c r="O53" s="63"/>
      <c r="P53" s="32"/>
      <c r="Q53" s="63"/>
      <c r="R53" s="32"/>
      <c r="S53" s="17"/>
      <c r="T53" s="5"/>
      <c r="U53" s="4"/>
    </row>
    <row r="54" spans="1:24">
      <c r="A54" s="104"/>
      <c r="B54" s="15" t="s">
        <v>123</v>
      </c>
      <c r="C54" s="101"/>
      <c r="D54" s="34" t="s">
        <v>121</v>
      </c>
      <c r="E54" s="100">
        <f>ROUND($Q54*$R54,6)</f>
        <v>0</v>
      </c>
      <c r="F54" s="100">
        <f>ROUND($Q55*$R55,6)</f>
        <v>0</v>
      </c>
      <c r="G54" s="100">
        <f>ROUND($Q56*$R56,6)</f>
        <v>0</v>
      </c>
      <c r="H54" s="100">
        <f>ROUND($Q57*$R57,6)</f>
        <v>0</v>
      </c>
      <c r="I54" s="100">
        <f>ROUND($Q58*$R58,6)</f>
        <v>0</v>
      </c>
      <c r="J54" s="47"/>
      <c r="L54" s="150">
        <v>0</v>
      </c>
      <c r="M54" s="230">
        <f>ROUND(L54/12,2)</f>
        <v>0</v>
      </c>
      <c r="N54" s="230">
        <v>0</v>
      </c>
      <c r="O54" s="224">
        <v>0</v>
      </c>
      <c r="P54" s="227">
        <v>1.03</v>
      </c>
      <c r="Q54" s="228">
        <v>0</v>
      </c>
      <c r="R54" s="76">
        <f>$R$18</f>
        <v>12</v>
      </c>
      <c r="S54" s="3"/>
      <c r="T54" s="25" t="e">
        <f>(E56+E57)/E55</f>
        <v>#DIV/0!</v>
      </c>
      <c r="U54" s="25" t="e">
        <f>(F56+F57)/F55</f>
        <v>#DIV/0!</v>
      </c>
      <c r="V54" s="25" t="e">
        <f>(G56+G57)/G55</f>
        <v>#DIV/0!</v>
      </c>
      <c r="W54" s="25" t="e">
        <f>(H56+H57)/H55</f>
        <v>#DIV/0!</v>
      </c>
      <c r="X54" s="25" t="e">
        <f>(I56+I57)/I55</f>
        <v>#DIV/0!</v>
      </c>
    </row>
    <row r="55" spans="1:24">
      <c r="A55" s="10"/>
      <c r="B55" s="29" t="s">
        <v>328</v>
      </c>
      <c r="C55" s="100"/>
      <c r="D55" s="74" t="s">
        <v>15</v>
      </c>
      <c r="E55" s="57">
        <f>ROUND((M54+N54)*E54*P54,0)</f>
        <v>0</v>
      </c>
      <c r="F55" s="57">
        <f>ROUND((M54+N54)*F54*P54*P55,0)</f>
        <v>0</v>
      </c>
      <c r="G55" s="57">
        <f>ROUND((M54+N54)*G54*P54*P55*P56,0)</f>
        <v>0</v>
      </c>
      <c r="H55" s="57">
        <f>ROUND((M54+N54)*H54*P54*P55*P56*P57,0)</f>
        <v>0</v>
      </c>
      <c r="I55" s="57">
        <f>ROUND((M54+N54)*I54*P54*P55*P56*P57*P58,0)</f>
        <v>0</v>
      </c>
      <c r="J55" s="172">
        <f>SUM(E55:I55)</f>
        <v>0</v>
      </c>
      <c r="L55" s="231"/>
      <c r="M55" s="63"/>
      <c r="N55" s="63"/>
      <c r="O55" s="63"/>
      <c r="P55" s="227">
        <v>1.03</v>
      </c>
      <c r="Q55" s="228">
        <v>0</v>
      </c>
      <c r="R55" s="76">
        <f>$R$19</f>
        <v>12</v>
      </c>
      <c r="S55" s="17"/>
    </row>
    <row r="56" spans="1:24">
      <c r="A56" s="10"/>
      <c r="B56" s="4"/>
      <c r="C56" s="100"/>
      <c r="D56" s="74" t="s">
        <v>30</v>
      </c>
      <c r="E56" s="57">
        <f>ROUND(E55*$P$13,0)</f>
        <v>0</v>
      </c>
      <c r="F56" s="57">
        <f>ROUND(F55*$P$13,0)</f>
        <v>0</v>
      </c>
      <c r="G56" s="57">
        <f>ROUND(G55*$P$13,0)</f>
        <v>0</v>
      </c>
      <c r="H56" s="57">
        <f>ROUND(H55*$P$13,0)</f>
        <v>0</v>
      </c>
      <c r="I56" s="57">
        <f>ROUND(I55*$P$13,0)</f>
        <v>0</v>
      </c>
      <c r="J56" s="172">
        <f>SUM(E56:I56)</f>
        <v>0</v>
      </c>
      <c r="L56" s="231"/>
      <c r="M56" s="63"/>
      <c r="N56" s="63"/>
      <c r="O56" s="63"/>
      <c r="P56" s="227">
        <v>1.03</v>
      </c>
      <c r="Q56" s="228">
        <v>0</v>
      </c>
      <c r="R56" s="76">
        <f>$R$20</f>
        <v>12</v>
      </c>
      <c r="S56" s="17"/>
      <c r="T56" s="25"/>
      <c r="U56" s="25"/>
      <c r="V56" s="25"/>
      <c r="W56" s="25"/>
      <c r="X56" s="25"/>
    </row>
    <row r="57" spans="1:24" ht="15">
      <c r="A57" s="10"/>
      <c r="B57" s="4"/>
      <c r="C57" s="100"/>
      <c r="D57" s="74" t="s">
        <v>29</v>
      </c>
      <c r="E57" s="184">
        <f>ROUND($P$14*E54,0)</f>
        <v>0</v>
      </c>
      <c r="F57" s="184">
        <f>ROUND($P$14*F54,0)</f>
        <v>0</v>
      </c>
      <c r="G57" s="184">
        <f>ROUND($P$14*G54,0)</f>
        <v>0</v>
      </c>
      <c r="H57" s="184">
        <f>ROUND($P$14*H54,0)</f>
        <v>0</v>
      </c>
      <c r="I57" s="184">
        <f>ROUND($P$14*I54,0)</f>
        <v>0</v>
      </c>
      <c r="J57" s="181">
        <f>SUM(E57:I57)</f>
        <v>0</v>
      </c>
      <c r="L57" s="231"/>
      <c r="M57" s="63"/>
      <c r="N57" s="63"/>
      <c r="O57" s="63"/>
      <c r="P57" s="227">
        <v>1.03</v>
      </c>
      <c r="Q57" s="228">
        <v>0</v>
      </c>
      <c r="R57" s="76">
        <f>$R$21</f>
        <v>12</v>
      </c>
      <c r="S57" s="17"/>
      <c r="T57" s="25"/>
      <c r="U57" s="25"/>
      <c r="V57" s="25"/>
      <c r="W57" s="25"/>
      <c r="X57" s="25"/>
    </row>
    <row r="58" spans="1:24">
      <c r="A58" s="10"/>
      <c r="B58" s="4"/>
      <c r="C58" s="100"/>
      <c r="D58" s="77" t="s">
        <v>171</v>
      </c>
      <c r="E58" s="185">
        <f>SUM(E56:E57)</f>
        <v>0</v>
      </c>
      <c r="F58" s="185">
        <f t="shared" ref="F58:I58" si="6">SUM(F56:F57)</f>
        <v>0</v>
      </c>
      <c r="G58" s="185">
        <f t="shared" si="6"/>
        <v>0</v>
      </c>
      <c r="H58" s="185">
        <f t="shared" si="6"/>
        <v>0</v>
      </c>
      <c r="I58" s="185">
        <f t="shared" si="6"/>
        <v>0</v>
      </c>
      <c r="J58" s="186">
        <f>SUM(J56:J57)</f>
        <v>0</v>
      </c>
      <c r="L58" s="231"/>
      <c r="M58" s="63"/>
      <c r="N58" s="63"/>
      <c r="O58" s="63"/>
      <c r="P58" s="227">
        <v>1.03</v>
      </c>
      <c r="Q58" s="228">
        <v>0</v>
      </c>
      <c r="R58" s="76">
        <f>$R$22</f>
        <v>12</v>
      </c>
      <c r="S58" s="17"/>
      <c r="T58" s="25"/>
      <c r="U58" s="25"/>
      <c r="V58" s="25"/>
      <c r="W58" s="25"/>
      <c r="X58" s="25"/>
    </row>
    <row r="59" spans="1:24">
      <c r="A59" s="10"/>
      <c r="B59" s="4"/>
      <c r="C59" s="100"/>
      <c r="D59" s="74"/>
      <c r="E59" s="17"/>
      <c r="F59" s="17"/>
      <c r="G59" s="17"/>
      <c r="H59" s="17"/>
      <c r="I59" s="17"/>
      <c r="J59" s="26"/>
      <c r="L59" s="231"/>
      <c r="M59" s="63"/>
      <c r="N59" s="63"/>
      <c r="O59" s="63"/>
      <c r="P59" s="32"/>
      <c r="Q59" s="63"/>
      <c r="R59" s="32"/>
      <c r="S59" s="17"/>
      <c r="T59" s="5"/>
      <c r="U59" s="4"/>
    </row>
    <row r="60" spans="1:24">
      <c r="A60" s="104"/>
      <c r="B60" s="15" t="s">
        <v>123</v>
      </c>
      <c r="C60" s="101"/>
      <c r="D60" s="34" t="s">
        <v>121</v>
      </c>
      <c r="E60" s="100">
        <f>ROUND($Q60*$R60,6)</f>
        <v>0</v>
      </c>
      <c r="F60" s="100">
        <f>ROUND($Q61*$R61,6)</f>
        <v>0</v>
      </c>
      <c r="G60" s="100">
        <f>ROUND($Q62*$R62,6)</f>
        <v>0</v>
      </c>
      <c r="H60" s="100">
        <f>ROUND($Q63*$R63,6)</f>
        <v>0</v>
      </c>
      <c r="I60" s="100">
        <f>ROUND($Q64*$R64,6)</f>
        <v>0</v>
      </c>
      <c r="J60" s="47"/>
      <c r="L60" s="150">
        <v>0</v>
      </c>
      <c r="M60" s="230">
        <f>ROUND(L60/12,2)</f>
        <v>0</v>
      </c>
      <c r="N60" s="230">
        <v>0</v>
      </c>
      <c r="O60" s="224">
        <v>0</v>
      </c>
      <c r="P60" s="227">
        <v>1.03</v>
      </c>
      <c r="Q60" s="228">
        <v>0</v>
      </c>
      <c r="R60" s="76">
        <f>$R$18</f>
        <v>12</v>
      </c>
      <c r="S60" s="3"/>
      <c r="T60" s="25" t="e">
        <f>(E62+E63)/E61</f>
        <v>#DIV/0!</v>
      </c>
      <c r="U60" s="25" t="e">
        <f>(F62+F63)/F61</f>
        <v>#DIV/0!</v>
      </c>
      <c r="V60" s="25" t="e">
        <f>(G62+G63)/G61</f>
        <v>#DIV/0!</v>
      </c>
      <c r="W60" s="25" t="e">
        <f>(H62+H63)/H61</f>
        <v>#DIV/0!</v>
      </c>
      <c r="X60" s="25" t="e">
        <f>(I62+I63)/I61</f>
        <v>#DIV/0!</v>
      </c>
    </row>
    <row r="61" spans="1:24">
      <c r="A61" s="10"/>
      <c r="B61" s="29" t="s">
        <v>328</v>
      </c>
      <c r="C61" s="100"/>
      <c r="D61" s="74" t="s">
        <v>15</v>
      </c>
      <c r="E61" s="57">
        <f>ROUND((M60+N60)*E60*P60,0)</f>
        <v>0</v>
      </c>
      <c r="F61" s="57">
        <f>ROUND((M60+N60)*F60*P60*P61,0)</f>
        <v>0</v>
      </c>
      <c r="G61" s="57">
        <f>ROUND((M60+N60)*G60*P60*P61*P62,0)</f>
        <v>0</v>
      </c>
      <c r="H61" s="57">
        <f>ROUND((M60+N60)*H60*P60*P61*P62*P63,0)</f>
        <v>0</v>
      </c>
      <c r="I61" s="57">
        <f>ROUND((M60+N60)*I60*P60*P61*P62*P63*P64,0)</f>
        <v>0</v>
      </c>
      <c r="J61" s="172">
        <f>SUM(E61:I61)</f>
        <v>0</v>
      </c>
      <c r="L61" s="231"/>
      <c r="M61" s="63"/>
      <c r="N61" s="63"/>
      <c r="O61" s="63"/>
      <c r="P61" s="227">
        <v>1.03</v>
      </c>
      <c r="Q61" s="228">
        <v>0</v>
      </c>
      <c r="R61" s="76">
        <f>$R$19</f>
        <v>12</v>
      </c>
      <c r="S61" s="17"/>
    </row>
    <row r="62" spans="1:24">
      <c r="A62" s="10"/>
      <c r="C62" s="100"/>
      <c r="D62" s="74" t="s">
        <v>30</v>
      </c>
      <c r="E62" s="57">
        <f>ROUND(E61*$P$13,0)</f>
        <v>0</v>
      </c>
      <c r="F62" s="57">
        <f>ROUND(F61*$P$13,0)</f>
        <v>0</v>
      </c>
      <c r="G62" s="57">
        <f>ROUND(G61*$P$13,0)</f>
        <v>0</v>
      </c>
      <c r="H62" s="57">
        <f>ROUND(H61*$P$13,0)</f>
        <v>0</v>
      </c>
      <c r="I62" s="57">
        <f>ROUND(I61*$P$13,0)</f>
        <v>0</v>
      </c>
      <c r="J62" s="172">
        <f>SUM(E62:I62)</f>
        <v>0</v>
      </c>
      <c r="L62" s="231"/>
      <c r="M62" s="63"/>
      <c r="N62" s="63"/>
      <c r="O62" s="63"/>
      <c r="P62" s="227">
        <v>1.03</v>
      </c>
      <c r="Q62" s="228">
        <v>0</v>
      </c>
      <c r="R62" s="76">
        <f>$R$20</f>
        <v>12</v>
      </c>
      <c r="S62" s="17"/>
      <c r="T62" s="25"/>
      <c r="U62" s="25"/>
      <c r="V62" s="25"/>
      <c r="W62" s="25"/>
      <c r="X62" s="25"/>
    </row>
    <row r="63" spans="1:24" ht="15">
      <c r="A63" s="10"/>
      <c r="C63" s="100"/>
      <c r="D63" s="74" t="s">
        <v>29</v>
      </c>
      <c r="E63" s="184">
        <f>ROUND($P$14*E60,0)</f>
        <v>0</v>
      </c>
      <c r="F63" s="184">
        <f>ROUND($P$14*F60,0)</f>
        <v>0</v>
      </c>
      <c r="G63" s="184">
        <f>ROUND($P$14*G60,0)</f>
        <v>0</v>
      </c>
      <c r="H63" s="184">
        <f>ROUND($P$14*H60,0)</f>
        <v>0</v>
      </c>
      <c r="I63" s="184">
        <f>ROUND($P$14*I60,0)</f>
        <v>0</v>
      </c>
      <c r="J63" s="181">
        <f>SUM(E63:I63)</f>
        <v>0</v>
      </c>
      <c r="L63" s="231"/>
      <c r="M63" s="63"/>
      <c r="N63" s="63"/>
      <c r="O63" s="63"/>
      <c r="P63" s="227">
        <v>1.03</v>
      </c>
      <c r="Q63" s="228">
        <v>0</v>
      </c>
      <c r="R63" s="76">
        <f>$R$21</f>
        <v>12</v>
      </c>
      <c r="S63" s="17"/>
    </row>
    <row r="64" spans="1:24">
      <c r="A64" s="10"/>
      <c r="C64" s="100"/>
      <c r="D64" s="77" t="s">
        <v>171</v>
      </c>
      <c r="E64" s="185">
        <f>SUM(E62:E63)</f>
        <v>0</v>
      </c>
      <c r="F64" s="185">
        <f t="shared" ref="F64:I64" si="7">SUM(F62:F63)</f>
        <v>0</v>
      </c>
      <c r="G64" s="185">
        <f t="shared" si="7"/>
        <v>0</v>
      </c>
      <c r="H64" s="185">
        <f t="shared" si="7"/>
        <v>0</v>
      </c>
      <c r="I64" s="185">
        <f t="shared" si="7"/>
        <v>0</v>
      </c>
      <c r="J64" s="186">
        <f>SUM(J62:J63)</f>
        <v>0</v>
      </c>
      <c r="L64" s="231"/>
      <c r="M64" s="63"/>
      <c r="N64" s="63"/>
      <c r="O64" s="63"/>
      <c r="P64" s="227">
        <v>1.03</v>
      </c>
      <c r="Q64" s="228">
        <v>0</v>
      </c>
      <c r="R64" s="76">
        <f>$R$22</f>
        <v>12</v>
      </c>
      <c r="S64" s="17"/>
      <c r="T64" s="25"/>
      <c r="U64" s="25"/>
      <c r="V64" s="25"/>
      <c r="W64" s="25"/>
      <c r="X64" s="25"/>
    </row>
    <row r="65" spans="1:24">
      <c r="A65" s="10"/>
      <c r="C65" s="100"/>
      <c r="D65" s="74"/>
      <c r="E65" s="17"/>
      <c r="F65" s="17"/>
      <c r="G65" s="17"/>
      <c r="H65" s="17"/>
      <c r="I65" s="17"/>
      <c r="J65" s="26"/>
      <c r="L65" s="3"/>
      <c r="M65" s="3"/>
      <c r="N65" s="3"/>
      <c r="O65" s="3"/>
      <c r="P65" s="3"/>
      <c r="Q65" s="5"/>
      <c r="R65" s="4"/>
      <c r="S65" s="17"/>
      <c r="T65" s="25"/>
      <c r="U65" s="25"/>
      <c r="V65" s="25"/>
      <c r="W65" s="25"/>
      <c r="X65" s="25"/>
    </row>
    <row r="66" spans="1:24" ht="3.75" hidden="1" customHeight="1">
      <c r="A66" s="10"/>
      <c r="D66" s="22"/>
      <c r="E66" s="22"/>
      <c r="F66" s="22"/>
      <c r="G66" s="22"/>
      <c r="H66" s="22"/>
      <c r="I66" s="22"/>
      <c r="J66" s="76"/>
      <c r="R66" s="17"/>
    </row>
    <row r="67" spans="1:24">
      <c r="A67" s="48" t="s">
        <v>19</v>
      </c>
      <c r="B67" s="49"/>
      <c r="C67" s="49"/>
      <c r="D67" s="50"/>
      <c r="E67" s="178">
        <f>SUMIF($D$17:$D$66,"*Salary",E17:E66)</f>
        <v>0</v>
      </c>
      <c r="F67" s="178">
        <f t="shared" ref="F67:I67" si="8">SUMIF($D$17:$D$66,"*Salary",F17:F66)</f>
        <v>0</v>
      </c>
      <c r="G67" s="178">
        <f t="shared" si="8"/>
        <v>0</v>
      </c>
      <c r="H67" s="178">
        <f t="shared" si="8"/>
        <v>0</v>
      </c>
      <c r="I67" s="178">
        <f t="shared" si="8"/>
        <v>0</v>
      </c>
      <c r="J67" s="172">
        <f>SUM(E67:I67)</f>
        <v>0</v>
      </c>
      <c r="R67" s="4"/>
    </row>
    <row r="68" spans="1:24" ht="15">
      <c r="A68" s="48" t="s">
        <v>20</v>
      </c>
      <c r="B68" s="49"/>
      <c r="C68" s="49"/>
      <c r="D68" s="50"/>
      <c r="E68" s="180">
        <f>SUMIF(D19:D66,"*Total Fringe",E19:E66)</f>
        <v>0</v>
      </c>
      <c r="F68" s="180">
        <f>SUMIF($D$19:$D$66,"*Total Fringe",F19:F66)</f>
        <v>0</v>
      </c>
      <c r="G68" s="180">
        <f t="shared" ref="G68:I68" si="9">SUMIF($D$19:$D$66,"*Total Fringe",G19:G66)</f>
        <v>0</v>
      </c>
      <c r="H68" s="180">
        <f t="shared" si="9"/>
        <v>0</v>
      </c>
      <c r="I68" s="180">
        <f t="shared" si="9"/>
        <v>0</v>
      </c>
      <c r="J68" s="181">
        <f>SUM(E68:I68)</f>
        <v>0</v>
      </c>
      <c r="R68" s="4"/>
    </row>
    <row r="69" spans="1:24">
      <c r="A69" s="48" t="s">
        <v>21</v>
      </c>
      <c r="B69" s="49"/>
      <c r="C69" s="49"/>
      <c r="D69" s="50"/>
      <c r="E69" s="191">
        <f>SUM(E67:E68)</f>
        <v>0</v>
      </c>
      <c r="F69" s="191">
        <f t="shared" ref="F69:I69" si="10">SUM(F67:F68)</f>
        <v>0</v>
      </c>
      <c r="G69" s="191">
        <f t="shared" si="10"/>
        <v>0</v>
      </c>
      <c r="H69" s="191">
        <f t="shared" si="10"/>
        <v>0</v>
      </c>
      <c r="I69" s="191">
        <f t="shared" si="10"/>
        <v>0</v>
      </c>
      <c r="J69" s="172">
        <f>SUM(E69:I69)</f>
        <v>0</v>
      </c>
      <c r="T69" s="660" t="s">
        <v>116</v>
      </c>
      <c r="U69" s="660"/>
      <c r="V69" s="660"/>
      <c r="W69" s="660"/>
      <c r="X69" s="660"/>
    </row>
    <row r="70" spans="1:24">
      <c r="A70" s="1"/>
      <c r="B70" s="58"/>
      <c r="C70" s="58"/>
      <c r="D70" s="71"/>
      <c r="E70" s="8"/>
      <c r="F70" s="8"/>
      <c r="G70" s="8"/>
      <c r="H70" s="8"/>
      <c r="I70" s="8"/>
      <c r="J70" s="45"/>
      <c r="T70" s="24" t="s">
        <v>31</v>
      </c>
      <c r="U70" s="15" t="s">
        <v>32</v>
      </c>
      <c r="V70" s="15" t="s">
        <v>33</v>
      </c>
      <c r="W70" s="15" t="s">
        <v>34</v>
      </c>
      <c r="X70" s="15" t="s">
        <v>35</v>
      </c>
    </row>
    <row r="71" spans="1:24">
      <c r="A71" s="20" t="s">
        <v>22</v>
      </c>
      <c r="B71" s="92"/>
      <c r="C71" s="92"/>
      <c r="D71" s="46"/>
      <c r="J71" s="33"/>
      <c r="L71" s="58" t="s">
        <v>118</v>
      </c>
      <c r="M71" s="71" t="s">
        <v>80</v>
      </c>
      <c r="N71" s="71"/>
      <c r="O71" s="71" t="s">
        <v>245</v>
      </c>
      <c r="P71" s="71" t="s">
        <v>108</v>
      </c>
      <c r="Q71" s="71" t="s">
        <v>18</v>
      </c>
      <c r="R71" s="71"/>
      <c r="S71" s="71" t="s">
        <v>169</v>
      </c>
      <c r="T71" s="24"/>
      <c r="U71" s="15"/>
      <c r="V71" s="15"/>
      <c r="W71" s="15"/>
      <c r="X71" s="15"/>
    </row>
    <row r="72" spans="1:24">
      <c r="A72" s="58" t="s">
        <v>61</v>
      </c>
      <c r="B72" s="58" t="s">
        <v>62</v>
      </c>
      <c r="D72" s="46"/>
      <c r="E72" s="18" t="str">
        <f>E16</f>
        <v>Year 1</v>
      </c>
      <c r="F72" s="18" t="str">
        <f>F16</f>
        <v>Year 2</v>
      </c>
      <c r="G72" s="18" t="str">
        <f>G16</f>
        <v>Year 3</v>
      </c>
      <c r="H72" s="18" t="str">
        <f>H16</f>
        <v>Year 4</v>
      </c>
      <c r="I72" s="18" t="str">
        <f>I16</f>
        <v>Year 5</v>
      </c>
      <c r="J72" s="46" t="s">
        <v>1</v>
      </c>
      <c r="L72" s="92" t="s">
        <v>117</v>
      </c>
      <c r="M72" s="46" t="s">
        <v>15</v>
      </c>
      <c r="N72" s="46" t="s">
        <v>245</v>
      </c>
      <c r="O72" s="46" t="s">
        <v>101</v>
      </c>
      <c r="P72" s="46" t="s">
        <v>109</v>
      </c>
      <c r="Q72" s="46" t="s">
        <v>111</v>
      </c>
      <c r="R72" s="46" t="s">
        <v>101</v>
      </c>
      <c r="S72" s="46" t="s">
        <v>170</v>
      </c>
      <c r="T72" s="24"/>
      <c r="U72" s="15"/>
      <c r="V72" s="15"/>
      <c r="W72" s="15"/>
      <c r="X72" s="15"/>
    </row>
    <row r="73" spans="1:24">
      <c r="A73" s="223"/>
      <c r="B73" s="102" t="s">
        <v>124</v>
      </c>
      <c r="C73" s="92"/>
      <c r="D73" s="34" t="s">
        <v>121</v>
      </c>
      <c r="E73" s="100">
        <f>ROUND($Q73*$R73*S73,6)</f>
        <v>0</v>
      </c>
      <c r="F73" s="100">
        <f>ROUND($Q74*$R74*S74,6)</f>
        <v>0</v>
      </c>
      <c r="G73" s="100">
        <f>ROUND($Q75*$R75*S75,6)</f>
        <v>0</v>
      </c>
      <c r="H73" s="100">
        <f>ROUND($Q76*$R76*S76,6)</f>
        <v>0</v>
      </c>
      <c r="I73" s="100">
        <f>ROUND($Q77*$R77*S77,6)</f>
        <v>0</v>
      </c>
      <c r="J73" s="46"/>
      <c r="L73" s="150">
        <v>0</v>
      </c>
      <c r="M73" s="230">
        <f>ROUND(L73/12,2)</f>
        <v>0</v>
      </c>
      <c r="N73" s="230">
        <v>0</v>
      </c>
      <c r="O73" s="224">
        <v>0</v>
      </c>
      <c r="P73" s="227">
        <v>1</v>
      </c>
      <c r="Q73" s="228">
        <v>0</v>
      </c>
      <c r="R73" s="76">
        <f>$R$18</f>
        <v>12</v>
      </c>
      <c r="S73" s="227">
        <v>0</v>
      </c>
      <c r="T73" s="25" t="e">
        <f>(E76+E77)/E75</f>
        <v>#DIV/0!</v>
      </c>
      <c r="U73" s="25" t="e">
        <f>(F76+F77)/F75</f>
        <v>#DIV/0!</v>
      </c>
      <c r="V73" s="25" t="e">
        <f>(G76+G77)/G75</f>
        <v>#DIV/0!</v>
      </c>
      <c r="W73" s="25" t="e">
        <f>(H76+H77)/H75</f>
        <v>#DIV/0!</v>
      </c>
      <c r="X73" s="25" t="e">
        <f>(I76+I77)/I75</f>
        <v>#DIV/0!</v>
      </c>
    </row>
    <row r="74" spans="1:24">
      <c r="A74" s="20"/>
      <c r="B74" s="29" t="s">
        <v>328</v>
      </c>
      <c r="C74" s="92"/>
      <c r="D74" s="34" t="s">
        <v>172</v>
      </c>
      <c r="E74" s="22">
        <f>S73</f>
        <v>0</v>
      </c>
      <c r="F74" s="22">
        <f>S74</f>
        <v>0</v>
      </c>
      <c r="G74" s="22">
        <f>S75</f>
        <v>0</v>
      </c>
      <c r="H74" s="22">
        <f>S76</f>
        <v>0</v>
      </c>
      <c r="I74" s="22">
        <f>S77</f>
        <v>0</v>
      </c>
      <c r="J74" s="46"/>
      <c r="L74" s="231"/>
      <c r="M74" s="230"/>
      <c r="N74" s="230"/>
      <c r="O74" s="230"/>
      <c r="P74" s="227">
        <v>1.03</v>
      </c>
      <c r="Q74" s="228">
        <v>0</v>
      </c>
      <c r="R74" s="76">
        <f>$R$19</f>
        <v>12</v>
      </c>
      <c r="S74" s="227">
        <v>0</v>
      </c>
      <c r="T74" s="25"/>
      <c r="U74" s="25"/>
      <c r="V74" s="25"/>
      <c r="W74" s="25"/>
      <c r="X74" s="25"/>
    </row>
    <row r="75" spans="1:24">
      <c r="A75" s="10"/>
      <c r="C75" s="100"/>
      <c r="D75" s="74" t="s">
        <v>15</v>
      </c>
      <c r="E75" s="57">
        <f>ROUND((M73+N73)*E73*P73,0)</f>
        <v>0</v>
      </c>
      <c r="F75" s="57">
        <f>ROUND((M73+N73)*F73*P73*P74,0)</f>
        <v>0</v>
      </c>
      <c r="G75" s="57">
        <f>ROUND((M73+N73)*G73*P73*P74*P75,0)</f>
        <v>0</v>
      </c>
      <c r="H75" s="57">
        <f>ROUND((M73+N73)*H73*P73*P74*P75*P76,0)</f>
        <v>0</v>
      </c>
      <c r="I75" s="57">
        <f>ROUND((M73+N73)*I73*P73*P74*P75*P76*P77,0)</f>
        <v>0</v>
      </c>
      <c r="J75" s="172">
        <f>SUM(E75:I75)</f>
        <v>0</v>
      </c>
      <c r="L75" s="231"/>
      <c r="M75" s="63"/>
      <c r="N75" s="63"/>
      <c r="O75" s="63"/>
      <c r="P75" s="227">
        <v>1.03</v>
      </c>
      <c r="Q75" s="228">
        <v>0</v>
      </c>
      <c r="R75" s="76">
        <f>$R$20</f>
        <v>12</v>
      </c>
      <c r="S75" s="227">
        <v>0</v>
      </c>
    </row>
    <row r="76" spans="1:24">
      <c r="A76" s="10"/>
      <c r="B76" s="102"/>
      <c r="C76" s="100"/>
      <c r="D76" s="74" t="s">
        <v>30</v>
      </c>
      <c r="E76" s="57">
        <f>ROUND(E75*$P$13,0)</f>
        <v>0</v>
      </c>
      <c r="F76" s="57">
        <f>ROUND(F75*$P$13,0)</f>
        <v>0</v>
      </c>
      <c r="G76" s="57">
        <f>ROUND(G75*$P$13,0)</f>
        <v>0</v>
      </c>
      <c r="H76" s="57">
        <f>ROUND(H75*$P$13,0)</f>
        <v>0</v>
      </c>
      <c r="I76" s="57">
        <f>ROUND(I75*$P$13,0)</f>
        <v>0</v>
      </c>
      <c r="J76" s="172">
        <f>SUM(E76:I76)</f>
        <v>0</v>
      </c>
      <c r="L76" s="231"/>
      <c r="M76" s="63"/>
      <c r="N76" s="63"/>
      <c r="O76" s="63"/>
      <c r="P76" s="227">
        <v>1.03</v>
      </c>
      <c r="Q76" s="228">
        <v>0</v>
      </c>
      <c r="R76" s="76">
        <f>$R$21</f>
        <v>12</v>
      </c>
      <c r="S76" s="227">
        <v>0</v>
      </c>
      <c r="T76" s="25"/>
      <c r="U76" s="25"/>
      <c r="V76" s="25"/>
      <c r="W76" s="25"/>
      <c r="X76" s="25"/>
    </row>
    <row r="77" spans="1:24" ht="15">
      <c r="A77" s="10"/>
      <c r="C77" s="100"/>
      <c r="D77" s="74" t="s">
        <v>29</v>
      </c>
      <c r="E77" s="184">
        <f>ROUND($P$14*E73,0)</f>
        <v>0</v>
      </c>
      <c r="F77" s="184">
        <f>ROUND($P$14*F73,0)</f>
        <v>0</v>
      </c>
      <c r="G77" s="184">
        <f>ROUND($P$14*G73,0)</f>
        <v>0</v>
      </c>
      <c r="H77" s="184">
        <f>ROUND($P$14*H73,0)</f>
        <v>0</v>
      </c>
      <c r="I77" s="184">
        <f>ROUND($P$14*I73,0)</f>
        <v>0</v>
      </c>
      <c r="J77" s="181">
        <f>SUM(E77:I77)</f>
        <v>0</v>
      </c>
      <c r="L77" s="231"/>
      <c r="M77" s="63"/>
      <c r="N77" s="63"/>
      <c r="O77" s="63"/>
      <c r="P77" s="227">
        <v>1.03</v>
      </c>
      <c r="Q77" s="228">
        <v>0</v>
      </c>
      <c r="R77" s="76">
        <f>$R$22</f>
        <v>12</v>
      </c>
      <c r="S77" s="227">
        <v>0</v>
      </c>
      <c r="T77" s="25"/>
      <c r="U77" s="25"/>
      <c r="V77" s="25"/>
      <c r="W77" s="25"/>
      <c r="X77" s="25"/>
    </row>
    <row r="78" spans="1:24">
      <c r="A78" s="10"/>
      <c r="B78" s="102"/>
      <c r="C78" s="100"/>
      <c r="D78" s="77" t="s">
        <v>171</v>
      </c>
      <c r="E78" s="185">
        <f>SUM(E76:E77)</f>
        <v>0</v>
      </c>
      <c r="F78" s="185">
        <f t="shared" ref="F78:I78" si="11">SUM(F76:F77)</f>
        <v>0</v>
      </c>
      <c r="G78" s="185">
        <f t="shared" si="11"/>
        <v>0</v>
      </c>
      <c r="H78" s="185">
        <f t="shared" si="11"/>
        <v>0</v>
      </c>
      <c r="I78" s="185">
        <f t="shared" si="11"/>
        <v>0</v>
      </c>
      <c r="J78" s="186">
        <f>SUM(J76:J77)</f>
        <v>0</v>
      </c>
      <c r="L78" s="231"/>
      <c r="M78" s="63"/>
      <c r="N78" s="63"/>
      <c r="O78" s="63"/>
      <c r="P78" s="74"/>
      <c r="Q78" s="232"/>
      <c r="R78" s="76"/>
      <c r="S78" s="74"/>
      <c r="T78" s="25"/>
      <c r="U78" s="25"/>
      <c r="V78" s="25"/>
      <c r="W78" s="25"/>
      <c r="X78" s="25"/>
    </row>
    <row r="79" spans="1:24">
      <c r="A79" s="10"/>
      <c r="B79" s="102"/>
      <c r="C79" s="100"/>
      <c r="D79" s="74"/>
      <c r="E79" s="17"/>
      <c r="F79" s="17"/>
      <c r="G79" s="17"/>
      <c r="H79" s="17"/>
      <c r="I79" s="17"/>
      <c r="J79" s="26"/>
      <c r="L79" s="231"/>
      <c r="M79" s="63"/>
      <c r="N79" s="63"/>
      <c r="O79" s="63"/>
      <c r="P79" s="34"/>
      <c r="Q79" s="63"/>
      <c r="R79" s="34"/>
      <c r="S79" s="229"/>
      <c r="T79" s="5"/>
      <c r="U79" s="4"/>
    </row>
    <row r="80" spans="1:24">
      <c r="A80" s="104"/>
      <c r="B80" s="102" t="s">
        <v>124</v>
      </c>
      <c r="D80" s="34" t="s">
        <v>121</v>
      </c>
      <c r="E80" s="100">
        <f>ROUND($Q80*$R80*S80,6)</f>
        <v>0</v>
      </c>
      <c r="F80" s="100">
        <f>ROUND($Q81*$R81*S81,6)</f>
        <v>0</v>
      </c>
      <c r="G80" s="100">
        <f>ROUND($Q82*$R82*S82,6)</f>
        <v>0</v>
      </c>
      <c r="H80" s="100">
        <f>ROUND($Q83*$R83*S83,6)</f>
        <v>0</v>
      </c>
      <c r="I80" s="100">
        <f>ROUND($Q84*$R84*S84,6)</f>
        <v>0</v>
      </c>
      <c r="J80" s="46"/>
      <c r="L80" s="150">
        <v>0</v>
      </c>
      <c r="M80" s="230">
        <f>ROUND(L80/12,2)</f>
        <v>0</v>
      </c>
      <c r="N80" s="230">
        <v>0</v>
      </c>
      <c r="O80" s="224">
        <v>0</v>
      </c>
      <c r="P80" s="227">
        <v>1</v>
      </c>
      <c r="Q80" s="228">
        <v>0</v>
      </c>
      <c r="R80" s="76">
        <f>$R$18</f>
        <v>12</v>
      </c>
      <c r="S80" s="227">
        <v>0</v>
      </c>
      <c r="T80" s="25" t="e">
        <f>(E83+E84)/E82</f>
        <v>#DIV/0!</v>
      </c>
      <c r="U80" s="25" t="e">
        <f>(F83+F84)/F82</f>
        <v>#DIV/0!</v>
      </c>
      <c r="V80" s="25" t="e">
        <f>(G83+G84)/G82</f>
        <v>#DIV/0!</v>
      </c>
      <c r="W80" s="25" t="e">
        <f>(H83+H84)/H82</f>
        <v>#DIV/0!</v>
      </c>
      <c r="X80" s="25" t="e">
        <f>(I83+I84)/I82</f>
        <v>#DIV/0!</v>
      </c>
    </row>
    <row r="81" spans="1:24">
      <c r="B81" s="29" t="s">
        <v>328</v>
      </c>
      <c r="D81" s="34" t="s">
        <v>172</v>
      </c>
      <c r="E81" s="22">
        <f>S80</f>
        <v>0</v>
      </c>
      <c r="F81" s="22">
        <f>S81</f>
        <v>0</v>
      </c>
      <c r="G81" s="22">
        <f>S82</f>
        <v>0</v>
      </c>
      <c r="H81" s="22">
        <f>S83</f>
        <v>0</v>
      </c>
      <c r="I81" s="22">
        <f>S84</f>
        <v>0</v>
      </c>
      <c r="J81" s="163"/>
      <c r="L81" s="231"/>
      <c r="M81" s="230"/>
      <c r="N81" s="230"/>
      <c r="O81" s="230"/>
      <c r="P81" s="227">
        <v>1.03</v>
      </c>
      <c r="Q81" s="228">
        <v>0</v>
      </c>
      <c r="R81" s="76">
        <f>$R$19</f>
        <v>12</v>
      </c>
      <c r="S81" s="227">
        <v>0</v>
      </c>
      <c r="T81" s="25"/>
      <c r="U81" s="25"/>
      <c r="V81" s="25"/>
      <c r="W81" s="25"/>
      <c r="X81" s="25"/>
    </row>
    <row r="82" spans="1:24">
      <c r="A82" s="10"/>
      <c r="C82" s="100"/>
      <c r="D82" s="74" t="s">
        <v>15</v>
      </c>
      <c r="E82" s="57">
        <f>ROUND((M80+N80)*E80*P80,0)</f>
        <v>0</v>
      </c>
      <c r="F82" s="57">
        <f>ROUND((M80+N80)*F80*P80*P81,0)</f>
        <v>0</v>
      </c>
      <c r="G82" s="57">
        <f>ROUND((M80+N80)*G80*P80*P81*P82,0)</f>
        <v>0</v>
      </c>
      <c r="H82" s="57">
        <f>ROUND((M80+N80)*H80*P80*P81*P82*P83,0)</f>
        <v>0</v>
      </c>
      <c r="I82" s="57">
        <f>ROUND((M80+N80)*I80*P80*P81*P82*P83*P84,0)</f>
        <v>0</v>
      </c>
      <c r="J82" s="172">
        <f>SUM(E82:I82)</f>
        <v>0</v>
      </c>
      <c r="L82" s="231"/>
      <c r="M82" s="63"/>
      <c r="N82" s="63"/>
      <c r="O82" s="63"/>
      <c r="P82" s="227">
        <v>1.03</v>
      </c>
      <c r="Q82" s="228">
        <v>0</v>
      </c>
      <c r="R82" s="76">
        <f>$R$20</f>
        <v>12</v>
      </c>
      <c r="S82" s="227">
        <v>0</v>
      </c>
    </row>
    <row r="83" spans="1:24">
      <c r="A83" s="10"/>
      <c r="B83" s="102"/>
      <c r="C83" s="100"/>
      <c r="D83" s="74" t="s">
        <v>30</v>
      </c>
      <c r="E83" s="57">
        <f>ROUND(E82*$P$13,0)</f>
        <v>0</v>
      </c>
      <c r="F83" s="57">
        <f>ROUND(F82*$P$13,0)</f>
        <v>0</v>
      </c>
      <c r="G83" s="57">
        <f>ROUND(G82*$P$13,0)</f>
        <v>0</v>
      </c>
      <c r="H83" s="57">
        <f>ROUND(H82*$P$13,0)</f>
        <v>0</v>
      </c>
      <c r="I83" s="57">
        <f>ROUND(I82*$P$13,0)</f>
        <v>0</v>
      </c>
      <c r="J83" s="172">
        <f>SUM(E83:I83)</f>
        <v>0</v>
      </c>
      <c r="L83" s="231"/>
      <c r="M83" s="63"/>
      <c r="N83" s="63"/>
      <c r="O83" s="63"/>
      <c r="P83" s="227">
        <v>1.03</v>
      </c>
      <c r="Q83" s="228">
        <v>0</v>
      </c>
      <c r="R83" s="76">
        <f>$R$21</f>
        <v>12</v>
      </c>
      <c r="S83" s="227">
        <v>0</v>
      </c>
      <c r="T83" s="25"/>
      <c r="U83" s="25"/>
      <c r="V83" s="25"/>
      <c r="W83" s="25"/>
      <c r="X83" s="25"/>
    </row>
    <row r="84" spans="1:24" ht="15">
      <c r="A84" s="10"/>
      <c r="B84" s="102"/>
      <c r="C84" s="100"/>
      <c r="D84" s="74" t="s">
        <v>29</v>
      </c>
      <c r="E84" s="184">
        <f>ROUND($P$14*E80,0)</f>
        <v>0</v>
      </c>
      <c r="F84" s="184">
        <f>ROUND($P$14*F80,0)</f>
        <v>0</v>
      </c>
      <c r="G84" s="184">
        <f>ROUND($P$14*G80,0)</f>
        <v>0</v>
      </c>
      <c r="H84" s="184">
        <f>ROUND($P$14*H80,0)</f>
        <v>0</v>
      </c>
      <c r="I84" s="184">
        <f>ROUND($P$14*I80,0)</f>
        <v>0</v>
      </c>
      <c r="J84" s="181">
        <f>SUM(E84:I84)</f>
        <v>0</v>
      </c>
      <c r="L84" s="231"/>
      <c r="M84" s="63"/>
      <c r="N84" s="63"/>
      <c r="O84" s="63"/>
      <c r="P84" s="227">
        <v>1.03</v>
      </c>
      <c r="Q84" s="228">
        <v>0</v>
      </c>
      <c r="R84" s="76">
        <f>$R$22</f>
        <v>12</v>
      </c>
      <c r="S84" s="227">
        <v>0</v>
      </c>
      <c r="T84" s="25"/>
      <c r="U84" s="25"/>
      <c r="V84" s="25"/>
      <c r="W84" s="25"/>
      <c r="X84" s="25"/>
    </row>
    <row r="85" spans="1:24">
      <c r="A85" s="10"/>
      <c r="B85" s="102"/>
      <c r="C85" s="100"/>
      <c r="D85" s="77" t="s">
        <v>171</v>
      </c>
      <c r="E85" s="185">
        <f>SUM(E83:E84)</f>
        <v>0</v>
      </c>
      <c r="F85" s="185">
        <f t="shared" ref="F85:I85" si="12">SUM(F83:F84)</f>
        <v>0</v>
      </c>
      <c r="G85" s="185">
        <f t="shared" si="12"/>
        <v>0</v>
      </c>
      <c r="H85" s="185">
        <f t="shared" si="12"/>
        <v>0</v>
      </c>
      <c r="I85" s="185">
        <f t="shared" si="12"/>
        <v>0</v>
      </c>
      <c r="J85" s="186">
        <f>SUM(J83:J84)</f>
        <v>0</v>
      </c>
      <c r="L85" s="231"/>
      <c r="M85" s="63"/>
      <c r="N85" s="63"/>
      <c r="O85" s="63"/>
      <c r="P85" s="74"/>
      <c r="Q85" s="232"/>
      <c r="R85" s="76"/>
      <c r="S85" s="74"/>
      <c r="T85" s="25"/>
      <c r="U85" s="25"/>
      <c r="V85" s="25"/>
      <c r="W85" s="25"/>
      <c r="X85" s="25"/>
    </row>
    <row r="86" spans="1:24">
      <c r="A86" s="10"/>
      <c r="B86" s="102"/>
      <c r="C86" s="100"/>
      <c r="D86" s="74"/>
      <c r="E86" s="17"/>
      <c r="F86" s="17"/>
      <c r="G86" s="17"/>
      <c r="H86" s="17"/>
      <c r="I86" s="17"/>
      <c r="J86" s="26"/>
      <c r="L86" s="231"/>
      <c r="M86" s="63"/>
      <c r="N86" s="63"/>
      <c r="O86" s="63"/>
      <c r="P86" s="34"/>
      <c r="Q86" s="63"/>
      <c r="R86" s="34"/>
      <c r="S86" s="229"/>
      <c r="T86" s="5"/>
      <c r="U86" s="4"/>
    </row>
    <row r="87" spans="1:24">
      <c r="A87" s="104"/>
      <c r="B87" s="102" t="s">
        <v>47</v>
      </c>
      <c r="D87" s="34" t="s">
        <v>121</v>
      </c>
      <c r="E87" s="100">
        <f>ROUND($Q87*$R87*S87,6)</f>
        <v>0</v>
      </c>
      <c r="F87" s="100">
        <f>ROUND($Q88*$R88*S88,6)</f>
        <v>0</v>
      </c>
      <c r="G87" s="100">
        <f>ROUND($Q89*$R89*S89,6)</f>
        <v>0</v>
      </c>
      <c r="H87" s="100">
        <f>ROUND($Q90*$R90*S90,6)</f>
        <v>0</v>
      </c>
      <c r="I87" s="100">
        <f>ROUND($Q91*$R91*S91,6)</f>
        <v>0</v>
      </c>
      <c r="J87" s="46"/>
      <c r="L87" s="150">
        <v>0</v>
      </c>
      <c r="M87" s="230">
        <f>ROUND(L87/12,2)</f>
        <v>0</v>
      </c>
      <c r="N87" s="230">
        <v>0</v>
      </c>
      <c r="O87" s="224">
        <v>0</v>
      </c>
      <c r="P87" s="227">
        <v>1</v>
      </c>
      <c r="Q87" s="228">
        <v>0</v>
      </c>
      <c r="R87" s="76">
        <f>$R$18</f>
        <v>12</v>
      </c>
      <c r="S87" s="227">
        <v>0</v>
      </c>
      <c r="T87" s="25" t="e">
        <f>(E90+E91)/E89</f>
        <v>#DIV/0!</v>
      </c>
      <c r="U87" s="25" t="e">
        <f>(F90+F91)/F89</f>
        <v>#DIV/0!</v>
      </c>
      <c r="V87" s="25" t="e">
        <f>(G90+G91)/G89</f>
        <v>#DIV/0!</v>
      </c>
      <c r="W87" s="25" t="e">
        <f>(H90+H91)/H89</f>
        <v>#DIV/0!</v>
      </c>
      <c r="X87" s="25" t="e">
        <f>(I90+I91)/I89</f>
        <v>#DIV/0!</v>
      </c>
    </row>
    <row r="88" spans="1:24">
      <c r="B88" s="29" t="s">
        <v>328</v>
      </c>
      <c r="D88" s="34" t="s">
        <v>172</v>
      </c>
      <c r="E88" s="22">
        <f>S87</f>
        <v>0</v>
      </c>
      <c r="F88" s="22">
        <f>S88</f>
        <v>0</v>
      </c>
      <c r="G88" s="22">
        <f>S89</f>
        <v>0</v>
      </c>
      <c r="H88" s="22">
        <f>S90</f>
        <v>0</v>
      </c>
      <c r="I88" s="22">
        <f>S91</f>
        <v>0</v>
      </c>
      <c r="J88" s="46"/>
      <c r="L88" s="231"/>
      <c r="M88" s="230"/>
      <c r="N88" s="230"/>
      <c r="O88" s="230"/>
      <c r="P88" s="227">
        <v>1.03</v>
      </c>
      <c r="Q88" s="228">
        <v>0</v>
      </c>
      <c r="R88" s="76">
        <f>$R$19</f>
        <v>12</v>
      </c>
      <c r="S88" s="227">
        <v>0</v>
      </c>
      <c r="T88" s="25"/>
      <c r="U88" s="25"/>
      <c r="V88" s="25"/>
      <c r="W88" s="25"/>
      <c r="X88" s="25"/>
    </row>
    <row r="89" spans="1:24">
      <c r="A89" s="10"/>
      <c r="C89" s="100"/>
      <c r="D89" s="74" t="s">
        <v>15</v>
      </c>
      <c r="E89" s="57">
        <f>ROUND((M87+N87)*E87*P87,0)</f>
        <v>0</v>
      </c>
      <c r="F89" s="57">
        <f>ROUND((M87+N87)*F87*P87*P88,0)</f>
        <v>0</v>
      </c>
      <c r="G89" s="57">
        <f>ROUND((M87+N87)*G87*P87*P88*P89,0)</f>
        <v>0</v>
      </c>
      <c r="H89" s="57">
        <f>ROUND((M87+N87)*H87*P87*P88*P89*P90,0)</f>
        <v>0</v>
      </c>
      <c r="I89" s="57">
        <f>ROUND((M87+N87)*I87*P87*P88*P89*P90*P91,0)</f>
        <v>0</v>
      </c>
      <c r="J89" s="172">
        <f>SUM(E89:I89)</f>
        <v>0</v>
      </c>
      <c r="L89" s="231"/>
      <c r="M89" s="63"/>
      <c r="N89" s="63"/>
      <c r="O89" s="63"/>
      <c r="P89" s="227">
        <v>1.03</v>
      </c>
      <c r="Q89" s="228">
        <v>0</v>
      </c>
      <c r="R89" s="76">
        <f>$R$20</f>
        <v>12</v>
      </c>
      <c r="S89" s="227">
        <v>0</v>
      </c>
    </row>
    <row r="90" spans="1:24">
      <c r="A90" s="10"/>
      <c r="B90" s="102"/>
      <c r="C90" s="100"/>
      <c r="D90" s="74" t="s">
        <v>30</v>
      </c>
      <c r="E90" s="57">
        <f>ROUND(E89*$P$13,0)</f>
        <v>0</v>
      </c>
      <c r="F90" s="57">
        <f>ROUND(F89*$P$13,0)</f>
        <v>0</v>
      </c>
      <c r="G90" s="57">
        <f>ROUND(G89*$P$13,0)</f>
        <v>0</v>
      </c>
      <c r="H90" s="57">
        <f>ROUND(H89*$P$13,0)</f>
        <v>0</v>
      </c>
      <c r="I90" s="57">
        <f>ROUND(I89*$P$13,0)</f>
        <v>0</v>
      </c>
      <c r="J90" s="172">
        <f>SUM(E90:I90)</f>
        <v>0</v>
      </c>
      <c r="L90" s="231"/>
      <c r="M90" s="63"/>
      <c r="N90" s="63"/>
      <c r="O90" s="63"/>
      <c r="P90" s="227">
        <v>1.03</v>
      </c>
      <c r="Q90" s="228">
        <v>0</v>
      </c>
      <c r="R90" s="76">
        <f>$R$21</f>
        <v>12</v>
      </c>
      <c r="S90" s="227">
        <v>0</v>
      </c>
    </row>
    <row r="91" spans="1:24" ht="15">
      <c r="A91" s="10"/>
      <c r="B91" s="102"/>
      <c r="C91" s="100"/>
      <c r="D91" s="74" t="s">
        <v>29</v>
      </c>
      <c r="E91" s="184">
        <f>ROUND($P$14*E87,0)</f>
        <v>0</v>
      </c>
      <c r="F91" s="184">
        <f>ROUND($P$14*F87,0)</f>
        <v>0</v>
      </c>
      <c r="G91" s="184">
        <f>ROUND($P$14*G87,0)</f>
        <v>0</v>
      </c>
      <c r="H91" s="184">
        <f>ROUND($P$14*H87,0)</f>
        <v>0</v>
      </c>
      <c r="I91" s="184">
        <f>ROUND($P$14*I87,0)</f>
        <v>0</v>
      </c>
      <c r="J91" s="181">
        <f>SUM(E91:I91)</f>
        <v>0</v>
      </c>
      <c r="L91" s="231"/>
      <c r="M91" s="63"/>
      <c r="N91" s="63"/>
      <c r="O91" s="63"/>
      <c r="P91" s="227">
        <v>1.03</v>
      </c>
      <c r="Q91" s="228">
        <v>0</v>
      </c>
      <c r="R91" s="76">
        <f>$R$22</f>
        <v>12</v>
      </c>
      <c r="S91" s="227">
        <v>0</v>
      </c>
      <c r="T91" s="25"/>
      <c r="U91" s="25"/>
      <c r="V91" s="25"/>
      <c r="W91" s="25"/>
      <c r="X91" s="25"/>
    </row>
    <row r="92" spans="1:24">
      <c r="A92" s="10"/>
      <c r="B92" s="102"/>
      <c r="C92" s="100"/>
      <c r="D92" s="77" t="s">
        <v>171</v>
      </c>
      <c r="E92" s="185">
        <f>SUM(E90:E91)</f>
        <v>0</v>
      </c>
      <c r="F92" s="185">
        <f t="shared" ref="F92:I92" si="13">SUM(F90:F91)</f>
        <v>0</v>
      </c>
      <c r="G92" s="185">
        <f t="shared" si="13"/>
        <v>0</v>
      </c>
      <c r="H92" s="185">
        <f t="shared" si="13"/>
        <v>0</v>
      </c>
      <c r="I92" s="185">
        <f t="shared" si="13"/>
        <v>0</v>
      </c>
      <c r="J92" s="186">
        <f>SUM(J90:J91)</f>
        <v>0</v>
      </c>
      <c r="L92" s="19"/>
      <c r="M92" s="33"/>
      <c r="N92" s="33"/>
      <c r="O92" s="33"/>
      <c r="P92" s="47"/>
      <c r="Q92" s="47"/>
      <c r="R92" s="47"/>
      <c r="S92" s="26"/>
      <c r="T92" s="25"/>
      <c r="U92" s="25"/>
      <c r="V92" s="25"/>
      <c r="W92" s="25"/>
      <c r="X92" s="25"/>
    </row>
    <row r="93" spans="1:24">
      <c r="A93" s="10"/>
      <c r="B93" s="102"/>
      <c r="C93" s="100"/>
      <c r="D93" s="74"/>
      <c r="E93" s="17"/>
      <c r="F93" s="17"/>
      <c r="G93" s="17"/>
      <c r="H93" s="17"/>
      <c r="I93" s="17"/>
      <c r="J93" s="26"/>
      <c r="L93" s="19"/>
      <c r="M93" s="94"/>
      <c r="N93" s="94"/>
      <c r="O93" s="94"/>
      <c r="P93" s="47"/>
      <c r="Q93" s="47"/>
      <c r="R93" s="47"/>
      <c r="S93" s="26"/>
      <c r="T93" s="25"/>
      <c r="U93" s="25"/>
      <c r="V93" s="25"/>
      <c r="W93" s="25"/>
      <c r="X93" s="25"/>
    </row>
    <row r="94" spans="1:24">
      <c r="A94" s="10"/>
      <c r="C94" s="75"/>
      <c r="D94" s="75" t="s">
        <v>106</v>
      </c>
      <c r="E94" s="164">
        <f>SUMIF($D$72:$D$93,"*Salary",E72:E93)</f>
        <v>0</v>
      </c>
      <c r="F94" s="164">
        <f>SUMIF($D$72:$D$93,"*Salary",F72:F93)</f>
        <v>0</v>
      </c>
      <c r="G94" s="164">
        <f>SUMIF($D$72:$D$93,"*Salary",G72:G93)</f>
        <v>0</v>
      </c>
      <c r="H94" s="164">
        <f>SUMIF($D$72:$D$93,"*Salary",H72:H93)</f>
        <v>0</v>
      </c>
      <c r="I94" s="164">
        <f>SUMIF($D$72:$D$93,"*Salary",I72:I93)</f>
        <v>0</v>
      </c>
      <c r="J94" s="165">
        <f>SUM(E94:I94)</f>
        <v>0</v>
      </c>
      <c r="L94" s="58"/>
      <c r="M94" s="71"/>
      <c r="N94" s="71"/>
      <c r="O94" s="71"/>
      <c r="P94" s="71"/>
      <c r="Q94" s="71"/>
      <c r="R94" s="71"/>
      <c r="S94" s="26"/>
      <c r="T94" s="25"/>
      <c r="U94" s="25"/>
      <c r="V94" s="25"/>
      <c r="W94" s="25"/>
      <c r="X94" s="25"/>
    </row>
    <row r="95" spans="1:24">
      <c r="A95" s="10"/>
      <c r="C95" s="75"/>
      <c r="D95" s="75" t="s">
        <v>107</v>
      </c>
      <c r="E95" s="166">
        <f>SUMIF($D$75:$D$93,"*Total Fringe",E75:E93)</f>
        <v>0</v>
      </c>
      <c r="F95" s="166">
        <f t="shared" ref="F95:I95" si="14">SUMIF($D$75:$D$93,"*Total Fringe",F75:F93)</f>
        <v>0</v>
      </c>
      <c r="G95" s="166">
        <f t="shared" si="14"/>
        <v>0</v>
      </c>
      <c r="H95" s="166">
        <f t="shared" si="14"/>
        <v>0</v>
      </c>
      <c r="I95" s="166">
        <f t="shared" si="14"/>
        <v>0</v>
      </c>
      <c r="J95" s="167">
        <f>SUM(E95:I95)</f>
        <v>0</v>
      </c>
      <c r="L95" s="58"/>
      <c r="M95" s="71"/>
      <c r="N95" s="71"/>
      <c r="O95" s="71"/>
      <c r="P95" s="71"/>
      <c r="Q95" s="71"/>
      <c r="R95" s="71"/>
      <c r="S95" s="71"/>
      <c r="T95" s="660" t="s">
        <v>116</v>
      </c>
      <c r="U95" s="660"/>
      <c r="V95" s="660"/>
      <c r="W95" s="660"/>
      <c r="X95" s="660"/>
    </row>
    <row r="96" spans="1:24">
      <c r="A96" s="10"/>
      <c r="C96" s="75"/>
      <c r="D96" s="169"/>
      <c r="E96" s="72"/>
      <c r="F96" s="72"/>
      <c r="G96" s="72"/>
      <c r="H96" s="72"/>
      <c r="I96" s="72"/>
      <c r="J96" s="73"/>
      <c r="L96" s="58" t="s">
        <v>118</v>
      </c>
      <c r="M96" s="71" t="s">
        <v>80</v>
      </c>
      <c r="N96" s="71"/>
      <c r="O96" s="71" t="s">
        <v>245</v>
      </c>
      <c r="P96" s="71" t="s">
        <v>108</v>
      </c>
      <c r="Q96" s="71" t="s">
        <v>18</v>
      </c>
      <c r="R96" s="71"/>
      <c r="S96" s="71" t="s">
        <v>169</v>
      </c>
      <c r="T96" s="92"/>
      <c r="U96" s="92"/>
      <c r="V96" s="92"/>
      <c r="W96" s="92"/>
      <c r="X96" s="92"/>
    </row>
    <row r="97" spans="1:24">
      <c r="A97" s="58" t="s">
        <v>61</v>
      </c>
      <c r="B97" s="58" t="s">
        <v>62</v>
      </c>
      <c r="C97" s="75"/>
      <c r="D97" s="169"/>
      <c r="E97" s="18" t="str">
        <f>E16</f>
        <v>Year 1</v>
      </c>
      <c r="F97" s="18" t="str">
        <f>F16</f>
        <v>Year 2</v>
      </c>
      <c r="G97" s="18" t="str">
        <f>G16</f>
        <v>Year 3</v>
      </c>
      <c r="H97" s="18" t="str">
        <f>H16</f>
        <v>Year 4</v>
      </c>
      <c r="I97" s="18" t="str">
        <f>I16</f>
        <v>Year 5</v>
      </c>
      <c r="J97" s="46" t="s">
        <v>1</v>
      </c>
      <c r="L97" s="92" t="s">
        <v>117</v>
      </c>
      <c r="M97" s="46" t="s">
        <v>15</v>
      </c>
      <c r="N97" s="46" t="s">
        <v>245</v>
      </c>
      <c r="O97" s="46" t="s">
        <v>101</v>
      </c>
      <c r="P97" s="46" t="s">
        <v>109</v>
      </c>
      <c r="Q97" s="46" t="s">
        <v>111</v>
      </c>
      <c r="R97" s="46" t="s">
        <v>101</v>
      </c>
      <c r="S97" s="46" t="s">
        <v>170</v>
      </c>
      <c r="T97" s="24" t="s">
        <v>31</v>
      </c>
      <c r="U97" s="15" t="s">
        <v>32</v>
      </c>
      <c r="V97" s="15" t="s">
        <v>33</v>
      </c>
      <c r="W97" s="15" t="s">
        <v>34</v>
      </c>
      <c r="X97" s="15" t="s">
        <v>35</v>
      </c>
    </row>
    <row r="98" spans="1:24">
      <c r="A98" s="104"/>
      <c r="B98" s="102" t="s">
        <v>69</v>
      </c>
      <c r="D98" s="34" t="s">
        <v>121</v>
      </c>
      <c r="E98" s="100">
        <f>ROUND($Q98*$R98*S98,6)</f>
        <v>0</v>
      </c>
      <c r="F98" s="100">
        <f>ROUND($Q99*$R99*S99,6)</f>
        <v>0</v>
      </c>
      <c r="G98" s="100">
        <f>ROUND($Q100*$R100*S100,6)</f>
        <v>0</v>
      </c>
      <c r="H98" s="100">
        <f>ROUND($Q101*$R101*S101,6)</f>
        <v>0</v>
      </c>
      <c r="I98" s="100">
        <f>ROUND($Q102*$R102*S102,6)</f>
        <v>0</v>
      </c>
      <c r="J98" s="46"/>
      <c r="K98" s="17"/>
      <c r="L98" s="150">
        <v>0</v>
      </c>
      <c r="M98" s="230">
        <f>ROUND(L98/12,2)</f>
        <v>0</v>
      </c>
      <c r="N98" s="230">
        <v>0</v>
      </c>
      <c r="O98" s="224">
        <v>0</v>
      </c>
      <c r="P98" s="227">
        <v>1</v>
      </c>
      <c r="Q98" s="228">
        <v>0</v>
      </c>
      <c r="R98" s="76">
        <f>$R$18</f>
        <v>12</v>
      </c>
      <c r="S98" s="227">
        <v>0</v>
      </c>
      <c r="T98" s="25" t="e">
        <f>(E101+E102)/E100</f>
        <v>#DIV/0!</v>
      </c>
      <c r="U98" s="25" t="e">
        <f>(F101+F102)/F100</f>
        <v>#DIV/0!</v>
      </c>
      <c r="V98" s="25" t="e">
        <f>(G101+G102)/G100</f>
        <v>#DIV/0!</v>
      </c>
      <c r="W98" s="25" t="e">
        <f>(H101+H102)/H100</f>
        <v>#DIV/0!</v>
      </c>
      <c r="X98" s="25" t="e">
        <f>(I101+I102)/I100</f>
        <v>#DIV/0!</v>
      </c>
    </row>
    <row r="99" spans="1:24">
      <c r="B99" s="29" t="s">
        <v>328</v>
      </c>
      <c r="D99" s="34" t="s">
        <v>172</v>
      </c>
      <c r="E99" s="22">
        <f>S98</f>
        <v>0</v>
      </c>
      <c r="F99" s="22">
        <f>S99</f>
        <v>0</v>
      </c>
      <c r="G99" s="22">
        <f>S100</f>
        <v>0</v>
      </c>
      <c r="H99" s="22">
        <f>S101</f>
        <v>0</v>
      </c>
      <c r="I99" s="22">
        <f>S102</f>
        <v>0</v>
      </c>
      <c r="J99" s="46"/>
      <c r="K99" s="17"/>
      <c r="L99" s="231"/>
      <c r="M99" s="230"/>
      <c r="N99" s="230"/>
      <c r="O99" s="230"/>
      <c r="P99" s="227">
        <v>1.03</v>
      </c>
      <c r="Q99" s="228">
        <v>0</v>
      </c>
      <c r="R99" s="76">
        <f>$R$19</f>
        <v>12</v>
      </c>
      <c r="S99" s="227">
        <v>0</v>
      </c>
      <c r="T99" s="25"/>
      <c r="U99" s="25"/>
      <c r="V99" s="25"/>
      <c r="W99" s="25"/>
      <c r="X99" s="25"/>
    </row>
    <row r="100" spans="1:24">
      <c r="A100" s="10"/>
      <c r="C100" s="100"/>
      <c r="D100" s="74" t="s">
        <v>15</v>
      </c>
      <c r="E100" s="57">
        <f>ROUND((M98+N98)*E98*P98,0)</f>
        <v>0</v>
      </c>
      <c r="F100" s="57">
        <f>ROUND((M98+N98)*F98*P98*P99,0)</f>
        <v>0</v>
      </c>
      <c r="G100" s="57">
        <f>ROUND((M98+N98)*G98*P98*P99*P100,0)</f>
        <v>0</v>
      </c>
      <c r="H100" s="57">
        <f>ROUND((M98+N98)*H98*P98*P99*P100*P101,0)</f>
        <v>0</v>
      </c>
      <c r="I100" s="57">
        <f>ROUND((M98+N98)*I98*P98*P99*P100*P101*P102,0)</f>
        <v>0</v>
      </c>
      <c r="J100" s="172">
        <f>SUM(E100:I100)</f>
        <v>0</v>
      </c>
      <c r="L100" s="231"/>
      <c r="M100" s="63"/>
      <c r="N100" s="63"/>
      <c r="O100" s="63"/>
      <c r="P100" s="227">
        <v>1.03</v>
      </c>
      <c r="Q100" s="228">
        <v>0</v>
      </c>
      <c r="R100" s="76">
        <f>$R$20</f>
        <v>12</v>
      </c>
      <c r="S100" s="227">
        <v>0</v>
      </c>
      <c r="T100" s="25"/>
      <c r="U100" s="25"/>
      <c r="V100" s="25"/>
      <c r="W100" s="25"/>
      <c r="X100" s="25"/>
    </row>
    <row r="101" spans="1:24">
      <c r="A101" s="10"/>
      <c r="B101" s="93"/>
      <c r="C101" s="100"/>
      <c r="D101" s="74" t="s">
        <v>30</v>
      </c>
      <c r="E101" s="57">
        <f>ROUND(E100*$P$13,0)</f>
        <v>0</v>
      </c>
      <c r="F101" s="57">
        <f>ROUND(F100*$P$13,0)</f>
        <v>0</v>
      </c>
      <c r="G101" s="57">
        <f>ROUND(G100*$P$13,0)</f>
        <v>0</v>
      </c>
      <c r="H101" s="57">
        <f>ROUND(H100*$P$13,0)</f>
        <v>0</v>
      </c>
      <c r="I101" s="57">
        <f>ROUND(I100*$P$13,0)</f>
        <v>0</v>
      </c>
      <c r="J101" s="172">
        <f>SUM(E101:I101)</f>
        <v>0</v>
      </c>
      <c r="L101" s="231"/>
      <c r="M101" s="63"/>
      <c r="N101" s="63"/>
      <c r="O101" s="63"/>
      <c r="P101" s="227">
        <v>1.03</v>
      </c>
      <c r="Q101" s="228">
        <v>0</v>
      </c>
      <c r="R101" s="76">
        <f>$R$21</f>
        <v>12</v>
      </c>
      <c r="S101" s="227">
        <v>0</v>
      </c>
      <c r="T101" s="25"/>
      <c r="U101" s="25"/>
      <c r="V101" s="25"/>
      <c r="W101" s="25"/>
      <c r="X101" s="25"/>
    </row>
    <row r="102" spans="1:24" ht="15">
      <c r="A102" s="10"/>
      <c r="B102" s="93"/>
      <c r="C102" s="100"/>
      <c r="D102" s="74" t="s">
        <v>29</v>
      </c>
      <c r="E102" s="184">
        <f>ROUND($P$14*E98,0)</f>
        <v>0</v>
      </c>
      <c r="F102" s="184">
        <f>ROUND($P$14*F98,0)</f>
        <v>0</v>
      </c>
      <c r="G102" s="184">
        <f>ROUND($P$14*G98,0)</f>
        <v>0</v>
      </c>
      <c r="H102" s="184">
        <f>ROUND($P$14*H98,0)</f>
        <v>0</v>
      </c>
      <c r="I102" s="184">
        <f>ROUND($P$14*I98,0)</f>
        <v>0</v>
      </c>
      <c r="J102" s="181">
        <f>SUM(E102:I102)</f>
        <v>0</v>
      </c>
      <c r="L102" s="231"/>
      <c r="M102" s="63"/>
      <c r="N102" s="63"/>
      <c r="O102" s="63"/>
      <c r="P102" s="227">
        <v>1.03</v>
      </c>
      <c r="Q102" s="228">
        <v>0</v>
      </c>
      <c r="R102" s="76">
        <f>$R$22</f>
        <v>12</v>
      </c>
      <c r="S102" s="227">
        <v>0</v>
      </c>
      <c r="T102" s="25"/>
      <c r="U102" s="25"/>
      <c r="V102" s="25"/>
      <c r="W102" s="25"/>
      <c r="X102" s="25"/>
    </row>
    <row r="103" spans="1:24">
      <c r="A103" s="10"/>
      <c r="B103" s="93"/>
      <c r="C103" s="100"/>
      <c r="D103" s="77" t="s">
        <v>171</v>
      </c>
      <c r="E103" s="185">
        <f>SUM(E101:E102)</f>
        <v>0</v>
      </c>
      <c r="F103" s="185">
        <f t="shared" ref="F103:I103" si="15">SUM(F101:F102)</f>
        <v>0</v>
      </c>
      <c r="G103" s="185">
        <f t="shared" si="15"/>
        <v>0</v>
      </c>
      <c r="H103" s="185">
        <f t="shared" si="15"/>
        <v>0</v>
      </c>
      <c r="I103" s="185">
        <f t="shared" si="15"/>
        <v>0</v>
      </c>
      <c r="J103" s="186">
        <f>SUM(J101:J102)</f>
        <v>0</v>
      </c>
      <c r="L103" s="231"/>
      <c r="M103" s="63"/>
      <c r="N103" s="63"/>
      <c r="O103" s="63"/>
      <c r="P103" s="74"/>
      <c r="Q103" s="232"/>
      <c r="R103" s="76"/>
      <c r="S103" s="74"/>
      <c r="T103" s="5"/>
      <c r="U103" s="4"/>
    </row>
    <row r="104" spans="1:24">
      <c r="C104" s="100"/>
      <c r="D104" s="74"/>
      <c r="E104" s="17"/>
      <c r="F104" s="17"/>
      <c r="G104" s="17"/>
      <c r="H104" s="17"/>
      <c r="I104" s="17"/>
      <c r="J104" s="26"/>
      <c r="L104" s="231"/>
      <c r="M104" s="63"/>
      <c r="N104" s="63"/>
      <c r="O104" s="63"/>
      <c r="P104" s="34"/>
      <c r="Q104" s="63"/>
      <c r="R104" s="34"/>
      <c r="S104" s="229"/>
      <c r="T104" s="17"/>
      <c r="U104" s="17"/>
      <c r="V104" s="17"/>
      <c r="W104" s="17"/>
      <c r="X104" s="17"/>
    </row>
    <row r="105" spans="1:24">
      <c r="A105" s="104"/>
      <c r="B105" s="102" t="s">
        <v>69</v>
      </c>
      <c r="D105" s="34" t="s">
        <v>121</v>
      </c>
      <c r="E105" s="100">
        <f>ROUND($Q105*$R105*S105,6)</f>
        <v>0</v>
      </c>
      <c r="F105" s="100">
        <f>ROUND($Q106*$R106*S106,6)</f>
        <v>0</v>
      </c>
      <c r="G105" s="100">
        <f>ROUND($Q107*$R107*S107,6)</f>
        <v>0</v>
      </c>
      <c r="H105" s="100">
        <f>ROUND($Q108*$R108*S108,6)</f>
        <v>0</v>
      </c>
      <c r="I105" s="100">
        <f>ROUND($Q109*$R109*S109,6)</f>
        <v>0</v>
      </c>
      <c r="J105" s="46"/>
      <c r="L105" s="150">
        <v>0</v>
      </c>
      <c r="M105" s="230">
        <f>ROUND(L105/12,2)</f>
        <v>0</v>
      </c>
      <c r="N105" s="230">
        <v>0</v>
      </c>
      <c r="O105" s="224">
        <v>0</v>
      </c>
      <c r="P105" s="227">
        <v>1</v>
      </c>
      <c r="Q105" s="228">
        <v>0</v>
      </c>
      <c r="R105" s="76">
        <f>$R$18</f>
        <v>12</v>
      </c>
      <c r="S105" s="227">
        <v>0</v>
      </c>
      <c r="T105" s="25" t="e">
        <f>(E108+E109)/E107</f>
        <v>#DIV/0!</v>
      </c>
      <c r="U105" s="25" t="e">
        <f>(F108+F109)/F107</f>
        <v>#DIV/0!</v>
      </c>
      <c r="V105" s="25" t="e">
        <f>(G108+G109)/G107</f>
        <v>#DIV/0!</v>
      </c>
      <c r="W105" s="25" t="e">
        <f>(H108+H109)/H107</f>
        <v>#DIV/0!</v>
      </c>
      <c r="X105" s="25" t="e">
        <f>(I108+I109)/I107</f>
        <v>#DIV/0!</v>
      </c>
    </row>
    <row r="106" spans="1:24">
      <c r="B106" s="29" t="s">
        <v>328</v>
      </c>
      <c r="D106" s="34" t="s">
        <v>172</v>
      </c>
      <c r="E106" s="22">
        <f>S105</f>
        <v>0</v>
      </c>
      <c r="F106" s="22">
        <f>S106</f>
        <v>0</v>
      </c>
      <c r="G106" s="22">
        <f>S107</f>
        <v>0</v>
      </c>
      <c r="H106" s="22">
        <f>S108</f>
        <v>0</v>
      </c>
      <c r="I106" s="22">
        <f>S109</f>
        <v>0</v>
      </c>
      <c r="J106" s="46"/>
      <c r="L106" s="231"/>
      <c r="M106" s="230"/>
      <c r="N106" s="230"/>
      <c r="O106" s="230"/>
      <c r="P106" s="227">
        <v>1.03</v>
      </c>
      <c r="Q106" s="228">
        <v>0</v>
      </c>
      <c r="R106" s="76">
        <f>$R$19</f>
        <v>12</v>
      </c>
      <c r="S106" s="227">
        <v>0</v>
      </c>
      <c r="T106" s="25"/>
      <c r="U106" s="25"/>
      <c r="V106" s="25"/>
      <c r="W106" s="25"/>
      <c r="X106" s="25"/>
    </row>
    <row r="107" spans="1:24">
      <c r="A107" s="10"/>
      <c r="B107" s="93"/>
      <c r="C107" s="100"/>
      <c r="D107" s="74" t="s">
        <v>15</v>
      </c>
      <c r="E107" s="57">
        <f>ROUND((M105+N105)*E105*P105,0)</f>
        <v>0</v>
      </c>
      <c r="F107" s="57">
        <f>ROUND((M105+N105)*F105*P105*P106,0)</f>
        <v>0</v>
      </c>
      <c r="G107" s="57">
        <f>ROUND((M105+N105)*G105*P105*P106*P107,0)</f>
        <v>0</v>
      </c>
      <c r="H107" s="57">
        <f>ROUND((M105+N105)*H105*P105*P106*P107*P108,0)</f>
        <v>0</v>
      </c>
      <c r="I107" s="57">
        <f>ROUND((M105+N105)*I105*P105*P106*P107*P108*P109,0)</f>
        <v>0</v>
      </c>
      <c r="J107" s="172">
        <f>SUM(E107:I107)</f>
        <v>0</v>
      </c>
      <c r="L107" s="231"/>
      <c r="M107" s="63"/>
      <c r="N107" s="63"/>
      <c r="O107" s="63"/>
      <c r="P107" s="227">
        <v>1.03</v>
      </c>
      <c r="Q107" s="228">
        <v>0</v>
      </c>
      <c r="R107" s="76">
        <f>$R$20</f>
        <v>12</v>
      </c>
      <c r="S107" s="227">
        <v>0</v>
      </c>
      <c r="T107" s="25"/>
      <c r="U107" s="25"/>
      <c r="V107" s="25"/>
      <c r="W107" s="25"/>
      <c r="X107" s="25"/>
    </row>
    <row r="108" spans="1:24">
      <c r="A108" s="10"/>
      <c r="B108" s="93"/>
      <c r="C108" s="100"/>
      <c r="D108" s="74" t="s">
        <v>30</v>
      </c>
      <c r="E108" s="57">
        <f>ROUND(E107*$P$13,0)</f>
        <v>0</v>
      </c>
      <c r="F108" s="57">
        <f>ROUND(F107*$P$13,0)</f>
        <v>0</v>
      </c>
      <c r="G108" s="57">
        <f>ROUND(G107*$P$13,0)</f>
        <v>0</v>
      </c>
      <c r="H108" s="57">
        <f>ROUND(H107*$P$13,0)</f>
        <v>0</v>
      </c>
      <c r="I108" s="57">
        <f>ROUND(I107*$P$13,0)</f>
        <v>0</v>
      </c>
      <c r="J108" s="172">
        <f>SUM(E108:I108)</f>
        <v>0</v>
      </c>
      <c r="L108" s="231"/>
      <c r="M108" s="63"/>
      <c r="N108" s="63"/>
      <c r="O108" s="63"/>
      <c r="P108" s="227">
        <v>1.03</v>
      </c>
      <c r="Q108" s="228">
        <v>0</v>
      </c>
      <c r="R108" s="76">
        <f>$R$21</f>
        <v>12</v>
      </c>
      <c r="S108" s="227">
        <v>0</v>
      </c>
      <c r="T108" s="25"/>
      <c r="U108" s="25"/>
      <c r="V108" s="25"/>
      <c r="W108" s="25"/>
      <c r="X108" s="25"/>
    </row>
    <row r="109" spans="1:24" ht="15">
      <c r="A109" s="10"/>
      <c r="B109" s="93"/>
      <c r="C109" s="100"/>
      <c r="D109" s="74" t="s">
        <v>29</v>
      </c>
      <c r="E109" s="184">
        <f>ROUND($P$14*E105,0)</f>
        <v>0</v>
      </c>
      <c r="F109" s="184">
        <f>ROUND($P$14*F105,0)</f>
        <v>0</v>
      </c>
      <c r="G109" s="184">
        <f>ROUND($P$14*G105,0)</f>
        <v>0</v>
      </c>
      <c r="H109" s="184">
        <f>ROUND($P$14*H105,0)</f>
        <v>0</v>
      </c>
      <c r="I109" s="184">
        <f>ROUND($P$14*I105,0)</f>
        <v>0</v>
      </c>
      <c r="J109" s="181">
        <f>SUM(E109:I109)</f>
        <v>0</v>
      </c>
      <c r="L109" s="231"/>
      <c r="M109" s="63"/>
      <c r="N109" s="63"/>
      <c r="O109" s="63"/>
      <c r="P109" s="227">
        <v>1.03</v>
      </c>
      <c r="Q109" s="228">
        <v>0</v>
      </c>
      <c r="R109" s="76">
        <f>$R$22</f>
        <v>12</v>
      </c>
      <c r="S109" s="227">
        <v>0</v>
      </c>
      <c r="T109" s="25"/>
      <c r="U109" s="25"/>
      <c r="V109" s="25"/>
      <c r="W109" s="25"/>
      <c r="X109" s="25"/>
    </row>
    <row r="110" spans="1:24">
      <c r="A110" s="10"/>
      <c r="B110" s="93"/>
      <c r="C110" s="100"/>
      <c r="D110" s="77" t="s">
        <v>171</v>
      </c>
      <c r="E110" s="185">
        <f>SUM(E108:E109)</f>
        <v>0</v>
      </c>
      <c r="F110" s="185">
        <f t="shared" ref="F110:I110" si="16">SUM(F108:F109)</f>
        <v>0</v>
      </c>
      <c r="G110" s="185">
        <f t="shared" si="16"/>
        <v>0</v>
      </c>
      <c r="H110" s="185">
        <f t="shared" si="16"/>
        <v>0</v>
      </c>
      <c r="I110" s="185">
        <f t="shared" si="16"/>
        <v>0</v>
      </c>
      <c r="J110" s="186">
        <f>SUM(J108:J109)</f>
        <v>0</v>
      </c>
      <c r="L110" s="231"/>
      <c r="M110" s="63"/>
      <c r="N110" s="63"/>
      <c r="O110" s="63"/>
      <c r="P110" s="74"/>
      <c r="Q110" s="232"/>
      <c r="R110" s="76"/>
      <c r="S110" s="74"/>
      <c r="T110" s="5"/>
      <c r="U110" s="4"/>
    </row>
    <row r="111" spans="1:24">
      <c r="A111" s="10"/>
      <c r="B111" s="93"/>
      <c r="C111" s="100"/>
      <c r="D111" s="74"/>
      <c r="E111" s="17"/>
      <c r="F111" s="17"/>
      <c r="G111" s="17"/>
      <c r="H111" s="17"/>
      <c r="I111" s="17"/>
      <c r="J111" s="26"/>
      <c r="L111" s="231"/>
      <c r="M111" s="63"/>
      <c r="N111" s="63"/>
      <c r="O111" s="63"/>
      <c r="P111" s="34"/>
      <c r="Q111" s="63"/>
      <c r="R111" s="34"/>
      <c r="S111" s="229"/>
      <c r="T111" s="17"/>
      <c r="U111" s="17"/>
      <c r="V111" s="17"/>
      <c r="W111" s="17"/>
      <c r="X111" s="17"/>
    </row>
    <row r="112" spans="1:24">
      <c r="A112" s="104"/>
      <c r="B112" s="102" t="s">
        <v>69</v>
      </c>
      <c r="D112" s="34" t="s">
        <v>121</v>
      </c>
      <c r="E112" s="100">
        <f>ROUND($Q112*$R112*S112,6)</f>
        <v>0</v>
      </c>
      <c r="F112" s="100">
        <f>ROUND($Q113*$R113*S113,6)</f>
        <v>0</v>
      </c>
      <c r="G112" s="100">
        <f>ROUND($Q114*$R114*S114,6)</f>
        <v>0</v>
      </c>
      <c r="H112" s="100">
        <f>ROUND($Q115*$R115*S115,6)</f>
        <v>0</v>
      </c>
      <c r="I112" s="100">
        <f>ROUND($Q116*$R116*S116,6)</f>
        <v>0</v>
      </c>
      <c r="J112" s="46"/>
      <c r="L112" s="150">
        <v>0</v>
      </c>
      <c r="M112" s="230">
        <f>ROUND(L112/12,2)</f>
        <v>0</v>
      </c>
      <c r="N112" s="230">
        <v>0</v>
      </c>
      <c r="O112" s="224">
        <v>0</v>
      </c>
      <c r="P112" s="227">
        <v>1</v>
      </c>
      <c r="Q112" s="228">
        <v>0</v>
      </c>
      <c r="R112" s="76">
        <f>$R$18</f>
        <v>12</v>
      </c>
      <c r="S112" s="227">
        <v>0</v>
      </c>
      <c r="T112" s="25" t="e">
        <f>(E115+E116)/E114</f>
        <v>#DIV/0!</v>
      </c>
      <c r="U112" s="25" t="e">
        <f>(F115+F116)/F114</f>
        <v>#DIV/0!</v>
      </c>
      <c r="V112" s="25" t="e">
        <f>(G115+G116)/G114</f>
        <v>#DIV/0!</v>
      </c>
      <c r="W112" s="25" t="e">
        <f>(H115+H116)/H114</f>
        <v>#DIV/0!</v>
      </c>
      <c r="X112" s="25" t="e">
        <f>(I115+I116)/I114</f>
        <v>#DIV/0!</v>
      </c>
    </row>
    <row r="113" spans="1:41">
      <c r="B113" s="29" t="s">
        <v>328</v>
      </c>
      <c r="D113" s="34" t="s">
        <v>172</v>
      </c>
      <c r="E113" s="22">
        <f>S112</f>
        <v>0</v>
      </c>
      <c r="F113" s="22">
        <f>S113</f>
        <v>0</v>
      </c>
      <c r="G113" s="22">
        <f>S114</f>
        <v>0</v>
      </c>
      <c r="H113" s="22">
        <f>S115</f>
        <v>0</v>
      </c>
      <c r="I113" s="22">
        <f>S116</f>
        <v>0</v>
      </c>
      <c r="J113" s="46"/>
      <c r="L113" s="231"/>
      <c r="M113" s="230"/>
      <c r="N113" s="230"/>
      <c r="O113" s="230"/>
      <c r="P113" s="227">
        <v>1.03</v>
      </c>
      <c r="Q113" s="228">
        <v>0</v>
      </c>
      <c r="R113" s="76">
        <f>$R$19</f>
        <v>12</v>
      </c>
      <c r="S113" s="227">
        <v>0</v>
      </c>
      <c r="T113" s="25"/>
      <c r="U113" s="25"/>
      <c r="V113" s="25"/>
      <c r="W113" s="25"/>
      <c r="X113" s="25"/>
    </row>
    <row r="114" spans="1:41">
      <c r="A114" s="10"/>
      <c r="B114" s="93"/>
      <c r="C114" s="100"/>
      <c r="D114" s="74" t="s">
        <v>15</v>
      </c>
      <c r="E114" s="57">
        <f>ROUND((M112+N112)*E112*P112,0)</f>
        <v>0</v>
      </c>
      <c r="F114" s="57">
        <f>ROUND((M112+N112)*F112*P112*P113,0)</f>
        <v>0</v>
      </c>
      <c r="G114" s="57">
        <f>ROUND((M112+N112)*G112*P112*P113*P114,0)</f>
        <v>0</v>
      </c>
      <c r="H114" s="57">
        <f>ROUND((M112+N112)*H112*P112*P113*P114*P115,0)</f>
        <v>0</v>
      </c>
      <c r="I114" s="57">
        <f>ROUND((M112+N112)*I112*P112*P113*P114*P115*P116,0)</f>
        <v>0</v>
      </c>
      <c r="J114" s="172">
        <f>SUM(E114:I114)</f>
        <v>0</v>
      </c>
      <c r="L114" s="231"/>
      <c r="M114" s="63"/>
      <c r="N114" s="63"/>
      <c r="O114" s="63"/>
      <c r="P114" s="227">
        <v>1.03</v>
      </c>
      <c r="Q114" s="228">
        <v>0</v>
      </c>
      <c r="R114" s="76">
        <f>$R$20</f>
        <v>12</v>
      </c>
      <c r="S114" s="227">
        <v>0</v>
      </c>
    </row>
    <row r="115" spans="1:41">
      <c r="A115" s="10"/>
      <c r="B115" s="93"/>
      <c r="C115" s="100"/>
      <c r="D115" s="74" t="s">
        <v>30</v>
      </c>
      <c r="E115" s="57">
        <f>ROUND(E114*$P$13,0)</f>
        <v>0</v>
      </c>
      <c r="F115" s="57">
        <f>ROUND(F114*$P$13,0)</f>
        <v>0</v>
      </c>
      <c r="G115" s="57">
        <f>ROUND(G114*$P$13,0)</f>
        <v>0</v>
      </c>
      <c r="H115" s="57">
        <f>ROUND(H114*$P$13,0)</f>
        <v>0</v>
      </c>
      <c r="I115" s="57">
        <f>ROUND(I114*$P$13,0)</f>
        <v>0</v>
      </c>
      <c r="J115" s="172">
        <f>SUM(E115:I115)</f>
        <v>0</v>
      </c>
      <c r="L115" s="231"/>
      <c r="M115" s="63"/>
      <c r="N115" s="63"/>
      <c r="O115" s="63"/>
      <c r="P115" s="227">
        <v>1.03</v>
      </c>
      <c r="Q115" s="228">
        <v>0</v>
      </c>
      <c r="R115" s="76">
        <f>$R$21</f>
        <v>12</v>
      </c>
      <c r="S115" s="227">
        <v>0</v>
      </c>
    </row>
    <row r="116" spans="1:41" ht="15">
      <c r="A116" s="10"/>
      <c r="B116" s="93"/>
      <c r="C116" s="100"/>
      <c r="D116" s="74" t="s">
        <v>29</v>
      </c>
      <c r="E116" s="184">
        <f>ROUND($P$14*E112,0)</f>
        <v>0</v>
      </c>
      <c r="F116" s="184">
        <f>ROUND($P$14*F112,0)</f>
        <v>0</v>
      </c>
      <c r="G116" s="184">
        <f>ROUND($P$14*G112,0)</f>
        <v>0</v>
      </c>
      <c r="H116" s="184">
        <f>ROUND($P$14*H112,0)</f>
        <v>0</v>
      </c>
      <c r="I116" s="184">
        <f>ROUND($P$14*I112,0)</f>
        <v>0</v>
      </c>
      <c r="J116" s="181">
        <f>SUM(E116:I116)</f>
        <v>0</v>
      </c>
      <c r="L116" s="231"/>
      <c r="M116" s="63"/>
      <c r="N116" s="63"/>
      <c r="O116" s="63"/>
      <c r="P116" s="227">
        <v>1.03</v>
      </c>
      <c r="Q116" s="228">
        <v>0</v>
      </c>
      <c r="R116" s="76">
        <f>$R$22</f>
        <v>12</v>
      </c>
      <c r="S116" s="227">
        <v>0</v>
      </c>
      <c r="T116" s="25"/>
      <c r="U116" s="25"/>
      <c r="V116" s="25"/>
      <c r="W116" s="25"/>
      <c r="X116" s="25"/>
    </row>
    <row r="117" spans="1:41">
      <c r="A117" s="10"/>
      <c r="B117" s="93"/>
      <c r="C117" s="100"/>
      <c r="D117" s="77" t="s">
        <v>171</v>
      </c>
      <c r="E117" s="185">
        <f>SUM(E115:E116)</f>
        <v>0</v>
      </c>
      <c r="F117" s="185">
        <f t="shared" ref="F117:I117" si="17">SUM(F115:F116)</f>
        <v>0</v>
      </c>
      <c r="G117" s="185">
        <f t="shared" si="17"/>
        <v>0</v>
      </c>
      <c r="H117" s="185">
        <f t="shared" si="17"/>
        <v>0</v>
      </c>
      <c r="I117" s="185">
        <f t="shared" si="17"/>
        <v>0</v>
      </c>
      <c r="J117" s="186">
        <f>SUM(J115:J116)</f>
        <v>0</v>
      </c>
      <c r="L117" s="19"/>
      <c r="M117" s="33"/>
      <c r="N117" s="33"/>
      <c r="O117" s="33"/>
      <c r="P117" s="114"/>
      <c r="Q117" s="115"/>
      <c r="R117" s="76"/>
      <c r="S117" s="114"/>
      <c r="T117" s="25"/>
      <c r="U117" s="25"/>
      <c r="V117" s="25"/>
      <c r="W117" s="25"/>
      <c r="X117" s="25"/>
    </row>
    <row r="118" spans="1:41">
      <c r="A118" s="10"/>
      <c r="B118" s="93"/>
      <c r="C118" s="100"/>
      <c r="D118" s="74"/>
      <c r="E118" s="17"/>
      <c r="F118" s="17"/>
      <c r="G118" s="17"/>
      <c r="H118" s="17"/>
      <c r="I118" s="17"/>
      <c r="J118" s="26"/>
      <c r="L118" s="19"/>
      <c r="M118" s="33"/>
      <c r="N118" s="33"/>
      <c r="O118" s="33"/>
      <c r="P118" s="114"/>
      <c r="Q118" s="115"/>
      <c r="R118" s="76"/>
      <c r="S118" s="26"/>
      <c r="T118" s="25"/>
      <c r="U118" s="25"/>
      <c r="V118" s="25"/>
      <c r="W118" s="25"/>
      <c r="X118" s="25"/>
    </row>
    <row r="119" spans="1:41" ht="13.8" thickBot="1">
      <c r="A119" s="10"/>
      <c r="C119" s="75"/>
      <c r="D119" s="75" t="s">
        <v>104</v>
      </c>
      <c r="E119" s="187">
        <f>SUMIF($D$97:$D$118,"Salary",E97:E118)</f>
        <v>0</v>
      </c>
      <c r="F119" s="187">
        <f t="shared" ref="F119:I119" si="18">SUMIF($D$97:$D$118,"Salary",F97:F118)</f>
        <v>0</v>
      </c>
      <c r="G119" s="187">
        <f t="shared" si="18"/>
        <v>0</v>
      </c>
      <c r="H119" s="187">
        <f t="shared" si="18"/>
        <v>0</v>
      </c>
      <c r="I119" s="187">
        <f t="shared" si="18"/>
        <v>0</v>
      </c>
      <c r="J119" s="188">
        <f>SUM(E119:I119)</f>
        <v>0</v>
      </c>
      <c r="L119" s="19"/>
      <c r="M119" s="94"/>
      <c r="N119" s="94"/>
      <c r="O119" s="94"/>
      <c r="P119" s="47"/>
      <c r="Q119" s="47"/>
      <c r="R119" s="47"/>
      <c r="S119" s="26"/>
      <c r="T119" s="25"/>
      <c r="U119" s="25"/>
      <c r="V119" s="25"/>
      <c r="W119" s="25"/>
      <c r="X119" s="25"/>
    </row>
    <row r="120" spans="1:41">
      <c r="A120" s="10"/>
      <c r="C120" s="75"/>
      <c r="D120" s="75" t="s">
        <v>105</v>
      </c>
      <c r="E120" s="189">
        <f>SUMIF($D$97:$D$118,"*Total Fringe",E97:E118)</f>
        <v>0</v>
      </c>
      <c r="F120" s="189">
        <f t="shared" ref="F120:I120" si="19">SUMIF($D$97:$D$118,"*Total Fringe",F97:F118)</f>
        <v>0</v>
      </c>
      <c r="G120" s="189">
        <f t="shared" si="19"/>
        <v>0</v>
      </c>
      <c r="H120" s="189">
        <f t="shared" si="19"/>
        <v>0</v>
      </c>
      <c r="I120" s="189">
        <f t="shared" si="19"/>
        <v>0</v>
      </c>
      <c r="J120" s="190">
        <f>SUM(E120:I120)</f>
        <v>0</v>
      </c>
      <c r="L120" s="58"/>
      <c r="M120" s="71"/>
      <c r="N120" s="71"/>
      <c r="O120" s="71"/>
      <c r="P120" s="71"/>
      <c r="Q120" s="71"/>
      <c r="R120" s="71"/>
      <c r="S120" s="71"/>
      <c r="T120" s="660" t="s">
        <v>116</v>
      </c>
      <c r="U120" s="660"/>
      <c r="V120" s="660"/>
      <c r="W120" s="660"/>
      <c r="X120" s="660"/>
      <c r="Y120" s="10"/>
      <c r="Z120" s="633" t="s">
        <v>66</v>
      </c>
      <c r="AA120" s="634"/>
      <c r="AB120" s="634"/>
      <c r="AC120" s="634"/>
      <c r="AD120" s="634"/>
      <c r="AE120" s="634"/>
      <c r="AF120" s="635"/>
      <c r="AH120" s="619" t="s">
        <v>127</v>
      </c>
      <c r="AI120" s="620"/>
      <c r="AJ120" s="620"/>
      <c r="AK120" s="620"/>
      <c r="AL120" s="620"/>
      <c r="AM120" s="620"/>
      <c r="AN120" s="620"/>
      <c r="AO120" s="621"/>
    </row>
    <row r="121" spans="1:41">
      <c r="A121" s="10"/>
      <c r="C121" s="75"/>
      <c r="D121" s="75" t="s">
        <v>348</v>
      </c>
      <c r="E121" s="529">
        <f>SUMIF($D$98:$D$117,"*Person Months",E98:E117)</f>
        <v>0</v>
      </c>
      <c r="F121" s="529">
        <f t="shared" ref="F121:I121" si="20">SUMIF($D$98:$D$117,"*Person Months",F98:F117)</f>
        <v>0</v>
      </c>
      <c r="G121" s="529">
        <f t="shared" si="20"/>
        <v>0</v>
      </c>
      <c r="H121" s="529">
        <f t="shared" si="20"/>
        <v>0</v>
      </c>
      <c r="I121" s="529">
        <f t="shared" si="20"/>
        <v>0</v>
      </c>
      <c r="J121" s="190"/>
      <c r="L121" s="58"/>
      <c r="M121" s="71"/>
      <c r="N121" s="71"/>
      <c r="O121" s="71"/>
      <c r="P121" s="71"/>
      <c r="Q121" s="71"/>
      <c r="R121" s="71"/>
      <c r="S121" s="71"/>
      <c r="T121" s="71"/>
      <c r="U121" s="470"/>
      <c r="V121" s="470"/>
      <c r="W121" s="470"/>
      <c r="X121" s="470"/>
      <c r="Y121" s="471"/>
      <c r="Z121" s="168"/>
      <c r="AA121" s="46"/>
      <c r="AB121" s="46"/>
      <c r="AC121" s="46"/>
      <c r="AD121" s="46"/>
      <c r="AE121" s="46"/>
      <c r="AF121" s="157"/>
      <c r="AH121" s="265"/>
      <c r="AI121" s="58"/>
      <c r="AJ121" s="58"/>
      <c r="AK121" s="58"/>
      <c r="AL121" s="58"/>
      <c r="AM121" s="58"/>
      <c r="AN121" s="58"/>
      <c r="AO121" s="117"/>
    </row>
    <row r="122" spans="1:41">
      <c r="A122" s="10"/>
      <c r="C122" s="75"/>
      <c r="D122" s="75" t="s">
        <v>349</v>
      </c>
      <c r="E122" s="72">
        <f>SUMIF($D$98:$D$117,"*# of Persons",E98:E117)</f>
        <v>0</v>
      </c>
      <c r="F122" s="72">
        <f t="shared" ref="F122:I122" si="21">SUMIF($D$98:$D$117,"*# of Persons",F98:F117)</f>
        <v>0</v>
      </c>
      <c r="G122" s="72">
        <f t="shared" si="21"/>
        <v>0</v>
      </c>
      <c r="H122" s="72">
        <f t="shared" si="21"/>
        <v>0</v>
      </c>
      <c r="I122" s="72">
        <f t="shared" si="21"/>
        <v>0</v>
      </c>
      <c r="J122" s="190"/>
      <c r="L122" s="58"/>
      <c r="M122" s="71"/>
      <c r="N122" s="71"/>
      <c r="O122" s="71"/>
      <c r="P122" s="71"/>
      <c r="Q122" s="71"/>
      <c r="R122" s="71"/>
      <c r="S122" s="71"/>
      <c r="T122" s="71"/>
      <c r="U122" s="470"/>
      <c r="V122" s="470"/>
      <c r="W122" s="470"/>
      <c r="X122" s="470"/>
      <c r="Y122" s="471"/>
      <c r="Z122" s="168"/>
      <c r="AA122" s="46"/>
      <c r="AB122" s="46"/>
      <c r="AC122" s="46"/>
      <c r="AD122" s="46"/>
      <c r="AE122" s="46"/>
      <c r="AF122" s="157"/>
      <c r="AH122" s="116"/>
      <c r="AK122" s="58" t="s">
        <v>31</v>
      </c>
      <c r="AL122" s="58" t="s">
        <v>32</v>
      </c>
      <c r="AM122" s="58" t="s">
        <v>33</v>
      </c>
      <c r="AN122" s="58" t="s">
        <v>34</v>
      </c>
      <c r="AO122" s="117" t="s">
        <v>35</v>
      </c>
    </row>
    <row r="123" spans="1:41">
      <c r="A123" s="10"/>
      <c r="C123" s="75"/>
      <c r="D123" s="169"/>
      <c r="E123" s="166"/>
      <c r="F123" s="166"/>
      <c r="G123" s="166"/>
      <c r="H123" s="166"/>
      <c r="I123" s="166"/>
      <c r="J123" s="167"/>
      <c r="L123" s="58" t="s">
        <v>118</v>
      </c>
      <c r="M123" s="71" t="s">
        <v>80</v>
      </c>
      <c r="N123" s="71" t="s">
        <v>108</v>
      </c>
      <c r="O123" s="71" t="s">
        <v>18</v>
      </c>
      <c r="P123" s="71"/>
      <c r="Q123" s="71" t="s">
        <v>169</v>
      </c>
      <c r="R123" s="71"/>
      <c r="S123" s="71"/>
      <c r="T123" s="92"/>
      <c r="U123" s="92"/>
      <c r="V123" s="92"/>
      <c r="W123" s="92"/>
      <c r="X123" s="92"/>
      <c r="Y123" s="15"/>
      <c r="Z123" s="168"/>
      <c r="AA123" s="46"/>
      <c r="AB123" s="46"/>
      <c r="AC123" s="46"/>
      <c r="AD123" s="46"/>
      <c r="AE123" s="46"/>
      <c r="AF123" s="157"/>
      <c r="AH123" s="630" t="s">
        <v>126</v>
      </c>
      <c r="AI123" s="622"/>
      <c r="AJ123" s="622"/>
      <c r="AK123" s="263">
        <v>1</v>
      </c>
      <c r="AL123" s="263">
        <v>1.05</v>
      </c>
      <c r="AM123" s="263">
        <v>1.05</v>
      </c>
      <c r="AN123" s="263">
        <v>1.05</v>
      </c>
      <c r="AO123" s="264">
        <v>1.05</v>
      </c>
    </row>
    <row r="124" spans="1:41">
      <c r="A124" s="58" t="s">
        <v>61</v>
      </c>
      <c r="B124" s="58" t="s">
        <v>62</v>
      </c>
      <c r="C124" s="320" t="s">
        <v>308</v>
      </c>
      <c r="D124" s="169"/>
      <c r="E124" s="18" t="str">
        <f>E16</f>
        <v>Year 1</v>
      </c>
      <c r="F124" s="18" t="str">
        <f>F16</f>
        <v>Year 2</v>
      </c>
      <c r="G124" s="18" t="str">
        <f>G16</f>
        <v>Year 3</v>
      </c>
      <c r="H124" s="18" t="str">
        <f>H16</f>
        <v>Year 4</v>
      </c>
      <c r="I124" s="18" t="str">
        <f>I16</f>
        <v>Year 5</v>
      </c>
      <c r="J124" s="46" t="s">
        <v>1</v>
      </c>
      <c r="L124" s="92" t="s">
        <v>117</v>
      </c>
      <c r="M124" s="46" t="s">
        <v>15</v>
      </c>
      <c r="N124" s="46" t="s">
        <v>109</v>
      </c>
      <c r="O124" s="46" t="s">
        <v>111</v>
      </c>
      <c r="P124" s="46" t="s">
        <v>101</v>
      </c>
      <c r="Q124" s="46" t="s">
        <v>170</v>
      </c>
      <c r="R124" s="46"/>
      <c r="S124" s="46"/>
      <c r="T124" s="24" t="s">
        <v>31</v>
      </c>
      <c r="U124" s="15" t="s">
        <v>32</v>
      </c>
      <c r="V124" s="15" t="s">
        <v>33</v>
      </c>
      <c r="W124" s="15" t="s">
        <v>34</v>
      </c>
      <c r="X124" s="15" t="s">
        <v>35</v>
      </c>
      <c r="Y124" s="22"/>
      <c r="Z124" s="152"/>
      <c r="AA124" s="154" t="str">
        <f>E16</f>
        <v>Year 1</v>
      </c>
      <c r="AB124" s="154" t="str">
        <f>F16</f>
        <v>Year 2</v>
      </c>
      <c r="AC124" s="154" t="str">
        <f>G16</f>
        <v>Year 3</v>
      </c>
      <c r="AD124" s="154" t="str">
        <f>H16</f>
        <v>Year 4</v>
      </c>
      <c r="AE124" s="154" t="str">
        <f>I16</f>
        <v>Year 5</v>
      </c>
      <c r="AF124" s="157" t="s">
        <v>1</v>
      </c>
      <c r="AH124" s="472"/>
      <c r="AI124" s="473"/>
      <c r="AJ124" s="473"/>
      <c r="AK124" s="131"/>
      <c r="AL124" s="131"/>
      <c r="AM124" s="131"/>
      <c r="AN124" s="131"/>
      <c r="AO124" s="262"/>
    </row>
    <row r="125" spans="1:41">
      <c r="A125" s="103"/>
      <c r="B125" s="102" t="s">
        <v>125</v>
      </c>
      <c r="C125" s="121" t="s">
        <v>168</v>
      </c>
      <c r="D125" s="34" t="s">
        <v>121</v>
      </c>
      <c r="E125" s="100">
        <f>ROUND($O125*$P125*Q125,6)</f>
        <v>0</v>
      </c>
      <c r="F125" s="100">
        <f>ROUND($O126*$P126*Q126,6)</f>
        <v>0</v>
      </c>
      <c r="G125" s="100">
        <f>ROUND($O127*$P127*Q127,6)</f>
        <v>0</v>
      </c>
      <c r="H125" s="100">
        <f>ROUND($O128*$P128*Q128,6)</f>
        <v>0</v>
      </c>
      <c r="I125" s="100">
        <f>ROUND($O129*$P129*Q129,6)</f>
        <v>0</v>
      </c>
      <c r="J125" s="26"/>
      <c r="K125" s="17"/>
      <c r="L125" s="150">
        <v>0</v>
      </c>
      <c r="M125" s="230">
        <f>ROUND(L125/12,2)</f>
        <v>0</v>
      </c>
      <c r="N125" s="227">
        <v>1</v>
      </c>
      <c r="O125" s="228">
        <v>0</v>
      </c>
      <c r="P125" s="76">
        <f>$R$18</f>
        <v>12</v>
      </c>
      <c r="Q125" s="227">
        <v>0</v>
      </c>
      <c r="R125" s="76"/>
      <c r="S125" s="74"/>
      <c r="T125" s="25" t="e">
        <f>(E128+E129)/E127</f>
        <v>#DIV/0!</v>
      </c>
      <c r="U125" s="25" t="e">
        <f>(F128+F129)/F127</f>
        <v>#DIV/0!</v>
      </c>
      <c r="V125" s="25" t="e">
        <f>(G128+G129)/G127</f>
        <v>#DIV/0!</v>
      </c>
      <c r="W125" s="25" t="e">
        <f>(H128+H129)/H127</f>
        <v>#DIV/0!</v>
      </c>
      <c r="X125" s="25" t="e">
        <f>(I128+I129)/I127</f>
        <v>#DIV/0!</v>
      </c>
      <c r="Y125" s="292"/>
      <c r="Z125" s="155" t="str">
        <f>C125</f>
        <v>Not Allowed</v>
      </c>
      <c r="AA125" s="125">
        <f>ROUND(VLOOKUP($C125,$AH$126:$AO$161,4,FALSE)*E125,0)</f>
        <v>0</v>
      </c>
      <c r="AB125" s="125">
        <f>ROUND(VLOOKUP($C125,$AH$126:$AO$162,5,FALSE)*F125,0)</f>
        <v>0</v>
      </c>
      <c r="AC125" s="125">
        <f>ROUND(VLOOKUP($C125,$AH$126:$AO$161,6,FALSE)*G125,0)</f>
        <v>0</v>
      </c>
      <c r="AD125" s="125">
        <f>ROUND(VLOOKUP($C125,$AH$126:$AO$161,7,FALSE)*H125,0)</f>
        <v>0</v>
      </c>
      <c r="AE125" s="125">
        <f>ROUND(VLOOKUP($C125,$AH$126:$AO$162,8,FALSE)*I125,0)</f>
        <v>0</v>
      </c>
      <c r="AF125" s="158">
        <f>SUM(AA125:AE125)</f>
        <v>0</v>
      </c>
      <c r="AH125" s="257" t="s">
        <v>81</v>
      </c>
      <c r="AO125" s="118"/>
    </row>
    <row r="126" spans="1:41">
      <c r="A126" s="10"/>
      <c r="B126" s="29" t="s">
        <v>328</v>
      </c>
      <c r="C126" s="121" t="s">
        <v>168</v>
      </c>
      <c r="D126" s="34" t="s">
        <v>172</v>
      </c>
      <c r="E126" s="22">
        <f>Q125</f>
        <v>0</v>
      </c>
      <c r="F126" s="22">
        <f>Q126</f>
        <v>0</v>
      </c>
      <c r="G126" s="22">
        <f>Q127</f>
        <v>0</v>
      </c>
      <c r="H126" s="22">
        <f>Q128</f>
        <v>0</v>
      </c>
      <c r="I126" s="22">
        <f>Q129</f>
        <v>0</v>
      </c>
      <c r="J126" s="26"/>
      <c r="K126" s="17"/>
      <c r="L126" s="231"/>
      <c r="M126" s="230"/>
      <c r="N126" s="227">
        <v>1.03</v>
      </c>
      <c r="O126" s="228">
        <v>0</v>
      </c>
      <c r="P126" s="76">
        <f>$R$19</f>
        <v>12</v>
      </c>
      <c r="Q126" s="227">
        <v>0</v>
      </c>
      <c r="R126" s="76"/>
      <c r="S126" s="74"/>
      <c r="T126" s="25"/>
      <c r="U126" s="25"/>
      <c r="V126" s="25"/>
      <c r="W126" s="25"/>
      <c r="X126" s="25"/>
      <c r="Y126" s="292"/>
      <c r="Z126" s="155"/>
      <c r="AA126" s="125"/>
      <c r="AB126" s="125"/>
      <c r="AC126" s="125"/>
      <c r="AD126" s="125"/>
      <c r="AE126" s="125"/>
      <c r="AF126" s="158"/>
      <c r="AH126" s="257" t="s">
        <v>168</v>
      </c>
      <c r="AI126">
        <v>0</v>
      </c>
      <c r="AJ126">
        <v>0</v>
      </c>
      <c r="AK126">
        <v>0</v>
      </c>
      <c r="AL126">
        <v>0</v>
      </c>
      <c r="AM126">
        <v>0</v>
      </c>
      <c r="AN126">
        <v>0</v>
      </c>
      <c r="AO126" s="118">
        <v>0</v>
      </c>
    </row>
    <row r="127" spans="1:41">
      <c r="A127" s="10"/>
      <c r="C127" s="121" t="s">
        <v>168</v>
      </c>
      <c r="D127" s="74" t="s">
        <v>15</v>
      </c>
      <c r="E127" s="57">
        <f>ROUND(M125*E125*N125,0)</f>
        <v>0</v>
      </c>
      <c r="F127" s="57">
        <f>ROUND(M125*F125*N125*N126,0)</f>
        <v>0</v>
      </c>
      <c r="G127" s="57">
        <f>ROUND(M125*G125*N125*N126*N127,0)</f>
        <v>0</v>
      </c>
      <c r="H127" s="57">
        <f>ROUND(M125*H125*N125*N126*N127*N128,0)</f>
        <v>0</v>
      </c>
      <c r="I127" s="57">
        <f>ROUND(M125*I125*N125*N126*N127*N128*N129,0)</f>
        <v>0</v>
      </c>
      <c r="J127" s="172">
        <f>SUM(E127:I127)</f>
        <v>0</v>
      </c>
      <c r="L127" s="231"/>
      <c r="M127" s="63"/>
      <c r="N127" s="227">
        <v>1.03</v>
      </c>
      <c r="O127" s="228">
        <v>0</v>
      </c>
      <c r="P127" s="76">
        <f>$R$20</f>
        <v>12</v>
      </c>
      <c r="Q127" s="227">
        <v>0</v>
      </c>
      <c r="R127" s="76"/>
      <c r="S127" s="74"/>
      <c r="T127" s="25"/>
      <c r="U127" s="25"/>
      <c r="V127" s="25"/>
      <c r="W127" s="25"/>
      <c r="X127" s="25"/>
      <c r="Y127" s="10"/>
      <c r="Z127" s="62"/>
      <c r="AA127" s="125"/>
      <c r="AB127" s="125"/>
      <c r="AC127" s="125"/>
      <c r="AD127" s="125"/>
      <c r="AE127" s="125"/>
      <c r="AF127" s="158"/>
      <c r="AH127" s="256" t="str">
        <f>'Tuition &amp; Fees Calculation'!A4</f>
        <v>Rates as of: 9/27/2024</v>
      </c>
      <c r="AI127" s="497">
        <f>'Tuition &amp; Fees Calculation'!$D4*24</f>
        <v>0</v>
      </c>
      <c r="AJ127" s="496">
        <f>AI127/6</f>
        <v>0</v>
      </c>
      <c r="AK127" s="499">
        <f>AJ127*AK$123</f>
        <v>0</v>
      </c>
      <c r="AL127" s="499">
        <f>AK127*AL$123</f>
        <v>0</v>
      </c>
      <c r="AM127" s="499">
        <f>AL127*AM$123</f>
        <v>0</v>
      </c>
      <c r="AN127" s="500">
        <f>AM127*AN$123</f>
        <v>0</v>
      </c>
      <c r="AO127" s="501">
        <f>AN127*AO$123</f>
        <v>0</v>
      </c>
    </row>
    <row r="128" spans="1:41">
      <c r="A128" s="10"/>
      <c r="B128" s="93"/>
      <c r="C128" s="121" t="s">
        <v>168</v>
      </c>
      <c r="D128" s="74" t="s">
        <v>30</v>
      </c>
      <c r="E128" s="57">
        <f>ROUND($E$127*$R$160,0)</f>
        <v>0</v>
      </c>
      <c r="F128" s="57">
        <f>ROUND($F$127*$R$160,0)</f>
        <v>0</v>
      </c>
      <c r="G128" s="57">
        <f>ROUND($G$127*$R$160,0)</f>
        <v>0</v>
      </c>
      <c r="H128" s="57">
        <f>ROUND($H$127*$R$160,0)</f>
        <v>0</v>
      </c>
      <c r="I128" s="57">
        <f>ROUND($I$127*$R$160,0)</f>
        <v>0</v>
      </c>
      <c r="J128" s="172">
        <f>SUM(E128:I128)</f>
        <v>0</v>
      </c>
      <c r="L128" s="231"/>
      <c r="M128" s="63"/>
      <c r="N128" s="227">
        <v>1.03</v>
      </c>
      <c r="O128" s="228">
        <v>0</v>
      </c>
      <c r="P128" s="76">
        <f>$R$21</f>
        <v>12</v>
      </c>
      <c r="Q128" s="227">
        <v>0</v>
      </c>
      <c r="R128" s="76"/>
      <c r="S128" s="74"/>
      <c r="T128" s="25"/>
      <c r="U128" s="25"/>
      <c r="V128" s="25"/>
      <c r="W128" s="25"/>
      <c r="X128" s="25"/>
      <c r="Y128" s="10"/>
      <c r="Z128" s="62"/>
      <c r="AA128" s="125"/>
      <c r="AB128" s="125"/>
      <c r="AC128" s="125"/>
      <c r="AD128" s="125"/>
      <c r="AE128" s="125"/>
      <c r="AF128" s="158"/>
      <c r="AH128" s="256" t="str">
        <f>'Tuition &amp; Fees Calculation'!A5</f>
        <v>Tuition &amp; Fees Escalation</v>
      </c>
      <c r="AI128" s="497">
        <f>'Tuition &amp; Fees Calculation'!$D5*24</f>
        <v>0</v>
      </c>
      <c r="AJ128" s="496">
        <f t="shared" ref="AJ128:AJ161" si="22">AI128/6</f>
        <v>0</v>
      </c>
      <c r="AK128" s="499">
        <f t="shared" ref="AK128:AO143" si="23">AJ128*AK$123</f>
        <v>0</v>
      </c>
      <c r="AL128" s="499">
        <f t="shared" si="23"/>
        <v>0</v>
      </c>
      <c r="AM128" s="499">
        <f t="shared" si="23"/>
        <v>0</v>
      </c>
      <c r="AN128" s="500">
        <f t="shared" si="23"/>
        <v>0</v>
      </c>
      <c r="AO128" s="501">
        <f t="shared" si="23"/>
        <v>0</v>
      </c>
    </row>
    <row r="129" spans="1:41" ht="15">
      <c r="A129" s="10"/>
      <c r="B129" s="93"/>
      <c r="C129" s="121" t="s">
        <v>168</v>
      </c>
      <c r="D129" s="74" t="s">
        <v>29</v>
      </c>
      <c r="E129" s="184">
        <f>ROUND($R$161*$E$125,0)</f>
        <v>0</v>
      </c>
      <c r="F129" s="184">
        <f>ROUND($R$161*$F$125,0)</f>
        <v>0</v>
      </c>
      <c r="G129" s="184">
        <f>ROUND($R$161*$G$125,0)</f>
        <v>0</v>
      </c>
      <c r="H129" s="184">
        <f>ROUND($R$161*$H$125,0)</f>
        <v>0</v>
      </c>
      <c r="I129" s="184">
        <f>ROUND($R$161*$I$125,0)</f>
        <v>0</v>
      </c>
      <c r="J129" s="181">
        <f>SUM(E129:I129)</f>
        <v>0</v>
      </c>
      <c r="L129" s="231"/>
      <c r="M129" s="63"/>
      <c r="N129" s="227">
        <v>1.03</v>
      </c>
      <c r="O129" s="228">
        <v>0</v>
      </c>
      <c r="P129" s="76">
        <f>$R$22</f>
        <v>12</v>
      </c>
      <c r="Q129" s="227">
        <v>0</v>
      </c>
      <c r="R129" s="76"/>
      <c r="S129" s="74"/>
      <c r="T129" s="25"/>
      <c r="U129" s="25"/>
      <c r="V129" s="25"/>
      <c r="W129" s="25"/>
      <c r="X129" s="25"/>
      <c r="Y129" s="10"/>
      <c r="Z129" s="62"/>
      <c r="AA129" s="125"/>
      <c r="AB129" s="125"/>
      <c r="AC129" s="125"/>
      <c r="AD129" s="125"/>
      <c r="AE129" s="125"/>
      <c r="AF129" s="158"/>
      <c r="AH129" s="256">
        <f>'Tuition &amp; Fees Calculation'!A6</f>
        <v>0</v>
      </c>
      <c r="AI129" s="497">
        <f>'Tuition &amp; Fees Calculation'!$D6*24</f>
        <v>0</v>
      </c>
      <c r="AJ129" s="496">
        <f t="shared" si="22"/>
        <v>0</v>
      </c>
      <c r="AK129" s="499">
        <f t="shared" si="23"/>
        <v>0</v>
      </c>
      <c r="AL129" s="499">
        <f t="shared" si="23"/>
        <v>0</v>
      </c>
      <c r="AM129" s="499">
        <f t="shared" si="23"/>
        <v>0</v>
      </c>
      <c r="AN129" s="500">
        <f t="shared" si="23"/>
        <v>0</v>
      </c>
      <c r="AO129" s="501">
        <f t="shared" si="23"/>
        <v>0</v>
      </c>
    </row>
    <row r="130" spans="1:41">
      <c r="A130" s="10"/>
      <c r="B130" s="93"/>
      <c r="C130" s="100"/>
      <c r="D130" s="77" t="s">
        <v>171</v>
      </c>
      <c r="E130" s="185">
        <f>SUM(E128:E129)</f>
        <v>0</v>
      </c>
      <c r="F130" s="185">
        <f t="shared" ref="F130:I130" si="24">SUM(F128:F129)</f>
        <v>0</v>
      </c>
      <c r="G130" s="185">
        <f t="shared" si="24"/>
        <v>0</v>
      </c>
      <c r="H130" s="185">
        <f t="shared" si="24"/>
        <v>0</v>
      </c>
      <c r="I130" s="185">
        <f t="shared" si="24"/>
        <v>0</v>
      </c>
      <c r="J130" s="186">
        <f>SUM(J128:J129)</f>
        <v>0</v>
      </c>
      <c r="L130" s="231"/>
      <c r="M130" s="63"/>
      <c r="N130" s="74"/>
      <c r="O130" s="232"/>
      <c r="P130" s="76"/>
      <c r="Q130" s="74"/>
      <c r="R130" s="76"/>
      <c r="S130" s="74"/>
      <c r="T130" s="5"/>
      <c r="U130" s="4"/>
      <c r="Y130" s="10"/>
      <c r="Z130" s="62"/>
      <c r="AA130" s="125"/>
      <c r="AB130" s="125"/>
      <c r="AC130" s="125"/>
      <c r="AD130" s="125"/>
      <c r="AE130" s="125"/>
      <c r="AF130" s="158"/>
      <c r="AH130" s="256" t="str">
        <f>'Tuition &amp; Fees Calculation'!A7</f>
        <v>Escalation per Year</v>
      </c>
      <c r="AI130" s="497">
        <f>'Tuition &amp; Fees Calculation'!$D7*24</f>
        <v>0</v>
      </c>
      <c r="AJ130" s="496">
        <f t="shared" si="22"/>
        <v>0</v>
      </c>
      <c r="AK130" s="499">
        <f t="shared" si="23"/>
        <v>0</v>
      </c>
      <c r="AL130" s="499">
        <f t="shared" si="23"/>
        <v>0</v>
      </c>
      <c r="AM130" s="499">
        <f t="shared" si="23"/>
        <v>0</v>
      </c>
      <c r="AN130" s="500">
        <f t="shared" si="23"/>
        <v>0</v>
      </c>
      <c r="AO130" s="501">
        <f t="shared" si="23"/>
        <v>0</v>
      </c>
    </row>
    <row r="131" spans="1:41">
      <c r="A131" s="10"/>
      <c r="B131" s="93"/>
      <c r="C131" s="100"/>
      <c r="D131" s="74"/>
      <c r="E131" s="17"/>
      <c r="F131" s="17"/>
      <c r="G131" s="17"/>
      <c r="H131" s="17"/>
      <c r="I131" s="17"/>
      <c r="J131" s="26"/>
      <c r="L131" s="231"/>
      <c r="M131" s="63"/>
      <c r="N131" s="34"/>
      <c r="O131" s="63"/>
      <c r="P131" s="34"/>
      <c r="Q131" s="229"/>
      <c r="R131" s="34"/>
      <c r="S131" s="229"/>
      <c r="T131" s="17"/>
      <c r="U131" s="17"/>
      <c r="V131" s="17"/>
      <c r="W131" s="17"/>
      <c r="X131" s="17"/>
      <c r="Y131" s="10"/>
      <c r="Z131" s="62"/>
      <c r="AA131" s="125"/>
      <c r="AB131" s="125"/>
      <c r="AC131" s="125"/>
      <c r="AD131" s="125"/>
      <c r="AE131" s="125"/>
      <c r="AF131" s="158"/>
      <c r="AH131" s="256" t="str">
        <f>'Tuition &amp; Fees Calculation'!A8</f>
        <v>Unit</v>
      </c>
      <c r="AI131" s="497" t="e">
        <f>'Tuition &amp; Fees Calculation'!$D8*24</f>
        <v>#VALUE!</v>
      </c>
      <c r="AJ131" s="496" t="e">
        <f t="shared" si="22"/>
        <v>#VALUE!</v>
      </c>
      <c r="AK131" s="499" t="e">
        <f t="shared" si="23"/>
        <v>#VALUE!</v>
      </c>
      <c r="AL131" s="499" t="e">
        <f t="shared" si="23"/>
        <v>#VALUE!</v>
      </c>
      <c r="AM131" s="499" t="e">
        <f t="shared" si="23"/>
        <v>#VALUE!</v>
      </c>
      <c r="AN131" s="500" t="e">
        <f t="shared" si="23"/>
        <v>#VALUE!</v>
      </c>
      <c r="AO131" s="501" t="e">
        <f t="shared" si="23"/>
        <v>#VALUE!</v>
      </c>
    </row>
    <row r="132" spans="1:41">
      <c r="A132" s="104"/>
      <c r="B132" s="102" t="s">
        <v>125</v>
      </c>
      <c r="C132" s="121" t="s">
        <v>168</v>
      </c>
      <c r="D132" s="34" t="s">
        <v>121</v>
      </c>
      <c r="E132" s="100">
        <f>ROUND($O132*$P132*Q132,6)</f>
        <v>0</v>
      </c>
      <c r="F132" s="100">
        <f>ROUND($O133*$P133*Q133,6)</f>
        <v>0</v>
      </c>
      <c r="G132" s="100">
        <f>ROUND($O134*$P134*Q134,6)</f>
        <v>0</v>
      </c>
      <c r="H132" s="100">
        <f>ROUND($O135*$P135*Q135,6)</f>
        <v>0</v>
      </c>
      <c r="I132" s="100">
        <f>ROUND($O136*$P136*Q136,6)</f>
        <v>0</v>
      </c>
      <c r="J132" s="26"/>
      <c r="L132" s="150">
        <v>0</v>
      </c>
      <c r="M132" s="230">
        <f>ROUND(L132/12,2)</f>
        <v>0</v>
      </c>
      <c r="N132" s="227">
        <v>1</v>
      </c>
      <c r="O132" s="228">
        <v>0</v>
      </c>
      <c r="P132" s="76">
        <f>$R$18</f>
        <v>12</v>
      </c>
      <c r="Q132" s="227">
        <v>0</v>
      </c>
      <c r="R132" s="76"/>
      <c r="S132" s="74"/>
      <c r="T132" s="25" t="e">
        <f>(E135+E136)/E134</f>
        <v>#DIV/0!</v>
      </c>
      <c r="U132" s="25" t="e">
        <f>(F135+F136)/F134</f>
        <v>#DIV/0!</v>
      </c>
      <c r="V132" s="25" t="e">
        <f>(G135+G136)/G134</f>
        <v>#DIV/0!</v>
      </c>
      <c r="W132" s="25" t="e">
        <f>(H135+H136)/H134</f>
        <v>#DIV/0!</v>
      </c>
      <c r="X132" s="25" t="e">
        <f>(I135+I136)/I134</f>
        <v>#DIV/0!</v>
      </c>
      <c r="Y132" s="292"/>
      <c r="Z132" s="155" t="str">
        <f>C132</f>
        <v>Not Allowed</v>
      </c>
      <c r="AA132" s="125">
        <f>ROUND(VLOOKUP($C132,$AH$126:$AO$161,4,FALSE)*E132,0)</f>
        <v>0</v>
      </c>
      <c r="AB132" s="125">
        <f>ROUND(VLOOKUP($C132,$AH$126:$AO$162,5,FALSE)*F132,0)</f>
        <v>0</v>
      </c>
      <c r="AC132" s="125">
        <f>ROUND(VLOOKUP($C132,$AH$126:$AO$161,6,FALSE)*G132,0)</f>
        <v>0</v>
      </c>
      <c r="AD132" s="125">
        <f>ROUND(VLOOKUP($C132,$AH$126:$AO$161,7,FALSE)*H132,0)</f>
        <v>0</v>
      </c>
      <c r="AE132" s="125">
        <f>ROUND(VLOOKUP($C132,$AH$126:$AO$162,8,FALSE)*I132,0)</f>
        <v>0</v>
      </c>
      <c r="AF132" s="158">
        <f>SUM(AA132:AE132)</f>
        <v>0</v>
      </c>
      <c r="AH132" s="256">
        <f>'Tuition &amp; Fees Calculation'!A9</f>
        <v>0</v>
      </c>
      <c r="AI132" s="497">
        <f>'Tuition &amp; Fees Calculation'!$D9*24</f>
        <v>0</v>
      </c>
      <c r="AJ132" s="496">
        <f t="shared" si="22"/>
        <v>0</v>
      </c>
      <c r="AK132" s="499">
        <f t="shared" si="23"/>
        <v>0</v>
      </c>
      <c r="AL132" s="499">
        <f t="shared" si="23"/>
        <v>0</v>
      </c>
      <c r="AM132" s="499">
        <f t="shared" si="23"/>
        <v>0</v>
      </c>
      <c r="AN132" s="500">
        <f t="shared" si="23"/>
        <v>0</v>
      </c>
      <c r="AO132" s="501">
        <f t="shared" si="23"/>
        <v>0</v>
      </c>
    </row>
    <row r="133" spans="1:41">
      <c r="B133" s="29" t="s">
        <v>328</v>
      </c>
      <c r="C133" s="121" t="s">
        <v>168</v>
      </c>
      <c r="D133" s="34" t="s">
        <v>172</v>
      </c>
      <c r="E133" s="22">
        <f>Q132</f>
        <v>0</v>
      </c>
      <c r="F133" s="22">
        <f>Q133</f>
        <v>0</v>
      </c>
      <c r="G133" s="22">
        <f>Q134</f>
        <v>0</v>
      </c>
      <c r="H133" s="22">
        <f>Q135</f>
        <v>0</v>
      </c>
      <c r="I133" s="22">
        <f>Q136</f>
        <v>0</v>
      </c>
      <c r="J133" s="26"/>
      <c r="L133" s="231"/>
      <c r="M133" s="230"/>
      <c r="N133" s="227">
        <v>1.03</v>
      </c>
      <c r="O133" s="228">
        <v>0</v>
      </c>
      <c r="P133" s="76">
        <f>$R$19</f>
        <v>12</v>
      </c>
      <c r="Q133" s="227">
        <v>0</v>
      </c>
      <c r="R133" s="76"/>
      <c r="S133" s="74"/>
      <c r="T133" s="25"/>
      <c r="U133" s="25"/>
      <c r="V133" s="25"/>
      <c r="W133" s="25"/>
      <c r="X133" s="25"/>
      <c r="Y133" s="292"/>
      <c r="Z133" s="155"/>
      <c r="AA133" s="125"/>
      <c r="AB133" s="125"/>
      <c r="AC133" s="125"/>
      <c r="AD133" s="125"/>
      <c r="AE133" s="125"/>
      <c r="AF133" s="158"/>
      <c r="AH133" s="256" t="str">
        <f>'Tuition &amp; Fees Calculation'!A10</f>
        <v>Not Allowed/Not Budgeted</v>
      </c>
      <c r="AI133" s="497">
        <f>'Tuition &amp; Fees Calculation'!$D10*24</f>
        <v>0</v>
      </c>
      <c r="AJ133" s="496">
        <f t="shared" si="22"/>
        <v>0</v>
      </c>
      <c r="AK133" s="499">
        <f t="shared" si="23"/>
        <v>0</v>
      </c>
      <c r="AL133" s="499">
        <f t="shared" si="23"/>
        <v>0</v>
      </c>
      <c r="AM133" s="499">
        <f t="shared" si="23"/>
        <v>0</v>
      </c>
      <c r="AN133" s="500">
        <f t="shared" si="23"/>
        <v>0</v>
      </c>
      <c r="AO133" s="501">
        <f t="shared" si="23"/>
        <v>0</v>
      </c>
    </row>
    <row r="134" spans="1:41">
      <c r="A134" s="10"/>
      <c r="B134" s="93"/>
      <c r="C134" s="121" t="s">
        <v>168</v>
      </c>
      <c r="D134" s="74" t="s">
        <v>15</v>
      </c>
      <c r="E134" s="57">
        <f>ROUND(M132*E132*N132,0)</f>
        <v>0</v>
      </c>
      <c r="F134" s="57">
        <f>ROUND(M132*F132*N132*N133,0)</f>
        <v>0</v>
      </c>
      <c r="G134" s="57">
        <f>ROUND(M132*G132*N132*N133*N134,0)</f>
        <v>0</v>
      </c>
      <c r="H134" s="57">
        <f>ROUND(M132*H132*N132*N133*N134*N135,0)</f>
        <v>0</v>
      </c>
      <c r="I134" s="57">
        <f>ROUND(M132*I132*N132*N133*N134*N135*N136,0)</f>
        <v>0</v>
      </c>
      <c r="J134" s="172">
        <f>SUM(E134:I134)</f>
        <v>0</v>
      </c>
      <c r="L134" s="231"/>
      <c r="M134" s="63"/>
      <c r="N134" s="227">
        <v>1.03</v>
      </c>
      <c r="O134" s="228">
        <v>0</v>
      </c>
      <c r="P134" s="76">
        <f>$R$20</f>
        <v>12</v>
      </c>
      <c r="Q134" s="227">
        <v>0</v>
      </c>
      <c r="R134" s="76"/>
      <c r="S134" s="74"/>
      <c r="T134" s="25"/>
      <c r="U134" s="25"/>
      <c r="V134" s="25"/>
      <c r="W134" s="25"/>
      <c r="X134" s="25"/>
      <c r="Y134" s="10"/>
      <c r="Z134" s="62"/>
      <c r="AA134" s="125"/>
      <c r="AB134" s="125"/>
      <c r="AC134" s="125"/>
      <c r="AD134" s="125"/>
      <c r="AE134" s="125"/>
      <c r="AF134" s="158"/>
      <c r="AH134" s="256" t="str">
        <f>'Tuition &amp; Fees Calculation'!A11</f>
        <v>College of Ag &amp; Life Sciences</v>
      </c>
      <c r="AI134" s="497">
        <f>'Tuition &amp; Fees Calculation'!$D11*24</f>
        <v>78528</v>
      </c>
      <c r="AJ134" s="496">
        <f t="shared" si="22"/>
        <v>13088</v>
      </c>
      <c r="AK134" s="499">
        <f t="shared" si="23"/>
        <v>13088</v>
      </c>
      <c r="AL134" s="499">
        <f t="shared" si="23"/>
        <v>13742.400000000001</v>
      </c>
      <c r="AM134" s="499">
        <f t="shared" si="23"/>
        <v>14429.520000000002</v>
      </c>
      <c r="AN134" s="500">
        <f t="shared" si="23"/>
        <v>15150.996000000003</v>
      </c>
      <c r="AO134" s="501">
        <f t="shared" si="23"/>
        <v>15908.545800000004</v>
      </c>
    </row>
    <row r="135" spans="1:41">
      <c r="A135" s="10"/>
      <c r="B135" s="93"/>
      <c r="C135" s="121" t="s">
        <v>168</v>
      </c>
      <c r="D135" s="74" t="s">
        <v>30</v>
      </c>
      <c r="E135" s="57">
        <f>ROUND(E134*$R$160,0)</f>
        <v>0</v>
      </c>
      <c r="F135" s="57">
        <f>ROUND(F134*$R$160,0)</f>
        <v>0</v>
      </c>
      <c r="G135" s="57">
        <f>ROUND(G134*$R$160,0)</f>
        <v>0</v>
      </c>
      <c r="H135" s="57">
        <f>ROUND(H134*$R$160,0)</f>
        <v>0</v>
      </c>
      <c r="I135" s="57">
        <f>ROUND(I134*$R$160,0)</f>
        <v>0</v>
      </c>
      <c r="J135" s="172">
        <f>SUM(E135:I135)</f>
        <v>0</v>
      </c>
      <c r="L135" s="231"/>
      <c r="M135" s="63"/>
      <c r="N135" s="227">
        <v>1.03</v>
      </c>
      <c r="O135" s="228">
        <v>0</v>
      </c>
      <c r="P135" s="76">
        <f>$R$21</f>
        <v>12</v>
      </c>
      <c r="Q135" s="227">
        <v>0</v>
      </c>
      <c r="R135" s="76"/>
      <c r="S135" s="74"/>
      <c r="T135" s="25"/>
      <c r="U135" s="25"/>
      <c r="V135" s="25"/>
      <c r="W135" s="25"/>
      <c r="X135" s="25"/>
      <c r="Y135" s="10"/>
      <c r="Z135" s="62"/>
      <c r="AA135" s="125"/>
      <c r="AB135" s="125"/>
      <c r="AC135" s="125"/>
      <c r="AD135" s="125"/>
      <c r="AE135" s="125"/>
      <c r="AF135" s="158"/>
      <c r="AH135" s="256" t="str">
        <f>'Tuition &amp; Fees Calculation'!A12</f>
        <v>College of Ag &amp; Life Sciences</v>
      </c>
      <c r="AI135" s="497">
        <f>'Tuition &amp; Fees Calculation'!$D12*24</f>
        <v>104544</v>
      </c>
      <c r="AJ135" s="496">
        <f t="shared" si="22"/>
        <v>17424</v>
      </c>
      <c r="AK135" s="499">
        <f t="shared" si="23"/>
        <v>17424</v>
      </c>
      <c r="AL135" s="499">
        <f t="shared" si="23"/>
        <v>18295.2</v>
      </c>
      <c r="AM135" s="499">
        <f t="shared" si="23"/>
        <v>19209.960000000003</v>
      </c>
      <c r="AN135" s="500">
        <f t="shared" si="23"/>
        <v>20170.458000000002</v>
      </c>
      <c r="AO135" s="501">
        <f t="shared" si="23"/>
        <v>21178.980900000002</v>
      </c>
    </row>
    <row r="136" spans="1:41" ht="15">
      <c r="A136" s="10"/>
      <c r="B136" s="93"/>
      <c r="C136" s="121" t="s">
        <v>168</v>
      </c>
      <c r="D136" s="74" t="s">
        <v>29</v>
      </c>
      <c r="E136" s="184">
        <f>ROUND($R$161*E132,0)</f>
        <v>0</v>
      </c>
      <c r="F136" s="184">
        <f>ROUND($R$161*F132,0)</f>
        <v>0</v>
      </c>
      <c r="G136" s="184">
        <f>ROUND($R$161*G132,0)</f>
        <v>0</v>
      </c>
      <c r="H136" s="184">
        <f>ROUND($R$161*H132,0)</f>
        <v>0</v>
      </c>
      <c r="I136" s="184">
        <f>ROUND($R$161*I132,0)</f>
        <v>0</v>
      </c>
      <c r="J136" s="181">
        <f>SUM(E136:I136)</f>
        <v>0</v>
      </c>
      <c r="L136" s="231"/>
      <c r="M136" s="63"/>
      <c r="N136" s="227">
        <v>1.03</v>
      </c>
      <c r="O136" s="228">
        <v>0</v>
      </c>
      <c r="P136" s="76">
        <f>$R$22</f>
        <v>12</v>
      </c>
      <c r="Q136" s="227">
        <v>0</v>
      </c>
      <c r="R136" s="76"/>
      <c r="S136" s="74"/>
      <c r="T136" s="25"/>
      <c r="U136" s="25"/>
      <c r="V136" s="25"/>
      <c r="W136" s="25"/>
      <c r="X136" s="25"/>
      <c r="Y136" s="10"/>
      <c r="Z136" s="62"/>
      <c r="AA136" s="125"/>
      <c r="AB136" s="125"/>
      <c r="AC136" s="125"/>
      <c r="AD136" s="125"/>
      <c r="AE136" s="125"/>
      <c r="AF136" s="158"/>
      <c r="AH136" s="256" t="str">
        <f>'Tuition &amp; Fees Calculation'!A13</f>
        <v>College of Ag &amp; Life Sciences</v>
      </c>
      <c r="AI136" s="497">
        <f>'Tuition &amp; Fees Calculation'!$D13*24</f>
        <v>67200</v>
      </c>
      <c r="AJ136" s="496">
        <f t="shared" si="22"/>
        <v>11200</v>
      </c>
      <c r="AK136" s="499">
        <f t="shared" si="23"/>
        <v>11200</v>
      </c>
      <c r="AL136" s="499">
        <f t="shared" si="23"/>
        <v>11760</v>
      </c>
      <c r="AM136" s="499">
        <f t="shared" si="23"/>
        <v>12348</v>
      </c>
      <c r="AN136" s="500">
        <f t="shared" si="23"/>
        <v>12965.400000000001</v>
      </c>
      <c r="AO136" s="501">
        <f t="shared" si="23"/>
        <v>13613.670000000002</v>
      </c>
    </row>
    <row r="137" spans="1:41">
      <c r="A137" s="10"/>
      <c r="B137" s="93"/>
      <c r="C137" s="100"/>
      <c r="D137" s="77" t="s">
        <v>171</v>
      </c>
      <c r="E137" s="185">
        <f>SUM(E135:E136)</f>
        <v>0</v>
      </c>
      <c r="F137" s="185">
        <f t="shared" ref="F137:I137" si="25">SUM(F135:F136)</f>
        <v>0</v>
      </c>
      <c r="G137" s="185">
        <f t="shared" si="25"/>
        <v>0</v>
      </c>
      <c r="H137" s="185">
        <f t="shared" si="25"/>
        <v>0</v>
      </c>
      <c r="I137" s="185">
        <f t="shared" si="25"/>
        <v>0</v>
      </c>
      <c r="J137" s="186">
        <f>SUM(J135:J136)</f>
        <v>0</v>
      </c>
      <c r="L137" s="231"/>
      <c r="M137" s="63"/>
      <c r="N137" s="74"/>
      <c r="O137" s="232"/>
      <c r="P137" s="76"/>
      <c r="Q137" s="74"/>
      <c r="R137" s="76"/>
      <c r="S137" s="74"/>
      <c r="T137" s="5"/>
      <c r="U137" s="4"/>
      <c r="Y137" s="10"/>
      <c r="Z137" s="62"/>
      <c r="AA137" s="125"/>
      <c r="AB137" s="125"/>
      <c r="AC137" s="125"/>
      <c r="AD137" s="125"/>
      <c r="AE137" s="125"/>
      <c r="AF137" s="158"/>
      <c r="AH137" s="256" t="str">
        <f>'Tuition &amp; Fees Calculation'!A14</f>
        <v>College of Ag &amp; Life Sciences</v>
      </c>
      <c r="AI137" s="497">
        <f>'Tuition &amp; Fees Calculation'!$D14*24</f>
        <v>51168</v>
      </c>
      <c r="AJ137" s="496">
        <f t="shared" si="22"/>
        <v>8528</v>
      </c>
      <c r="AK137" s="499">
        <f t="shared" si="23"/>
        <v>8528</v>
      </c>
      <c r="AL137" s="499">
        <f t="shared" si="23"/>
        <v>8954.4</v>
      </c>
      <c r="AM137" s="499">
        <f t="shared" si="23"/>
        <v>9402.1200000000008</v>
      </c>
      <c r="AN137" s="500">
        <f t="shared" si="23"/>
        <v>9872.2260000000006</v>
      </c>
      <c r="AO137" s="501">
        <f t="shared" si="23"/>
        <v>10365.837300000001</v>
      </c>
    </row>
    <row r="138" spans="1:41">
      <c r="A138" s="10"/>
      <c r="B138" s="93"/>
      <c r="C138" s="100"/>
      <c r="D138" s="74"/>
      <c r="E138" s="17"/>
      <c r="F138" s="17"/>
      <c r="G138" s="17"/>
      <c r="H138" s="17"/>
      <c r="I138" s="17"/>
      <c r="J138" s="26"/>
      <c r="L138" s="231"/>
      <c r="M138" s="63"/>
      <c r="N138" s="34"/>
      <c r="O138" s="63"/>
      <c r="P138" s="34"/>
      <c r="Q138" s="229"/>
      <c r="R138" s="34"/>
      <c r="S138" s="229"/>
      <c r="T138" s="17"/>
      <c r="U138" s="17"/>
      <c r="V138" s="17"/>
      <c r="W138" s="17"/>
      <c r="X138" s="17"/>
      <c r="Y138" s="10"/>
      <c r="Z138" s="62"/>
      <c r="AA138" s="125"/>
      <c r="AB138" s="125"/>
      <c r="AC138" s="125"/>
      <c r="AD138" s="125"/>
      <c r="AE138" s="125"/>
      <c r="AF138" s="158"/>
      <c r="AH138" s="256" t="str">
        <f>'Tuition &amp; Fees Calculation'!A15</f>
        <v>College of Architecture</v>
      </c>
      <c r="AI138" s="497">
        <f>'Tuition &amp; Fees Calculation'!$D15*24</f>
        <v>62016</v>
      </c>
      <c r="AJ138" s="496">
        <f t="shared" si="22"/>
        <v>10336</v>
      </c>
      <c r="AK138" s="499">
        <f t="shared" si="23"/>
        <v>10336</v>
      </c>
      <c r="AL138" s="499">
        <f t="shared" si="23"/>
        <v>10852.800000000001</v>
      </c>
      <c r="AM138" s="499">
        <f t="shared" si="23"/>
        <v>11395.440000000002</v>
      </c>
      <c r="AN138" s="500">
        <f t="shared" si="23"/>
        <v>11965.212000000003</v>
      </c>
      <c r="AO138" s="501">
        <f t="shared" si="23"/>
        <v>12563.472600000005</v>
      </c>
    </row>
    <row r="139" spans="1:41">
      <c r="A139" s="104"/>
      <c r="B139" s="102" t="s">
        <v>125</v>
      </c>
      <c r="C139" s="121" t="s">
        <v>168</v>
      </c>
      <c r="D139" s="34" t="s">
        <v>121</v>
      </c>
      <c r="E139" s="100">
        <f>ROUND($O139*$P139*Q139,6)</f>
        <v>0</v>
      </c>
      <c r="F139" s="100">
        <f>ROUND($O140*$P140*Q140,6)</f>
        <v>0</v>
      </c>
      <c r="G139" s="100">
        <f>ROUND($O141*$P141*Q141,6)</f>
        <v>0</v>
      </c>
      <c r="H139" s="100">
        <f>ROUND($O142*$P142*Q142,6)</f>
        <v>0</v>
      </c>
      <c r="I139" s="100">
        <f>ROUND($O143*$P143*Q143,6)</f>
        <v>0</v>
      </c>
      <c r="J139" s="26"/>
      <c r="L139" s="150">
        <v>0</v>
      </c>
      <c r="M139" s="230">
        <f>ROUND(L139/12,2)</f>
        <v>0</v>
      </c>
      <c r="N139" s="227">
        <v>1</v>
      </c>
      <c r="O139" s="228">
        <v>0</v>
      </c>
      <c r="P139" s="76">
        <f>$R$18</f>
        <v>12</v>
      </c>
      <c r="Q139" s="227">
        <v>0</v>
      </c>
      <c r="R139" s="76"/>
      <c r="S139" s="74"/>
      <c r="T139" s="25" t="e">
        <f>(E142+E143)/E141</f>
        <v>#DIV/0!</v>
      </c>
      <c r="U139" s="25" t="e">
        <f>(F142+F143)/F141</f>
        <v>#DIV/0!</v>
      </c>
      <c r="V139" s="25" t="e">
        <f>(G142+G143)/G141</f>
        <v>#DIV/0!</v>
      </c>
      <c r="W139" s="25" t="e">
        <f>(H142+H143)/H141</f>
        <v>#DIV/0!</v>
      </c>
      <c r="X139" s="25" t="e">
        <f>(I142+I143)/I141</f>
        <v>#DIV/0!</v>
      </c>
      <c r="Y139" s="292"/>
      <c r="Z139" s="155" t="str">
        <f>C139</f>
        <v>Not Allowed</v>
      </c>
      <c r="AA139" s="125">
        <f>ROUND(VLOOKUP($C139,$AH$126:$AO$161,4,FALSE)*E139,0)</f>
        <v>0</v>
      </c>
      <c r="AB139" s="125">
        <f>ROUND(VLOOKUP($C139,$AH$126:$AO$162,5,FALSE)*F139,0)</f>
        <v>0</v>
      </c>
      <c r="AC139" s="125">
        <f>ROUND(VLOOKUP($C139,$AH$126:$AO$161,6,FALSE)*G139,0)</f>
        <v>0</v>
      </c>
      <c r="AD139" s="125">
        <f>ROUND(VLOOKUP($C139,$AH$126:$AO$161,7,FALSE)*H139,0)</f>
        <v>0</v>
      </c>
      <c r="AE139" s="125">
        <f>ROUND(VLOOKUP($C139,$AH$126:$AO$162,8,FALSE)*I139,0)</f>
        <v>0</v>
      </c>
      <c r="AF139" s="158">
        <f>SUM(AA139:AE139)</f>
        <v>0</v>
      </c>
      <c r="AH139" s="256" t="str">
        <f>'Tuition &amp; Fees Calculation'!A16</f>
        <v>College of Architecture</v>
      </c>
      <c r="AI139" s="497">
        <f>'Tuition &amp; Fees Calculation'!$D16*24</f>
        <v>60864</v>
      </c>
      <c r="AJ139" s="496">
        <f t="shared" si="22"/>
        <v>10144</v>
      </c>
      <c r="AK139" s="499">
        <f t="shared" si="23"/>
        <v>10144</v>
      </c>
      <c r="AL139" s="499">
        <f t="shared" si="23"/>
        <v>10651.2</v>
      </c>
      <c r="AM139" s="499">
        <f t="shared" si="23"/>
        <v>11183.760000000002</v>
      </c>
      <c r="AN139" s="500">
        <f t="shared" si="23"/>
        <v>11742.948000000002</v>
      </c>
      <c r="AO139" s="501">
        <f t="shared" si="23"/>
        <v>12330.095400000002</v>
      </c>
    </row>
    <row r="140" spans="1:41">
      <c r="B140" s="29" t="s">
        <v>328</v>
      </c>
      <c r="C140" s="121" t="s">
        <v>168</v>
      </c>
      <c r="D140" s="34" t="s">
        <v>172</v>
      </c>
      <c r="E140" s="22">
        <f>Q139</f>
        <v>0</v>
      </c>
      <c r="F140" s="22">
        <f>Q140</f>
        <v>0</v>
      </c>
      <c r="G140" s="22">
        <f>Q141</f>
        <v>0</v>
      </c>
      <c r="H140" s="22">
        <f>Q142</f>
        <v>0</v>
      </c>
      <c r="I140" s="22">
        <f>Q143</f>
        <v>0</v>
      </c>
      <c r="J140" s="26"/>
      <c r="L140" s="231"/>
      <c r="M140" s="230"/>
      <c r="N140" s="227">
        <v>1.03</v>
      </c>
      <c r="O140" s="228">
        <v>0</v>
      </c>
      <c r="P140" s="76">
        <f>$R$19</f>
        <v>12</v>
      </c>
      <c r="Q140" s="227">
        <v>0</v>
      </c>
      <c r="R140" s="76"/>
      <c r="S140" s="74"/>
      <c r="T140" s="25"/>
      <c r="U140" s="25"/>
      <c r="V140" s="25"/>
      <c r="W140" s="25"/>
      <c r="X140" s="25"/>
      <c r="Y140" s="292"/>
      <c r="Z140" s="155"/>
      <c r="AA140" s="125"/>
      <c r="AB140" s="125"/>
      <c r="AC140" s="125"/>
      <c r="AD140" s="125"/>
      <c r="AE140" s="125"/>
      <c r="AF140" s="158"/>
      <c r="AH140" s="256" t="str">
        <f>'Tuition &amp; Fees Calculation'!A17</f>
        <v>College of Arts &amp; Sciences</v>
      </c>
      <c r="AI140" s="497">
        <f>'Tuition &amp; Fees Calculation'!$D17*24</f>
        <v>85344</v>
      </c>
      <c r="AJ140" s="496">
        <f t="shared" si="22"/>
        <v>14224</v>
      </c>
      <c r="AK140" s="499">
        <f t="shared" si="23"/>
        <v>14224</v>
      </c>
      <c r="AL140" s="499">
        <f t="shared" si="23"/>
        <v>14935.2</v>
      </c>
      <c r="AM140" s="499">
        <f t="shared" si="23"/>
        <v>15681.960000000001</v>
      </c>
      <c r="AN140" s="500">
        <f t="shared" si="23"/>
        <v>16466.058000000001</v>
      </c>
      <c r="AO140" s="501">
        <f t="shared" si="23"/>
        <v>17289.360900000003</v>
      </c>
    </row>
    <row r="141" spans="1:41">
      <c r="A141" s="10"/>
      <c r="B141" s="93"/>
      <c r="C141" s="121" t="s">
        <v>168</v>
      </c>
      <c r="D141" s="74" t="s">
        <v>15</v>
      </c>
      <c r="E141" s="57">
        <f>ROUND(M139*E139*N139,0)</f>
        <v>0</v>
      </c>
      <c r="F141" s="57">
        <f>ROUND(M139*F139*N139*N140,0)</f>
        <v>0</v>
      </c>
      <c r="G141" s="57">
        <f>ROUND(M139*G139*N139*N140*N141,0)</f>
        <v>0</v>
      </c>
      <c r="H141" s="57">
        <f>ROUND(M139*H139*N139*N140*N141*N142,0)</f>
        <v>0</v>
      </c>
      <c r="I141" s="57">
        <f>ROUND(M139*I139*N139*N140*N141*N142*N143,0)</f>
        <v>0</v>
      </c>
      <c r="J141" s="172">
        <f>SUM(E141:I141)</f>
        <v>0</v>
      </c>
      <c r="L141" s="231"/>
      <c r="M141" s="63"/>
      <c r="N141" s="227">
        <v>1.03</v>
      </c>
      <c r="O141" s="228">
        <v>0</v>
      </c>
      <c r="P141" s="76">
        <f>$R$20</f>
        <v>12</v>
      </c>
      <c r="Q141" s="227">
        <v>0</v>
      </c>
      <c r="R141" s="76"/>
      <c r="S141" s="74"/>
      <c r="T141" s="25"/>
      <c r="U141" s="25"/>
      <c r="V141" s="25"/>
      <c r="W141" s="25"/>
      <c r="X141" s="25"/>
      <c r="Y141" s="10"/>
      <c r="Z141" s="62"/>
      <c r="AA141" s="125"/>
      <c r="AB141" s="125"/>
      <c r="AC141" s="125"/>
      <c r="AD141" s="125"/>
      <c r="AE141" s="125"/>
      <c r="AF141" s="158"/>
      <c r="AH141" s="256" t="str">
        <f>'Tuition &amp; Fees Calculation'!A18</f>
        <v>College of Arts &amp; Sciences</v>
      </c>
      <c r="AI141" s="497">
        <f>'Tuition &amp; Fees Calculation'!$D18*24</f>
        <v>96000</v>
      </c>
      <c r="AJ141" s="496">
        <f t="shared" si="22"/>
        <v>16000</v>
      </c>
      <c r="AK141" s="499">
        <f t="shared" si="23"/>
        <v>16000</v>
      </c>
      <c r="AL141" s="499">
        <f t="shared" si="23"/>
        <v>16800</v>
      </c>
      <c r="AM141" s="499">
        <f t="shared" si="23"/>
        <v>17640</v>
      </c>
      <c r="AN141" s="500">
        <f t="shared" si="23"/>
        <v>18522</v>
      </c>
      <c r="AO141" s="501">
        <f t="shared" si="23"/>
        <v>19448.100000000002</v>
      </c>
    </row>
    <row r="142" spans="1:41">
      <c r="A142" s="10"/>
      <c r="B142" s="93"/>
      <c r="C142" s="121" t="s">
        <v>168</v>
      </c>
      <c r="D142" s="74" t="s">
        <v>30</v>
      </c>
      <c r="E142" s="57">
        <f>ROUND(E141*$R$160,0)</f>
        <v>0</v>
      </c>
      <c r="F142" s="57">
        <f>ROUND(F141*$R$160,0)</f>
        <v>0</v>
      </c>
      <c r="G142" s="57">
        <f>ROUND(G141*$R$160,0)</f>
        <v>0</v>
      </c>
      <c r="H142" s="57">
        <f>ROUND(H141*$R$160,0)</f>
        <v>0</v>
      </c>
      <c r="I142" s="57">
        <f>ROUND(I141*$R$160,0)</f>
        <v>0</v>
      </c>
      <c r="J142" s="172">
        <f>SUM(E142:I142)</f>
        <v>0</v>
      </c>
      <c r="L142" s="231"/>
      <c r="M142" s="63"/>
      <c r="N142" s="227">
        <v>1.03</v>
      </c>
      <c r="O142" s="228">
        <v>0</v>
      </c>
      <c r="P142" s="76">
        <f>$R$21</f>
        <v>12</v>
      </c>
      <c r="Q142" s="227">
        <v>0</v>
      </c>
      <c r="R142" s="76"/>
      <c r="S142" s="74"/>
      <c r="T142" s="25"/>
      <c r="U142" s="25"/>
      <c r="V142" s="25"/>
      <c r="W142" s="25"/>
      <c r="X142" s="25"/>
      <c r="Y142" s="10"/>
      <c r="Z142" s="62"/>
      <c r="AA142" s="125"/>
      <c r="AB142" s="125"/>
      <c r="AC142" s="125"/>
      <c r="AD142" s="125"/>
      <c r="AE142" s="125"/>
      <c r="AF142" s="158"/>
      <c r="AH142" s="256" t="str">
        <f>'Tuition &amp; Fees Calculation'!A19</f>
        <v>College of Arts &amp; Sciences</v>
      </c>
      <c r="AI142" s="497">
        <f>'Tuition &amp; Fees Calculation'!$D19*24</f>
        <v>79968</v>
      </c>
      <c r="AJ142" s="496">
        <f t="shared" si="22"/>
        <v>13328</v>
      </c>
      <c r="AK142" s="499">
        <f t="shared" si="23"/>
        <v>13328</v>
      </c>
      <c r="AL142" s="499">
        <f t="shared" si="23"/>
        <v>13994.400000000001</v>
      </c>
      <c r="AM142" s="499">
        <f t="shared" si="23"/>
        <v>14694.120000000003</v>
      </c>
      <c r="AN142" s="500">
        <f t="shared" si="23"/>
        <v>15428.826000000003</v>
      </c>
      <c r="AO142" s="501">
        <f t="shared" si="23"/>
        <v>16200.267300000003</v>
      </c>
    </row>
    <row r="143" spans="1:41" ht="15">
      <c r="A143" s="10"/>
      <c r="B143" s="93"/>
      <c r="C143" s="121" t="s">
        <v>168</v>
      </c>
      <c r="D143" s="74" t="s">
        <v>29</v>
      </c>
      <c r="E143" s="184">
        <f>ROUND($R$161*E139,0)</f>
        <v>0</v>
      </c>
      <c r="F143" s="184">
        <f>ROUND($R$161*F139,0)</f>
        <v>0</v>
      </c>
      <c r="G143" s="184">
        <f>ROUND($R$161*G139,0)</f>
        <v>0</v>
      </c>
      <c r="H143" s="184">
        <f>ROUND($R$161*H139,0)</f>
        <v>0</v>
      </c>
      <c r="I143" s="184">
        <f>ROUND($R$161*I139,0)</f>
        <v>0</v>
      </c>
      <c r="J143" s="181">
        <f>SUM(E143:I143)</f>
        <v>0</v>
      </c>
      <c r="L143" s="231"/>
      <c r="M143" s="63"/>
      <c r="N143" s="227">
        <v>1.03</v>
      </c>
      <c r="O143" s="228">
        <v>0</v>
      </c>
      <c r="P143" s="76">
        <f>$R$22</f>
        <v>12</v>
      </c>
      <c r="Q143" s="227">
        <v>0</v>
      </c>
      <c r="R143" s="76"/>
      <c r="S143" s="74"/>
      <c r="T143" s="25"/>
      <c r="U143" s="25"/>
      <c r="V143" s="25"/>
      <c r="W143" s="25"/>
      <c r="X143" s="25"/>
      <c r="Y143" s="10"/>
      <c r="Z143" s="62"/>
      <c r="AA143" s="125"/>
      <c r="AB143" s="125"/>
      <c r="AC143" s="125"/>
      <c r="AD143" s="125"/>
      <c r="AE143" s="125"/>
      <c r="AF143" s="158"/>
      <c r="AH143" s="256" t="str">
        <f>'Tuition &amp; Fees Calculation'!A20</f>
        <v>College of Arts &amp; Sciences</v>
      </c>
      <c r="AI143" s="497">
        <f>'Tuition &amp; Fees Calculation'!$D20*24</f>
        <v>79968</v>
      </c>
      <c r="AJ143" s="496">
        <f t="shared" si="22"/>
        <v>13328</v>
      </c>
      <c r="AK143" s="499">
        <f t="shared" si="23"/>
        <v>13328</v>
      </c>
      <c r="AL143" s="499">
        <f t="shared" si="23"/>
        <v>13994.400000000001</v>
      </c>
      <c r="AM143" s="499">
        <f t="shared" si="23"/>
        <v>14694.120000000003</v>
      </c>
      <c r="AN143" s="500">
        <f t="shared" si="23"/>
        <v>15428.826000000003</v>
      </c>
      <c r="AO143" s="501">
        <f t="shared" si="23"/>
        <v>16200.267300000003</v>
      </c>
    </row>
    <row r="144" spans="1:41">
      <c r="A144" s="10"/>
      <c r="B144" s="93"/>
      <c r="C144" s="100"/>
      <c r="D144" s="77" t="s">
        <v>171</v>
      </c>
      <c r="E144" s="185">
        <f>SUM(E142:E143)</f>
        <v>0</v>
      </c>
      <c r="F144" s="185">
        <f t="shared" ref="F144:I144" si="26">SUM(F142:F143)</f>
        <v>0</v>
      </c>
      <c r="G144" s="185">
        <f t="shared" si="26"/>
        <v>0</v>
      </c>
      <c r="H144" s="185">
        <f t="shared" si="26"/>
        <v>0</v>
      </c>
      <c r="I144" s="185">
        <f t="shared" si="26"/>
        <v>0</v>
      </c>
      <c r="J144" s="186">
        <f>SUM(J142:J143)</f>
        <v>0</v>
      </c>
      <c r="L144" s="231"/>
      <c r="M144" s="63"/>
      <c r="N144" s="74"/>
      <c r="O144" s="232"/>
      <c r="P144" s="76"/>
      <c r="Q144" s="74"/>
      <c r="R144" s="76"/>
      <c r="S144" s="74"/>
      <c r="T144" s="5"/>
      <c r="U144" s="4"/>
      <c r="Y144" s="10"/>
      <c r="Z144" s="62"/>
      <c r="AA144" s="125"/>
      <c r="AB144" s="125"/>
      <c r="AC144" s="125"/>
      <c r="AD144" s="125"/>
      <c r="AE144" s="125"/>
      <c r="AF144" s="158"/>
      <c r="AH144" s="256" t="str">
        <f>'Tuition &amp; Fees Calculation'!A21</f>
        <v>College of Arts &amp; Sciences</v>
      </c>
      <c r="AI144" s="497">
        <f>'Tuition &amp; Fees Calculation'!$D21*24</f>
        <v>42624</v>
      </c>
      <c r="AJ144" s="496">
        <f t="shared" si="22"/>
        <v>7104</v>
      </c>
      <c r="AK144" s="499">
        <f t="shared" ref="AK144:AO159" si="27">AJ144*AK$123</f>
        <v>7104</v>
      </c>
      <c r="AL144" s="499">
        <f t="shared" si="27"/>
        <v>7459.2000000000007</v>
      </c>
      <c r="AM144" s="499">
        <f t="shared" si="27"/>
        <v>7832.1600000000008</v>
      </c>
      <c r="AN144" s="500">
        <f t="shared" si="27"/>
        <v>8223.7680000000018</v>
      </c>
      <c r="AO144" s="501">
        <f t="shared" si="27"/>
        <v>8634.9564000000028</v>
      </c>
    </row>
    <row r="145" spans="1:41">
      <c r="A145" s="10"/>
      <c r="B145" s="93"/>
      <c r="C145" s="100"/>
      <c r="D145" s="74"/>
      <c r="E145" s="21"/>
      <c r="F145" s="21"/>
      <c r="G145" s="21"/>
      <c r="H145" s="21"/>
      <c r="I145" s="21"/>
      <c r="J145" s="125"/>
      <c r="L145" s="231"/>
      <c r="M145" s="63"/>
      <c r="N145" s="34"/>
      <c r="O145" s="63"/>
      <c r="P145" s="34"/>
      <c r="Q145" s="229"/>
      <c r="R145" s="34"/>
      <c r="S145" s="229"/>
      <c r="T145" s="17"/>
      <c r="U145" s="17"/>
      <c r="V145" s="17"/>
      <c r="W145" s="17"/>
      <c r="X145" s="17"/>
      <c r="Y145" s="10"/>
      <c r="Z145" s="62"/>
      <c r="AA145" s="125"/>
      <c r="AB145" s="125"/>
      <c r="AC145" s="125"/>
      <c r="AD145" s="125"/>
      <c r="AE145" s="125"/>
      <c r="AF145" s="158"/>
      <c r="AH145" s="256" t="str">
        <f>'Tuition &amp; Fees Calculation'!A22</f>
        <v>Bush School of Government</v>
      </c>
      <c r="AI145" s="497">
        <f>'Tuition &amp; Fees Calculation'!$D22*24</f>
        <v>55104</v>
      </c>
      <c r="AJ145" s="496">
        <f t="shared" si="22"/>
        <v>9184</v>
      </c>
      <c r="AK145" s="499">
        <f t="shared" si="27"/>
        <v>9184</v>
      </c>
      <c r="AL145" s="499">
        <f t="shared" si="27"/>
        <v>9643.2000000000007</v>
      </c>
      <c r="AM145" s="499">
        <f t="shared" si="27"/>
        <v>10125.36</v>
      </c>
      <c r="AN145" s="500">
        <f t="shared" si="27"/>
        <v>10631.628000000001</v>
      </c>
      <c r="AO145" s="501">
        <f t="shared" si="27"/>
        <v>11163.209400000002</v>
      </c>
    </row>
    <row r="146" spans="1:41">
      <c r="A146" s="104"/>
      <c r="B146" s="102" t="s">
        <v>125</v>
      </c>
      <c r="C146" s="121" t="s">
        <v>168</v>
      </c>
      <c r="D146" s="34" t="s">
        <v>121</v>
      </c>
      <c r="E146" s="100">
        <f>ROUND($O146*$P146*Q146,6)</f>
        <v>0</v>
      </c>
      <c r="F146" s="100">
        <f>ROUND($O147*$P147*Q147,6)</f>
        <v>0</v>
      </c>
      <c r="G146" s="100">
        <f>ROUND($O148*$P148*Q148,6)</f>
        <v>0</v>
      </c>
      <c r="H146" s="100">
        <f>ROUND($O149*$P149*Q149,6)</f>
        <v>0</v>
      </c>
      <c r="I146" s="100">
        <f>ROUND($O150*$P150*Q150,6)</f>
        <v>0</v>
      </c>
      <c r="J146" s="26"/>
      <c r="L146" s="150">
        <v>0</v>
      </c>
      <c r="M146" s="230">
        <f>ROUND(L146/12,2)</f>
        <v>0</v>
      </c>
      <c r="N146" s="227">
        <v>1</v>
      </c>
      <c r="O146" s="228">
        <v>0</v>
      </c>
      <c r="P146" s="76">
        <f>$R$18</f>
        <v>12</v>
      </c>
      <c r="Q146" s="227">
        <v>0</v>
      </c>
      <c r="R146" s="76"/>
      <c r="S146" s="74"/>
      <c r="T146" s="25" t="e">
        <f>(E149+E150)/E148</f>
        <v>#DIV/0!</v>
      </c>
      <c r="U146" s="25" t="e">
        <f>(F149+F150)/F148</f>
        <v>#DIV/0!</v>
      </c>
      <c r="V146" s="25" t="e">
        <f>(G149+G150)/G148</f>
        <v>#DIV/0!</v>
      </c>
      <c r="W146" s="25" t="e">
        <f>(H149+H150)/H148</f>
        <v>#DIV/0!</v>
      </c>
      <c r="X146" s="25" t="e">
        <f>(I149+I150)/I148</f>
        <v>#DIV/0!</v>
      </c>
      <c r="Y146" s="292"/>
      <c r="Z146" s="155" t="str">
        <f>C146</f>
        <v>Not Allowed</v>
      </c>
      <c r="AA146" s="125">
        <f>ROUND(VLOOKUP($C146,$AH$126:$AO$161,4,FALSE)*E146,0)</f>
        <v>0</v>
      </c>
      <c r="AB146" s="125">
        <f>ROUND(VLOOKUP($C146,$AH$126:$AO$162,5,FALSE)*F146,0)</f>
        <v>0</v>
      </c>
      <c r="AC146" s="125">
        <f>ROUND(VLOOKUP($C146,$AH$126:$AO$161,6,FALSE)*G146,0)</f>
        <v>0</v>
      </c>
      <c r="AD146" s="125">
        <f>ROUND(VLOOKUP($C146,$AH$126:$AO$161,7,FALSE)*H146,0)</f>
        <v>0</v>
      </c>
      <c r="AE146" s="125">
        <f>ROUND(VLOOKUP($C146,$AH$126:$AO$162,8,FALSE)*I146,0)</f>
        <v>0</v>
      </c>
      <c r="AF146" s="158">
        <f>SUM(AA146:AE146)</f>
        <v>0</v>
      </c>
      <c r="AH146" s="256" t="str">
        <f>'Tuition &amp; Fees Calculation'!A23</f>
        <v>Bush School of Government</v>
      </c>
      <c r="AI146" s="497">
        <f>'Tuition &amp; Fees Calculation'!$D23*24</f>
        <v>124800</v>
      </c>
      <c r="AJ146" s="496">
        <f t="shared" si="22"/>
        <v>20800</v>
      </c>
      <c r="AK146" s="499">
        <f t="shared" si="27"/>
        <v>20800</v>
      </c>
      <c r="AL146" s="499">
        <f t="shared" si="27"/>
        <v>21840</v>
      </c>
      <c r="AM146" s="499">
        <f t="shared" si="27"/>
        <v>22932</v>
      </c>
      <c r="AN146" s="500">
        <f t="shared" si="27"/>
        <v>24078.600000000002</v>
      </c>
      <c r="AO146" s="501">
        <f t="shared" si="27"/>
        <v>25282.530000000002</v>
      </c>
    </row>
    <row r="147" spans="1:41">
      <c r="B147" s="29" t="s">
        <v>328</v>
      </c>
      <c r="C147" s="121" t="s">
        <v>168</v>
      </c>
      <c r="D147" s="34" t="s">
        <v>172</v>
      </c>
      <c r="E147" s="22">
        <f>Q146</f>
        <v>0</v>
      </c>
      <c r="F147" s="22">
        <f>Q147</f>
        <v>0</v>
      </c>
      <c r="G147" s="22">
        <f>Q148</f>
        <v>0</v>
      </c>
      <c r="H147" s="22">
        <f>Q149</f>
        <v>0</v>
      </c>
      <c r="I147" s="22">
        <f>Q150</f>
        <v>0</v>
      </c>
      <c r="J147" s="26"/>
      <c r="L147" s="231"/>
      <c r="M147" s="230"/>
      <c r="N147" s="227">
        <v>1.03</v>
      </c>
      <c r="O147" s="228">
        <v>0</v>
      </c>
      <c r="P147" s="76">
        <f>$R$19</f>
        <v>12</v>
      </c>
      <c r="Q147" s="227">
        <v>0</v>
      </c>
      <c r="R147" s="76"/>
      <c r="S147" s="74"/>
      <c r="T147" s="25"/>
      <c r="U147" s="25"/>
      <c r="V147" s="25"/>
      <c r="W147" s="25"/>
      <c r="X147" s="25"/>
      <c r="Y147" s="292"/>
      <c r="Z147" s="155"/>
      <c r="AA147" s="125"/>
      <c r="AB147" s="125"/>
      <c r="AC147" s="125"/>
      <c r="AD147" s="125"/>
      <c r="AE147" s="125"/>
      <c r="AF147" s="158"/>
      <c r="AH147" s="256" t="str">
        <f>'Tuition &amp; Fees Calculation'!A24</f>
        <v>College of Business</v>
      </c>
      <c r="AI147" s="497">
        <f>'Tuition &amp; Fees Calculation'!$D24*24</f>
        <v>95808</v>
      </c>
      <c r="AJ147" s="496">
        <f t="shared" si="22"/>
        <v>15968</v>
      </c>
      <c r="AK147" s="499">
        <f t="shared" si="27"/>
        <v>15968</v>
      </c>
      <c r="AL147" s="499">
        <f t="shared" si="27"/>
        <v>16766.400000000001</v>
      </c>
      <c r="AM147" s="499">
        <f t="shared" si="27"/>
        <v>17604.72</v>
      </c>
      <c r="AN147" s="500">
        <f t="shared" si="27"/>
        <v>18484.956000000002</v>
      </c>
      <c r="AO147" s="501">
        <f t="shared" si="27"/>
        <v>19409.203800000003</v>
      </c>
    </row>
    <row r="148" spans="1:41">
      <c r="A148" s="10"/>
      <c r="B148" s="93"/>
      <c r="C148" s="121" t="s">
        <v>168</v>
      </c>
      <c r="D148" s="74" t="s">
        <v>15</v>
      </c>
      <c r="E148" s="57">
        <f>ROUND(M146*E146*N146,0)</f>
        <v>0</v>
      </c>
      <c r="F148" s="57">
        <f>ROUND(M146*F146*N146*N147,0)</f>
        <v>0</v>
      </c>
      <c r="G148" s="57">
        <f>ROUND(M146*G146*N146*N147*N148,0)</f>
        <v>0</v>
      </c>
      <c r="H148" s="57">
        <f>ROUND(M146*H146*N146*N147*N148*N149,0)</f>
        <v>0</v>
      </c>
      <c r="I148" s="57">
        <f>ROUND(M146*I146*N146*N147*N148*N149*N150,0)</f>
        <v>0</v>
      </c>
      <c r="J148" s="172">
        <f>SUM(E148:I148)</f>
        <v>0</v>
      </c>
      <c r="L148" s="231"/>
      <c r="M148" s="63"/>
      <c r="N148" s="227">
        <v>1.03</v>
      </c>
      <c r="O148" s="228">
        <v>0</v>
      </c>
      <c r="P148" s="76">
        <f>$R$20</f>
        <v>12</v>
      </c>
      <c r="Q148" s="227">
        <v>0</v>
      </c>
      <c r="R148" s="76"/>
      <c r="S148" s="74"/>
      <c r="T148" s="25"/>
      <c r="U148" s="25"/>
      <c r="V148" s="25"/>
      <c r="W148" s="25"/>
      <c r="X148" s="25"/>
      <c r="Y148" s="10"/>
      <c r="Z148" s="62"/>
      <c r="AA148" s="125"/>
      <c r="AB148" s="125"/>
      <c r="AC148" s="125"/>
      <c r="AD148" s="125"/>
      <c r="AE148" s="125"/>
      <c r="AF148" s="158"/>
      <c r="AH148" s="256" t="str">
        <f>'Tuition &amp; Fees Calculation'!A25</f>
        <v>College of Business</v>
      </c>
      <c r="AI148" s="497">
        <f>'Tuition &amp; Fees Calculation'!$D25*24</f>
        <v>224832</v>
      </c>
      <c r="AJ148" s="496">
        <f t="shared" si="22"/>
        <v>37472</v>
      </c>
      <c r="AK148" s="499">
        <f t="shared" si="27"/>
        <v>37472</v>
      </c>
      <c r="AL148" s="499">
        <f t="shared" si="27"/>
        <v>39345.599999999999</v>
      </c>
      <c r="AM148" s="499">
        <f t="shared" si="27"/>
        <v>41312.879999999997</v>
      </c>
      <c r="AN148" s="500">
        <f t="shared" si="27"/>
        <v>43378.523999999998</v>
      </c>
      <c r="AO148" s="501">
        <f t="shared" si="27"/>
        <v>45547.450199999999</v>
      </c>
    </row>
    <row r="149" spans="1:41">
      <c r="A149" s="10"/>
      <c r="B149" s="93"/>
      <c r="C149" s="121" t="s">
        <v>168</v>
      </c>
      <c r="D149" s="74" t="s">
        <v>30</v>
      </c>
      <c r="E149" s="57">
        <f>ROUND(E148*$R$160,0)</f>
        <v>0</v>
      </c>
      <c r="F149" s="57">
        <f>ROUND(F148*$R$160,0)</f>
        <v>0</v>
      </c>
      <c r="G149" s="57">
        <f>ROUND(G148*$R$160,0)</f>
        <v>0</v>
      </c>
      <c r="H149" s="57">
        <f>ROUND(H148*$R$160,0)</f>
        <v>0</v>
      </c>
      <c r="I149" s="57">
        <f>ROUND(I148*$R$160,0)</f>
        <v>0</v>
      </c>
      <c r="J149" s="172">
        <f>SUM(E149:I149)</f>
        <v>0</v>
      </c>
      <c r="L149" s="231"/>
      <c r="M149" s="63"/>
      <c r="N149" s="227">
        <v>1.03</v>
      </c>
      <c r="O149" s="228">
        <v>0</v>
      </c>
      <c r="P149" s="76">
        <f>$R$21</f>
        <v>12</v>
      </c>
      <c r="Q149" s="227">
        <v>0</v>
      </c>
      <c r="R149" s="76"/>
      <c r="S149" s="74"/>
      <c r="T149" s="25"/>
      <c r="U149" s="25"/>
      <c r="V149" s="25"/>
      <c r="W149" s="25"/>
      <c r="X149" s="25"/>
      <c r="Y149" s="10"/>
      <c r="Z149" s="62"/>
      <c r="AA149" s="125"/>
      <c r="AB149" s="125"/>
      <c r="AC149" s="125"/>
      <c r="AD149" s="125"/>
      <c r="AE149" s="125"/>
      <c r="AF149" s="158"/>
      <c r="AH149" s="256" t="str">
        <f>'Tuition &amp; Fees Calculation'!A26</f>
        <v>College of Business</v>
      </c>
      <c r="AI149" s="497">
        <f>'Tuition &amp; Fees Calculation'!$D26*24</f>
        <v>120288</v>
      </c>
      <c r="AJ149" s="496">
        <f t="shared" si="22"/>
        <v>20048</v>
      </c>
      <c r="AK149" s="499">
        <f t="shared" si="27"/>
        <v>20048</v>
      </c>
      <c r="AL149" s="499">
        <f t="shared" si="27"/>
        <v>21050.400000000001</v>
      </c>
      <c r="AM149" s="499">
        <f t="shared" si="27"/>
        <v>22102.920000000002</v>
      </c>
      <c r="AN149" s="500">
        <f t="shared" si="27"/>
        <v>23208.066000000003</v>
      </c>
      <c r="AO149" s="501">
        <f t="shared" si="27"/>
        <v>24368.469300000004</v>
      </c>
    </row>
    <row r="150" spans="1:41" ht="15">
      <c r="A150" s="10"/>
      <c r="B150" s="93"/>
      <c r="C150" s="121" t="s">
        <v>168</v>
      </c>
      <c r="D150" s="74" t="s">
        <v>29</v>
      </c>
      <c r="E150" s="184">
        <f>ROUND($R$161*E146,0)</f>
        <v>0</v>
      </c>
      <c r="F150" s="184">
        <f>ROUND($R$161*F146,0)</f>
        <v>0</v>
      </c>
      <c r="G150" s="184">
        <f>ROUND($R$161*G146,0)</f>
        <v>0</v>
      </c>
      <c r="H150" s="184">
        <f>ROUND($R$161*H146,0)</f>
        <v>0</v>
      </c>
      <c r="I150" s="184">
        <f>ROUND($R$161*I146,0)</f>
        <v>0</v>
      </c>
      <c r="J150" s="181">
        <f>SUM(E150:I150)</f>
        <v>0</v>
      </c>
      <c r="L150" s="231"/>
      <c r="M150" s="63"/>
      <c r="N150" s="227">
        <v>1.03</v>
      </c>
      <c r="O150" s="228">
        <v>0</v>
      </c>
      <c r="P150" s="76">
        <f>$R$22</f>
        <v>12</v>
      </c>
      <c r="Q150" s="227">
        <v>0</v>
      </c>
      <c r="R150" s="76"/>
      <c r="S150" s="74"/>
      <c r="T150" s="25"/>
      <c r="U150" s="25"/>
      <c r="V150" s="25"/>
      <c r="W150" s="25"/>
      <c r="X150" s="25"/>
      <c r="Y150" s="10"/>
      <c r="Z150" s="62"/>
      <c r="AA150" s="125"/>
      <c r="AB150" s="125"/>
      <c r="AC150" s="125"/>
      <c r="AD150" s="125"/>
      <c r="AE150" s="125"/>
      <c r="AF150" s="158"/>
      <c r="AH150" s="256" t="str">
        <f>'Tuition &amp; Fees Calculation'!A27</f>
        <v>College of Business</v>
      </c>
      <c r="AI150" s="497">
        <f>'Tuition &amp; Fees Calculation'!$D27*24</f>
        <v>267552</v>
      </c>
      <c r="AJ150" s="496">
        <f t="shared" si="22"/>
        <v>44592</v>
      </c>
      <c r="AK150" s="499">
        <f t="shared" si="27"/>
        <v>44592</v>
      </c>
      <c r="AL150" s="499">
        <f t="shared" si="27"/>
        <v>46821.599999999999</v>
      </c>
      <c r="AM150" s="499">
        <f t="shared" si="27"/>
        <v>49162.68</v>
      </c>
      <c r="AN150" s="500">
        <f t="shared" si="27"/>
        <v>51620.814000000006</v>
      </c>
      <c r="AO150" s="501">
        <f t="shared" si="27"/>
        <v>54201.854700000011</v>
      </c>
    </row>
    <row r="151" spans="1:41" ht="13.5" customHeight="1">
      <c r="A151" s="10"/>
      <c r="B151" s="93"/>
      <c r="C151" s="100"/>
      <c r="D151" s="77" t="s">
        <v>171</v>
      </c>
      <c r="E151" s="185">
        <f>SUM(E149:E150)</f>
        <v>0</v>
      </c>
      <c r="F151" s="185">
        <f t="shared" ref="F151:I151" si="28">SUM(F149:F150)</f>
        <v>0</v>
      </c>
      <c r="G151" s="185">
        <f t="shared" si="28"/>
        <v>0</v>
      </c>
      <c r="H151" s="185">
        <f t="shared" si="28"/>
        <v>0</v>
      </c>
      <c r="I151" s="185">
        <f t="shared" si="28"/>
        <v>0</v>
      </c>
      <c r="J151" s="186">
        <f>SUM(J149:J150)</f>
        <v>0</v>
      </c>
      <c r="L151" s="231"/>
      <c r="M151" s="63"/>
      <c r="N151" s="74"/>
      <c r="O151" s="232"/>
      <c r="P151" s="76"/>
      <c r="Q151" s="74"/>
      <c r="R151" s="76"/>
      <c r="S151" s="74"/>
      <c r="T151" s="5"/>
      <c r="U151" s="4"/>
      <c r="Y151" s="10"/>
      <c r="Z151" s="62"/>
      <c r="AA151" s="125"/>
      <c r="AB151" s="125"/>
      <c r="AC151" s="125"/>
      <c r="AD151" s="125"/>
      <c r="AE151" s="125"/>
      <c r="AF151" s="158"/>
      <c r="AH151" s="256" t="str">
        <f>'Tuition &amp; Fees Calculation'!A28</f>
        <v>College of Business</v>
      </c>
      <c r="AI151" s="497">
        <f>'Tuition &amp; Fees Calculation'!$D28*24</f>
        <v>88320</v>
      </c>
      <c r="AJ151" s="496">
        <f t="shared" si="22"/>
        <v>14720</v>
      </c>
      <c r="AK151" s="499">
        <f t="shared" si="27"/>
        <v>14720</v>
      </c>
      <c r="AL151" s="499">
        <f t="shared" si="27"/>
        <v>15456</v>
      </c>
      <c r="AM151" s="499">
        <f t="shared" si="27"/>
        <v>16228.800000000001</v>
      </c>
      <c r="AN151" s="500">
        <f t="shared" si="27"/>
        <v>17040.240000000002</v>
      </c>
      <c r="AO151" s="501">
        <f t="shared" si="27"/>
        <v>17892.252000000004</v>
      </c>
    </row>
    <row r="152" spans="1:41">
      <c r="A152" s="10"/>
      <c r="B152" s="93"/>
      <c r="C152" s="100"/>
      <c r="D152" s="74"/>
      <c r="E152" s="17"/>
      <c r="F152" s="17"/>
      <c r="G152" s="17"/>
      <c r="H152" s="17"/>
      <c r="I152" s="17"/>
      <c r="J152" s="26"/>
      <c r="L152" s="231"/>
      <c r="M152" s="63"/>
      <c r="N152" s="34"/>
      <c r="O152" s="63"/>
      <c r="P152" s="34"/>
      <c r="Q152" s="229"/>
      <c r="R152" s="34"/>
      <c r="S152" s="229"/>
      <c r="T152" s="17"/>
      <c r="U152" s="17"/>
      <c r="V152" s="17"/>
      <c r="W152" s="17"/>
      <c r="X152" s="17"/>
      <c r="Y152" s="10"/>
      <c r="Z152" s="62"/>
      <c r="AA152" s="125"/>
      <c r="AB152" s="125"/>
      <c r="AC152" s="125"/>
      <c r="AD152" s="125"/>
      <c r="AE152" s="125"/>
      <c r="AF152" s="158"/>
      <c r="AH152" s="256" t="str">
        <f>'Tuition &amp; Fees Calculation'!A29</f>
        <v>College of Business</v>
      </c>
      <c r="AI152" s="497">
        <f>'Tuition &amp; Fees Calculation'!$D29*24</f>
        <v>138624</v>
      </c>
      <c r="AJ152" s="496">
        <f t="shared" si="22"/>
        <v>23104</v>
      </c>
      <c r="AK152" s="499">
        <f t="shared" si="27"/>
        <v>23104</v>
      </c>
      <c r="AL152" s="499">
        <f t="shared" si="27"/>
        <v>24259.200000000001</v>
      </c>
      <c r="AM152" s="499">
        <f t="shared" si="27"/>
        <v>25472.160000000003</v>
      </c>
      <c r="AN152" s="500">
        <f t="shared" si="27"/>
        <v>26745.768000000004</v>
      </c>
      <c r="AO152" s="501">
        <f t="shared" si="27"/>
        <v>28083.056400000005</v>
      </c>
    </row>
    <row r="153" spans="1:41">
      <c r="A153" s="104"/>
      <c r="B153" s="102" t="s">
        <v>125</v>
      </c>
      <c r="C153" s="121" t="s">
        <v>168</v>
      </c>
      <c r="D153" s="34" t="s">
        <v>121</v>
      </c>
      <c r="E153" s="100">
        <f>ROUND($O153*$P153*Q153,6)</f>
        <v>0</v>
      </c>
      <c r="F153" s="100">
        <f>ROUND($O154*$P154*Q154,6)</f>
        <v>0</v>
      </c>
      <c r="G153" s="100">
        <f>ROUND($O155*$P155*Q155,6)</f>
        <v>0</v>
      </c>
      <c r="H153" s="100">
        <f>ROUND($O156*$P156*Q156,6)</f>
        <v>0</v>
      </c>
      <c r="I153" s="100">
        <f>ROUND($O157*$P157*Q157,6)</f>
        <v>0</v>
      </c>
      <c r="J153" s="26"/>
      <c r="L153" s="150">
        <v>0</v>
      </c>
      <c r="M153" s="230">
        <f>ROUND(L153/12,2)</f>
        <v>0</v>
      </c>
      <c r="N153" s="227">
        <v>1</v>
      </c>
      <c r="O153" s="228">
        <v>0</v>
      </c>
      <c r="P153" s="76">
        <f>$R$18</f>
        <v>12</v>
      </c>
      <c r="Q153" s="227">
        <v>0</v>
      </c>
      <c r="R153" s="76"/>
      <c r="S153" s="74"/>
      <c r="T153" s="25" t="e">
        <f>(E156+E157)/E155</f>
        <v>#DIV/0!</v>
      </c>
      <c r="U153" s="25" t="e">
        <f>(F156+F157)/F155</f>
        <v>#DIV/0!</v>
      </c>
      <c r="V153" s="25" t="e">
        <f>(G156+G157)/G155</f>
        <v>#DIV/0!</v>
      </c>
      <c r="W153" s="25" t="e">
        <f>(H156+H157)/H155</f>
        <v>#DIV/0!</v>
      </c>
      <c r="X153" s="25" t="e">
        <f>(I156+I157)/I155</f>
        <v>#DIV/0!</v>
      </c>
      <c r="Y153" s="292"/>
      <c r="Z153" s="155" t="str">
        <f>C153</f>
        <v>Not Allowed</v>
      </c>
      <c r="AA153" s="125">
        <f>ROUND(VLOOKUP($C153,$AH$126:$AO$161,4,FALSE)*E153,0)</f>
        <v>0</v>
      </c>
      <c r="AB153" s="125">
        <f>ROUND(VLOOKUP($C153,$AH$126:$AO$162,5,FALSE)*F153,0)</f>
        <v>0</v>
      </c>
      <c r="AC153" s="125">
        <f>ROUND(VLOOKUP($C153,$AH$126:$AO$161,6,FALSE)*G153,0)</f>
        <v>0</v>
      </c>
      <c r="AD153" s="125">
        <f>ROUND(VLOOKUP($C153,$AH$126:$AO$161,7,FALSE)*H153,0)</f>
        <v>0</v>
      </c>
      <c r="AE153" s="125">
        <f>ROUND(VLOOKUP($C153,$AH$126:$AO$162,8,FALSE)*I153,0)</f>
        <v>0</v>
      </c>
      <c r="AF153" s="158">
        <f>SUM(AA153:AE153)</f>
        <v>0</v>
      </c>
      <c r="AH153" s="256" t="str">
        <f>'Tuition &amp; Fees Calculation'!A30</f>
        <v>College of Business</v>
      </c>
      <c r="AI153" s="497">
        <f>'Tuition &amp; Fees Calculation'!$D30*24</f>
        <v>148896</v>
      </c>
      <c r="AJ153" s="496">
        <f t="shared" si="22"/>
        <v>24816</v>
      </c>
      <c r="AK153" s="499">
        <f t="shared" si="27"/>
        <v>24816</v>
      </c>
      <c r="AL153" s="499">
        <f t="shared" si="27"/>
        <v>26056.800000000003</v>
      </c>
      <c r="AM153" s="499">
        <f t="shared" si="27"/>
        <v>27359.640000000003</v>
      </c>
      <c r="AN153" s="500">
        <f t="shared" si="27"/>
        <v>28727.622000000003</v>
      </c>
      <c r="AO153" s="501">
        <f t="shared" si="27"/>
        <v>30164.003100000005</v>
      </c>
    </row>
    <row r="154" spans="1:41">
      <c r="B154" s="29" t="s">
        <v>328</v>
      </c>
      <c r="C154" s="121" t="s">
        <v>168</v>
      </c>
      <c r="D154" s="34" t="s">
        <v>172</v>
      </c>
      <c r="E154" s="22">
        <f>Q153</f>
        <v>0</v>
      </c>
      <c r="F154" s="22">
        <f>Q154</f>
        <v>0</v>
      </c>
      <c r="G154" s="22">
        <f>Q155</f>
        <v>0</v>
      </c>
      <c r="H154" s="22">
        <f>Q156</f>
        <v>0</v>
      </c>
      <c r="I154" s="22">
        <f>Q157</f>
        <v>0</v>
      </c>
      <c r="J154" s="26"/>
      <c r="L154" s="231"/>
      <c r="M154" s="230"/>
      <c r="N154" s="227">
        <v>1.03</v>
      </c>
      <c r="O154" s="228">
        <v>0</v>
      </c>
      <c r="P154" s="76">
        <f>$R$19</f>
        <v>12</v>
      </c>
      <c r="Q154" s="227">
        <v>0</v>
      </c>
      <c r="R154" s="76"/>
      <c r="S154" s="74"/>
      <c r="T154" s="25"/>
      <c r="U154" s="25"/>
      <c r="V154" s="25"/>
      <c r="W154" s="25"/>
      <c r="X154" s="25"/>
      <c r="Y154" s="292"/>
      <c r="Z154" s="155"/>
      <c r="AA154" s="125"/>
      <c r="AB154" s="125"/>
      <c r="AC154" s="125"/>
      <c r="AD154" s="125"/>
      <c r="AE154" s="125"/>
      <c r="AF154" s="158"/>
      <c r="AH154" s="256" t="str">
        <f>'Tuition &amp; Fees Calculation'!A31</f>
        <v>College of Business</v>
      </c>
      <c r="AI154" s="497">
        <f>'Tuition &amp; Fees Calculation'!$D31*24</f>
        <v>100608</v>
      </c>
      <c r="AJ154" s="496">
        <f t="shared" si="22"/>
        <v>16768</v>
      </c>
      <c r="AK154" s="499">
        <f t="shared" si="27"/>
        <v>16768</v>
      </c>
      <c r="AL154" s="499">
        <f t="shared" si="27"/>
        <v>17606.400000000001</v>
      </c>
      <c r="AM154" s="499">
        <f t="shared" si="27"/>
        <v>18486.72</v>
      </c>
      <c r="AN154" s="500">
        <f t="shared" si="27"/>
        <v>19411.056</v>
      </c>
      <c r="AO154" s="501">
        <f t="shared" si="27"/>
        <v>20381.608800000002</v>
      </c>
    </row>
    <row r="155" spans="1:41">
      <c r="A155" s="10"/>
      <c r="B155" s="93"/>
      <c r="C155" s="121" t="s">
        <v>168</v>
      </c>
      <c r="D155" s="74" t="s">
        <v>15</v>
      </c>
      <c r="E155" s="57">
        <f>ROUND(M153*E153*N153,0)</f>
        <v>0</v>
      </c>
      <c r="F155" s="57">
        <f>ROUND(M153*F153*N153*N154,0)</f>
        <v>0</v>
      </c>
      <c r="G155" s="57">
        <f>ROUND(M153*G153*N153*N154*N155,0)</f>
        <v>0</v>
      </c>
      <c r="H155" s="57">
        <f>ROUND(M153*H153*N153*N154*N155*N156,0)</f>
        <v>0</v>
      </c>
      <c r="I155" s="57">
        <f>ROUND(M153*I153*N153*N154*N155*N156*N157,0)</f>
        <v>0</v>
      </c>
      <c r="J155" s="172">
        <f>SUM(E155:I155)</f>
        <v>0</v>
      </c>
      <c r="L155" s="231"/>
      <c r="M155" s="63"/>
      <c r="N155" s="227">
        <v>1.03</v>
      </c>
      <c r="O155" s="228">
        <v>0</v>
      </c>
      <c r="P155" s="76">
        <f>$R$20</f>
        <v>12</v>
      </c>
      <c r="Q155" s="227">
        <v>0</v>
      </c>
      <c r="R155" s="76"/>
      <c r="S155" s="74"/>
      <c r="Y155" s="10"/>
      <c r="Z155" s="62"/>
      <c r="AA155" s="125"/>
      <c r="AB155" s="125"/>
      <c r="AC155" s="125"/>
      <c r="AD155" s="125"/>
      <c r="AE155" s="125"/>
      <c r="AF155" s="158"/>
      <c r="AH155" s="256" t="str">
        <f>'Tuition &amp; Fees Calculation'!A32</f>
        <v>College of Business</v>
      </c>
      <c r="AI155" s="497">
        <f>'Tuition &amp; Fees Calculation'!$D32*24</f>
        <v>227040</v>
      </c>
      <c r="AJ155" s="496">
        <f t="shared" si="22"/>
        <v>37840</v>
      </c>
      <c r="AK155" s="499">
        <f t="shared" si="27"/>
        <v>37840</v>
      </c>
      <c r="AL155" s="499">
        <f t="shared" si="27"/>
        <v>39732</v>
      </c>
      <c r="AM155" s="499">
        <f t="shared" si="27"/>
        <v>41718.6</v>
      </c>
      <c r="AN155" s="500">
        <f t="shared" si="27"/>
        <v>43804.53</v>
      </c>
      <c r="AO155" s="501">
        <f t="shared" si="27"/>
        <v>45994.756500000003</v>
      </c>
    </row>
    <row r="156" spans="1:41">
      <c r="A156" s="10"/>
      <c r="B156" s="93"/>
      <c r="C156" s="121" t="s">
        <v>168</v>
      </c>
      <c r="D156" s="74" t="s">
        <v>30</v>
      </c>
      <c r="E156" s="57">
        <f>ROUND(E155*$R$160,0)</f>
        <v>0</v>
      </c>
      <c r="F156" s="57">
        <f>ROUND(F155*$R$160,0)</f>
        <v>0</v>
      </c>
      <c r="G156" s="57">
        <f>ROUND(G155*$R$160,0)</f>
        <v>0</v>
      </c>
      <c r="H156" s="57">
        <f>ROUND(H155*$R$160,0)</f>
        <v>0</v>
      </c>
      <c r="I156" s="57">
        <f>ROUND(I155*$R$160,0)</f>
        <v>0</v>
      </c>
      <c r="J156" s="172">
        <f>SUM(E156:I156)</f>
        <v>0</v>
      </c>
      <c r="L156" s="231"/>
      <c r="M156" s="63"/>
      <c r="N156" s="227">
        <v>1.03</v>
      </c>
      <c r="O156" s="228">
        <v>0</v>
      </c>
      <c r="P156" s="76">
        <f>$R$21</f>
        <v>12</v>
      </c>
      <c r="Q156" s="227">
        <v>0</v>
      </c>
      <c r="R156" s="76"/>
      <c r="S156" s="74"/>
      <c r="Y156" s="10"/>
      <c r="Z156" s="62"/>
      <c r="AA156" s="125"/>
      <c r="AB156" s="125"/>
      <c r="AC156" s="125"/>
      <c r="AD156" s="125"/>
      <c r="AE156" s="125"/>
      <c r="AF156" s="158"/>
      <c r="AH156" s="256" t="str">
        <f>'Tuition &amp; Fees Calculation'!A33</f>
        <v>College of Business</v>
      </c>
      <c r="AI156" s="497">
        <f>'Tuition &amp; Fees Calculation'!$D33*24</f>
        <v>98976</v>
      </c>
      <c r="AJ156" s="496">
        <f t="shared" si="22"/>
        <v>16496</v>
      </c>
      <c r="AK156" s="499">
        <f t="shared" si="27"/>
        <v>16496</v>
      </c>
      <c r="AL156" s="499">
        <f t="shared" si="27"/>
        <v>17320.8</v>
      </c>
      <c r="AM156" s="499">
        <f t="shared" si="27"/>
        <v>18186.84</v>
      </c>
      <c r="AN156" s="500">
        <f t="shared" si="27"/>
        <v>19096.182000000001</v>
      </c>
      <c r="AO156" s="501">
        <f t="shared" si="27"/>
        <v>20050.991100000003</v>
      </c>
    </row>
    <row r="157" spans="1:41" ht="15">
      <c r="A157" s="10"/>
      <c r="B157" s="93"/>
      <c r="C157" s="121" t="s">
        <v>168</v>
      </c>
      <c r="D157" s="74" t="s">
        <v>29</v>
      </c>
      <c r="E157" s="184">
        <f>ROUND($R$161*E153,0)</f>
        <v>0</v>
      </c>
      <c r="F157" s="184">
        <f>ROUND($R$161*F153,0)</f>
        <v>0</v>
      </c>
      <c r="G157" s="184">
        <f>ROUND($R$161*G153,0)</f>
        <v>0</v>
      </c>
      <c r="H157" s="184">
        <f>ROUND($R$161*H153,0)</f>
        <v>0</v>
      </c>
      <c r="I157" s="184">
        <f>ROUND($R$161*I153,0)</f>
        <v>0</v>
      </c>
      <c r="J157" s="181">
        <f>SUM(E157:I157)</f>
        <v>0</v>
      </c>
      <c r="L157" s="231"/>
      <c r="M157" s="63"/>
      <c r="N157" s="227">
        <v>1.03</v>
      </c>
      <c r="O157" s="228">
        <v>0</v>
      </c>
      <c r="P157" s="76">
        <f>$R$22</f>
        <v>12</v>
      </c>
      <c r="Q157" s="227">
        <v>0</v>
      </c>
      <c r="R157" s="76"/>
      <c r="S157" s="74"/>
      <c r="T157" s="25"/>
      <c r="U157" s="25"/>
      <c r="V157" s="25"/>
      <c r="W157" s="25"/>
      <c r="X157" s="25"/>
      <c r="Y157" s="10"/>
      <c r="Z157" s="62"/>
      <c r="AA157" s="125"/>
      <c r="AB157" s="125"/>
      <c r="AC157" s="125"/>
      <c r="AD157" s="125"/>
      <c r="AE157" s="125"/>
      <c r="AF157" s="158"/>
      <c r="AH157" s="256" t="str">
        <f>'Tuition &amp; Fees Calculation'!A34</f>
        <v>College of Business</v>
      </c>
      <c r="AI157" s="497">
        <f>'Tuition &amp; Fees Calculation'!$D34*24</f>
        <v>98976</v>
      </c>
      <c r="AJ157" s="496">
        <f t="shared" si="22"/>
        <v>16496</v>
      </c>
      <c r="AK157" s="499">
        <f t="shared" si="27"/>
        <v>16496</v>
      </c>
      <c r="AL157" s="499">
        <f t="shared" si="27"/>
        <v>17320.8</v>
      </c>
      <c r="AM157" s="499">
        <f t="shared" si="27"/>
        <v>18186.84</v>
      </c>
      <c r="AN157" s="500">
        <f t="shared" si="27"/>
        <v>19096.182000000001</v>
      </c>
      <c r="AO157" s="501">
        <f t="shared" si="27"/>
        <v>20050.991100000003</v>
      </c>
    </row>
    <row r="158" spans="1:41">
      <c r="A158" s="10"/>
      <c r="B158" s="93"/>
      <c r="C158" s="100"/>
      <c r="D158" s="77" t="s">
        <v>171</v>
      </c>
      <c r="E158" s="185">
        <f>SUM(E156:E157)</f>
        <v>0</v>
      </c>
      <c r="F158" s="185">
        <f t="shared" ref="F158:I158" si="29">SUM(F156:F157)</f>
        <v>0</v>
      </c>
      <c r="G158" s="185">
        <f t="shared" si="29"/>
        <v>0</v>
      </c>
      <c r="H158" s="185">
        <f t="shared" si="29"/>
        <v>0</v>
      </c>
      <c r="I158" s="185">
        <f t="shared" si="29"/>
        <v>0</v>
      </c>
      <c r="J158" s="186">
        <f>SUM(J156:J157)</f>
        <v>0</v>
      </c>
      <c r="L158" s="19"/>
      <c r="M158" s="33"/>
      <c r="N158" s="114"/>
      <c r="O158" s="115"/>
      <c r="P158" s="76"/>
      <c r="Q158" s="114"/>
      <c r="R158" s="76"/>
      <c r="S158" s="114"/>
      <c r="T158" s="25"/>
      <c r="U158" s="25"/>
      <c r="V158" s="25"/>
      <c r="W158" s="25"/>
      <c r="X158" s="25"/>
      <c r="Y158" s="10"/>
      <c r="Z158" s="156"/>
      <c r="AA158" s="159"/>
      <c r="AB158" s="159"/>
      <c r="AC158" s="159"/>
      <c r="AD158" s="159"/>
      <c r="AE158" s="159"/>
      <c r="AF158" s="160"/>
      <c r="AH158" s="256" t="str">
        <f>'Tuition &amp; Fees Calculation'!A35</f>
        <v>College of Business</v>
      </c>
      <c r="AI158" s="497">
        <f>'Tuition &amp; Fees Calculation'!$D35*24</f>
        <v>122976</v>
      </c>
      <c r="AJ158" s="496">
        <f t="shared" si="22"/>
        <v>20496</v>
      </c>
      <c r="AK158" s="499">
        <f t="shared" si="27"/>
        <v>20496</v>
      </c>
      <c r="AL158" s="499">
        <f t="shared" si="27"/>
        <v>21520.799999999999</v>
      </c>
      <c r="AM158" s="499">
        <f t="shared" si="27"/>
        <v>22596.84</v>
      </c>
      <c r="AN158" s="500">
        <f t="shared" si="27"/>
        <v>23726.682000000001</v>
      </c>
      <c r="AO158" s="501">
        <f t="shared" si="27"/>
        <v>24913.016100000001</v>
      </c>
    </row>
    <row r="159" spans="1:41" ht="13.8" thickBot="1">
      <c r="A159" s="10"/>
      <c r="B159" s="93"/>
      <c r="C159" s="100"/>
      <c r="D159" s="74"/>
      <c r="E159" s="22"/>
      <c r="F159" s="22"/>
      <c r="G159" s="22"/>
      <c r="H159" s="22"/>
      <c r="I159" s="22"/>
      <c r="J159" s="76"/>
      <c r="L159" s="19"/>
      <c r="S159" s="17"/>
      <c r="T159" s="25"/>
      <c r="U159" s="25"/>
      <c r="V159" s="25"/>
      <c r="W159" s="25"/>
      <c r="X159" s="25"/>
      <c r="Y159" s="15"/>
      <c r="Z159" s="153" t="s">
        <v>1</v>
      </c>
      <c r="AA159" s="161">
        <f>SUM(AA125:AA158)</f>
        <v>0</v>
      </c>
      <c r="AB159" s="161">
        <f>SUM(AB125:AB158)</f>
        <v>0</v>
      </c>
      <c r="AC159" s="161">
        <f t="shared" ref="AC159:AE159" si="30">SUM(AC125:AC158)</f>
        <v>0</v>
      </c>
      <c r="AD159" s="161">
        <f t="shared" si="30"/>
        <v>0</v>
      </c>
      <c r="AE159" s="161">
        <f t="shared" si="30"/>
        <v>0</v>
      </c>
      <c r="AF159" s="162">
        <f>SUM(AA159:AE159)</f>
        <v>0</v>
      </c>
      <c r="AH159" s="256" t="str">
        <f>'Tuition &amp; Fees Calculation'!A36</f>
        <v>College of Business</v>
      </c>
      <c r="AI159" s="497">
        <f>'Tuition &amp; Fees Calculation'!$D36*24</f>
        <v>83040</v>
      </c>
      <c r="AJ159" s="496">
        <f t="shared" si="22"/>
        <v>13840</v>
      </c>
      <c r="AK159" s="499">
        <f t="shared" si="27"/>
        <v>13840</v>
      </c>
      <c r="AL159" s="499">
        <f t="shared" si="27"/>
        <v>14532</v>
      </c>
      <c r="AM159" s="499">
        <f t="shared" si="27"/>
        <v>15258.6</v>
      </c>
      <c r="AN159" s="500">
        <f t="shared" si="27"/>
        <v>16021.53</v>
      </c>
      <c r="AO159" s="501">
        <f t="shared" si="27"/>
        <v>16822.606500000002</v>
      </c>
    </row>
    <row r="160" spans="1:41" ht="13.5" customHeight="1" thickBot="1">
      <c r="A160" s="10"/>
      <c r="C160" s="75"/>
      <c r="D160" s="75" t="s">
        <v>102</v>
      </c>
      <c r="E160" s="187">
        <f>SUMIF($D$125:$D$159,"*Salary",E125:E159)</f>
        <v>0</v>
      </c>
      <c r="F160" s="187">
        <f t="shared" ref="F160:I160" si="31">SUMIF($D$125:$D$159,"*Salary",F125:F159)</f>
        <v>0</v>
      </c>
      <c r="G160" s="187">
        <f t="shared" si="31"/>
        <v>0</v>
      </c>
      <c r="H160" s="187">
        <f t="shared" si="31"/>
        <v>0</v>
      </c>
      <c r="I160" s="187">
        <f t="shared" si="31"/>
        <v>0</v>
      </c>
      <c r="J160" s="188">
        <f>SUM(E160:I160)</f>
        <v>0</v>
      </c>
      <c r="L160" s="19"/>
      <c r="M160" s="37" t="s">
        <v>164</v>
      </c>
      <c r="N160" s="360"/>
      <c r="O160" s="360"/>
      <c r="P160" s="38"/>
      <c r="Q160" s="39"/>
      <c r="R160" s="225">
        <f>'Cumulative Budget Request '!S158</f>
        <v>0</v>
      </c>
      <c r="S160" s="645">
        <f>'Cumulative Budget Request '!T158</f>
        <v>0</v>
      </c>
      <c r="T160" s="646"/>
      <c r="U160" s="647"/>
      <c r="AH160" s="256" t="str">
        <f>'Tuition &amp; Fees Calculation'!A37</f>
        <v>College of Business</v>
      </c>
      <c r="AI160" s="497">
        <f>'Tuition &amp; Fees Calculation'!$D37*24</f>
        <v>152352</v>
      </c>
      <c r="AJ160" s="496">
        <f t="shared" si="22"/>
        <v>25392</v>
      </c>
      <c r="AK160" s="499">
        <f t="shared" ref="AK160:AO161" si="32">AJ160*AK$123</f>
        <v>25392</v>
      </c>
      <c r="AL160" s="499">
        <f t="shared" si="32"/>
        <v>26661.600000000002</v>
      </c>
      <c r="AM160" s="499">
        <f t="shared" si="32"/>
        <v>27994.680000000004</v>
      </c>
      <c r="AN160" s="500">
        <f t="shared" si="32"/>
        <v>29394.414000000004</v>
      </c>
      <c r="AO160" s="501">
        <f t="shared" si="32"/>
        <v>30864.134700000006</v>
      </c>
    </row>
    <row r="161" spans="1:41" ht="13.8" thickBot="1">
      <c r="A161" s="10"/>
      <c r="C161" s="75"/>
      <c r="D161" s="75" t="s">
        <v>103</v>
      </c>
      <c r="E161" s="189">
        <f>SUMIF($D$125:$D$159,"*Total Fringe",E125:E159)</f>
        <v>0</v>
      </c>
      <c r="F161" s="189">
        <f t="shared" ref="F161:I161" si="33">SUMIF($D$125:$D$159,"*Total Fringe",F125:F159)</f>
        <v>0</v>
      </c>
      <c r="G161" s="189">
        <f t="shared" si="33"/>
        <v>0</v>
      </c>
      <c r="H161" s="189">
        <f t="shared" si="33"/>
        <v>0</v>
      </c>
      <c r="I161" s="189">
        <f t="shared" si="33"/>
        <v>0</v>
      </c>
      <c r="J161" s="190">
        <f>SUM(E161:I161)</f>
        <v>0</v>
      </c>
      <c r="L161" s="16"/>
      <c r="M161" s="531" t="s">
        <v>76</v>
      </c>
      <c r="N161" s="532"/>
      <c r="O161" s="532"/>
      <c r="P161" s="533"/>
      <c r="Q161" s="533"/>
      <c r="R161" s="534">
        <f>'Cumulative Budget Request '!S159</f>
        <v>0</v>
      </c>
      <c r="S161" s="648"/>
      <c r="T161" s="649"/>
      <c r="U161" s="650"/>
      <c r="AH161" s="474" t="str">
        <f>'Tuition &amp; Fees Calculation'!A38</f>
        <v>College of Business</v>
      </c>
      <c r="AI161" s="498">
        <f>'Tuition &amp; Fees Calculation'!$D38*24</f>
        <v>83040</v>
      </c>
      <c r="AJ161" s="502">
        <f t="shared" si="22"/>
        <v>13840</v>
      </c>
      <c r="AK161" s="503">
        <f t="shared" si="32"/>
        <v>13840</v>
      </c>
      <c r="AL161" s="503">
        <f t="shared" si="32"/>
        <v>14532</v>
      </c>
      <c r="AM161" s="503">
        <f t="shared" si="32"/>
        <v>15258.6</v>
      </c>
      <c r="AN161" s="504">
        <f t="shared" si="32"/>
        <v>16021.53</v>
      </c>
      <c r="AO161" s="505">
        <f t="shared" si="32"/>
        <v>16822.606500000002</v>
      </c>
    </row>
    <row r="162" spans="1:41">
      <c r="A162" s="10"/>
      <c r="C162" s="75"/>
      <c r="D162" s="75" t="s">
        <v>350</v>
      </c>
      <c r="E162" s="529">
        <f>SUMIF($D$125:$D$158,"*Person Months",E125:E158)</f>
        <v>0</v>
      </c>
      <c r="F162" s="529">
        <f t="shared" ref="F162:I162" si="34">SUMIF($D$125:$D$158,"*Person Months",F125:F158)</f>
        <v>0</v>
      </c>
      <c r="G162" s="529">
        <f t="shared" si="34"/>
        <v>0</v>
      </c>
      <c r="H162" s="529">
        <f t="shared" si="34"/>
        <v>0</v>
      </c>
      <c r="I162" s="529">
        <f t="shared" si="34"/>
        <v>0</v>
      </c>
      <c r="J162" s="190"/>
      <c r="L162" s="4"/>
      <c r="M162" s="16"/>
      <c r="N162" s="294"/>
      <c r="O162" s="294"/>
      <c r="P162" s="294"/>
      <c r="Q162" s="3"/>
      <c r="R162" s="3"/>
      <c r="S162" s="231"/>
      <c r="T162" s="530"/>
      <c r="U162" s="530"/>
      <c r="V162" s="530"/>
    </row>
    <row r="163" spans="1:41">
      <c r="A163" s="10"/>
      <c r="C163" s="75"/>
      <c r="D163" s="75" t="s">
        <v>351</v>
      </c>
      <c r="E163" s="72">
        <f>SUMIF($D$125:$D$158,"*# of Persons",E125:E158)</f>
        <v>0</v>
      </c>
      <c r="F163" s="72">
        <f t="shared" ref="F163:I163" si="35">SUMIF($D$125:$D$158,"*# of Persons",F125:F158)</f>
        <v>0</v>
      </c>
      <c r="G163" s="72">
        <f t="shared" si="35"/>
        <v>0</v>
      </c>
      <c r="H163" s="72">
        <f t="shared" si="35"/>
        <v>0</v>
      </c>
      <c r="I163" s="72">
        <f t="shared" si="35"/>
        <v>0</v>
      </c>
      <c r="J163" s="190"/>
      <c r="L163" s="4"/>
      <c r="M163" s="16"/>
      <c r="N163" s="294"/>
      <c r="O163" s="294"/>
      <c r="P163" s="294"/>
      <c r="Q163" s="3"/>
      <c r="R163" s="3"/>
      <c r="S163" s="231"/>
      <c r="T163" s="530"/>
      <c r="U163" s="530"/>
      <c r="V163" s="530"/>
    </row>
    <row r="164" spans="1:41" ht="13.8" thickBot="1">
      <c r="A164" s="10"/>
      <c r="C164" s="75"/>
      <c r="D164" s="169"/>
      <c r="E164" s="166"/>
      <c r="F164" s="166"/>
      <c r="G164" s="166"/>
      <c r="H164" s="166"/>
      <c r="I164" s="166"/>
      <c r="J164" s="167"/>
      <c r="L164" s="16"/>
      <c r="M164" s="294"/>
      <c r="N164" s="294"/>
      <c r="O164" s="294"/>
      <c r="P164" s="3"/>
      <c r="Q164" s="3"/>
      <c r="R164" s="303"/>
      <c r="S164" s="25"/>
      <c r="T164" s="25"/>
      <c r="U164" s="25"/>
    </row>
    <row r="165" spans="1:41" ht="13.8" thickBot="1">
      <c r="C165" s="92"/>
      <c r="D165" s="46"/>
      <c r="E165" s="18" t="str">
        <f>E16</f>
        <v>Year 1</v>
      </c>
      <c r="F165" s="18" t="str">
        <f>F16</f>
        <v>Year 2</v>
      </c>
      <c r="G165" s="18" t="str">
        <f>G16</f>
        <v>Year 3</v>
      </c>
      <c r="H165" s="18" t="str">
        <f>H16</f>
        <v>Year 4</v>
      </c>
      <c r="I165" s="18" t="str">
        <f>I16</f>
        <v>Year 5</v>
      </c>
      <c r="J165" s="46" t="s">
        <v>1</v>
      </c>
      <c r="M165" s="626" t="s">
        <v>174</v>
      </c>
      <c r="N165" s="627"/>
      <c r="O165" s="627"/>
      <c r="P165" s="627"/>
      <c r="Q165" s="627"/>
      <c r="R165" s="627"/>
      <c r="S165" s="627"/>
      <c r="T165" s="628"/>
      <c r="U165" s="25"/>
    </row>
    <row r="166" spans="1:41" ht="13.8" thickBot="1">
      <c r="A166" s="10" t="s">
        <v>23</v>
      </c>
      <c r="B166" s="29" t="s">
        <v>328</v>
      </c>
      <c r="C166" s="92"/>
      <c r="D166" s="34" t="s">
        <v>121</v>
      </c>
      <c r="E166" s="536">
        <f>ROUND((P169*P170)/174*E167,1)</f>
        <v>0</v>
      </c>
      <c r="F166" s="536">
        <f>ROUND((Q169*Q170)/174*F167,1)</f>
        <v>0</v>
      </c>
      <c r="G166" s="536">
        <f>ROUND((R169*R170)/174*G167,1)</f>
        <v>0</v>
      </c>
      <c r="H166" s="536">
        <f>ROUND((S170*S169)/174*H167,1)</f>
        <v>0</v>
      </c>
      <c r="I166" s="536">
        <f>ROUND((T170*T169)/174*I167,1)</f>
        <v>0</v>
      </c>
      <c r="J166" s="46"/>
      <c r="M166" s="592"/>
      <c r="N166" s="629"/>
      <c r="O166" s="629"/>
      <c r="P166" s="192" t="s">
        <v>31</v>
      </c>
      <c r="Q166" s="193" t="s">
        <v>32</v>
      </c>
      <c r="R166" s="193" t="s">
        <v>33</v>
      </c>
      <c r="S166" s="192" t="s">
        <v>34</v>
      </c>
      <c r="T166" s="194" t="s">
        <v>35</v>
      </c>
      <c r="U166" s="25"/>
    </row>
    <row r="167" spans="1:41" ht="13.8" thickBot="1">
      <c r="C167" s="92"/>
      <c r="D167" s="34" t="s">
        <v>172</v>
      </c>
      <c r="E167" s="22">
        <f>P168</f>
        <v>0</v>
      </c>
      <c r="F167" s="22">
        <f>Q168</f>
        <v>0</v>
      </c>
      <c r="G167" s="22">
        <f>R168</f>
        <v>0</v>
      </c>
      <c r="H167" s="22">
        <f>S168</f>
        <v>0</v>
      </c>
      <c r="I167" s="22">
        <f>T168</f>
        <v>0</v>
      </c>
      <c r="J167" s="46"/>
      <c r="M167" s="592" t="s">
        <v>352</v>
      </c>
      <c r="N167" s="629"/>
      <c r="O167" s="629"/>
      <c r="P167" s="537">
        <v>1</v>
      </c>
      <c r="Q167" s="537">
        <v>1.03</v>
      </c>
      <c r="R167" s="537">
        <v>1.03</v>
      </c>
      <c r="S167" s="537">
        <v>1.03</v>
      </c>
      <c r="T167" s="538">
        <v>1.03</v>
      </c>
      <c r="U167" s="25" t="e">
        <f>E169/E168</f>
        <v>#DIV/0!</v>
      </c>
      <c r="V167" s="25" t="e">
        <f>F169/F168</f>
        <v>#DIV/0!</v>
      </c>
      <c r="W167" s="25" t="e">
        <f>G169/G168</f>
        <v>#DIV/0!</v>
      </c>
      <c r="X167" s="25" t="e">
        <f>H169/H168</f>
        <v>#DIV/0!</v>
      </c>
      <c r="Y167" s="25" t="e">
        <f>I169/I168</f>
        <v>#DIV/0!</v>
      </c>
      <c r="Z167" s="661"/>
      <c r="AA167" s="661"/>
      <c r="AB167" s="661"/>
      <c r="AC167" s="661"/>
      <c r="AD167" s="661"/>
      <c r="AE167" s="661"/>
      <c r="AF167" s="661"/>
      <c r="AG167" s="661"/>
    </row>
    <row r="168" spans="1:41">
      <c r="A168" s="10"/>
      <c r="C168" s="151"/>
      <c r="D168" s="148" t="s">
        <v>167</v>
      </c>
      <c r="E168" s="175">
        <f>ROUND(N170*P169*P170*P168*P167,0)</f>
        <v>0</v>
      </c>
      <c r="F168" s="175">
        <f>ROUND(N170*Q170*Q169*Q168*P167*Q167,0)</f>
        <v>0</v>
      </c>
      <c r="G168" s="175">
        <f>ROUND(N170*R169*R170*R168*P167*Q167*R167,0)</f>
        <v>0</v>
      </c>
      <c r="H168" s="175">
        <f>ROUND(N170*S169*S170*S168*P167*Q167*R167*S167,0)</f>
        <v>0</v>
      </c>
      <c r="I168" s="175">
        <f>ROUND(N170*T169*T170*T168*P167*Q167*R167*S167*T167,0)</f>
        <v>0</v>
      </c>
      <c r="J168" s="172">
        <f>SUM(E168:I168)</f>
        <v>0</v>
      </c>
      <c r="M168" s="539" t="s">
        <v>353</v>
      </c>
      <c r="N168" s="46"/>
      <c r="O168" s="540" t="s">
        <v>354</v>
      </c>
      <c r="P168" s="149">
        <v>0</v>
      </c>
      <c r="Q168" s="149">
        <v>0</v>
      </c>
      <c r="R168" s="149">
        <v>0</v>
      </c>
      <c r="S168" s="149">
        <v>0</v>
      </c>
      <c r="T168" s="195">
        <v>0</v>
      </c>
      <c r="Z168" s="58"/>
      <c r="AA168" s="58"/>
      <c r="AB168" s="58"/>
      <c r="AC168" s="58"/>
      <c r="AD168" s="58"/>
      <c r="AE168" s="58"/>
      <c r="AF168" s="58"/>
      <c r="AG168" s="58"/>
    </row>
    <row r="169" spans="1:41">
      <c r="D169" s="34" t="s">
        <v>30</v>
      </c>
      <c r="E169" s="57">
        <f>ROUND(E168*$R$181,0)</f>
        <v>0</v>
      </c>
      <c r="F169" s="57">
        <f>ROUND(F168*$R$181,0)</f>
        <v>0</v>
      </c>
      <c r="G169" s="57">
        <f>ROUND(G168*$R$181,0)</f>
        <v>0</v>
      </c>
      <c r="H169" s="57">
        <f>ROUND(H168*$R$181,0)</f>
        <v>0</v>
      </c>
      <c r="I169" s="57">
        <f>ROUND(I168*$R$181,0)</f>
        <v>0</v>
      </c>
      <c r="J169" s="172">
        <f>SUM(E169:I169)</f>
        <v>0</v>
      </c>
      <c r="M169" s="168"/>
      <c r="N169" s="541" t="s">
        <v>119</v>
      </c>
      <c r="O169" s="540" t="s">
        <v>355</v>
      </c>
      <c r="P169" s="149">
        <v>0</v>
      </c>
      <c r="Q169" s="149">
        <v>0</v>
      </c>
      <c r="R169" s="149">
        <v>0</v>
      </c>
      <c r="S169" s="149">
        <v>0</v>
      </c>
      <c r="T169" s="195">
        <v>0</v>
      </c>
      <c r="AC169" s="58"/>
      <c r="AD169" s="58"/>
      <c r="AE169" s="58"/>
      <c r="AF169" s="58"/>
      <c r="AG169" s="58"/>
    </row>
    <row r="170" spans="1:41">
      <c r="C170" s="92"/>
      <c r="D170" s="46"/>
      <c r="E170" s="17"/>
      <c r="F170" s="17"/>
      <c r="G170" s="17"/>
      <c r="H170" s="17"/>
      <c r="I170" s="17"/>
      <c r="J170" s="26"/>
      <c r="M170" s="196"/>
      <c r="N170" s="542">
        <v>12</v>
      </c>
      <c r="O170" s="540" t="s">
        <v>356</v>
      </c>
      <c r="P170" s="149">
        <v>0</v>
      </c>
      <c r="Q170" s="149">
        <v>0</v>
      </c>
      <c r="R170" s="149">
        <v>0</v>
      </c>
      <c r="S170" s="149">
        <v>0</v>
      </c>
      <c r="T170" s="195">
        <v>0</v>
      </c>
      <c r="Z170" s="622"/>
      <c r="AA170" s="622"/>
      <c r="AB170" s="622"/>
      <c r="AC170" s="131"/>
      <c r="AD170" s="131"/>
      <c r="AE170" s="131"/>
      <c r="AF170" s="131"/>
      <c r="AG170" s="131"/>
    </row>
    <row r="171" spans="1:41">
      <c r="A171" s="10" t="s">
        <v>155</v>
      </c>
      <c r="B171" s="29" t="s">
        <v>328</v>
      </c>
      <c r="C171" s="92"/>
      <c r="D171" s="34" t="s">
        <v>121</v>
      </c>
      <c r="E171" s="536">
        <f>ROUND((P173*P174)/174*E172,1)</f>
        <v>0</v>
      </c>
      <c r="F171" s="536">
        <f>ROUND((Q173*Q174)/174*F172,1)</f>
        <v>0</v>
      </c>
      <c r="G171" s="536">
        <f>ROUND((R173*R174)/174*G172,1)</f>
        <v>0</v>
      </c>
      <c r="H171" s="536">
        <f>ROUND((S174*S173)/174*H172,1)</f>
        <v>0</v>
      </c>
      <c r="I171" s="536">
        <f>ROUND((T174*T173)/174*I172,1)</f>
        <v>0</v>
      </c>
      <c r="J171" s="26"/>
      <c r="M171" s="116"/>
      <c r="P171" s="58"/>
      <c r="Q171" s="96"/>
      <c r="R171" s="96"/>
      <c r="S171" s="58"/>
      <c r="T171" s="117"/>
      <c r="U171" s="25" t="e">
        <f>E174/E173</f>
        <v>#DIV/0!</v>
      </c>
      <c r="V171" s="25" t="e">
        <f>F174/F173</f>
        <v>#DIV/0!</v>
      </c>
      <c r="W171" s="25" t="e">
        <f>G174/G173</f>
        <v>#DIV/0!</v>
      </c>
      <c r="X171" s="25" t="e">
        <f>H174/H173</f>
        <v>#DIV/0!</v>
      </c>
      <c r="Y171" s="25" t="e">
        <f>I174/I173</f>
        <v>#DIV/0!</v>
      </c>
      <c r="Z171" s="661"/>
      <c r="AA171" s="661"/>
      <c r="AB171" s="661"/>
      <c r="AC171" s="661"/>
      <c r="AD171" s="661"/>
      <c r="AE171" s="661"/>
      <c r="AF171" s="661"/>
      <c r="AG171" s="661"/>
    </row>
    <row r="172" spans="1:41">
      <c r="C172" s="92"/>
      <c r="D172" s="34" t="s">
        <v>172</v>
      </c>
      <c r="E172" s="22">
        <f>P172</f>
        <v>0</v>
      </c>
      <c r="F172" s="22">
        <f>Q172</f>
        <v>0</v>
      </c>
      <c r="G172" s="22">
        <f>R172</f>
        <v>0</v>
      </c>
      <c r="H172" s="22">
        <f>S172</f>
        <v>0</v>
      </c>
      <c r="I172" s="22">
        <f>T172</f>
        <v>0</v>
      </c>
      <c r="J172" s="26"/>
      <c r="M172" s="539" t="s">
        <v>357</v>
      </c>
      <c r="N172" s="543"/>
      <c r="O172" s="540" t="s">
        <v>354</v>
      </c>
      <c r="P172" s="149">
        <v>0</v>
      </c>
      <c r="Q172" s="149">
        <v>0</v>
      </c>
      <c r="R172" s="149">
        <v>0</v>
      </c>
      <c r="S172" s="149">
        <v>0</v>
      </c>
      <c r="T172" s="195">
        <v>0</v>
      </c>
      <c r="Z172" s="58"/>
      <c r="AA172" s="58"/>
      <c r="AB172" s="58"/>
      <c r="AC172" s="58"/>
      <c r="AD172" s="58"/>
      <c r="AE172" s="58"/>
      <c r="AF172" s="58"/>
      <c r="AG172" s="58"/>
    </row>
    <row r="173" spans="1:41">
      <c r="A173" s="10"/>
      <c r="C173" s="151"/>
      <c r="D173" s="148" t="s">
        <v>167</v>
      </c>
      <c r="E173" s="175">
        <f>ROUND(N174*P173*P174*P172*P167,0)</f>
        <v>0</v>
      </c>
      <c r="F173" s="175">
        <f>ROUND(N174*Q174*Q173*Q172*P167*Q167,0)</f>
        <v>0</v>
      </c>
      <c r="G173" s="175">
        <f>ROUND(N174*R173*R174*R172*P167*Q167*R167,0)</f>
        <v>0</v>
      </c>
      <c r="H173" s="175">
        <f>ROUND(N174*S173*S174*S172*P167*Q167*R167*S167,0)</f>
        <v>0</v>
      </c>
      <c r="I173" s="175">
        <f>ROUND(N174*T173*T174*T172*P167*Q167*R167*S167*T167,0)</f>
        <v>0</v>
      </c>
      <c r="J173" s="172">
        <f>SUM(E173:I173)</f>
        <v>0</v>
      </c>
      <c r="M173" s="168"/>
      <c r="N173" s="541" t="s">
        <v>119</v>
      </c>
      <c r="O173" s="540" t="s">
        <v>355</v>
      </c>
      <c r="P173" s="149">
        <v>0</v>
      </c>
      <c r="Q173" s="149">
        <v>0</v>
      </c>
      <c r="R173" s="149">
        <v>0</v>
      </c>
      <c r="S173" s="149">
        <v>0</v>
      </c>
      <c r="T173" s="195">
        <v>0</v>
      </c>
      <c r="AC173" s="58"/>
      <c r="AD173" s="58"/>
      <c r="AE173" s="58"/>
      <c r="AF173" s="58"/>
      <c r="AG173" s="58"/>
    </row>
    <row r="174" spans="1:41">
      <c r="D174" s="34" t="s">
        <v>30</v>
      </c>
      <c r="E174" s="57">
        <f>ROUND(E173*$R$181,0)</f>
        <v>0</v>
      </c>
      <c r="F174" s="57">
        <f>ROUND(F173*$R$181,0)</f>
        <v>0</v>
      </c>
      <c r="G174" s="57">
        <f>ROUND(G173*$R$181,0)</f>
        <v>0</v>
      </c>
      <c r="H174" s="57">
        <f>ROUND(H173*$R$181,0)</f>
        <v>0</v>
      </c>
      <c r="I174" s="57">
        <f>ROUND(I173*$R$181,0)</f>
        <v>0</v>
      </c>
      <c r="J174" s="172">
        <f>SUM(E174:I174)</f>
        <v>0</v>
      </c>
      <c r="M174" s="196"/>
      <c r="N174" s="542">
        <v>12</v>
      </c>
      <c r="O174" s="540" t="s">
        <v>356</v>
      </c>
      <c r="P174" s="149">
        <v>0</v>
      </c>
      <c r="Q174" s="149">
        <v>0</v>
      </c>
      <c r="R174" s="149">
        <v>0</v>
      </c>
      <c r="S174" s="149">
        <v>0</v>
      </c>
      <c r="T174" s="195">
        <v>0</v>
      </c>
    </row>
    <row r="175" spans="1:41">
      <c r="C175" s="92"/>
      <c r="D175" s="46"/>
      <c r="E175" s="17"/>
      <c r="F175" s="17"/>
      <c r="G175" s="17"/>
      <c r="H175" s="17"/>
      <c r="I175" s="17"/>
      <c r="J175" s="26"/>
      <c r="M175" s="544"/>
      <c r="N175" s="545"/>
      <c r="O175" s="546"/>
      <c r="P175" s="151"/>
      <c r="Q175" s="151"/>
      <c r="R175" s="151"/>
      <c r="S175" s="151"/>
      <c r="T175" s="547"/>
      <c r="U175" s="25" t="e">
        <f>E179/E178</f>
        <v>#DIV/0!</v>
      </c>
      <c r="V175" s="25" t="e">
        <f>F179/F178</f>
        <v>#DIV/0!</v>
      </c>
      <c r="W175" s="25" t="e">
        <f>G179/G178</f>
        <v>#DIV/0!</v>
      </c>
      <c r="X175" s="25" t="e">
        <f>H179/H178</f>
        <v>#DIV/0!</v>
      </c>
      <c r="Y175" s="25" t="e">
        <f>I179/I178</f>
        <v>#DIV/0!</v>
      </c>
    </row>
    <row r="176" spans="1:41">
      <c r="A176" s="10" t="s">
        <v>156</v>
      </c>
      <c r="B176" s="29" t="s">
        <v>328</v>
      </c>
      <c r="C176" s="92"/>
      <c r="D176" s="34" t="s">
        <v>121</v>
      </c>
      <c r="E176" s="536">
        <f>ROUND((P178*P179)/174*E177,1)</f>
        <v>0</v>
      </c>
      <c r="F176" s="536">
        <f>ROUND((Q178*Q179)/174*F177,1)</f>
        <v>0</v>
      </c>
      <c r="G176" s="536">
        <f>ROUND((R178*R179)/174*G177,1)</f>
        <v>0</v>
      </c>
      <c r="H176" s="536">
        <f>ROUND((S179*S178)/174*H177,1)</f>
        <v>0</v>
      </c>
      <c r="I176" s="536">
        <f>ROUND((T179*T178)/174*I177,1)</f>
        <v>0</v>
      </c>
      <c r="J176" s="26"/>
      <c r="L176" s="3"/>
      <c r="M176" s="116"/>
      <c r="P176" s="58"/>
      <c r="Q176" s="96"/>
      <c r="R176" s="96"/>
      <c r="S176" s="58"/>
      <c r="T176" s="117"/>
    </row>
    <row r="177" spans="1:27">
      <c r="C177" s="92"/>
      <c r="D177" s="34" t="s">
        <v>172</v>
      </c>
      <c r="E177" s="22">
        <f>P177</f>
        <v>0</v>
      </c>
      <c r="F177" s="22">
        <f>Q177</f>
        <v>0</v>
      </c>
      <c r="G177" s="22">
        <f>R177</f>
        <v>0</v>
      </c>
      <c r="H177" s="22">
        <f>S177</f>
        <v>0</v>
      </c>
      <c r="I177" s="22">
        <f>T177</f>
        <v>0</v>
      </c>
      <c r="J177" s="26"/>
      <c r="L177" s="3"/>
      <c r="M177" s="548" t="s">
        <v>358</v>
      </c>
      <c r="N177" s="543"/>
      <c r="O177" s="540" t="s">
        <v>354</v>
      </c>
      <c r="P177" s="149">
        <v>0</v>
      </c>
      <c r="Q177" s="149">
        <v>0</v>
      </c>
      <c r="R177" s="149">
        <v>0</v>
      </c>
      <c r="S177" s="149">
        <v>0</v>
      </c>
      <c r="T177" s="195">
        <v>0</v>
      </c>
    </row>
    <row r="178" spans="1:27">
      <c r="C178" s="151"/>
      <c r="D178" s="148" t="s">
        <v>167</v>
      </c>
      <c r="E178" s="175">
        <f>ROUND(N179*P178*P179*P177*P167,0)</f>
        <v>0</v>
      </c>
      <c r="F178" s="175">
        <f>ROUND(N179*Q179*Q178*Q177*P167*Q167,0)</f>
        <v>0</v>
      </c>
      <c r="G178" s="175">
        <f>ROUND(N179*R178*R179*R177*P167*Q167*R167,0)</f>
        <v>0</v>
      </c>
      <c r="H178" s="175">
        <f>ROUND(N179*S178*S179*S177*P167*Q167*R167*S167,0)</f>
        <v>0</v>
      </c>
      <c r="I178" s="175">
        <f>ROUND(N179*T178*T179*T177*P167*Q167*R167*S167*T167,0)</f>
        <v>0</v>
      </c>
      <c r="J178" s="172">
        <f>SUM(E178:I178)</f>
        <v>0</v>
      </c>
      <c r="L178" s="3"/>
      <c r="M178" s="168"/>
      <c r="N178" s="541" t="s">
        <v>119</v>
      </c>
      <c r="O178" s="540" t="s">
        <v>355</v>
      </c>
      <c r="P178" s="149">
        <v>0</v>
      </c>
      <c r="Q178" s="149">
        <v>0</v>
      </c>
      <c r="R178" s="149">
        <v>0</v>
      </c>
      <c r="S178" s="149">
        <v>0</v>
      </c>
      <c r="T178" s="195">
        <v>0</v>
      </c>
    </row>
    <row r="179" spans="1:27">
      <c r="A179" s="10"/>
      <c r="D179" s="34" t="s">
        <v>30</v>
      </c>
      <c r="E179" s="57">
        <f>ROUND(E178*$R$181,0)</f>
        <v>0</v>
      </c>
      <c r="F179" s="57">
        <f>ROUND(F178*$R$181,0)</f>
        <v>0</v>
      </c>
      <c r="G179" s="57">
        <f>ROUND(G178*$R$181,0)</f>
        <v>0</v>
      </c>
      <c r="H179" s="57">
        <f>ROUND(H178*$R$181,0)</f>
        <v>0</v>
      </c>
      <c r="I179" s="57">
        <f>ROUND(I178*$R$181,0)</f>
        <v>0</v>
      </c>
      <c r="J179" s="172">
        <f>SUM(E179:I179)</f>
        <v>0</v>
      </c>
      <c r="L179" s="3"/>
      <c r="M179" s="196"/>
      <c r="N179" s="542">
        <v>12</v>
      </c>
      <c r="O179" s="540" t="s">
        <v>356</v>
      </c>
      <c r="P179" s="149">
        <v>0</v>
      </c>
      <c r="Q179" s="149">
        <v>0</v>
      </c>
      <c r="R179" s="149">
        <v>0</v>
      </c>
      <c r="S179" s="149">
        <v>0</v>
      </c>
      <c r="T179" s="195">
        <v>0</v>
      </c>
    </row>
    <row r="180" spans="1:27" ht="13.8" thickBot="1">
      <c r="A180" s="10"/>
      <c r="D180" s="34"/>
      <c r="E180" s="57"/>
      <c r="F180" s="57"/>
      <c r="G180" s="57"/>
      <c r="H180" s="57"/>
      <c r="I180" s="57"/>
      <c r="J180" s="172"/>
      <c r="L180" s="3"/>
      <c r="M180" s="281"/>
      <c r="N180" s="283"/>
      <c r="O180" s="283"/>
      <c r="P180" s="282"/>
      <c r="Q180" s="283"/>
      <c r="R180" s="283"/>
      <c r="S180" s="197"/>
      <c r="T180" s="198"/>
    </row>
    <row r="181" spans="1:27">
      <c r="A181" s="10"/>
      <c r="C181" s="75"/>
      <c r="D181" s="75" t="s">
        <v>157</v>
      </c>
      <c r="E181" s="176">
        <f>SUMIF($D$165:$D$179,"*Wage",E165:E179)</f>
        <v>0</v>
      </c>
      <c r="F181" s="176">
        <f>SUMIF($D$165:$D$179,"*Wage",F165:F179)</f>
        <v>0</v>
      </c>
      <c r="G181" s="176">
        <f>SUMIF($D$165:$D$179,"*Wage",G165:G179)</f>
        <v>0</v>
      </c>
      <c r="H181" s="176">
        <f>SUMIF($D$165:$D$179,"*Wage",H165:H179)</f>
        <v>0</v>
      </c>
      <c r="I181" s="176">
        <f>SUMIF($D$165:$D$179,"*Wage",I165:I179)</f>
        <v>0</v>
      </c>
      <c r="J181" s="177">
        <f>SUM(E181:I181)</f>
        <v>0</v>
      </c>
      <c r="L181" s="3"/>
      <c r="M181" s="37" t="s">
        <v>165</v>
      </c>
      <c r="N181" s="360"/>
      <c r="O181" s="360"/>
      <c r="P181" s="38"/>
      <c r="Q181" s="39"/>
      <c r="R181" s="225">
        <v>0.107</v>
      </c>
    </row>
    <row r="182" spans="1:27" ht="13.8" thickBot="1">
      <c r="A182" s="10"/>
      <c r="C182" s="75"/>
      <c r="D182" s="75" t="s">
        <v>158</v>
      </c>
      <c r="E182" s="57">
        <f>SUMIF($D$165:$D$179,"*Fringe",E165:E179)</f>
        <v>0</v>
      </c>
      <c r="F182" s="57">
        <f>SUMIF($D$165:$D$179,"*Fringe",F165:F179)</f>
        <v>0</v>
      </c>
      <c r="G182" s="57">
        <f>SUMIF($D$165:$D$179,"*Fringe",G165:G179)</f>
        <v>0</v>
      </c>
      <c r="H182" s="57">
        <f>SUMIF($D$165:$D$179,"*Fringe",H165:H179)</f>
        <v>0</v>
      </c>
      <c r="I182" s="57">
        <f>SUMIF($D$165:$D$179,"*Fringe",I165:I179)</f>
        <v>0</v>
      </c>
      <c r="J182" s="172">
        <f>SUM(E182:I182)</f>
        <v>0</v>
      </c>
      <c r="L182" s="3"/>
      <c r="M182" s="42" t="s">
        <v>347</v>
      </c>
      <c r="N182" s="43"/>
      <c r="O182" s="43"/>
      <c r="P182" s="43"/>
      <c r="Q182" s="43"/>
      <c r="R182" s="44"/>
    </row>
    <row r="183" spans="1:27">
      <c r="A183" t="s">
        <v>7</v>
      </c>
      <c r="D183" s="4" t="s">
        <v>6</v>
      </c>
      <c r="E183" s="22"/>
      <c r="F183" s="22"/>
      <c r="G183" s="22"/>
      <c r="H183" s="22"/>
      <c r="I183" s="22"/>
      <c r="J183" s="76"/>
      <c r="L183" s="3"/>
      <c r="Q183" s="3"/>
    </row>
    <row r="184" spans="1:27" ht="14.4">
      <c r="A184" s="48" t="s">
        <v>24</v>
      </c>
      <c r="B184" s="49"/>
      <c r="C184" s="49"/>
      <c r="D184" s="51"/>
      <c r="E184" s="178">
        <f>SUMIF($D$72:$D$182,"*Total Other Professional Salary",E72:E182)+SUMIF($D$72:$D$182,"*Total Post Doc Salary",E72:E182)+SUMIF($D$72:$D$182,"*Total Graduate Student Salary",E72:E182)+SUMIF($D$72:$D$182,"*Total Hourly Wages",E72:E182)</f>
        <v>0</v>
      </c>
      <c r="F184" s="178">
        <f>SUMIF($D$72:$D$182,"*Total Other Professional Salary",F72:F182)+SUMIF($D$72:$D$182,"*Total Post Doc Salary",F72:F182)+SUMIF($D$72:$D$182,"*Total Graduate Student Salary",F72:F182)+SUMIF($D$72:$D$182,"*Total Hourly Wages",F72:F182)</f>
        <v>0</v>
      </c>
      <c r="G184" s="178">
        <f>SUMIF($D$72:$D$182,"*Total Other Professional Salary",G72:G182)+SUMIF($D$72:$D$182,"*Total Post Doc Salary",G72:G182)+SUMIF($D$72:$D$182,"*Total Graduate Student Salary",G72:G182)+SUMIF($D$72:$D$182,"*Total Hourly Wages",G72:G182)</f>
        <v>0</v>
      </c>
      <c r="H184" s="178">
        <f>SUMIF($D$72:$D$182,"*Total Other Professional Salary",H72:H182)+SUMIF($D$72:$D$182,"*Total Post Doc Salary",H72:H182)+SUMIF($D$72:$D$182,"*Total Graduate Student Salary",H72:H182)+SUMIF($D$72:$D$182,"*Total Hourly Wages",H72:H182)</f>
        <v>0</v>
      </c>
      <c r="I184" s="178">
        <f>SUMIF($D$72:$D$182,"*Total Other Professional Salary",I72:I182)+SUMIF($D$72:$D$182,"*Total Post Doc Salary",I72:I182)+SUMIF($D$72:$D$182,"*Total Graduate Student Salary",I72:I182)+SUMIF($D$72:$D$182,"*Total Hourly Wages",I72:I182)</f>
        <v>0</v>
      </c>
      <c r="J184" s="179">
        <f>SUM(J181,J160,J119,J94)</f>
        <v>0</v>
      </c>
      <c r="L184" s="3"/>
      <c r="M184" s="86"/>
      <c r="N184" s="86"/>
      <c r="O184" s="86"/>
      <c r="P184" s="3"/>
      <c r="AA184" s="10"/>
    </row>
    <row r="185" spans="1:27" ht="15">
      <c r="A185" s="48" t="s">
        <v>25</v>
      </c>
      <c r="B185" s="49"/>
      <c r="C185" s="49"/>
      <c r="D185" s="51"/>
      <c r="E185" s="180">
        <f>SUMIF($D$72:$D$182,"*Total Other Professional Fringe",E72:E182)+SUMIF($D$72:$D$182,"*Total Post Doc Fringe",E72:E182)++SUMIF($D$72:$D$182,"*Total Graduate Student Fringe",E72:E182)+SUMIF($D$72:$D$182,"*Total Fringe Benefits",E72:E182)</f>
        <v>0</v>
      </c>
      <c r="F185" s="180">
        <f>SUMIF($D$72:$D$182,"*Total Other Professional Fringe",F72:F182)+SUMIF($D$72:$D$182,"*Total Post Doc Fringe",F72:F182)++SUMIF($D$72:$D$182,"*Total Graduate Student Fringe",F72:F182)+SUMIF($D$72:$D$182,"*Total Fringe Benefits",F72:F182)</f>
        <v>0</v>
      </c>
      <c r="G185" s="180">
        <f>SUMIF($D$72:$D$182,"*Total Other Professional Fringe",G72:G182)+SUMIF($D$72:$D$182,"*Total Post Doc Fringe",G72:G182)++SUMIF($D$72:$D$182,"*Total Graduate Student Fringe",G72:G182)+SUMIF($D$72:$D$182,"*Total Fringe Benefits",G72:G182)</f>
        <v>0</v>
      </c>
      <c r="H185" s="180">
        <f>SUMIF($D$72:$D$182,"*Total Other Professional Fringe",H72:H182)+SUMIF($D$72:$D$182,"*Total Post Doc Fringe",H72:H182)++SUMIF($D$72:$D$182,"*Total Graduate Student Fringe",H72:H182)+SUMIF($D$72:$D$182,"*Total Fringe Benefits",H72:H182)</f>
        <v>0</v>
      </c>
      <c r="I185" s="180">
        <f>SUMIF($D$72:$D$182,"*Total Other Professional Fringe",I72:I182)+SUMIF($D$72:$D$182,"*Total Post Doc Fringe",I72:I182)++SUMIF($D$72:$D$182,"*Total Graduate Student Fringe",I72:I182)+SUMIF($D$72:$D$182,"*Total Fringe Benefits",I72:I182)</f>
        <v>0</v>
      </c>
      <c r="J185" s="181">
        <f>SUM(J182,J161,J120,J95)</f>
        <v>0</v>
      </c>
      <c r="L185" s="3"/>
      <c r="M185" s="3"/>
      <c r="N185" s="3"/>
      <c r="O185" s="3"/>
      <c r="AA185" s="10"/>
    </row>
    <row r="186" spans="1:27">
      <c r="A186" s="48" t="s">
        <v>26</v>
      </c>
      <c r="B186" s="49"/>
      <c r="C186" s="95"/>
      <c r="D186" s="95"/>
      <c r="E186" s="178">
        <f>SUM(E184:E185)</f>
        <v>0</v>
      </c>
      <c r="F186" s="178">
        <f>SUM(F184:F185)</f>
        <v>0</v>
      </c>
      <c r="G186" s="178">
        <f>SUM(G184:G185)</f>
        <v>0</v>
      </c>
      <c r="H186" s="178">
        <f>SUM(H184:H185)</f>
        <v>0</v>
      </c>
      <c r="I186" s="178">
        <f>SUM(I184:I185)</f>
        <v>0</v>
      </c>
      <c r="J186" s="179">
        <f>SUM(E186:I186)</f>
        <v>0</v>
      </c>
      <c r="L186" s="3"/>
      <c r="M186" s="3"/>
      <c r="N186" s="3"/>
      <c r="O186" s="3"/>
    </row>
    <row r="187" spans="1:27">
      <c r="A187" s="1"/>
      <c r="B187" s="10"/>
      <c r="D187" s="4"/>
      <c r="E187" s="17"/>
      <c r="F187" s="17"/>
      <c r="G187" s="17"/>
      <c r="H187" s="17"/>
      <c r="I187" s="17"/>
      <c r="J187" s="26"/>
      <c r="L187" s="3"/>
      <c r="M187" s="3"/>
      <c r="N187" s="3"/>
      <c r="O187" s="3"/>
    </row>
    <row r="188" spans="1:27" hidden="1">
      <c r="A188" s="1" t="s">
        <v>27</v>
      </c>
      <c r="D188" s="4"/>
      <c r="E188" s="182">
        <f t="shared" ref="E188:I189" si="36">SUM(E67,E184)</f>
        <v>0</v>
      </c>
      <c r="F188" s="182">
        <f t="shared" si="36"/>
        <v>0</v>
      </c>
      <c r="G188" s="182">
        <f t="shared" si="36"/>
        <v>0</v>
      </c>
      <c r="H188" s="182">
        <f t="shared" si="36"/>
        <v>0</v>
      </c>
      <c r="I188" s="182">
        <f t="shared" si="36"/>
        <v>0</v>
      </c>
      <c r="J188" s="183">
        <f>SUM(E188:I188)</f>
        <v>0</v>
      </c>
      <c r="K188" s="3"/>
      <c r="L188" s="3"/>
      <c r="M188" s="3"/>
      <c r="N188" s="3"/>
      <c r="O188" s="3"/>
      <c r="P188" s="3"/>
    </row>
    <row r="189" spans="1:27">
      <c r="A189" s="1" t="s">
        <v>28</v>
      </c>
      <c r="D189" s="4"/>
      <c r="E189" s="182">
        <f t="shared" si="36"/>
        <v>0</v>
      </c>
      <c r="F189" s="182">
        <f t="shared" si="36"/>
        <v>0</v>
      </c>
      <c r="G189" s="182">
        <f t="shared" si="36"/>
        <v>0</v>
      </c>
      <c r="H189" s="182">
        <f t="shared" si="36"/>
        <v>0</v>
      </c>
      <c r="I189" s="182">
        <f t="shared" si="36"/>
        <v>0</v>
      </c>
      <c r="J189" s="183">
        <f>SUM(E189:I189)</f>
        <v>0</v>
      </c>
      <c r="L189" s="3"/>
      <c r="M189" s="3"/>
      <c r="N189" s="3"/>
      <c r="O189" s="3"/>
      <c r="P189" s="3"/>
    </row>
    <row r="190" spans="1:27">
      <c r="A190" s="129"/>
      <c r="B190" s="614" t="s">
        <v>161</v>
      </c>
      <c r="C190" s="614"/>
      <c r="D190" s="614"/>
      <c r="E190" s="173">
        <f>SUM(E188:E189)</f>
        <v>0</v>
      </c>
      <c r="F190" s="173">
        <f t="shared" ref="F190:I190" si="37">SUM(F188:F189)</f>
        <v>0</v>
      </c>
      <c r="G190" s="173">
        <f t="shared" si="37"/>
        <v>0</v>
      </c>
      <c r="H190" s="173">
        <f t="shared" si="37"/>
        <v>0</v>
      </c>
      <c r="I190" s="173">
        <f t="shared" si="37"/>
        <v>0</v>
      </c>
      <c r="J190" s="174">
        <f>SUM(E190:I190)</f>
        <v>0</v>
      </c>
      <c r="K190" s="3"/>
      <c r="L190" s="3"/>
    </row>
    <row r="191" spans="1:27">
      <c r="A191" s="1"/>
      <c r="B191" s="10"/>
      <c r="G191" s="3"/>
      <c r="H191" s="3"/>
      <c r="I191" s="3"/>
      <c r="J191" s="47"/>
      <c r="K191" s="3"/>
      <c r="L191" s="3"/>
      <c r="P191" s="213"/>
      <c r="Q191" s="213"/>
      <c r="R191" s="213"/>
      <c r="S191" s="5"/>
    </row>
    <row r="192" spans="1:27">
      <c r="A192" s="1" t="s">
        <v>0</v>
      </c>
      <c r="G192" s="3"/>
      <c r="H192" s="3"/>
      <c r="I192" s="3"/>
      <c r="J192" s="47"/>
      <c r="K192" s="3"/>
      <c r="L192" s="3"/>
      <c r="M192" s="3"/>
      <c r="N192" s="3"/>
      <c r="O192" s="3"/>
      <c r="P192" s="3"/>
    </row>
    <row r="193" spans="1:33">
      <c r="A193" s="31" t="s">
        <v>48</v>
      </c>
      <c r="G193" s="3"/>
      <c r="H193" s="3"/>
      <c r="I193" s="3"/>
      <c r="J193" s="47"/>
      <c r="K193" s="30"/>
      <c r="L193" s="3"/>
      <c r="M193" s="3"/>
      <c r="N193" s="3"/>
      <c r="O193" s="3"/>
      <c r="P193" s="3"/>
    </row>
    <row r="194" spans="1:33">
      <c r="B194" s="29" t="s">
        <v>328</v>
      </c>
      <c r="D194" s="4"/>
      <c r="E194" s="57">
        <v>0</v>
      </c>
      <c r="F194" s="57">
        <v>0</v>
      </c>
      <c r="G194" s="57">
        <v>0</v>
      </c>
      <c r="H194" s="57">
        <v>0</v>
      </c>
      <c r="I194" s="57">
        <v>0</v>
      </c>
      <c r="J194" s="172">
        <f>SUM(E194:I194)</f>
        <v>0</v>
      </c>
      <c r="K194" s="3"/>
      <c r="L194" s="3"/>
    </row>
    <row r="195" spans="1:33">
      <c r="A195" s="98"/>
      <c r="B195" s="614" t="s">
        <v>51</v>
      </c>
      <c r="C195" s="614"/>
      <c r="D195" s="614"/>
      <c r="E195" s="173">
        <f>SUM(E194:E194)</f>
        <v>0</v>
      </c>
      <c r="F195" s="173">
        <f t="shared" ref="F195:I195" si="38">SUM(F194:F194)</f>
        <v>0</v>
      </c>
      <c r="G195" s="173">
        <f t="shared" si="38"/>
        <v>0</v>
      </c>
      <c r="H195" s="173">
        <f t="shared" si="38"/>
        <v>0</v>
      </c>
      <c r="I195" s="173">
        <f t="shared" si="38"/>
        <v>0</v>
      </c>
      <c r="J195" s="204">
        <f>SUM(E195:I195)</f>
        <v>0</v>
      </c>
      <c r="K195" s="3"/>
      <c r="L195" s="3"/>
    </row>
    <row r="196" spans="1:33">
      <c r="A196" s="28"/>
      <c r="B196" s="29"/>
      <c r="C196" s="29"/>
      <c r="D196" s="29"/>
      <c r="E196" s="29"/>
      <c r="F196" s="29"/>
      <c r="G196" s="30"/>
      <c r="H196" s="30"/>
      <c r="I196" s="30"/>
      <c r="J196" s="99"/>
      <c r="K196" s="3"/>
      <c r="L196" s="3"/>
      <c r="M196" s="3"/>
      <c r="N196" s="3"/>
      <c r="O196" s="3"/>
      <c r="P196" s="3"/>
      <c r="Z196" s="146"/>
    </row>
    <row r="197" spans="1:33">
      <c r="A197" s="31" t="s">
        <v>52</v>
      </c>
      <c r="G197" s="3"/>
      <c r="H197" s="3"/>
      <c r="I197" s="3"/>
      <c r="J197" s="47"/>
      <c r="K197" s="30"/>
      <c r="M197" s="9"/>
      <c r="N197" s="9"/>
      <c r="O197" s="9"/>
      <c r="AA197" s="146"/>
      <c r="AB197" s="146"/>
      <c r="AC197" s="146"/>
      <c r="AD197" s="146"/>
      <c r="AE197" s="146"/>
      <c r="AF197" s="146"/>
      <c r="AG197" s="146"/>
    </row>
    <row r="198" spans="1:33">
      <c r="B198" s="29" t="s">
        <v>328</v>
      </c>
      <c r="D198" s="4"/>
      <c r="E198" s="19">
        <v>0</v>
      </c>
      <c r="F198" s="19">
        <v>0</v>
      </c>
      <c r="G198" s="19">
        <v>0</v>
      </c>
      <c r="H198" s="19">
        <v>0</v>
      </c>
      <c r="I198" s="19">
        <v>0</v>
      </c>
      <c r="J198" s="94">
        <f>SUM(E198:I198)</f>
        <v>0</v>
      </c>
      <c r="M198" s="9"/>
      <c r="N198" s="9"/>
      <c r="O198" s="9"/>
      <c r="Z198" s="146"/>
    </row>
    <row r="199" spans="1:33">
      <c r="A199" s="98"/>
      <c r="B199" s="614" t="s">
        <v>58</v>
      </c>
      <c r="C199" s="614"/>
      <c r="D199" s="614"/>
      <c r="E199" s="173">
        <f>SUM(E198:E198)</f>
        <v>0</v>
      </c>
      <c r="F199" s="173">
        <f t="shared" ref="F199:I199" si="39">SUM(F198:F198)</f>
        <v>0</v>
      </c>
      <c r="G199" s="173">
        <f t="shared" si="39"/>
        <v>0</v>
      </c>
      <c r="H199" s="173">
        <f t="shared" si="39"/>
        <v>0</v>
      </c>
      <c r="I199" s="173">
        <f t="shared" si="39"/>
        <v>0</v>
      </c>
      <c r="J199" s="174">
        <f>SUM(E199:I199)</f>
        <v>0</v>
      </c>
    </row>
    <row r="200" spans="1:33">
      <c r="A200" s="28"/>
      <c r="B200" s="29"/>
      <c r="C200" s="29"/>
      <c r="D200" s="29"/>
      <c r="E200" s="29"/>
      <c r="F200" s="29"/>
      <c r="G200" s="30"/>
      <c r="H200" s="30"/>
      <c r="I200" s="30"/>
      <c r="J200" s="99"/>
    </row>
    <row r="201" spans="1:33">
      <c r="A201" s="31" t="s">
        <v>49</v>
      </c>
      <c r="J201" s="33"/>
      <c r="K201" s="21"/>
      <c r="M201" s="9"/>
      <c r="N201" s="9"/>
      <c r="O201" s="9"/>
    </row>
    <row r="202" spans="1:33" ht="13.5" customHeight="1">
      <c r="A202" s="10"/>
      <c r="B202" s="29" t="s">
        <v>328</v>
      </c>
      <c r="E202" s="57">
        <v>0</v>
      </c>
      <c r="F202" s="57">
        <v>0</v>
      </c>
      <c r="G202" s="57">
        <v>0</v>
      </c>
      <c r="H202" s="57">
        <v>0</v>
      </c>
      <c r="I202" s="57">
        <v>0</v>
      </c>
      <c r="J202" s="172">
        <f>SUM(E202:I202)</f>
        <v>0</v>
      </c>
    </row>
    <row r="203" spans="1:33" ht="13.5" customHeight="1">
      <c r="A203" s="356"/>
      <c r="B203" s="614" t="s">
        <v>36</v>
      </c>
      <c r="C203" s="614"/>
      <c r="D203" s="614"/>
      <c r="E203" s="173">
        <f t="shared" ref="E203:J203" si="40">SUM(E202:E202)</f>
        <v>0</v>
      </c>
      <c r="F203" s="173">
        <f t="shared" si="40"/>
        <v>0</v>
      </c>
      <c r="G203" s="173">
        <f t="shared" si="40"/>
        <v>0</v>
      </c>
      <c r="H203" s="173">
        <f t="shared" si="40"/>
        <v>0</v>
      </c>
      <c r="I203" s="173">
        <f t="shared" si="40"/>
        <v>0</v>
      </c>
      <c r="J203" s="174">
        <f t="shared" si="40"/>
        <v>0</v>
      </c>
    </row>
    <row r="204" spans="1:33">
      <c r="A204" s="10"/>
      <c r="G204" s="17"/>
      <c r="H204" s="17"/>
      <c r="I204" s="17"/>
      <c r="J204" s="26"/>
    </row>
    <row r="205" spans="1:33" ht="15">
      <c r="A205" s="31" t="s">
        <v>191</v>
      </c>
      <c r="B205" s="10"/>
      <c r="J205" s="33"/>
      <c r="AA205" s="111"/>
      <c r="AB205" s="111"/>
      <c r="AC205" s="111"/>
      <c r="AD205" s="111"/>
      <c r="AE205" s="111"/>
      <c r="AF205" s="111"/>
      <c r="AG205" s="111"/>
    </row>
    <row r="206" spans="1:33" ht="15">
      <c r="A206" s="31"/>
      <c r="B206" s="29" t="s">
        <v>328</v>
      </c>
      <c r="E206" s="57">
        <v>0</v>
      </c>
      <c r="F206" s="57">
        <v>0</v>
      </c>
      <c r="G206" s="57">
        <v>0</v>
      </c>
      <c r="H206" s="57">
        <v>0</v>
      </c>
      <c r="I206" s="57">
        <v>0</v>
      </c>
      <c r="J206" s="172">
        <f>SUM(E206:I206)</f>
        <v>0</v>
      </c>
      <c r="M206" s="9"/>
      <c r="N206" s="9"/>
      <c r="O206" s="9"/>
      <c r="Z206" s="111"/>
    </row>
    <row r="207" spans="1:33">
      <c r="A207" s="106"/>
      <c r="B207" s="614" t="s">
        <v>83</v>
      </c>
      <c r="C207" s="614"/>
      <c r="D207" s="614"/>
      <c r="E207" s="173">
        <f t="shared" ref="E207:J207" si="41">SUM(E206:E206)</f>
        <v>0</v>
      </c>
      <c r="F207" s="173">
        <f t="shared" si="41"/>
        <v>0</v>
      </c>
      <c r="G207" s="173">
        <f t="shared" si="41"/>
        <v>0</v>
      </c>
      <c r="H207" s="173">
        <f t="shared" si="41"/>
        <v>0</v>
      </c>
      <c r="I207" s="173">
        <f t="shared" si="41"/>
        <v>0</v>
      </c>
      <c r="J207" s="174">
        <f t="shared" si="41"/>
        <v>0</v>
      </c>
    </row>
    <row r="208" spans="1:33">
      <c r="A208" s="10"/>
      <c r="D208" s="4"/>
      <c r="E208" s="17"/>
      <c r="F208" s="17"/>
      <c r="G208" s="17"/>
      <c r="H208" s="17"/>
      <c r="I208" s="21"/>
      <c r="J208" s="26"/>
      <c r="L208" s="3"/>
    </row>
    <row r="209" spans="1:18">
      <c r="A209" s="31" t="s">
        <v>50</v>
      </c>
      <c r="D209" s="4"/>
      <c r="E209" s="17"/>
      <c r="F209" s="17"/>
      <c r="G209" s="17"/>
      <c r="H209" s="17"/>
      <c r="I209" s="21"/>
      <c r="J209" s="26"/>
      <c r="K209" s="3"/>
      <c r="L209" s="3"/>
    </row>
    <row r="210" spans="1:18">
      <c r="A210" s="29" t="s">
        <v>328</v>
      </c>
      <c r="B210" s="11" t="s">
        <v>53</v>
      </c>
      <c r="E210" s="57">
        <v>0</v>
      </c>
      <c r="F210" s="57">
        <v>0</v>
      </c>
      <c r="G210" s="57">
        <v>0</v>
      </c>
      <c r="H210" s="57">
        <v>0</v>
      </c>
      <c r="I210" s="57">
        <v>0</v>
      </c>
      <c r="J210" s="172">
        <f t="shared" ref="J210:J216" si="42">SUM(E210:I210)</f>
        <v>0</v>
      </c>
      <c r="K210" s="3"/>
      <c r="L210" s="3"/>
    </row>
    <row r="211" spans="1:18">
      <c r="A211" s="29" t="s">
        <v>328</v>
      </c>
      <c r="B211" s="11" t="s">
        <v>54</v>
      </c>
      <c r="C211" s="11"/>
      <c r="D211" s="11"/>
      <c r="E211" s="57">
        <v>0</v>
      </c>
      <c r="F211" s="57">
        <v>0</v>
      </c>
      <c r="G211" s="57">
        <v>0</v>
      </c>
      <c r="H211" s="57">
        <v>0</v>
      </c>
      <c r="I211" s="57">
        <v>0</v>
      </c>
      <c r="J211" s="172">
        <f t="shared" si="42"/>
        <v>0</v>
      </c>
      <c r="K211" s="3"/>
      <c r="L211" s="3"/>
    </row>
    <row r="212" spans="1:18">
      <c r="A212" s="29" t="s">
        <v>328</v>
      </c>
      <c r="B212" s="11" t="s">
        <v>55</v>
      </c>
      <c r="C212" s="11"/>
      <c r="D212" s="11"/>
      <c r="E212" s="57">
        <v>0</v>
      </c>
      <c r="F212" s="57">
        <v>0</v>
      </c>
      <c r="G212" s="57">
        <v>0</v>
      </c>
      <c r="H212" s="57">
        <v>0</v>
      </c>
      <c r="I212" s="57">
        <v>0</v>
      </c>
      <c r="J212" s="172">
        <f t="shared" si="42"/>
        <v>0</v>
      </c>
      <c r="K212" s="3"/>
      <c r="L212" s="3"/>
    </row>
    <row r="213" spans="1:18">
      <c r="A213" s="29" t="s">
        <v>328</v>
      </c>
      <c r="B213" s="11" t="s">
        <v>56</v>
      </c>
      <c r="C213" s="11"/>
      <c r="D213" s="11"/>
      <c r="E213" s="57">
        <v>0</v>
      </c>
      <c r="F213" s="57">
        <v>0</v>
      </c>
      <c r="G213" s="57">
        <v>0</v>
      </c>
      <c r="H213" s="57">
        <v>0</v>
      </c>
      <c r="I213" s="57">
        <v>0</v>
      </c>
      <c r="J213" s="172">
        <f t="shared" si="42"/>
        <v>0</v>
      </c>
      <c r="K213" s="3"/>
      <c r="L213" s="3"/>
    </row>
    <row r="214" spans="1:18">
      <c r="A214" s="29" t="s">
        <v>328</v>
      </c>
      <c r="B214" s="11" t="s">
        <v>115</v>
      </c>
      <c r="C214" s="11"/>
      <c r="D214" s="11"/>
      <c r="E214" s="57">
        <v>0</v>
      </c>
      <c r="F214" s="57">
        <v>0</v>
      </c>
      <c r="G214" s="57">
        <v>0</v>
      </c>
      <c r="H214" s="57">
        <v>0</v>
      </c>
      <c r="I214" s="57">
        <v>0</v>
      </c>
      <c r="J214" s="172">
        <f t="shared" si="42"/>
        <v>0</v>
      </c>
      <c r="K214" s="3"/>
      <c r="L214" s="3"/>
    </row>
    <row r="215" spans="1:18">
      <c r="A215" s="29" t="s">
        <v>328</v>
      </c>
      <c r="B215" s="11" t="s">
        <v>312</v>
      </c>
      <c r="C215" s="11"/>
      <c r="D215" s="11"/>
      <c r="E215" s="57">
        <v>0</v>
      </c>
      <c r="F215" s="57">
        <v>0</v>
      </c>
      <c r="G215" s="57">
        <v>0</v>
      </c>
      <c r="H215" s="57">
        <v>0</v>
      </c>
      <c r="I215" s="57">
        <v>0</v>
      </c>
      <c r="J215" s="172">
        <f t="shared" si="42"/>
        <v>0</v>
      </c>
      <c r="K215" s="3"/>
      <c r="L215" s="3"/>
      <c r="M215" s="3"/>
      <c r="N215" s="3"/>
      <c r="O215" s="3"/>
    </row>
    <row r="216" spans="1:18">
      <c r="A216" s="29" t="s">
        <v>328</v>
      </c>
      <c r="B216" s="11" t="s">
        <v>313</v>
      </c>
      <c r="C216" s="11"/>
      <c r="D216" s="11"/>
      <c r="E216" s="57">
        <v>0</v>
      </c>
      <c r="F216" s="57">
        <v>0</v>
      </c>
      <c r="G216" s="57">
        <v>0</v>
      </c>
      <c r="H216" s="57">
        <v>0</v>
      </c>
      <c r="I216" s="57">
        <v>0</v>
      </c>
      <c r="J216" s="172">
        <f t="shared" si="42"/>
        <v>0</v>
      </c>
      <c r="K216" s="17"/>
      <c r="L216" s="3"/>
      <c r="M216" s="3"/>
      <c r="N216" s="3"/>
      <c r="O216" s="3"/>
      <c r="P216" s="3"/>
      <c r="Q216" s="3"/>
    </row>
    <row r="217" spans="1:18">
      <c r="A217" s="356"/>
      <c r="B217" s="616" t="s">
        <v>37</v>
      </c>
      <c r="C217" s="616"/>
      <c r="D217" s="616"/>
      <c r="E217" s="173">
        <f t="shared" ref="E217:J217" si="43">SUM(E210:E216)</f>
        <v>0</v>
      </c>
      <c r="F217" s="173">
        <f t="shared" si="43"/>
        <v>0</v>
      </c>
      <c r="G217" s="173">
        <f t="shared" si="43"/>
        <v>0</v>
      </c>
      <c r="H217" s="173">
        <f t="shared" si="43"/>
        <v>0</v>
      </c>
      <c r="I217" s="173">
        <f t="shared" si="43"/>
        <v>0</v>
      </c>
      <c r="J217" s="174">
        <f t="shared" si="43"/>
        <v>0</v>
      </c>
      <c r="K217" s="3"/>
      <c r="L217" s="3"/>
      <c r="M217" s="3"/>
      <c r="N217" s="3"/>
      <c r="O217" s="3"/>
    </row>
    <row r="218" spans="1:18">
      <c r="A218" s="10"/>
      <c r="B218" s="10"/>
      <c r="E218" s="17"/>
      <c r="F218" s="17"/>
      <c r="G218" s="17"/>
      <c r="H218" s="17"/>
      <c r="I218" s="17"/>
      <c r="J218" s="26"/>
      <c r="K218" s="17"/>
      <c r="L218" s="3"/>
      <c r="M218" s="3"/>
      <c r="N218" s="3"/>
      <c r="O218" s="3"/>
      <c r="P218" s="3"/>
    </row>
    <row r="219" spans="1:18">
      <c r="A219" s="31" t="s">
        <v>369</v>
      </c>
      <c r="B219" s="567"/>
      <c r="G219" s="17"/>
      <c r="H219" s="17"/>
      <c r="I219" s="17"/>
      <c r="J219" s="26"/>
      <c r="K219" s="3"/>
      <c r="L219" s="17"/>
      <c r="M219" s="3"/>
      <c r="N219" s="3"/>
      <c r="O219" s="3"/>
      <c r="P219" s="3"/>
      <c r="Q219" s="3"/>
      <c r="R219" s="3"/>
    </row>
    <row r="220" spans="1:18" ht="12.75" customHeight="1">
      <c r="A220" s="568" t="s">
        <v>370</v>
      </c>
      <c r="B220" s="10"/>
      <c r="C220" s="10"/>
      <c r="E220" s="57"/>
      <c r="F220" s="57"/>
      <c r="G220" s="57"/>
      <c r="H220" s="57"/>
      <c r="I220" s="57"/>
      <c r="J220" s="172"/>
      <c r="K220" s="3"/>
      <c r="L220" s="24"/>
      <c r="M220" s="3"/>
      <c r="N220" s="3"/>
      <c r="O220" s="3"/>
      <c r="P220" s="3"/>
    </row>
    <row r="221" spans="1:18" ht="12.75" customHeight="1">
      <c r="A221" s="568"/>
      <c r="B221" s="10" t="s">
        <v>371</v>
      </c>
      <c r="C221" s="10"/>
      <c r="D221" s="29" t="s">
        <v>328</v>
      </c>
      <c r="E221" s="57">
        <v>0</v>
      </c>
      <c r="F221" s="57">
        <v>0</v>
      </c>
      <c r="G221" s="57">
        <v>0</v>
      </c>
      <c r="H221" s="57">
        <v>0</v>
      </c>
      <c r="I221" s="57">
        <v>0</v>
      </c>
      <c r="J221" s="172">
        <f t="shared" ref="J221:J223" si="44">SUM(E221:I221)</f>
        <v>0</v>
      </c>
      <c r="K221" s="3"/>
      <c r="L221" s="24"/>
      <c r="M221" s="3"/>
      <c r="N221" s="3"/>
      <c r="O221" s="3"/>
      <c r="P221" s="3"/>
    </row>
    <row r="222" spans="1:18">
      <c r="B222" s="10" t="s">
        <v>371</v>
      </c>
      <c r="C222" s="10"/>
      <c r="D222" s="29" t="s">
        <v>328</v>
      </c>
      <c r="E222" s="57">
        <v>0</v>
      </c>
      <c r="F222" s="57">
        <v>0</v>
      </c>
      <c r="G222" s="57">
        <v>0</v>
      </c>
      <c r="H222" s="57">
        <v>0</v>
      </c>
      <c r="I222" s="57">
        <v>0</v>
      </c>
      <c r="J222" s="172">
        <f t="shared" si="44"/>
        <v>0</v>
      </c>
      <c r="K222" s="3"/>
      <c r="L222" s="24"/>
      <c r="M222" s="3"/>
      <c r="N222" s="3"/>
      <c r="O222" s="3"/>
      <c r="P222" s="3"/>
    </row>
    <row r="223" spans="1:18">
      <c r="B223" s="10" t="s">
        <v>371</v>
      </c>
      <c r="C223" s="10"/>
      <c r="D223" s="29" t="s">
        <v>328</v>
      </c>
      <c r="E223" s="57">
        <v>0</v>
      </c>
      <c r="F223" s="57">
        <v>0</v>
      </c>
      <c r="G223" s="57">
        <v>0</v>
      </c>
      <c r="H223" s="57">
        <v>0</v>
      </c>
      <c r="I223" s="57">
        <v>0</v>
      </c>
      <c r="J223" s="172">
        <f t="shared" si="44"/>
        <v>0</v>
      </c>
      <c r="K223" s="3"/>
      <c r="L223" s="24"/>
      <c r="M223" s="88"/>
      <c r="N223" s="88"/>
      <c r="O223" s="88"/>
      <c r="P223" s="88"/>
      <c r="Q223" s="88"/>
      <c r="R223" s="88"/>
    </row>
    <row r="224" spans="1:18">
      <c r="A224" s="568" t="s">
        <v>372</v>
      </c>
      <c r="C224" s="10"/>
      <c r="E224" s="57"/>
      <c r="F224" s="57"/>
      <c r="G224" s="57"/>
      <c r="H224" s="57"/>
      <c r="I224" s="57"/>
      <c r="J224" s="172"/>
      <c r="K224" s="3"/>
      <c r="L224" s="24"/>
      <c r="M224" s="3"/>
      <c r="N224" s="3"/>
      <c r="O224" s="3"/>
      <c r="P224" s="3"/>
    </row>
    <row r="225" spans="1:34">
      <c r="A225" s="569"/>
      <c r="B225" s="637" t="s">
        <v>362</v>
      </c>
      <c r="C225" s="637"/>
      <c r="D225" s="29" t="s">
        <v>328</v>
      </c>
      <c r="E225" s="57">
        <v>0</v>
      </c>
      <c r="F225" s="57">
        <v>0</v>
      </c>
      <c r="G225" s="57">
        <v>0</v>
      </c>
      <c r="H225" s="57">
        <v>0</v>
      </c>
      <c r="I225" s="57">
        <v>0</v>
      </c>
      <c r="J225" s="172">
        <f t="shared" ref="J225:J227" si="45">SUM(E225:I225)</f>
        <v>0</v>
      </c>
      <c r="K225" s="3"/>
      <c r="L225" s="24"/>
      <c r="M225" s="3"/>
      <c r="N225" s="3"/>
      <c r="O225" s="3"/>
      <c r="P225" s="3"/>
    </row>
    <row r="226" spans="1:34">
      <c r="A226" s="569"/>
      <c r="B226" s="637" t="s">
        <v>362</v>
      </c>
      <c r="C226" s="637"/>
      <c r="D226" s="29" t="s">
        <v>328</v>
      </c>
      <c r="E226" s="57">
        <v>0</v>
      </c>
      <c r="F226" s="57">
        <v>0</v>
      </c>
      <c r="G226" s="57">
        <v>0</v>
      </c>
      <c r="H226" s="57">
        <v>0</v>
      </c>
      <c r="I226" s="57">
        <v>0</v>
      </c>
      <c r="J226" s="172">
        <f t="shared" si="45"/>
        <v>0</v>
      </c>
      <c r="K226" s="3"/>
      <c r="L226" s="24"/>
      <c r="M226" s="3"/>
      <c r="N226" s="3"/>
      <c r="O226" s="3"/>
      <c r="P226" s="3"/>
    </row>
    <row r="227" spans="1:34">
      <c r="A227" s="569"/>
      <c r="B227" s="637" t="s">
        <v>362</v>
      </c>
      <c r="C227" s="637"/>
      <c r="D227" s="29" t="s">
        <v>328</v>
      </c>
      <c r="E227" s="57">
        <v>0</v>
      </c>
      <c r="F227" s="57">
        <v>0</v>
      </c>
      <c r="G227" s="57">
        <v>0</v>
      </c>
      <c r="H227" s="57">
        <v>0</v>
      </c>
      <c r="I227" s="57">
        <v>0</v>
      </c>
      <c r="J227" s="172">
        <f t="shared" si="45"/>
        <v>0</v>
      </c>
      <c r="K227" s="3"/>
      <c r="L227" s="24"/>
      <c r="M227" s="3"/>
      <c r="N227" s="3"/>
      <c r="O227" s="3"/>
      <c r="P227" s="3"/>
    </row>
    <row r="228" spans="1:34">
      <c r="A228" s="568" t="s">
        <v>373</v>
      </c>
      <c r="B228" s="10"/>
      <c r="C228" s="10"/>
      <c r="E228" s="57"/>
      <c r="F228" s="57"/>
      <c r="G228" s="57"/>
      <c r="H228" s="57"/>
      <c r="I228" s="57"/>
      <c r="J228" s="172"/>
      <c r="K228" s="3"/>
      <c r="L228" s="24"/>
      <c r="M228" s="3"/>
      <c r="N228" s="3"/>
      <c r="O228" s="3"/>
      <c r="P228" s="3"/>
    </row>
    <row r="229" spans="1:34">
      <c r="B229" s="10" t="s">
        <v>374</v>
      </c>
      <c r="C229" s="10"/>
      <c r="D229" s="29" t="s">
        <v>328</v>
      </c>
      <c r="E229" s="57">
        <v>0</v>
      </c>
      <c r="F229" s="57">
        <v>0</v>
      </c>
      <c r="G229" s="57">
        <v>0</v>
      </c>
      <c r="H229" s="57">
        <v>0</v>
      </c>
      <c r="I229" s="57">
        <v>0</v>
      </c>
      <c r="J229" s="172">
        <f>SUM(E229:I229)</f>
        <v>0</v>
      </c>
      <c r="K229" s="3"/>
      <c r="L229" s="24"/>
      <c r="M229" s="3"/>
      <c r="N229" s="3"/>
      <c r="O229" s="3"/>
      <c r="P229" s="3"/>
    </row>
    <row r="230" spans="1:34">
      <c r="B230" s="10" t="s">
        <v>375</v>
      </c>
      <c r="C230" s="10"/>
      <c r="D230" s="29" t="s">
        <v>328</v>
      </c>
      <c r="E230" s="57">
        <v>0</v>
      </c>
      <c r="F230" s="57">
        <v>0</v>
      </c>
      <c r="G230" s="57">
        <v>0</v>
      </c>
      <c r="H230" s="57">
        <v>0</v>
      </c>
      <c r="I230" s="57">
        <v>0</v>
      </c>
      <c r="J230" s="172">
        <f>SUM(E230:I230)</f>
        <v>0</v>
      </c>
      <c r="K230" s="3"/>
      <c r="L230" s="24"/>
      <c r="M230" s="3"/>
      <c r="N230" s="3"/>
      <c r="O230" s="3"/>
      <c r="P230" s="3"/>
    </row>
    <row r="231" spans="1:34">
      <c r="A231" s="568" t="s">
        <v>47</v>
      </c>
      <c r="B231" s="10"/>
      <c r="C231" s="10"/>
      <c r="E231" s="57"/>
      <c r="F231" s="57"/>
      <c r="G231" s="57"/>
      <c r="H231" s="57"/>
      <c r="I231" s="57"/>
      <c r="J231" s="172"/>
      <c r="K231" s="3"/>
      <c r="L231" s="24"/>
      <c r="M231" s="3"/>
      <c r="N231" s="3"/>
      <c r="O231" s="3"/>
      <c r="P231" s="3"/>
    </row>
    <row r="232" spans="1:34">
      <c r="A232" s="568"/>
      <c r="B232" s="10" t="s">
        <v>376</v>
      </c>
      <c r="C232" s="10"/>
      <c r="D232" s="29" t="s">
        <v>328</v>
      </c>
      <c r="E232" s="57">
        <v>0</v>
      </c>
      <c r="F232" s="57">
        <v>0</v>
      </c>
      <c r="G232" s="57">
        <v>0</v>
      </c>
      <c r="H232" s="57">
        <v>0</v>
      </c>
      <c r="I232" s="57">
        <v>0</v>
      </c>
      <c r="J232" s="172">
        <f>SUM(E232:I232)</f>
        <v>0</v>
      </c>
      <c r="K232" s="3"/>
      <c r="L232" s="24"/>
      <c r="M232" s="3"/>
      <c r="N232" s="3"/>
      <c r="O232" s="3"/>
      <c r="P232" s="3"/>
    </row>
    <row r="233" spans="1:34">
      <c r="B233" s="10" t="s">
        <v>377</v>
      </c>
      <c r="C233" s="10"/>
      <c r="D233" s="29" t="s">
        <v>328</v>
      </c>
      <c r="E233" s="57">
        <v>0</v>
      </c>
      <c r="F233" s="57">
        <v>0</v>
      </c>
      <c r="G233" s="57">
        <v>0</v>
      </c>
      <c r="H233" s="57">
        <v>0</v>
      </c>
      <c r="I233" s="57">
        <v>0</v>
      </c>
      <c r="J233" s="172">
        <f>SUM(E233:I233)</f>
        <v>0</v>
      </c>
      <c r="K233" s="3"/>
      <c r="L233" s="24"/>
      <c r="M233" s="3"/>
      <c r="N233" s="3"/>
      <c r="O233" s="3"/>
      <c r="P233" s="3"/>
    </row>
    <row r="234" spans="1:34" ht="15">
      <c r="B234" s="10" t="s">
        <v>377</v>
      </c>
      <c r="C234" s="10"/>
      <c r="D234" s="29" t="s">
        <v>328</v>
      </c>
      <c r="E234" s="57">
        <v>0</v>
      </c>
      <c r="F234" s="57">
        <v>0</v>
      </c>
      <c r="G234" s="57">
        <v>0</v>
      </c>
      <c r="H234" s="57">
        <v>0</v>
      </c>
      <c r="I234" s="57">
        <v>0</v>
      </c>
      <c r="J234" s="172">
        <f>SUM(E234:I234)</f>
        <v>0</v>
      </c>
      <c r="K234" s="3"/>
      <c r="L234" s="24"/>
      <c r="M234" s="3"/>
      <c r="N234" s="3"/>
      <c r="O234" s="3"/>
      <c r="P234" s="3"/>
      <c r="AA234" s="111"/>
      <c r="AB234" s="111"/>
      <c r="AC234" s="111"/>
      <c r="AD234" s="111"/>
      <c r="AE234" s="111"/>
      <c r="AF234" s="111"/>
      <c r="AG234" s="111"/>
    </row>
    <row r="235" spans="1:34">
      <c r="A235" s="568"/>
      <c r="B235" s="10" t="s">
        <v>377</v>
      </c>
      <c r="C235" s="10"/>
      <c r="D235" s="29" t="s">
        <v>328</v>
      </c>
      <c r="E235" s="57">
        <v>0</v>
      </c>
      <c r="F235" s="57">
        <v>0</v>
      </c>
      <c r="G235" s="57">
        <v>0</v>
      </c>
      <c r="H235" s="57">
        <v>0</v>
      </c>
      <c r="I235" s="57">
        <v>0</v>
      </c>
      <c r="J235" s="172">
        <f>SUM(E235:I235)</f>
        <v>0</v>
      </c>
      <c r="K235" s="3"/>
      <c r="L235" s="24"/>
      <c r="M235" s="3"/>
      <c r="N235" s="3"/>
      <c r="O235" s="3"/>
      <c r="P235" s="3"/>
    </row>
    <row r="236" spans="1:34">
      <c r="A236" s="568"/>
      <c r="B236" s="10" t="s">
        <v>377</v>
      </c>
      <c r="C236" s="10"/>
      <c r="D236" s="29" t="s">
        <v>328</v>
      </c>
      <c r="E236" s="57">
        <v>0</v>
      </c>
      <c r="F236" s="57">
        <v>0</v>
      </c>
      <c r="G236" s="57">
        <v>0</v>
      </c>
      <c r="H236" s="57">
        <v>0</v>
      </c>
      <c r="I236" s="57">
        <v>0</v>
      </c>
      <c r="J236" s="172">
        <f t="shared" ref="J236" si="46">SUM(E236:I236)</f>
        <v>0</v>
      </c>
      <c r="K236" s="3"/>
      <c r="L236" s="24"/>
      <c r="M236" s="3"/>
      <c r="N236" s="3"/>
      <c r="O236" s="3"/>
      <c r="P236" s="3"/>
    </row>
    <row r="237" spans="1:34" ht="15">
      <c r="A237" s="112"/>
      <c r="B237" s="616" t="s">
        <v>378</v>
      </c>
      <c r="C237" s="616"/>
      <c r="D237" s="616"/>
      <c r="E237" s="173">
        <f t="shared" ref="E237:J237" si="47">SUM(E220:E223)</f>
        <v>0</v>
      </c>
      <c r="F237" s="173">
        <f t="shared" si="47"/>
        <v>0</v>
      </c>
      <c r="G237" s="173">
        <f t="shared" si="47"/>
        <v>0</v>
      </c>
      <c r="H237" s="173">
        <f t="shared" si="47"/>
        <v>0</v>
      </c>
      <c r="I237" s="173">
        <f t="shared" si="47"/>
        <v>0</v>
      </c>
      <c r="J237" s="174">
        <f t="shared" si="47"/>
        <v>0</v>
      </c>
      <c r="K237" s="30"/>
      <c r="L237" s="3"/>
      <c r="M237" s="88"/>
      <c r="N237" s="88"/>
      <c r="O237" s="88"/>
      <c r="P237" s="88"/>
      <c r="Q237" s="88"/>
      <c r="R237" s="88"/>
      <c r="S237" s="88"/>
      <c r="AH237" s="111"/>
    </row>
    <row r="238" spans="1:34">
      <c r="A238" s="28"/>
      <c r="B238" s="29"/>
      <c r="C238" s="29"/>
      <c r="D238" s="29"/>
      <c r="E238" s="29"/>
      <c r="F238" s="29"/>
      <c r="G238" s="30"/>
      <c r="H238" s="30"/>
      <c r="I238" s="30"/>
      <c r="J238" s="99"/>
      <c r="L238" s="22"/>
      <c r="N238" s="9"/>
      <c r="O238" s="9"/>
      <c r="P238" s="9"/>
    </row>
    <row r="239" spans="1:34" ht="15.75" customHeight="1">
      <c r="A239" s="31" t="s">
        <v>77</v>
      </c>
      <c r="C239" s="132"/>
      <c r="F239"/>
      <c r="J239" s="33"/>
      <c r="L239" s="15"/>
      <c r="M239" s="89"/>
    </row>
    <row r="240" spans="1:34">
      <c r="B240" s="568" t="s">
        <v>64</v>
      </c>
      <c r="C240" s="10" t="s">
        <v>6</v>
      </c>
      <c r="D240" s="29" t="s">
        <v>328</v>
      </c>
      <c r="E240" s="57">
        <v>0</v>
      </c>
      <c r="F240" s="57">
        <v>0</v>
      </c>
      <c r="G240" s="57">
        <v>0</v>
      </c>
      <c r="H240" s="57">
        <v>0</v>
      </c>
      <c r="I240" s="57">
        <v>0</v>
      </c>
      <c r="J240" s="172">
        <f>SUM(E240:I240)</f>
        <v>0</v>
      </c>
      <c r="L240" s="24"/>
      <c r="M240" s="89"/>
    </row>
    <row r="241" spans="1:16">
      <c r="B241" s="568" t="s">
        <v>63</v>
      </c>
      <c r="C241" s="10" t="s">
        <v>6</v>
      </c>
      <c r="E241" s="57"/>
      <c r="F241" s="57"/>
      <c r="G241" s="57"/>
      <c r="H241" s="57"/>
      <c r="I241" s="57"/>
      <c r="J241" s="172"/>
      <c r="L241" s="24"/>
      <c r="M241" s="89"/>
    </row>
    <row r="242" spans="1:16">
      <c r="B242" s="568"/>
      <c r="C242" s="10" t="s">
        <v>379</v>
      </c>
      <c r="D242" s="29" t="s">
        <v>328</v>
      </c>
      <c r="E242" s="57">
        <v>0</v>
      </c>
      <c r="F242" s="57">
        <v>0</v>
      </c>
      <c r="G242" s="57">
        <v>0</v>
      </c>
      <c r="H242" s="57">
        <v>0</v>
      </c>
      <c r="I242" s="57">
        <v>0</v>
      </c>
      <c r="J242" s="172">
        <f t="shared" ref="J242:J244" si="48">SUM(E242:I242)</f>
        <v>0</v>
      </c>
      <c r="L242" s="24"/>
      <c r="M242" s="89"/>
    </row>
    <row r="243" spans="1:16">
      <c r="B243" s="568"/>
      <c r="C243" s="10" t="s">
        <v>380</v>
      </c>
      <c r="D243" s="29" t="s">
        <v>328</v>
      </c>
      <c r="E243" s="57">
        <v>0</v>
      </c>
      <c r="F243" s="57">
        <v>0</v>
      </c>
      <c r="G243" s="57">
        <v>0</v>
      </c>
      <c r="H243" s="57">
        <v>0</v>
      </c>
      <c r="I243" s="57">
        <v>0</v>
      </c>
      <c r="J243" s="172">
        <f t="shared" si="48"/>
        <v>0</v>
      </c>
      <c r="L243" s="24"/>
      <c r="M243" s="89"/>
    </row>
    <row r="244" spans="1:16">
      <c r="B244" s="568"/>
      <c r="C244" s="10" t="s">
        <v>381</v>
      </c>
      <c r="D244" s="29" t="s">
        <v>328</v>
      </c>
      <c r="E244" s="57">
        <v>0</v>
      </c>
      <c r="F244" s="57">
        <v>0</v>
      </c>
      <c r="G244" s="57">
        <v>0</v>
      </c>
      <c r="H244" s="57">
        <v>0</v>
      </c>
      <c r="I244" s="57">
        <v>0</v>
      </c>
      <c r="J244" s="172">
        <f t="shared" si="48"/>
        <v>0</v>
      </c>
      <c r="L244" s="24"/>
      <c r="M244" s="89"/>
    </row>
    <row r="245" spans="1:16">
      <c r="B245" s="568" t="s">
        <v>65</v>
      </c>
      <c r="C245" s="10" t="s">
        <v>6</v>
      </c>
      <c r="E245" s="57"/>
      <c r="F245" s="57"/>
      <c r="G245" s="57"/>
      <c r="H245" s="57"/>
      <c r="I245" s="57"/>
      <c r="J245" s="172"/>
      <c r="L245" s="24"/>
      <c r="M245" s="1"/>
      <c r="N245" s="1"/>
      <c r="O245" s="374"/>
      <c r="P245" s="374"/>
    </row>
    <row r="246" spans="1:16">
      <c r="B246" s="568"/>
      <c r="C246" s="10" t="s">
        <v>382</v>
      </c>
      <c r="D246" s="29" t="s">
        <v>328</v>
      </c>
      <c r="E246" s="57">
        <v>0</v>
      </c>
      <c r="F246" s="57">
        <v>0</v>
      </c>
      <c r="G246" s="57">
        <v>0</v>
      </c>
      <c r="H246" s="57">
        <v>0</v>
      </c>
      <c r="I246" s="57">
        <v>0</v>
      </c>
      <c r="J246" s="172">
        <f t="shared" ref="J246:J252" si="49">SUM(E246:I246)</f>
        <v>0</v>
      </c>
      <c r="L246" s="24"/>
      <c r="M246" s="1"/>
      <c r="N246" s="1"/>
      <c r="O246" s="374"/>
      <c r="P246" s="374"/>
    </row>
    <row r="247" spans="1:16">
      <c r="B247" s="568"/>
      <c r="C247" s="10" t="s">
        <v>383</v>
      </c>
      <c r="D247" s="29" t="s">
        <v>328</v>
      </c>
      <c r="E247" s="57">
        <v>0</v>
      </c>
      <c r="F247" s="57">
        <v>0</v>
      </c>
      <c r="G247" s="57">
        <v>0</v>
      </c>
      <c r="H247" s="57">
        <v>0</v>
      </c>
      <c r="I247" s="57">
        <v>0</v>
      </c>
      <c r="J247" s="172">
        <f t="shared" si="49"/>
        <v>0</v>
      </c>
      <c r="L247" s="24"/>
      <c r="M247" s="1"/>
      <c r="N247" s="1"/>
      <c r="O247" s="374"/>
      <c r="P247" s="374"/>
    </row>
    <row r="248" spans="1:16">
      <c r="B248" s="568" t="s">
        <v>384</v>
      </c>
      <c r="C248" s="10" t="s">
        <v>6</v>
      </c>
      <c r="E248" s="57">
        <v>0</v>
      </c>
      <c r="F248" s="57">
        <v>0</v>
      </c>
      <c r="G248" s="57">
        <v>0</v>
      </c>
      <c r="H248" s="57">
        <v>0</v>
      </c>
      <c r="I248" s="57">
        <v>0</v>
      </c>
      <c r="J248" s="172">
        <f t="shared" si="49"/>
        <v>0</v>
      </c>
      <c r="L248" s="24"/>
      <c r="M248" s="1"/>
      <c r="N248" s="1"/>
      <c r="O248" s="374"/>
      <c r="P248" s="374"/>
    </row>
    <row r="249" spans="1:16">
      <c r="B249" s="568" t="s">
        <v>66</v>
      </c>
      <c r="C249" s="10" t="s">
        <v>6</v>
      </c>
      <c r="D249" s="29" t="s">
        <v>328</v>
      </c>
      <c r="E249" s="57">
        <v>0</v>
      </c>
      <c r="F249" s="57">
        <v>0</v>
      </c>
      <c r="G249" s="57">
        <v>0</v>
      </c>
      <c r="H249" s="57">
        <v>0</v>
      </c>
      <c r="I249" s="57">
        <v>0</v>
      </c>
      <c r="J249" s="172">
        <f t="shared" si="49"/>
        <v>0</v>
      </c>
      <c r="L249" s="24"/>
      <c r="M249" s="89"/>
    </row>
    <row r="250" spans="1:16">
      <c r="B250" s="568" t="s">
        <v>385</v>
      </c>
      <c r="C250" s="10" t="s">
        <v>6</v>
      </c>
      <c r="D250" s="29" t="s">
        <v>328</v>
      </c>
      <c r="E250" s="57">
        <v>0</v>
      </c>
      <c r="F250" s="57">
        <v>0</v>
      </c>
      <c r="G250" s="57">
        <v>0</v>
      </c>
      <c r="H250" s="57">
        <v>0</v>
      </c>
      <c r="I250" s="57">
        <v>0</v>
      </c>
      <c r="J250" s="172">
        <f t="shared" si="49"/>
        <v>0</v>
      </c>
      <c r="L250" s="24"/>
      <c r="M250" s="89"/>
    </row>
    <row r="251" spans="1:16">
      <c r="B251" s="568" t="s">
        <v>386</v>
      </c>
      <c r="C251" s="10" t="s">
        <v>6</v>
      </c>
      <c r="D251" s="29" t="s">
        <v>328</v>
      </c>
      <c r="E251" s="57">
        <v>0</v>
      </c>
      <c r="F251" s="57">
        <v>0</v>
      </c>
      <c r="G251" s="57">
        <v>0</v>
      </c>
      <c r="H251" s="57">
        <v>0</v>
      </c>
      <c r="I251" s="57">
        <v>0</v>
      </c>
      <c r="J251" s="172">
        <f t="shared" si="49"/>
        <v>0</v>
      </c>
      <c r="L251" s="24"/>
      <c r="M251" s="89"/>
    </row>
    <row r="252" spans="1:16">
      <c r="B252" s="568" t="s">
        <v>387</v>
      </c>
      <c r="C252" s="10"/>
      <c r="D252" s="29" t="s">
        <v>328</v>
      </c>
      <c r="E252" s="57">
        <v>0</v>
      </c>
      <c r="F252" s="57">
        <v>0</v>
      </c>
      <c r="G252" s="57">
        <v>0</v>
      </c>
      <c r="H252" s="57">
        <v>0</v>
      </c>
      <c r="I252" s="57">
        <v>0</v>
      </c>
      <c r="J252" s="172">
        <f t="shared" si="49"/>
        <v>0</v>
      </c>
      <c r="L252" s="24"/>
      <c r="M252" s="89"/>
    </row>
    <row r="253" spans="1:16">
      <c r="B253" s="568" t="s">
        <v>47</v>
      </c>
      <c r="C253" s="10" t="s">
        <v>6</v>
      </c>
      <c r="D253" s="29" t="s">
        <v>328</v>
      </c>
      <c r="E253" s="57">
        <v>0</v>
      </c>
      <c r="F253" s="57">
        <v>0</v>
      </c>
      <c r="G253" s="57">
        <v>0</v>
      </c>
      <c r="H253" s="57">
        <v>0</v>
      </c>
      <c r="I253" s="57">
        <v>0</v>
      </c>
      <c r="J253" s="172">
        <f>SUM(E253:I253)</f>
        <v>0</v>
      </c>
      <c r="L253" s="24"/>
      <c r="M253" s="89"/>
    </row>
    <row r="254" spans="1:16" ht="12.75" customHeight="1">
      <c r="B254" s="15"/>
      <c r="D254" s="170" t="s">
        <v>173</v>
      </c>
      <c r="E254" s="135">
        <v>0</v>
      </c>
      <c r="F254" s="135">
        <v>0</v>
      </c>
      <c r="G254" s="135">
        <v>0</v>
      </c>
      <c r="H254" s="135">
        <v>0</v>
      </c>
      <c r="I254" s="135">
        <v>0</v>
      </c>
      <c r="J254" s="125"/>
      <c r="L254" s="15"/>
    </row>
    <row r="255" spans="1:16">
      <c r="A255" s="356"/>
      <c r="B255" s="614" t="s">
        <v>71</v>
      </c>
      <c r="C255" s="614"/>
      <c r="D255" s="614"/>
      <c r="E255" s="173">
        <f t="shared" ref="E255:J255" si="50">SUM(E240:E253)</f>
        <v>0</v>
      </c>
      <c r="F255" s="173">
        <f t="shared" si="50"/>
        <v>0</v>
      </c>
      <c r="G255" s="173">
        <f t="shared" si="50"/>
        <v>0</v>
      </c>
      <c r="H255" s="173">
        <f t="shared" si="50"/>
        <v>0</v>
      </c>
      <c r="I255" s="173">
        <f t="shared" si="50"/>
        <v>0</v>
      </c>
      <c r="J255" s="174">
        <f t="shared" si="50"/>
        <v>0</v>
      </c>
      <c r="K255" s="3"/>
      <c r="L255" s="15"/>
      <c r="M255" s="3"/>
    </row>
    <row r="256" spans="1:16">
      <c r="A256" s="10"/>
      <c r="B256" s="10"/>
      <c r="E256" s="17"/>
      <c r="F256" s="17"/>
      <c r="G256" s="17"/>
      <c r="H256" s="17"/>
      <c r="I256" s="17"/>
      <c r="J256" s="26"/>
      <c r="K256" s="17"/>
    </row>
    <row r="257" spans="1:44">
      <c r="A257" s="31" t="s">
        <v>310</v>
      </c>
      <c r="G257" s="17"/>
      <c r="H257" s="17"/>
      <c r="I257" s="17"/>
      <c r="J257" s="26"/>
      <c r="K257" s="17"/>
      <c r="L257" s="618" t="s">
        <v>163</v>
      </c>
      <c r="M257" s="618"/>
      <c r="N257" s="618"/>
      <c r="O257" s="618"/>
      <c r="P257" s="618"/>
      <c r="Q257" s="618"/>
      <c r="R257" s="618"/>
    </row>
    <row r="258" spans="1:44">
      <c r="A258" s="92" t="s">
        <v>61</v>
      </c>
      <c r="B258" s="92" t="s">
        <v>62</v>
      </c>
      <c r="C258" s="92" t="s">
        <v>81</v>
      </c>
      <c r="D258" s="570" t="s">
        <v>388</v>
      </c>
      <c r="E258" s="571" t="s">
        <v>389</v>
      </c>
      <c r="G258" s="17"/>
      <c r="H258" s="17"/>
      <c r="I258" s="17"/>
      <c r="J258" s="26"/>
      <c r="K258" s="17"/>
      <c r="L258" s="618"/>
      <c r="M258" s="618"/>
      <c r="N258" s="618"/>
      <c r="O258" s="618"/>
      <c r="P258" s="618"/>
      <c r="Q258" s="618"/>
      <c r="R258" s="618"/>
    </row>
    <row r="259" spans="1:44">
      <c r="A259" s="171">
        <f>A125</f>
        <v>0</v>
      </c>
      <c r="B259" s="25" t="str">
        <f>B125</f>
        <v>Graduate Student</v>
      </c>
      <c r="C259" s="120" t="str">
        <f>C125</f>
        <v>Not Allowed</v>
      </c>
      <c r="D259" s="29" t="s">
        <v>328</v>
      </c>
      <c r="E259" s="57">
        <f>AA125</f>
        <v>0</v>
      </c>
      <c r="F259" s="57">
        <f>AB125</f>
        <v>0</v>
      </c>
      <c r="G259" s="57">
        <f>AC125</f>
        <v>0</v>
      </c>
      <c r="H259" s="57">
        <f>AD125</f>
        <v>0</v>
      </c>
      <c r="I259" s="57">
        <f>AE125</f>
        <v>0</v>
      </c>
      <c r="J259" s="172">
        <f>SUM(E259:I259)</f>
        <v>0</v>
      </c>
      <c r="K259" s="17"/>
      <c r="L259" s="123" t="s">
        <v>176</v>
      </c>
      <c r="M259" s="239"/>
      <c r="N259" s="239"/>
      <c r="O259" s="239"/>
      <c r="P259" s="239"/>
      <c r="Q259" s="239"/>
      <c r="R259" s="128"/>
    </row>
    <row r="260" spans="1:44" ht="12.75" customHeight="1">
      <c r="A260" s="171">
        <f>A132</f>
        <v>0</v>
      </c>
      <c r="B260" s="25" t="str">
        <f>B132</f>
        <v>Graduate Student</v>
      </c>
      <c r="C260" s="120" t="str">
        <f>C132</f>
        <v>Not Allowed</v>
      </c>
      <c r="D260" s="29" t="s">
        <v>328</v>
      </c>
      <c r="E260" s="57">
        <f>AA132</f>
        <v>0</v>
      </c>
      <c r="F260" s="57">
        <f>AB132</f>
        <v>0</v>
      </c>
      <c r="G260" s="57">
        <f>AC132</f>
        <v>0</v>
      </c>
      <c r="H260" s="57">
        <f>AD132</f>
        <v>0</v>
      </c>
      <c r="I260" s="57">
        <f>AE132</f>
        <v>0</v>
      </c>
      <c r="J260" s="172">
        <f>SUM(E260:I260)</f>
        <v>0</v>
      </c>
      <c r="K260" s="3"/>
      <c r="AH260" s="139"/>
    </row>
    <row r="261" spans="1:44" ht="12.75" customHeight="1">
      <c r="A261" s="171">
        <f>A139</f>
        <v>0</v>
      </c>
      <c r="B261" s="25" t="str">
        <f>B139</f>
        <v>Graduate Student</v>
      </c>
      <c r="C261" s="120" t="str">
        <f>C139</f>
        <v>Not Allowed</v>
      </c>
      <c r="D261" s="29" t="s">
        <v>328</v>
      </c>
      <c r="E261" s="57">
        <f>AA139</f>
        <v>0</v>
      </c>
      <c r="F261" s="57">
        <f>AB139</f>
        <v>0</v>
      </c>
      <c r="G261" s="57">
        <f>AC139</f>
        <v>0</v>
      </c>
      <c r="H261" s="57">
        <f>AD139</f>
        <v>0</v>
      </c>
      <c r="I261" s="57">
        <f>AE139</f>
        <v>0</v>
      </c>
      <c r="J261" s="172">
        <f>SUM(E261:I261)</f>
        <v>0</v>
      </c>
      <c r="K261" s="3"/>
      <c r="AH261" s="139"/>
      <c r="AI261" s="10"/>
      <c r="AJ261" s="10"/>
      <c r="AK261" s="10"/>
      <c r="AL261" s="10"/>
      <c r="AM261" s="10"/>
      <c r="AN261" s="10"/>
      <c r="AO261" s="10"/>
    </row>
    <row r="262" spans="1:44">
      <c r="A262" s="171">
        <f>A146</f>
        <v>0</v>
      </c>
      <c r="B262" s="25" t="str">
        <f>B146</f>
        <v>Graduate Student</v>
      </c>
      <c r="C262" s="120" t="str">
        <f>C146</f>
        <v>Not Allowed</v>
      </c>
      <c r="D262" s="29" t="s">
        <v>328</v>
      </c>
      <c r="E262" s="57">
        <f>AA146</f>
        <v>0</v>
      </c>
      <c r="F262" s="57">
        <f>AB146</f>
        <v>0</v>
      </c>
      <c r="G262" s="57">
        <f>AC146</f>
        <v>0</v>
      </c>
      <c r="H262" s="57">
        <f>AD146</f>
        <v>0</v>
      </c>
      <c r="I262" s="57">
        <f>AE146</f>
        <v>0</v>
      </c>
      <c r="J262" s="172">
        <f>SUM(E262:I262)</f>
        <v>0</v>
      </c>
      <c r="K262" s="3"/>
      <c r="L262" s="3"/>
      <c r="M262" s="3"/>
      <c r="N262" s="3"/>
      <c r="O262" s="3"/>
      <c r="AI262" s="139"/>
      <c r="AJ262" s="139"/>
      <c r="AK262" s="139"/>
      <c r="AL262" s="139"/>
      <c r="AM262" s="139"/>
      <c r="AN262" s="139"/>
      <c r="AO262" s="139"/>
    </row>
    <row r="263" spans="1:44">
      <c r="A263" s="171">
        <f>A153</f>
        <v>0</v>
      </c>
      <c r="B263" s="102" t="str">
        <f>B153</f>
        <v>Graduate Student</v>
      </c>
      <c r="C263" s="120" t="str">
        <f>C153</f>
        <v>Not Allowed</v>
      </c>
      <c r="D263" s="29" t="s">
        <v>328</v>
      </c>
      <c r="E263" s="57">
        <f>AA153</f>
        <v>0</v>
      </c>
      <c r="F263" s="57">
        <f>AB153</f>
        <v>0</v>
      </c>
      <c r="G263" s="57">
        <f>AC153</f>
        <v>0</v>
      </c>
      <c r="H263" s="57">
        <f>AD153</f>
        <v>0</v>
      </c>
      <c r="I263" s="57">
        <f>AE153</f>
        <v>0</v>
      </c>
      <c r="J263" s="172">
        <f>SUM(E263:I263)</f>
        <v>0</v>
      </c>
      <c r="K263" s="3"/>
      <c r="L263" s="3"/>
      <c r="M263" s="3"/>
      <c r="N263" s="3"/>
      <c r="O263" s="3"/>
      <c r="AH263" s="139"/>
    </row>
    <row r="264" spans="1:44" s="139" customFormat="1">
      <c r="A264" s="112"/>
      <c r="B264" s="616" t="s">
        <v>311</v>
      </c>
      <c r="C264" s="616"/>
      <c r="D264" s="616"/>
      <c r="E264" s="173">
        <f t="shared" ref="E264:J264" si="51">SUM(E259:E263)</f>
        <v>0</v>
      </c>
      <c r="F264" s="173">
        <f t="shared" si="51"/>
        <v>0</v>
      </c>
      <c r="G264" s="173">
        <f t="shared" si="51"/>
        <v>0</v>
      </c>
      <c r="H264" s="173">
        <f t="shared" si="51"/>
        <v>0</v>
      </c>
      <c r="I264" s="173">
        <f t="shared" si="51"/>
        <v>0</v>
      </c>
      <c r="J264" s="174">
        <f t="shared" si="51"/>
        <v>0</v>
      </c>
      <c r="K264" s="138"/>
      <c r="V264"/>
      <c r="W264"/>
      <c r="X264"/>
      <c r="Y264"/>
      <c r="Z264"/>
      <c r="AA264"/>
      <c r="AB264"/>
      <c r="AC264"/>
      <c r="AD264"/>
      <c r="AE264"/>
      <c r="AF264"/>
      <c r="AG264"/>
      <c r="AH264"/>
      <c r="AP264"/>
      <c r="AQ264"/>
      <c r="AR264"/>
    </row>
    <row r="265" spans="1:44" s="10" customFormat="1">
      <c r="C265"/>
      <c r="D265"/>
      <c r="E265" s="17"/>
      <c r="F265" s="17"/>
      <c r="G265" s="17"/>
      <c r="H265" s="17"/>
      <c r="I265" s="17"/>
      <c r="J265" s="26"/>
      <c r="K265" s="22"/>
      <c r="L265" s="24"/>
      <c r="M265" s="24"/>
      <c r="N265" s="24"/>
      <c r="O265" s="24"/>
      <c r="P265" s="24"/>
      <c r="Q265" s="24"/>
      <c r="V265"/>
      <c r="W265"/>
      <c r="X265"/>
      <c r="Y265"/>
      <c r="Z265"/>
      <c r="AA265"/>
      <c r="AB265"/>
      <c r="AC265"/>
      <c r="AD265"/>
      <c r="AE265"/>
      <c r="AF265"/>
      <c r="AG265"/>
      <c r="AH265"/>
      <c r="AI265"/>
      <c r="AJ265"/>
      <c r="AK265"/>
      <c r="AL265"/>
      <c r="AM265"/>
      <c r="AN265"/>
      <c r="AO265"/>
      <c r="AP265"/>
      <c r="AQ265"/>
      <c r="AR265"/>
    </row>
    <row r="266" spans="1:44" ht="19.95" customHeight="1">
      <c r="A266" s="615" t="s">
        <v>11</v>
      </c>
      <c r="B266" s="615"/>
      <c r="C266" s="550"/>
      <c r="D266" s="549"/>
      <c r="E266" s="551">
        <f ca="1">(SUM(E190:E217))-(SUMIF($A190:$D217,"*Total Trip",E190:E217)+SUMIF($B190:$D217,"*Total Domestic Travel",E190:E217)+SUMIF($B190:$D217,"*Total Foreign Travel",E190:E217)+SUMIF($B190:$D217,"*Total Supplies",E190:E217)+SUMIF($B190:$D217,"Total Publications",E190:E217)+SUMIF($B190:$D217,"*Total Other Costs",E190:E217)+SUMIF($D190:$D217,"*# Trips/Yr",E190:E217)+SUMIF($D190:$D217,"*# Persons/Trip",E190:E217)+SUMIF($D190:$D217,"*# Days Per Diem/Trip",E190:E217)+SUMIF($D190:$D217,"*# Days Lodging/Trip",E190:E217)+SUMIF($D190:$D217,"*TOTAL NUMBER PARTICIPANTS PER YEAR",E190:E217))</f>
        <v>0</v>
      </c>
      <c r="F266" s="551">
        <f ca="1">(SUM(F190:F217))-(SUMIF($A190:$D217,"*Total Trip",F190:F217)+SUMIF($B190:$D217,"*Total Domestic Travel",F190:F217)+SUMIF($B190:$D217,"*Total Foreign Travel",F190:F217)+SUMIF($B190:$D217,"*Total Supplies",F190:F217)+SUMIF($B190:$D217,"Total Publications",F190:F217)+SUMIF($B190:$D217,"*Total Other Costs",F190:F217)+SUMIF($D190:$D217,"*# Trips/Yr",F190:F217)+SUMIF($D190:$D217,"*# Persons/Trip",F190:F217)+SUMIF($D190:$D217,"*# Days Per Diem/Trip",F190:F217)+SUMIF($D190:$D217,"*# Days Lodging/Trip",F190:F217)+SUMIF($D190:$D217,"*TOTAL NUMBER PARTICIPANTS PER YEAR",F190:F217))</f>
        <v>0</v>
      </c>
      <c r="G266" s="551">
        <f ca="1">(SUM(G190:G217))-(SUMIF($A190:$D217,"*Total Trip",G190:G217)+SUMIF($B190:$D217,"*Total Domestic Travel",G190:G217)+SUMIF($B190:$D217,"*Total Foreign Travel",G190:G217)+SUMIF($B190:$D217,"*Total Supplies",G190:G217)+SUMIF($B190:$D217,"Total Publications",G190:G217)+SUMIF($B190:$D217,"*Total Other Costs",G190:G217)+SUMIF($D190:$D217,"*# Trips/Yr",G190:G217)+SUMIF($D190:$D217,"*# Persons/Trip",G190:G217)+SUMIF($D190:$D217,"*# Days Per Diem/Trip",G190:G217)+SUMIF($D190:$D217,"*# Days Lodging/Trip",G190:G217)+SUMIF($D190:$D217,"*TOTAL NUMBER PARTICIPANTS PER YEAR",G190:G217))</f>
        <v>0</v>
      </c>
      <c r="H266" s="551">
        <f ca="1">(SUM(H190:H217))-(SUMIF($A190:$D217,"*Total Trip",H190:H217)+SUMIF($B190:$D217,"*Total Domestic Travel",H190:H217)+SUMIF($B190:$D217,"*Total Foreign Travel",H190:H217)+SUMIF($B190:$D217,"*Total Supplies",H190:H217)+SUMIF($B190:$D217,"Total Publications",H190:H217)+SUMIF($B190:$D217,"*Total Other Costs",H190:H217)+SUMIF($D190:$D217,"*# Trips/Yr",H190:H217)+SUMIF($D190:$D217,"*# Persons/Trip",H190:H217)+SUMIF($D190:$D217,"*# Days Per Diem/Trip",H190:H217)+SUMIF($D190:$D217,"*# Days Lodging/Trip",H190:H217)+SUMIF($D190:$D217,"*TOTAL NUMBER PARTICIPANTS PER YEAR",H190:H217))</f>
        <v>0</v>
      </c>
      <c r="I266" s="551">
        <f ca="1">(SUM(I190:I217))-(SUMIF($A190:$D217,"*Total Trip",I190:I217)+SUMIF($B190:$D217,"*Total Domestic Travel",I190:I217)+SUMIF($B190:$D217,"*Total Foreign Travel",I190:I217)+SUMIF($B190:$D217,"*Total Supplies",I190:I217)+SUMIF($B190:$D217,"Total Publications",I190:I217)+SUMIF($B190:$D217,"*Total Other Costs",I190:I217)+SUMIF($D190:$D217,"*# Trips/Yr",I190:I217)+SUMIF($D190:$D217,"*# Persons/Trip",I190:I217)+SUMIF($D190:$D217,"*# Days Per Diem/Trip",I190:I217)+SUMIF($D190:$D217,"*# Days Lodging/Trip",I190:I217)+SUMIF($D190:$D217,"*TOTAL NUMBER PARTICIPANTS PER YEAR",I190:I217))</f>
        <v>0</v>
      </c>
      <c r="J266" s="552">
        <f ca="1">SUM(E266:I266)</f>
        <v>0</v>
      </c>
      <c r="K266" s="21"/>
      <c r="P266" s="3"/>
      <c r="Q266" s="3"/>
      <c r="V266" s="10"/>
      <c r="W266" s="10"/>
      <c r="X266" s="10"/>
      <c r="Y266" s="10"/>
      <c r="AP266" s="10"/>
      <c r="AQ266" s="10"/>
      <c r="AR266" s="10"/>
    </row>
    <row r="267" spans="1:44" ht="19.95" customHeight="1" thickBot="1">
      <c r="A267" s="615" t="s">
        <v>12</v>
      </c>
      <c r="B267" s="615"/>
      <c r="C267" s="553"/>
      <c r="D267" s="554"/>
      <c r="E267" s="555">
        <f ca="1">SUM(E256:E266)-(SUMIF($B256:$D266,"*Total Other Costs IDC Exempt",E256:E266)+SUMIF($B256:$D266,"Total Tuition &amp; Fees",E256:E266)+SUMIF($B256:$D266,"*Total Participant Support Costs",E256:E266))-E254</f>
        <v>0</v>
      </c>
      <c r="F267" s="555">
        <f t="shared" ref="F267:I267" ca="1" si="52">SUM(F256:F266)-(SUMIF($B256:$D266,"*Total Other Costs IDC Exempt",F256:F266)+SUMIF($B256:$D266,"Total Tuition &amp; Fees",F256:F266)+SUMIF($B256:$D266,"*Total Participant Support Costs",F256:F266))-F254</f>
        <v>0</v>
      </c>
      <c r="G267" s="555">
        <f t="shared" ca="1" si="52"/>
        <v>0</v>
      </c>
      <c r="H267" s="555">
        <f t="shared" ca="1" si="52"/>
        <v>0</v>
      </c>
      <c r="I267" s="555">
        <f t="shared" ca="1" si="52"/>
        <v>0</v>
      </c>
      <c r="J267" s="552">
        <f ca="1">SUM(E267:I267)</f>
        <v>0</v>
      </c>
      <c r="K267" s="17"/>
      <c r="V267" s="139"/>
      <c r="W267" s="139"/>
      <c r="X267" s="139"/>
      <c r="Y267" s="139"/>
      <c r="AP267" s="139"/>
      <c r="AQ267" s="139"/>
      <c r="AR267" s="139"/>
    </row>
    <row r="268" spans="1:44" s="10" customFormat="1" ht="13.8" thickBot="1">
      <c r="A268" s="1" t="s">
        <v>5</v>
      </c>
      <c r="B268"/>
      <c r="C268" s="58"/>
      <c r="D268" s="58" t="s">
        <v>160</v>
      </c>
      <c r="E268" s="465">
        <f>L268</f>
        <v>0.52500000000000002</v>
      </c>
      <c r="F268" s="465">
        <f>L269</f>
        <v>0.52500000000000002</v>
      </c>
      <c r="G268" s="465">
        <f>L270</f>
        <v>0.54</v>
      </c>
      <c r="H268" s="465">
        <f>L271</f>
        <v>0.54</v>
      </c>
      <c r="I268" s="465">
        <f>L272</f>
        <v>0.54</v>
      </c>
      <c r="J268" s="26"/>
      <c r="K268" s="22"/>
      <c r="L268" s="261">
        <v>0.52500000000000002</v>
      </c>
      <c r="M268" s="15" t="s">
        <v>38</v>
      </c>
      <c r="N268" s="147" t="s">
        <v>39</v>
      </c>
      <c r="O268" s="15" t="s">
        <v>31</v>
      </c>
      <c r="P268" s="24"/>
      <c r="Q268" s="24"/>
      <c r="V268"/>
      <c r="W268"/>
      <c r="X268"/>
      <c r="Y268"/>
      <c r="Z268"/>
      <c r="AA268"/>
      <c r="AB268"/>
      <c r="AC268"/>
      <c r="AD268"/>
      <c r="AE268"/>
      <c r="AF268"/>
      <c r="AG268"/>
      <c r="AH268"/>
      <c r="AI268"/>
      <c r="AJ268"/>
      <c r="AK268"/>
      <c r="AL268"/>
      <c r="AM268"/>
      <c r="AN268"/>
      <c r="AO268"/>
      <c r="AP268"/>
      <c r="AQ268"/>
      <c r="AR268"/>
    </row>
    <row r="269" spans="1:44" s="139" customFormat="1" ht="13.8" customHeight="1" thickBot="1">
      <c r="A269" s="1"/>
      <c r="B269"/>
      <c r="C269" s="58"/>
      <c r="D269" s="58" t="s">
        <v>72</v>
      </c>
      <c r="E269" s="465" t="str">
        <f>N268</f>
        <v>MTDC</v>
      </c>
      <c r="F269" s="465" t="str">
        <f>N269</f>
        <v>MTDC</v>
      </c>
      <c r="G269" s="465" t="str">
        <f>N270</f>
        <v>MTDC</v>
      </c>
      <c r="H269" s="465" t="str">
        <f>N271</f>
        <v>MTDC</v>
      </c>
      <c r="I269" s="465" t="str">
        <f>N272</f>
        <v>MTDC</v>
      </c>
      <c r="J269" s="26"/>
      <c r="K269" s="142"/>
      <c r="L269" s="261">
        <v>0.52500000000000002</v>
      </c>
      <c r="M269" s="15" t="s">
        <v>38</v>
      </c>
      <c r="N269" s="147" t="s">
        <v>39</v>
      </c>
      <c r="O269" s="330" t="s">
        <v>32</v>
      </c>
      <c r="Z269"/>
      <c r="AA269"/>
      <c r="AB269"/>
      <c r="AC269"/>
      <c r="AD269"/>
      <c r="AE269"/>
      <c r="AF269"/>
      <c r="AG269"/>
      <c r="AH269"/>
      <c r="AI269"/>
      <c r="AJ269"/>
      <c r="AK269"/>
      <c r="AL269"/>
      <c r="AM269"/>
      <c r="AN269"/>
      <c r="AO269"/>
    </row>
    <row r="270" spans="1:44" ht="27" customHeight="1" thickBot="1">
      <c r="A270" s="698" t="s">
        <v>279</v>
      </c>
      <c r="B270" s="698"/>
      <c r="C270" s="700" t="s">
        <v>197</v>
      </c>
      <c r="D270" s="700"/>
      <c r="E270" s="702">
        <f ca="1">IF(N268="MTDC",ROUND(E266*L268,0),IF(N268="TDC",ROUND(E267*L268,0),"ERROR"))</f>
        <v>0</v>
      </c>
      <c r="F270" s="702">
        <f ca="1">IF(N269="MTDC",ROUND(F266*L269,0),IF(N269="TDC",ROUND(F267*L269,0),"ERROR"))</f>
        <v>0</v>
      </c>
      <c r="G270" s="702">
        <f ca="1">IF(N270="MTDC",ROUND(G266*L270,0),IF(N270="TDC",ROUND(G267*L270,0),"ERROR"))</f>
        <v>0</v>
      </c>
      <c r="H270" s="702">
        <f ca="1">IF(N271="MTDC",ROUND(H266*L271,0),IF(N271="TDC",ROUND(H267*L271,0),"ERROR"))</f>
        <v>0</v>
      </c>
      <c r="I270" s="702">
        <f ca="1">IF(N272="MTDC",ROUND(I266*L272,0),IF(N272="TDC",ROUND(I267*L272,0),"ERROR"))</f>
        <v>0</v>
      </c>
      <c r="J270" s="208">
        <f ca="1">SUM(E270:I270)</f>
        <v>0</v>
      </c>
      <c r="K270" s="22"/>
      <c r="L270" s="261">
        <v>0.54</v>
      </c>
      <c r="M270" s="15" t="s">
        <v>38</v>
      </c>
      <c r="N270" s="147" t="s">
        <v>39</v>
      </c>
      <c r="O270" s="15" t="s">
        <v>33</v>
      </c>
      <c r="P270" s="3"/>
      <c r="Q270" s="3"/>
    </row>
    <row r="271" spans="1:44" s="146" customFormat="1" ht="20.100000000000001" customHeight="1" thickBot="1">
      <c r="A271" s="699"/>
      <c r="B271" s="699"/>
      <c r="C271" s="701"/>
      <c r="D271" s="701"/>
      <c r="E271" s="703"/>
      <c r="F271" s="703"/>
      <c r="G271" s="703"/>
      <c r="H271" s="703"/>
      <c r="I271" s="703"/>
      <c r="J271" s="76"/>
      <c r="K271" s="145"/>
      <c r="L271" s="261">
        <v>0.54</v>
      </c>
      <c r="M271" s="15" t="s">
        <v>38</v>
      </c>
      <c r="N271" s="147" t="s">
        <v>39</v>
      </c>
      <c r="O271" s="15" t="s">
        <v>34</v>
      </c>
      <c r="V271"/>
      <c r="W271"/>
      <c r="X271"/>
      <c r="Y271"/>
      <c r="Z271"/>
      <c r="AA271"/>
      <c r="AB271"/>
      <c r="AC271"/>
      <c r="AD271"/>
      <c r="AE271"/>
      <c r="AF271"/>
      <c r="AG271"/>
      <c r="AH271"/>
      <c r="AI271"/>
      <c r="AJ271"/>
      <c r="AK271"/>
      <c r="AL271"/>
      <c r="AM271"/>
      <c r="AN271"/>
      <c r="AO271"/>
      <c r="AP271"/>
      <c r="AQ271"/>
      <c r="AR271"/>
    </row>
    <row r="272" spans="1:44" ht="13.8" thickBot="1">
      <c r="A272" s="631" t="s">
        <v>198</v>
      </c>
      <c r="B272" s="631"/>
      <c r="C272" s="140"/>
      <c r="D272" s="141"/>
      <c r="E272" s="205">
        <f ca="1">SUM(E270:E271)</f>
        <v>0</v>
      </c>
      <c r="F272" s="205">
        <f ca="1">SUM(F270:F271)</f>
        <v>0</v>
      </c>
      <c r="G272" s="205">
        <f ca="1">SUM(G270:G271)</f>
        <v>0</v>
      </c>
      <c r="H272" s="205">
        <f ca="1">SUM(H270:H271)</f>
        <v>0</v>
      </c>
      <c r="I272" s="205">
        <f ca="1">SUM(I270:I271)</f>
        <v>0</v>
      </c>
      <c r="J272" s="206">
        <f ca="1">SUM(E272:I272)</f>
        <v>0</v>
      </c>
      <c r="L272" s="261">
        <v>0.54</v>
      </c>
      <c r="M272" s="15" t="s">
        <v>38</v>
      </c>
      <c r="N272" s="147" t="s">
        <v>39</v>
      </c>
      <c r="O272" s="15" t="s">
        <v>35</v>
      </c>
    </row>
    <row r="273" spans="1:10">
      <c r="F273"/>
      <c r="J273" s="76"/>
    </row>
    <row r="274" spans="1:10" ht="19.95" customHeight="1">
      <c r="A274" s="550" t="s">
        <v>196</v>
      </c>
      <c r="B274" s="553"/>
      <c r="C274" s="553"/>
      <c r="D274" s="553"/>
      <c r="E274" s="555">
        <f ca="1">SUM(E267,E272)</f>
        <v>0</v>
      </c>
      <c r="F274" s="555">
        <f ca="1">SUM(F267,F272)</f>
        <v>0</v>
      </c>
      <c r="G274" s="555">
        <f ca="1">SUM(G267,G272)</f>
        <v>0</v>
      </c>
      <c r="H274" s="555">
        <f ca="1">SUM(H267,H272)</f>
        <v>0</v>
      </c>
      <c r="I274" s="555">
        <f ca="1">SUM(I267,I272)</f>
        <v>0</v>
      </c>
      <c r="J274" s="552">
        <f ca="1">SUM(E274:I274)</f>
        <v>0</v>
      </c>
    </row>
    <row r="275" spans="1:10">
      <c r="A275" s="137"/>
    </row>
    <row r="276" spans="1:10">
      <c r="A276" s="137"/>
    </row>
    <row r="277" spans="1:10">
      <c r="E277" s="21"/>
      <c r="F277" s="17"/>
      <c r="G277" s="21"/>
      <c r="H277" s="21"/>
      <c r="I277" s="21"/>
      <c r="J277" s="21"/>
    </row>
    <row r="278" spans="1:10">
      <c r="E278" s="21"/>
      <c r="F278" s="17"/>
      <c r="G278" s="21"/>
      <c r="H278" s="21"/>
      <c r="I278" s="21"/>
      <c r="J278" s="21"/>
    </row>
    <row r="279" spans="1:10">
      <c r="E279" s="21"/>
      <c r="F279" s="17"/>
      <c r="G279" s="21"/>
      <c r="H279" s="21"/>
      <c r="I279" s="21"/>
      <c r="J279" s="21"/>
    </row>
    <row r="280" spans="1:10">
      <c r="E280" s="21"/>
      <c r="F280" s="17"/>
      <c r="G280" s="21"/>
      <c r="H280" s="21"/>
      <c r="I280" s="21"/>
      <c r="J280" s="21"/>
    </row>
    <row r="281" spans="1:10">
      <c r="E281" s="21"/>
      <c r="F281" s="17"/>
      <c r="G281" s="21"/>
      <c r="H281" s="21"/>
      <c r="I281" s="21"/>
      <c r="J281" s="21"/>
    </row>
    <row r="282" spans="1:10">
      <c r="E282" s="21"/>
      <c r="F282" s="17"/>
      <c r="G282" s="21"/>
      <c r="H282" s="21"/>
      <c r="I282" s="21"/>
      <c r="J282" s="21"/>
    </row>
    <row r="283" spans="1:10">
      <c r="E283" s="21"/>
      <c r="F283" s="17"/>
      <c r="G283" s="21"/>
      <c r="H283" s="21"/>
      <c r="I283" s="21"/>
      <c r="J283" s="21"/>
    </row>
    <row r="284" spans="1:10">
      <c r="E284" s="21"/>
      <c r="F284" s="17"/>
      <c r="G284" s="21"/>
      <c r="H284" s="21"/>
      <c r="I284" s="21"/>
      <c r="J284" s="21"/>
    </row>
    <row r="285" spans="1:10">
      <c r="E285" s="21"/>
      <c r="F285" s="17"/>
      <c r="G285" s="21"/>
      <c r="H285" s="21"/>
      <c r="I285" s="21"/>
      <c r="J285" s="21"/>
    </row>
    <row r="286" spans="1:10">
      <c r="E286" s="21"/>
      <c r="F286" s="17"/>
      <c r="G286" s="21"/>
      <c r="H286" s="21"/>
      <c r="I286" s="21"/>
      <c r="J286" s="21"/>
    </row>
    <row r="287" spans="1:10">
      <c r="E287" s="21"/>
      <c r="F287" s="17"/>
      <c r="G287" s="21"/>
      <c r="H287" s="21"/>
      <c r="I287" s="21"/>
      <c r="J287" s="21"/>
    </row>
    <row r="288" spans="1:10">
      <c r="E288" s="21"/>
      <c r="F288" s="17"/>
      <c r="G288" s="21"/>
      <c r="H288" s="21"/>
      <c r="I288" s="21"/>
      <c r="J288" s="21"/>
    </row>
    <row r="289" spans="5:10">
      <c r="E289" s="21"/>
      <c r="F289" s="17"/>
      <c r="G289" s="21"/>
      <c r="H289" s="21"/>
      <c r="I289" s="21"/>
      <c r="J289" s="21"/>
    </row>
    <row r="290" spans="5:10">
      <c r="E290" s="21"/>
      <c r="F290" s="17"/>
      <c r="G290" s="21"/>
      <c r="H290" s="21"/>
      <c r="I290" s="21"/>
      <c r="J290" s="21"/>
    </row>
    <row r="291" spans="5:10">
      <c r="E291" s="21"/>
      <c r="F291" s="17"/>
      <c r="G291" s="21"/>
      <c r="H291" s="21"/>
      <c r="I291" s="21"/>
      <c r="J291" s="21"/>
    </row>
    <row r="292" spans="5:10">
      <c r="E292" s="21"/>
      <c r="F292" s="17"/>
      <c r="G292" s="21"/>
      <c r="H292" s="21"/>
      <c r="I292" s="21"/>
      <c r="J292" s="21"/>
    </row>
    <row r="293" spans="5:10">
      <c r="E293" s="21"/>
      <c r="F293" s="17"/>
      <c r="G293" s="21"/>
      <c r="H293" s="21"/>
      <c r="I293" s="21"/>
      <c r="J293" s="21"/>
    </row>
    <row r="294" spans="5:10">
      <c r="E294" s="21"/>
      <c r="F294" s="17"/>
      <c r="G294" s="21"/>
      <c r="H294" s="21"/>
      <c r="I294" s="21"/>
      <c r="J294" s="21"/>
    </row>
    <row r="295" spans="5:10">
      <c r="E295" s="21"/>
      <c r="F295" s="17"/>
      <c r="G295" s="21"/>
      <c r="H295" s="21"/>
      <c r="I295" s="21"/>
      <c r="J295" s="21"/>
    </row>
    <row r="296" spans="5:10">
      <c r="E296" s="21"/>
      <c r="F296" s="17"/>
      <c r="G296" s="21"/>
      <c r="H296" s="21"/>
      <c r="I296" s="21"/>
      <c r="J296" s="21"/>
    </row>
    <row r="297" spans="5:10">
      <c r="E297" s="21"/>
      <c r="F297" s="17"/>
      <c r="G297" s="21"/>
      <c r="H297" s="21"/>
      <c r="I297" s="21"/>
      <c r="J297" s="21"/>
    </row>
    <row r="298" spans="5:10">
      <c r="E298" s="21"/>
      <c r="F298" s="17"/>
      <c r="G298" s="21"/>
      <c r="H298" s="21"/>
      <c r="I298" s="21"/>
      <c r="J298" s="21"/>
    </row>
    <row r="299" spans="5:10">
      <c r="E299" s="21"/>
      <c r="F299" s="17"/>
      <c r="G299" s="21"/>
      <c r="H299" s="21"/>
      <c r="I299" s="21"/>
      <c r="J299" s="21"/>
    </row>
    <row r="300" spans="5:10">
      <c r="E300" s="21"/>
      <c r="F300" s="17"/>
      <c r="G300" s="21"/>
      <c r="H300" s="21"/>
      <c r="I300" s="21"/>
      <c r="J300" s="21"/>
    </row>
    <row r="301" spans="5:10">
      <c r="E301" s="21"/>
      <c r="F301" s="17"/>
      <c r="G301" s="21"/>
      <c r="H301" s="21"/>
      <c r="I301" s="21"/>
      <c r="J301" s="21"/>
    </row>
    <row r="302" spans="5:10">
      <c r="E302" s="21"/>
      <c r="F302" s="17"/>
      <c r="G302" s="21"/>
      <c r="H302" s="21"/>
      <c r="I302" s="21"/>
      <c r="J302" s="21"/>
    </row>
    <row r="303" spans="5:10">
      <c r="E303" s="21"/>
      <c r="F303" s="17"/>
      <c r="G303" s="21"/>
      <c r="H303" s="21"/>
      <c r="I303" s="21"/>
      <c r="J303" s="21"/>
    </row>
    <row r="304" spans="5:10">
      <c r="E304" s="21"/>
      <c r="F304" s="17"/>
      <c r="G304" s="21"/>
      <c r="H304" s="21"/>
      <c r="I304" s="21"/>
      <c r="J304" s="21"/>
    </row>
    <row r="305" spans="5:10">
      <c r="E305" s="21"/>
      <c r="F305" s="17"/>
      <c r="G305" s="21"/>
      <c r="H305" s="21"/>
      <c r="I305" s="21"/>
      <c r="J305" s="21"/>
    </row>
    <row r="306" spans="5:10">
      <c r="E306" s="21"/>
      <c r="F306" s="17"/>
      <c r="G306" s="21"/>
      <c r="H306" s="21"/>
      <c r="I306" s="21"/>
      <c r="J306" s="21"/>
    </row>
    <row r="307" spans="5:10">
      <c r="E307" s="21"/>
      <c r="F307" s="17"/>
      <c r="G307" s="21"/>
      <c r="H307" s="21"/>
      <c r="I307" s="21"/>
      <c r="J307" s="21"/>
    </row>
    <row r="308" spans="5:10">
      <c r="E308" s="21"/>
      <c r="F308" s="17"/>
      <c r="G308" s="21"/>
      <c r="H308" s="21"/>
      <c r="I308" s="21"/>
      <c r="J308" s="21"/>
    </row>
    <row r="309" spans="5:10">
      <c r="E309" s="21"/>
      <c r="F309" s="17"/>
      <c r="G309" s="21"/>
      <c r="H309" s="21"/>
      <c r="I309" s="21"/>
      <c r="J309" s="21"/>
    </row>
    <row r="310" spans="5:10">
      <c r="E310" s="21"/>
      <c r="F310" s="17"/>
      <c r="G310" s="21"/>
      <c r="H310" s="21"/>
      <c r="I310" s="21"/>
      <c r="J310" s="21"/>
    </row>
    <row r="311" spans="5:10">
      <c r="E311" s="21"/>
      <c r="F311" s="17"/>
      <c r="G311" s="21"/>
      <c r="H311" s="21"/>
      <c r="I311" s="21"/>
      <c r="J311" s="21"/>
    </row>
    <row r="312" spans="5:10">
      <c r="E312" s="21"/>
      <c r="F312" s="17"/>
      <c r="G312" s="21"/>
      <c r="H312" s="21"/>
      <c r="I312" s="21"/>
      <c r="J312" s="21"/>
    </row>
    <row r="313" spans="5:10">
      <c r="E313" s="21"/>
      <c r="F313" s="17"/>
      <c r="G313" s="21"/>
      <c r="H313" s="21"/>
      <c r="I313" s="21"/>
      <c r="J313" s="21"/>
    </row>
    <row r="314" spans="5:10">
      <c r="E314" s="21"/>
      <c r="F314" s="17"/>
      <c r="G314" s="21"/>
      <c r="H314" s="21"/>
      <c r="I314" s="21"/>
      <c r="J314" s="21"/>
    </row>
    <row r="315" spans="5:10">
      <c r="E315" s="21"/>
      <c r="F315" s="17"/>
      <c r="G315" s="21"/>
      <c r="H315" s="21"/>
      <c r="I315" s="21"/>
      <c r="J315" s="21"/>
    </row>
    <row r="316" spans="5:10">
      <c r="E316" s="21"/>
      <c r="F316" s="17"/>
      <c r="G316" s="21"/>
      <c r="H316" s="21"/>
      <c r="I316" s="21"/>
      <c r="J316" s="21"/>
    </row>
    <row r="317" spans="5:10">
      <c r="E317" s="21"/>
      <c r="F317" s="17"/>
      <c r="G317" s="21"/>
      <c r="H317" s="21"/>
      <c r="I317" s="21"/>
      <c r="J317" s="21"/>
    </row>
    <row r="318" spans="5:10">
      <c r="E318" s="21"/>
      <c r="F318" s="17"/>
      <c r="G318" s="21"/>
      <c r="H318" s="21"/>
      <c r="I318" s="21"/>
      <c r="J318" s="21"/>
    </row>
    <row r="319" spans="5:10">
      <c r="E319" s="21"/>
      <c r="F319" s="17"/>
      <c r="G319" s="21"/>
      <c r="H319" s="21"/>
      <c r="I319" s="21"/>
      <c r="J319" s="21"/>
    </row>
    <row r="320" spans="5:10">
      <c r="E320" s="21"/>
      <c r="F320" s="17"/>
      <c r="G320" s="21"/>
      <c r="H320" s="21"/>
      <c r="I320" s="21"/>
      <c r="J320" s="21"/>
    </row>
    <row r="321" spans="5:10">
      <c r="E321" s="21"/>
      <c r="F321" s="17"/>
      <c r="G321" s="21"/>
      <c r="H321" s="21"/>
      <c r="I321" s="21"/>
      <c r="J321" s="21"/>
    </row>
    <row r="322" spans="5:10">
      <c r="E322" s="21"/>
      <c r="F322" s="17"/>
      <c r="G322" s="21"/>
      <c r="H322" s="21"/>
      <c r="I322" s="21"/>
      <c r="J322" s="21"/>
    </row>
    <row r="323" spans="5:10">
      <c r="E323" s="21"/>
      <c r="F323" s="17"/>
      <c r="G323" s="21"/>
      <c r="H323" s="21"/>
      <c r="I323" s="21"/>
      <c r="J323" s="21"/>
    </row>
    <row r="324" spans="5:10">
      <c r="E324" s="21"/>
      <c r="F324" s="17"/>
      <c r="G324" s="21"/>
      <c r="H324" s="21"/>
      <c r="I324" s="21"/>
      <c r="J324" s="21"/>
    </row>
    <row r="325" spans="5:10">
      <c r="E325" s="21"/>
      <c r="F325" s="17"/>
      <c r="G325" s="21"/>
      <c r="H325" s="21"/>
      <c r="I325" s="21"/>
      <c r="J325" s="21"/>
    </row>
    <row r="326" spans="5:10">
      <c r="E326" s="21"/>
      <c r="F326" s="17"/>
      <c r="G326" s="21"/>
      <c r="H326" s="21"/>
      <c r="I326" s="21"/>
      <c r="J326" s="21"/>
    </row>
    <row r="327" spans="5:10">
      <c r="E327" s="21"/>
      <c r="F327" s="17"/>
      <c r="G327" s="21"/>
      <c r="H327" s="21"/>
      <c r="I327" s="21"/>
      <c r="J327" s="21"/>
    </row>
    <row r="328" spans="5:10">
      <c r="E328" s="21"/>
      <c r="F328" s="17"/>
      <c r="G328" s="21"/>
      <c r="H328" s="21"/>
      <c r="I328" s="21"/>
      <c r="J328" s="21"/>
    </row>
    <row r="329" spans="5:10">
      <c r="E329" s="21"/>
      <c r="F329" s="17"/>
      <c r="G329" s="21"/>
      <c r="H329" s="21"/>
      <c r="I329" s="21"/>
      <c r="J329" s="21"/>
    </row>
    <row r="330" spans="5:10">
      <c r="E330" s="21"/>
      <c r="F330" s="17"/>
      <c r="G330" s="21"/>
      <c r="H330" s="21"/>
      <c r="I330" s="21"/>
      <c r="J330" s="21"/>
    </row>
    <row r="331" spans="5:10">
      <c r="E331" s="21"/>
      <c r="F331" s="17"/>
      <c r="G331" s="21"/>
      <c r="H331" s="21"/>
      <c r="I331" s="21"/>
      <c r="J331" s="21"/>
    </row>
    <row r="332" spans="5:10">
      <c r="E332" s="21"/>
      <c r="F332" s="17"/>
      <c r="G332" s="21"/>
      <c r="H332" s="21"/>
      <c r="I332" s="21"/>
      <c r="J332" s="21"/>
    </row>
    <row r="333" spans="5:10">
      <c r="E333" s="21"/>
      <c r="F333" s="17"/>
      <c r="G333" s="21"/>
      <c r="H333" s="21"/>
      <c r="I333" s="21"/>
      <c r="J333" s="21"/>
    </row>
    <row r="334" spans="5:10">
      <c r="E334" s="21"/>
      <c r="F334" s="17"/>
      <c r="G334" s="21"/>
      <c r="H334" s="21"/>
      <c r="I334" s="21"/>
      <c r="J334" s="21"/>
    </row>
    <row r="335" spans="5:10">
      <c r="E335" s="21"/>
      <c r="F335" s="17"/>
      <c r="G335" s="21"/>
      <c r="H335" s="21"/>
      <c r="I335" s="21"/>
      <c r="J335" s="21"/>
    </row>
    <row r="336" spans="5:10">
      <c r="E336" s="21"/>
      <c r="F336" s="17"/>
      <c r="G336" s="21"/>
      <c r="H336" s="21"/>
      <c r="I336" s="21"/>
      <c r="J336" s="21"/>
    </row>
    <row r="337" spans="5:10">
      <c r="E337" s="21"/>
      <c r="F337" s="17"/>
      <c r="G337" s="21"/>
      <c r="H337" s="21"/>
      <c r="I337" s="21"/>
      <c r="J337" s="21"/>
    </row>
    <row r="338" spans="5:10">
      <c r="E338" s="21"/>
      <c r="F338" s="17"/>
      <c r="G338" s="21"/>
      <c r="H338" s="21"/>
      <c r="I338" s="21"/>
      <c r="J338" s="21"/>
    </row>
    <row r="339" spans="5:10">
      <c r="E339" s="21"/>
      <c r="F339" s="17"/>
      <c r="G339" s="21"/>
      <c r="H339" s="21"/>
      <c r="I339" s="21"/>
      <c r="J339" s="21"/>
    </row>
    <row r="340" spans="5:10">
      <c r="E340" s="21"/>
      <c r="F340" s="17"/>
      <c r="G340" s="21"/>
      <c r="H340" s="21"/>
      <c r="I340" s="21"/>
      <c r="J340" s="21"/>
    </row>
    <row r="341" spans="5:10">
      <c r="E341" s="21"/>
      <c r="F341" s="17"/>
      <c r="G341" s="21"/>
      <c r="H341" s="21"/>
      <c r="I341" s="21"/>
      <c r="J341" s="21"/>
    </row>
    <row r="342" spans="5:10">
      <c r="E342" s="21"/>
      <c r="F342" s="17"/>
      <c r="G342" s="21"/>
      <c r="H342" s="21"/>
      <c r="I342" s="21"/>
      <c r="J342" s="21"/>
    </row>
    <row r="343" spans="5:10">
      <c r="E343" s="21"/>
      <c r="F343" s="17"/>
      <c r="G343" s="21"/>
      <c r="H343" s="21"/>
      <c r="I343" s="21"/>
      <c r="J343" s="21"/>
    </row>
    <row r="344" spans="5:10">
      <c r="E344" s="21"/>
      <c r="F344" s="17"/>
      <c r="G344" s="21"/>
      <c r="H344" s="21"/>
      <c r="I344" s="21"/>
      <c r="J344" s="21"/>
    </row>
    <row r="345" spans="5:10">
      <c r="E345" s="21"/>
      <c r="F345" s="17"/>
      <c r="G345" s="21"/>
      <c r="H345" s="21"/>
      <c r="I345" s="21"/>
      <c r="J345" s="21"/>
    </row>
    <row r="346" spans="5:10">
      <c r="E346" s="21"/>
      <c r="F346" s="17"/>
      <c r="G346" s="21"/>
      <c r="H346" s="21"/>
      <c r="I346" s="21"/>
      <c r="J346" s="21"/>
    </row>
    <row r="347" spans="5:10">
      <c r="E347" s="21"/>
      <c r="F347" s="17"/>
      <c r="G347" s="21"/>
      <c r="H347" s="21"/>
      <c r="I347" s="21"/>
      <c r="J347" s="21"/>
    </row>
    <row r="348" spans="5:10">
      <c r="E348" s="21"/>
      <c r="F348" s="17"/>
      <c r="G348" s="21"/>
      <c r="H348" s="21"/>
      <c r="I348" s="21"/>
      <c r="J348" s="21"/>
    </row>
    <row r="349" spans="5:10">
      <c r="E349" s="21"/>
      <c r="F349" s="17"/>
      <c r="G349" s="21"/>
      <c r="H349" s="21"/>
      <c r="I349" s="21"/>
      <c r="J349" s="21"/>
    </row>
    <row r="350" spans="5:10">
      <c r="E350" s="21"/>
      <c r="F350" s="17"/>
      <c r="G350" s="21"/>
      <c r="H350" s="21"/>
      <c r="I350" s="21"/>
      <c r="J350" s="21"/>
    </row>
    <row r="351" spans="5:10">
      <c r="E351" s="21"/>
      <c r="F351" s="17"/>
      <c r="G351" s="21"/>
      <c r="H351" s="21"/>
      <c r="I351" s="21"/>
      <c r="J351" s="21"/>
    </row>
    <row r="352" spans="5:10">
      <c r="E352" s="21"/>
      <c r="F352" s="17"/>
      <c r="G352" s="21"/>
      <c r="H352" s="21"/>
      <c r="I352" s="21"/>
      <c r="J352" s="21"/>
    </row>
    <row r="353" spans="5:10">
      <c r="E353" s="21"/>
      <c r="F353" s="17"/>
      <c r="G353" s="21"/>
      <c r="H353" s="21"/>
      <c r="I353" s="21"/>
      <c r="J353" s="21"/>
    </row>
    <row r="354" spans="5:10">
      <c r="E354" s="21"/>
      <c r="F354" s="17"/>
      <c r="G354" s="21"/>
      <c r="H354" s="21"/>
      <c r="I354" s="21"/>
      <c r="J354" s="21"/>
    </row>
    <row r="355" spans="5:10">
      <c r="E355" s="21"/>
      <c r="F355" s="17"/>
      <c r="G355" s="21"/>
      <c r="H355" s="21"/>
      <c r="I355" s="21"/>
      <c r="J355" s="21"/>
    </row>
    <row r="356" spans="5:10">
      <c r="E356" s="21"/>
      <c r="F356" s="17"/>
      <c r="G356" s="21"/>
      <c r="H356" s="21"/>
      <c r="I356" s="21"/>
      <c r="J356" s="21"/>
    </row>
    <row r="357" spans="5:10">
      <c r="E357" s="21"/>
      <c r="F357" s="17"/>
      <c r="G357" s="21"/>
      <c r="H357" s="21"/>
      <c r="I357" s="21"/>
      <c r="J357" s="21"/>
    </row>
    <row r="358" spans="5:10">
      <c r="E358" s="21"/>
      <c r="F358" s="17"/>
      <c r="G358" s="21"/>
      <c r="H358" s="21"/>
      <c r="I358" s="21"/>
      <c r="J358" s="21"/>
    </row>
    <row r="359" spans="5:10">
      <c r="E359" s="21"/>
      <c r="F359" s="17"/>
      <c r="G359" s="21"/>
      <c r="H359" s="21"/>
      <c r="I359" s="21"/>
      <c r="J359" s="21"/>
    </row>
    <row r="360" spans="5:10">
      <c r="E360" s="21"/>
      <c r="F360" s="17"/>
      <c r="G360" s="21"/>
      <c r="H360" s="21"/>
      <c r="I360" s="21"/>
      <c r="J360" s="21"/>
    </row>
    <row r="361" spans="5:10">
      <c r="E361" s="21"/>
      <c r="F361" s="17"/>
      <c r="G361" s="21"/>
      <c r="H361" s="21"/>
      <c r="I361" s="21"/>
      <c r="J361" s="21"/>
    </row>
    <row r="362" spans="5:10">
      <c r="E362" s="21"/>
      <c r="F362" s="17"/>
      <c r="G362" s="21"/>
      <c r="H362" s="21"/>
      <c r="I362" s="21"/>
      <c r="J362" s="21"/>
    </row>
    <row r="363" spans="5:10">
      <c r="E363" s="21"/>
      <c r="F363" s="17"/>
      <c r="G363" s="21"/>
      <c r="H363" s="21"/>
      <c r="I363" s="21"/>
      <c r="J363" s="21"/>
    </row>
    <row r="364" spans="5:10">
      <c r="E364" s="21"/>
      <c r="F364" s="17"/>
      <c r="G364" s="21"/>
      <c r="H364" s="21"/>
      <c r="I364" s="21"/>
      <c r="J364" s="21"/>
    </row>
    <row r="365" spans="5:10">
      <c r="E365" s="21"/>
      <c r="F365" s="17"/>
      <c r="G365" s="21"/>
      <c r="H365" s="21"/>
      <c r="I365" s="21"/>
      <c r="J365" s="21"/>
    </row>
    <row r="366" spans="5:10">
      <c r="E366" s="21"/>
      <c r="F366" s="17"/>
      <c r="G366" s="21"/>
      <c r="H366" s="21"/>
      <c r="I366" s="21"/>
      <c r="J366" s="21"/>
    </row>
    <row r="367" spans="5:10">
      <c r="E367" s="21"/>
      <c r="F367" s="17"/>
      <c r="G367" s="21"/>
      <c r="H367" s="21"/>
      <c r="I367" s="21"/>
      <c r="J367" s="21"/>
    </row>
    <row r="368" spans="5:10">
      <c r="E368" s="21"/>
      <c r="F368" s="17"/>
      <c r="G368" s="21"/>
      <c r="H368" s="21"/>
      <c r="I368" s="21"/>
      <c r="J368" s="21"/>
    </row>
    <row r="369" spans="5:10">
      <c r="E369" s="21"/>
      <c r="F369" s="17"/>
      <c r="G369" s="21"/>
      <c r="H369" s="21"/>
      <c r="I369" s="21"/>
      <c r="J369" s="21"/>
    </row>
    <row r="370" spans="5:10">
      <c r="E370" s="21"/>
      <c r="F370" s="17"/>
      <c r="G370" s="21"/>
      <c r="H370" s="21"/>
      <c r="I370" s="21"/>
      <c r="J370" s="21"/>
    </row>
    <row r="371" spans="5:10">
      <c r="E371" s="21"/>
      <c r="F371" s="17"/>
      <c r="G371" s="21"/>
      <c r="H371" s="21"/>
      <c r="I371" s="21"/>
      <c r="J371" s="21"/>
    </row>
    <row r="372" spans="5:10">
      <c r="E372" s="21"/>
      <c r="F372" s="17"/>
      <c r="G372" s="21"/>
      <c r="H372" s="21"/>
      <c r="I372" s="21"/>
      <c r="J372" s="21"/>
    </row>
    <row r="373" spans="5:10">
      <c r="E373" s="21"/>
      <c r="F373" s="17"/>
      <c r="G373" s="21"/>
      <c r="H373" s="21"/>
      <c r="I373" s="21"/>
      <c r="J373" s="21"/>
    </row>
    <row r="374" spans="5:10">
      <c r="E374" s="21"/>
      <c r="F374" s="17"/>
      <c r="G374" s="21"/>
      <c r="H374" s="21"/>
      <c r="I374" s="21"/>
      <c r="J374" s="21"/>
    </row>
    <row r="375" spans="5:10">
      <c r="E375" s="21"/>
      <c r="F375" s="17"/>
      <c r="G375" s="21"/>
      <c r="H375" s="21"/>
      <c r="I375" s="21"/>
      <c r="J375" s="21"/>
    </row>
    <row r="376" spans="5:10">
      <c r="E376" s="21"/>
      <c r="F376" s="17"/>
      <c r="G376" s="21"/>
      <c r="H376" s="21"/>
      <c r="I376" s="21"/>
      <c r="J376" s="21"/>
    </row>
    <row r="377" spans="5:10">
      <c r="E377" s="21"/>
      <c r="F377" s="17"/>
      <c r="G377" s="21"/>
      <c r="H377" s="21"/>
      <c r="I377" s="21"/>
      <c r="J377" s="21"/>
    </row>
    <row r="378" spans="5:10">
      <c r="E378" s="21"/>
      <c r="F378" s="17"/>
      <c r="G378" s="21"/>
      <c r="H378" s="21"/>
      <c r="I378" s="21"/>
      <c r="J378" s="21"/>
    </row>
    <row r="379" spans="5:10">
      <c r="E379" s="21"/>
      <c r="F379" s="17"/>
      <c r="G379" s="21"/>
      <c r="H379" s="21"/>
      <c r="I379" s="21"/>
      <c r="J379" s="21"/>
    </row>
    <row r="380" spans="5:10">
      <c r="E380" s="21"/>
      <c r="F380" s="17"/>
      <c r="G380" s="21"/>
      <c r="H380" s="21"/>
      <c r="I380" s="21"/>
      <c r="J380" s="21"/>
    </row>
    <row r="381" spans="5:10">
      <c r="E381" s="21"/>
      <c r="F381" s="17"/>
      <c r="G381" s="21"/>
      <c r="H381" s="21"/>
      <c r="I381" s="21"/>
      <c r="J381" s="21"/>
    </row>
    <row r="382" spans="5:10">
      <c r="E382" s="21"/>
      <c r="F382" s="17"/>
      <c r="G382" s="21"/>
      <c r="H382" s="21"/>
      <c r="I382" s="21"/>
      <c r="J382" s="21"/>
    </row>
    <row r="383" spans="5:10">
      <c r="E383" s="21"/>
      <c r="F383" s="17"/>
      <c r="G383" s="21"/>
      <c r="H383" s="21"/>
      <c r="I383" s="21"/>
      <c r="J383" s="21"/>
    </row>
    <row r="384" spans="5:10">
      <c r="E384" s="21"/>
      <c r="F384" s="17"/>
      <c r="G384" s="21"/>
      <c r="H384" s="21"/>
      <c r="I384" s="21"/>
      <c r="J384" s="21"/>
    </row>
    <row r="385" spans="5:10">
      <c r="E385" s="21"/>
      <c r="F385" s="17"/>
      <c r="G385" s="21"/>
      <c r="H385" s="21"/>
      <c r="I385" s="21"/>
      <c r="J385" s="21"/>
    </row>
    <row r="386" spans="5:10">
      <c r="E386" s="21"/>
      <c r="F386" s="17"/>
      <c r="G386" s="21"/>
      <c r="H386" s="21"/>
      <c r="I386" s="21"/>
      <c r="J386" s="21"/>
    </row>
    <row r="387" spans="5:10">
      <c r="E387" s="21"/>
      <c r="F387" s="17"/>
      <c r="G387" s="21"/>
      <c r="H387" s="21"/>
      <c r="I387" s="21"/>
      <c r="J387" s="21"/>
    </row>
    <row r="388" spans="5:10">
      <c r="E388" s="21"/>
      <c r="F388" s="17"/>
      <c r="G388" s="21"/>
      <c r="H388" s="21"/>
      <c r="I388" s="21"/>
      <c r="J388" s="21"/>
    </row>
    <row r="389" spans="5:10">
      <c r="E389" s="21"/>
      <c r="F389" s="17"/>
      <c r="G389" s="21"/>
      <c r="H389" s="21"/>
      <c r="I389" s="21"/>
      <c r="J389" s="21"/>
    </row>
    <row r="390" spans="5:10">
      <c r="E390" s="21"/>
      <c r="F390" s="17"/>
      <c r="G390" s="21"/>
      <c r="H390" s="21"/>
      <c r="I390" s="21"/>
      <c r="J390" s="21"/>
    </row>
    <row r="391" spans="5:10">
      <c r="E391" s="21"/>
      <c r="F391" s="17"/>
      <c r="G391" s="21"/>
      <c r="H391" s="21"/>
      <c r="I391" s="21"/>
      <c r="J391" s="21"/>
    </row>
    <row r="392" spans="5:10">
      <c r="E392" s="21"/>
      <c r="F392" s="17"/>
      <c r="G392" s="21"/>
      <c r="H392" s="21"/>
      <c r="I392" s="21"/>
      <c r="J392" s="21"/>
    </row>
    <row r="393" spans="5:10">
      <c r="E393" s="21"/>
      <c r="F393" s="17"/>
      <c r="G393" s="21"/>
      <c r="H393" s="21"/>
      <c r="I393" s="21"/>
      <c r="J393" s="21"/>
    </row>
    <row r="394" spans="5:10">
      <c r="E394" s="21"/>
      <c r="F394" s="17"/>
      <c r="G394" s="21"/>
      <c r="H394" s="21"/>
      <c r="I394" s="21"/>
      <c r="J394" s="21"/>
    </row>
    <row r="395" spans="5:10">
      <c r="E395" s="21"/>
      <c r="F395" s="17"/>
      <c r="G395" s="21"/>
      <c r="H395" s="21"/>
      <c r="I395" s="21"/>
      <c r="J395" s="21"/>
    </row>
    <row r="396" spans="5:10">
      <c r="E396" s="21"/>
      <c r="F396" s="17"/>
      <c r="G396" s="21"/>
      <c r="H396" s="21"/>
      <c r="I396" s="21"/>
      <c r="J396" s="21"/>
    </row>
    <row r="397" spans="5:10">
      <c r="E397" s="21"/>
      <c r="F397" s="17"/>
      <c r="G397" s="21"/>
      <c r="H397" s="21"/>
      <c r="I397" s="21"/>
      <c r="J397" s="21"/>
    </row>
    <row r="398" spans="5:10">
      <c r="E398" s="21"/>
      <c r="F398" s="17"/>
      <c r="G398" s="21"/>
      <c r="H398" s="21"/>
      <c r="I398" s="21"/>
      <c r="J398" s="21"/>
    </row>
    <row r="399" spans="5:10">
      <c r="E399" s="21"/>
      <c r="F399" s="17"/>
      <c r="G399" s="21"/>
      <c r="H399" s="21"/>
      <c r="I399" s="21"/>
      <c r="J399" s="21"/>
    </row>
    <row r="400" spans="5:10">
      <c r="E400" s="21"/>
      <c r="F400" s="17"/>
      <c r="G400" s="21"/>
      <c r="H400" s="21"/>
      <c r="I400" s="21"/>
      <c r="J400" s="21"/>
    </row>
    <row r="401" spans="5:10">
      <c r="E401" s="21"/>
      <c r="F401" s="17"/>
      <c r="G401" s="21"/>
      <c r="H401" s="21"/>
      <c r="I401" s="21"/>
      <c r="J401" s="21"/>
    </row>
    <row r="402" spans="5:10">
      <c r="E402" s="21"/>
      <c r="F402" s="17"/>
      <c r="G402" s="21"/>
      <c r="H402" s="21"/>
      <c r="I402" s="21"/>
      <c r="J402" s="21"/>
    </row>
    <row r="403" spans="5:10">
      <c r="E403" s="21"/>
      <c r="F403" s="17"/>
      <c r="G403" s="21"/>
      <c r="H403" s="21"/>
      <c r="I403" s="21"/>
      <c r="J403" s="21"/>
    </row>
    <row r="404" spans="5:10">
      <c r="E404" s="21"/>
      <c r="F404" s="17"/>
      <c r="G404" s="21"/>
      <c r="H404" s="21"/>
      <c r="I404" s="21"/>
      <c r="J404" s="21"/>
    </row>
    <row r="405" spans="5:10">
      <c r="E405" s="21"/>
      <c r="F405" s="17"/>
      <c r="G405" s="21"/>
      <c r="H405" s="21"/>
      <c r="I405" s="21"/>
      <c r="J405" s="21"/>
    </row>
    <row r="406" spans="5:10">
      <c r="E406" s="21"/>
      <c r="F406" s="17"/>
      <c r="G406" s="21"/>
      <c r="H406" s="21"/>
      <c r="I406" s="21"/>
      <c r="J406" s="21"/>
    </row>
    <row r="407" spans="5:10">
      <c r="E407" s="21"/>
      <c r="F407" s="17"/>
      <c r="G407" s="21"/>
      <c r="H407" s="21"/>
      <c r="I407" s="21"/>
      <c r="J407" s="21"/>
    </row>
    <row r="408" spans="5:10">
      <c r="E408" s="21"/>
      <c r="F408" s="17"/>
      <c r="G408" s="21"/>
      <c r="H408" s="21"/>
      <c r="I408" s="21"/>
      <c r="J408" s="21"/>
    </row>
    <row r="409" spans="5:10">
      <c r="E409" s="21"/>
      <c r="F409" s="17"/>
      <c r="G409" s="21"/>
      <c r="H409" s="21"/>
      <c r="I409" s="21"/>
      <c r="J409" s="21"/>
    </row>
    <row r="410" spans="5:10">
      <c r="E410" s="21"/>
      <c r="F410" s="17"/>
      <c r="G410" s="21"/>
      <c r="H410" s="21"/>
      <c r="I410" s="21"/>
      <c r="J410" s="21"/>
    </row>
    <row r="411" spans="5:10">
      <c r="E411" s="21"/>
      <c r="F411" s="17"/>
      <c r="G411" s="21"/>
      <c r="H411" s="21"/>
      <c r="I411" s="21"/>
      <c r="J411" s="21"/>
    </row>
    <row r="412" spans="5:10">
      <c r="E412" s="21"/>
      <c r="F412" s="17"/>
      <c r="G412" s="21"/>
      <c r="H412" s="21"/>
      <c r="I412" s="21"/>
      <c r="J412" s="21"/>
    </row>
    <row r="413" spans="5:10">
      <c r="E413" s="21"/>
      <c r="F413" s="17"/>
      <c r="G413" s="21"/>
      <c r="H413" s="21"/>
      <c r="I413" s="21"/>
      <c r="J413" s="21"/>
    </row>
    <row r="414" spans="5:10">
      <c r="E414" s="21"/>
      <c r="F414" s="17"/>
      <c r="G414" s="21"/>
      <c r="H414" s="21"/>
      <c r="I414" s="21"/>
      <c r="J414" s="21"/>
    </row>
    <row r="415" spans="5:10">
      <c r="E415" s="21"/>
      <c r="F415" s="17"/>
      <c r="G415" s="21"/>
      <c r="H415" s="21"/>
      <c r="I415" s="21"/>
      <c r="J415" s="21"/>
    </row>
    <row r="416" spans="5:10">
      <c r="E416" s="21"/>
      <c r="F416" s="17"/>
      <c r="G416" s="21"/>
      <c r="H416" s="21"/>
      <c r="I416" s="21"/>
      <c r="J416" s="21"/>
    </row>
    <row r="417" spans="5:10">
      <c r="E417" s="21"/>
      <c r="F417" s="17"/>
      <c r="G417" s="21"/>
      <c r="H417" s="21"/>
      <c r="I417" s="21"/>
      <c r="J417" s="21"/>
    </row>
    <row r="418" spans="5:10">
      <c r="E418" s="21"/>
      <c r="F418" s="17"/>
      <c r="G418" s="21"/>
      <c r="H418" s="21"/>
      <c r="I418" s="21"/>
      <c r="J418" s="21"/>
    </row>
    <row r="419" spans="5:10">
      <c r="E419" s="21"/>
      <c r="F419" s="17"/>
      <c r="G419" s="21"/>
      <c r="H419" s="21"/>
      <c r="I419" s="21"/>
      <c r="J419" s="21"/>
    </row>
    <row r="420" spans="5:10">
      <c r="E420" s="21"/>
      <c r="F420" s="17"/>
      <c r="G420" s="21"/>
      <c r="H420" s="21"/>
      <c r="I420" s="21"/>
      <c r="J420" s="21"/>
    </row>
    <row r="421" spans="5:10">
      <c r="E421" s="21"/>
      <c r="F421" s="17"/>
      <c r="G421" s="21"/>
      <c r="H421" s="21"/>
      <c r="I421" s="21"/>
      <c r="J421" s="21"/>
    </row>
    <row r="422" spans="5:10">
      <c r="E422" s="21"/>
      <c r="F422" s="17"/>
      <c r="G422" s="21"/>
      <c r="H422" s="21"/>
      <c r="I422" s="21"/>
      <c r="J422" s="21"/>
    </row>
    <row r="423" spans="5:10">
      <c r="E423" s="21"/>
      <c r="F423" s="17"/>
      <c r="G423" s="21"/>
      <c r="H423" s="21"/>
      <c r="I423" s="21"/>
      <c r="J423" s="21"/>
    </row>
    <row r="424" spans="5:10">
      <c r="E424" s="21"/>
      <c r="F424" s="17"/>
      <c r="G424" s="21"/>
      <c r="H424" s="21"/>
      <c r="I424" s="21"/>
      <c r="J424" s="21"/>
    </row>
    <row r="425" spans="5:10">
      <c r="E425" s="21"/>
      <c r="F425" s="17"/>
      <c r="G425" s="21"/>
      <c r="H425" s="21"/>
      <c r="I425" s="21"/>
      <c r="J425" s="21"/>
    </row>
    <row r="426" spans="5:10">
      <c r="E426" s="21"/>
      <c r="F426" s="17"/>
      <c r="G426" s="21"/>
      <c r="H426" s="21"/>
      <c r="I426" s="21"/>
      <c r="J426" s="21"/>
    </row>
    <row r="427" spans="5:10">
      <c r="E427" s="21"/>
      <c r="F427" s="17"/>
      <c r="G427" s="21"/>
      <c r="H427" s="21"/>
      <c r="I427" s="21"/>
      <c r="J427" s="21"/>
    </row>
    <row r="428" spans="5:10">
      <c r="E428" s="21"/>
      <c r="F428" s="17"/>
      <c r="G428" s="21"/>
      <c r="H428" s="21"/>
      <c r="I428" s="21"/>
      <c r="J428" s="21"/>
    </row>
    <row r="429" spans="5:10">
      <c r="E429" s="21"/>
      <c r="F429" s="17"/>
      <c r="G429" s="21"/>
      <c r="H429" s="21"/>
      <c r="I429" s="21"/>
      <c r="J429" s="21"/>
    </row>
    <row r="430" spans="5:10">
      <c r="E430" s="21"/>
      <c r="F430" s="17"/>
      <c r="G430" s="21"/>
      <c r="H430" s="21"/>
      <c r="I430" s="21"/>
      <c r="J430" s="21"/>
    </row>
    <row r="431" spans="5:10">
      <c r="E431" s="21"/>
      <c r="F431" s="17"/>
      <c r="G431" s="21"/>
      <c r="H431" s="21"/>
      <c r="I431" s="21"/>
      <c r="J431" s="21"/>
    </row>
    <row r="432" spans="5: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sheetData>
  <dataConsolidate/>
  <mergeCells count="48">
    <mergeCell ref="H270:H271"/>
    <mergeCell ref="I270:I271"/>
    <mergeCell ref="A272:B272"/>
    <mergeCell ref="A270:B271"/>
    <mergeCell ref="C270:D271"/>
    <mergeCell ref="E270:E271"/>
    <mergeCell ref="F270:F271"/>
    <mergeCell ref="G270:G271"/>
    <mergeCell ref="Z170:AB170"/>
    <mergeCell ref="Z171:AG171"/>
    <mergeCell ref="B190:D190"/>
    <mergeCell ref="B195:D195"/>
    <mergeCell ref="B199:D199"/>
    <mergeCell ref="B6:D6"/>
    <mergeCell ref="A1:J1"/>
    <mergeCell ref="A2:J2"/>
    <mergeCell ref="B3:D3"/>
    <mergeCell ref="B4:D4"/>
    <mergeCell ref="B5:D5"/>
    <mergeCell ref="Z167:AG167"/>
    <mergeCell ref="AH120:AO120"/>
    <mergeCell ref="B7:D7"/>
    <mergeCell ref="A9:A11"/>
    <mergeCell ref="B9:B10"/>
    <mergeCell ref="C9:C10"/>
    <mergeCell ref="A13:J13"/>
    <mergeCell ref="T15:X15"/>
    <mergeCell ref="Z120:AF120"/>
    <mergeCell ref="AH123:AJ123"/>
    <mergeCell ref="S160:U161"/>
    <mergeCell ref="T69:X69"/>
    <mergeCell ref="T95:X95"/>
    <mergeCell ref="T120:X120"/>
    <mergeCell ref="M165:T165"/>
    <mergeCell ref="M166:O166"/>
    <mergeCell ref="M167:O167"/>
    <mergeCell ref="B203:D203"/>
    <mergeCell ref="B207:D207"/>
    <mergeCell ref="A266:B266"/>
    <mergeCell ref="A267:B267"/>
    <mergeCell ref="B217:D217"/>
    <mergeCell ref="L257:R258"/>
    <mergeCell ref="B264:D264"/>
    <mergeCell ref="B225:C225"/>
    <mergeCell ref="B226:C226"/>
    <mergeCell ref="B227:C227"/>
    <mergeCell ref="B237:D237"/>
    <mergeCell ref="B255:D255"/>
  </mergeCells>
  <dataValidations count="3">
    <dataValidation type="list" allowBlank="1" showInputMessage="1" showErrorMessage="1" sqref="B19 B25 B31 B37 B43 B49 B55 B61 B74 B81 B88 B99 B106 B113 B126 B133 B140 B147 B154 B166 B171 B176 B194 B198 B202 B206 A210:A216 D259:D263 D221:D223 D225:D227 D229:D230 D232:D236 D240 D242:D244 D246:D247 D249:D253" xr:uid="{00000000-0002-0000-1D00-000000000000}">
      <formula1>$U$1:$U$3</formula1>
    </dataValidation>
    <dataValidation type="list" allowBlank="1" showInputMessage="1" showErrorMessage="1" promptTitle="College" prompt="Choose college for graduate student.  If tuition is not allowed by sponsor, choose Not Allowed." sqref="C132:C136 C139:C143 C146:C150 C153:C157 C125:C129" xr:uid="{00000000-0002-0000-1D00-000001000000}">
      <formula1>$AH$126:$AH$161</formula1>
    </dataValidation>
    <dataValidation allowBlank="1" sqref="B228:B236" xr:uid="{00000000-0002-0000-1D00-000002000000}"/>
  </dataValidations>
  <pageMargins left="0.25" right="0.25" top="0.75" bottom="0.75" header="0.3" footer="0.3"/>
  <pageSetup scale="8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39997558519241921"/>
  </sheetPr>
  <dimension ref="A1:M9"/>
  <sheetViews>
    <sheetView zoomScale="90" zoomScaleNormal="90" workbookViewId="0">
      <selection activeCell="B4" sqref="B4"/>
    </sheetView>
  </sheetViews>
  <sheetFormatPr defaultColWidth="9.109375" defaultRowHeight="13.2"/>
  <cols>
    <col min="1" max="1" width="24.44140625" bestFit="1" customWidth="1"/>
    <col min="2" max="2" width="15.5546875" customWidth="1"/>
    <col min="3" max="3" width="20.109375" customWidth="1"/>
    <col min="4" max="4" width="22.88671875" customWidth="1"/>
  </cols>
  <sheetData>
    <row r="1" spans="1:13" ht="20.100000000000001" customHeight="1">
      <c r="A1" s="506" t="s">
        <v>79</v>
      </c>
      <c r="B1" s="651">
        <f>'Cumulative Budget Request '!B3:D3</f>
        <v>0</v>
      </c>
      <c r="C1" s="651"/>
      <c r="D1" s="651"/>
      <c r="L1">
        <v>1.5149999999999999</v>
      </c>
      <c r="M1" s="15" t="s">
        <v>31</v>
      </c>
    </row>
    <row r="2" spans="1:13" ht="20.100000000000001" customHeight="1">
      <c r="A2" s="507" t="s">
        <v>70</v>
      </c>
      <c r="B2" s="652">
        <f>'Cumulative Budget Request '!B4:D4</f>
        <v>0</v>
      </c>
      <c r="C2" s="652"/>
      <c r="D2" s="652"/>
      <c r="M2" s="3"/>
    </row>
    <row r="3" spans="1:13" ht="20.100000000000001" customHeight="1">
      <c r="A3" s="508" t="s">
        <v>84</v>
      </c>
      <c r="B3" s="653" t="str">
        <f>'Cumulative Budget Request '!B5:D5</f>
        <v>CPRIT</v>
      </c>
      <c r="C3" s="653"/>
      <c r="D3" s="653"/>
      <c r="L3">
        <v>1.5149999999999999</v>
      </c>
      <c r="M3" s="330" t="s">
        <v>32</v>
      </c>
    </row>
    <row r="4" spans="1:13" ht="20.100000000000001" customHeight="1">
      <c r="A4" s="33"/>
      <c r="B4" s="33"/>
      <c r="C4" s="33"/>
      <c r="D4" s="33"/>
      <c r="L4">
        <v>1.5149999999999999</v>
      </c>
      <c r="M4" s="15" t="s">
        <v>33</v>
      </c>
    </row>
    <row r="5" spans="1:13" ht="20.100000000000001" customHeight="1">
      <c r="A5" s="509" t="s">
        <v>338</v>
      </c>
      <c r="B5" s="510"/>
      <c r="C5" s="511"/>
      <c r="D5" s="512">
        <f>J177*'Loaded Rates'!L1</f>
        <v>0</v>
      </c>
      <c r="L5">
        <v>1.5149999999999999</v>
      </c>
      <c r="M5" s="15" t="s">
        <v>34</v>
      </c>
    </row>
    <row r="6" spans="1:13" ht="20.100000000000001" customHeight="1">
      <c r="A6" s="509" t="s">
        <v>63</v>
      </c>
      <c r="B6" s="510"/>
      <c r="C6" s="511"/>
      <c r="D6" s="512">
        <f ca="1">('Cumulative Budget Request '!J221+'Cumulative Budget Request '!J253)*'Loaded Rates'!L1</f>
        <v>0</v>
      </c>
      <c r="L6">
        <v>1.5149999999999999</v>
      </c>
      <c r="M6" s="15" t="s">
        <v>35</v>
      </c>
    </row>
    <row r="7" spans="1:13" ht="20.100000000000001" customHeight="1">
      <c r="A7" s="509" t="s">
        <v>339</v>
      </c>
      <c r="B7" s="510"/>
      <c r="C7" s="511"/>
      <c r="D7" s="512">
        <f>('Cumulative Budget Request '!J260+'Cumulative Budget Request '!J265+'Cumulative Budget Request '!J275)*'Loaded Rates'!L1</f>
        <v>0</v>
      </c>
    </row>
    <row r="8" spans="1:13" ht="20.100000000000001" customHeight="1">
      <c r="A8" s="509" t="s">
        <v>340</v>
      </c>
      <c r="B8" s="510"/>
      <c r="C8" s="511"/>
      <c r="D8" s="512" t="e">
        <f>'Cumulative Budget Request '!#REF!</f>
        <v>#REF!</v>
      </c>
    </row>
    <row r="9" spans="1:13" ht="20.100000000000001" customHeight="1">
      <c r="A9" s="513" t="s">
        <v>341</v>
      </c>
      <c r="B9" s="514"/>
      <c r="C9" s="507"/>
      <c r="D9" s="515" t="e">
        <f ca="1">SUM(D5:D8)</f>
        <v>#REF!</v>
      </c>
    </row>
  </sheetData>
  <mergeCells count="3">
    <mergeCell ref="B1:D1"/>
    <mergeCell ref="B2:D2"/>
    <mergeCell ref="B3:D3"/>
  </mergeCells>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pageSetUpPr fitToPage="1"/>
  </sheetPr>
  <dimension ref="A1:AR542"/>
  <sheetViews>
    <sheetView zoomScale="90" zoomScaleNormal="90" workbookViewId="0">
      <selection sqref="A1:O1"/>
    </sheetView>
  </sheetViews>
  <sheetFormatPr defaultColWidth="9.109375" defaultRowHeight="13.2"/>
  <cols>
    <col min="1" max="1" width="30.109375" customWidth="1"/>
    <col min="2" max="2" width="24" customWidth="1"/>
    <col min="3" max="3" width="35.44140625" bestFit="1" customWidth="1"/>
    <col min="4" max="4" width="15.5546875" customWidth="1"/>
    <col min="5" max="5" width="14.6640625" customWidth="1"/>
    <col min="6" max="6" width="14.6640625" style="4" customWidth="1"/>
    <col min="7" max="10" width="14.6640625" customWidth="1"/>
    <col min="11" max="11" width="10.33203125" customWidth="1"/>
    <col min="12" max="12" width="15.6640625" customWidth="1"/>
    <col min="13" max="13" width="16.5546875" customWidth="1"/>
    <col min="14" max="25" width="10.6640625" customWidth="1"/>
    <col min="26" max="26" width="17.88671875" customWidth="1"/>
    <col min="27" max="27" width="18.109375" customWidth="1"/>
    <col min="28" max="33" width="10.6640625" customWidth="1"/>
    <col min="34" max="34" width="36.6640625" bestFit="1" customWidth="1"/>
  </cols>
  <sheetData>
    <row r="1" spans="1:24" s="111" customFormat="1" ht="17.399999999999999">
      <c r="A1" s="611" t="s">
        <v>200</v>
      </c>
      <c r="B1" s="611"/>
      <c r="C1" s="611"/>
      <c r="D1" s="611"/>
      <c r="E1" s="611"/>
      <c r="F1" s="611"/>
      <c r="G1" s="611"/>
      <c r="H1" s="611"/>
      <c r="I1" s="611"/>
      <c r="J1" s="611"/>
      <c r="K1" s="108"/>
      <c r="M1" s="565"/>
      <c r="N1" s="110"/>
      <c r="O1" s="110"/>
      <c r="P1" s="109"/>
      <c r="U1" s="111" t="s">
        <v>328</v>
      </c>
    </row>
    <row r="2" spans="1:24" s="111" customFormat="1" ht="15">
      <c r="A2" s="697" t="s">
        <v>110</v>
      </c>
      <c r="B2" s="697"/>
      <c r="C2" s="697"/>
      <c r="D2" s="697"/>
      <c r="E2" s="697"/>
      <c r="F2" s="697"/>
      <c r="G2" s="697"/>
      <c r="H2" s="697"/>
      <c r="I2" s="697"/>
      <c r="J2" s="697"/>
      <c r="K2" s="1"/>
      <c r="L2" s="1"/>
      <c r="M2" s="1"/>
      <c r="N2" s="1"/>
      <c r="O2" s="1"/>
      <c r="P2" s="1"/>
      <c r="Q2" s="1"/>
      <c r="U2" s="111" t="s">
        <v>329</v>
      </c>
    </row>
    <row r="3" spans="1:24" s="111" customFormat="1" ht="15.6">
      <c r="A3" s="108" t="s">
        <v>79</v>
      </c>
      <c r="B3" s="643">
        <v>2104048</v>
      </c>
      <c r="C3" s="643"/>
      <c r="D3" s="643"/>
      <c r="G3" s="108"/>
      <c r="I3" s="108"/>
      <c r="J3" s="130"/>
      <c r="K3" s="108"/>
      <c r="L3" s="110"/>
      <c r="M3" s="110"/>
      <c r="N3" s="110"/>
      <c r="O3" s="110"/>
      <c r="P3" s="110"/>
      <c r="Q3" s="109"/>
      <c r="U3" s="111" t="s">
        <v>330</v>
      </c>
    </row>
    <row r="4" spans="1:24" s="111" customFormat="1" ht="15.6">
      <c r="A4" s="108" t="s">
        <v>70</v>
      </c>
      <c r="B4" s="681" t="s">
        <v>346</v>
      </c>
      <c r="C4" s="681"/>
      <c r="D4" s="681"/>
    </row>
    <row r="5" spans="1:24" s="111" customFormat="1" ht="15.6">
      <c r="A5" s="108" t="s">
        <v>84</v>
      </c>
      <c r="B5" s="681" t="s">
        <v>344</v>
      </c>
      <c r="C5" s="681"/>
      <c r="D5" s="681"/>
      <c r="F5" s="109"/>
      <c r="K5" s="108"/>
    </row>
    <row r="6" spans="1:24" s="111" customFormat="1" ht="15.6">
      <c r="A6" s="108" t="s">
        <v>182</v>
      </c>
      <c r="B6" s="609"/>
      <c r="C6" s="609"/>
      <c r="D6" s="609"/>
      <c r="K6" s="108"/>
    </row>
    <row r="7" spans="1:24" s="111" customFormat="1" ht="15.6">
      <c r="A7" s="108" t="s">
        <v>248</v>
      </c>
      <c r="B7" s="644"/>
      <c r="C7" s="644"/>
      <c r="D7" s="644"/>
      <c r="K7" s="108"/>
    </row>
    <row r="8" spans="1:24" s="111" customFormat="1" ht="15.6">
      <c r="A8" s="108"/>
      <c r="B8" s="130"/>
      <c r="C8" s="130"/>
      <c r="D8" s="130"/>
      <c r="F8" s="109"/>
      <c r="K8" s="108"/>
      <c r="L8" s="293"/>
    </row>
    <row r="9" spans="1:24" s="111" customFormat="1" ht="15.6">
      <c r="A9" s="683" t="s">
        <v>331</v>
      </c>
      <c r="B9" s="684" t="s">
        <v>332</v>
      </c>
      <c r="C9" s="684" t="s">
        <v>333</v>
      </c>
      <c r="D9" s="130"/>
      <c r="F9" s="109"/>
      <c r="K9" s="108"/>
      <c r="L9" s="293"/>
    </row>
    <row r="10" spans="1:24" s="111" customFormat="1" ht="15.6">
      <c r="A10" s="683"/>
      <c r="B10" s="684"/>
      <c r="C10" s="684"/>
      <c r="D10" s="130"/>
      <c r="F10" s="109"/>
      <c r="K10" s="108"/>
      <c r="L10" s="293"/>
    </row>
    <row r="11" spans="1:24" s="111" customFormat="1" ht="15.6">
      <c r="A11" s="683"/>
      <c r="B11" s="493">
        <f>J19+J22</f>
        <v>0</v>
      </c>
      <c r="C11" s="493">
        <v>0</v>
      </c>
      <c r="D11" s="495"/>
      <c r="F11" s="109"/>
      <c r="K11" s="108"/>
      <c r="L11" s="293"/>
    </row>
    <row r="12" spans="1:24" s="111" customFormat="1" ht="16.2" thickBot="1">
      <c r="A12" s="108"/>
      <c r="B12" s="130"/>
      <c r="C12" s="130"/>
      <c r="D12" s="130"/>
      <c r="F12" s="109"/>
      <c r="K12" s="108"/>
      <c r="L12" s="293"/>
    </row>
    <row r="13" spans="1:24" ht="15" customHeight="1" thickBot="1">
      <c r="A13" s="612" t="s">
        <v>183</v>
      </c>
      <c r="B13" s="612"/>
      <c r="C13" s="612"/>
      <c r="D13" s="612"/>
      <c r="E13" s="612"/>
      <c r="F13" s="612"/>
      <c r="G13" s="612"/>
      <c r="H13" s="612"/>
      <c r="I13" s="612"/>
      <c r="J13" s="612"/>
      <c r="K13" s="107"/>
      <c r="M13" s="37" t="s">
        <v>74</v>
      </c>
      <c r="N13" s="38"/>
      <c r="O13" s="39"/>
      <c r="P13" s="225">
        <f>'Cumulative Budget Request '!Q6</f>
        <v>566</v>
      </c>
    </row>
    <row r="14" spans="1:24" ht="13.8" thickBot="1">
      <c r="J14" s="33"/>
      <c r="M14" s="40" t="s">
        <v>75</v>
      </c>
      <c r="N14" s="41"/>
      <c r="O14" s="41"/>
      <c r="P14" s="226">
        <f>'Cumulative Budget Request '!Q7</f>
        <v>0.03</v>
      </c>
    </row>
    <row r="15" spans="1:24">
      <c r="A15" s="1" t="s">
        <v>16</v>
      </c>
      <c r="C15" s="58"/>
      <c r="D15" s="58"/>
      <c r="E15" s="8"/>
      <c r="F15" s="8"/>
      <c r="G15" s="8"/>
      <c r="H15" s="8"/>
      <c r="I15" s="8"/>
      <c r="J15" s="45"/>
      <c r="L15" s="58" t="s">
        <v>118</v>
      </c>
      <c r="M15" s="71" t="s">
        <v>80</v>
      </c>
      <c r="N15" s="71"/>
      <c r="O15" s="71" t="s">
        <v>245</v>
      </c>
      <c r="P15" s="71" t="s">
        <v>108</v>
      </c>
      <c r="Q15" s="71" t="s">
        <v>18</v>
      </c>
      <c r="R15" s="71"/>
      <c r="T15" s="660" t="s">
        <v>116</v>
      </c>
      <c r="U15" s="660"/>
      <c r="V15" s="660"/>
      <c r="W15" s="660"/>
      <c r="X15" s="660"/>
    </row>
    <row r="16" spans="1:24">
      <c r="A16" s="1" t="s">
        <v>17</v>
      </c>
      <c r="C16" s="92"/>
      <c r="D16" s="92"/>
      <c r="E16" s="18" t="s">
        <v>2</v>
      </c>
      <c r="F16" s="18" t="s">
        <v>3</v>
      </c>
      <c r="G16" s="18" t="s">
        <v>4</v>
      </c>
      <c r="H16" s="18" t="s">
        <v>8</v>
      </c>
      <c r="I16" s="18" t="s">
        <v>9</v>
      </c>
      <c r="J16" s="46" t="s">
        <v>1</v>
      </c>
      <c r="L16" s="78" t="s">
        <v>117</v>
      </c>
      <c r="M16" s="46" t="s">
        <v>15</v>
      </c>
      <c r="N16" s="46" t="s">
        <v>245</v>
      </c>
      <c r="O16" s="46" t="s">
        <v>101</v>
      </c>
      <c r="P16" s="46" t="s">
        <v>109</v>
      </c>
      <c r="Q16" s="46" t="s">
        <v>111</v>
      </c>
      <c r="R16" s="46" t="s">
        <v>101</v>
      </c>
      <c r="S16" s="23"/>
      <c r="T16" s="24" t="s">
        <v>31</v>
      </c>
      <c r="U16" s="15" t="s">
        <v>32</v>
      </c>
      <c r="V16" s="15" t="s">
        <v>33</v>
      </c>
      <c r="W16" s="15" t="s">
        <v>34</v>
      </c>
      <c r="X16" s="15" t="s">
        <v>35</v>
      </c>
    </row>
    <row r="17" spans="1:28">
      <c r="A17" s="58" t="s">
        <v>61</v>
      </c>
      <c r="B17" s="58" t="s">
        <v>62</v>
      </c>
      <c r="D17" s="4"/>
      <c r="E17" s="3"/>
      <c r="F17" s="3"/>
      <c r="G17" s="3"/>
      <c r="H17" s="3"/>
      <c r="I17" s="3"/>
      <c r="J17" s="47"/>
      <c r="L17" s="24"/>
      <c r="M17" s="63"/>
      <c r="N17" s="63"/>
      <c r="O17" s="63"/>
      <c r="P17" s="229"/>
      <c r="Q17" s="63"/>
      <c r="R17" s="229"/>
      <c r="S17" s="3"/>
      <c r="T17" s="24"/>
      <c r="U17" s="15"/>
      <c r="V17" s="15"/>
      <c r="W17" s="15"/>
      <c r="X17" s="15"/>
      <c r="Y17" s="4"/>
      <c r="Z17" s="4"/>
      <c r="AA17" s="4"/>
      <c r="AB17" s="4"/>
    </row>
    <row r="18" spans="1:28">
      <c r="A18" s="103"/>
      <c r="B18" s="15" t="s">
        <v>334</v>
      </c>
      <c r="D18" s="34" t="s">
        <v>121</v>
      </c>
      <c r="E18" s="100">
        <f>ROUND($Q18*$R18,6)</f>
        <v>0</v>
      </c>
      <c r="F18" s="100">
        <f>ROUND($Q19*$R19,6)</f>
        <v>0</v>
      </c>
      <c r="G18" s="100">
        <f>ROUND($Q20*$R20,6)</f>
        <v>0</v>
      </c>
      <c r="H18" s="100">
        <f>ROUND($Q21*$R21,6)</f>
        <v>0</v>
      </c>
      <c r="I18" s="100">
        <f>ROUND($Q22*$R22,6)</f>
        <v>0</v>
      </c>
      <c r="J18" s="47"/>
      <c r="L18" s="150">
        <v>0</v>
      </c>
      <c r="M18" s="230">
        <f>ROUND(L18/12,2)</f>
        <v>0</v>
      </c>
      <c r="N18" s="230">
        <v>0</v>
      </c>
      <c r="O18" s="224">
        <v>0</v>
      </c>
      <c r="P18" s="227">
        <v>1.03</v>
      </c>
      <c r="Q18" s="228">
        <v>0</v>
      </c>
      <c r="R18" s="224">
        <v>12</v>
      </c>
      <c r="S18" s="3"/>
      <c r="T18" s="25" t="e">
        <f>(E20+E21)/E19</f>
        <v>#DIV/0!</v>
      </c>
      <c r="U18" s="25" t="e">
        <f>(F20+F21)/F19</f>
        <v>#DIV/0!</v>
      </c>
      <c r="V18" s="25" t="e">
        <f>(G20+G21)/G19</f>
        <v>#DIV/0!</v>
      </c>
      <c r="W18" s="25" t="e">
        <f>(H20+H21)/H19</f>
        <v>#DIV/0!</v>
      </c>
      <c r="X18" s="25" t="e">
        <f>(I20+I21)/I19</f>
        <v>#DIV/0!</v>
      </c>
      <c r="Y18" s="4"/>
      <c r="Z18" s="4"/>
      <c r="AA18" s="4"/>
      <c r="AB18" s="4"/>
    </row>
    <row r="19" spans="1:28">
      <c r="B19" s="29" t="s">
        <v>328</v>
      </c>
      <c r="C19" s="100"/>
      <c r="D19" s="74" t="s">
        <v>15</v>
      </c>
      <c r="E19" s="57">
        <f>ROUND((M18+N18)*E18*P18,0)</f>
        <v>0</v>
      </c>
      <c r="F19" s="57">
        <f>ROUND((M18+N18)*F18*P18*P19,0)</f>
        <v>0</v>
      </c>
      <c r="G19" s="57">
        <f>ROUND((M18+N18)*G18*P18*P19*P20,0)</f>
        <v>0</v>
      </c>
      <c r="H19" s="57">
        <f>ROUND((M18+N18)*H18*P18*P19*P20*P21,0)</f>
        <v>0</v>
      </c>
      <c r="I19" s="57">
        <f>ROUND((M18+N18)*I18*P18*P19*P20*P21*P22,0)</f>
        <v>0</v>
      </c>
      <c r="J19" s="172">
        <f>SUM(E19:I19)</f>
        <v>0</v>
      </c>
      <c r="L19" s="231"/>
      <c r="M19" s="63"/>
      <c r="N19" s="63"/>
      <c r="O19" s="63"/>
      <c r="P19" s="227">
        <v>1.03</v>
      </c>
      <c r="Q19" s="228">
        <v>0</v>
      </c>
      <c r="R19" s="224">
        <v>12</v>
      </c>
      <c r="S19" s="17"/>
    </row>
    <row r="20" spans="1:28">
      <c r="A20" s="10"/>
      <c r="B20" s="4"/>
      <c r="C20" s="100"/>
      <c r="D20" s="74" t="s">
        <v>30</v>
      </c>
      <c r="E20" s="57">
        <f>ROUND(E19*$P$13,0)</f>
        <v>0</v>
      </c>
      <c r="F20" s="57">
        <f>ROUND(F19*$P$13,0)</f>
        <v>0</v>
      </c>
      <c r="G20" s="57">
        <f>ROUND(G19*$P$13,0)</f>
        <v>0</v>
      </c>
      <c r="H20" s="57">
        <f>ROUND(H19*$P$13,0)</f>
        <v>0</v>
      </c>
      <c r="I20" s="57">
        <f>ROUND(I19*$P$13,0)</f>
        <v>0</v>
      </c>
      <c r="J20" s="172">
        <f>SUM(E20:I20)</f>
        <v>0</v>
      </c>
      <c r="L20" s="231"/>
      <c r="M20" s="63"/>
      <c r="N20" s="63"/>
      <c r="O20" s="63"/>
      <c r="P20" s="227">
        <v>1.03</v>
      </c>
      <c r="Q20" s="228">
        <v>0</v>
      </c>
      <c r="R20" s="224">
        <v>12</v>
      </c>
      <c r="S20" s="17"/>
      <c r="T20" s="25"/>
      <c r="U20" s="25"/>
      <c r="V20" s="25"/>
      <c r="W20" s="25"/>
      <c r="X20" s="25"/>
    </row>
    <row r="21" spans="1:28" ht="15">
      <c r="A21" s="10"/>
      <c r="B21" s="4"/>
      <c r="C21" s="100"/>
      <c r="D21" s="74" t="s">
        <v>29</v>
      </c>
      <c r="E21" s="184">
        <f>ROUND($P$14*E18,0)</f>
        <v>0</v>
      </c>
      <c r="F21" s="184">
        <f>ROUND($P$14*F18,0)</f>
        <v>0</v>
      </c>
      <c r="G21" s="184">
        <f>ROUND($P$14*G18,0)</f>
        <v>0</v>
      </c>
      <c r="H21" s="184">
        <f>ROUND($P$14*H18,0)</f>
        <v>0</v>
      </c>
      <c r="I21" s="184">
        <f>ROUND($P$14*I18,0)</f>
        <v>0</v>
      </c>
      <c r="J21" s="181">
        <f>SUM(E21:I21)</f>
        <v>0</v>
      </c>
      <c r="L21" s="231"/>
      <c r="M21" s="63"/>
      <c r="N21" s="63"/>
      <c r="O21" s="63"/>
      <c r="P21" s="227">
        <v>1.03</v>
      </c>
      <c r="Q21" s="228">
        <v>0</v>
      </c>
      <c r="R21" s="224">
        <v>12</v>
      </c>
      <c r="S21" s="17"/>
      <c r="T21" s="25"/>
      <c r="U21" s="25"/>
      <c r="V21" s="25"/>
      <c r="W21" s="25"/>
      <c r="X21" s="25"/>
    </row>
    <row r="22" spans="1:28">
      <c r="A22" s="10"/>
      <c r="B22" s="4"/>
      <c r="C22" s="100"/>
      <c r="D22" s="77" t="s">
        <v>171</v>
      </c>
      <c r="E22" s="185">
        <f>SUM(E20:E21)</f>
        <v>0</v>
      </c>
      <c r="F22" s="185">
        <f t="shared" ref="F22:I22" si="0">SUM(F20:F21)</f>
        <v>0</v>
      </c>
      <c r="G22" s="185">
        <f t="shared" si="0"/>
        <v>0</v>
      </c>
      <c r="H22" s="185">
        <f t="shared" si="0"/>
        <v>0</v>
      </c>
      <c r="I22" s="185">
        <f t="shared" si="0"/>
        <v>0</v>
      </c>
      <c r="J22" s="186">
        <f>SUM(J20:J21)</f>
        <v>0</v>
      </c>
      <c r="L22" s="231"/>
      <c r="M22" s="63"/>
      <c r="N22" s="63"/>
      <c r="O22" s="63"/>
      <c r="P22" s="227">
        <v>1.03</v>
      </c>
      <c r="Q22" s="228">
        <v>0</v>
      </c>
      <c r="R22" s="224">
        <v>12</v>
      </c>
      <c r="S22" s="17"/>
      <c r="T22" s="25"/>
      <c r="U22" s="25"/>
      <c r="V22" s="25"/>
      <c r="W22" s="25"/>
      <c r="X22" s="25"/>
    </row>
    <row r="23" spans="1:28">
      <c r="A23" s="10"/>
      <c r="B23" s="4"/>
      <c r="C23" s="100"/>
      <c r="D23" s="74"/>
      <c r="E23" s="17"/>
      <c r="F23" s="17"/>
      <c r="G23" s="17"/>
      <c r="H23" s="17"/>
      <c r="I23" s="17"/>
      <c r="J23" s="26"/>
      <c r="L23" s="231"/>
      <c r="M23" s="63"/>
      <c r="N23" s="63"/>
      <c r="O23" s="63"/>
      <c r="P23" s="32"/>
      <c r="Q23" s="63"/>
      <c r="R23" s="32"/>
      <c r="S23" s="17"/>
      <c r="T23" s="5"/>
      <c r="U23" s="4"/>
    </row>
    <row r="24" spans="1:28">
      <c r="A24" s="494"/>
      <c r="B24" s="15" t="s">
        <v>334</v>
      </c>
      <c r="C24" s="101"/>
      <c r="D24" s="34" t="s">
        <v>121</v>
      </c>
      <c r="E24" s="100">
        <f>ROUND($Q24*$R24,6)</f>
        <v>0</v>
      </c>
      <c r="F24" s="100">
        <f>ROUND($Q25*$R25,6)</f>
        <v>0</v>
      </c>
      <c r="G24" s="100">
        <f>ROUND($Q26*$R26,6)</f>
        <v>0</v>
      </c>
      <c r="H24" s="100">
        <f>ROUND($Q27*$R27,6)</f>
        <v>0</v>
      </c>
      <c r="I24" s="100">
        <f>ROUND($Q28*$R28,6)</f>
        <v>0</v>
      </c>
      <c r="J24" s="47"/>
      <c r="L24" s="150">
        <v>0</v>
      </c>
      <c r="M24" s="230">
        <f>ROUND(L24/12,2)</f>
        <v>0</v>
      </c>
      <c r="N24" s="230">
        <v>0</v>
      </c>
      <c r="O24" s="224">
        <v>0</v>
      </c>
      <c r="P24" s="227">
        <v>1.03</v>
      </c>
      <c r="Q24" s="228">
        <v>0</v>
      </c>
      <c r="R24" s="76">
        <f>$R$18</f>
        <v>12</v>
      </c>
      <c r="S24" s="3"/>
      <c r="T24" s="25" t="e">
        <f>(E26+E27)/E25</f>
        <v>#DIV/0!</v>
      </c>
      <c r="U24" s="25" t="e">
        <f>(F26+F27)/F25</f>
        <v>#DIV/0!</v>
      </c>
      <c r="V24" s="25" t="e">
        <f>(G26+G27)/G25</f>
        <v>#DIV/0!</v>
      </c>
      <c r="W24" s="25" t="e">
        <f>(H26+H27)/H25</f>
        <v>#DIV/0!</v>
      </c>
      <c r="X24" s="25" t="e">
        <f>(I26+I27)/I25</f>
        <v>#DIV/0!</v>
      </c>
    </row>
    <row r="25" spans="1:28">
      <c r="A25" s="10"/>
      <c r="B25" s="29" t="s">
        <v>328</v>
      </c>
      <c r="C25" s="100"/>
      <c r="D25" s="74" t="s">
        <v>15</v>
      </c>
      <c r="E25" s="57">
        <f>ROUND((M24+N24)*E24*P24,0)</f>
        <v>0</v>
      </c>
      <c r="F25" s="57">
        <f>ROUND((M24+N24)*F24*P24*P25,0)</f>
        <v>0</v>
      </c>
      <c r="G25" s="57">
        <f>ROUND((M24+N24)*G24*P24*P25*P26,0)</f>
        <v>0</v>
      </c>
      <c r="H25" s="57">
        <f>ROUND((M24+N24)*H24*P24*P25*P26*P27,0)</f>
        <v>0</v>
      </c>
      <c r="I25" s="57">
        <f>ROUND((M24+N24)*I24*P24*P25*P26*P27*P28,0)</f>
        <v>0</v>
      </c>
      <c r="J25" s="172">
        <f>SUM(E25:I25)</f>
        <v>0</v>
      </c>
      <c r="L25" s="231"/>
      <c r="M25" s="63"/>
      <c r="N25" s="63"/>
      <c r="O25" s="63"/>
      <c r="P25" s="227">
        <v>1.03</v>
      </c>
      <c r="Q25" s="228">
        <v>0</v>
      </c>
      <c r="R25" s="76">
        <f>$R$19</f>
        <v>12</v>
      </c>
      <c r="S25" s="17"/>
    </row>
    <row r="26" spans="1:28" ht="15" customHeight="1">
      <c r="A26" s="10"/>
      <c r="B26" s="4"/>
      <c r="C26" s="100"/>
      <c r="D26" s="74" t="s">
        <v>30</v>
      </c>
      <c r="E26" s="57">
        <f>ROUND(E25*$P$13,0)</f>
        <v>0</v>
      </c>
      <c r="F26" s="57">
        <f>ROUND(F25*$P$13,0)</f>
        <v>0</v>
      </c>
      <c r="G26" s="57">
        <f>ROUND(G25*$P$13,0)</f>
        <v>0</v>
      </c>
      <c r="H26" s="57">
        <f>ROUND(H25*$P$13,0)</f>
        <v>0</v>
      </c>
      <c r="I26" s="57">
        <f>ROUND(I25*$P$13,0)</f>
        <v>0</v>
      </c>
      <c r="J26" s="172">
        <f>SUM(E26:I26)</f>
        <v>0</v>
      </c>
      <c r="L26" s="231"/>
      <c r="M26" s="63"/>
      <c r="N26" s="63"/>
      <c r="O26" s="63"/>
      <c r="P26" s="227">
        <v>1.03</v>
      </c>
      <c r="Q26" s="228">
        <v>0</v>
      </c>
      <c r="R26" s="76">
        <f>$R$20</f>
        <v>12</v>
      </c>
      <c r="S26" s="17"/>
      <c r="T26" s="25"/>
      <c r="U26" s="25"/>
      <c r="V26" s="25"/>
      <c r="W26" s="25"/>
      <c r="X26" s="25"/>
    </row>
    <row r="27" spans="1:28" ht="13.5" customHeight="1">
      <c r="A27" s="10"/>
      <c r="B27" s="4"/>
      <c r="C27" s="100"/>
      <c r="D27" s="74" t="s">
        <v>29</v>
      </c>
      <c r="E27" s="184">
        <f>ROUND($P$14*E24,0)</f>
        <v>0</v>
      </c>
      <c r="F27" s="184">
        <f>ROUND($P$14*F24,0)</f>
        <v>0</v>
      </c>
      <c r="G27" s="184">
        <f>ROUND($P$14*G24,0)</f>
        <v>0</v>
      </c>
      <c r="H27" s="184">
        <f>ROUND($P$14*H24,0)</f>
        <v>0</v>
      </c>
      <c r="I27" s="184">
        <f>ROUND($P$14*I24,0)</f>
        <v>0</v>
      </c>
      <c r="J27" s="181">
        <f>SUM(E27:I27)</f>
        <v>0</v>
      </c>
      <c r="L27" s="231"/>
      <c r="M27" s="63"/>
      <c r="N27" s="63"/>
      <c r="O27" s="63"/>
      <c r="P27" s="227">
        <v>1.03</v>
      </c>
      <c r="Q27" s="228">
        <v>0</v>
      </c>
      <c r="R27" s="76">
        <f>$R$21</f>
        <v>12</v>
      </c>
      <c r="S27" s="17"/>
      <c r="T27" s="25"/>
      <c r="U27" s="25"/>
      <c r="V27" s="25"/>
      <c r="W27" s="25"/>
      <c r="X27" s="25"/>
    </row>
    <row r="28" spans="1:28">
      <c r="A28" s="10"/>
      <c r="B28" s="4"/>
      <c r="C28" s="100"/>
      <c r="D28" s="77" t="s">
        <v>171</v>
      </c>
      <c r="E28" s="185">
        <f>SUM(E26:E27)</f>
        <v>0</v>
      </c>
      <c r="F28" s="185">
        <f t="shared" ref="F28:I28" si="1">SUM(F26:F27)</f>
        <v>0</v>
      </c>
      <c r="G28" s="185">
        <f t="shared" si="1"/>
        <v>0</v>
      </c>
      <c r="H28" s="185">
        <f t="shared" si="1"/>
        <v>0</v>
      </c>
      <c r="I28" s="185">
        <f t="shared" si="1"/>
        <v>0</v>
      </c>
      <c r="J28" s="186">
        <f>SUM(J26:J27)</f>
        <v>0</v>
      </c>
      <c r="L28" s="231"/>
      <c r="M28" s="63"/>
      <c r="N28" s="63"/>
      <c r="O28" s="63"/>
      <c r="P28" s="227">
        <v>1.03</v>
      </c>
      <c r="Q28" s="228">
        <v>0</v>
      </c>
      <c r="R28" s="76">
        <f>$R$22</f>
        <v>12</v>
      </c>
      <c r="S28" s="17"/>
      <c r="T28" s="25"/>
      <c r="U28" s="25"/>
      <c r="V28" s="25"/>
      <c r="W28" s="25"/>
      <c r="X28" s="25"/>
    </row>
    <row r="29" spans="1:28">
      <c r="A29" s="10"/>
      <c r="B29" s="4"/>
      <c r="C29" s="100"/>
      <c r="D29" s="74"/>
      <c r="E29" s="17"/>
      <c r="F29" s="17"/>
      <c r="G29" s="17"/>
      <c r="H29" s="17"/>
      <c r="I29" s="17"/>
      <c r="J29" s="26"/>
      <c r="L29" s="231"/>
      <c r="M29" s="63"/>
      <c r="N29" s="63"/>
      <c r="O29" s="63"/>
      <c r="P29" s="32"/>
      <c r="Q29" s="63"/>
      <c r="R29" s="32"/>
      <c r="S29" s="17"/>
      <c r="T29" s="5"/>
      <c r="U29" s="4"/>
    </row>
    <row r="30" spans="1:28">
      <c r="A30" s="103"/>
      <c r="B30" s="15" t="s">
        <v>60</v>
      </c>
      <c r="C30" s="101"/>
      <c r="D30" s="34" t="s">
        <v>121</v>
      </c>
      <c r="E30" s="100">
        <f>ROUND($Q30*$R30,6)</f>
        <v>0</v>
      </c>
      <c r="F30" s="100">
        <f>ROUND($Q31*$R31,6)</f>
        <v>0</v>
      </c>
      <c r="G30" s="100">
        <f>ROUND($Q32*$R32,6)</f>
        <v>0</v>
      </c>
      <c r="H30" s="100">
        <f>ROUND($Q33*$R33,6)</f>
        <v>0</v>
      </c>
      <c r="I30" s="100">
        <f>ROUND($Q34*$R34,6)</f>
        <v>0</v>
      </c>
      <c r="J30" s="47"/>
      <c r="L30" s="150">
        <v>0</v>
      </c>
      <c r="M30" s="230">
        <f>ROUND(L30/12,2)</f>
        <v>0</v>
      </c>
      <c r="N30" s="230">
        <v>0</v>
      </c>
      <c r="O30" s="224">
        <v>0</v>
      </c>
      <c r="P30" s="227">
        <v>1.03</v>
      </c>
      <c r="Q30" s="228">
        <v>0</v>
      </c>
      <c r="R30" s="76">
        <f>$R$18</f>
        <v>12</v>
      </c>
      <c r="S30" s="3"/>
      <c r="T30" s="25" t="e">
        <f>(E32+E33)/E31</f>
        <v>#DIV/0!</v>
      </c>
      <c r="U30" s="25" t="e">
        <f>(F32+F33)/F31</f>
        <v>#DIV/0!</v>
      </c>
      <c r="V30" s="25" t="e">
        <f>(G32+G33)/G31</f>
        <v>#DIV/0!</v>
      </c>
      <c r="W30" s="25" t="e">
        <f>(H32+H33)/H31</f>
        <v>#DIV/0!</v>
      </c>
      <c r="X30" s="25" t="e">
        <f>(I32+I33)/I31</f>
        <v>#DIV/0!</v>
      </c>
    </row>
    <row r="31" spans="1:28">
      <c r="B31" s="29" t="s">
        <v>328</v>
      </c>
      <c r="C31" s="100"/>
      <c r="D31" s="74" t="s">
        <v>15</v>
      </c>
      <c r="E31" s="57">
        <f>ROUND((M30+N30)*E30*P30,0)</f>
        <v>0</v>
      </c>
      <c r="F31" s="57">
        <f>ROUND((M30+N30)*F30*P30*P31,0)</f>
        <v>0</v>
      </c>
      <c r="G31" s="57">
        <f>ROUND((M30+N30)*G30*P30*P31*P32,0)</f>
        <v>0</v>
      </c>
      <c r="H31" s="57">
        <f>ROUND((M30+N30)*H30*P30*P31*P32*P33,0)</f>
        <v>0</v>
      </c>
      <c r="I31" s="57">
        <f>ROUND((M30+N30)*I30*P30*P31*P32*P33*P34,0)</f>
        <v>0</v>
      </c>
      <c r="J31" s="172">
        <f>SUM(E31:I31)</f>
        <v>0</v>
      </c>
      <c r="L31" s="231"/>
      <c r="M31" s="63"/>
      <c r="N31" s="63"/>
      <c r="O31" s="63"/>
      <c r="P31" s="227">
        <v>1.03</v>
      </c>
      <c r="Q31" s="228">
        <v>0</v>
      </c>
      <c r="R31" s="76">
        <f>$R$19</f>
        <v>12</v>
      </c>
      <c r="S31" s="17"/>
    </row>
    <row r="32" spans="1:28">
      <c r="A32" s="10"/>
      <c r="B32" s="4"/>
      <c r="C32" s="100"/>
      <c r="D32" s="74" t="s">
        <v>30</v>
      </c>
      <c r="E32" s="57">
        <f>ROUND(E31*$P$13,0)</f>
        <v>0</v>
      </c>
      <c r="F32" s="57">
        <f>ROUND(F31*$P$13,0)</f>
        <v>0</v>
      </c>
      <c r="G32" s="57">
        <f>ROUND(G31*$P$13,0)</f>
        <v>0</v>
      </c>
      <c r="H32" s="57">
        <f>ROUND(H31*$P$13,0)</f>
        <v>0</v>
      </c>
      <c r="I32" s="57">
        <f>ROUND(I31*$P$13,0)</f>
        <v>0</v>
      </c>
      <c r="J32" s="172">
        <f>SUM(E32:I32)</f>
        <v>0</v>
      </c>
      <c r="L32" s="231"/>
      <c r="M32" s="63"/>
      <c r="N32" s="63"/>
      <c r="O32" s="63"/>
      <c r="P32" s="227">
        <v>1.03</v>
      </c>
      <c r="Q32" s="228">
        <v>0</v>
      </c>
      <c r="R32" s="76">
        <f>$R$20</f>
        <v>12</v>
      </c>
      <c r="S32" s="17"/>
      <c r="T32" s="25"/>
      <c r="U32" s="25"/>
      <c r="V32" s="25"/>
      <c r="W32" s="25"/>
      <c r="X32" s="25"/>
    </row>
    <row r="33" spans="1:24" ht="15">
      <c r="A33" s="10"/>
      <c r="B33" s="4"/>
      <c r="C33" s="100"/>
      <c r="D33" s="74" t="s">
        <v>29</v>
      </c>
      <c r="E33" s="184">
        <f>ROUND($P$14*E30,0)</f>
        <v>0</v>
      </c>
      <c r="F33" s="184">
        <f>ROUND($P$14*F30,0)</f>
        <v>0</v>
      </c>
      <c r="G33" s="184">
        <f>ROUND($P$14*G30,0)</f>
        <v>0</v>
      </c>
      <c r="H33" s="184">
        <f>ROUND($P$14*H30,0)</f>
        <v>0</v>
      </c>
      <c r="I33" s="184">
        <f>ROUND($P$14*I30,0)</f>
        <v>0</v>
      </c>
      <c r="J33" s="181">
        <f>SUM(E33:I33)</f>
        <v>0</v>
      </c>
      <c r="L33" s="231"/>
      <c r="M33" s="63"/>
      <c r="N33" s="63"/>
      <c r="O33" s="63"/>
      <c r="P33" s="227">
        <v>1.03</v>
      </c>
      <c r="Q33" s="228">
        <v>0</v>
      </c>
      <c r="R33" s="76">
        <f>$R$21</f>
        <v>12</v>
      </c>
      <c r="S33" s="17"/>
      <c r="T33" s="25"/>
      <c r="U33" s="25"/>
      <c r="V33" s="25"/>
      <c r="W33" s="25"/>
      <c r="X33" s="25"/>
    </row>
    <row r="34" spans="1:24">
      <c r="A34" s="10"/>
      <c r="B34" s="4"/>
      <c r="C34" s="100"/>
      <c r="D34" s="77" t="s">
        <v>171</v>
      </c>
      <c r="E34" s="185">
        <f>SUM(E32:E33)</f>
        <v>0</v>
      </c>
      <c r="F34" s="185">
        <f t="shared" ref="F34:I34" si="2">SUM(F32:F33)</f>
        <v>0</v>
      </c>
      <c r="G34" s="185">
        <f t="shared" si="2"/>
        <v>0</v>
      </c>
      <c r="H34" s="185">
        <f t="shared" si="2"/>
        <v>0</v>
      </c>
      <c r="I34" s="185">
        <f t="shared" si="2"/>
        <v>0</v>
      </c>
      <c r="J34" s="186">
        <f>SUM(J32:J33)</f>
        <v>0</v>
      </c>
      <c r="L34" s="231"/>
      <c r="M34" s="63"/>
      <c r="N34" s="63"/>
      <c r="O34" s="63"/>
      <c r="P34" s="227">
        <v>1.03</v>
      </c>
      <c r="Q34" s="228">
        <v>0</v>
      </c>
      <c r="R34" s="76">
        <f>$R$22</f>
        <v>12</v>
      </c>
      <c r="S34" s="17"/>
      <c r="T34" s="25"/>
      <c r="U34" s="25"/>
      <c r="V34" s="25"/>
      <c r="W34" s="25"/>
      <c r="X34" s="25"/>
    </row>
    <row r="35" spans="1:24">
      <c r="A35" s="10"/>
      <c r="B35" s="4"/>
      <c r="C35" s="100"/>
      <c r="D35" s="74"/>
      <c r="E35" s="17"/>
      <c r="F35" s="17"/>
      <c r="G35" s="17"/>
      <c r="H35" s="17"/>
      <c r="I35" s="17"/>
      <c r="J35" s="26"/>
      <c r="L35" s="231"/>
      <c r="M35" s="63"/>
      <c r="N35" s="63"/>
      <c r="O35" s="63"/>
      <c r="P35" s="32"/>
      <c r="Q35" s="63"/>
      <c r="R35" s="32"/>
      <c r="S35" s="17"/>
      <c r="T35" s="5"/>
      <c r="U35" s="4"/>
    </row>
    <row r="36" spans="1:24">
      <c r="A36" s="104"/>
      <c r="B36" s="15" t="s">
        <v>60</v>
      </c>
      <c r="C36" s="101"/>
      <c r="D36" s="34" t="s">
        <v>121</v>
      </c>
      <c r="E36" s="100">
        <f>ROUND($Q36*$R36,6)</f>
        <v>0</v>
      </c>
      <c r="F36" s="100">
        <f>ROUND($Q37*$R37,6)</f>
        <v>0</v>
      </c>
      <c r="G36" s="100">
        <f>ROUND($Q38*$R38,6)</f>
        <v>0</v>
      </c>
      <c r="H36" s="100">
        <f>ROUND($Q39*$R39,6)</f>
        <v>0</v>
      </c>
      <c r="I36" s="100">
        <f>ROUND($Q40*$R40,6)</f>
        <v>0</v>
      </c>
      <c r="J36" s="47"/>
      <c r="L36" s="150">
        <v>0</v>
      </c>
      <c r="M36" s="230">
        <f>ROUND(L36/12,2)</f>
        <v>0</v>
      </c>
      <c r="N36" s="230">
        <v>0</v>
      </c>
      <c r="O36" s="224">
        <v>0</v>
      </c>
      <c r="P36" s="227">
        <v>1.03</v>
      </c>
      <c r="Q36" s="228">
        <v>0</v>
      </c>
      <c r="R36" s="76">
        <f>$R$18</f>
        <v>12</v>
      </c>
      <c r="S36" s="3"/>
      <c r="T36" s="25" t="e">
        <f>(E38+E39)/E37</f>
        <v>#DIV/0!</v>
      </c>
      <c r="U36" s="25" t="e">
        <f>(F38+F39)/F37</f>
        <v>#DIV/0!</v>
      </c>
      <c r="V36" s="25" t="e">
        <f>(G38+G39)/G37</f>
        <v>#DIV/0!</v>
      </c>
      <c r="W36" s="25" t="e">
        <f>(H38+H39)/H37</f>
        <v>#DIV/0!</v>
      </c>
      <c r="X36" s="25" t="e">
        <f>(I38+I39)/I37</f>
        <v>#DIV/0!</v>
      </c>
    </row>
    <row r="37" spans="1:24">
      <c r="A37" s="10"/>
      <c r="B37" s="29" t="s">
        <v>328</v>
      </c>
      <c r="C37" s="100"/>
      <c r="D37" s="74" t="s">
        <v>15</v>
      </c>
      <c r="E37" s="57">
        <f>ROUND((M36+N36)*E36*P36,0)</f>
        <v>0</v>
      </c>
      <c r="F37" s="57">
        <f>ROUND((M36+N36)*F36*P36*P37,0)</f>
        <v>0</v>
      </c>
      <c r="G37" s="57">
        <f>ROUND((M36+N36)*G36*P36*P37*P38,0)</f>
        <v>0</v>
      </c>
      <c r="H37" s="57">
        <f>ROUND((M36+N36)*H36*P36*P37*P38*P39,0)</f>
        <v>0</v>
      </c>
      <c r="I37" s="57">
        <f>ROUND((M36+N36)*I36*P36*P37*P38*P39*P40,0)</f>
        <v>0</v>
      </c>
      <c r="J37" s="172">
        <f>SUM(E37:I37)</f>
        <v>0</v>
      </c>
      <c r="L37" s="231"/>
      <c r="M37" s="63"/>
      <c r="N37" s="63"/>
      <c r="O37" s="63"/>
      <c r="P37" s="227">
        <v>1.03</v>
      </c>
      <c r="Q37" s="228">
        <v>0</v>
      </c>
      <c r="R37" s="76">
        <f>$R$19</f>
        <v>12</v>
      </c>
      <c r="S37" s="17"/>
    </row>
    <row r="38" spans="1:24">
      <c r="A38" s="10"/>
      <c r="B38" s="4"/>
      <c r="C38" s="100"/>
      <c r="D38" s="74" t="s">
        <v>30</v>
      </c>
      <c r="E38" s="57">
        <f>ROUND(E37*$P$13,0)</f>
        <v>0</v>
      </c>
      <c r="F38" s="57">
        <f>ROUND(F37*$P$13,0)</f>
        <v>0</v>
      </c>
      <c r="G38" s="57">
        <f>ROUND(G37*$P$13,0)</f>
        <v>0</v>
      </c>
      <c r="H38" s="57">
        <f>ROUND(H37*$P$13,0)</f>
        <v>0</v>
      </c>
      <c r="I38" s="57">
        <f>ROUND(I37*$P$13,0)</f>
        <v>0</v>
      </c>
      <c r="J38" s="172">
        <f>SUM(E38:I38)</f>
        <v>0</v>
      </c>
      <c r="L38" s="231"/>
      <c r="M38" s="63"/>
      <c r="N38" s="63"/>
      <c r="O38" s="63"/>
      <c r="P38" s="227">
        <v>1.03</v>
      </c>
      <c r="Q38" s="228">
        <v>0</v>
      </c>
      <c r="R38" s="76">
        <f>$R$20</f>
        <v>12</v>
      </c>
      <c r="S38" s="17"/>
      <c r="T38" s="25"/>
      <c r="U38" s="25"/>
      <c r="V38" s="25"/>
      <c r="W38" s="25"/>
      <c r="X38" s="25"/>
    </row>
    <row r="39" spans="1:24" ht="15">
      <c r="A39" s="10"/>
      <c r="B39" s="4"/>
      <c r="C39" s="100"/>
      <c r="D39" s="74" t="s">
        <v>29</v>
      </c>
      <c r="E39" s="184">
        <f>ROUND($P$14*E36,0)</f>
        <v>0</v>
      </c>
      <c r="F39" s="184">
        <f>ROUND($P$14*F36,0)</f>
        <v>0</v>
      </c>
      <c r="G39" s="184">
        <f>ROUND($P$14*G36,0)</f>
        <v>0</v>
      </c>
      <c r="H39" s="184">
        <f>ROUND($P$14*H36,0)</f>
        <v>0</v>
      </c>
      <c r="I39" s="184">
        <f>ROUND($P$14*I36,0)</f>
        <v>0</v>
      </c>
      <c r="J39" s="181">
        <f>SUM(E39:I39)</f>
        <v>0</v>
      </c>
      <c r="L39" s="231"/>
      <c r="M39" s="63"/>
      <c r="N39" s="63"/>
      <c r="O39" s="63"/>
      <c r="P39" s="227">
        <v>1.03</v>
      </c>
      <c r="Q39" s="228">
        <v>0</v>
      </c>
      <c r="R39" s="76">
        <f>$R$21</f>
        <v>12</v>
      </c>
      <c r="S39" s="17"/>
      <c r="T39" s="25"/>
      <c r="U39" s="25"/>
      <c r="V39" s="25"/>
      <c r="W39" s="25"/>
      <c r="X39" s="25"/>
    </row>
    <row r="40" spans="1:24">
      <c r="A40" s="10"/>
      <c r="B40" s="4"/>
      <c r="C40" s="100"/>
      <c r="D40" s="77" t="s">
        <v>171</v>
      </c>
      <c r="E40" s="185">
        <f>SUM(E38:E39)</f>
        <v>0</v>
      </c>
      <c r="F40" s="185">
        <f t="shared" ref="F40:I40" si="3">SUM(F38:F39)</f>
        <v>0</v>
      </c>
      <c r="G40" s="185">
        <f t="shared" si="3"/>
        <v>0</v>
      </c>
      <c r="H40" s="185">
        <f t="shared" si="3"/>
        <v>0</v>
      </c>
      <c r="I40" s="185">
        <f t="shared" si="3"/>
        <v>0</v>
      </c>
      <c r="J40" s="186">
        <f>SUM(J38:J39)</f>
        <v>0</v>
      </c>
      <c r="L40" s="231"/>
      <c r="M40" s="63"/>
      <c r="N40" s="63"/>
      <c r="O40" s="63"/>
      <c r="P40" s="227">
        <v>1.03</v>
      </c>
      <c r="Q40" s="228">
        <v>0</v>
      </c>
      <c r="R40" s="76">
        <f>$R$22</f>
        <v>12</v>
      </c>
      <c r="S40" s="17"/>
      <c r="T40" s="25"/>
      <c r="U40" s="25"/>
      <c r="V40" s="25"/>
      <c r="W40" s="25"/>
      <c r="X40" s="25"/>
    </row>
    <row r="41" spans="1:24">
      <c r="A41" s="10"/>
      <c r="B41" s="4"/>
      <c r="C41" s="100"/>
      <c r="D41" s="74"/>
      <c r="E41" s="17"/>
      <c r="F41" s="17"/>
      <c r="G41" s="17"/>
      <c r="H41" s="17"/>
      <c r="I41" s="17"/>
      <c r="J41" s="26"/>
      <c r="L41" s="231"/>
      <c r="M41" s="63"/>
      <c r="N41" s="63"/>
      <c r="O41" s="63"/>
      <c r="P41" s="32"/>
      <c r="Q41" s="63"/>
      <c r="R41" s="32"/>
      <c r="S41" s="17"/>
      <c r="T41" s="5"/>
      <c r="U41" s="4"/>
    </row>
    <row r="42" spans="1:24">
      <c r="A42" s="104"/>
      <c r="B42" s="15" t="s">
        <v>60</v>
      </c>
      <c r="C42" s="101"/>
      <c r="D42" s="34" t="s">
        <v>121</v>
      </c>
      <c r="E42" s="100">
        <f>ROUND($Q42*$R42,6)</f>
        <v>0</v>
      </c>
      <c r="F42" s="100">
        <f>ROUND($Q43*$R43,6)</f>
        <v>0</v>
      </c>
      <c r="G42" s="100">
        <f>ROUND($Q44*$R44,6)</f>
        <v>0</v>
      </c>
      <c r="H42" s="100">
        <f>ROUND($Q45*$R45,6)</f>
        <v>0</v>
      </c>
      <c r="I42" s="100">
        <f>ROUND($Q46*$R46,6)</f>
        <v>0</v>
      </c>
      <c r="J42" s="47"/>
      <c r="L42" s="150">
        <v>0</v>
      </c>
      <c r="M42" s="230">
        <f>ROUND(L42/12,2)</f>
        <v>0</v>
      </c>
      <c r="N42" s="230">
        <v>0</v>
      </c>
      <c r="O42" s="224">
        <v>0</v>
      </c>
      <c r="P42" s="227">
        <v>1.03</v>
      </c>
      <c r="Q42" s="228">
        <v>0</v>
      </c>
      <c r="R42" s="76">
        <f>$R$18</f>
        <v>12</v>
      </c>
      <c r="S42" s="3"/>
      <c r="T42" s="25" t="e">
        <f>(E44+E45)/E43</f>
        <v>#DIV/0!</v>
      </c>
      <c r="U42" s="25" t="e">
        <f>(F44+F45)/F43</f>
        <v>#DIV/0!</v>
      </c>
      <c r="V42" s="25" t="e">
        <f>(G44+G45)/G43</f>
        <v>#DIV/0!</v>
      </c>
      <c r="W42" s="25" t="e">
        <f>(H44+H45)/H43</f>
        <v>#DIV/0!</v>
      </c>
      <c r="X42" s="25" t="e">
        <f>(I44+I45)/I43</f>
        <v>#DIV/0!</v>
      </c>
    </row>
    <row r="43" spans="1:24">
      <c r="A43" s="10"/>
      <c r="B43" s="29" t="s">
        <v>328</v>
      </c>
      <c r="C43" s="100"/>
      <c r="D43" s="74" t="s">
        <v>15</v>
      </c>
      <c r="E43" s="57">
        <f>ROUND((M42+N42)*E42*P42,0)</f>
        <v>0</v>
      </c>
      <c r="F43" s="57">
        <f>ROUND((M42+N42)*F42*P42*P43,0)</f>
        <v>0</v>
      </c>
      <c r="G43" s="57">
        <f>ROUND((M42+N42)*G42*P42*P43*P44,0)</f>
        <v>0</v>
      </c>
      <c r="H43" s="57">
        <f>ROUND((M42+N42)*H42*P42*P43*P44*P45,0)</f>
        <v>0</v>
      </c>
      <c r="I43" s="57">
        <f>ROUND((M42+N42)*I42*P42*P43*P44*P45*P46,0)</f>
        <v>0</v>
      </c>
      <c r="J43" s="172">
        <f>SUM(E43:I43)</f>
        <v>0</v>
      </c>
      <c r="L43" s="231"/>
      <c r="M43" s="63"/>
      <c r="N43" s="63"/>
      <c r="O43" s="63"/>
      <c r="P43" s="227">
        <v>1.03</v>
      </c>
      <c r="Q43" s="228">
        <v>0</v>
      </c>
      <c r="R43" s="76">
        <f>$R$19</f>
        <v>12</v>
      </c>
      <c r="S43" s="17"/>
    </row>
    <row r="44" spans="1:24">
      <c r="A44" s="10"/>
      <c r="B44" s="4"/>
      <c r="C44" s="100"/>
      <c r="D44" s="74" t="s">
        <v>30</v>
      </c>
      <c r="E44" s="57">
        <f>ROUND(E43*$P$13,0)</f>
        <v>0</v>
      </c>
      <c r="F44" s="57">
        <f>ROUND(F43*$P$13,0)</f>
        <v>0</v>
      </c>
      <c r="G44" s="57">
        <f>ROUND(G43*$P$13,0)</f>
        <v>0</v>
      </c>
      <c r="H44" s="57">
        <f>ROUND(H43*$P$13,0)</f>
        <v>0</v>
      </c>
      <c r="I44" s="57">
        <f>ROUND(I43*$P$13,0)</f>
        <v>0</v>
      </c>
      <c r="J44" s="172">
        <f>SUM(E44:I44)</f>
        <v>0</v>
      </c>
      <c r="L44" s="231"/>
      <c r="M44" s="63"/>
      <c r="N44" s="63"/>
      <c r="O44" s="63"/>
      <c r="P44" s="227">
        <v>1.03</v>
      </c>
      <c r="Q44" s="228">
        <v>0</v>
      </c>
      <c r="R44" s="76">
        <f>$R$20</f>
        <v>12</v>
      </c>
      <c r="S44" s="17"/>
      <c r="T44" s="25"/>
      <c r="U44" s="25"/>
      <c r="V44" s="25"/>
      <c r="W44" s="25"/>
      <c r="X44" s="25"/>
    </row>
    <row r="45" spans="1:24" ht="15">
      <c r="A45" s="10"/>
      <c r="B45" s="4"/>
      <c r="C45" s="100"/>
      <c r="D45" s="74" t="s">
        <v>29</v>
      </c>
      <c r="E45" s="184">
        <f>ROUND($P$14*E42,0)</f>
        <v>0</v>
      </c>
      <c r="F45" s="184">
        <f>ROUND($P$14*F42,0)</f>
        <v>0</v>
      </c>
      <c r="G45" s="184">
        <f>ROUND($P$14*G42,0)</f>
        <v>0</v>
      </c>
      <c r="H45" s="184">
        <f>ROUND($P$14*H42,0)</f>
        <v>0</v>
      </c>
      <c r="I45" s="184">
        <f>ROUND($P$14*I42,0)</f>
        <v>0</v>
      </c>
      <c r="J45" s="181">
        <f>SUM(E45:I45)</f>
        <v>0</v>
      </c>
      <c r="L45" s="231"/>
      <c r="M45" s="63"/>
      <c r="N45" s="63"/>
      <c r="O45" s="63"/>
      <c r="P45" s="227">
        <v>1.03</v>
      </c>
      <c r="Q45" s="228">
        <v>0</v>
      </c>
      <c r="R45" s="76">
        <f>$R$21</f>
        <v>12</v>
      </c>
      <c r="S45" s="17"/>
      <c r="T45" s="25"/>
      <c r="U45" s="25"/>
      <c r="V45" s="25"/>
      <c r="W45" s="25"/>
      <c r="X45" s="25"/>
    </row>
    <row r="46" spans="1:24">
      <c r="A46" s="10"/>
      <c r="B46" s="4"/>
      <c r="C46" s="100"/>
      <c r="D46" s="77" t="s">
        <v>171</v>
      </c>
      <c r="E46" s="185">
        <f>SUM(E44:E45)</f>
        <v>0</v>
      </c>
      <c r="F46" s="185">
        <f t="shared" ref="F46:I46" si="4">SUM(F44:F45)</f>
        <v>0</v>
      </c>
      <c r="G46" s="185">
        <f t="shared" si="4"/>
        <v>0</v>
      </c>
      <c r="H46" s="185">
        <f t="shared" si="4"/>
        <v>0</v>
      </c>
      <c r="I46" s="185">
        <f t="shared" si="4"/>
        <v>0</v>
      </c>
      <c r="J46" s="186">
        <f>SUM(J44:J45)</f>
        <v>0</v>
      </c>
      <c r="L46" s="231"/>
      <c r="M46" s="63"/>
      <c r="N46" s="63"/>
      <c r="O46" s="63"/>
      <c r="P46" s="227">
        <v>1.03</v>
      </c>
      <c r="Q46" s="228">
        <v>0</v>
      </c>
      <c r="R46" s="76">
        <f>$R$22</f>
        <v>12</v>
      </c>
      <c r="S46" s="17"/>
      <c r="T46" s="25"/>
      <c r="U46" s="25"/>
      <c r="V46" s="25"/>
      <c r="W46" s="25"/>
      <c r="X46" s="25"/>
    </row>
    <row r="47" spans="1:24">
      <c r="A47" s="10"/>
      <c r="B47" s="4"/>
      <c r="C47" s="100"/>
      <c r="D47" s="74"/>
      <c r="E47" s="17"/>
      <c r="F47" s="17"/>
      <c r="G47" s="17"/>
      <c r="H47" s="17"/>
      <c r="I47" s="17"/>
      <c r="J47" s="26"/>
      <c r="L47" s="231"/>
      <c r="M47" s="63"/>
      <c r="N47" s="63"/>
      <c r="O47" s="63"/>
      <c r="P47" s="32"/>
      <c r="Q47" s="63"/>
      <c r="R47" s="32"/>
      <c r="S47" s="17"/>
      <c r="T47" s="5"/>
      <c r="U47" s="4"/>
    </row>
    <row r="48" spans="1:24">
      <c r="A48" s="104"/>
      <c r="B48" s="15" t="s">
        <v>123</v>
      </c>
      <c r="C48" s="101"/>
      <c r="D48" s="34" t="s">
        <v>121</v>
      </c>
      <c r="E48" s="100">
        <f>ROUND($Q48*$R48,6)</f>
        <v>0</v>
      </c>
      <c r="F48" s="100">
        <f>ROUND($Q49*$R49,6)</f>
        <v>0</v>
      </c>
      <c r="G48" s="100">
        <f>ROUND($Q50*$R50,6)</f>
        <v>0</v>
      </c>
      <c r="H48" s="100">
        <f>ROUND($Q51*$R51,6)</f>
        <v>0</v>
      </c>
      <c r="I48" s="100">
        <f>ROUND($Q52*$R52,6)</f>
        <v>0</v>
      </c>
      <c r="J48" s="47"/>
      <c r="L48" s="150">
        <v>0</v>
      </c>
      <c r="M48" s="230">
        <f>ROUND(L48/12,2)</f>
        <v>0</v>
      </c>
      <c r="N48" s="230">
        <v>0</v>
      </c>
      <c r="O48" s="224">
        <v>0</v>
      </c>
      <c r="P48" s="227">
        <v>1.03</v>
      </c>
      <c r="Q48" s="228">
        <v>0</v>
      </c>
      <c r="R48" s="76">
        <f>$R$18</f>
        <v>12</v>
      </c>
      <c r="S48" s="3"/>
      <c r="T48" s="25" t="e">
        <f>(E50+E51)/E49</f>
        <v>#DIV/0!</v>
      </c>
      <c r="U48" s="25" t="e">
        <f>(F50+F51)/F49</f>
        <v>#DIV/0!</v>
      </c>
      <c r="V48" s="25" t="e">
        <f>(G50+G51)/G49</f>
        <v>#DIV/0!</v>
      </c>
      <c r="W48" s="25" t="e">
        <f>(H50+H51)/H49</f>
        <v>#DIV/0!</v>
      </c>
      <c r="X48" s="25" t="e">
        <f>(I50+I51)/I49</f>
        <v>#DIV/0!</v>
      </c>
    </row>
    <row r="49" spans="1:24">
      <c r="A49" s="10"/>
      <c r="B49" s="29" t="s">
        <v>328</v>
      </c>
      <c r="C49" s="100"/>
      <c r="D49" s="74" t="s">
        <v>15</v>
      </c>
      <c r="E49" s="57">
        <f>ROUND((M48+N48)*E48*P48,0)</f>
        <v>0</v>
      </c>
      <c r="F49" s="57">
        <f>ROUND((M48+N48)*F48*P48*P49,0)</f>
        <v>0</v>
      </c>
      <c r="G49" s="57">
        <f>ROUND((M48+N48)*G48*P48*P49*P50,0)</f>
        <v>0</v>
      </c>
      <c r="H49" s="57">
        <f>ROUND((M48+N48)*H48*P48*P49*P50*P51,0)</f>
        <v>0</v>
      </c>
      <c r="I49" s="57">
        <f>ROUND((M48+N48)*I48*P48*P49*P50*P51*P52,0)</f>
        <v>0</v>
      </c>
      <c r="J49" s="172">
        <f>SUM(E49:I49)</f>
        <v>0</v>
      </c>
      <c r="L49" s="231"/>
      <c r="M49" s="63"/>
      <c r="N49" s="63"/>
      <c r="O49" s="63"/>
      <c r="P49" s="227">
        <v>1.03</v>
      </c>
      <c r="Q49" s="228">
        <v>0</v>
      </c>
      <c r="R49" s="76">
        <f>$R$19</f>
        <v>12</v>
      </c>
      <c r="S49" s="17"/>
    </row>
    <row r="50" spans="1:24">
      <c r="A50" s="10"/>
      <c r="B50" s="4"/>
      <c r="C50" s="100"/>
      <c r="D50" s="74" t="s">
        <v>30</v>
      </c>
      <c r="E50" s="57">
        <f>ROUND(E49*$P$13,0)</f>
        <v>0</v>
      </c>
      <c r="F50" s="57">
        <f>ROUND(F49*$P$13,0)</f>
        <v>0</v>
      </c>
      <c r="G50" s="57">
        <f>ROUND(G49*$P$13,0)</f>
        <v>0</v>
      </c>
      <c r="H50" s="57">
        <f>ROUND(H49*$P$13,0)</f>
        <v>0</v>
      </c>
      <c r="I50" s="57">
        <f>ROUND(I49*$P$13,0)</f>
        <v>0</v>
      </c>
      <c r="J50" s="172">
        <f>SUM(E50:I50)</f>
        <v>0</v>
      </c>
      <c r="L50" s="231"/>
      <c r="M50" s="63"/>
      <c r="N50" s="63"/>
      <c r="O50" s="63"/>
      <c r="P50" s="227">
        <v>1.03</v>
      </c>
      <c r="Q50" s="228">
        <v>0</v>
      </c>
      <c r="R50" s="76">
        <f>$R$20</f>
        <v>12</v>
      </c>
      <c r="S50" s="17"/>
      <c r="T50" s="25"/>
      <c r="U50" s="25"/>
      <c r="V50" s="25"/>
      <c r="W50" s="25"/>
      <c r="X50" s="25"/>
    </row>
    <row r="51" spans="1:24" ht="15">
      <c r="A51" s="10"/>
      <c r="B51" s="4"/>
      <c r="C51" s="100"/>
      <c r="D51" s="74" t="s">
        <v>29</v>
      </c>
      <c r="E51" s="184">
        <f>ROUND($P$14*E48,0)</f>
        <v>0</v>
      </c>
      <c r="F51" s="184">
        <f>ROUND($P$14*F48,0)</f>
        <v>0</v>
      </c>
      <c r="G51" s="184">
        <f>ROUND($P$14*G48,0)</f>
        <v>0</v>
      </c>
      <c r="H51" s="184">
        <f>ROUND($P$14*H48,0)</f>
        <v>0</v>
      </c>
      <c r="I51" s="184">
        <f>ROUND($P$14*I48,0)</f>
        <v>0</v>
      </c>
      <c r="J51" s="181">
        <f>SUM(E51:I51)</f>
        <v>0</v>
      </c>
      <c r="L51" s="231"/>
      <c r="M51" s="63"/>
      <c r="N51" s="63"/>
      <c r="O51" s="63"/>
      <c r="P51" s="227">
        <v>1.03</v>
      </c>
      <c r="Q51" s="228">
        <v>0</v>
      </c>
      <c r="R51" s="76">
        <f>$R$21</f>
        <v>12</v>
      </c>
      <c r="S51" s="17"/>
      <c r="T51" s="25"/>
      <c r="U51" s="25"/>
      <c r="V51" s="25"/>
      <c r="W51" s="25"/>
      <c r="X51" s="25"/>
    </row>
    <row r="52" spans="1:24">
      <c r="A52" s="10"/>
      <c r="B52" s="4"/>
      <c r="C52" s="100"/>
      <c r="D52" s="77" t="s">
        <v>171</v>
      </c>
      <c r="E52" s="185">
        <f>SUM(E50:E51)</f>
        <v>0</v>
      </c>
      <c r="F52" s="185">
        <f t="shared" ref="F52:I52" si="5">SUM(F50:F51)</f>
        <v>0</v>
      </c>
      <c r="G52" s="185">
        <f t="shared" si="5"/>
        <v>0</v>
      </c>
      <c r="H52" s="185">
        <f t="shared" si="5"/>
        <v>0</v>
      </c>
      <c r="I52" s="185">
        <f t="shared" si="5"/>
        <v>0</v>
      </c>
      <c r="J52" s="186">
        <f>SUM(J50:J51)</f>
        <v>0</v>
      </c>
      <c r="L52" s="231"/>
      <c r="M52" s="63"/>
      <c r="N52" s="63"/>
      <c r="O52" s="63"/>
      <c r="P52" s="227">
        <v>1.03</v>
      </c>
      <c r="Q52" s="228">
        <v>0</v>
      </c>
      <c r="R52" s="76">
        <f>$R$22</f>
        <v>12</v>
      </c>
      <c r="S52" s="17"/>
      <c r="T52" s="25"/>
      <c r="U52" s="25"/>
      <c r="V52" s="25"/>
      <c r="W52" s="25"/>
      <c r="X52" s="25"/>
    </row>
    <row r="53" spans="1:24">
      <c r="A53" s="10"/>
      <c r="B53" s="4"/>
      <c r="C53" s="100"/>
      <c r="D53" s="74"/>
      <c r="E53" s="17"/>
      <c r="F53" s="17"/>
      <c r="G53" s="17"/>
      <c r="H53" s="17"/>
      <c r="I53" s="17"/>
      <c r="J53" s="26"/>
      <c r="L53" s="231"/>
      <c r="M53" s="63"/>
      <c r="N53" s="63"/>
      <c r="O53" s="63"/>
      <c r="P53" s="32"/>
      <c r="Q53" s="63"/>
      <c r="R53" s="32"/>
      <c r="S53" s="17"/>
      <c r="T53" s="5"/>
      <c r="U53" s="4"/>
    </row>
    <row r="54" spans="1:24">
      <c r="A54" s="104"/>
      <c r="B54" s="15" t="s">
        <v>123</v>
      </c>
      <c r="C54" s="101"/>
      <c r="D54" s="34" t="s">
        <v>121</v>
      </c>
      <c r="E54" s="100">
        <f>ROUND($Q54*$R54,6)</f>
        <v>0</v>
      </c>
      <c r="F54" s="100">
        <f>ROUND($Q55*$R55,6)</f>
        <v>0</v>
      </c>
      <c r="G54" s="100">
        <f>ROUND($Q56*$R56,6)</f>
        <v>0</v>
      </c>
      <c r="H54" s="100">
        <f>ROUND($Q57*$R57,6)</f>
        <v>0</v>
      </c>
      <c r="I54" s="100">
        <f>ROUND($Q58*$R58,6)</f>
        <v>0</v>
      </c>
      <c r="J54" s="47"/>
      <c r="L54" s="150">
        <v>0</v>
      </c>
      <c r="M54" s="230">
        <f>ROUND(L54/12,2)</f>
        <v>0</v>
      </c>
      <c r="N54" s="230">
        <v>0</v>
      </c>
      <c r="O54" s="224">
        <v>0</v>
      </c>
      <c r="P54" s="227">
        <v>1.03</v>
      </c>
      <c r="Q54" s="228">
        <v>0</v>
      </c>
      <c r="R54" s="76">
        <f>$R$18</f>
        <v>12</v>
      </c>
      <c r="S54" s="3"/>
      <c r="T54" s="25" t="e">
        <f>(E56+E57)/E55</f>
        <v>#DIV/0!</v>
      </c>
      <c r="U54" s="25" t="e">
        <f>(F56+F57)/F55</f>
        <v>#DIV/0!</v>
      </c>
      <c r="V54" s="25" t="e">
        <f>(G56+G57)/G55</f>
        <v>#DIV/0!</v>
      </c>
      <c r="W54" s="25" t="e">
        <f>(H56+H57)/H55</f>
        <v>#DIV/0!</v>
      </c>
      <c r="X54" s="25" t="e">
        <f>(I56+I57)/I55</f>
        <v>#DIV/0!</v>
      </c>
    </row>
    <row r="55" spans="1:24">
      <c r="A55" s="10"/>
      <c r="B55" s="29" t="s">
        <v>328</v>
      </c>
      <c r="C55" s="100"/>
      <c r="D55" s="74" t="s">
        <v>15</v>
      </c>
      <c r="E55" s="57">
        <f>ROUND((M54+N54)*E54*P54,0)</f>
        <v>0</v>
      </c>
      <c r="F55" s="57">
        <f>ROUND((M54+N54)*F54*P54*P55,0)</f>
        <v>0</v>
      </c>
      <c r="G55" s="57">
        <f>ROUND((M54+N54)*G54*P54*P55*P56,0)</f>
        <v>0</v>
      </c>
      <c r="H55" s="57">
        <f>ROUND((M54+N54)*H54*P54*P55*P56*P57,0)</f>
        <v>0</v>
      </c>
      <c r="I55" s="57">
        <f>ROUND((M54+N54)*I54*P54*P55*P56*P57*P58,0)</f>
        <v>0</v>
      </c>
      <c r="J55" s="172">
        <f>SUM(E55:I55)</f>
        <v>0</v>
      </c>
      <c r="L55" s="231"/>
      <c r="M55" s="63"/>
      <c r="N55" s="63"/>
      <c r="O55" s="63"/>
      <c r="P55" s="227">
        <v>1.03</v>
      </c>
      <c r="Q55" s="228">
        <v>0</v>
      </c>
      <c r="R55" s="76">
        <f>$R$19</f>
        <v>12</v>
      </c>
      <c r="S55" s="17"/>
    </row>
    <row r="56" spans="1:24">
      <c r="A56" s="10"/>
      <c r="B56" s="4"/>
      <c r="C56" s="100"/>
      <c r="D56" s="74" t="s">
        <v>30</v>
      </c>
      <c r="E56" s="57">
        <f>ROUND(E55*$P$13,0)</f>
        <v>0</v>
      </c>
      <c r="F56" s="57">
        <f>ROUND(F55*$P$13,0)</f>
        <v>0</v>
      </c>
      <c r="G56" s="57">
        <f>ROUND(G55*$P$13,0)</f>
        <v>0</v>
      </c>
      <c r="H56" s="57">
        <f>ROUND(H55*$P$13,0)</f>
        <v>0</v>
      </c>
      <c r="I56" s="57">
        <f>ROUND(I55*$P$13,0)</f>
        <v>0</v>
      </c>
      <c r="J56" s="172">
        <f>SUM(E56:I56)</f>
        <v>0</v>
      </c>
      <c r="L56" s="231"/>
      <c r="M56" s="63"/>
      <c r="N56" s="63"/>
      <c r="O56" s="63"/>
      <c r="P56" s="227">
        <v>1.03</v>
      </c>
      <c r="Q56" s="228">
        <v>0</v>
      </c>
      <c r="R56" s="76">
        <f>$R$20</f>
        <v>12</v>
      </c>
      <c r="S56" s="17"/>
      <c r="T56" s="25"/>
      <c r="U56" s="25"/>
      <c r="V56" s="25"/>
      <c r="W56" s="25"/>
      <c r="X56" s="25"/>
    </row>
    <row r="57" spans="1:24" ht="15">
      <c r="A57" s="10"/>
      <c r="B57" s="4"/>
      <c r="C57" s="100"/>
      <c r="D57" s="74" t="s">
        <v>29</v>
      </c>
      <c r="E57" s="184">
        <f>ROUND($P$14*E54,0)</f>
        <v>0</v>
      </c>
      <c r="F57" s="184">
        <f>ROUND($P$14*F54,0)</f>
        <v>0</v>
      </c>
      <c r="G57" s="184">
        <f>ROUND($P$14*G54,0)</f>
        <v>0</v>
      </c>
      <c r="H57" s="184">
        <f>ROUND($P$14*H54,0)</f>
        <v>0</v>
      </c>
      <c r="I57" s="184">
        <f>ROUND($P$14*I54,0)</f>
        <v>0</v>
      </c>
      <c r="J57" s="181">
        <f>SUM(E57:I57)</f>
        <v>0</v>
      </c>
      <c r="L57" s="231"/>
      <c r="M57" s="63"/>
      <c r="N57" s="63"/>
      <c r="O57" s="63"/>
      <c r="P57" s="227">
        <v>1.03</v>
      </c>
      <c r="Q57" s="228">
        <v>0</v>
      </c>
      <c r="R57" s="76">
        <f>$R$21</f>
        <v>12</v>
      </c>
      <c r="S57" s="17"/>
      <c r="T57" s="25"/>
      <c r="U57" s="25"/>
      <c r="V57" s="25"/>
      <c r="W57" s="25"/>
      <c r="X57" s="25"/>
    </row>
    <row r="58" spans="1:24">
      <c r="A58" s="10"/>
      <c r="B58" s="4"/>
      <c r="C58" s="100"/>
      <c r="D58" s="77" t="s">
        <v>171</v>
      </c>
      <c r="E58" s="185">
        <f>SUM(E56:E57)</f>
        <v>0</v>
      </c>
      <c r="F58" s="185">
        <f t="shared" ref="F58:I58" si="6">SUM(F56:F57)</f>
        <v>0</v>
      </c>
      <c r="G58" s="185">
        <f t="shared" si="6"/>
        <v>0</v>
      </c>
      <c r="H58" s="185">
        <f t="shared" si="6"/>
        <v>0</v>
      </c>
      <c r="I58" s="185">
        <f t="shared" si="6"/>
        <v>0</v>
      </c>
      <c r="J58" s="186">
        <f>SUM(J56:J57)</f>
        <v>0</v>
      </c>
      <c r="L58" s="231"/>
      <c r="M58" s="63"/>
      <c r="N58" s="63"/>
      <c r="O58" s="63"/>
      <c r="P58" s="227">
        <v>1.03</v>
      </c>
      <c r="Q58" s="228">
        <v>0</v>
      </c>
      <c r="R58" s="76">
        <f>$R$22</f>
        <v>12</v>
      </c>
      <c r="S58" s="17"/>
      <c r="T58" s="25"/>
      <c r="U58" s="25"/>
      <c r="V58" s="25"/>
      <c r="W58" s="25"/>
      <c r="X58" s="25"/>
    </row>
    <row r="59" spans="1:24">
      <c r="A59" s="10"/>
      <c r="B59" s="4"/>
      <c r="C59" s="100"/>
      <c r="D59" s="74"/>
      <c r="E59" s="17"/>
      <c r="F59" s="17"/>
      <c r="G59" s="17"/>
      <c r="H59" s="17"/>
      <c r="I59" s="17"/>
      <c r="J59" s="26"/>
      <c r="L59" s="231"/>
      <c r="M59" s="63"/>
      <c r="N59" s="63"/>
      <c r="O59" s="63"/>
      <c r="P59" s="32"/>
      <c r="Q59" s="63"/>
      <c r="R59" s="32"/>
      <c r="S59" s="17"/>
      <c r="T59" s="5"/>
      <c r="U59" s="4"/>
    </row>
    <row r="60" spans="1:24">
      <c r="A60" s="104"/>
      <c r="B60" s="15" t="s">
        <v>123</v>
      </c>
      <c r="C60" s="101"/>
      <c r="D60" s="34" t="s">
        <v>121</v>
      </c>
      <c r="E60" s="100">
        <f>ROUND($Q60*$R60,6)</f>
        <v>0</v>
      </c>
      <c r="F60" s="100">
        <f>ROUND($Q61*$R61,6)</f>
        <v>0</v>
      </c>
      <c r="G60" s="100">
        <f>ROUND($Q62*$R62,6)</f>
        <v>0</v>
      </c>
      <c r="H60" s="100">
        <f>ROUND($Q63*$R63,6)</f>
        <v>0</v>
      </c>
      <c r="I60" s="100">
        <f>ROUND($Q64*$R64,6)</f>
        <v>0</v>
      </c>
      <c r="J60" s="47"/>
      <c r="L60" s="150">
        <v>0</v>
      </c>
      <c r="M60" s="230">
        <f>ROUND(L60/12,2)</f>
        <v>0</v>
      </c>
      <c r="N60" s="230">
        <v>0</v>
      </c>
      <c r="O60" s="224">
        <v>0</v>
      </c>
      <c r="P60" s="227">
        <v>1.03</v>
      </c>
      <c r="Q60" s="228">
        <v>0</v>
      </c>
      <c r="R60" s="76">
        <f>$R$18</f>
        <v>12</v>
      </c>
      <c r="S60" s="3"/>
      <c r="T60" s="25" t="e">
        <f>(E62+E63)/E61</f>
        <v>#DIV/0!</v>
      </c>
      <c r="U60" s="25" t="e">
        <f>(F62+F63)/F61</f>
        <v>#DIV/0!</v>
      </c>
      <c r="V60" s="25" t="e">
        <f>(G62+G63)/G61</f>
        <v>#DIV/0!</v>
      </c>
      <c r="W60" s="25" t="e">
        <f>(H62+H63)/H61</f>
        <v>#DIV/0!</v>
      </c>
      <c r="X60" s="25" t="e">
        <f>(I62+I63)/I61</f>
        <v>#DIV/0!</v>
      </c>
    </row>
    <row r="61" spans="1:24">
      <c r="A61" s="10"/>
      <c r="B61" s="29" t="s">
        <v>328</v>
      </c>
      <c r="C61" s="100"/>
      <c r="D61" s="74" t="s">
        <v>15</v>
      </c>
      <c r="E61" s="57">
        <f>ROUND((M60+N60)*E60*P60,0)</f>
        <v>0</v>
      </c>
      <c r="F61" s="57">
        <f>ROUND((M60+N60)*F60*P60*P61,0)</f>
        <v>0</v>
      </c>
      <c r="G61" s="57">
        <f>ROUND((M60+N60)*G60*P60*P61*P62,0)</f>
        <v>0</v>
      </c>
      <c r="H61" s="57">
        <f>ROUND((M60+N60)*H60*P60*P61*P62*P63,0)</f>
        <v>0</v>
      </c>
      <c r="I61" s="57">
        <f>ROUND((M60+N60)*I60*P60*P61*P62*P63*P64,0)</f>
        <v>0</v>
      </c>
      <c r="J61" s="172">
        <f>SUM(E61:I61)</f>
        <v>0</v>
      </c>
      <c r="L61" s="231"/>
      <c r="M61" s="63"/>
      <c r="N61" s="63"/>
      <c r="O61" s="63"/>
      <c r="P61" s="227">
        <v>1.03</v>
      </c>
      <c r="Q61" s="228">
        <v>0</v>
      </c>
      <c r="R61" s="76">
        <f>$R$19</f>
        <v>12</v>
      </c>
      <c r="S61" s="17"/>
    </row>
    <row r="62" spans="1:24">
      <c r="A62" s="10"/>
      <c r="C62" s="100"/>
      <c r="D62" s="74" t="s">
        <v>30</v>
      </c>
      <c r="E62" s="57">
        <f>ROUND(E61*$P$13,0)</f>
        <v>0</v>
      </c>
      <c r="F62" s="57">
        <f>ROUND(F61*$P$13,0)</f>
        <v>0</v>
      </c>
      <c r="G62" s="57">
        <f>ROUND(G61*$P$13,0)</f>
        <v>0</v>
      </c>
      <c r="H62" s="57">
        <f>ROUND(H61*$P$13,0)</f>
        <v>0</v>
      </c>
      <c r="I62" s="57">
        <f>ROUND(I61*$P$13,0)</f>
        <v>0</v>
      </c>
      <c r="J62" s="172">
        <f>SUM(E62:I62)</f>
        <v>0</v>
      </c>
      <c r="L62" s="231"/>
      <c r="M62" s="63"/>
      <c r="N62" s="63"/>
      <c r="O62" s="63"/>
      <c r="P62" s="227">
        <v>1.03</v>
      </c>
      <c r="Q62" s="228">
        <v>0</v>
      </c>
      <c r="R62" s="76">
        <f>$R$20</f>
        <v>12</v>
      </c>
      <c r="S62" s="17"/>
      <c r="T62" s="25"/>
      <c r="U62" s="25"/>
      <c r="V62" s="25"/>
      <c r="W62" s="25"/>
      <c r="X62" s="25"/>
    </row>
    <row r="63" spans="1:24" ht="15">
      <c r="A63" s="10"/>
      <c r="C63" s="100"/>
      <c r="D63" s="74" t="s">
        <v>29</v>
      </c>
      <c r="E63" s="184">
        <f>ROUND($P$14*E60,0)</f>
        <v>0</v>
      </c>
      <c r="F63" s="184">
        <f>ROUND($P$14*F60,0)</f>
        <v>0</v>
      </c>
      <c r="G63" s="184">
        <f>ROUND($P$14*G60,0)</f>
        <v>0</v>
      </c>
      <c r="H63" s="184">
        <f>ROUND($P$14*H60,0)</f>
        <v>0</v>
      </c>
      <c r="I63" s="184">
        <f>ROUND($P$14*I60,0)</f>
        <v>0</v>
      </c>
      <c r="J63" s="181">
        <f>SUM(E63:I63)</f>
        <v>0</v>
      </c>
      <c r="L63" s="231"/>
      <c r="M63" s="63"/>
      <c r="N63" s="63"/>
      <c r="O63" s="63"/>
      <c r="P63" s="227">
        <v>1.03</v>
      </c>
      <c r="Q63" s="228">
        <v>0</v>
      </c>
      <c r="R63" s="76">
        <f>$R$21</f>
        <v>12</v>
      </c>
      <c r="S63" s="17"/>
    </row>
    <row r="64" spans="1:24">
      <c r="A64" s="10"/>
      <c r="C64" s="100"/>
      <c r="D64" s="77" t="s">
        <v>171</v>
      </c>
      <c r="E64" s="185">
        <f>SUM(E62:E63)</f>
        <v>0</v>
      </c>
      <c r="F64" s="185">
        <f t="shared" ref="F64:I64" si="7">SUM(F62:F63)</f>
        <v>0</v>
      </c>
      <c r="G64" s="185">
        <f t="shared" si="7"/>
        <v>0</v>
      </c>
      <c r="H64" s="185">
        <f t="shared" si="7"/>
        <v>0</v>
      </c>
      <c r="I64" s="185">
        <f t="shared" si="7"/>
        <v>0</v>
      </c>
      <c r="J64" s="186">
        <f>SUM(J62:J63)</f>
        <v>0</v>
      </c>
      <c r="L64" s="231"/>
      <c r="M64" s="63"/>
      <c r="N64" s="63"/>
      <c r="O64" s="63"/>
      <c r="P64" s="227">
        <v>1.03</v>
      </c>
      <c r="Q64" s="228">
        <v>0</v>
      </c>
      <c r="R64" s="76">
        <f>$R$22</f>
        <v>12</v>
      </c>
      <c r="S64" s="17"/>
      <c r="T64" s="25"/>
      <c r="U64" s="25"/>
      <c r="V64" s="25"/>
      <c r="W64" s="25"/>
      <c r="X64" s="25"/>
    </row>
    <row r="65" spans="1:24">
      <c r="A65" s="10"/>
      <c r="C65" s="100"/>
      <c r="D65" s="74"/>
      <c r="E65" s="17"/>
      <c r="F65" s="17"/>
      <c r="G65" s="17"/>
      <c r="H65" s="17"/>
      <c r="I65" s="17"/>
      <c r="J65" s="26"/>
      <c r="L65" s="3"/>
      <c r="M65" s="3"/>
      <c r="N65" s="3"/>
      <c r="O65" s="3"/>
      <c r="P65" s="3"/>
      <c r="Q65" s="5"/>
      <c r="R65" s="4"/>
      <c r="S65" s="17"/>
      <c r="T65" s="25"/>
      <c r="U65" s="25"/>
      <c r="V65" s="25"/>
      <c r="W65" s="25"/>
      <c r="X65" s="25"/>
    </row>
    <row r="66" spans="1:24" ht="3.75" hidden="1" customHeight="1">
      <c r="A66" s="10"/>
      <c r="D66" s="22"/>
      <c r="E66" s="22"/>
      <c r="F66" s="22"/>
      <c r="G66" s="22"/>
      <c r="H66" s="22"/>
      <c r="I66" s="22"/>
      <c r="J66" s="76"/>
      <c r="R66" s="17"/>
    </row>
    <row r="67" spans="1:24">
      <c r="A67" s="48" t="s">
        <v>19</v>
      </c>
      <c r="B67" s="49"/>
      <c r="C67" s="49"/>
      <c r="D67" s="50"/>
      <c r="E67" s="178">
        <f>SUMIF($D$17:$D$66,"*Salary",E17:E66)</f>
        <v>0</v>
      </c>
      <c r="F67" s="178">
        <f t="shared" ref="F67:I67" si="8">SUMIF($D$17:$D$66,"*Salary",F17:F66)</f>
        <v>0</v>
      </c>
      <c r="G67" s="178">
        <f t="shared" si="8"/>
        <v>0</v>
      </c>
      <c r="H67" s="178">
        <f t="shared" si="8"/>
        <v>0</v>
      </c>
      <c r="I67" s="178">
        <f t="shared" si="8"/>
        <v>0</v>
      </c>
      <c r="J67" s="172">
        <f>SUM(E67:I67)</f>
        <v>0</v>
      </c>
      <c r="R67" s="4"/>
    </row>
    <row r="68" spans="1:24" ht="15">
      <c r="A68" s="48" t="s">
        <v>20</v>
      </c>
      <c r="B68" s="49"/>
      <c r="C68" s="49"/>
      <c r="D68" s="50"/>
      <c r="E68" s="180">
        <f>SUMIF(D19:D66,"*Total Fringe",E19:E66)</f>
        <v>0</v>
      </c>
      <c r="F68" s="180">
        <f>SUMIF($D$19:$D$66,"*Total Fringe",F19:F66)</f>
        <v>0</v>
      </c>
      <c r="G68" s="180">
        <f t="shared" ref="G68:I68" si="9">SUMIF($D$19:$D$66,"*Total Fringe",G19:G66)</f>
        <v>0</v>
      </c>
      <c r="H68" s="180">
        <f t="shared" si="9"/>
        <v>0</v>
      </c>
      <c r="I68" s="180">
        <f t="shared" si="9"/>
        <v>0</v>
      </c>
      <c r="J68" s="181">
        <f>SUM(E68:I68)</f>
        <v>0</v>
      </c>
      <c r="R68" s="4"/>
    </row>
    <row r="69" spans="1:24">
      <c r="A69" s="48" t="s">
        <v>21</v>
      </c>
      <c r="B69" s="49"/>
      <c r="C69" s="49"/>
      <c r="D69" s="50"/>
      <c r="E69" s="191">
        <f>SUM(E67:E68)</f>
        <v>0</v>
      </c>
      <c r="F69" s="191">
        <f t="shared" ref="F69:I69" si="10">SUM(F67:F68)</f>
        <v>0</v>
      </c>
      <c r="G69" s="191">
        <f t="shared" si="10"/>
        <v>0</v>
      </c>
      <c r="H69" s="191">
        <f t="shared" si="10"/>
        <v>0</v>
      </c>
      <c r="I69" s="191">
        <f t="shared" si="10"/>
        <v>0</v>
      </c>
      <c r="J69" s="172">
        <f>SUM(E69:I69)</f>
        <v>0</v>
      </c>
      <c r="T69" s="660" t="s">
        <v>116</v>
      </c>
      <c r="U69" s="660"/>
      <c r="V69" s="660"/>
      <c r="W69" s="660"/>
      <c r="X69" s="660"/>
    </row>
    <row r="70" spans="1:24">
      <c r="A70" s="1"/>
      <c r="B70" s="58"/>
      <c r="C70" s="58"/>
      <c r="D70" s="71"/>
      <c r="E70" s="8"/>
      <c r="F70" s="8"/>
      <c r="G70" s="8"/>
      <c r="H70" s="8"/>
      <c r="I70" s="8"/>
      <c r="J70" s="45"/>
      <c r="T70" s="24" t="s">
        <v>31</v>
      </c>
      <c r="U70" s="15" t="s">
        <v>32</v>
      </c>
      <c r="V70" s="15" t="s">
        <v>33</v>
      </c>
      <c r="W70" s="15" t="s">
        <v>34</v>
      </c>
      <c r="X70" s="15" t="s">
        <v>35</v>
      </c>
    </row>
    <row r="71" spans="1:24">
      <c r="A71" s="20" t="s">
        <v>22</v>
      </c>
      <c r="B71" s="92"/>
      <c r="C71" s="92"/>
      <c r="D71" s="46"/>
      <c r="J71" s="33"/>
      <c r="L71" s="58" t="s">
        <v>118</v>
      </c>
      <c r="M71" s="71" t="s">
        <v>80</v>
      </c>
      <c r="N71" s="71"/>
      <c r="O71" s="71" t="s">
        <v>245</v>
      </c>
      <c r="P71" s="71" t="s">
        <v>108</v>
      </c>
      <c r="Q71" s="71" t="s">
        <v>18</v>
      </c>
      <c r="R71" s="71"/>
      <c r="S71" s="71" t="s">
        <v>169</v>
      </c>
      <c r="T71" s="24"/>
      <c r="U71" s="15"/>
      <c r="V71" s="15"/>
      <c r="W71" s="15"/>
      <c r="X71" s="15"/>
    </row>
    <row r="72" spans="1:24">
      <c r="A72" s="58" t="s">
        <v>61</v>
      </c>
      <c r="B72" s="58" t="s">
        <v>62</v>
      </c>
      <c r="D72" s="46"/>
      <c r="E72" s="18" t="str">
        <f>E16</f>
        <v>Year 1</v>
      </c>
      <c r="F72" s="18" t="str">
        <f>F16</f>
        <v>Year 2</v>
      </c>
      <c r="G72" s="18" t="str">
        <f>G16</f>
        <v>Year 3</v>
      </c>
      <c r="H72" s="18" t="str">
        <f>H16</f>
        <v>Year 4</v>
      </c>
      <c r="I72" s="18" t="str">
        <f>I16</f>
        <v>Year 5</v>
      </c>
      <c r="J72" s="46" t="s">
        <v>1</v>
      </c>
      <c r="L72" s="92" t="s">
        <v>117</v>
      </c>
      <c r="M72" s="46" t="s">
        <v>15</v>
      </c>
      <c r="N72" s="46" t="s">
        <v>245</v>
      </c>
      <c r="O72" s="46" t="s">
        <v>101</v>
      </c>
      <c r="P72" s="46" t="s">
        <v>109</v>
      </c>
      <c r="Q72" s="46" t="s">
        <v>111</v>
      </c>
      <c r="R72" s="46" t="s">
        <v>101</v>
      </c>
      <c r="S72" s="46" t="s">
        <v>170</v>
      </c>
      <c r="T72" s="24"/>
      <c r="U72" s="15"/>
      <c r="V72" s="15"/>
      <c r="W72" s="15"/>
      <c r="X72" s="15"/>
    </row>
    <row r="73" spans="1:24">
      <c r="A73" s="223"/>
      <c r="B73" s="102" t="s">
        <v>124</v>
      </c>
      <c r="C73" s="92"/>
      <c r="D73" s="34" t="s">
        <v>121</v>
      </c>
      <c r="E73" s="100">
        <f>ROUND($Q73*$R73*S73,6)</f>
        <v>0</v>
      </c>
      <c r="F73" s="100">
        <f>ROUND($Q74*$R74*S74,6)</f>
        <v>0</v>
      </c>
      <c r="G73" s="100">
        <f>ROUND($Q75*$R75*S75,6)</f>
        <v>0</v>
      </c>
      <c r="H73" s="100">
        <f>ROUND($Q76*$R76*S76,6)</f>
        <v>0</v>
      </c>
      <c r="I73" s="100">
        <f>ROUND($Q77*$R77*S77,6)</f>
        <v>0</v>
      </c>
      <c r="J73" s="46"/>
      <c r="L73" s="150">
        <v>0</v>
      </c>
      <c r="M73" s="230">
        <f>ROUND(L73/12,2)</f>
        <v>0</v>
      </c>
      <c r="N73" s="230">
        <v>0</v>
      </c>
      <c r="O73" s="224">
        <v>0</v>
      </c>
      <c r="P73" s="227">
        <v>1</v>
      </c>
      <c r="Q73" s="228">
        <v>0</v>
      </c>
      <c r="R73" s="76">
        <f>$R$18</f>
        <v>12</v>
      </c>
      <c r="S73" s="227">
        <v>0</v>
      </c>
      <c r="T73" s="25" t="e">
        <f>(E76+E77)/E75</f>
        <v>#DIV/0!</v>
      </c>
      <c r="U73" s="25" t="e">
        <f>(F76+F77)/F75</f>
        <v>#DIV/0!</v>
      </c>
      <c r="V73" s="25" t="e">
        <f>(G76+G77)/G75</f>
        <v>#DIV/0!</v>
      </c>
      <c r="W73" s="25" t="e">
        <f>(H76+H77)/H75</f>
        <v>#DIV/0!</v>
      </c>
      <c r="X73" s="25" t="e">
        <f>(I76+I77)/I75</f>
        <v>#DIV/0!</v>
      </c>
    </row>
    <row r="74" spans="1:24">
      <c r="A74" s="20"/>
      <c r="B74" s="29" t="s">
        <v>328</v>
      </c>
      <c r="C74" s="92"/>
      <c r="D74" s="34" t="s">
        <v>172</v>
      </c>
      <c r="E74" s="22">
        <f>S73</f>
        <v>0</v>
      </c>
      <c r="F74" s="22">
        <f>S74</f>
        <v>0</v>
      </c>
      <c r="G74" s="22">
        <f>S75</f>
        <v>0</v>
      </c>
      <c r="H74" s="22">
        <f>S76</f>
        <v>0</v>
      </c>
      <c r="I74" s="22">
        <f>S77</f>
        <v>0</v>
      </c>
      <c r="J74" s="46"/>
      <c r="L74" s="231"/>
      <c r="M74" s="230"/>
      <c r="N74" s="230"/>
      <c r="O74" s="230"/>
      <c r="P74" s="227">
        <v>1.03</v>
      </c>
      <c r="Q74" s="228">
        <v>0</v>
      </c>
      <c r="R74" s="76">
        <f>$R$19</f>
        <v>12</v>
      </c>
      <c r="S74" s="227">
        <v>0</v>
      </c>
      <c r="T74" s="25"/>
      <c r="U74" s="25"/>
      <c r="V74" s="25"/>
      <c r="W74" s="25"/>
      <c r="X74" s="25"/>
    </row>
    <row r="75" spans="1:24">
      <c r="A75" s="10"/>
      <c r="C75" s="100"/>
      <c r="D75" s="74" t="s">
        <v>15</v>
      </c>
      <c r="E75" s="57">
        <f>ROUND((M73+N73)*E73*P73,0)</f>
        <v>0</v>
      </c>
      <c r="F75" s="57">
        <f>ROUND((M73+N73)*F73*P73*P74,0)</f>
        <v>0</v>
      </c>
      <c r="G75" s="57">
        <f>ROUND((M73+N73)*G73*P73*P74*P75,0)</f>
        <v>0</v>
      </c>
      <c r="H75" s="57">
        <f>ROUND((M73+N73)*H73*P73*P74*P75*P76,0)</f>
        <v>0</v>
      </c>
      <c r="I75" s="57">
        <f>ROUND((M73+N73)*I73*P73*P74*P75*P76*P77,0)</f>
        <v>0</v>
      </c>
      <c r="J75" s="172">
        <f>SUM(E75:I75)</f>
        <v>0</v>
      </c>
      <c r="L75" s="231"/>
      <c r="M75" s="63"/>
      <c r="N75" s="63"/>
      <c r="O75" s="63"/>
      <c r="P75" s="227">
        <v>1.03</v>
      </c>
      <c r="Q75" s="228">
        <v>0</v>
      </c>
      <c r="R75" s="76">
        <f>$R$20</f>
        <v>12</v>
      </c>
      <c r="S75" s="227">
        <v>0</v>
      </c>
    </row>
    <row r="76" spans="1:24">
      <c r="A76" s="10"/>
      <c r="B76" s="102"/>
      <c r="C76" s="100"/>
      <c r="D76" s="74" t="s">
        <v>30</v>
      </c>
      <c r="E76" s="57">
        <f>ROUND(E75*$P$13,0)</f>
        <v>0</v>
      </c>
      <c r="F76" s="57">
        <f>ROUND(F75*$P$13,0)</f>
        <v>0</v>
      </c>
      <c r="G76" s="57">
        <f>ROUND(G75*$P$13,0)</f>
        <v>0</v>
      </c>
      <c r="H76" s="57">
        <f>ROUND(H75*$P$13,0)</f>
        <v>0</v>
      </c>
      <c r="I76" s="57">
        <f>ROUND(I75*$P$13,0)</f>
        <v>0</v>
      </c>
      <c r="J76" s="172">
        <f>SUM(E76:I76)</f>
        <v>0</v>
      </c>
      <c r="L76" s="231"/>
      <c r="M76" s="63"/>
      <c r="N76" s="63"/>
      <c r="O76" s="63"/>
      <c r="P76" s="227">
        <v>1.03</v>
      </c>
      <c r="Q76" s="228">
        <v>0</v>
      </c>
      <c r="R76" s="76">
        <f>$R$21</f>
        <v>12</v>
      </c>
      <c r="S76" s="227">
        <v>0</v>
      </c>
      <c r="T76" s="25"/>
      <c r="U76" s="25"/>
      <c r="V76" s="25"/>
      <c r="W76" s="25"/>
      <c r="X76" s="25"/>
    </row>
    <row r="77" spans="1:24" ht="15">
      <c r="A77" s="10"/>
      <c r="C77" s="100"/>
      <c r="D77" s="74" t="s">
        <v>29</v>
      </c>
      <c r="E77" s="184">
        <f>ROUND($P$14*E73,0)</f>
        <v>0</v>
      </c>
      <c r="F77" s="184">
        <f>ROUND($P$14*F73,0)</f>
        <v>0</v>
      </c>
      <c r="G77" s="184">
        <f>ROUND($P$14*G73,0)</f>
        <v>0</v>
      </c>
      <c r="H77" s="184">
        <f>ROUND($P$14*H73,0)</f>
        <v>0</v>
      </c>
      <c r="I77" s="184">
        <f>ROUND($P$14*I73,0)</f>
        <v>0</v>
      </c>
      <c r="J77" s="181">
        <f>SUM(E77:I77)</f>
        <v>0</v>
      </c>
      <c r="L77" s="231"/>
      <c r="M77" s="63"/>
      <c r="N77" s="63"/>
      <c r="O77" s="63"/>
      <c r="P77" s="227">
        <v>1.03</v>
      </c>
      <c r="Q77" s="228">
        <v>0</v>
      </c>
      <c r="R77" s="76">
        <f>$R$22</f>
        <v>12</v>
      </c>
      <c r="S77" s="227">
        <v>0</v>
      </c>
      <c r="T77" s="25"/>
      <c r="U77" s="25"/>
      <c r="V77" s="25"/>
      <c r="W77" s="25"/>
      <c r="X77" s="25"/>
    </row>
    <row r="78" spans="1:24">
      <c r="A78" s="10"/>
      <c r="B78" s="102"/>
      <c r="C78" s="100"/>
      <c r="D78" s="77" t="s">
        <v>171</v>
      </c>
      <c r="E78" s="185">
        <f>SUM(E76:E77)</f>
        <v>0</v>
      </c>
      <c r="F78" s="185">
        <f t="shared" ref="F78:I78" si="11">SUM(F76:F77)</f>
        <v>0</v>
      </c>
      <c r="G78" s="185">
        <f t="shared" si="11"/>
        <v>0</v>
      </c>
      <c r="H78" s="185">
        <f t="shared" si="11"/>
        <v>0</v>
      </c>
      <c r="I78" s="185">
        <f t="shared" si="11"/>
        <v>0</v>
      </c>
      <c r="J78" s="186">
        <f>SUM(J76:J77)</f>
        <v>0</v>
      </c>
      <c r="L78" s="231"/>
      <c r="M78" s="63"/>
      <c r="N78" s="63"/>
      <c r="O78" s="63"/>
      <c r="P78" s="74"/>
      <c r="Q78" s="232"/>
      <c r="R78" s="76"/>
      <c r="S78" s="74"/>
      <c r="T78" s="25"/>
      <c r="U78" s="25"/>
      <c r="V78" s="25"/>
      <c r="W78" s="25"/>
      <c r="X78" s="25"/>
    </row>
    <row r="79" spans="1:24">
      <c r="A79" s="10"/>
      <c r="B79" s="102"/>
      <c r="C79" s="100"/>
      <c r="D79" s="74"/>
      <c r="E79" s="17"/>
      <c r="F79" s="17"/>
      <c r="G79" s="17"/>
      <c r="H79" s="17"/>
      <c r="I79" s="17"/>
      <c r="J79" s="26"/>
      <c r="L79" s="231"/>
      <c r="M79" s="63"/>
      <c r="N79" s="63"/>
      <c r="O79" s="63"/>
      <c r="P79" s="34"/>
      <c r="Q79" s="63"/>
      <c r="R79" s="34"/>
      <c r="S79" s="229"/>
      <c r="T79" s="5"/>
      <c r="U79" s="4"/>
    </row>
    <row r="80" spans="1:24">
      <c r="A80" s="104"/>
      <c r="B80" s="102" t="s">
        <v>124</v>
      </c>
      <c r="D80" s="34" t="s">
        <v>121</v>
      </c>
      <c r="E80" s="100">
        <f>ROUND($Q80*$R80*S80,6)</f>
        <v>0</v>
      </c>
      <c r="F80" s="100">
        <f>ROUND($Q81*$R81*S81,6)</f>
        <v>0</v>
      </c>
      <c r="G80" s="100">
        <f>ROUND($Q82*$R82*S82,6)</f>
        <v>0</v>
      </c>
      <c r="H80" s="100">
        <f>ROUND($Q83*$R83*S83,6)</f>
        <v>0</v>
      </c>
      <c r="I80" s="100">
        <f>ROUND($Q84*$R84*S84,6)</f>
        <v>0</v>
      </c>
      <c r="J80" s="46"/>
      <c r="L80" s="150">
        <v>0</v>
      </c>
      <c r="M80" s="230">
        <f>ROUND(L80/12,2)</f>
        <v>0</v>
      </c>
      <c r="N80" s="230">
        <v>0</v>
      </c>
      <c r="O80" s="224">
        <v>0</v>
      </c>
      <c r="P80" s="227">
        <v>1</v>
      </c>
      <c r="Q80" s="228">
        <v>0</v>
      </c>
      <c r="R80" s="76">
        <f>$R$18</f>
        <v>12</v>
      </c>
      <c r="S80" s="227">
        <v>0</v>
      </c>
      <c r="T80" s="25" t="e">
        <f>(E83+E84)/E82</f>
        <v>#DIV/0!</v>
      </c>
      <c r="U80" s="25" t="e">
        <f>(F83+F84)/F82</f>
        <v>#DIV/0!</v>
      </c>
      <c r="V80" s="25" t="e">
        <f>(G83+G84)/G82</f>
        <v>#DIV/0!</v>
      </c>
      <c r="W80" s="25" t="e">
        <f>(H83+H84)/H82</f>
        <v>#DIV/0!</v>
      </c>
      <c r="X80" s="25" t="e">
        <f>(I83+I84)/I82</f>
        <v>#DIV/0!</v>
      </c>
    </row>
    <row r="81" spans="1:24">
      <c r="B81" s="29" t="s">
        <v>328</v>
      </c>
      <c r="D81" s="34" t="s">
        <v>172</v>
      </c>
      <c r="E81" s="22">
        <f>S80</f>
        <v>0</v>
      </c>
      <c r="F81" s="22">
        <f>S81</f>
        <v>0</v>
      </c>
      <c r="G81" s="22">
        <f>S82</f>
        <v>0</v>
      </c>
      <c r="H81" s="22">
        <f>S83</f>
        <v>0</v>
      </c>
      <c r="I81" s="22">
        <f>S84</f>
        <v>0</v>
      </c>
      <c r="J81" s="163"/>
      <c r="L81" s="231"/>
      <c r="M81" s="230"/>
      <c r="N81" s="230"/>
      <c r="O81" s="230"/>
      <c r="P81" s="227">
        <v>1.03</v>
      </c>
      <c r="Q81" s="228">
        <v>0</v>
      </c>
      <c r="R81" s="76">
        <f>$R$19</f>
        <v>12</v>
      </c>
      <c r="S81" s="227">
        <v>0</v>
      </c>
      <c r="T81" s="25"/>
      <c r="U81" s="25"/>
      <c r="V81" s="25"/>
      <c r="W81" s="25"/>
      <c r="X81" s="25"/>
    </row>
    <row r="82" spans="1:24">
      <c r="A82" s="10"/>
      <c r="C82" s="100"/>
      <c r="D82" s="74" t="s">
        <v>15</v>
      </c>
      <c r="E82" s="57">
        <f>ROUND((M80+N80)*E80*P80,0)</f>
        <v>0</v>
      </c>
      <c r="F82" s="57">
        <f>ROUND((M80+N80)*F80*P80*P81,0)</f>
        <v>0</v>
      </c>
      <c r="G82" s="57">
        <f>ROUND((M80+N80)*G80*P80*P81*P82,0)</f>
        <v>0</v>
      </c>
      <c r="H82" s="57">
        <f>ROUND((M80+N80)*H80*P80*P81*P82*P83,0)</f>
        <v>0</v>
      </c>
      <c r="I82" s="57">
        <f>ROUND((M80+N80)*I80*P80*P81*P82*P83*P84,0)</f>
        <v>0</v>
      </c>
      <c r="J82" s="172">
        <f>SUM(E82:I82)</f>
        <v>0</v>
      </c>
      <c r="L82" s="231"/>
      <c r="M82" s="63"/>
      <c r="N82" s="63"/>
      <c r="O82" s="63"/>
      <c r="P82" s="227">
        <v>1.03</v>
      </c>
      <c r="Q82" s="228">
        <v>0</v>
      </c>
      <c r="R82" s="76">
        <f>$R$20</f>
        <v>12</v>
      </c>
      <c r="S82" s="227">
        <v>0</v>
      </c>
    </row>
    <row r="83" spans="1:24">
      <c r="A83" s="10"/>
      <c r="B83" s="102"/>
      <c r="C83" s="100"/>
      <c r="D83" s="74" t="s">
        <v>30</v>
      </c>
      <c r="E83" s="57">
        <f>ROUND(E82*$P$13,0)</f>
        <v>0</v>
      </c>
      <c r="F83" s="57">
        <f>ROUND(F82*$P$13,0)</f>
        <v>0</v>
      </c>
      <c r="G83" s="57">
        <f>ROUND(G82*$P$13,0)</f>
        <v>0</v>
      </c>
      <c r="H83" s="57">
        <f>ROUND(H82*$P$13,0)</f>
        <v>0</v>
      </c>
      <c r="I83" s="57">
        <f>ROUND(I82*$P$13,0)</f>
        <v>0</v>
      </c>
      <c r="J83" s="172">
        <f>SUM(E83:I83)</f>
        <v>0</v>
      </c>
      <c r="L83" s="231"/>
      <c r="M83" s="63"/>
      <c r="N83" s="63"/>
      <c r="O83" s="63"/>
      <c r="P83" s="227">
        <v>1.03</v>
      </c>
      <c r="Q83" s="228">
        <v>0</v>
      </c>
      <c r="R83" s="76">
        <f>$R$21</f>
        <v>12</v>
      </c>
      <c r="S83" s="227">
        <v>0</v>
      </c>
      <c r="T83" s="25"/>
      <c r="U83" s="25"/>
      <c r="V83" s="25"/>
      <c r="W83" s="25"/>
      <c r="X83" s="25"/>
    </row>
    <row r="84" spans="1:24" ht="15">
      <c r="A84" s="10"/>
      <c r="B84" s="102"/>
      <c r="C84" s="100"/>
      <c r="D84" s="74" t="s">
        <v>29</v>
      </c>
      <c r="E84" s="184">
        <f>ROUND($P$14*E80,0)</f>
        <v>0</v>
      </c>
      <c r="F84" s="184">
        <f>ROUND($P$14*F80,0)</f>
        <v>0</v>
      </c>
      <c r="G84" s="184">
        <f>ROUND($P$14*G80,0)</f>
        <v>0</v>
      </c>
      <c r="H84" s="184">
        <f>ROUND($P$14*H80,0)</f>
        <v>0</v>
      </c>
      <c r="I84" s="184">
        <f>ROUND($P$14*I80,0)</f>
        <v>0</v>
      </c>
      <c r="J84" s="181">
        <f>SUM(E84:I84)</f>
        <v>0</v>
      </c>
      <c r="L84" s="231"/>
      <c r="M84" s="63"/>
      <c r="N84" s="63"/>
      <c r="O84" s="63"/>
      <c r="P84" s="227">
        <v>1.03</v>
      </c>
      <c r="Q84" s="228">
        <v>0</v>
      </c>
      <c r="R84" s="76">
        <f>$R$22</f>
        <v>12</v>
      </c>
      <c r="S84" s="227">
        <v>0</v>
      </c>
      <c r="T84" s="25"/>
      <c r="U84" s="25"/>
      <c r="V84" s="25"/>
      <c r="W84" s="25"/>
      <c r="X84" s="25"/>
    </row>
    <row r="85" spans="1:24">
      <c r="A85" s="10"/>
      <c r="B85" s="102"/>
      <c r="C85" s="100"/>
      <c r="D85" s="77" t="s">
        <v>171</v>
      </c>
      <c r="E85" s="185">
        <f>SUM(E83:E84)</f>
        <v>0</v>
      </c>
      <c r="F85" s="185">
        <f t="shared" ref="F85:I85" si="12">SUM(F83:F84)</f>
        <v>0</v>
      </c>
      <c r="G85" s="185">
        <f t="shared" si="12"/>
        <v>0</v>
      </c>
      <c r="H85" s="185">
        <f t="shared" si="12"/>
        <v>0</v>
      </c>
      <c r="I85" s="185">
        <f t="shared" si="12"/>
        <v>0</v>
      </c>
      <c r="J85" s="186">
        <f>SUM(J83:J84)</f>
        <v>0</v>
      </c>
      <c r="L85" s="231"/>
      <c r="M85" s="63"/>
      <c r="N85" s="63"/>
      <c r="O85" s="63"/>
      <c r="P85" s="74"/>
      <c r="Q85" s="232"/>
      <c r="R85" s="76"/>
      <c r="S85" s="74"/>
      <c r="T85" s="25"/>
      <c r="U85" s="25"/>
      <c r="V85" s="25"/>
      <c r="W85" s="25"/>
      <c r="X85" s="25"/>
    </row>
    <row r="86" spans="1:24">
      <c r="A86" s="10"/>
      <c r="B86" s="102"/>
      <c r="C86" s="100"/>
      <c r="D86" s="74"/>
      <c r="E86" s="17"/>
      <c r="F86" s="17"/>
      <c r="G86" s="17"/>
      <c r="H86" s="17"/>
      <c r="I86" s="17"/>
      <c r="J86" s="26"/>
      <c r="L86" s="231"/>
      <c r="M86" s="63"/>
      <c r="N86" s="63"/>
      <c r="O86" s="63"/>
      <c r="P86" s="34"/>
      <c r="Q86" s="63"/>
      <c r="R86" s="34"/>
      <c r="S86" s="229"/>
      <c r="T86" s="5"/>
      <c r="U86" s="4"/>
    </row>
    <row r="87" spans="1:24">
      <c r="A87" s="104"/>
      <c r="B87" s="102" t="s">
        <v>47</v>
      </c>
      <c r="D87" s="34" t="s">
        <v>121</v>
      </c>
      <c r="E87" s="100">
        <f>ROUND($Q87*$R87*S87,6)</f>
        <v>0</v>
      </c>
      <c r="F87" s="100">
        <f>ROUND($Q88*$R88*S88,6)</f>
        <v>0</v>
      </c>
      <c r="G87" s="100">
        <f>ROUND($Q89*$R89*S89,6)</f>
        <v>0</v>
      </c>
      <c r="H87" s="100">
        <f>ROUND($Q90*$R90*S90,6)</f>
        <v>0</v>
      </c>
      <c r="I87" s="100">
        <f>ROUND($Q91*$R91*S91,6)</f>
        <v>0</v>
      </c>
      <c r="J87" s="46"/>
      <c r="L87" s="150">
        <v>0</v>
      </c>
      <c r="M87" s="230">
        <f>ROUND(L87/12,2)</f>
        <v>0</v>
      </c>
      <c r="N87" s="230">
        <v>0</v>
      </c>
      <c r="O87" s="224">
        <v>0</v>
      </c>
      <c r="P87" s="227">
        <v>1</v>
      </c>
      <c r="Q87" s="228">
        <v>0</v>
      </c>
      <c r="R87" s="76">
        <f>$R$18</f>
        <v>12</v>
      </c>
      <c r="S87" s="227">
        <v>0</v>
      </c>
      <c r="T87" s="25" t="e">
        <f>(E90+E91)/E89</f>
        <v>#DIV/0!</v>
      </c>
      <c r="U87" s="25" t="e">
        <f>(F90+F91)/F89</f>
        <v>#DIV/0!</v>
      </c>
      <c r="V87" s="25" t="e">
        <f>(G90+G91)/G89</f>
        <v>#DIV/0!</v>
      </c>
      <c r="W87" s="25" t="e">
        <f>(H90+H91)/H89</f>
        <v>#DIV/0!</v>
      </c>
      <c r="X87" s="25" t="e">
        <f>(I90+I91)/I89</f>
        <v>#DIV/0!</v>
      </c>
    </row>
    <row r="88" spans="1:24">
      <c r="B88" s="29" t="s">
        <v>328</v>
      </c>
      <c r="D88" s="34" t="s">
        <v>172</v>
      </c>
      <c r="E88" s="22">
        <f>S87</f>
        <v>0</v>
      </c>
      <c r="F88" s="22">
        <f>S88</f>
        <v>0</v>
      </c>
      <c r="G88" s="22">
        <f>S89</f>
        <v>0</v>
      </c>
      <c r="H88" s="22">
        <f>S90</f>
        <v>0</v>
      </c>
      <c r="I88" s="22">
        <f>S91</f>
        <v>0</v>
      </c>
      <c r="J88" s="46"/>
      <c r="L88" s="231"/>
      <c r="M88" s="230"/>
      <c r="N88" s="230"/>
      <c r="O88" s="230"/>
      <c r="P88" s="227">
        <v>1.03</v>
      </c>
      <c r="Q88" s="228">
        <v>0</v>
      </c>
      <c r="R88" s="76">
        <f>$R$19</f>
        <v>12</v>
      </c>
      <c r="S88" s="227">
        <v>0</v>
      </c>
      <c r="T88" s="25"/>
      <c r="U88" s="25"/>
      <c r="V88" s="25"/>
      <c r="W88" s="25"/>
      <c r="X88" s="25"/>
    </row>
    <row r="89" spans="1:24">
      <c r="A89" s="10"/>
      <c r="C89" s="100"/>
      <c r="D89" s="74" t="s">
        <v>15</v>
      </c>
      <c r="E89" s="57">
        <f>ROUND((M87+N87)*E87*P87,0)</f>
        <v>0</v>
      </c>
      <c r="F89" s="57">
        <f>ROUND((M87+N87)*F87*P87*P88,0)</f>
        <v>0</v>
      </c>
      <c r="G89" s="57">
        <f>ROUND((M87+N87)*G87*P87*P88*P89,0)</f>
        <v>0</v>
      </c>
      <c r="H89" s="57">
        <f>ROUND((M87+N87)*H87*P87*P88*P89*P90,0)</f>
        <v>0</v>
      </c>
      <c r="I89" s="57">
        <f>ROUND((M87+N87)*I87*P87*P88*P89*P90*P91,0)</f>
        <v>0</v>
      </c>
      <c r="J89" s="172">
        <f>SUM(E89:I89)</f>
        <v>0</v>
      </c>
      <c r="L89" s="231"/>
      <c r="M89" s="63"/>
      <c r="N89" s="63"/>
      <c r="O89" s="63"/>
      <c r="P89" s="227">
        <v>1.03</v>
      </c>
      <c r="Q89" s="228">
        <v>0</v>
      </c>
      <c r="R89" s="76">
        <f>$R$20</f>
        <v>12</v>
      </c>
      <c r="S89" s="227">
        <v>0</v>
      </c>
    </row>
    <row r="90" spans="1:24">
      <c r="A90" s="10"/>
      <c r="B90" s="102"/>
      <c r="C90" s="100"/>
      <c r="D90" s="74" t="s">
        <v>30</v>
      </c>
      <c r="E90" s="57">
        <f>ROUND(E89*$P$13,0)</f>
        <v>0</v>
      </c>
      <c r="F90" s="57">
        <f>ROUND(F89*$P$13,0)</f>
        <v>0</v>
      </c>
      <c r="G90" s="57">
        <f>ROUND(G89*$P$13,0)</f>
        <v>0</v>
      </c>
      <c r="H90" s="57">
        <f>ROUND(H89*$P$13,0)</f>
        <v>0</v>
      </c>
      <c r="I90" s="57">
        <f>ROUND(I89*$P$13,0)</f>
        <v>0</v>
      </c>
      <c r="J90" s="172">
        <f>SUM(E90:I90)</f>
        <v>0</v>
      </c>
      <c r="L90" s="231"/>
      <c r="M90" s="63"/>
      <c r="N90" s="63"/>
      <c r="O90" s="63"/>
      <c r="P90" s="227">
        <v>1.03</v>
      </c>
      <c r="Q90" s="228">
        <v>0</v>
      </c>
      <c r="R90" s="76">
        <f>$R$21</f>
        <v>12</v>
      </c>
      <c r="S90" s="227">
        <v>0</v>
      </c>
    </row>
    <row r="91" spans="1:24" ht="15">
      <c r="A91" s="10"/>
      <c r="B91" s="102"/>
      <c r="C91" s="100"/>
      <c r="D91" s="74" t="s">
        <v>29</v>
      </c>
      <c r="E91" s="184">
        <f>ROUND($P$14*E87,0)</f>
        <v>0</v>
      </c>
      <c r="F91" s="184">
        <f>ROUND($P$14*F87,0)</f>
        <v>0</v>
      </c>
      <c r="G91" s="184">
        <f>ROUND($P$14*G87,0)</f>
        <v>0</v>
      </c>
      <c r="H91" s="184">
        <f>ROUND($P$14*H87,0)</f>
        <v>0</v>
      </c>
      <c r="I91" s="184">
        <f>ROUND($P$14*I87,0)</f>
        <v>0</v>
      </c>
      <c r="J91" s="181">
        <f>SUM(E91:I91)</f>
        <v>0</v>
      </c>
      <c r="L91" s="231"/>
      <c r="M91" s="63"/>
      <c r="N91" s="63"/>
      <c r="O91" s="63"/>
      <c r="P91" s="227">
        <v>1.03</v>
      </c>
      <c r="Q91" s="228">
        <v>0</v>
      </c>
      <c r="R91" s="76">
        <f>$R$22</f>
        <v>12</v>
      </c>
      <c r="S91" s="227">
        <v>0</v>
      </c>
      <c r="T91" s="25"/>
      <c r="U91" s="25"/>
      <c r="V91" s="25"/>
      <c r="W91" s="25"/>
      <c r="X91" s="25"/>
    </row>
    <row r="92" spans="1:24">
      <c r="A92" s="10"/>
      <c r="B92" s="102"/>
      <c r="C92" s="100"/>
      <c r="D92" s="77" t="s">
        <v>171</v>
      </c>
      <c r="E92" s="185">
        <f>SUM(E90:E91)</f>
        <v>0</v>
      </c>
      <c r="F92" s="185">
        <f t="shared" ref="F92:I92" si="13">SUM(F90:F91)</f>
        <v>0</v>
      </c>
      <c r="G92" s="185">
        <f t="shared" si="13"/>
        <v>0</v>
      </c>
      <c r="H92" s="185">
        <f t="shared" si="13"/>
        <v>0</v>
      </c>
      <c r="I92" s="185">
        <f t="shared" si="13"/>
        <v>0</v>
      </c>
      <c r="J92" s="186">
        <f>SUM(J90:J91)</f>
        <v>0</v>
      </c>
      <c r="L92" s="19"/>
      <c r="M92" s="33"/>
      <c r="N92" s="33"/>
      <c r="O92" s="33"/>
      <c r="P92" s="47"/>
      <c r="Q92" s="47"/>
      <c r="R92" s="47"/>
      <c r="S92" s="26"/>
      <c r="T92" s="25"/>
      <c r="U92" s="25"/>
      <c r="V92" s="25"/>
      <c r="W92" s="25"/>
      <c r="X92" s="25"/>
    </row>
    <row r="93" spans="1:24">
      <c r="A93" s="10"/>
      <c r="B93" s="102"/>
      <c r="C93" s="100"/>
      <c r="D93" s="74"/>
      <c r="E93" s="17"/>
      <c r="F93" s="17"/>
      <c r="G93" s="17"/>
      <c r="H93" s="17"/>
      <c r="I93" s="17"/>
      <c r="J93" s="26"/>
      <c r="L93" s="19"/>
      <c r="M93" s="94"/>
      <c r="N93" s="94"/>
      <c r="O93" s="94"/>
      <c r="P93" s="47"/>
      <c r="Q93" s="47"/>
      <c r="R93" s="47"/>
      <c r="S93" s="26"/>
      <c r="T93" s="25"/>
      <c r="U93" s="25"/>
      <c r="V93" s="25"/>
      <c r="W93" s="25"/>
      <c r="X93" s="25"/>
    </row>
    <row r="94" spans="1:24">
      <c r="A94" s="10"/>
      <c r="C94" s="75"/>
      <c r="D94" s="75" t="s">
        <v>106</v>
      </c>
      <c r="E94" s="164">
        <f>SUMIF($D$72:$D$93,"*Salary",E72:E93)</f>
        <v>0</v>
      </c>
      <c r="F94" s="164">
        <f>SUMIF($D$72:$D$93,"*Salary",F72:F93)</f>
        <v>0</v>
      </c>
      <c r="G94" s="164">
        <f>SUMIF($D$72:$D$93,"*Salary",G72:G93)</f>
        <v>0</v>
      </c>
      <c r="H94" s="164">
        <f>SUMIF($D$72:$D$93,"*Salary",H72:H93)</f>
        <v>0</v>
      </c>
      <c r="I94" s="164">
        <f>SUMIF($D$72:$D$93,"*Salary",I72:I93)</f>
        <v>0</v>
      </c>
      <c r="J94" s="165">
        <f>SUM(E94:I94)</f>
        <v>0</v>
      </c>
      <c r="L94" s="58"/>
      <c r="M94" s="71"/>
      <c r="N94" s="71"/>
      <c r="O94" s="71"/>
      <c r="P94" s="71"/>
      <c r="Q94" s="71"/>
      <c r="R94" s="71"/>
      <c r="S94" s="26"/>
      <c r="T94" s="25"/>
      <c r="U94" s="25"/>
      <c r="V94" s="25"/>
      <c r="W94" s="25"/>
      <c r="X94" s="25"/>
    </row>
    <row r="95" spans="1:24">
      <c r="A95" s="10"/>
      <c r="C95" s="75"/>
      <c r="D95" s="75" t="s">
        <v>107</v>
      </c>
      <c r="E95" s="166">
        <f>SUMIF($D$75:$D$93,"*Total Fringe",E75:E93)</f>
        <v>0</v>
      </c>
      <c r="F95" s="166">
        <f t="shared" ref="F95:I95" si="14">SUMIF($D$75:$D$93,"*Total Fringe",F75:F93)</f>
        <v>0</v>
      </c>
      <c r="G95" s="166">
        <f t="shared" si="14"/>
        <v>0</v>
      </c>
      <c r="H95" s="166">
        <f t="shared" si="14"/>
        <v>0</v>
      </c>
      <c r="I95" s="166">
        <f t="shared" si="14"/>
        <v>0</v>
      </c>
      <c r="J95" s="167">
        <f>SUM(E95:I95)</f>
        <v>0</v>
      </c>
      <c r="L95" s="58"/>
      <c r="M95" s="71"/>
      <c r="N95" s="71"/>
      <c r="O95" s="71"/>
      <c r="P95" s="71"/>
      <c r="Q95" s="71"/>
      <c r="R95" s="71"/>
      <c r="S95" s="71"/>
      <c r="T95" s="660" t="s">
        <v>116</v>
      </c>
      <c r="U95" s="660"/>
      <c r="V95" s="660"/>
      <c r="W95" s="660"/>
      <c r="X95" s="660"/>
    </row>
    <row r="96" spans="1:24">
      <c r="A96" s="10"/>
      <c r="C96" s="75"/>
      <c r="D96" s="169"/>
      <c r="E96" s="72"/>
      <c r="F96" s="72"/>
      <c r="G96" s="72"/>
      <c r="H96" s="72"/>
      <c r="I96" s="72"/>
      <c r="J96" s="73"/>
      <c r="L96" s="58" t="s">
        <v>118</v>
      </c>
      <c r="M96" s="71" t="s">
        <v>80</v>
      </c>
      <c r="N96" s="71"/>
      <c r="O96" s="71" t="s">
        <v>245</v>
      </c>
      <c r="P96" s="71" t="s">
        <v>108</v>
      </c>
      <c r="Q96" s="71" t="s">
        <v>18</v>
      </c>
      <c r="R96" s="71"/>
      <c r="S96" s="71" t="s">
        <v>169</v>
      </c>
      <c r="T96" s="92"/>
      <c r="U96" s="92"/>
      <c r="V96" s="92"/>
      <c r="W96" s="92"/>
      <c r="X96" s="92"/>
    </row>
    <row r="97" spans="1:24">
      <c r="A97" s="58" t="s">
        <v>61</v>
      </c>
      <c r="B97" s="58" t="s">
        <v>62</v>
      </c>
      <c r="C97" s="75"/>
      <c r="D97" s="169"/>
      <c r="E97" s="18" t="str">
        <f>E16</f>
        <v>Year 1</v>
      </c>
      <c r="F97" s="18" t="str">
        <f>F16</f>
        <v>Year 2</v>
      </c>
      <c r="G97" s="18" t="str">
        <f>G16</f>
        <v>Year 3</v>
      </c>
      <c r="H97" s="18" t="str">
        <f>H16</f>
        <v>Year 4</v>
      </c>
      <c r="I97" s="18" t="str">
        <f>I16</f>
        <v>Year 5</v>
      </c>
      <c r="J97" s="46" t="s">
        <v>1</v>
      </c>
      <c r="L97" s="92" t="s">
        <v>117</v>
      </c>
      <c r="M97" s="46" t="s">
        <v>15</v>
      </c>
      <c r="N97" s="46" t="s">
        <v>245</v>
      </c>
      <c r="O97" s="46" t="s">
        <v>101</v>
      </c>
      <c r="P97" s="46" t="s">
        <v>109</v>
      </c>
      <c r="Q97" s="46" t="s">
        <v>111</v>
      </c>
      <c r="R97" s="46" t="s">
        <v>101</v>
      </c>
      <c r="S97" s="46" t="s">
        <v>170</v>
      </c>
      <c r="T97" s="24" t="s">
        <v>31</v>
      </c>
      <c r="U97" s="15" t="s">
        <v>32</v>
      </c>
      <c r="V97" s="15" t="s">
        <v>33</v>
      </c>
      <c r="W97" s="15" t="s">
        <v>34</v>
      </c>
      <c r="X97" s="15" t="s">
        <v>35</v>
      </c>
    </row>
    <row r="98" spans="1:24">
      <c r="A98" s="104"/>
      <c r="B98" s="102" t="s">
        <v>69</v>
      </c>
      <c r="D98" s="34" t="s">
        <v>121</v>
      </c>
      <c r="E98" s="100">
        <f>ROUND($Q98*$R98*S98,6)</f>
        <v>0</v>
      </c>
      <c r="F98" s="100">
        <f>ROUND($Q99*$R99*S99,6)</f>
        <v>0</v>
      </c>
      <c r="G98" s="100">
        <f>ROUND($Q100*$R100*S100,6)</f>
        <v>0</v>
      </c>
      <c r="H98" s="100">
        <f>ROUND($Q101*$R101*S101,6)</f>
        <v>0</v>
      </c>
      <c r="I98" s="100">
        <f>ROUND($Q102*$R102*S102,6)</f>
        <v>0</v>
      </c>
      <c r="J98" s="46"/>
      <c r="K98" s="17"/>
      <c r="L98" s="150">
        <v>0</v>
      </c>
      <c r="M98" s="230">
        <f>ROUND(L98/12,2)</f>
        <v>0</v>
      </c>
      <c r="N98" s="230">
        <v>0</v>
      </c>
      <c r="O98" s="224">
        <v>0</v>
      </c>
      <c r="P98" s="227">
        <v>1</v>
      </c>
      <c r="Q98" s="228">
        <v>0</v>
      </c>
      <c r="R98" s="76">
        <f>$R$18</f>
        <v>12</v>
      </c>
      <c r="S98" s="227">
        <v>0</v>
      </c>
      <c r="T98" s="25" t="e">
        <f>(E101+E102)/E100</f>
        <v>#DIV/0!</v>
      </c>
      <c r="U98" s="25" t="e">
        <f>(F101+F102)/F100</f>
        <v>#DIV/0!</v>
      </c>
      <c r="V98" s="25" t="e">
        <f>(G101+G102)/G100</f>
        <v>#DIV/0!</v>
      </c>
      <c r="W98" s="25" t="e">
        <f>(H101+H102)/H100</f>
        <v>#DIV/0!</v>
      </c>
      <c r="X98" s="25" t="e">
        <f>(I101+I102)/I100</f>
        <v>#DIV/0!</v>
      </c>
    </row>
    <row r="99" spans="1:24">
      <c r="B99" s="29" t="s">
        <v>328</v>
      </c>
      <c r="D99" s="34" t="s">
        <v>172</v>
      </c>
      <c r="E99" s="22">
        <f>S98</f>
        <v>0</v>
      </c>
      <c r="F99" s="22">
        <f>S99</f>
        <v>0</v>
      </c>
      <c r="G99" s="22">
        <f>S100</f>
        <v>0</v>
      </c>
      <c r="H99" s="22">
        <f>S101</f>
        <v>0</v>
      </c>
      <c r="I99" s="22">
        <f>S102</f>
        <v>0</v>
      </c>
      <c r="J99" s="46"/>
      <c r="K99" s="17"/>
      <c r="L99" s="231"/>
      <c r="M99" s="230"/>
      <c r="N99" s="230"/>
      <c r="O99" s="230"/>
      <c r="P99" s="227">
        <v>1.03</v>
      </c>
      <c r="Q99" s="228">
        <v>0</v>
      </c>
      <c r="R99" s="76">
        <f>$R$19</f>
        <v>12</v>
      </c>
      <c r="S99" s="227">
        <v>0</v>
      </c>
      <c r="T99" s="25"/>
      <c r="U99" s="25"/>
      <c r="V99" s="25"/>
      <c r="W99" s="25"/>
      <c r="X99" s="25"/>
    </row>
    <row r="100" spans="1:24">
      <c r="A100" s="10"/>
      <c r="C100" s="100"/>
      <c r="D100" s="74" t="s">
        <v>15</v>
      </c>
      <c r="E100" s="57">
        <f>ROUND((M98+N98)*E98*P98,0)</f>
        <v>0</v>
      </c>
      <c r="F100" s="57">
        <f>ROUND((M98+N98)*F98*P98*P99,0)</f>
        <v>0</v>
      </c>
      <c r="G100" s="57">
        <f>ROUND((M98+N98)*G98*P98*P99*P100,0)</f>
        <v>0</v>
      </c>
      <c r="H100" s="57">
        <f>ROUND((M98+N98)*H98*P98*P99*P100*P101,0)</f>
        <v>0</v>
      </c>
      <c r="I100" s="57">
        <f>ROUND((M98+N98)*I98*P98*P99*P100*P101*P102,0)</f>
        <v>0</v>
      </c>
      <c r="J100" s="172">
        <f>SUM(E100:I100)</f>
        <v>0</v>
      </c>
      <c r="L100" s="231"/>
      <c r="M100" s="63"/>
      <c r="N100" s="63"/>
      <c r="O100" s="63"/>
      <c r="P100" s="227">
        <v>1.03</v>
      </c>
      <c r="Q100" s="228">
        <v>0</v>
      </c>
      <c r="R100" s="76">
        <f>$R$20</f>
        <v>12</v>
      </c>
      <c r="S100" s="227">
        <v>0</v>
      </c>
      <c r="T100" s="25"/>
      <c r="U100" s="25"/>
      <c r="V100" s="25"/>
      <c r="W100" s="25"/>
      <c r="X100" s="25"/>
    </row>
    <row r="101" spans="1:24">
      <c r="A101" s="10"/>
      <c r="B101" s="93"/>
      <c r="C101" s="100"/>
      <c r="D101" s="74" t="s">
        <v>30</v>
      </c>
      <c r="E101" s="57">
        <f>ROUND(E100*$P$13,0)</f>
        <v>0</v>
      </c>
      <c r="F101" s="57">
        <f>ROUND(F100*$P$13,0)</f>
        <v>0</v>
      </c>
      <c r="G101" s="57">
        <f>ROUND(G100*$P$13,0)</f>
        <v>0</v>
      </c>
      <c r="H101" s="57">
        <f>ROUND(H100*$P$13,0)</f>
        <v>0</v>
      </c>
      <c r="I101" s="57">
        <f>ROUND(I100*$P$13,0)</f>
        <v>0</v>
      </c>
      <c r="J101" s="172">
        <f>SUM(E101:I101)</f>
        <v>0</v>
      </c>
      <c r="L101" s="231"/>
      <c r="M101" s="63"/>
      <c r="N101" s="63"/>
      <c r="O101" s="63"/>
      <c r="P101" s="227">
        <v>1.03</v>
      </c>
      <c r="Q101" s="228">
        <v>0</v>
      </c>
      <c r="R101" s="76">
        <f>$R$21</f>
        <v>12</v>
      </c>
      <c r="S101" s="227">
        <v>0</v>
      </c>
      <c r="T101" s="25"/>
      <c r="U101" s="25"/>
      <c r="V101" s="25"/>
      <c r="W101" s="25"/>
      <c r="X101" s="25"/>
    </row>
    <row r="102" spans="1:24" ht="15">
      <c r="A102" s="10"/>
      <c r="B102" s="93"/>
      <c r="C102" s="100"/>
      <c r="D102" s="74" t="s">
        <v>29</v>
      </c>
      <c r="E102" s="184">
        <f>ROUND($P$14*E98,0)</f>
        <v>0</v>
      </c>
      <c r="F102" s="184">
        <f>ROUND($P$14*F98,0)</f>
        <v>0</v>
      </c>
      <c r="G102" s="184">
        <f>ROUND($P$14*G98,0)</f>
        <v>0</v>
      </c>
      <c r="H102" s="184">
        <f>ROUND($P$14*H98,0)</f>
        <v>0</v>
      </c>
      <c r="I102" s="184">
        <f>ROUND($P$14*I98,0)</f>
        <v>0</v>
      </c>
      <c r="J102" s="181">
        <f>SUM(E102:I102)</f>
        <v>0</v>
      </c>
      <c r="L102" s="231"/>
      <c r="M102" s="63"/>
      <c r="N102" s="63"/>
      <c r="O102" s="63"/>
      <c r="P102" s="227">
        <v>1.03</v>
      </c>
      <c r="Q102" s="228">
        <v>0</v>
      </c>
      <c r="R102" s="76">
        <f>$R$22</f>
        <v>12</v>
      </c>
      <c r="S102" s="227">
        <v>0</v>
      </c>
      <c r="T102" s="25"/>
      <c r="U102" s="25"/>
      <c r="V102" s="25"/>
      <c r="W102" s="25"/>
      <c r="X102" s="25"/>
    </row>
    <row r="103" spans="1:24">
      <c r="A103" s="10"/>
      <c r="B103" s="93"/>
      <c r="C103" s="100"/>
      <c r="D103" s="77" t="s">
        <v>171</v>
      </c>
      <c r="E103" s="185">
        <f>SUM(E101:E102)</f>
        <v>0</v>
      </c>
      <c r="F103" s="185">
        <f t="shared" ref="F103:I103" si="15">SUM(F101:F102)</f>
        <v>0</v>
      </c>
      <c r="G103" s="185">
        <f t="shared" si="15"/>
        <v>0</v>
      </c>
      <c r="H103" s="185">
        <f t="shared" si="15"/>
        <v>0</v>
      </c>
      <c r="I103" s="185">
        <f t="shared" si="15"/>
        <v>0</v>
      </c>
      <c r="J103" s="186">
        <f>SUM(J101:J102)</f>
        <v>0</v>
      </c>
      <c r="L103" s="231"/>
      <c r="M103" s="63"/>
      <c r="N103" s="63"/>
      <c r="O103" s="63"/>
      <c r="P103" s="74"/>
      <c r="Q103" s="232"/>
      <c r="R103" s="76"/>
      <c r="S103" s="74"/>
      <c r="T103" s="5"/>
      <c r="U103" s="4"/>
    </row>
    <row r="104" spans="1:24">
      <c r="C104" s="100"/>
      <c r="D104" s="74"/>
      <c r="E104" s="17"/>
      <c r="F104" s="17"/>
      <c r="G104" s="17"/>
      <c r="H104" s="17"/>
      <c r="I104" s="17"/>
      <c r="J104" s="26"/>
      <c r="L104" s="231"/>
      <c r="M104" s="63"/>
      <c r="N104" s="63"/>
      <c r="O104" s="63"/>
      <c r="P104" s="34"/>
      <c r="Q104" s="63"/>
      <c r="R104" s="34"/>
      <c r="S104" s="229"/>
      <c r="T104" s="17"/>
      <c r="U104" s="17"/>
      <c r="V104" s="17"/>
      <c r="W104" s="17"/>
      <c r="X104" s="17"/>
    </row>
    <row r="105" spans="1:24">
      <c r="A105" s="104"/>
      <c r="B105" s="102" t="s">
        <v>69</v>
      </c>
      <c r="D105" s="34" t="s">
        <v>121</v>
      </c>
      <c r="E105" s="100">
        <f>ROUND($Q105*$R105*S105,6)</f>
        <v>0</v>
      </c>
      <c r="F105" s="100">
        <f>ROUND($Q106*$R106*S106,6)</f>
        <v>0</v>
      </c>
      <c r="G105" s="100">
        <f>ROUND($Q107*$R107*S107,6)</f>
        <v>0</v>
      </c>
      <c r="H105" s="100">
        <f>ROUND($Q108*$R108*S108,6)</f>
        <v>0</v>
      </c>
      <c r="I105" s="100">
        <f>ROUND($Q109*$R109*S109,6)</f>
        <v>0</v>
      </c>
      <c r="J105" s="46"/>
      <c r="L105" s="150">
        <v>0</v>
      </c>
      <c r="M105" s="230">
        <f>ROUND(L105/12,2)</f>
        <v>0</v>
      </c>
      <c r="N105" s="230">
        <v>0</v>
      </c>
      <c r="O105" s="224">
        <v>0</v>
      </c>
      <c r="P105" s="227">
        <v>1</v>
      </c>
      <c r="Q105" s="228">
        <v>0</v>
      </c>
      <c r="R105" s="76">
        <f>$R$18</f>
        <v>12</v>
      </c>
      <c r="S105" s="227">
        <v>0</v>
      </c>
      <c r="T105" s="25" t="e">
        <f>(E108+E109)/E107</f>
        <v>#DIV/0!</v>
      </c>
      <c r="U105" s="25" t="e">
        <f>(F108+F109)/F107</f>
        <v>#DIV/0!</v>
      </c>
      <c r="V105" s="25" t="e">
        <f>(G108+G109)/G107</f>
        <v>#DIV/0!</v>
      </c>
      <c r="W105" s="25" t="e">
        <f>(H108+H109)/H107</f>
        <v>#DIV/0!</v>
      </c>
      <c r="X105" s="25" t="e">
        <f>(I108+I109)/I107</f>
        <v>#DIV/0!</v>
      </c>
    </row>
    <row r="106" spans="1:24">
      <c r="B106" s="29" t="s">
        <v>328</v>
      </c>
      <c r="D106" s="34" t="s">
        <v>172</v>
      </c>
      <c r="E106" s="22">
        <f>S105</f>
        <v>0</v>
      </c>
      <c r="F106" s="22">
        <f>S106</f>
        <v>0</v>
      </c>
      <c r="G106" s="22">
        <f>S107</f>
        <v>0</v>
      </c>
      <c r="H106" s="22">
        <f>S108</f>
        <v>0</v>
      </c>
      <c r="I106" s="22">
        <f>S109</f>
        <v>0</v>
      </c>
      <c r="J106" s="46"/>
      <c r="L106" s="231"/>
      <c r="M106" s="230"/>
      <c r="N106" s="230"/>
      <c r="O106" s="230"/>
      <c r="P106" s="227">
        <v>1.03</v>
      </c>
      <c r="Q106" s="228">
        <v>0</v>
      </c>
      <c r="R106" s="76">
        <f>$R$19</f>
        <v>12</v>
      </c>
      <c r="S106" s="227">
        <v>0</v>
      </c>
      <c r="T106" s="25"/>
      <c r="U106" s="25"/>
      <c r="V106" s="25"/>
      <c r="W106" s="25"/>
      <c r="X106" s="25"/>
    </row>
    <row r="107" spans="1:24">
      <c r="A107" s="10"/>
      <c r="B107" s="93"/>
      <c r="C107" s="100"/>
      <c r="D107" s="74" t="s">
        <v>15</v>
      </c>
      <c r="E107" s="57">
        <f>ROUND((M105+N105)*E105*P105,0)</f>
        <v>0</v>
      </c>
      <c r="F107" s="57">
        <f>ROUND((M105+N105)*F105*P105*P106,0)</f>
        <v>0</v>
      </c>
      <c r="G107" s="57">
        <f>ROUND((M105+N105)*G105*P105*P106*P107,0)</f>
        <v>0</v>
      </c>
      <c r="H107" s="57">
        <f>ROUND((M105+N105)*H105*P105*P106*P107*P108,0)</f>
        <v>0</v>
      </c>
      <c r="I107" s="57">
        <f>ROUND((M105+N105)*I105*P105*P106*P107*P108*P109,0)</f>
        <v>0</v>
      </c>
      <c r="J107" s="172">
        <f>SUM(E107:I107)</f>
        <v>0</v>
      </c>
      <c r="L107" s="231"/>
      <c r="M107" s="63"/>
      <c r="N107" s="63"/>
      <c r="O107" s="63"/>
      <c r="P107" s="227">
        <v>1.03</v>
      </c>
      <c r="Q107" s="228">
        <v>0</v>
      </c>
      <c r="R107" s="76">
        <f>$R$20</f>
        <v>12</v>
      </c>
      <c r="S107" s="227">
        <v>0</v>
      </c>
      <c r="T107" s="25"/>
      <c r="U107" s="25"/>
      <c r="V107" s="25"/>
      <c r="W107" s="25"/>
      <c r="X107" s="25"/>
    </row>
    <row r="108" spans="1:24">
      <c r="A108" s="10"/>
      <c r="B108" s="93"/>
      <c r="C108" s="100"/>
      <c r="D108" s="74" t="s">
        <v>30</v>
      </c>
      <c r="E108" s="57">
        <f>ROUND(E107*$P$13,0)</f>
        <v>0</v>
      </c>
      <c r="F108" s="57">
        <f>ROUND(F107*$P$13,0)</f>
        <v>0</v>
      </c>
      <c r="G108" s="57">
        <f>ROUND(G107*$P$13,0)</f>
        <v>0</v>
      </c>
      <c r="H108" s="57">
        <f>ROUND(H107*$P$13,0)</f>
        <v>0</v>
      </c>
      <c r="I108" s="57">
        <f>ROUND(I107*$P$13,0)</f>
        <v>0</v>
      </c>
      <c r="J108" s="172">
        <f>SUM(E108:I108)</f>
        <v>0</v>
      </c>
      <c r="L108" s="231"/>
      <c r="M108" s="63"/>
      <c r="N108" s="63"/>
      <c r="O108" s="63"/>
      <c r="P108" s="227">
        <v>1.03</v>
      </c>
      <c r="Q108" s="228">
        <v>0</v>
      </c>
      <c r="R108" s="76">
        <f>$R$21</f>
        <v>12</v>
      </c>
      <c r="S108" s="227">
        <v>0</v>
      </c>
      <c r="T108" s="25"/>
      <c r="U108" s="25"/>
      <c r="V108" s="25"/>
      <c r="W108" s="25"/>
      <c r="X108" s="25"/>
    </row>
    <row r="109" spans="1:24" ht="15">
      <c r="A109" s="10"/>
      <c r="B109" s="93"/>
      <c r="C109" s="100"/>
      <c r="D109" s="74" t="s">
        <v>29</v>
      </c>
      <c r="E109" s="184">
        <f>ROUND($P$14*E105,0)</f>
        <v>0</v>
      </c>
      <c r="F109" s="184">
        <f>ROUND($P$14*F105,0)</f>
        <v>0</v>
      </c>
      <c r="G109" s="184">
        <f>ROUND($P$14*G105,0)</f>
        <v>0</v>
      </c>
      <c r="H109" s="184">
        <f>ROUND($P$14*H105,0)</f>
        <v>0</v>
      </c>
      <c r="I109" s="184">
        <f>ROUND($P$14*I105,0)</f>
        <v>0</v>
      </c>
      <c r="J109" s="181">
        <f>SUM(E109:I109)</f>
        <v>0</v>
      </c>
      <c r="L109" s="231"/>
      <c r="M109" s="63"/>
      <c r="N109" s="63"/>
      <c r="O109" s="63"/>
      <c r="P109" s="227">
        <v>1.03</v>
      </c>
      <c r="Q109" s="228">
        <v>0</v>
      </c>
      <c r="R109" s="76">
        <f>$R$22</f>
        <v>12</v>
      </c>
      <c r="S109" s="227">
        <v>0</v>
      </c>
      <c r="T109" s="25"/>
      <c r="U109" s="25"/>
      <c r="V109" s="25"/>
      <c r="W109" s="25"/>
      <c r="X109" s="25"/>
    </row>
    <row r="110" spans="1:24">
      <c r="A110" s="10"/>
      <c r="B110" s="93"/>
      <c r="C110" s="100"/>
      <c r="D110" s="77" t="s">
        <v>171</v>
      </c>
      <c r="E110" s="185">
        <f>SUM(E108:E109)</f>
        <v>0</v>
      </c>
      <c r="F110" s="185">
        <f t="shared" ref="F110:I110" si="16">SUM(F108:F109)</f>
        <v>0</v>
      </c>
      <c r="G110" s="185">
        <f t="shared" si="16"/>
        <v>0</v>
      </c>
      <c r="H110" s="185">
        <f t="shared" si="16"/>
        <v>0</v>
      </c>
      <c r="I110" s="185">
        <f t="shared" si="16"/>
        <v>0</v>
      </c>
      <c r="J110" s="186">
        <f>SUM(J108:J109)</f>
        <v>0</v>
      </c>
      <c r="L110" s="231"/>
      <c r="M110" s="63"/>
      <c r="N110" s="63"/>
      <c r="O110" s="63"/>
      <c r="P110" s="74"/>
      <c r="Q110" s="232"/>
      <c r="R110" s="76"/>
      <c r="S110" s="74"/>
      <c r="T110" s="5"/>
      <c r="U110" s="4"/>
    </row>
    <row r="111" spans="1:24">
      <c r="A111" s="10"/>
      <c r="B111" s="93"/>
      <c r="C111" s="100"/>
      <c r="D111" s="74"/>
      <c r="E111" s="17"/>
      <c r="F111" s="17"/>
      <c r="G111" s="17"/>
      <c r="H111" s="17"/>
      <c r="I111" s="17"/>
      <c r="J111" s="26"/>
      <c r="L111" s="231"/>
      <c r="M111" s="63"/>
      <c r="N111" s="63"/>
      <c r="O111" s="63"/>
      <c r="P111" s="34"/>
      <c r="Q111" s="63"/>
      <c r="R111" s="34"/>
      <c r="S111" s="229"/>
      <c r="T111" s="17"/>
      <c r="U111" s="17"/>
      <c r="V111" s="17"/>
      <c r="W111" s="17"/>
      <c r="X111" s="17"/>
    </row>
    <row r="112" spans="1:24">
      <c r="A112" s="104"/>
      <c r="B112" s="102" t="s">
        <v>69</v>
      </c>
      <c r="D112" s="34" t="s">
        <v>121</v>
      </c>
      <c r="E112" s="100">
        <f>ROUND($Q112*$R112*S112,6)</f>
        <v>0</v>
      </c>
      <c r="F112" s="100">
        <f>ROUND($Q113*$R113*S113,6)</f>
        <v>0</v>
      </c>
      <c r="G112" s="100">
        <f>ROUND($Q114*$R114*S114,6)</f>
        <v>0</v>
      </c>
      <c r="H112" s="100">
        <f>ROUND($Q115*$R115*S115,6)</f>
        <v>0</v>
      </c>
      <c r="I112" s="100">
        <f>ROUND($Q116*$R116*S116,6)</f>
        <v>0</v>
      </c>
      <c r="J112" s="46"/>
      <c r="L112" s="150">
        <v>0</v>
      </c>
      <c r="M112" s="230">
        <f>ROUND(L112/12,2)</f>
        <v>0</v>
      </c>
      <c r="N112" s="230">
        <v>0</v>
      </c>
      <c r="O112" s="224">
        <v>0</v>
      </c>
      <c r="P112" s="227">
        <v>1</v>
      </c>
      <c r="Q112" s="228">
        <v>0</v>
      </c>
      <c r="R112" s="76">
        <f>$R$18</f>
        <v>12</v>
      </c>
      <c r="S112" s="227">
        <v>0</v>
      </c>
      <c r="T112" s="25" t="e">
        <f>(E115+E116)/E114</f>
        <v>#DIV/0!</v>
      </c>
      <c r="U112" s="25" t="e">
        <f>(F115+F116)/F114</f>
        <v>#DIV/0!</v>
      </c>
      <c r="V112" s="25" t="e">
        <f>(G115+G116)/G114</f>
        <v>#DIV/0!</v>
      </c>
      <c r="W112" s="25" t="e">
        <f>(H115+H116)/H114</f>
        <v>#DIV/0!</v>
      </c>
      <c r="X112" s="25" t="e">
        <f>(I115+I116)/I114</f>
        <v>#DIV/0!</v>
      </c>
    </row>
    <row r="113" spans="1:41">
      <c r="B113" s="29" t="s">
        <v>328</v>
      </c>
      <c r="D113" s="34" t="s">
        <v>172</v>
      </c>
      <c r="E113" s="22">
        <f>S112</f>
        <v>0</v>
      </c>
      <c r="F113" s="22">
        <f>S113</f>
        <v>0</v>
      </c>
      <c r="G113" s="22">
        <f>S114</f>
        <v>0</v>
      </c>
      <c r="H113" s="22">
        <f>S115</f>
        <v>0</v>
      </c>
      <c r="I113" s="22">
        <f>S116</f>
        <v>0</v>
      </c>
      <c r="J113" s="46"/>
      <c r="L113" s="231"/>
      <c r="M113" s="230"/>
      <c r="N113" s="230"/>
      <c r="O113" s="230"/>
      <c r="P113" s="227">
        <v>1.03</v>
      </c>
      <c r="Q113" s="228">
        <v>0</v>
      </c>
      <c r="R113" s="76">
        <f>$R$19</f>
        <v>12</v>
      </c>
      <c r="S113" s="227">
        <v>0</v>
      </c>
      <c r="T113" s="25"/>
      <c r="U113" s="25"/>
      <c r="V113" s="25"/>
      <c r="W113" s="25"/>
      <c r="X113" s="25"/>
    </row>
    <row r="114" spans="1:41">
      <c r="A114" s="10"/>
      <c r="B114" s="93"/>
      <c r="C114" s="100"/>
      <c r="D114" s="74" t="s">
        <v>15</v>
      </c>
      <c r="E114" s="57">
        <f>ROUND((M112+N112)*E112*P112,0)</f>
        <v>0</v>
      </c>
      <c r="F114" s="57">
        <f>ROUND((M112+N112)*F112*P112*P113,0)</f>
        <v>0</v>
      </c>
      <c r="G114" s="57">
        <f>ROUND((M112+N112)*G112*P112*P113*P114,0)</f>
        <v>0</v>
      </c>
      <c r="H114" s="57">
        <f>ROUND((M112+N112)*H112*P112*P113*P114*P115,0)</f>
        <v>0</v>
      </c>
      <c r="I114" s="57">
        <f>ROUND((M112+N112)*I112*P112*P113*P114*P115*P116,0)</f>
        <v>0</v>
      </c>
      <c r="J114" s="172">
        <f>SUM(E114:I114)</f>
        <v>0</v>
      </c>
      <c r="L114" s="231"/>
      <c r="M114" s="63"/>
      <c r="N114" s="63"/>
      <c r="O114" s="63"/>
      <c r="P114" s="227">
        <v>1.03</v>
      </c>
      <c r="Q114" s="228">
        <v>0</v>
      </c>
      <c r="R114" s="76">
        <f>$R$20</f>
        <v>12</v>
      </c>
      <c r="S114" s="227">
        <v>0</v>
      </c>
    </row>
    <row r="115" spans="1:41">
      <c r="A115" s="10"/>
      <c r="B115" s="93"/>
      <c r="C115" s="100"/>
      <c r="D115" s="74" t="s">
        <v>30</v>
      </c>
      <c r="E115" s="57">
        <f>ROUND(E114*$P$13,0)</f>
        <v>0</v>
      </c>
      <c r="F115" s="57">
        <f>ROUND(F114*$P$13,0)</f>
        <v>0</v>
      </c>
      <c r="G115" s="57">
        <f>ROUND(G114*$P$13,0)</f>
        <v>0</v>
      </c>
      <c r="H115" s="57">
        <f>ROUND(H114*$P$13,0)</f>
        <v>0</v>
      </c>
      <c r="I115" s="57">
        <f>ROUND(I114*$P$13,0)</f>
        <v>0</v>
      </c>
      <c r="J115" s="172">
        <f>SUM(E115:I115)</f>
        <v>0</v>
      </c>
      <c r="L115" s="231"/>
      <c r="M115" s="63"/>
      <c r="N115" s="63"/>
      <c r="O115" s="63"/>
      <c r="P115" s="227">
        <v>1.03</v>
      </c>
      <c r="Q115" s="228">
        <v>0</v>
      </c>
      <c r="R115" s="76">
        <f>$R$21</f>
        <v>12</v>
      </c>
      <c r="S115" s="227">
        <v>0</v>
      </c>
    </row>
    <row r="116" spans="1:41" ht="15">
      <c r="A116" s="10"/>
      <c r="B116" s="93"/>
      <c r="C116" s="100"/>
      <c r="D116" s="74" t="s">
        <v>29</v>
      </c>
      <c r="E116" s="184">
        <f>ROUND($P$14*E112,0)</f>
        <v>0</v>
      </c>
      <c r="F116" s="184">
        <f>ROUND($P$14*F112,0)</f>
        <v>0</v>
      </c>
      <c r="G116" s="184">
        <f>ROUND($P$14*G112,0)</f>
        <v>0</v>
      </c>
      <c r="H116" s="184">
        <f>ROUND($P$14*H112,0)</f>
        <v>0</v>
      </c>
      <c r="I116" s="184">
        <f>ROUND($P$14*I112,0)</f>
        <v>0</v>
      </c>
      <c r="J116" s="181">
        <f>SUM(E116:I116)</f>
        <v>0</v>
      </c>
      <c r="L116" s="231"/>
      <c r="M116" s="63"/>
      <c r="N116" s="63"/>
      <c r="O116" s="63"/>
      <c r="P116" s="227">
        <v>1.03</v>
      </c>
      <c r="Q116" s="228">
        <v>0</v>
      </c>
      <c r="R116" s="76">
        <f>$R$22</f>
        <v>12</v>
      </c>
      <c r="S116" s="227">
        <v>0</v>
      </c>
      <c r="T116" s="25"/>
      <c r="U116" s="25"/>
      <c r="V116" s="25"/>
      <c r="W116" s="25"/>
      <c r="X116" s="25"/>
    </row>
    <row r="117" spans="1:41">
      <c r="A117" s="10"/>
      <c r="B117" s="93"/>
      <c r="C117" s="100"/>
      <c r="D117" s="77" t="s">
        <v>171</v>
      </c>
      <c r="E117" s="185">
        <f>SUM(E115:E116)</f>
        <v>0</v>
      </c>
      <c r="F117" s="185">
        <f t="shared" ref="F117:I117" si="17">SUM(F115:F116)</f>
        <v>0</v>
      </c>
      <c r="G117" s="185">
        <f t="shared" si="17"/>
        <v>0</v>
      </c>
      <c r="H117" s="185">
        <f t="shared" si="17"/>
        <v>0</v>
      </c>
      <c r="I117" s="185">
        <f t="shared" si="17"/>
        <v>0</v>
      </c>
      <c r="J117" s="186">
        <f>SUM(J115:J116)</f>
        <v>0</v>
      </c>
      <c r="L117" s="19"/>
      <c r="M117" s="33"/>
      <c r="N117" s="33"/>
      <c r="O117" s="33"/>
      <c r="P117" s="114"/>
      <c r="Q117" s="115"/>
      <c r="R117" s="76"/>
      <c r="S117" s="114"/>
      <c r="T117" s="25"/>
      <c r="U117" s="25"/>
      <c r="V117" s="25"/>
      <c r="W117" s="25"/>
      <c r="X117" s="25"/>
    </row>
    <row r="118" spans="1:41">
      <c r="A118" s="10"/>
      <c r="B118" s="93"/>
      <c r="C118" s="100"/>
      <c r="D118" s="74"/>
      <c r="E118" s="17"/>
      <c r="F118" s="17"/>
      <c r="G118" s="17"/>
      <c r="H118" s="17"/>
      <c r="I118" s="17"/>
      <c r="J118" s="26"/>
      <c r="L118" s="19"/>
      <c r="M118" s="33"/>
      <c r="N118" s="33"/>
      <c r="O118" s="33"/>
      <c r="P118" s="114"/>
      <c r="Q118" s="115"/>
      <c r="R118" s="76"/>
      <c r="S118" s="26"/>
      <c r="T118" s="25"/>
      <c r="U118" s="25"/>
      <c r="V118" s="25"/>
      <c r="W118" s="25"/>
      <c r="X118" s="25"/>
    </row>
    <row r="119" spans="1:41" ht="13.8" thickBot="1">
      <c r="A119" s="10"/>
      <c r="C119" s="75"/>
      <c r="D119" s="75" t="s">
        <v>104</v>
      </c>
      <c r="E119" s="187">
        <f>SUMIF($D$97:$D$118,"Salary",E97:E118)</f>
        <v>0</v>
      </c>
      <c r="F119" s="187">
        <f t="shared" ref="F119:I119" si="18">SUMIF($D$97:$D$118,"Salary",F97:F118)</f>
        <v>0</v>
      </c>
      <c r="G119" s="187">
        <f t="shared" si="18"/>
        <v>0</v>
      </c>
      <c r="H119" s="187">
        <f t="shared" si="18"/>
        <v>0</v>
      </c>
      <c r="I119" s="187">
        <f t="shared" si="18"/>
        <v>0</v>
      </c>
      <c r="J119" s="188">
        <f>SUM(E119:I119)</f>
        <v>0</v>
      </c>
      <c r="L119" s="19"/>
      <c r="M119" s="94"/>
      <c r="N119" s="94"/>
      <c r="O119" s="94"/>
      <c r="P119" s="47"/>
      <c r="Q119" s="47"/>
      <c r="R119" s="47"/>
      <c r="S119" s="26"/>
      <c r="T119" s="25"/>
      <c r="U119" s="25"/>
      <c r="V119" s="25"/>
      <c r="W119" s="25"/>
      <c r="X119" s="25"/>
    </row>
    <row r="120" spans="1:41">
      <c r="A120" s="10"/>
      <c r="C120" s="75"/>
      <c r="D120" s="75" t="s">
        <v>105</v>
      </c>
      <c r="E120" s="189">
        <f>SUMIF($D$97:$D$118,"*Total Fringe",E97:E118)</f>
        <v>0</v>
      </c>
      <c r="F120" s="189">
        <f t="shared" ref="F120:I120" si="19">SUMIF($D$97:$D$118,"*Total Fringe",F97:F118)</f>
        <v>0</v>
      </c>
      <c r="G120" s="189">
        <f t="shared" si="19"/>
        <v>0</v>
      </c>
      <c r="H120" s="189">
        <f t="shared" si="19"/>
        <v>0</v>
      </c>
      <c r="I120" s="189">
        <f t="shared" si="19"/>
        <v>0</v>
      </c>
      <c r="J120" s="190">
        <f>SUM(E120:I120)</f>
        <v>0</v>
      </c>
      <c r="L120" s="58"/>
      <c r="M120" s="71"/>
      <c r="N120" s="71"/>
      <c r="O120" s="71"/>
      <c r="P120" s="71"/>
      <c r="Q120" s="71"/>
      <c r="R120" s="71"/>
      <c r="S120" s="71"/>
      <c r="T120" s="660" t="s">
        <v>116</v>
      </c>
      <c r="U120" s="660"/>
      <c r="V120" s="660"/>
      <c r="W120" s="660"/>
      <c r="X120" s="660"/>
      <c r="Y120" s="10"/>
      <c r="Z120" s="633" t="s">
        <v>66</v>
      </c>
      <c r="AA120" s="634"/>
      <c r="AB120" s="634"/>
      <c r="AC120" s="634"/>
      <c r="AD120" s="634"/>
      <c r="AE120" s="634"/>
      <c r="AF120" s="635"/>
      <c r="AH120" s="619" t="s">
        <v>127</v>
      </c>
      <c r="AI120" s="620"/>
      <c r="AJ120" s="620"/>
      <c r="AK120" s="620"/>
      <c r="AL120" s="620"/>
      <c r="AM120" s="620"/>
      <c r="AN120" s="620"/>
      <c r="AO120" s="621"/>
    </row>
    <row r="121" spans="1:41">
      <c r="A121" s="10"/>
      <c r="C121" s="75"/>
      <c r="D121" s="75" t="s">
        <v>348</v>
      </c>
      <c r="E121" s="529">
        <f>SUMIF($D$98:$D$117,"*Person Months",E98:E117)</f>
        <v>0</v>
      </c>
      <c r="F121" s="529">
        <f t="shared" ref="F121:I121" si="20">SUMIF($D$98:$D$117,"*Person Months",F98:F117)</f>
        <v>0</v>
      </c>
      <c r="G121" s="529">
        <f t="shared" si="20"/>
        <v>0</v>
      </c>
      <c r="H121" s="529">
        <f t="shared" si="20"/>
        <v>0</v>
      </c>
      <c r="I121" s="529">
        <f t="shared" si="20"/>
        <v>0</v>
      </c>
      <c r="J121" s="190"/>
      <c r="L121" s="58"/>
      <c r="M121" s="71"/>
      <c r="N121" s="71"/>
      <c r="O121" s="71"/>
      <c r="P121" s="71"/>
      <c r="Q121" s="71"/>
      <c r="R121" s="71"/>
      <c r="S121" s="71"/>
      <c r="T121" s="71"/>
      <c r="U121" s="470"/>
      <c r="V121" s="470"/>
      <c r="W121" s="470"/>
      <c r="X121" s="470"/>
      <c r="Y121" s="471"/>
      <c r="Z121" s="168"/>
      <c r="AA121" s="46"/>
      <c r="AB121" s="46"/>
      <c r="AC121" s="46"/>
      <c r="AD121" s="46"/>
      <c r="AE121" s="46"/>
      <c r="AF121" s="157"/>
      <c r="AH121" s="265"/>
      <c r="AI121" s="58"/>
      <c r="AJ121" s="58"/>
      <c r="AK121" s="58"/>
      <c r="AL121" s="58"/>
      <c r="AM121" s="58"/>
      <c r="AN121" s="58"/>
      <c r="AO121" s="117"/>
    </row>
    <row r="122" spans="1:41">
      <c r="A122" s="10"/>
      <c r="C122" s="75"/>
      <c r="D122" s="75" t="s">
        <v>349</v>
      </c>
      <c r="E122" s="72">
        <f>SUMIF($D$98:$D$117,"*# of Persons",E98:E117)</f>
        <v>0</v>
      </c>
      <c r="F122" s="72">
        <f t="shared" ref="F122:I122" si="21">SUMIF($D$98:$D$117,"*# of Persons",F98:F117)</f>
        <v>0</v>
      </c>
      <c r="G122" s="72">
        <f t="shared" si="21"/>
        <v>0</v>
      </c>
      <c r="H122" s="72">
        <f t="shared" si="21"/>
        <v>0</v>
      </c>
      <c r="I122" s="72">
        <f t="shared" si="21"/>
        <v>0</v>
      </c>
      <c r="J122" s="190"/>
      <c r="L122" s="58"/>
      <c r="M122" s="71"/>
      <c r="N122" s="71"/>
      <c r="O122" s="71"/>
      <c r="P122" s="71"/>
      <c r="Q122" s="71"/>
      <c r="R122" s="71"/>
      <c r="S122" s="71"/>
      <c r="T122" s="71"/>
      <c r="U122" s="470"/>
      <c r="V122" s="470"/>
      <c r="W122" s="470"/>
      <c r="X122" s="470"/>
      <c r="Y122" s="471"/>
      <c r="Z122" s="168"/>
      <c r="AA122" s="46"/>
      <c r="AB122" s="46"/>
      <c r="AC122" s="46"/>
      <c r="AD122" s="46"/>
      <c r="AE122" s="46"/>
      <c r="AF122" s="157"/>
      <c r="AH122" s="116"/>
      <c r="AK122" s="58" t="s">
        <v>31</v>
      </c>
      <c r="AL122" s="58" t="s">
        <v>32</v>
      </c>
      <c r="AM122" s="58" t="s">
        <v>33</v>
      </c>
      <c r="AN122" s="58" t="s">
        <v>34</v>
      </c>
      <c r="AO122" s="117" t="s">
        <v>35</v>
      </c>
    </row>
    <row r="123" spans="1:41">
      <c r="A123" s="10"/>
      <c r="C123" s="75"/>
      <c r="D123" s="169"/>
      <c r="E123" s="166"/>
      <c r="F123" s="166"/>
      <c r="G123" s="166"/>
      <c r="H123" s="166"/>
      <c r="I123" s="166"/>
      <c r="J123" s="167"/>
      <c r="L123" s="58" t="s">
        <v>118</v>
      </c>
      <c r="M123" s="71" t="s">
        <v>80</v>
      </c>
      <c r="N123" s="71" t="s">
        <v>108</v>
      </c>
      <c r="O123" s="71" t="s">
        <v>18</v>
      </c>
      <c r="P123" s="71"/>
      <c r="Q123" s="71" t="s">
        <v>169</v>
      </c>
      <c r="R123" s="71"/>
      <c r="S123" s="71"/>
      <c r="T123" s="92"/>
      <c r="U123" s="92"/>
      <c r="V123" s="92"/>
      <c r="W123" s="92"/>
      <c r="X123" s="92"/>
      <c r="Y123" s="15"/>
      <c r="Z123" s="168"/>
      <c r="AA123" s="46"/>
      <c r="AB123" s="46"/>
      <c r="AC123" s="46"/>
      <c r="AD123" s="46"/>
      <c r="AE123" s="46"/>
      <c r="AF123" s="157"/>
      <c r="AH123" s="630" t="s">
        <v>126</v>
      </c>
      <c r="AI123" s="622"/>
      <c r="AJ123" s="622"/>
      <c r="AK123" s="263">
        <v>1</v>
      </c>
      <c r="AL123" s="263">
        <v>1.05</v>
      </c>
      <c r="AM123" s="263">
        <v>1.05</v>
      </c>
      <c r="AN123" s="263">
        <v>1.05</v>
      </c>
      <c r="AO123" s="264">
        <v>1.05</v>
      </c>
    </row>
    <row r="124" spans="1:41">
      <c r="A124" s="58" t="s">
        <v>61</v>
      </c>
      <c r="B124" s="58" t="s">
        <v>62</v>
      </c>
      <c r="C124" s="320" t="s">
        <v>308</v>
      </c>
      <c r="D124" s="169"/>
      <c r="E124" s="18" t="str">
        <f>E16</f>
        <v>Year 1</v>
      </c>
      <c r="F124" s="18" t="str">
        <f>F16</f>
        <v>Year 2</v>
      </c>
      <c r="G124" s="18" t="str">
        <f>G16</f>
        <v>Year 3</v>
      </c>
      <c r="H124" s="18" t="str">
        <f>H16</f>
        <v>Year 4</v>
      </c>
      <c r="I124" s="18" t="str">
        <f>I16</f>
        <v>Year 5</v>
      </c>
      <c r="J124" s="46" t="s">
        <v>1</v>
      </c>
      <c r="L124" s="92" t="s">
        <v>117</v>
      </c>
      <c r="M124" s="46" t="s">
        <v>15</v>
      </c>
      <c r="N124" s="46" t="s">
        <v>109</v>
      </c>
      <c r="O124" s="46" t="s">
        <v>111</v>
      </c>
      <c r="P124" s="46" t="s">
        <v>101</v>
      </c>
      <c r="Q124" s="46" t="s">
        <v>170</v>
      </c>
      <c r="R124" s="46"/>
      <c r="S124" s="46"/>
      <c r="T124" s="24" t="s">
        <v>31</v>
      </c>
      <c r="U124" s="15" t="s">
        <v>32</v>
      </c>
      <c r="V124" s="15" t="s">
        <v>33</v>
      </c>
      <c r="W124" s="15" t="s">
        <v>34</v>
      </c>
      <c r="X124" s="15" t="s">
        <v>35</v>
      </c>
      <c r="Y124" s="22"/>
      <c r="Z124" s="152"/>
      <c r="AA124" s="154" t="str">
        <f>E16</f>
        <v>Year 1</v>
      </c>
      <c r="AB124" s="154" t="str">
        <f>F16</f>
        <v>Year 2</v>
      </c>
      <c r="AC124" s="154" t="str">
        <f>G16</f>
        <v>Year 3</v>
      </c>
      <c r="AD124" s="154" t="str">
        <f>H16</f>
        <v>Year 4</v>
      </c>
      <c r="AE124" s="154" t="str">
        <f>I16</f>
        <v>Year 5</v>
      </c>
      <c r="AF124" s="157" t="s">
        <v>1</v>
      </c>
      <c r="AH124" s="472"/>
      <c r="AI124" s="473"/>
      <c r="AJ124" s="473"/>
      <c r="AK124" s="131"/>
      <c r="AL124" s="131"/>
      <c r="AM124" s="131"/>
      <c r="AN124" s="131"/>
      <c r="AO124" s="262"/>
    </row>
    <row r="125" spans="1:41">
      <c r="A125" s="103"/>
      <c r="B125" s="102" t="s">
        <v>125</v>
      </c>
      <c r="C125" s="121" t="s">
        <v>168</v>
      </c>
      <c r="D125" s="34" t="s">
        <v>121</v>
      </c>
      <c r="E125" s="100">
        <f>ROUND($O125*$P125*Q125,6)</f>
        <v>0</v>
      </c>
      <c r="F125" s="100">
        <f>ROUND($O126*$P126*Q126,6)</f>
        <v>0</v>
      </c>
      <c r="G125" s="100">
        <f>ROUND($O127*$P127*Q127,6)</f>
        <v>0</v>
      </c>
      <c r="H125" s="100">
        <f>ROUND($O128*$P128*Q128,6)</f>
        <v>0</v>
      </c>
      <c r="I125" s="100">
        <f>ROUND($O129*$P129*Q129,6)</f>
        <v>0</v>
      </c>
      <c r="J125" s="26"/>
      <c r="K125" s="17"/>
      <c r="L125" s="150">
        <v>0</v>
      </c>
      <c r="M125" s="230">
        <f>ROUND(L125/12,2)</f>
        <v>0</v>
      </c>
      <c r="N125" s="227">
        <v>1</v>
      </c>
      <c r="O125" s="228">
        <v>0</v>
      </c>
      <c r="P125" s="76">
        <f>$R$18</f>
        <v>12</v>
      </c>
      <c r="Q125" s="227">
        <v>0</v>
      </c>
      <c r="R125" s="76"/>
      <c r="S125" s="74"/>
      <c r="T125" s="25" t="e">
        <f>(E128+E129)/E127</f>
        <v>#DIV/0!</v>
      </c>
      <c r="U125" s="25" t="e">
        <f>(F128+F129)/F127</f>
        <v>#DIV/0!</v>
      </c>
      <c r="V125" s="25" t="e">
        <f>(G128+G129)/G127</f>
        <v>#DIV/0!</v>
      </c>
      <c r="W125" s="25" t="e">
        <f>(H128+H129)/H127</f>
        <v>#DIV/0!</v>
      </c>
      <c r="X125" s="25" t="e">
        <f>(I128+I129)/I127</f>
        <v>#DIV/0!</v>
      </c>
      <c r="Y125" s="292"/>
      <c r="Z125" s="155" t="str">
        <f>C125</f>
        <v>Not Allowed</v>
      </c>
      <c r="AA125" s="125">
        <f>ROUND(VLOOKUP($C125,$AH$126:$AO$161,4,FALSE)*E125,0)</f>
        <v>0</v>
      </c>
      <c r="AB125" s="125">
        <f>ROUND(VLOOKUP($C125,$AH$126:$AO$162,5,FALSE)*F125,0)</f>
        <v>0</v>
      </c>
      <c r="AC125" s="125">
        <f>ROUND(VLOOKUP($C125,$AH$126:$AO$161,6,FALSE)*G125,0)</f>
        <v>0</v>
      </c>
      <c r="AD125" s="125">
        <f>ROUND(VLOOKUP($C125,$AH$126:$AO$161,7,FALSE)*H125,0)</f>
        <v>0</v>
      </c>
      <c r="AE125" s="125">
        <f>ROUND(VLOOKUP($C125,$AH$126:$AO$162,8,FALSE)*I125,0)</f>
        <v>0</v>
      </c>
      <c r="AF125" s="158">
        <f>SUM(AA125:AE125)</f>
        <v>0</v>
      </c>
      <c r="AH125" s="257" t="s">
        <v>81</v>
      </c>
      <c r="AO125" s="118"/>
    </row>
    <row r="126" spans="1:41">
      <c r="A126" s="10"/>
      <c r="B126" s="29" t="s">
        <v>328</v>
      </c>
      <c r="C126" s="121" t="s">
        <v>168</v>
      </c>
      <c r="D126" s="34" t="s">
        <v>172</v>
      </c>
      <c r="E126" s="22">
        <f>Q125</f>
        <v>0</v>
      </c>
      <c r="F126" s="22">
        <f>Q126</f>
        <v>0</v>
      </c>
      <c r="G126" s="22">
        <f>Q127</f>
        <v>0</v>
      </c>
      <c r="H126" s="22">
        <f>Q128</f>
        <v>0</v>
      </c>
      <c r="I126" s="22">
        <f>Q129</f>
        <v>0</v>
      </c>
      <c r="J126" s="26"/>
      <c r="K126" s="17"/>
      <c r="L126" s="231"/>
      <c r="M126" s="230"/>
      <c r="N126" s="227">
        <v>1.03</v>
      </c>
      <c r="O126" s="228">
        <v>0</v>
      </c>
      <c r="P126" s="76">
        <f>$R$19</f>
        <v>12</v>
      </c>
      <c r="Q126" s="227">
        <v>0</v>
      </c>
      <c r="R126" s="76"/>
      <c r="S126" s="74"/>
      <c r="T126" s="25"/>
      <c r="U126" s="25"/>
      <c r="V126" s="25"/>
      <c r="W126" s="25"/>
      <c r="X126" s="25"/>
      <c r="Y126" s="292"/>
      <c r="Z126" s="155"/>
      <c r="AA126" s="125"/>
      <c r="AB126" s="125"/>
      <c r="AC126" s="125"/>
      <c r="AD126" s="125"/>
      <c r="AE126" s="125"/>
      <c r="AF126" s="158"/>
      <c r="AH126" s="257" t="s">
        <v>168</v>
      </c>
      <c r="AI126">
        <v>0</v>
      </c>
      <c r="AJ126">
        <v>0</v>
      </c>
      <c r="AK126">
        <v>0</v>
      </c>
      <c r="AL126">
        <v>0</v>
      </c>
      <c r="AM126">
        <v>0</v>
      </c>
      <c r="AN126">
        <v>0</v>
      </c>
      <c r="AO126" s="118">
        <v>0</v>
      </c>
    </row>
    <row r="127" spans="1:41">
      <c r="A127" s="10"/>
      <c r="C127" s="121" t="s">
        <v>168</v>
      </c>
      <c r="D127" s="74" t="s">
        <v>15</v>
      </c>
      <c r="E127" s="57">
        <f>ROUND(M125*E125*N125,0)</f>
        <v>0</v>
      </c>
      <c r="F127" s="57">
        <f>ROUND(M125*F125*N125*N126,0)</f>
        <v>0</v>
      </c>
      <c r="G127" s="57">
        <f>ROUND(M125*G125*N125*N126*N127,0)</f>
        <v>0</v>
      </c>
      <c r="H127" s="57">
        <f>ROUND(M125*H125*N125*N126*N127*N128,0)</f>
        <v>0</v>
      </c>
      <c r="I127" s="57">
        <f>ROUND(M125*I125*N125*N126*N127*N128*N129,0)</f>
        <v>0</v>
      </c>
      <c r="J127" s="172">
        <f>SUM(E127:I127)</f>
        <v>0</v>
      </c>
      <c r="L127" s="231"/>
      <c r="M127" s="63"/>
      <c r="N127" s="227">
        <v>1.03</v>
      </c>
      <c r="O127" s="228">
        <v>0</v>
      </c>
      <c r="P127" s="76">
        <f>$R$20</f>
        <v>12</v>
      </c>
      <c r="Q127" s="227">
        <v>0</v>
      </c>
      <c r="R127" s="76"/>
      <c r="S127" s="74"/>
      <c r="T127" s="25"/>
      <c r="U127" s="25"/>
      <c r="V127" s="25"/>
      <c r="W127" s="25"/>
      <c r="X127" s="25"/>
      <c r="Y127" s="10"/>
      <c r="Z127" s="62"/>
      <c r="AA127" s="125"/>
      <c r="AB127" s="125"/>
      <c r="AC127" s="125"/>
      <c r="AD127" s="125"/>
      <c r="AE127" s="125"/>
      <c r="AF127" s="158"/>
      <c r="AH127" s="256" t="str">
        <f>'Tuition &amp; Fees Calculation'!A4</f>
        <v>Rates as of: 9/27/2024</v>
      </c>
      <c r="AI127" s="497">
        <f>'Tuition &amp; Fees Calculation'!$D4*24</f>
        <v>0</v>
      </c>
      <c r="AJ127" s="496">
        <f>AI127/6</f>
        <v>0</v>
      </c>
      <c r="AK127" s="499">
        <f>AJ127*AK$123</f>
        <v>0</v>
      </c>
      <c r="AL127" s="499">
        <f>AK127*AL$123</f>
        <v>0</v>
      </c>
      <c r="AM127" s="499">
        <f>AL127*AM$123</f>
        <v>0</v>
      </c>
      <c r="AN127" s="500">
        <f>AM127*AN$123</f>
        <v>0</v>
      </c>
      <c r="AO127" s="501">
        <f>AN127*AO$123</f>
        <v>0</v>
      </c>
    </row>
    <row r="128" spans="1:41">
      <c r="A128" s="10"/>
      <c r="B128" s="93"/>
      <c r="C128" s="121" t="s">
        <v>168</v>
      </c>
      <c r="D128" s="74" t="s">
        <v>30</v>
      </c>
      <c r="E128" s="57">
        <f>ROUND($E$127*$R$160,0)</f>
        <v>0</v>
      </c>
      <c r="F128" s="57">
        <f>ROUND($F$127*$R$160,0)</f>
        <v>0</v>
      </c>
      <c r="G128" s="57">
        <f>ROUND($G$127*$R$160,0)</f>
        <v>0</v>
      </c>
      <c r="H128" s="57">
        <f>ROUND($H$127*$R$160,0)</f>
        <v>0</v>
      </c>
      <c r="I128" s="57">
        <f>ROUND($I$127*$R$160,0)</f>
        <v>0</v>
      </c>
      <c r="J128" s="172">
        <f>SUM(E128:I128)</f>
        <v>0</v>
      </c>
      <c r="L128" s="231"/>
      <c r="M128" s="63"/>
      <c r="N128" s="227">
        <v>1.03</v>
      </c>
      <c r="O128" s="228">
        <v>0</v>
      </c>
      <c r="P128" s="76">
        <f>$R$21</f>
        <v>12</v>
      </c>
      <c r="Q128" s="227">
        <v>0</v>
      </c>
      <c r="R128" s="76"/>
      <c r="S128" s="74"/>
      <c r="T128" s="25"/>
      <c r="U128" s="25"/>
      <c r="V128" s="25"/>
      <c r="W128" s="25"/>
      <c r="X128" s="25"/>
      <c r="Y128" s="10"/>
      <c r="Z128" s="62"/>
      <c r="AA128" s="125"/>
      <c r="AB128" s="125"/>
      <c r="AC128" s="125"/>
      <c r="AD128" s="125"/>
      <c r="AE128" s="125"/>
      <c r="AF128" s="158"/>
      <c r="AH128" s="256" t="str">
        <f>'Tuition &amp; Fees Calculation'!A5</f>
        <v>Tuition &amp; Fees Escalation</v>
      </c>
      <c r="AI128" s="497">
        <f>'Tuition &amp; Fees Calculation'!$D5*24</f>
        <v>0</v>
      </c>
      <c r="AJ128" s="496">
        <f t="shared" ref="AJ128:AJ161" si="22">AI128/6</f>
        <v>0</v>
      </c>
      <c r="AK128" s="499">
        <f t="shared" ref="AK128:AO143" si="23">AJ128*AK$123</f>
        <v>0</v>
      </c>
      <c r="AL128" s="499">
        <f t="shared" si="23"/>
        <v>0</v>
      </c>
      <c r="AM128" s="499">
        <f t="shared" si="23"/>
        <v>0</v>
      </c>
      <c r="AN128" s="500">
        <f t="shared" si="23"/>
        <v>0</v>
      </c>
      <c r="AO128" s="501">
        <f t="shared" si="23"/>
        <v>0</v>
      </c>
    </row>
    <row r="129" spans="1:41" ht="15">
      <c r="A129" s="10"/>
      <c r="B129" s="93"/>
      <c r="C129" s="121" t="s">
        <v>168</v>
      </c>
      <c r="D129" s="74" t="s">
        <v>29</v>
      </c>
      <c r="E129" s="184">
        <f>ROUND($R$161*$E$125,0)</f>
        <v>0</v>
      </c>
      <c r="F129" s="184">
        <f>ROUND($R$161*$F$125,0)</f>
        <v>0</v>
      </c>
      <c r="G129" s="184">
        <f>ROUND($R$161*$G$125,0)</f>
        <v>0</v>
      </c>
      <c r="H129" s="184">
        <f>ROUND($R$161*$H$125,0)</f>
        <v>0</v>
      </c>
      <c r="I129" s="184">
        <f>ROUND($R$161*$I$125,0)</f>
        <v>0</v>
      </c>
      <c r="J129" s="181">
        <f>SUM(E129:I129)</f>
        <v>0</v>
      </c>
      <c r="L129" s="231"/>
      <c r="M129" s="63"/>
      <c r="N129" s="227">
        <v>1.03</v>
      </c>
      <c r="O129" s="228">
        <v>0</v>
      </c>
      <c r="P129" s="76">
        <f>$R$22</f>
        <v>12</v>
      </c>
      <c r="Q129" s="227">
        <v>0</v>
      </c>
      <c r="R129" s="76"/>
      <c r="S129" s="74"/>
      <c r="T129" s="25"/>
      <c r="U129" s="25"/>
      <c r="V129" s="25"/>
      <c r="W129" s="25"/>
      <c r="X129" s="25"/>
      <c r="Y129" s="10"/>
      <c r="Z129" s="62"/>
      <c r="AA129" s="125"/>
      <c r="AB129" s="125"/>
      <c r="AC129" s="125"/>
      <c r="AD129" s="125"/>
      <c r="AE129" s="125"/>
      <c r="AF129" s="158"/>
      <c r="AH129" s="256">
        <f>'Tuition &amp; Fees Calculation'!A6</f>
        <v>0</v>
      </c>
      <c r="AI129" s="497">
        <f>'Tuition &amp; Fees Calculation'!$D6*24</f>
        <v>0</v>
      </c>
      <c r="AJ129" s="496">
        <f t="shared" si="22"/>
        <v>0</v>
      </c>
      <c r="AK129" s="499">
        <f t="shared" si="23"/>
        <v>0</v>
      </c>
      <c r="AL129" s="499">
        <f t="shared" si="23"/>
        <v>0</v>
      </c>
      <c r="AM129" s="499">
        <f t="shared" si="23"/>
        <v>0</v>
      </c>
      <c r="AN129" s="500">
        <f t="shared" si="23"/>
        <v>0</v>
      </c>
      <c r="AO129" s="501">
        <f t="shared" si="23"/>
        <v>0</v>
      </c>
    </row>
    <row r="130" spans="1:41">
      <c r="A130" s="10"/>
      <c r="B130" s="93"/>
      <c r="C130" s="100"/>
      <c r="D130" s="77" t="s">
        <v>171</v>
      </c>
      <c r="E130" s="185">
        <f>SUM(E128:E129)</f>
        <v>0</v>
      </c>
      <c r="F130" s="185">
        <f t="shared" ref="F130:I130" si="24">SUM(F128:F129)</f>
        <v>0</v>
      </c>
      <c r="G130" s="185">
        <f t="shared" si="24"/>
        <v>0</v>
      </c>
      <c r="H130" s="185">
        <f t="shared" si="24"/>
        <v>0</v>
      </c>
      <c r="I130" s="185">
        <f t="shared" si="24"/>
        <v>0</v>
      </c>
      <c r="J130" s="186">
        <f>SUM(J128:J129)</f>
        <v>0</v>
      </c>
      <c r="L130" s="231"/>
      <c r="M130" s="63"/>
      <c r="N130" s="74"/>
      <c r="O130" s="232"/>
      <c r="P130" s="76"/>
      <c r="Q130" s="74"/>
      <c r="R130" s="76"/>
      <c r="S130" s="74"/>
      <c r="T130" s="5"/>
      <c r="U130" s="4"/>
      <c r="Y130" s="10"/>
      <c r="Z130" s="62"/>
      <c r="AA130" s="125"/>
      <c r="AB130" s="125"/>
      <c r="AC130" s="125"/>
      <c r="AD130" s="125"/>
      <c r="AE130" s="125"/>
      <c r="AF130" s="158"/>
      <c r="AH130" s="256" t="str">
        <f>'Tuition &amp; Fees Calculation'!A7</f>
        <v>Escalation per Year</v>
      </c>
      <c r="AI130" s="497">
        <f>'Tuition &amp; Fees Calculation'!$D7*24</f>
        <v>0</v>
      </c>
      <c r="AJ130" s="496">
        <f t="shared" si="22"/>
        <v>0</v>
      </c>
      <c r="AK130" s="499">
        <f t="shared" si="23"/>
        <v>0</v>
      </c>
      <c r="AL130" s="499">
        <f t="shared" si="23"/>
        <v>0</v>
      </c>
      <c r="AM130" s="499">
        <f t="shared" si="23"/>
        <v>0</v>
      </c>
      <c r="AN130" s="500">
        <f t="shared" si="23"/>
        <v>0</v>
      </c>
      <c r="AO130" s="501">
        <f t="shared" si="23"/>
        <v>0</v>
      </c>
    </row>
    <row r="131" spans="1:41">
      <c r="A131" s="10"/>
      <c r="B131" s="93"/>
      <c r="C131" s="100"/>
      <c r="D131" s="74"/>
      <c r="E131" s="17"/>
      <c r="F131" s="17"/>
      <c r="G131" s="17"/>
      <c r="H131" s="17"/>
      <c r="I131" s="17"/>
      <c r="J131" s="26"/>
      <c r="L131" s="231"/>
      <c r="M131" s="63"/>
      <c r="N131" s="34"/>
      <c r="O131" s="63"/>
      <c r="P131" s="34"/>
      <c r="Q131" s="229"/>
      <c r="R131" s="34"/>
      <c r="S131" s="229"/>
      <c r="T131" s="17"/>
      <c r="U131" s="17"/>
      <c r="V131" s="17"/>
      <c r="W131" s="17"/>
      <c r="X131" s="17"/>
      <c r="Y131" s="10"/>
      <c r="Z131" s="62"/>
      <c r="AA131" s="125"/>
      <c r="AB131" s="125"/>
      <c r="AC131" s="125"/>
      <c r="AD131" s="125"/>
      <c r="AE131" s="125"/>
      <c r="AF131" s="158"/>
      <c r="AH131" s="256" t="str">
        <f>'Tuition &amp; Fees Calculation'!A8</f>
        <v>Unit</v>
      </c>
      <c r="AI131" s="497" t="e">
        <f>'Tuition &amp; Fees Calculation'!$D8*24</f>
        <v>#VALUE!</v>
      </c>
      <c r="AJ131" s="496" t="e">
        <f t="shared" si="22"/>
        <v>#VALUE!</v>
      </c>
      <c r="AK131" s="499" t="e">
        <f t="shared" si="23"/>
        <v>#VALUE!</v>
      </c>
      <c r="AL131" s="499" t="e">
        <f t="shared" si="23"/>
        <v>#VALUE!</v>
      </c>
      <c r="AM131" s="499" t="e">
        <f t="shared" si="23"/>
        <v>#VALUE!</v>
      </c>
      <c r="AN131" s="500" t="e">
        <f t="shared" si="23"/>
        <v>#VALUE!</v>
      </c>
      <c r="AO131" s="501" t="e">
        <f t="shared" si="23"/>
        <v>#VALUE!</v>
      </c>
    </row>
    <row r="132" spans="1:41">
      <c r="A132" s="104"/>
      <c r="B132" s="102" t="s">
        <v>125</v>
      </c>
      <c r="C132" s="121" t="s">
        <v>168</v>
      </c>
      <c r="D132" s="34" t="s">
        <v>121</v>
      </c>
      <c r="E132" s="100">
        <f>ROUND($O132*$P132*Q132,6)</f>
        <v>0</v>
      </c>
      <c r="F132" s="100">
        <f>ROUND($O133*$P133*Q133,6)</f>
        <v>0</v>
      </c>
      <c r="G132" s="100">
        <f>ROUND($O134*$P134*Q134,6)</f>
        <v>0</v>
      </c>
      <c r="H132" s="100">
        <f>ROUND($O135*$P135*Q135,6)</f>
        <v>0</v>
      </c>
      <c r="I132" s="100">
        <f>ROUND($O136*$P136*Q136,6)</f>
        <v>0</v>
      </c>
      <c r="J132" s="26"/>
      <c r="L132" s="150">
        <v>0</v>
      </c>
      <c r="M132" s="230">
        <f>ROUND(L132/12,2)</f>
        <v>0</v>
      </c>
      <c r="N132" s="227">
        <v>1</v>
      </c>
      <c r="O132" s="228">
        <v>0</v>
      </c>
      <c r="P132" s="76">
        <f>$R$18</f>
        <v>12</v>
      </c>
      <c r="Q132" s="227">
        <v>0</v>
      </c>
      <c r="R132" s="76"/>
      <c r="S132" s="74"/>
      <c r="T132" s="25" t="e">
        <f>(E135+E136)/E134</f>
        <v>#DIV/0!</v>
      </c>
      <c r="U132" s="25" t="e">
        <f>(F135+F136)/F134</f>
        <v>#DIV/0!</v>
      </c>
      <c r="V132" s="25" t="e">
        <f>(G135+G136)/G134</f>
        <v>#DIV/0!</v>
      </c>
      <c r="W132" s="25" t="e">
        <f>(H135+H136)/H134</f>
        <v>#DIV/0!</v>
      </c>
      <c r="X132" s="25" t="e">
        <f>(I135+I136)/I134</f>
        <v>#DIV/0!</v>
      </c>
      <c r="Y132" s="292"/>
      <c r="Z132" s="155" t="str">
        <f>C132</f>
        <v>Not Allowed</v>
      </c>
      <c r="AA132" s="125">
        <f>ROUND(VLOOKUP($C132,$AH$126:$AO$161,4,FALSE)*E132,0)</f>
        <v>0</v>
      </c>
      <c r="AB132" s="125">
        <f>ROUND(VLOOKUP($C132,$AH$126:$AO$162,5,FALSE)*F132,0)</f>
        <v>0</v>
      </c>
      <c r="AC132" s="125">
        <f>ROUND(VLOOKUP($C132,$AH$126:$AO$161,6,FALSE)*G132,0)</f>
        <v>0</v>
      </c>
      <c r="AD132" s="125">
        <f>ROUND(VLOOKUP($C132,$AH$126:$AO$161,7,FALSE)*H132,0)</f>
        <v>0</v>
      </c>
      <c r="AE132" s="125">
        <f>ROUND(VLOOKUP($C132,$AH$126:$AO$162,8,FALSE)*I132,0)</f>
        <v>0</v>
      </c>
      <c r="AF132" s="158">
        <f>SUM(AA132:AE132)</f>
        <v>0</v>
      </c>
      <c r="AH132" s="256">
        <f>'Tuition &amp; Fees Calculation'!A9</f>
        <v>0</v>
      </c>
      <c r="AI132" s="497">
        <f>'Tuition &amp; Fees Calculation'!$D9*24</f>
        <v>0</v>
      </c>
      <c r="AJ132" s="496">
        <f t="shared" si="22"/>
        <v>0</v>
      </c>
      <c r="AK132" s="499">
        <f t="shared" si="23"/>
        <v>0</v>
      </c>
      <c r="AL132" s="499">
        <f t="shared" si="23"/>
        <v>0</v>
      </c>
      <c r="AM132" s="499">
        <f t="shared" si="23"/>
        <v>0</v>
      </c>
      <c r="AN132" s="500">
        <f t="shared" si="23"/>
        <v>0</v>
      </c>
      <c r="AO132" s="501">
        <f t="shared" si="23"/>
        <v>0</v>
      </c>
    </row>
    <row r="133" spans="1:41">
      <c r="B133" s="29" t="s">
        <v>328</v>
      </c>
      <c r="C133" s="121" t="s">
        <v>168</v>
      </c>
      <c r="D133" s="34" t="s">
        <v>172</v>
      </c>
      <c r="E133" s="22">
        <f>Q132</f>
        <v>0</v>
      </c>
      <c r="F133" s="22">
        <f>Q133</f>
        <v>0</v>
      </c>
      <c r="G133" s="22">
        <f>Q134</f>
        <v>0</v>
      </c>
      <c r="H133" s="22">
        <f>Q135</f>
        <v>0</v>
      </c>
      <c r="I133" s="22">
        <f>Q136</f>
        <v>0</v>
      </c>
      <c r="J133" s="26"/>
      <c r="L133" s="231"/>
      <c r="M133" s="230"/>
      <c r="N133" s="227">
        <v>1.03</v>
      </c>
      <c r="O133" s="228">
        <v>0</v>
      </c>
      <c r="P133" s="76">
        <f>$R$19</f>
        <v>12</v>
      </c>
      <c r="Q133" s="227">
        <v>0</v>
      </c>
      <c r="R133" s="76"/>
      <c r="S133" s="74"/>
      <c r="T133" s="25"/>
      <c r="U133" s="25"/>
      <c r="V133" s="25"/>
      <c r="W133" s="25"/>
      <c r="X133" s="25"/>
      <c r="Y133" s="292"/>
      <c r="Z133" s="155"/>
      <c r="AA133" s="125"/>
      <c r="AB133" s="125"/>
      <c r="AC133" s="125"/>
      <c r="AD133" s="125"/>
      <c r="AE133" s="125"/>
      <c r="AF133" s="158"/>
      <c r="AH133" s="256" t="str">
        <f>'Tuition &amp; Fees Calculation'!A10</f>
        <v>Not Allowed/Not Budgeted</v>
      </c>
      <c r="AI133" s="497">
        <f>'Tuition &amp; Fees Calculation'!$D10*24</f>
        <v>0</v>
      </c>
      <c r="AJ133" s="496">
        <f t="shared" si="22"/>
        <v>0</v>
      </c>
      <c r="AK133" s="499">
        <f t="shared" si="23"/>
        <v>0</v>
      </c>
      <c r="AL133" s="499">
        <f t="shared" si="23"/>
        <v>0</v>
      </c>
      <c r="AM133" s="499">
        <f t="shared" si="23"/>
        <v>0</v>
      </c>
      <c r="AN133" s="500">
        <f t="shared" si="23"/>
        <v>0</v>
      </c>
      <c r="AO133" s="501">
        <f t="shared" si="23"/>
        <v>0</v>
      </c>
    </row>
    <row r="134" spans="1:41">
      <c r="A134" s="10"/>
      <c r="B134" s="93"/>
      <c r="C134" s="121" t="s">
        <v>168</v>
      </c>
      <c r="D134" s="74" t="s">
        <v>15</v>
      </c>
      <c r="E134" s="57">
        <f>ROUND(M132*E132*N132,0)</f>
        <v>0</v>
      </c>
      <c r="F134" s="57">
        <f>ROUND(M132*F132*N132*N133,0)</f>
        <v>0</v>
      </c>
      <c r="G134" s="57">
        <f>ROUND(M132*G132*N132*N133*N134,0)</f>
        <v>0</v>
      </c>
      <c r="H134" s="57">
        <f>ROUND(M132*H132*N132*N133*N134*N135,0)</f>
        <v>0</v>
      </c>
      <c r="I134" s="57">
        <f>ROUND(M132*I132*N132*N133*N134*N135*N136,0)</f>
        <v>0</v>
      </c>
      <c r="J134" s="172">
        <f>SUM(E134:I134)</f>
        <v>0</v>
      </c>
      <c r="L134" s="231"/>
      <c r="M134" s="63"/>
      <c r="N134" s="227">
        <v>1.03</v>
      </c>
      <c r="O134" s="228">
        <v>0</v>
      </c>
      <c r="P134" s="76">
        <f>$R$20</f>
        <v>12</v>
      </c>
      <c r="Q134" s="227">
        <v>0</v>
      </c>
      <c r="R134" s="76"/>
      <c r="S134" s="74"/>
      <c r="T134" s="25"/>
      <c r="U134" s="25"/>
      <c r="V134" s="25"/>
      <c r="W134" s="25"/>
      <c r="X134" s="25"/>
      <c r="Y134" s="10"/>
      <c r="Z134" s="62"/>
      <c r="AA134" s="125"/>
      <c r="AB134" s="125"/>
      <c r="AC134" s="125"/>
      <c r="AD134" s="125"/>
      <c r="AE134" s="125"/>
      <c r="AF134" s="158"/>
      <c r="AH134" s="256" t="str">
        <f>'Tuition &amp; Fees Calculation'!A11</f>
        <v>College of Ag &amp; Life Sciences</v>
      </c>
      <c r="AI134" s="497">
        <f>'Tuition &amp; Fees Calculation'!$D11*24</f>
        <v>78528</v>
      </c>
      <c r="AJ134" s="496">
        <f t="shared" si="22"/>
        <v>13088</v>
      </c>
      <c r="AK134" s="499">
        <f t="shared" si="23"/>
        <v>13088</v>
      </c>
      <c r="AL134" s="499">
        <f t="shared" si="23"/>
        <v>13742.400000000001</v>
      </c>
      <c r="AM134" s="499">
        <f t="shared" si="23"/>
        <v>14429.520000000002</v>
      </c>
      <c r="AN134" s="500">
        <f t="shared" si="23"/>
        <v>15150.996000000003</v>
      </c>
      <c r="AO134" s="501">
        <f t="shared" si="23"/>
        <v>15908.545800000004</v>
      </c>
    </row>
    <row r="135" spans="1:41">
      <c r="A135" s="10"/>
      <c r="B135" s="93"/>
      <c r="C135" s="121" t="s">
        <v>168</v>
      </c>
      <c r="D135" s="74" t="s">
        <v>30</v>
      </c>
      <c r="E135" s="57">
        <f>ROUND(E134*$R$160,0)</f>
        <v>0</v>
      </c>
      <c r="F135" s="57">
        <f>ROUND(F134*$R$160,0)</f>
        <v>0</v>
      </c>
      <c r="G135" s="57">
        <f>ROUND(G134*$R$160,0)</f>
        <v>0</v>
      </c>
      <c r="H135" s="57">
        <f>ROUND(H134*$R$160,0)</f>
        <v>0</v>
      </c>
      <c r="I135" s="57">
        <f>ROUND(I134*$R$160,0)</f>
        <v>0</v>
      </c>
      <c r="J135" s="172">
        <f>SUM(E135:I135)</f>
        <v>0</v>
      </c>
      <c r="L135" s="231"/>
      <c r="M135" s="63"/>
      <c r="N135" s="227">
        <v>1.03</v>
      </c>
      <c r="O135" s="228">
        <v>0</v>
      </c>
      <c r="P135" s="76">
        <f>$R$21</f>
        <v>12</v>
      </c>
      <c r="Q135" s="227">
        <v>0</v>
      </c>
      <c r="R135" s="76"/>
      <c r="S135" s="74"/>
      <c r="T135" s="25"/>
      <c r="U135" s="25"/>
      <c r="V135" s="25"/>
      <c r="W135" s="25"/>
      <c r="X135" s="25"/>
      <c r="Y135" s="10"/>
      <c r="Z135" s="62"/>
      <c r="AA135" s="125"/>
      <c r="AB135" s="125"/>
      <c r="AC135" s="125"/>
      <c r="AD135" s="125"/>
      <c r="AE135" s="125"/>
      <c r="AF135" s="158"/>
      <c r="AH135" s="256" t="str">
        <f>'Tuition &amp; Fees Calculation'!A12</f>
        <v>College of Ag &amp; Life Sciences</v>
      </c>
      <c r="AI135" s="497">
        <f>'Tuition &amp; Fees Calculation'!$D12*24</f>
        <v>104544</v>
      </c>
      <c r="AJ135" s="496">
        <f t="shared" si="22"/>
        <v>17424</v>
      </c>
      <c r="AK135" s="499">
        <f t="shared" si="23"/>
        <v>17424</v>
      </c>
      <c r="AL135" s="499">
        <f t="shared" si="23"/>
        <v>18295.2</v>
      </c>
      <c r="AM135" s="499">
        <f t="shared" si="23"/>
        <v>19209.960000000003</v>
      </c>
      <c r="AN135" s="500">
        <f t="shared" si="23"/>
        <v>20170.458000000002</v>
      </c>
      <c r="AO135" s="501">
        <f t="shared" si="23"/>
        <v>21178.980900000002</v>
      </c>
    </row>
    <row r="136" spans="1:41" ht="15">
      <c r="A136" s="10"/>
      <c r="B136" s="93"/>
      <c r="C136" s="121" t="s">
        <v>168</v>
      </c>
      <c r="D136" s="74" t="s">
        <v>29</v>
      </c>
      <c r="E136" s="184">
        <f>ROUND($R$161*E132,0)</f>
        <v>0</v>
      </c>
      <c r="F136" s="184">
        <f>ROUND($R$161*F132,0)</f>
        <v>0</v>
      </c>
      <c r="G136" s="184">
        <f>ROUND($R$161*G132,0)</f>
        <v>0</v>
      </c>
      <c r="H136" s="184">
        <f>ROUND($R$161*H132,0)</f>
        <v>0</v>
      </c>
      <c r="I136" s="184">
        <f>ROUND($R$161*I132,0)</f>
        <v>0</v>
      </c>
      <c r="J136" s="181">
        <f>SUM(E136:I136)</f>
        <v>0</v>
      </c>
      <c r="L136" s="231"/>
      <c r="M136" s="63"/>
      <c r="N136" s="227">
        <v>1.03</v>
      </c>
      <c r="O136" s="228">
        <v>0</v>
      </c>
      <c r="P136" s="76">
        <f>$R$22</f>
        <v>12</v>
      </c>
      <c r="Q136" s="227">
        <v>0</v>
      </c>
      <c r="R136" s="76"/>
      <c r="S136" s="74"/>
      <c r="T136" s="25"/>
      <c r="U136" s="25"/>
      <c r="V136" s="25"/>
      <c r="W136" s="25"/>
      <c r="X136" s="25"/>
      <c r="Y136" s="10"/>
      <c r="Z136" s="62"/>
      <c r="AA136" s="125"/>
      <c r="AB136" s="125"/>
      <c r="AC136" s="125"/>
      <c r="AD136" s="125"/>
      <c r="AE136" s="125"/>
      <c r="AF136" s="158"/>
      <c r="AH136" s="256" t="str">
        <f>'Tuition &amp; Fees Calculation'!A13</f>
        <v>College of Ag &amp; Life Sciences</v>
      </c>
      <c r="AI136" s="497">
        <f>'Tuition &amp; Fees Calculation'!$D13*24</f>
        <v>67200</v>
      </c>
      <c r="AJ136" s="496">
        <f t="shared" si="22"/>
        <v>11200</v>
      </c>
      <c r="AK136" s="499">
        <f t="shared" si="23"/>
        <v>11200</v>
      </c>
      <c r="AL136" s="499">
        <f t="shared" si="23"/>
        <v>11760</v>
      </c>
      <c r="AM136" s="499">
        <f t="shared" si="23"/>
        <v>12348</v>
      </c>
      <c r="AN136" s="500">
        <f t="shared" si="23"/>
        <v>12965.400000000001</v>
      </c>
      <c r="AO136" s="501">
        <f t="shared" si="23"/>
        <v>13613.670000000002</v>
      </c>
    </row>
    <row r="137" spans="1:41">
      <c r="A137" s="10"/>
      <c r="B137" s="93"/>
      <c r="C137" s="100"/>
      <c r="D137" s="77" t="s">
        <v>171</v>
      </c>
      <c r="E137" s="185">
        <f>SUM(E135:E136)</f>
        <v>0</v>
      </c>
      <c r="F137" s="185">
        <f t="shared" ref="F137:I137" si="25">SUM(F135:F136)</f>
        <v>0</v>
      </c>
      <c r="G137" s="185">
        <f t="shared" si="25"/>
        <v>0</v>
      </c>
      <c r="H137" s="185">
        <f t="shared" si="25"/>
        <v>0</v>
      </c>
      <c r="I137" s="185">
        <f t="shared" si="25"/>
        <v>0</v>
      </c>
      <c r="J137" s="186">
        <f>SUM(J135:J136)</f>
        <v>0</v>
      </c>
      <c r="L137" s="231"/>
      <c r="M137" s="63"/>
      <c r="N137" s="74"/>
      <c r="O137" s="232"/>
      <c r="P137" s="76"/>
      <c r="Q137" s="74"/>
      <c r="R137" s="76"/>
      <c r="S137" s="74"/>
      <c r="T137" s="5"/>
      <c r="U137" s="4"/>
      <c r="Y137" s="10"/>
      <c r="Z137" s="62"/>
      <c r="AA137" s="125"/>
      <c r="AB137" s="125"/>
      <c r="AC137" s="125"/>
      <c r="AD137" s="125"/>
      <c r="AE137" s="125"/>
      <c r="AF137" s="158"/>
      <c r="AH137" s="256" t="str">
        <f>'Tuition &amp; Fees Calculation'!A14</f>
        <v>College of Ag &amp; Life Sciences</v>
      </c>
      <c r="AI137" s="497">
        <f>'Tuition &amp; Fees Calculation'!$D14*24</f>
        <v>51168</v>
      </c>
      <c r="AJ137" s="496">
        <f t="shared" si="22"/>
        <v>8528</v>
      </c>
      <c r="AK137" s="499">
        <f t="shared" si="23"/>
        <v>8528</v>
      </c>
      <c r="AL137" s="499">
        <f t="shared" si="23"/>
        <v>8954.4</v>
      </c>
      <c r="AM137" s="499">
        <f t="shared" si="23"/>
        <v>9402.1200000000008</v>
      </c>
      <c r="AN137" s="500">
        <f t="shared" si="23"/>
        <v>9872.2260000000006</v>
      </c>
      <c r="AO137" s="501">
        <f t="shared" si="23"/>
        <v>10365.837300000001</v>
      </c>
    </row>
    <row r="138" spans="1:41">
      <c r="A138" s="10"/>
      <c r="B138" s="93"/>
      <c r="C138" s="100"/>
      <c r="D138" s="74"/>
      <c r="E138" s="17"/>
      <c r="F138" s="17"/>
      <c r="G138" s="17"/>
      <c r="H138" s="17"/>
      <c r="I138" s="17"/>
      <c r="J138" s="26"/>
      <c r="L138" s="231"/>
      <c r="M138" s="63"/>
      <c r="N138" s="34"/>
      <c r="O138" s="63"/>
      <c r="P138" s="34"/>
      <c r="Q138" s="229"/>
      <c r="R138" s="34"/>
      <c r="S138" s="229"/>
      <c r="T138" s="17"/>
      <c r="U138" s="17"/>
      <c r="V138" s="17"/>
      <c r="W138" s="17"/>
      <c r="X138" s="17"/>
      <c r="Y138" s="10"/>
      <c r="Z138" s="62"/>
      <c r="AA138" s="125"/>
      <c r="AB138" s="125"/>
      <c r="AC138" s="125"/>
      <c r="AD138" s="125"/>
      <c r="AE138" s="125"/>
      <c r="AF138" s="158"/>
      <c r="AH138" s="256" t="str">
        <f>'Tuition &amp; Fees Calculation'!A15</f>
        <v>College of Architecture</v>
      </c>
      <c r="AI138" s="497">
        <f>'Tuition &amp; Fees Calculation'!$D15*24</f>
        <v>62016</v>
      </c>
      <c r="AJ138" s="496">
        <f t="shared" si="22"/>
        <v>10336</v>
      </c>
      <c r="AK138" s="499">
        <f t="shared" si="23"/>
        <v>10336</v>
      </c>
      <c r="AL138" s="499">
        <f t="shared" si="23"/>
        <v>10852.800000000001</v>
      </c>
      <c r="AM138" s="499">
        <f t="shared" si="23"/>
        <v>11395.440000000002</v>
      </c>
      <c r="AN138" s="500">
        <f t="shared" si="23"/>
        <v>11965.212000000003</v>
      </c>
      <c r="AO138" s="501">
        <f t="shared" si="23"/>
        <v>12563.472600000005</v>
      </c>
    </row>
    <row r="139" spans="1:41">
      <c r="A139" s="104"/>
      <c r="B139" s="102" t="s">
        <v>125</v>
      </c>
      <c r="C139" s="121" t="s">
        <v>168</v>
      </c>
      <c r="D139" s="34" t="s">
        <v>121</v>
      </c>
      <c r="E139" s="100">
        <f>ROUND($O139*$P139*Q139,6)</f>
        <v>0</v>
      </c>
      <c r="F139" s="100">
        <f>ROUND($O140*$P140*Q140,6)</f>
        <v>0</v>
      </c>
      <c r="G139" s="100">
        <f>ROUND($O141*$P141*Q141,6)</f>
        <v>0</v>
      </c>
      <c r="H139" s="100">
        <f>ROUND($O142*$P142*Q142,6)</f>
        <v>0</v>
      </c>
      <c r="I139" s="100">
        <f>ROUND($O143*$P143*Q143,6)</f>
        <v>0</v>
      </c>
      <c r="J139" s="26"/>
      <c r="L139" s="150">
        <v>0</v>
      </c>
      <c r="M139" s="230">
        <f>ROUND(L139/12,2)</f>
        <v>0</v>
      </c>
      <c r="N139" s="227">
        <v>1</v>
      </c>
      <c r="O139" s="228">
        <v>0</v>
      </c>
      <c r="P139" s="76">
        <f>$R$18</f>
        <v>12</v>
      </c>
      <c r="Q139" s="227">
        <v>0</v>
      </c>
      <c r="R139" s="76"/>
      <c r="S139" s="74"/>
      <c r="T139" s="25" t="e">
        <f>(E142+E143)/E141</f>
        <v>#DIV/0!</v>
      </c>
      <c r="U139" s="25" t="e">
        <f>(F142+F143)/F141</f>
        <v>#DIV/0!</v>
      </c>
      <c r="V139" s="25" t="e">
        <f>(G142+G143)/G141</f>
        <v>#DIV/0!</v>
      </c>
      <c r="W139" s="25" t="e">
        <f>(H142+H143)/H141</f>
        <v>#DIV/0!</v>
      </c>
      <c r="X139" s="25" t="e">
        <f>(I142+I143)/I141</f>
        <v>#DIV/0!</v>
      </c>
      <c r="Y139" s="292"/>
      <c r="Z139" s="155" t="str">
        <f>C139</f>
        <v>Not Allowed</v>
      </c>
      <c r="AA139" s="125">
        <f>ROUND(VLOOKUP($C139,$AH$126:$AO$161,4,FALSE)*E139,0)</f>
        <v>0</v>
      </c>
      <c r="AB139" s="125">
        <f>ROUND(VLOOKUP($C139,$AH$126:$AO$162,5,FALSE)*F139,0)</f>
        <v>0</v>
      </c>
      <c r="AC139" s="125">
        <f>ROUND(VLOOKUP($C139,$AH$126:$AO$161,6,FALSE)*G139,0)</f>
        <v>0</v>
      </c>
      <c r="AD139" s="125">
        <f>ROUND(VLOOKUP($C139,$AH$126:$AO$161,7,FALSE)*H139,0)</f>
        <v>0</v>
      </c>
      <c r="AE139" s="125">
        <f>ROUND(VLOOKUP($C139,$AH$126:$AO$162,8,FALSE)*I139,0)</f>
        <v>0</v>
      </c>
      <c r="AF139" s="158">
        <f>SUM(AA139:AE139)</f>
        <v>0</v>
      </c>
      <c r="AH139" s="256" t="str">
        <f>'Tuition &amp; Fees Calculation'!A16</f>
        <v>College of Architecture</v>
      </c>
      <c r="AI139" s="497">
        <f>'Tuition &amp; Fees Calculation'!$D16*24</f>
        <v>60864</v>
      </c>
      <c r="AJ139" s="496">
        <f t="shared" si="22"/>
        <v>10144</v>
      </c>
      <c r="AK139" s="499">
        <f t="shared" si="23"/>
        <v>10144</v>
      </c>
      <c r="AL139" s="499">
        <f t="shared" si="23"/>
        <v>10651.2</v>
      </c>
      <c r="AM139" s="499">
        <f t="shared" si="23"/>
        <v>11183.760000000002</v>
      </c>
      <c r="AN139" s="500">
        <f t="shared" si="23"/>
        <v>11742.948000000002</v>
      </c>
      <c r="AO139" s="501">
        <f t="shared" si="23"/>
        <v>12330.095400000002</v>
      </c>
    </row>
    <row r="140" spans="1:41">
      <c r="B140" s="29" t="s">
        <v>328</v>
      </c>
      <c r="C140" s="121" t="s">
        <v>168</v>
      </c>
      <c r="D140" s="34" t="s">
        <v>172</v>
      </c>
      <c r="E140" s="22">
        <f>Q139</f>
        <v>0</v>
      </c>
      <c r="F140" s="22">
        <f>Q140</f>
        <v>0</v>
      </c>
      <c r="G140" s="22">
        <f>Q141</f>
        <v>0</v>
      </c>
      <c r="H140" s="22">
        <f>Q142</f>
        <v>0</v>
      </c>
      <c r="I140" s="22">
        <f>Q143</f>
        <v>0</v>
      </c>
      <c r="J140" s="26"/>
      <c r="L140" s="231"/>
      <c r="M140" s="230"/>
      <c r="N140" s="227">
        <v>1.03</v>
      </c>
      <c r="O140" s="228">
        <v>0</v>
      </c>
      <c r="P140" s="76">
        <f>$R$19</f>
        <v>12</v>
      </c>
      <c r="Q140" s="227">
        <v>0</v>
      </c>
      <c r="R140" s="76"/>
      <c r="S140" s="74"/>
      <c r="T140" s="25"/>
      <c r="U140" s="25"/>
      <c r="V140" s="25"/>
      <c r="W140" s="25"/>
      <c r="X140" s="25"/>
      <c r="Y140" s="292"/>
      <c r="Z140" s="155"/>
      <c r="AA140" s="125"/>
      <c r="AB140" s="125"/>
      <c r="AC140" s="125"/>
      <c r="AD140" s="125"/>
      <c r="AE140" s="125"/>
      <c r="AF140" s="158"/>
      <c r="AH140" s="256" t="str">
        <f>'Tuition &amp; Fees Calculation'!A17</f>
        <v>College of Arts &amp; Sciences</v>
      </c>
      <c r="AI140" s="497">
        <f>'Tuition &amp; Fees Calculation'!$D17*24</f>
        <v>85344</v>
      </c>
      <c r="AJ140" s="496">
        <f t="shared" si="22"/>
        <v>14224</v>
      </c>
      <c r="AK140" s="499">
        <f t="shared" si="23"/>
        <v>14224</v>
      </c>
      <c r="AL140" s="499">
        <f t="shared" si="23"/>
        <v>14935.2</v>
      </c>
      <c r="AM140" s="499">
        <f t="shared" si="23"/>
        <v>15681.960000000001</v>
      </c>
      <c r="AN140" s="500">
        <f t="shared" si="23"/>
        <v>16466.058000000001</v>
      </c>
      <c r="AO140" s="501">
        <f t="shared" si="23"/>
        <v>17289.360900000003</v>
      </c>
    </row>
    <row r="141" spans="1:41">
      <c r="A141" s="10"/>
      <c r="B141" s="93"/>
      <c r="C141" s="121" t="s">
        <v>168</v>
      </c>
      <c r="D141" s="74" t="s">
        <v>15</v>
      </c>
      <c r="E141" s="57">
        <f>ROUND(M139*E139*N139,0)</f>
        <v>0</v>
      </c>
      <c r="F141" s="57">
        <f>ROUND(M139*F139*N139*N140,0)</f>
        <v>0</v>
      </c>
      <c r="G141" s="57">
        <f>ROUND(M139*G139*N139*N140*N141,0)</f>
        <v>0</v>
      </c>
      <c r="H141" s="57">
        <f>ROUND(M139*H139*N139*N140*N141*N142,0)</f>
        <v>0</v>
      </c>
      <c r="I141" s="57">
        <f>ROUND(M139*I139*N139*N140*N141*N142*N143,0)</f>
        <v>0</v>
      </c>
      <c r="J141" s="172">
        <f>SUM(E141:I141)</f>
        <v>0</v>
      </c>
      <c r="L141" s="231"/>
      <c r="M141" s="63"/>
      <c r="N141" s="227">
        <v>1.03</v>
      </c>
      <c r="O141" s="228">
        <v>0</v>
      </c>
      <c r="P141" s="76">
        <f>$R$20</f>
        <v>12</v>
      </c>
      <c r="Q141" s="227">
        <v>0</v>
      </c>
      <c r="R141" s="76"/>
      <c r="S141" s="74"/>
      <c r="T141" s="25"/>
      <c r="U141" s="25"/>
      <c r="V141" s="25"/>
      <c r="W141" s="25"/>
      <c r="X141" s="25"/>
      <c r="Y141" s="10"/>
      <c r="Z141" s="62"/>
      <c r="AA141" s="125"/>
      <c r="AB141" s="125"/>
      <c r="AC141" s="125"/>
      <c r="AD141" s="125"/>
      <c r="AE141" s="125"/>
      <c r="AF141" s="158"/>
      <c r="AH141" s="256" t="str">
        <f>'Tuition &amp; Fees Calculation'!A18</f>
        <v>College of Arts &amp; Sciences</v>
      </c>
      <c r="AI141" s="497">
        <f>'Tuition &amp; Fees Calculation'!$D18*24</f>
        <v>96000</v>
      </c>
      <c r="AJ141" s="496">
        <f t="shared" si="22"/>
        <v>16000</v>
      </c>
      <c r="AK141" s="499">
        <f t="shared" si="23"/>
        <v>16000</v>
      </c>
      <c r="AL141" s="499">
        <f t="shared" si="23"/>
        <v>16800</v>
      </c>
      <c r="AM141" s="499">
        <f t="shared" si="23"/>
        <v>17640</v>
      </c>
      <c r="AN141" s="500">
        <f t="shared" si="23"/>
        <v>18522</v>
      </c>
      <c r="AO141" s="501">
        <f t="shared" si="23"/>
        <v>19448.100000000002</v>
      </c>
    </row>
    <row r="142" spans="1:41">
      <c r="A142" s="10"/>
      <c r="B142" s="93"/>
      <c r="C142" s="121" t="s">
        <v>168</v>
      </c>
      <c r="D142" s="74" t="s">
        <v>30</v>
      </c>
      <c r="E142" s="57">
        <f>ROUND(E141*$R$160,0)</f>
        <v>0</v>
      </c>
      <c r="F142" s="57">
        <f>ROUND(F141*$R$160,0)</f>
        <v>0</v>
      </c>
      <c r="G142" s="57">
        <f>ROUND(G141*$R$160,0)</f>
        <v>0</v>
      </c>
      <c r="H142" s="57">
        <f>ROUND(H141*$R$160,0)</f>
        <v>0</v>
      </c>
      <c r="I142" s="57">
        <f>ROUND(I141*$R$160,0)</f>
        <v>0</v>
      </c>
      <c r="J142" s="172">
        <f>SUM(E142:I142)</f>
        <v>0</v>
      </c>
      <c r="L142" s="231"/>
      <c r="M142" s="63"/>
      <c r="N142" s="227">
        <v>1.03</v>
      </c>
      <c r="O142" s="228">
        <v>0</v>
      </c>
      <c r="P142" s="76">
        <f>$R$21</f>
        <v>12</v>
      </c>
      <c r="Q142" s="227">
        <v>0</v>
      </c>
      <c r="R142" s="76"/>
      <c r="S142" s="74"/>
      <c r="T142" s="25"/>
      <c r="U142" s="25"/>
      <c r="V142" s="25"/>
      <c r="W142" s="25"/>
      <c r="X142" s="25"/>
      <c r="Y142" s="10"/>
      <c r="Z142" s="62"/>
      <c r="AA142" s="125"/>
      <c r="AB142" s="125"/>
      <c r="AC142" s="125"/>
      <c r="AD142" s="125"/>
      <c r="AE142" s="125"/>
      <c r="AF142" s="158"/>
      <c r="AH142" s="256" t="str">
        <f>'Tuition &amp; Fees Calculation'!A19</f>
        <v>College of Arts &amp; Sciences</v>
      </c>
      <c r="AI142" s="497">
        <f>'Tuition &amp; Fees Calculation'!$D19*24</f>
        <v>79968</v>
      </c>
      <c r="AJ142" s="496">
        <f t="shared" si="22"/>
        <v>13328</v>
      </c>
      <c r="AK142" s="499">
        <f t="shared" si="23"/>
        <v>13328</v>
      </c>
      <c r="AL142" s="499">
        <f t="shared" si="23"/>
        <v>13994.400000000001</v>
      </c>
      <c r="AM142" s="499">
        <f t="shared" si="23"/>
        <v>14694.120000000003</v>
      </c>
      <c r="AN142" s="500">
        <f t="shared" si="23"/>
        <v>15428.826000000003</v>
      </c>
      <c r="AO142" s="501">
        <f t="shared" si="23"/>
        <v>16200.267300000003</v>
      </c>
    </row>
    <row r="143" spans="1:41" ht="15">
      <c r="A143" s="10"/>
      <c r="B143" s="93"/>
      <c r="C143" s="121" t="s">
        <v>168</v>
      </c>
      <c r="D143" s="74" t="s">
        <v>29</v>
      </c>
      <c r="E143" s="184">
        <f>ROUND($R$161*E139,0)</f>
        <v>0</v>
      </c>
      <c r="F143" s="184">
        <f>ROUND($R$161*F139,0)</f>
        <v>0</v>
      </c>
      <c r="G143" s="184">
        <f>ROUND($R$161*G139,0)</f>
        <v>0</v>
      </c>
      <c r="H143" s="184">
        <f>ROUND($R$161*H139,0)</f>
        <v>0</v>
      </c>
      <c r="I143" s="184">
        <f>ROUND($R$161*I139,0)</f>
        <v>0</v>
      </c>
      <c r="J143" s="181">
        <f>SUM(E143:I143)</f>
        <v>0</v>
      </c>
      <c r="L143" s="231"/>
      <c r="M143" s="63"/>
      <c r="N143" s="227">
        <v>1.03</v>
      </c>
      <c r="O143" s="228">
        <v>0</v>
      </c>
      <c r="P143" s="76">
        <f>$R$22</f>
        <v>12</v>
      </c>
      <c r="Q143" s="227">
        <v>0</v>
      </c>
      <c r="R143" s="76"/>
      <c r="S143" s="74"/>
      <c r="T143" s="25"/>
      <c r="U143" s="25"/>
      <c r="V143" s="25"/>
      <c r="W143" s="25"/>
      <c r="X143" s="25"/>
      <c r="Y143" s="10"/>
      <c r="Z143" s="62"/>
      <c r="AA143" s="125"/>
      <c r="AB143" s="125"/>
      <c r="AC143" s="125"/>
      <c r="AD143" s="125"/>
      <c r="AE143" s="125"/>
      <c r="AF143" s="158"/>
      <c r="AH143" s="256" t="str">
        <f>'Tuition &amp; Fees Calculation'!A20</f>
        <v>College of Arts &amp; Sciences</v>
      </c>
      <c r="AI143" s="497">
        <f>'Tuition &amp; Fees Calculation'!$D20*24</f>
        <v>79968</v>
      </c>
      <c r="AJ143" s="496">
        <f t="shared" si="22"/>
        <v>13328</v>
      </c>
      <c r="AK143" s="499">
        <f t="shared" si="23"/>
        <v>13328</v>
      </c>
      <c r="AL143" s="499">
        <f t="shared" si="23"/>
        <v>13994.400000000001</v>
      </c>
      <c r="AM143" s="499">
        <f t="shared" si="23"/>
        <v>14694.120000000003</v>
      </c>
      <c r="AN143" s="500">
        <f t="shared" si="23"/>
        <v>15428.826000000003</v>
      </c>
      <c r="AO143" s="501">
        <f t="shared" si="23"/>
        <v>16200.267300000003</v>
      </c>
    </row>
    <row r="144" spans="1:41">
      <c r="A144" s="10"/>
      <c r="B144" s="93"/>
      <c r="C144" s="100"/>
      <c r="D144" s="77" t="s">
        <v>171</v>
      </c>
      <c r="E144" s="185">
        <f>SUM(E142:E143)</f>
        <v>0</v>
      </c>
      <c r="F144" s="185">
        <f t="shared" ref="F144:I144" si="26">SUM(F142:F143)</f>
        <v>0</v>
      </c>
      <c r="G144" s="185">
        <f t="shared" si="26"/>
        <v>0</v>
      </c>
      <c r="H144" s="185">
        <f t="shared" si="26"/>
        <v>0</v>
      </c>
      <c r="I144" s="185">
        <f t="shared" si="26"/>
        <v>0</v>
      </c>
      <c r="J144" s="186">
        <f>SUM(J142:J143)</f>
        <v>0</v>
      </c>
      <c r="L144" s="231"/>
      <c r="M144" s="63"/>
      <c r="N144" s="74"/>
      <c r="O144" s="232"/>
      <c r="P144" s="76"/>
      <c r="Q144" s="74"/>
      <c r="R144" s="76"/>
      <c r="S144" s="74"/>
      <c r="T144" s="5"/>
      <c r="U144" s="4"/>
      <c r="Y144" s="10"/>
      <c r="Z144" s="62"/>
      <c r="AA144" s="125"/>
      <c r="AB144" s="125"/>
      <c r="AC144" s="125"/>
      <c r="AD144" s="125"/>
      <c r="AE144" s="125"/>
      <c r="AF144" s="158"/>
      <c r="AH144" s="256" t="str">
        <f>'Tuition &amp; Fees Calculation'!A21</f>
        <v>College of Arts &amp; Sciences</v>
      </c>
      <c r="AI144" s="497">
        <f>'Tuition &amp; Fees Calculation'!$D21*24</f>
        <v>42624</v>
      </c>
      <c r="AJ144" s="496">
        <f t="shared" si="22"/>
        <v>7104</v>
      </c>
      <c r="AK144" s="499">
        <f t="shared" ref="AK144:AO159" si="27">AJ144*AK$123</f>
        <v>7104</v>
      </c>
      <c r="AL144" s="499">
        <f t="shared" si="27"/>
        <v>7459.2000000000007</v>
      </c>
      <c r="AM144" s="499">
        <f t="shared" si="27"/>
        <v>7832.1600000000008</v>
      </c>
      <c r="AN144" s="500">
        <f t="shared" si="27"/>
        <v>8223.7680000000018</v>
      </c>
      <c r="AO144" s="501">
        <f t="shared" si="27"/>
        <v>8634.9564000000028</v>
      </c>
    </row>
    <row r="145" spans="1:41">
      <c r="A145" s="10"/>
      <c r="B145" s="93"/>
      <c r="C145" s="100"/>
      <c r="D145" s="74"/>
      <c r="E145" s="21"/>
      <c r="F145" s="21"/>
      <c r="G145" s="21"/>
      <c r="H145" s="21"/>
      <c r="I145" s="21"/>
      <c r="J145" s="125"/>
      <c r="L145" s="231"/>
      <c r="M145" s="63"/>
      <c r="N145" s="34"/>
      <c r="O145" s="63"/>
      <c r="P145" s="34"/>
      <c r="Q145" s="229"/>
      <c r="R145" s="34"/>
      <c r="S145" s="229"/>
      <c r="T145" s="17"/>
      <c r="U145" s="17"/>
      <c r="V145" s="17"/>
      <c r="W145" s="17"/>
      <c r="X145" s="17"/>
      <c r="Y145" s="10"/>
      <c r="Z145" s="62"/>
      <c r="AA145" s="125"/>
      <c r="AB145" s="125"/>
      <c r="AC145" s="125"/>
      <c r="AD145" s="125"/>
      <c r="AE145" s="125"/>
      <c r="AF145" s="158"/>
      <c r="AH145" s="256" t="str">
        <f>'Tuition &amp; Fees Calculation'!A22</f>
        <v>Bush School of Government</v>
      </c>
      <c r="AI145" s="497">
        <f>'Tuition &amp; Fees Calculation'!$D22*24</f>
        <v>55104</v>
      </c>
      <c r="AJ145" s="496">
        <f t="shared" si="22"/>
        <v>9184</v>
      </c>
      <c r="AK145" s="499">
        <f t="shared" si="27"/>
        <v>9184</v>
      </c>
      <c r="AL145" s="499">
        <f t="shared" si="27"/>
        <v>9643.2000000000007</v>
      </c>
      <c r="AM145" s="499">
        <f t="shared" si="27"/>
        <v>10125.36</v>
      </c>
      <c r="AN145" s="500">
        <f t="shared" si="27"/>
        <v>10631.628000000001</v>
      </c>
      <c r="AO145" s="501">
        <f t="shared" si="27"/>
        <v>11163.209400000002</v>
      </c>
    </row>
    <row r="146" spans="1:41">
      <c r="A146" s="104"/>
      <c r="B146" s="102" t="s">
        <v>125</v>
      </c>
      <c r="C146" s="121" t="s">
        <v>168</v>
      </c>
      <c r="D146" s="34" t="s">
        <v>121</v>
      </c>
      <c r="E146" s="100">
        <f>ROUND($O146*$P146*Q146,6)</f>
        <v>0</v>
      </c>
      <c r="F146" s="100">
        <f>ROUND($O147*$P147*Q147,6)</f>
        <v>0</v>
      </c>
      <c r="G146" s="100">
        <f>ROUND($O148*$P148*Q148,6)</f>
        <v>0</v>
      </c>
      <c r="H146" s="100">
        <f>ROUND($O149*$P149*Q149,6)</f>
        <v>0</v>
      </c>
      <c r="I146" s="100">
        <f>ROUND($O150*$P150*Q150,6)</f>
        <v>0</v>
      </c>
      <c r="J146" s="26"/>
      <c r="L146" s="150">
        <v>0</v>
      </c>
      <c r="M146" s="230">
        <f>ROUND(L146/12,2)</f>
        <v>0</v>
      </c>
      <c r="N146" s="227">
        <v>1</v>
      </c>
      <c r="O146" s="228">
        <v>0</v>
      </c>
      <c r="P146" s="76">
        <f>$R$18</f>
        <v>12</v>
      </c>
      <c r="Q146" s="227">
        <v>0</v>
      </c>
      <c r="R146" s="76"/>
      <c r="S146" s="74"/>
      <c r="T146" s="25" t="e">
        <f>(E149+E150)/E148</f>
        <v>#DIV/0!</v>
      </c>
      <c r="U146" s="25" t="e">
        <f>(F149+F150)/F148</f>
        <v>#DIV/0!</v>
      </c>
      <c r="V146" s="25" t="e">
        <f>(G149+G150)/G148</f>
        <v>#DIV/0!</v>
      </c>
      <c r="W146" s="25" t="e">
        <f>(H149+H150)/H148</f>
        <v>#DIV/0!</v>
      </c>
      <c r="X146" s="25" t="e">
        <f>(I149+I150)/I148</f>
        <v>#DIV/0!</v>
      </c>
      <c r="Y146" s="292"/>
      <c r="Z146" s="155" t="str">
        <f>C146</f>
        <v>Not Allowed</v>
      </c>
      <c r="AA146" s="125">
        <f>ROUND(VLOOKUP($C146,$AH$126:$AO$161,4,FALSE)*E146,0)</f>
        <v>0</v>
      </c>
      <c r="AB146" s="125">
        <f>ROUND(VLOOKUP($C146,$AH$126:$AO$162,5,FALSE)*F146,0)</f>
        <v>0</v>
      </c>
      <c r="AC146" s="125">
        <f>ROUND(VLOOKUP($C146,$AH$126:$AO$161,6,FALSE)*G146,0)</f>
        <v>0</v>
      </c>
      <c r="AD146" s="125">
        <f>ROUND(VLOOKUP($C146,$AH$126:$AO$161,7,FALSE)*H146,0)</f>
        <v>0</v>
      </c>
      <c r="AE146" s="125">
        <f>ROUND(VLOOKUP($C146,$AH$126:$AO$162,8,FALSE)*I146,0)</f>
        <v>0</v>
      </c>
      <c r="AF146" s="158">
        <f>SUM(AA146:AE146)</f>
        <v>0</v>
      </c>
      <c r="AH146" s="256" t="str">
        <f>'Tuition &amp; Fees Calculation'!A23</f>
        <v>Bush School of Government</v>
      </c>
      <c r="AI146" s="497">
        <f>'Tuition &amp; Fees Calculation'!$D23*24</f>
        <v>124800</v>
      </c>
      <c r="AJ146" s="496">
        <f t="shared" si="22"/>
        <v>20800</v>
      </c>
      <c r="AK146" s="499">
        <f t="shared" si="27"/>
        <v>20800</v>
      </c>
      <c r="AL146" s="499">
        <f t="shared" si="27"/>
        <v>21840</v>
      </c>
      <c r="AM146" s="499">
        <f t="shared" si="27"/>
        <v>22932</v>
      </c>
      <c r="AN146" s="500">
        <f t="shared" si="27"/>
        <v>24078.600000000002</v>
      </c>
      <c r="AO146" s="501">
        <f t="shared" si="27"/>
        <v>25282.530000000002</v>
      </c>
    </row>
    <row r="147" spans="1:41">
      <c r="B147" s="29" t="s">
        <v>328</v>
      </c>
      <c r="C147" s="121" t="s">
        <v>168</v>
      </c>
      <c r="D147" s="34" t="s">
        <v>172</v>
      </c>
      <c r="E147" s="22">
        <f>Q146</f>
        <v>0</v>
      </c>
      <c r="F147" s="22">
        <f>Q147</f>
        <v>0</v>
      </c>
      <c r="G147" s="22">
        <f>Q148</f>
        <v>0</v>
      </c>
      <c r="H147" s="22">
        <f>Q149</f>
        <v>0</v>
      </c>
      <c r="I147" s="22">
        <f>Q150</f>
        <v>0</v>
      </c>
      <c r="J147" s="26"/>
      <c r="L147" s="231"/>
      <c r="M147" s="230"/>
      <c r="N147" s="227">
        <v>1.03</v>
      </c>
      <c r="O147" s="228">
        <v>0</v>
      </c>
      <c r="P147" s="76">
        <f>$R$19</f>
        <v>12</v>
      </c>
      <c r="Q147" s="227">
        <v>0</v>
      </c>
      <c r="R147" s="76"/>
      <c r="S147" s="74"/>
      <c r="T147" s="25"/>
      <c r="U147" s="25"/>
      <c r="V147" s="25"/>
      <c r="W147" s="25"/>
      <c r="X147" s="25"/>
      <c r="Y147" s="292"/>
      <c r="Z147" s="155"/>
      <c r="AA147" s="125"/>
      <c r="AB147" s="125"/>
      <c r="AC147" s="125"/>
      <c r="AD147" s="125"/>
      <c r="AE147" s="125"/>
      <c r="AF147" s="158"/>
      <c r="AH147" s="256" t="str">
        <f>'Tuition &amp; Fees Calculation'!A24</f>
        <v>College of Business</v>
      </c>
      <c r="AI147" s="497">
        <f>'Tuition &amp; Fees Calculation'!$D24*24</f>
        <v>95808</v>
      </c>
      <c r="AJ147" s="496">
        <f t="shared" si="22"/>
        <v>15968</v>
      </c>
      <c r="AK147" s="499">
        <f t="shared" si="27"/>
        <v>15968</v>
      </c>
      <c r="AL147" s="499">
        <f t="shared" si="27"/>
        <v>16766.400000000001</v>
      </c>
      <c r="AM147" s="499">
        <f t="shared" si="27"/>
        <v>17604.72</v>
      </c>
      <c r="AN147" s="500">
        <f t="shared" si="27"/>
        <v>18484.956000000002</v>
      </c>
      <c r="AO147" s="501">
        <f t="shared" si="27"/>
        <v>19409.203800000003</v>
      </c>
    </row>
    <row r="148" spans="1:41">
      <c r="A148" s="10"/>
      <c r="B148" s="93"/>
      <c r="C148" s="121" t="s">
        <v>168</v>
      </c>
      <c r="D148" s="74" t="s">
        <v>15</v>
      </c>
      <c r="E148" s="57">
        <f>ROUND(M146*E146*N146,0)</f>
        <v>0</v>
      </c>
      <c r="F148" s="57">
        <f>ROUND(M146*F146*N146*N147,0)</f>
        <v>0</v>
      </c>
      <c r="G148" s="57">
        <f>ROUND(M146*G146*N146*N147*N148,0)</f>
        <v>0</v>
      </c>
      <c r="H148" s="57">
        <f>ROUND(M146*H146*N146*N147*N148*N149,0)</f>
        <v>0</v>
      </c>
      <c r="I148" s="57">
        <f>ROUND(M146*I146*N146*N147*N148*N149*N150,0)</f>
        <v>0</v>
      </c>
      <c r="J148" s="172">
        <f>SUM(E148:I148)</f>
        <v>0</v>
      </c>
      <c r="L148" s="231"/>
      <c r="M148" s="63"/>
      <c r="N148" s="227">
        <v>1.03</v>
      </c>
      <c r="O148" s="228">
        <v>0</v>
      </c>
      <c r="P148" s="76">
        <f>$R$20</f>
        <v>12</v>
      </c>
      <c r="Q148" s="227">
        <v>0</v>
      </c>
      <c r="R148" s="76"/>
      <c r="S148" s="74"/>
      <c r="T148" s="25"/>
      <c r="U148" s="25"/>
      <c r="V148" s="25"/>
      <c r="W148" s="25"/>
      <c r="X148" s="25"/>
      <c r="Y148" s="10"/>
      <c r="Z148" s="62"/>
      <c r="AA148" s="125"/>
      <c r="AB148" s="125"/>
      <c r="AC148" s="125"/>
      <c r="AD148" s="125"/>
      <c r="AE148" s="125"/>
      <c r="AF148" s="158"/>
      <c r="AH148" s="256" t="str">
        <f>'Tuition &amp; Fees Calculation'!A25</f>
        <v>College of Business</v>
      </c>
      <c r="AI148" s="497">
        <f>'Tuition &amp; Fees Calculation'!$D25*24</f>
        <v>224832</v>
      </c>
      <c r="AJ148" s="496">
        <f t="shared" si="22"/>
        <v>37472</v>
      </c>
      <c r="AK148" s="499">
        <f t="shared" si="27"/>
        <v>37472</v>
      </c>
      <c r="AL148" s="499">
        <f t="shared" si="27"/>
        <v>39345.599999999999</v>
      </c>
      <c r="AM148" s="499">
        <f t="shared" si="27"/>
        <v>41312.879999999997</v>
      </c>
      <c r="AN148" s="500">
        <f t="shared" si="27"/>
        <v>43378.523999999998</v>
      </c>
      <c r="AO148" s="501">
        <f t="shared" si="27"/>
        <v>45547.450199999999</v>
      </c>
    </row>
    <row r="149" spans="1:41">
      <c r="A149" s="10"/>
      <c r="B149" s="93"/>
      <c r="C149" s="121" t="s">
        <v>168</v>
      </c>
      <c r="D149" s="74" t="s">
        <v>30</v>
      </c>
      <c r="E149" s="57">
        <f>ROUND(E148*$R$160,0)</f>
        <v>0</v>
      </c>
      <c r="F149" s="57">
        <f>ROUND(F148*$R$160,0)</f>
        <v>0</v>
      </c>
      <c r="G149" s="57">
        <f>ROUND(G148*$R$160,0)</f>
        <v>0</v>
      </c>
      <c r="H149" s="57">
        <f>ROUND(H148*$R$160,0)</f>
        <v>0</v>
      </c>
      <c r="I149" s="57">
        <f>ROUND(I148*$R$160,0)</f>
        <v>0</v>
      </c>
      <c r="J149" s="172">
        <f>SUM(E149:I149)</f>
        <v>0</v>
      </c>
      <c r="L149" s="231"/>
      <c r="M149" s="63"/>
      <c r="N149" s="227">
        <v>1.03</v>
      </c>
      <c r="O149" s="228">
        <v>0</v>
      </c>
      <c r="P149" s="76">
        <f>$R$21</f>
        <v>12</v>
      </c>
      <c r="Q149" s="227">
        <v>0</v>
      </c>
      <c r="R149" s="76"/>
      <c r="S149" s="74"/>
      <c r="T149" s="25"/>
      <c r="U149" s="25"/>
      <c r="V149" s="25"/>
      <c r="W149" s="25"/>
      <c r="X149" s="25"/>
      <c r="Y149" s="10"/>
      <c r="Z149" s="62"/>
      <c r="AA149" s="125"/>
      <c r="AB149" s="125"/>
      <c r="AC149" s="125"/>
      <c r="AD149" s="125"/>
      <c r="AE149" s="125"/>
      <c r="AF149" s="158"/>
      <c r="AH149" s="256" t="str">
        <f>'Tuition &amp; Fees Calculation'!A26</f>
        <v>College of Business</v>
      </c>
      <c r="AI149" s="497">
        <f>'Tuition &amp; Fees Calculation'!$D26*24</f>
        <v>120288</v>
      </c>
      <c r="AJ149" s="496">
        <f t="shared" si="22"/>
        <v>20048</v>
      </c>
      <c r="AK149" s="499">
        <f t="shared" si="27"/>
        <v>20048</v>
      </c>
      <c r="AL149" s="499">
        <f t="shared" si="27"/>
        <v>21050.400000000001</v>
      </c>
      <c r="AM149" s="499">
        <f t="shared" si="27"/>
        <v>22102.920000000002</v>
      </c>
      <c r="AN149" s="500">
        <f t="shared" si="27"/>
        <v>23208.066000000003</v>
      </c>
      <c r="AO149" s="501">
        <f t="shared" si="27"/>
        <v>24368.469300000004</v>
      </c>
    </row>
    <row r="150" spans="1:41" ht="15">
      <c r="A150" s="10"/>
      <c r="B150" s="93"/>
      <c r="C150" s="121" t="s">
        <v>168</v>
      </c>
      <c r="D150" s="74" t="s">
        <v>29</v>
      </c>
      <c r="E150" s="184">
        <f>ROUND($R$161*E146,0)</f>
        <v>0</v>
      </c>
      <c r="F150" s="184">
        <f>ROUND($R$161*F146,0)</f>
        <v>0</v>
      </c>
      <c r="G150" s="184">
        <f>ROUND($R$161*G146,0)</f>
        <v>0</v>
      </c>
      <c r="H150" s="184">
        <f>ROUND($R$161*H146,0)</f>
        <v>0</v>
      </c>
      <c r="I150" s="184">
        <f>ROUND($R$161*I146,0)</f>
        <v>0</v>
      </c>
      <c r="J150" s="181">
        <f>SUM(E150:I150)</f>
        <v>0</v>
      </c>
      <c r="L150" s="231"/>
      <c r="M150" s="63"/>
      <c r="N150" s="227">
        <v>1.03</v>
      </c>
      <c r="O150" s="228">
        <v>0</v>
      </c>
      <c r="P150" s="76">
        <f>$R$22</f>
        <v>12</v>
      </c>
      <c r="Q150" s="227">
        <v>0</v>
      </c>
      <c r="R150" s="76"/>
      <c r="S150" s="74"/>
      <c r="T150" s="25"/>
      <c r="U150" s="25"/>
      <c r="V150" s="25"/>
      <c r="W150" s="25"/>
      <c r="X150" s="25"/>
      <c r="Y150" s="10"/>
      <c r="Z150" s="62"/>
      <c r="AA150" s="125"/>
      <c r="AB150" s="125"/>
      <c r="AC150" s="125"/>
      <c r="AD150" s="125"/>
      <c r="AE150" s="125"/>
      <c r="AF150" s="158"/>
      <c r="AH150" s="256" t="str">
        <f>'Tuition &amp; Fees Calculation'!A27</f>
        <v>College of Business</v>
      </c>
      <c r="AI150" s="497">
        <f>'Tuition &amp; Fees Calculation'!$D27*24</f>
        <v>267552</v>
      </c>
      <c r="AJ150" s="496">
        <f t="shared" si="22"/>
        <v>44592</v>
      </c>
      <c r="AK150" s="499">
        <f t="shared" si="27"/>
        <v>44592</v>
      </c>
      <c r="AL150" s="499">
        <f t="shared" si="27"/>
        <v>46821.599999999999</v>
      </c>
      <c r="AM150" s="499">
        <f t="shared" si="27"/>
        <v>49162.68</v>
      </c>
      <c r="AN150" s="500">
        <f t="shared" si="27"/>
        <v>51620.814000000006</v>
      </c>
      <c r="AO150" s="501">
        <f t="shared" si="27"/>
        <v>54201.854700000011</v>
      </c>
    </row>
    <row r="151" spans="1:41" ht="13.5" customHeight="1">
      <c r="A151" s="10"/>
      <c r="B151" s="93"/>
      <c r="C151" s="100"/>
      <c r="D151" s="77" t="s">
        <v>171</v>
      </c>
      <c r="E151" s="185">
        <f>SUM(E149:E150)</f>
        <v>0</v>
      </c>
      <c r="F151" s="185">
        <f t="shared" ref="F151:I151" si="28">SUM(F149:F150)</f>
        <v>0</v>
      </c>
      <c r="G151" s="185">
        <f t="shared" si="28"/>
        <v>0</v>
      </c>
      <c r="H151" s="185">
        <f t="shared" si="28"/>
        <v>0</v>
      </c>
      <c r="I151" s="185">
        <f t="shared" si="28"/>
        <v>0</v>
      </c>
      <c r="J151" s="186">
        <f>SUM(J149:J150)</f>
        <v>0</v>
      </c>
      <c r="L151" s="231"/>
      <c r="M151" s="63"/>
      <c r="N151" s="74"/>
      <c r="O151" s="232"/>
      <c r="P151" s="76"/>
      <c r="Q151" s="74"/>
      <c r="R151" s="76"/>
      <c r="S151" s="74"/>
      <c r="T151" s="5"/>
      <c r="U151" s="4"/>
      <c r="Y151" s="10"/>
      <c r="Z151" s="62"/>
      <c r="AA151" s="125"/>
      <c r="AB151" s="125"/>
      <c r="AC151" s="125"/>
      <c r="AD151" s="125"/>
      <c r="AE151" s="125"/>
      <c r="AF151" s="158"/>
      <c r="AH151" s="256" t="str">
        <f>'Tuition &amp; Fees Calculation'!A28</f>
        <v>College of Business</v>
      </c>
      <c r="AI151" s="497">
        <f>'Tuition &amp; Fees Calculation'!$D28*24</f>
        <v>88320</v>
      </c>
      <c r="AJ151" s="496">
        <f t="shared" si="22"/>
        <v>14720</v>
      </c>
      <c r="AK151" s="499">
        <f t="shared" si="27"/>
        <v>14720</v>
      </c>
      <c r="AL151" s="499">
        <f t="shared" si="27"/>
        <v>15456</v>
      </c>
      <c r="AM151" s="499">
        <f t="shared" si="27"/>
        <v>16228.800000000001</v>
      </c>
      <c r="AN151" s="500">
        <f t="shared" si="27"/>
        <v>17040.240000000002</v>
      </c>
      <c r="AO151" s="501">
        <f t="shared" si="27"/>
        <v>17892.252000000004</v>
      </c>
    </row>
    <row r="152" spans="1:41">
      <c r="A152" s="10"/>
      <c r="B152" s="93"/>
      <c r="C152" s="100"/>
      <c r="D152" s="74"/>
      <c r="E152" s="17"/>
      <c r="F152" s="17"/>
      <c r="G152" s="17"/>
      <c r="H152" s="17"/>
      <c r="I152" s="17"/>
      <c r="J152" s="26"/>
      <c r="L152" s="231"/>
      <c r="M152" s="63"/>
      <c r="N152" s="34"/>
      <c r="O152" s="63"/>
      <c r="P152" s="34"/>
      <c r="Q152" s="229"/>
      <c r="R152" s="34"/>
      <c r="S152" s="229"/>
      <c r="T152" s="17"/>
      <c r="U152" s="17"/>
      <c r="V152" s="17"/>
      <c r="W152" s="17"/>
      <c r="X152" s="17"/>
      <c r="Y152" s="10"/>
      <c r="Z152" s="62"/>
      <c r="AA152" s="125"/>
      <c r="AB152" s="125"/>
      <c r="AC152" s="125"/>
      <c r="AD152" s="125"/>
      <c r="AE152" s="125"/>
      <c r="AF152" s="158"/>
      <c r="AH152" s="256" t="str">
        <f>'Tuition &amp; Fees Calculation'!A29</f>
        <v>College of Business</v>
      </c>
      <c r="AI152" s="497">
        <f>'Tuition &amp; Fees Calculation'!$D29*24</f>
        <v>138624</v>
      </c>
      <c r="AJ152" s="496">
        <f t="shared" si="22"/>
        <v>23104</v>
      </c>
      <c r="AK152" s="499">
        <f t="shared" si="27"/>
        <v>23104</v>
      </c>
      <c r="AL152" s="499">
        <f t="shared" si="27"/>
        <v>24259.200000000001</v>
      </c>
      <c r="AM152" s="499">
        <f t="shared" si="27"/>
        <v>25472.160000000003</v>
      </c>
      <c r="AN152" s="500">
        <f t="shared" si="27"/>
        <v>26745.768000000004</v>
      </c>
      <c r="AO152" s="501">
        <f t="shared" si="27"/>
        <v>28083.056400000005</v>
      </c>
    </row>
    <row r="153" spans="1:41">
      <c r="A153" s="104"/>
      <c r="B153" s="102" t="s">
        <v>125</v>
      </c>
      <c r="C153" s="121" t="s">
        <v>168</v>
      </c>
      <c r="D153" s="34" t="s">
        <v>121</v>
      </c>
      <c r="E153" s="100">
        <f>ROUND($O153*$P153*Q153,6)</f>
        <v>0</v>
      </c>
      <c r="F153" s="100">
        <f>ROUND($O154*$P154*Q154,6)</f>
        <v>0</v>
      </c>
      <c r="G153" s="100">
        <f>ROUND($O155*$P155*Q155,6)</f>
        <v>0</v>
      </c>
      <c r="H153" s="100">
        <f>ROUND($O156*$P156*Q156,6)</f>
        <v>0</v>
      </c>
      <c r="I153" s="100">
        <f>ROUND($O157*$P157*Q157,6)</f>
        <v>0</v>
      </c>
      <c r="J153" s="26"/>
      <c r="L153" s="150">
        <v>0</v>
      </c>
      <c r="M153" s="230">
        <f>ROUND(L153/12,2)</f>
        <v>0</v>
      </c>
      <c r="N153" s="227">
        <v>1</v>
      </c>
      <c r="O153" s="228">
        <v>0</v>
      </c>
      <c r="P153" s="76">
        <f>$R$18</f>
        <v>12</v>
      </c>
      <c r="Q153" s="227">
        <v>0</v>
      </c>
      <c r="R153" s="76"/>
      <c r="S153" s="74"/>
      <c r="T153" s="25" t="e">
        <f>(E156+E157)/E155</f>
        <v>#DIV/0!</v>
      </c>
      <c r="U153" s="25" t="e">
        <f>(F156+F157)/F155</f>
        <v>#DIV/0!</v>
      </c>
      <c r="V153" s="25" t="e">
        <f>(G156+G157)/G155</f>
        <v>#DIV/0!</v>
      </c>
      <c r="W153" s="25" t="e">
        <f>(H156+H157)/H155</f>
        <v>#DIV/0!</v>
      </c>
      <c r="X153" s="25" t="e">
        <f>(I156+I157)/I155</f>
        <v>#DIV/0!</v>
      </c>
      <c r="Y153" s="292"/>
      <c r="Z153" s="155" t="str">
        <f>C153</f>
        <v>Not Allowed</v>
      </c>
      <c r="AA153" s="125">
        <f>ROUND(VLOOKUP($C153,$AH$126:$AO$161,4,FALSE)*E153,0)</f>
        <v>0</v>
      </c>
      <c r="AB153" s="125">
        <f>ROUND(VLOOKUP($C153,$AH$126:$AO$162,5,FALSE)*F153,0)</f>
        <v>0</v>
      </c>
      <c r="AC153" s="125">
        <f>ROUND(VLOOKUP($C153,$AH$126:$AO$161,6,FALSE)*G153,0)</f>
        <v>0</v>
      </c>
      <c r="AD153" s="125">
        <f>ROUND(VLOOKUP($C153,$AH$126:$AO$161,7,FALSE)*H153,0)</f>
        <v>0</v>
      </c>
      <c r="AE153" s="125">
        <f>ROUND(VLOOKUP($C153,$AH$126:$AO$162,8,FALSE)*I153,0)</f>
        <v>0</v>
      </c>
      <c r="AF153" s="158">
        <f>SUM(AA153:AE153)</f>
        <v>0</v>
      </c>
      <c r="AH153" s="256" t="str">
        <f>'Tuition &amp; Fees Calculation'!A30</f>
        <v>College of Business</v>
      </c>
      <c r="AI153" s="497">
        <f>'Tuition &amp; Fees Calculation'!$D30*24</f>
        <v>148896</v>
      </c>
      <c r="AJ153" s="496">
        <f t="shared" si="22"/>
        <v>24816</v>
      </c>
      <c r="AK153" s="499">
        <f t="shared" si="27"/>
        <v>24816</v>
      </c>
      <c r="AL153" s="499">
        <f t="shared" si="27"/>
        <v>26056.800000000003</v>
      </c>
      <c r="AM153" s="499">
        <f t="shared" si="27"/>
        <v>27359.640000000003</v>
      </c>
      <c r="AN153" s="500">
        <f t="shared" si="27"/>
        <v>28727.622000000003</v>
      </c>
      <c r="AO153" s="501">
        <f t="shared" si="27"/>
        <v>30164.003100000005</v>
      </c>
    </row>
    <row r="154" spans="1:41">
      <c r="B154" s="29" t="s">
        <v>328</v>
      </c>
      <c r="C154" s="121" t="s">
        <v>168</v>
      </c>
      <c r="D154" s="34" t="s">
        <v>172</v>
      </c>
      <c r="E154" s="22">
        <f>Q153</f>
        <v>0</v>
      </c>
      <c r="F154" s="22">
        <f>Q154</f>
        <v>0</v>
      </c>
      <c r="G154" s="22">
        <f>Q155</f>
        <v>0</v>
      </c>
      <c r="H154" s="22">
        <f>Q156</f>
        <v>0</v>
      </c>
      <c r="I154" s="22">
        <f>Q157</f>
        <v>0</v>
      </c>
      <c r="J154" s="26"/>
      <c r="L154" s="231"/>
      <c r="M154" s="230"/>
      <c r="N154" s="227">
        <v>1.03</v>
      </c>
      <c r="O154" s="228">
        <v>0</v>
      </c>
      <c r="P154" s="76">
        <f>$R$19</f>
        <v>12</v>
      </c>
      <c r="Q154" s="227">
        <v>0</v>
      </c>
      <c r="R154" s="76"/>
      <c r="S154" s="74"/>
      <c r="T154" s="25"/>
      <c r="U154" s="25"/>
      <c r="V154" s="25"/>
      <c r="W154" s="25"/>
      <c r="X154" s="25"/>
      <c r="Y154" s="292"/>
      <c r="Z154" s="155"/>
      <c r="AA154" s="125"/>
      <c r="AB154" s="125"/>
      <c r="AC154" s="125"/>
      <c r="AD154" s="125"/>
      <c r="AE154" s="125"/>
      <c r="AF154" s="158"/>
      <c r="AH154" s="256" t="str">
        <f>'Tuition &amp; Fees Calculation'!A31</f>
        <v>College of Business</v>
      </c>
      <c r="AI154" s="497">
        <f>'Tuition &amp; Fees Calculation'!$D31*24</f>
        <v>100608</v>
      </c>
      <c r="AJ154" s="496">
        <f t="shared" si="22"/>
        <v>16768</v>
      </c>
      <c r="AK154" s="499">
        <f t="shared" si="27"/>
        <v>16768</v>
      </c>
      <c r="AL154" s="499">
        <f t="shared" si="27"/>
        <v>17606.400000000001</v>
      </c>
      <c r="AM154" s="499">
        <f t="shared" si="27"/>
        <v>18486.72</v>
      </c>
      <c r="AN154" s="500">
        <f t="shared" si="27"/>
        <v>19411.056</v>
      </c>
      <c r="AO154" s="501">
        <f t="shared" si="27"/>
        <v>20381.608800000002</v>
      </c>
    </row>
    <row r="155" spans="1:41">
      <c r="A155" s="10"/>
      <c r="B155" s="93"/>
      <c r="C155" s="121" t="s">
        <v>168</v>
      </c>
      <c r="D155" s="74" t="s">
        <v>15</v>
      </c>
      <c r="E155" s="57">
        <f>ROUND(M153*E153*N153,0)</f>
        <v>0</v>
      </c>
      <c r="F155" s="57">
        <f>ROUND(M153*F153*N153*N154,0)</f>
        <v>0</v>
      </c>
      <c r="G155" s="57">
        <f>ROUND(M153*G153*N153*N154*N155,0)</f>
        <v>0</v>
      </c>
      <c r="H155" s="57">
        <f>ROUND(M153*H153*N153*N154*N155*N156,0)</f>
        <v>0</v>
      </c>
      <c r="I155" s="57">
        <f>ROUND(M153*I153*N153*N154*N155*N156*N157,0)</f>
        <v>0</v>
      </c>
      <c r="J155" s="172">
        <f>SUM(E155:I155)</f>
        <v>0</v>
      </c>
      <c r="L155" s="231"/>
      <c r="M155" s="63"/>
      <c r="N155" s="227">
        <v>1.03</v>
      </c>
      <c r="O155" s="228">
        <v>0</v>
      </c>
      <c r="P155" s="76">
        <f>$R$20</f>
        <v>12</v>
      </c>
      <c r="Q155" s="227">
        <v>0</v>
      </c>
      <c r="R155" s="76"/>
      <c r="S155" s="74"/>
      <c r="Y155" s="10"/>
      <c r="Z155" s="62"/>
      <c r="AA155" s="125"/>
      <c r="AB155" s="125"/>
      <c r="AC155" s="125"/>
      <c r="AD155" s="125"/>
      <c r="AE155" s="125"/>
      <c r="AF155" s="158"/>
      <c r="AH155" s="256" t="str">
        <f>'Tuition &amp; Fees Calculation'!A32</f>
        <v>College of Business</v>
      </c>
      <c r="AI155" s="497">
        <f>'Tuition &amp; Fees Calculation'!$D32*24</f>
        <v>227040</v>
      </c>
      <c r="AJ155" s="496">
        <f t="shared" si="22"/>
        <v>37840</v>
      </c>
      <c r="AK155" s="499">
        <f t="shared" si="27"/>
        <v>37840</v>
      </c>
      <c r="AL155" s="499">
        <f t="shared" si="27"/>
        <v>39732</v>
      </c>
      <c r="AM155" s="499">
        <f t="shared" si="27"/>
        <v>41718.6</v>
      </c>
      <c r="AN155" s="500">
        <f t="shared" si="27"/>
        <v>43804.53</v>
      </c>
      <c r="AO155" s="501">
        <f t="shared" si="27"/>
        <v>45994.756500000003</v>
      </c>
    </row>
    <row r="156" spans="1:41">
      <c r="A156" s="10"/>
      <c r="B156" s="93"/>
      <c r="C156" s="121" t="s">
        <v>168</v>
      </c>
      <c r="D156" s="74" t="s">
        <v>30</v>
      </c>
      <c r="E156" s="57">
        <f>ROUND(E155*$R$160,0)</f>
        <v>0</v>
      </c>
      <c r="F156" s="57">
        <f>ROUND(F155*$R$160,0)</f>
        <v>0</v>
      </c>
      <c r="G156" s="57">
        <f>ROUND(G155*$R$160,0)</f>
        <v>0</v>
      </c>
      <c r="H156" s="57">
        <f>ROUND(H155*$R$160,0)</f>
        <v>0</v>
      </c>
      <c r="I156" s="57">
        <f>ROUND(I155*$R$160,0)</f>
        <v>0</v>
      </c>
      <c r="J156" s="172">
        <f>SUM(E156:I156)</f>
        <v>0</v>
      </c>
      <c r="L156" s="231"/>
      <c r="M156" s="63"/>
      <c r="N156" s="227">
        <v>1.03</v>
      </c>
      <c r="O156" s="228">
        <v>0</v>
      </c>
      <c r="P156" s="76">
        <f>$R$21</f>
        <v>12</v>
      </c>
      <c r="Q156" s="227">
        <v>0</v>
      </c>
      <c r="R156" s="76"/>
      <c r="S156" s="74"/>
      <c r="Y156" s="10"/>
      <c r="Z156" s="62"/>
      <c r="AA156" s="125"/>
      <c r="AB156" s="125"/>
      <c r="AC156" s="125"/>
      <c r="AD156" s="125"/>
      <c r="AE156" s="125"/>
      <c r="AF156" s="158"/>
      <c r="AH156" s="256" t="str">
        <f>'Tuition &amp; Fees Calculation'!A33</f>
        <v>College of Business</v>
      </c>
      <c r="AI156" s="497">
        <f>'Tuition &amp; Fees Calculation'!$D33*24</f>
        <v>98976</v>
      </c>
      <c r="AJ156" s="496">
        <f t="shared" si="22"/>
        <v>16496</v>
      </c>
      <c r="AK156" s="499">
        <f t="shared" si="27"/>
        <v>16496</v>
      </c>
      <c r="AL156" s="499">
        <f t="shared" si="27"/>
        <v>17320.8</v>
      </c>
      <c r="AM156" s="499">
        <f t="shared" si="27"/>
        <v>18186.84</v>
      </c>
      <c r="AN156" s="500">
        <f t="shared" si="27"/>
        <v>19096.182000000001</v>
      </c>
      <c r="AO156" s="501">
        <f t="shared" si="27"/>
        <v>20050.991100000003</v>
      </c>
    </row>
    <row r="157" spans="1:41" ht="15">
      <c r="A157" s="10"/>
      <c r="B157" s="93"/>
      <c r="C157" s="121" t="s">
        <v>168</v>
      </c>
      <c r="D157" s="74" t="s">
        <v>29</v>
      </c>
      <c r="E157" s="184">
        <f>ROUND($R$161*E153,0)</f>
        <v>0</v>
      </c>
      <c r="F157" s="184">
        <f>ROUND($R$161*F153,0)</f>
        <v>0</v>
      </c>
      <c r="G157" s="184">
        <f>ROUND($R$161*G153,0)</f>
        <v>0</v>
      </c>
      <c r="H157" s="184">
        <f>ROUND($R$161*H153,0)</f>
        <v>0</v>
      </c>
      <c r="I157" s="184">
        <f>ROUND($R$161*I153,0)</f>
        <v>0</v>
      </c>
      <c r="J157" s="181">
        <f>SUM(E157:I157)</f>
        <v>0</v>
      </c>
      <c r="L157" s="231"/>
      <c r="M157" s="63"/>
      <c r="N157" s="227">
        <v>1.03</v>
      </c>
      <c r="O157" s="228">
        <v>0</v>
      </c>
      <c r="P157" s="76">
        <f>$R$22</f>
        <v>12</v>
      </c>
      <c r="Q157" s="227">
        <v>0</v>
      </c>
      <c r="R157" s="76"/>
      <c r="S157" s="74"/>
      <c r="T157" s="25"/>
      <c r="U157" s="25"/>
      <c r="V157" s="25"/>
      <c r="W157" s="25"/>
      <c r="X157" s="25"/>
      <c r="Y157" s="10"/>
      <c r="Z157" s="62"/>
      <c r="AA157" s="125"/>
      <c r="AB157" s="125"/>
      <c r="AC157" s="125"/>
      <c r="AD157" s="125"/>
      <c r="AE157" s="125"/>
      <c r="AF157" s="158"/>
      <c r="AH157" s="256" t="str">
        <f>'Tuition &amp; Fees Calculation'!A34</f>
        <v>College of Business</v>
      </c>
      <c r="AI157" s="497">
        <f>'Tuition &amp; Fees Calculation'!$D34*24</f>
        <v>98976</v>
      </c>
      <c r="AJ157" s="496">
        <f t="shared" si="22"/>
        <v>16496</v>
      </c>
      <c r="AK157" s="499">
        <f t="shared" si="27"/>
        <v>16496</v>
      </c>
      <c r="AL157" s="499">
        <f t="shared" si="27"/>
        <v>17320.8</v>
      </c>
      <c r="AM157" s="499">
        <f t="shared" si="27"/>
        <v>18186.84</v>
      </c>
      <c r="AN157" s="500">
        <f t="shared" si="27"/>
        <v>19096.182000000001</v>
      </c>
      <c r="AO157" s="501">
        <f t="shared" si="27"/>
        <v>20050.991100000003</v>
      </c>
    </row>
    <row r="158" spans="1:41">
      <c r="A158" s="10"/>
      <c r="B158" s="93"/>
      <c r="C158" s="100"/>
      <c r="D158" s="77" t="s">
        <v>171</v>
      </c>
      <c r="E158" s="185">
        <f>SUM(E156:E157)</f>
        <v>0</v>
      </c>
      <c r="F158" s="185">
        <f t="shared" ref="F158:I158" si="29">SUM(F156:F157)</f>
        <v>0</v>
      </c>
      <c r="G158" s="185">
        <f t="shared" si="29"/>
        <v>0</v>
      </c>
      <c r="H158" s="185">
        <f t="shared" si="29"/>
        <v>0</v>
      </c>
      <c r="I158" s="185">
        <f t="shared" si="29"/>
        <v>0</v>
      </c>
      <c r="J158" s="186">
        <f>SUM(J156:J157)</f>
        <v>0</v>
      </c>
      <c r="L158" s="19"/>
      <c r="M158" s="33"/>
      <c r="N158" s="114"/>
      <c r="O158" s="115"/>
      <c r="P158" s="76"/>
      <c r="Q158" s="114"/>
      <c r="R158" s="76"/>
      <c r="S158" s="114"/>
      <c r="T158" s="25"/>
      <c r="U158" s="25"/>
      <c r="V158" s="25"/>
      <c r="W158" s="25"/>
      <c r="X158" s="25"/>
      <c r="Y158" s="10"/>
      <c r="Z158" s="156"/>
      <c r="AA158" s="159"/>
      <c r="AB158" s="159"/>
      <c r="AC158" s="159"/>
      <c r="AD158" s="159"/>
      <c r="AE158" s="159"/>
      <c r="AF158" s="160"/>
      <c r="AH158" s="256" t="str">
        <f>'Tuition &amp; Fees Calculation'!A35</f>
        <v>College of Business</v>
      </c>
      <c r="AI158" s="497">
        <f>'Tuition &amp; Fees Calculation'!$D35*24</f>
        <v>122976</v>
      </c>
      <c r="AJ158" s="496">
        <f t="shared" si="22"/>
        <v>20496</v>
      </c>
      <c r="AK158" s="499">
        <f t="shared" si="27"/>
        <v>20496</v>
      </c>
      <c r="AL158" s="499">
        <f t="shared" si="27"/>
        <v>21520.799999999999</v>
      </c>
      <c r="AM158" s="499">
        <f t="shared" si="27"/>
        <v>22596.84</v>
      </c>
      <c r="AN158" s="500">
        <f t="shared" si="27"/>
        <v>23726.682000000001</v>
      </c>
      <c r="AO158" s="501">
        <f t="shared" si="27"/>
        <v>24913.016100000001</v>
      </c>
    </row>
    <row r="159" spans="1:41" ht="13.8" thickBot="1">
      <c r="A159" s="10"/>
      <c r="B159" s="93"/>
      <c r="C159" s="100"/>
      <c r="D159" s="74"/>
      <c r="E159" s="22"/>
      <c r="F159" s="22"/>
      <c r="G159" s="22"/>
      <c r="H159" s="22"/>
      <c r="I159" s="22"/>
      <c r="J159" s="76"/>
      <c r="L159" s="19"/>
      <c r="S159" s="17"/>
      <c r="T159" s="25"/>
      <c r="U159" s="25"/>
      <c r="V159" s="25"/>
      <c r="W159" s="25"/>
      <c r="X159" s="25"/>
      <c r="Y159" s="15"/>
      <c r="Z159" s="153" t="s">
        <v>1</v>
      </c>
      <c r="AA159" s="161">
        <f>SUM(AA125:AA158)</f>
        <v>0</v>
      </c>
      <c r="AB159" s="161">
        <f>SUM(AB125:AB158)</f>
        <v>0</v>
      </c>
      <c r="AC159" s="161">
        <f t="shared" ref="AC159:AE159" si="30">SUM(AC125:AC158)</f>
        <v>0</v>
      </c>
      <c r="AD159" s="161">
        <f t="shared" si="30"/>
        <v>0</v>
      </c>
      <c r="AE159" s="161">
        <f t="shared" si="30"/>
        <v>0</v>
      </c>
      <c r="AF159" s="162">
        <f>SUM(AA159:AE159)</f>
        <v>0</v>
      </c>
      <c r="AH159" s="256" t="str">
        <f>'Tuition &amp; Fees Calculation'!A36</f>
        <v>College of Business</v>
      </c>
      <c r="AI159" s="497">
        <f>'Tuition &amp; Fees Calculation'!$D36*24</f>
        <v>83040</v>
      </c>
      <c r="AJ159" s="496">
        <f t="shared" si="22"/>
        <v>13840</v>
      </c>
      <c r="AK159" s="499">
        <f t="shared" si="27"/>
        <v>13840</v>
      </c>
      <c r="AL159" s="499">
        <f t="shared" si="27"/>
        <v>14532</v>
      </c>
      <c r="AM159" s="499">
        <f t="shared" si="27"/>
        <v>15258.6</v>
      </c>
      <c r="AN159" s="500">
        <f t="shared" si="27"/>
        <v>16021.53</v>
      </c>
      <c r="AO159" s="501">
        <f t="shared" si="27"/>
        <v>16822.606500000002</v>
      </c>
    </row>
    <row r="160" spans="1:41" ht="13.5" customHeight="1" thickBot="1">
      <c r="A160" s="10"/>
      <c r="C160" s="75"/>
      <c r="D160" s="75" t="s">
        <v>102</v>
      </c>
      <c r="E160" s="187">
        <f>SUMIF($D$125:$D$159,"*Salary",E125:E159)</f>
        <v>0</v>
      </c>
      <c r="F160" s="187">
        <f t="shared" ref="F160:I160" si="31">SUMIF($D$125:$D$159,"*Salary",F125:F159)</f>
        <v>0</v>
      </c>
      <c r="G160" s="187">
        <f t="shared" si="31"/>
        <v>0</v>
      </c>
      <c r="H160" s="187">
        <f t="shared" si="31"/>
        <v>0</v>
      </c>
      <c r="I160" s="187">
        <f t="shared" si="31"/>
        <v>0</v>
      </c>
      <c r="J160" s="188">
        <f>SUM(E160:I160)</f>
        <v>0</v>
      </c>
      <c r="L160" s="19"/>
      <c r="M160" s="37" t="s">
        <v>164</v>
      </c>
      <c r="N160" s="360"/>
      <c r="O160" s="360"/>
      <c r="P160" s="38"/>
      <c r="Q160" s="39"/>
      <c r="R160" s="225">
        <f>'Cumulative Budget Request '!S158</f>
        <v>0</v>
      </c>
      <c r="S160" s="645">
        <f>'Cumulative Budget Request '!T158</f>
        <v>0</v>
      </c>
      <c r="T160" s="646"/>
      <c r="U160" s="647"/>
      <c r="AH160" s="256" t="str">
        <f>'Tuition &amp; Fees Calculation'!A37</f>
        <v>College of Business</v>
      </c>
      <c r="AI160" s="497">
        <f>'Tuition &amp; Fees Calculation'!$D37*24</f>
        <v>152352</v>
      </c>
      <c r="AJ160" s="496">
        <f t="shared" si="22"/>
        <v>25392</v>
      </c>
      <c r="AK160" s="499">
        <f t="shared" ref="AK160:AO161" si="32">AJ160*AK$123</f>
        <v>25392</v>
      </c>
      <c r="AL160" s="499">
        <f t="shared" si="32"/>
        <v>26661.600000000002</v>
      </c>
      <c r="AM160" s="499">
        <f t="shared" si="32"/>
        <v>27994.680000000004</v>
      </c>
      <c r="AN160" s="500">
        <f t="shared" si="32"/>
        <v>29394.414000000004</v>
      </c>
      <c r="AO160" s="501">
        <f t="shared" si="32"/>
        <v>30864.134700000006</v>
      </c>
    </row>
    <row r="161" spans="1:41" ht="13.8" thickBot="1">
      <c r="A161" s="10"/>
      <c r="C161" s="75"/>
      <c r="D161" s="75" t="s">
        <v>103</v>
      </c>
      <c r="E161" s="189">
        <f>SUMIF($D$125:$D$159,"*Total Fringe",E125:E159)</f>
        <v>0</v>
      </c>
      <c r="F161" s="189">
        <f t="shared" ref="F161:I161" si="33">SUMIF($D$125:$D$159,"*Total Fringe",F125:F159)</f>
        <v>0</v>
      </c>
      <c r="G161" s="189">
        <f t="shared" si="33"/>
        <v>0</v>
      </c>
      <c r="H161" s="189">
        <f t="shared" si="33"/>
        <v>0</v>
      </c>
      <c r="I161" s="189">
        <f t="shared" si="33"/>
        <v>0</v>
      </c>
      <c r="J161" s="190">
        <f>SUM(E161:I161)</f>
        <v>0</v>
      </c>
      <c r="L161" s="16"/>
      <c r="M161" s="531" t="s">
        <v>76</v>
      </c>
      <c r="N161" s="532"/>
      <c r="O161" s="532"/>
      <c r="P161" s="533"/>
      <c r="Q161" s="533"/>
      <c r="R161" s="534">
        <f>'Cumulative Budget Request '!S159</f>
        <v>0</v>
      </c>
      <c r="S161" s="648"/>
      <c r="T161" s="649"/>
      <c r="U161" s="650"/>
      <c r="AH161" s="474" t="str">
        <f>'Tuition &amp; Fees Calculation'!A38</f>
        <v>College of Business</v>
      </c>
      <c r="AI161" s="498">
        <f>'Tuition &amp; Fees Calculation'!$D38*24</f>
        <v>83040</v>
      </c>
      <c r="AJ161" s="502">
        <f t="shared" si="22"/>
        <v>13840</v>
      </c>
      <c r="AK161" s="503">
        <f t="shared" si="32"/>
        <v>13840</v>
      </c>
      <c r="AL161" s="503">
        <f t="shared" si="32"/>
        <v>14532</v>
      </c>
      <c r="AM161" s="503">
        <f t="shared" si="32"/>
        <v>15258.6</v>
      </c>
      <c r="AN161" s="504">
        <f t="shared" si="32"/>
        <v>16021.53</v>
      </c>
      <c r="AO161" s="505">
        <f t="shared" si="32"/>
        <v>16822.606500000002</v>
      </c>
    </row>
    <row r="162" spans="1:41">
      <c r="A162" s="10"/>
      <c r="C162" s="75"/>
      <c r="D162" s="75" t="s">
        <v>350</v>
      </c>
      <c r="E162" s="529">
        <f>SUMIF($D$125:$D$158,"*Person Months",E125:E158)</f>
        <v>0</v>
      </c>
      <c r="F162" s="529">
        <f t="shared" ref="F162:I162" si="34">SUMIF($D$125:$D$158,"*Person Months",F125:F158)</f>
        <v>0</v>
      </c>
      <c r="G162" s="529">
        <f t="shared" si="34"/>
        <v>0</v>
      </c>
      <c r="H162" s="529">
        <f t="shared" si="34"/>
        <v>0</v>
      </c>
      <c r="I162" s="529">
        <f t="shared" si="34"/>
        <v>0</v>
      </c>
      <c r="J162" s="190"/>
      <c r="L162" s="4"/>
      <c r="M162" s="16"/>
      <c r="N162" s="294"/>
      <c r="O162" s="294"/>
      <c r="P162" s="294"/>
      <c r="Q162" s="3"/>
      <c r="R162" s="3"/>
      <c r="S162" s="231"/>
      <c r="T162" s="530"/>
      <c r="U162" s="530"/>
      <c r="V162" s="530"/>
    </row>
    <row r="163" spans="1:41">
      <c r="A163" s="10"/>
      <c r="C163" s="75"/>
      <c r="D163" s="75" t="s">
        <v>351</v>
      </c>
      <c r="E163" s="72">
        <f>SUMIF($D$125:$D$158,"*# of Persons",E125:E158)</f>
        <v>0</v>
      </c>
      <c r="F163" s="72">
        <f t="shared" ref="F163:I163" si="35">SUMIF($D$125:$D$158,"*# of Persons",F125:F158)</f>
        <v>0</v>
      </c>
      <c r="G163" s="72">
        <f t="shared" si="35"/>
        <v>0</v>
      </c>
      <c r="H163" s="72">
        <f t="shared" si="35"/>
        <v>0</v>
      </c>
      <c r="I163" s="72">
        <f t="shared" si="35"/>
        <v>0</v>
      </c>
      <c r="J163" s="190"/>
      <c r="L163" s="4"/>
      <c r="M163" s="16"/>
      <c r="N163" s="294"/>
      <c r="O163" s="294"/>
      <c r="P163" s="294"/>
      <c r="Q163" s="3"/>
      <c r="R163" s="3"/>
      <c r="S163" s="231"/>
      <c r="T163" s="530"/>
      <c r="U163" s="530"/>
      <c r="V163" s="530"/>
    </row>
    <row r="164" spans="1:41" ht="13.8" thickBot="1">
      <c r="A164" s="10"/>
      <c r="C164" s="75"/>
      <c r="D164" s="169"/>
      <c r="E164" s="166"/>
      <c r="F164" s="166"/>
      <c r="G164" s="166"/>
      <c r="H164" s="166"/>
      <c r="I164" s="166"/>
      <c r="J164" s="167"/>
      <c r="L164" s="16"/>
      <c r="M164" s="294"/>
      <c r="N164" s="294"/>
      <c r="O164" s="294"/>
      <c r="P164" s="3"/>
      <c r="Q164" s="3"/>
      <c r="R164" s="303"/>
      <c r="S164" s="25"/>
      <c r="T164" s="25"/>
      <c r="U164" s="25"/>
    </row>
    <row r="165" spans="1:41" ht="13.8" thickBot="1">
      <c r="C165" s="92"/>
      <c r="D165" s="46"/>
      <c r="E165" s="18" t="str">
        <f>E16</f>
        <v>Year 1</v>
      </c>
      <c r="F165" s="18" t="str">
        <f>F16</f>
        <v>Year 2</v>
      </c>
      <c r="G165" s="18" t="str">
        <f>G16</f>
        <v>Year 3</v>
      </c>
      <c r="H165" s="18" t="str">
        <f>H16</f>
        <v>Year 4</v>
      </c>
      <c r="I165" s="18" t="str">
        <f>I16</f>
        <v>Year 5</v>
      </c>
      <c r="J165" s="46" t="s">
        <v>1</v>
      </c>
      <c r="M165" s="626" t="s">
        <v>174</v>
      </c>
      <c r="N165" s="627"/>
      <c r="O165" s="627"/>
      <c r="P165" s="627"/>
      <c r="Q165" s="627"/>
      <c r="R165" s="627"/>
      <c r="S165" s="627"/>
      <c r="T165" s="628"/>
      <c r="U165" s="25"/>
    </row>
    <row r="166" spans="1:41" ht="13.8" thickBot="1">
      <c r="A166" s="10" t="s">
        <v>23</v>
      </c>
      <c r="B166" s="29" t="s">
        <v>328</v>
      </c>
      <c r="C166" s="92"/>
      <c r="D166" s="34" t="s">
        <v>121</v>
      </c>
      <c r="E166" s="536">
        <f>ROUND((P169*P170)/174*E167,1)</f>
        <v>0</v>
      </c>
      <c r="F166" s="536">
        <f>ROUND((Q169*Q170)/174*F167,1)</f>
        <v>0</v>
      </c>
      <c r="G166" s="536">
        <f>ROUND((R169*R170)/174*G167,1)</f>
        <v>0</v>
      </c>
      <c r="H166" s="536">
        <f>ROUND((S170*S169)/174*H167,1)</f>
        <v>0</v>
      </c>
      <c r="I166" s="536">
        <f>ROUND((T170*T169)/174*I167,1)</f>
        <v>0</v>
      </c>
      <c r="J166" s="46"/>
      <c r="M166" s="592"/>
      <c r="N166" s="629"/>
      <c r="O166" s="629"/>
      <c r="P166" s="192" t="s">
        <v>31</v>
      </c>
      <c r="Q166" s="193" t="s">
        <v>32</v>
      </c>
      <c r="R166" s="193" t="s">
        <v>33</v>
      </c>
      <c r="S166" s="192" t="s">
        <v>34</v>
      </c>
      <c r="T166" s="194" t="s">
        <v>35</v>
      </c>
      <c r="U166" s="25"/>
    </row>
    <row r="167" spans="1:41" ht="13.8" thickBot="1">
      <c r="C167" s="92"/>
      <c r="D167" s="34" t="s">
        <v>172</v>
      </c>
      <c r="E167" s="22">
        <f>P168</f>
        <v>0</v>
      </c>
      <c r="F167" s="22">
        <f>Q168</f>
        <v>0</v>
      </c>
      <c r="G167" s="22">
        <f>R168</f>
        <v>0</v>
      </c>
      <c r="H167" s="22">
        <f>S168</f>
        <v>0</v>
      </c>
      <c r="I167" s="22">
        <f>T168</f>
        <v>0</v>
      </c>
      <c r="J167" s="46"/>
      <c r="M167" s="592" t="s">
        <v>352</v>
      </c>
      <c r="N167" s="629"/>
      <c r="O167" s="629"/>
      <c r="P167" s="537">
        <v>1</v>
      </c>
      <c r="Q167" s="537">
        <v>1.03</v>
      </c>
      <c r="R167" s="537">
        <v>1.03</v>
      </c>
      <c r="S167" s="537">
        <v>1.03</v>
      </c>
      <c r="T167" s="538">
        <v>1.03</v>
      </c>
      <c r="U167" s="25" t="e">
        <f>E169/E168</f>
        <v>#DIV/0!</v>
      </c>
      <c r="V167" s="25" t="e">
        <f>F169/F168</f>
        <v>#DIV/0!</v>
      </c>
      <c r="W167" s="25" t="e">
        <f>G169/G168</f>
        <v>#DIV/0!</v>
      </c>
      <c r="X167" s="25" t="e">
        <f>H169/H168</f>
        <v>#DIV/0!</v>
      </c>
      <c r="Y167" s="25" t="e">
        <f>I169/I168</f>
        <v>#DIV/0!</v>
      </c>
      <c r="Z167" s="661"/>
      <c r="AA167" s="661"/>
      <c r="AB167" s="661"/>
      <c r="AC167" s="661"/>
      <c r="AD167" s="661"/>
      <c r="AE167" s="661"/>
      <c r="AF167" s="661"/>
      <c r="AG167" s="661"/>
    </row>
    <row r="168" spans="1:41">
      <c r="A168" s="10"/>
      <c r="C168" s="151"/>
      <c r="D168" s="148" t="s">
        <v>167</v>
      </c>
      <c r="E168" s="175">
        <f>ROUND(N170*P169*P170*P168*P167,0)</f>
        <v>0</v>
      </c>
      <c r="F168" s="175">
        <f>ROUND(N170*Q170*Q169*Q168*P167*Q167,0)</f>
        <v>0</v>
      </c>
      <c r="G168" s="175">
        <f>ROUND(N170*R169*R170*R168*P167*Q167*R167,0)</f>
        <v>0</v>
      </c>
      <c r="H168" s="175">
        <f>ROUND(N170*S169*S170*S168*P167*Q167*R167*S167,0)</f>
        <v>0</v>
      </c>
      <c r="I168" s="175">
        <f>ROUND(N170*T169*T170*T168*P167*Q167*R167*S167*T167,0)</f>
        <v>0</v>
      </c>
      <c r="J168" s="172">
        <f>SUM(E168:I168)</f>
        <v>0</v>
      </c>
      <c r="M168" s="539" t="s">
        <v>353</v>
      </c>
      <c r="N168" s="46"/>
      <c r="O168" s="540" t="s">
        <v>354</v>
      </c>
      <c r="P168" s="149">
        <v>0</v>
      </c>
      <c r="Q168" s="149">
        <v>0</v>
      </c>
      <c r="R168" s="149">
        <v>0</v>
      </c>
      <c r="S168" s="149">
        <v>0</v>
      </c>
      <c r="T168" s="195">
        <v>0</v>
      </c>
      <c r="Z168" s="58"/>
      <c r="AA168" s="58"/>
      <c r="AB168" s="58"/>
      <c r="AC168" s="58"/>
      <c r="AD168" s="58"/>
      <c r="AE168" s="58"/>
      <c r="AF168" s="58"/>
      <c r="AG168" s="58"/>
    </row>
    <row r="169" spans="1:41">
      <c r="D169" s="34" t="s">
        <v>30</v>
      </c>
      <c r="E169" s="57">
        <f>ROUND(E168*$R$181,0)</f>
        <v>0</v>
      </c>
      <c r="F169" s="57">
        <f>ROUND(F168*$R$181,0)</f>
        <v>0</v>
      </c>
      <c r="G169" s="57">
        <f>ROUND(G168*$R$181,0)</f>
        <v>0</v>
      </c>
      <c r="H169" s="57">
        <f>ROUND(H168*$R$181,0)</f>
        <v>0</v>
      </c>
      <c r="I169" s="57">
        <f>ROUND(I168*$R$181,0)</f>
        <v>0</v>
      </c>
      <c r="J169" s="172">
        <f>SUM(E169:I169)</f>
        <v>0</v>
      </c>
      <c r="M169" s="168"/>
      <c r="N169" s="541" t="s">
        <v>119</v>
      </c>
      <c r="O169" s="540" t="s">
        <v>355</v>
      </c>
      <c r="P169" s="149">
        <v>0</v>
      </c>
      <c r="Q169" s="149">
        <v>0</v>
      </c>
      <c r="R169" s="149">
        <v>0</v>
      </c>
      <c r="S169" s="149">
        <v>0</v>
      </c>
      <c r="T169" s="195">
        <v>0</v>
      </c>
      <c r="AC169" s="58"/>
      <c r="AD169" s="58"/>
      <c r="AE169" s="58"/>
      <c r="AF169" s="58"/>
      <c r="AG169" s="58"/>
    </row>
    <row r="170" spans="1:41">
      <c r="C170" s="92"/>
      <c r="D170" s="46"/>
      <c r="E170" s="17"/>
      <c r="F170" s="17"/>
      <c r="G170" s="17"/>
      <c r="H170" s="17"/>
      <c r="I170" s="17"/>
      <c r="J170" s="26"/>
      <c r="M170" s="196"/>
      <c r="N170" s="542">
        <v>12</v>
      </c>
      <c r="O170" s="540" t="s">
        <v>356</v>
      </c>
      <c r="P170" s="149">
        <v>0</v>
      </c>
      <c r="Q170" s="149">
        <v>0</v>
      </c>
      <c r="R170" s="149">
        <v>0</v>
      </c>
      <c r="S170" s="149">
        <v>0</v>
      </c>
      <c r="T170" s="195">
        <v>0</v>
      </c>
      <c r="Z170" s="622"/>
      <c r="AA170" s="622"/>
      <c r="AB170" s="622"/>
      <c r="AC170" s="131"/>
      <c r="AD170" s="131"/>
      <c r="AE170" s="131"/>
      <c r="AF170" s="131"/>
      <c r="AG170" s="131"/>
    </row>
    <row r="171" spans="1:41">
      <c r="A171" s="10" t="s">
        <v>155</v>
      </c>
      <c r="B171" s="29" t="s">
        <v>328</v>
      </c>
      <c r="C171" s="92"/>
      <c r="D171" s="34" t="s">
        <v>121</v>
      </c>
      <c r="E171" s="536">
        <f>ROUND((P173*P174)/174*E172,1)</f>
        <v>0</v>
      </c>
      <c r="F171" s="536">
        <f>ROUND((Q173*Q174)/174*F172,1)</f>
        <v>0</v>
      </c>
      <c r="G171" s="536">
        <f>ROUND((R173*R174)/174*G172,1)</f>
        <v>0</v>
      </c>
      <c r="H171" s="536">
        <f>ROUND((S174*S173)/174*H172,1)</f>
        <v>0</v>
      </c>
      <c r="I171" s="536">
        <f>ROUND((T174*T173)/174*I172,1)</f>
        <v>0</v>
      </c>
      <c r="J171" s="26"/>
      <c r="M171" s="116"/>
      <c r="P171" s="58"/>
      <c r="Q171" s="96"/>
      <c r="R171" s="96"/>
      <c r="S171" s="58"/>
      <c r="T171" s="117"/>
      <c r="U171" s="25" t="e">
        <f>E174/E173</f>
        <v>#DIV/0!</v>
      </c>
      <c r="V171" s="25" t="e">
        <f>F174/F173</f>
        <v>#DIV/0!</v>
      </c>
      <c r="W171" s="25" t="e">
        <f>G174/G173</f>
        <v>#DIV/0!</v>
      </c>
      <c r="X171" s="25" t="e">
        <f>H174/H173</f>
        <v>#DIV/0!</v>
      </c>
      <c r="Y171" s="25" t="e">
        <f>I174/I173</f>
        <v>#DIV/0!</v>
      </c>
      <c r="Z171" s="661"/>
      <c r="AA171" s="661"/>
      <c r="AB171" s="661"/>
      <c r="AC171" s="661"/>
      <c r="AD171" s="661"/>
      <c r="AE171" s="661"/>
      <c r="AF171" s="661"/>
      <c r="AG171" s="661"/>
    </row>
    <row r="172" spans="1:41">
      <c r="C172" s="92"/>
      <c r="D172" s="34" t="s">
        <v>172</v>
      </c>
      <c r="E172" s="22">
        <f>P172</f>
        <v>0</v>
      </c>
      <c r="F172" s="22">
        <f>Q172</f>
        <v>0</v>
      </c>
      <c r="G172" s="22">
        <f>R172</f>
        <v>0</v>
      </c>
      <c r="H172" s="22">
        <f>S172</f>
        <v>0</v>
      </c>
      <c r="I172" s="22">
        <f>T172</f>
        <v>0</v>
      </c>
      <c r="J172" s="26"/>
      <c r="M172" s="539" t="s">
        <v>357</v>
      </c>
      <c r="N172" s="543"/>
      <c r="O172" s="540" t="s">
        <v>354</v>
      </c>
      <c r="P172" s="149">
        <v>0</v>
      </c>
      <c r="Q172" s="149">
        <v>0</v>
      </c>
      <c r="R172" s="149">
        <v>0</v>
      </c>
      <c r="S172" s="149">
        <v>0</v>
      </c>
      <c r="T172" s="195">
        <v>0</v>
      </c>
      <c r="Z172" s="58"/>
      <c r="AA172" s="58"/>
      <c r="AB172" s="58"/>
      <c r="AC172" s="58"/>
      <c r="AD172" s="58"/>
      <c r="AE172" s="58"/>
      <c r="AF172" s="58"/>
      <c r="AG172" s="58"/>
    </row>
    <row r="173" spans="1:41">
      <c r="A173" s="10"/>
      <c r="C173" s="151"/>
      <c r="D173" s="148" t="s">
        <v>167</v>
      </c>
      <c r="E173" s="175">
        <f>ROUND(N174*P173*P174*P172*P167,0)</f>
        <v>0</v>
      </c>
      <c r="F173" s="175">
        <f>ROUND(N174*Q174*Q173*Q172*P167*Q167,0)</f>
        <v>0</v>
      </c>
      <c r="G173" s="175">
        <f>ROUND(N174*R173*R174*R172*P167*Q167*R167,0)</f>
        <v>0</v>
      </c>
      <c r="H173" s="175">
        <f>ROUND(N174*S173*S174*S172*P167*Q167*R167*S167,0)</f>
        <v>0</v>
      </c>
      <c r="I173" s="175">
        <f>ROUND(N174*T173*T174*T172*P167*Q167*R167*S167*T167,0)</f>
        <v>0</v>
      </c>
      <c r="J173" s="172">
        <f>SUM(E173:I173)</f>
        <v>0</v>
      </c>
      <c r="M173" s="168"/>
      <c r="N173" s="541" t="s">
        <v>119</v>
      </c>
      <c r="O173" s="540" t="s">
        <v>355</v>
      </c>
      <c r="P173" s="149">
        <v>0</v>
      </c>
      <c r="Q173" s="149">
        <v>0</v>
      </c>
      <c r="R173" s="149">
        <v>0</v>
      </c>
      <c r="S173" s="149">
        <v>0</v>
      </c>
      <c r="T173" s="195">
        <v>0</v>
      </c>
      <c r="AC173" s="58"/>
      <c r="AD173" s="58"/>
      <c r="AE173" s="58"/>
      <c r="AF173" s="58"/>
      <c r="AG173" s="58"/>
    </row>
    <row r="174" spans="1:41">
      <c r="D174" s="34" t="s">
        <v>30</v>
      </c>
      <c r="E174" s="57">
        <f>ROUND(E173*$R$181,0)</f>
        <v>0</v>
      </c>
      <c r="F174" s="57">
        <f>ROUND(F173*$R$181,0)</f>
        <v>0</v>
      </c>
      <c r="G174" s="57">
        <f>ROUND(G173*$R$181,0)</f>
        <v>0</v>
      </c>
      <c r="H174" s="57">
        <f>ROUND(H173*$R$181,0)</f>
        <v>0</v>
      </c>
      <c r="I174" s="57">
        <f>ROUND(I173*$R$181,0)</f>
        <v>0</v>
      </c>
      <c r="J174" s="172">
        <f>SUM(E174:I174)</f>
        <v>0</v>
      </c>
      <c r="M174" s="196"/>
      <c r="N174" s="542">
        <v>12</v>
      </c>
      <c r="O174" s="540" t="s">
        <v>356</v>
      </c>
      <c r="P174" s="149">
        <v>0</v>
      </c>
      <c r="Q174" s="149">
        <v>0</v>
      </c>
      <c r="R174" s="149">
        <v>0</v>
      </c>
      <c r="S174" s="149">
        <v>0</v>
      </c>
      <c r="T174" s="195">
        <v>0</v>
      </c>
    </row>
    <row r="175" spans="1:41">
      <c r="C175" s="92"/>
      <c r="D175" s="46"/>
      <c r="E175" s="17"/>
      <c r="F175" s="17"/>
      <c r="G175" s="17"/>
      <c r="H175" s="17"/>
      <c r="I175" s="17"/>
      <c r="J175" s="26"/>
      <c r="M175" s="544"/>
      <c r="N175" s="545"/>
      <c r="O175" s="546"/>
      <c r="P175" s="151"/>
      <c r="Q175" s="151"/>
      <c r="R175" s="151"/>
      <c r="S175" s="151"/>
      <c r="T175" s="547"/>
      <c r="U175" s="25" t="e">
        <f>E179/E178</f>
        <v>#DIV/0!</v>
      </c>
      <c r="V175" s="25" t="e">
        <f>F179/F178</f>
        <v>#DIV/0!</v>
      </c>
      <c r="W175" s="25" t="e">
        <f>G179/G178</f>
        <v>#DIV/0!</v>
      </c>
      <c r="X175" s="25" t="e">
        <f>H179/H178</f>
        <v>#DIV/0!</v>
      </c>
      <c r="Y175" s="25" t="e">
        <f>I179/I178</f>
        <v>#DIV/0!</v>
      </c>
    </row>
    <row r="176" spans="1:41">
      <c r="A176" s="10" t="s">
        <v>156</v>
      </c>
      <c r="B176" s="29" t="s">
        <v>328</v>
      </c>
      <c r="C176" s="92"/>
      <c r="D176" s="34" t="s">
        <v>121</v>
      </c>
      <c r="E176" s="536">
        <f>ROUND((P178*P179)/174*E177,1)</f>
        <v>0</v>
      </c>
      <c r="F176" s="536">
        <f>ROUND((Q178*Q179)/174*F177,1)</f>
        <v>0</v>
      </c>
      <c r="G176" s="536">
        <f>ROUND((R178*R179)/174*G177,1)</f>
        <v>0</v>
      </c>
      <c r="H176" s="536">
        <f>ROUND((S179*S178)/174*H177,1)</f>
        <v>0</v>
      </c>
      <c r="I176" s="536">
        <f>ROUND((T179*T178)/174*I177,1)</f>
        <v>0</v>
      </c>
      <c r="J176" s="26"/>
      <c r="L176" s="3"/>
      <c r="M176" s="116"/>
      <c r="P176" s="58"/>
      <c r="Q176" s="96"/>
      <c r="R176" s="96"/>
      <c r="S176" s="58"/>
      <c r="T176" s="117"/>
    </row>
    <row r="177" spans="1:27">
      <c r="C177" s="92"/>
      <c r="D177" s="34" t="s">
        <v>172</v>
      </c>
      <c r="E177" s="22">
        <f>P177</f>
        <v>0</v>
      </c>
      <c r="F177" s="22">
        <f>Q177</f>
        <v>0</v>
      </c>
      <c r="G177" s="22">
        <f>R177</f>
        <v>0</v>
      </c>
      <c r="H177" s="22">
        <f>S177</f>
        <v>0</v>
      </c>
      <c r="I177" s="22">
        <f>T177</f>
        <v>0</v>
      </c>
      <c r="J177" s="26"/>
      <c r="L177" s="3"/>
      <c r="M177" s="548" t="s">
        <v>358</v>
      </c>
      <c r="N177" s="543"/>
      <c r="O177" s="540" t="s">
        <v>354</v>
      </c>
      <c r="P177" s="149">
        <v>0</v>
      </c>
      <c r="Q177" s="149">
        <v>0</v>
      </c>
      <c r="R177" s="149">
        <v>0</v>
      </c>
      <c r="S177" s="149">
        <v>0</v>
      </c>
      <c r="T177" s="195">
        <v>0</v>
      </c>
    </row>
    <row r="178" spans="1:27">
      <c r="C178" s="151"/>
      <c r="D178" s="148" t="s">
        <v>167</v>
      </c>
      <c r="E178" s="175">
        <f>ROUND(N179*P178*P179*P177*P167,0)</f>
        <v>0</v>
      </c>
      <c r="F178" s="175">
        <f>ROUND(N179*Q179*Q178*Q177*P167*Q167,0)</f>
        <v>0</v>
      </c>
      <c r="G178" s="175">
        <f>ROUND(N179*R178*R179*R177*P167*Q167*R167,0)</f>
        <v>0</v>
      </c>
      <c r="H178" s="175">
        <f>ROUND(N179*S178*S179*S177*P167*Q167*R167*S167,0)</f>
        <v>0</v>
      </c>
      <c r="I178" s="175">
        <f>ROUND(N179*T178*T179*T177*P167*Q167*R167*S167*T167,0)</f>
        <v>0</v>
      </c>
      <c r="J178" s="172">
        <f>SUM(E178:I178)</f>
        <v>0</v>
      </c>
      <c r="L178" s="3"/>
      <c r="M178" s="168"/>
      <c r="N178" s="541" t="s">
        <v>119</v>
      </c>
      <c r="O178" s="540" t="s">
        <v>355</v>
      </c>
      <c r="P178" s="149">
        <v>0</v>
      </c>
      <c r="Q178" s="149">
        <v>0</v>
      </c>
      <c r="R178" s="149">
        <v>0</v>
      </c>
      <c r="S178" s="149">
        <v>0</v>
      </c>
      <c r="T178" s="195">
        <v>0</v>
      </c>
    </row>
    <row r="179" spans="1:27">
      <c r="A179" s="10"/>
      <c r="D179" s="34" t="s">
        <v>30</v>
      </c>
      <c r="E179" s="57">
        <f>ROUND(E178*$R$181,0)</f>
        <v>0</v>
      </c>
      <c r="F179" s="57">
        <f>ROUND(F178*$R$181,0)</f>
        <v>0</v>
      </c>
      <c r="G179" s="57">
        <f>ROUND(G178*$R$181,0)</f>
        <v>0</v>
      </c>
      <c r="H179" s="57">
        <f>ROUND(H178*$R$181,0)</f>
        <v>0</v>
      </c>
      <c r="I179" s="57">
        <f>ROUND(I178*$R$181,0)</f>
        <v>0</v>
      </c>
      <c r="J179" s="172">
        <f>SUM(E179:I179)</f>
        <v>0</v>
      </c>
      <c r="L179" s="3"/>
      <c r="M179" s="196"/>
      <c r="N179" s="542">
        <v>12</v>
      </c>
      <c r="O179" s="540" t="s">
        <v>356</v>
      </c>
      <c r="P179" s="149">
        <v>0</v>
      </c>
      <c r="Q179" s="149">
        <v>0</v>
      </c>
      <c r="R179" s="149">
        <v>0</v>
      </c>
      <c r="S179" s="149">
        <v>0</v>
      </c>
      <c r="T179" s="195">
        <v>0</v>
      </c>
    </row>
    <row r="180" spans="1:27" ht="13.8" thickBot="1">
      <c r="A180" s="10"/>
      <c r="D180" s="34"/>
      <c r="E180" s="57"/>
      <c r="F180" s="57"/>
      <c r="G180" s="57"/>
      <c r="H180" s="57"/>
      <c r="I180" s="57"/>
      <c r="J180" s="172"/>
      <c r="L180" s="3"/>
      <c r="M180" s="281"/>
      <c r="N180" s="283"/>
      <c r="O180" s="283"/>
      <c r="P180" s="282"/>
      <c r="Q180" s="283"/>
      <c r="R180" s="283"/>
      <c r="S180" s="197"/>
      <c r="T180" s="198"/>
    </row>
    <row r="181" spans="1:27">
      <c r="A181" s="10"/>
      <c r="C181" s="75"/>
      <c r="D181" s="75" t="s">
        <v>157</v>
      </c>
      <c r="E181" s="176">
        <f>SUMIF($D$165:$D$179,"*Wage",E165:E179)</f>
        <v>0</v>
      </c>
      <c r="F181" s="176">
        <f>SUMIF($D$165:$D$179,"*Wage",F165:F179)</f>
        <v>0</v>
      </c>
      <c r="G181" s="176">
        <f>SUMIF($D$165:$D$179,"*Wage",G165:G179)</f>
        <v>0</v>
      </c>
      <c r="H181" s="176">
        <f>SUMIF($D$165:$D$179,"*Wage",H165:H179)</f>
        <v>0</v>
      </c>
      <c r="I181" s="176">
        <f>SUMIF($D$165:$D$179,"*Wage",I165:I179)</f>
        <v>0</v>
      </c>
      <c r="J181" s="177">
        <f>SUM(E181:I181)</f>
        <v>0</v>
      </c>
      <c r="L181" s="3"/>
      <c r="M181" s="37" t="s">
        <v>165</v>
      </c>
      <c r="N181" s="360"/>
      <c r="O181" s="360"/>
      <c r="P181" s="38"/>
      <c r="Q181" s="39"/>
      <c r="R181" s="225">
        <v>0.107</v>
      </c>
    </row>
    <row r="182" spans="1:27" ht="13.8" thickBot="1">
      <c r="A182" s="10"/>
      <c r="C182" s="75"/>
      <c r="D182" s="75" t="s">
        <v>158</v>
      </c>
      <c r="E182" s="57">
        <f>SUMIF($D$165:$D$179,"*Fringe",E165:E179)</f>
        <v>0</v>
      </c>
      <c r="F182" s="57">
        <f>SUMIF($D$165:$D$179,"*Fringe",F165:F179)</f>
        <v>0</v>
      </c>
      <c r="G182" s="57">
        <f>SUMIF($D$165:$D$179,"*Fringe",G165:G179)</f>
        <v>0</v>
      </c>
      <c r="H182" s="57">
        <f>SUMIF($D$165:$D$179,"*Fringe",H165:H179)</f>
        <v>0</v>
      </c>
      <c r="I182" s="57">
        <f>SUMIF($D$165:$D$179,"*Fringe",I165:I179)</f>
        <v>0</v>
      </c>
      <c r="J182" s="172">
        <f>SUM(E182:I182)</f>
        <v>0</v>
      </c>
      <c r="L182" s="3"/>
      <c r="M182" s="42" t="s">
        <v>347</v>
      </c>
      <c r="N182" s="43"/>
      <c r="O182" s="43"/>
      <c r="P182" s="43"/>
      <c r="Q182" s="43"/>
      <c r="R182" s="44"/>
    </row>
    <row r="183" spans="1:27">
      <c r="A183" t="s">
        <v>7</v>
      </c>
      <c r="D183" s="4" t="s">
        <v>6</v>
      </c>
      <c r="E183" s="22"/>
      <c r="F183" s="22"/>
      <c r="G183" s="22"/>
      <c r="H183" s="22"/>
      <c r="I183" s="22"/>
      <c r="J183" s="76"/>
      <c r="L183" s="3"/>
      <c r="Q183" s="3"/>
    </row>
    <row r="184" spans="1:27" ht="14.4">
      <c r="A184" s="48" t="s">
        <v>24</v>
      </c>
      <c r="B184" s="49"/>
      <c r="C184" s="49"/>
      <c r="D184" s="51"/>
      <c r="E184" s="178">
        <f>SUMIF($D$72:$D$182,"*Total Other Professional Salary",E72:E182)+SUMIF($D$72:$D$182,"*Total Post Doc Salary",E72:E182)+SUMIF($D$72:$D$182,"*Total Graduate Student Salary",E72:E182)+SUMIF($D$72:$D$182,"*Total Hourly Wages",E72:E182)</f>
        <v>0</v>
      </c>
      <c r="F184" s="178">
        <f>SUMIF($D$72:$D$182,"*Total Other Professional Salary",F72:F182)+SUMIF($D$72:$D$182,"*Total Post Doc Salary",F72:F182)+SUMIF($D$72:$D$182,"*Total Graduate Student Salary",F72:F182)+SUMIF($D$72:$D$182,"*Total Hourly Wages",F72:F182)</f>
        <v>0</v>
      </c>
      <c r="G184" s="178">
        <f>SUMIF($D$72:$D$182,"*Total Other Professional Salary",G72:G182)+SUMIF($D$72:$D$182,"*Total Post Doc Salary",G72:G182)+SUMIF($D$72:$D$182,"*Total Graduate Student Salary",G72:G182)+SUMIF($D$72:$D$182,"*Total Hourly Wages",G72:G182)</f>
        <v>0</v>
      </c>
      <c r="H184" s="178">
        <f>SUMIF($D$72:$D$182,"*Total Other Professional Salary",H72:H182)+SUMIF($D$72:$D$182,"*Total Post Doc Salary",H72:H182)+SUMIF($D$72:$D$182,"*Total Graduate Student Salary",H72:H182)+SUMIF($D$72:$D$182,"*Total Hourly Wages",H72:H182)</f>
        <v>0</v>
      </c>
      <c r="I184" s="178">
        <f>SUMIF($D$72:$D$182,"*Total Other Professional Salary",I72:I182)+SUMIF($D$72:$D$182,"*Total Post Doc Salary",I72:I182)+SUMIF($D$72:$D$182,"*Total Graduate Student Salary",I72:I182)+SUMIF($D$72:$D$182,"*Total Hourly Wages",I72:I182)</f>
        <v>0</v>
      </c>
      <c r="J184" s="179">
        <f>SUM(J181,J160,J119,J94)</f>
        <v>0</v>
      </c>
      <c r="L184" s="3"/>
      <c r="M184" s="86"/>
      <c r="N184" s="86"/>
      <c r="O184" s="86"/>
      <c r="P184" s="3"/>
      <c r="AA184" s="10"/>
    </row>
    <row r="185" spans="1:27" ht="15">
      <c r="A185" s="48" t="s">
        <v>25</v>
      </c>
      <c r="B185" s="49"/>
      <c r="C185" s="49"/>
      <c r="D185" s="51"/>
      <c r="E185" s="180">
        <f>SUMIF($D$72:$D$182,"*Total Other Professional Fringe",E72:E182)+SUMIF($D$72:$D$182,"*Total Post Doc Fringe",E72:E182)++SUMIF($D$72:$D$182,"*Total Graduate Student Fringe",E72:E182)+SUMIF($D$72:$D$182,"*Total Fringe Benefits",E72:E182)</f>
        <v>0</v>
      </c>
      <c r="F185" s="180">
        <f>SUMIF($D$72:$D$182,"*Total Other Professional Fringe",F72:F182)+SUMIF($D$72:$D$182,"*Total Post Doc Fringe",F72:F182)++SUMIF($D$72:$D$182,"*Total Graduate Student Fringe",F72:F182)+SUMIF($D$72:$D$182,"*Total Fringe Benefits",F72:F182)</f>
        <v>0</v>
      </c>
      <c r="G185" s="180">
        <f>SUMIF($D$72:$D$182,"*Total Other Professional Fringe",G72:G182)+SUMIF($D$72:$D$182,"*Total Post Doc Fringe",G72:G182)++SUMIF($D$72:$D$182,"*Total Graduate Student Fringe",G72:G182)+SUMIF($D$72:$D$182,"*Total Fringe Benefits",G72:G182)</f>
        <v>0</v>
      </c>
      <c r="H185" s="180">
        <f>SUMIF($D$72:$D$182,"*Total Other Professional Fringe",H72:H182)+SUMIF($D$72:$D$182,"*Total Post Doc Fringe",H72:H182)++SUMIF($D$72:$D$182,"*Total Graduate Student Fringe",H72:H182)+SUMIF($D$72:$D$182,"*Total Fringe Benefits",H72:H182)</f>
        <v>0</v>
      </c>
      <c r="I185" s="180">
        <f>SUMIF($D$72:$D$182,"*Total Other Professional Fringe",I72:I182)+SUMIF($D$72:$D$182,"*Total Post Doc Fringe",I72:I182)++SUMIF($D$72:$D$182,"*Total Graduate Student Fringe",I72:I182)+SUMIF($D$72:$D$182,"*Total Fringe Benefits",I72:I182)</f>
        <v>0</v>
      </c>
      <c r="J185" s="181">
        <f>SUM(J182,J161,J120,J95)</f>
        <v>0</v>
      </c>
      <c r="L185" s="3"/>
      <c r="M185" s="3"/>
      <c r="N185" s="3"/>
      <c r="O185" s="3"/>
      <c r="AA185" s="10"/>
    </row>
    <row r="186" spans="1:27">
      <c r="A186" s="48" t="s">
        <v>26</v>
      </c>
      <c r="B186" s="49"/>
      <c r="C186" s="95"/>
      <c r="D186" s="95"/>
      <c r="E186" s="178">
        <f>SUM(E184:E185)</f>
        <v>0</v>
      </c>
      <c r="F186" s="178">
        <f>SUM(F184:F185)</f>
        <v>0</v>
      </c>
      <c r="G186" s="178">
        <f>SUM(G184:G185)</f>
        <v>0</v>
      </c>
      <c r="H186" s="178">
        <f>SUM(H184:H185)</f>
        <v>0</v>
      </c>
      <c r="I186" s="178">
        <f>SUM(I184:I185)</f>
        <v>0</v>
      </c>
      <c r="J186" s="179">
        <f>SUM(E186:I186)</f>
        <v>0</v>
      </c>
      <c r="L186" s="3"/>
      <c r="M186" s="3"/>
      <c r="N186" s="3"/>
      <c r="O186" s="3"/>
    </row>
    <row r="187" spans="1:27">
      <c r="A187" s="1"/>
      <c r="B187" s="10"/>
      <c r="D187" s="4"/>
      <c r="E187" s="17"/>
      <c r="F187" s="17"/>
      <c r="G187" s="17"/>
      <c r="H187" s="17"/>
      <c r="I187" s="17"/>
      <c r="J187" s="26"/>
      <c r="L187" s="3"/>
      <c r="M187" s="3"/>
      <c r="N187" s="3"/>
      <c r="O187" s="3"/>
    </row>
    <row r="188" spans="1:27" hidden="1">
      <c r="A188" s="1" t="s">
        <v>27</v>
      </c>
      <c r="D188" s="4"/>
      <c r="E188" s="182">
        <f t="shared" ref="E188:I189" si="36">SUM(E67,E184)</f>
        <v>0</v>
      </c>
      <c r="F188" s="182">
        <f t="shared" si="36"/>
        <v>0</v>
      </c>
      <c r="G188" s="182">
        <f t="shared" si="36"/>
        <v>0</v>
      </c>
      <c r="H188" s="182">
        <f t="shared" si="36"/>
        <v>0</v>
      </c>
      <c r="I188" s="182">
        <f t="shared" si="36"/>
        <v>0</v>
      </c>
      <c r="J188" s="183">
        <f>SUM(E188:I188)</f>
        <v>0</v>
      </c>
      <c r="K188" s="3"/>
      <c r="L188" s="3"/>
      <c r="M188" s="3"/>
      <c r="N188" s="3"/>
      <c r="O188" s="3"/>
      <c r="P188" s="3"/>
    </row>
    <row r="189" spans="1:27">
      <c r="A189" s="1" t="s">
        <v>28</v>
      </c>
      <c r="D189" s="4"/>
      <c r="E189" s="182">
        <f t="shared" si="36"/>
        <v>0</v>
      </c>
      <c r="F189" s="182">
        <f t="shared" si="36"/>
        <v>0</v>
      </c>
      <c r="G189" s="182">
        <f t="shared" si="36"/>
        <v>0</v>
      </c>
      <c r="H189" s="182">
        <f t="shared" si="36"/>
        <v>0</v>
      </c>
      <c r="I189" s="182">
        <f t="shared" si="36"/>
        <v>0</v>
      </c>
      <c r="J189" s="183">
        <f>SUM(E189:I189)</f>
        <v>0</v>
      </c>
      <c r="L189" s="3"/>
      <c r="M189" s="3"/>
      <c r="N189" s="3"/>
      <c r="O189" s="3"/>
      <c r="P189" s="3"/>
    </row>
    <row r="190" spans="1:27">
      <c r="A190" s="129"/>
      <c r="B190" s="614" t="s">
        <v>161</v>
      </c>
      <c r="C190" s="614"/>
      <c r="D190" s="614"/>
      <c r="E190" s="173">
        <f>SUM(E188:E189)</f>
        <v>0</v>
      </c>
      <c r="F190" s="173">
        <f t="shared" ref="F190:I190" si="37">SUM(F188:F189)</f>
        <v>0</v>
      </c>
      <c r="G190" s="173">
        <f t="shared" si="37"/>
        <v>0</v>
      </c>
      <c r="H190" s="173">
        <f t="shared" si="37"/>
        <v>0</v>
      </c>
      <c r="I190" s="173">
        <f t="shared" si="37"/>
        <v>0</v>
      </c>
      <c r="J190" s="174">
        <f>SUM(E190:I190)</f>
        <v>0</v>
      </c>
      <c r="K190" s="3"/>
      <c r="L190" s="3"/>
    </row>
    <row r="191" spans="1:27">
      <c r="A191" s="1"/>
      <c r="B191" s="10"/>
      <c r="G191" s="3"/>
      <c r="H191" s="3"/>
      <c r="I191" s="3"/>
      <c r="J191" s="47"/>
      <c r="K191" s="3"/>
      <c r="L191" s="3"/>
      <c r="P191" s="213"/>
      <c r="Q191" s="213"/>
      <c r="R191" s="213"/>
      <c r="S191" s="5"/>
    </row>
    <row r="192" spans="1:27">
      <c r="A192" s="1" t="s">
        <v>0</v>
      </c>
      <c r="G192" s="3"/>
      <c r="H192" s="3"/>
      <c r="I192" s="3"/>
      <c r="J192" s="47"/>
      <c r="K192" s="3"/>
      <c r="L192" s="3"/>
      <c r="M192" s="3"/>
      <c r="N192" s="3"/>
      <c r="O192" s="3"/>
      <c r="P192" s="3"/>
    </row>
    <row r="193" spans="1:33">
      <c r="A193" s="31" t="s">
        <v>48</v>
      </c>
      <c r="G193" s="3"/>
      <c r="H193" s="3"/>
      <c r="I193" s="3"/>
      <c r="J193" s="47"/>
      <c r="K193" s="30"/>
      <c r="L193" s="3"/>
      <c r="M193" s="3"/>
      <c r="N193" s="3"/>
      <c r="O193" s="3"/>
      <c r="P193" s="3"/>
    </row>
    <row r="194" spans="1:33">
      <c r="B194" s="29" t="s">
        <v>328</v>
      </c>
      <c r="D194" s="4"/>
      <c r="E194" s="57">
        <v>0</v>
      </c>
      <c r="F194" s="57">
        <v>0</v>
      </c>
      <c r="G194" s="57">
        <v>0</v>
      </c>
      <c r="H194" s="57">
        <v>0</v>
      </c>
      <c r="I194" s="57">
        <v>0</v>
      </c>
      <c r="J194" s="172">
        <f>SUM(E194:I194)</f>
        <v>0</v>
      </c>
      <c r="K194" s="3"/>
      <c r="L194" s="3"/>
    </row>
    <row r="195" spans="1:33">
      <c r="A195" s="98"/>
      <c r="B195" s="614" t="s">
        <v>51</v>
      </c>
      <c r="C195" s="614"/>
      <c r="D195" s="614"/>
      <c r="E195" s="173">
        <f>SUM(E194:E194)</f>
        <v>0</v>
      </c>
      <c r="F195" s="173">
        <f t="shared" ref="F195:I195" si="38">SUM(F194:F194)</f>
        <v>0</v>
      </c>
      <c r="G195" s="173">
        <f t="shared" si="38"/>
        <v>0</v>
      </c>
      <c r="H195" s="173">
        <f t="shared" si="38"/>
        <v>0</v>
      </c>
      <c r="I195" s="173">
        <f t="shared" si="38"/>
        <v>0</v>
      </c>
      <c r="J195" s="204">
        <f>SUM(E195:I195)</f>
        <v>0</v>
      </c>
      <c r="K195" s="3"/>
      <c r="L195" s="3"/>
    </row>
    <row r="196" spans="1:33">
      <c r="A196" s="28"/>
      <c r="B196" s="29"/>
      <c r="C196" s="29"/>
      <c r="D196" s="29"/>
      <c r="E196" s="29"/>
      <c r="F196" s="29"/>
      <c r="G196" s="30"/>
      <c r="H196" s="30"/>
      <c r="I196" s="30"/>
      <c r="J196" s="99"/>
      <c r="K196" s="3"/>
      <c r="L196" s="3"/>
      <c r="M196" s="3"/>
      <c r="N196" s="3"/>
      <c r="O196" s="3"/>
      <c r="P196" s="3"/>
      <c r="Z196" s="146"/>
    </row>
    <row r="197" spans="1:33">
      <c r="A197" s="31" t="s">
        <v>52</v>
      </c>
      <c r="G197" s="3"/>
      <c r="H197" s="3"/>
      <c r="I197" s="3"/>
      <c r="J197" s="47"/>
      <c r="K197" s="30"/>
      <c r="M197" s="9"/>
      <c r="N197" s="9"/>
      <c r="O197" s="9"/>
      <c r="AA197" s="146"/>
      <c r="AB197" s="146"/>
      <c r="AC197" s="146"/>
      <c r="AD197" s="146"/>
      <c r="AE197" s="146"/>
      <c r="AF197" s="146"/>
      <c r="AG197" s="146"/>
    </row>
    <row r="198" spans="1:33">
      <c r="B198" s="29" t="s">
        <v>328</v>
      </c>
      <c r="D198" s="4"/>
      <c r="E198" s="19">
        <v>0</v>
      </c>
      <c r="F198" s="19">
        <v>0</v>
      </c>
      <c r="G198" s="19">
        <v>0</v>
      </c>
      <c r="H198" s="19">
        <v>0</v>
      </c>
      <c r="I198" s="19">
        <v>0</v>
      </c>
      <c r="J198" s="94">
        <f>SUM(E198:I198)</f>
        <v>0</v>
      </c>
      <c r="M198" s="9"/>
      <c r="N198" s="9"/>
      <c r="O198" s="9"/>
      <c r="Z198" s="146"/>
    </row>
    <row r="199" spans="1:33">
      <c r="A199" s="98"/>
      <c r="B199" s="614" t="s">
        <v>58</v>
      </c>
      <c r="C199" s="614"/>
      <c r="D199" s="614"/>
      <c r="E199" s="173">
        <f>SUM(E198:E198)</f>
        <v>0</v>
      </c>
      <c r="F199" s="173">
        <f t="shared" ref="F199:I199" si="39">SUM(F198:F198)</f>
        <v>0</v>
      </c>
      <c r="G199" s="173">
        <f t="shared" si="39"/>
        <v>0</v>
      </c>
      <c r="H199" s="173">
        <f t="shared" si="39"/>
        <v>0</v>
      </c>
      <c r="I199" s="173">
        <f t="shared" si="39"/>
        <v>0</v>
      </c>
      <c r="J199" s="174">
        <f>SUM(E199:I199)</f>
        <v>0</v>
      </c>
    </row>
    <row r="200" spans="1:33">
      <c r="A200" s="28"/>
      <c r="B200" s="29"/>
      <c r="C200" s="29"/>
      <c r="D200" s="29"/>
      <c r="E200" s="29"/>
      <c r="F200" s="29"/>
      <c r="G200" s="30"/>
      <c r="H200" s="30"/>
      <c r="I200" s="30"/>
      <c r="J200" s="99"/>
    </row>
    <row r="201" spans="1:33">
      <c r="A201" s="31" t="s">
        <v>49</v>
      </c>
      <c r="J201" s="33"/>
      <c r="K201" s="21"/>
      <c r="M201" s="9"/>
      <c r="N201" s="9"/>
      <c r="O201" s="9"/>
    </row>
    <row r="202" spans="1:33" ht="13.5" customHeight="1">
      <c r="A202" s="10"/>
      <c r="B202" s="29" t="s">
        <v>328</v>
      </c>
      <c r="E202" s="57">
        <v>0</v>
      </c>
      <c r="F202" s="57">
        <v>0</v>
      </c>
      <c r="G202" s="57">
        <v>0</v>
      </c>
      <c r="H202" s="57">
        <v>0</v>
      </c>
      <c r="I202" s="57">
        <v>0</v>
      </c>
      <c r="J202" s="172">
        <f>SUM(E202:I202)</f>
        <v>0</v>
      </c>
    </row>
    <row r="203" spans="1:33" ht="13.5" customHeight="1">
      <c r="A203" s="356"/>
      <c r="B203" s="614" t="s">
        <v>36</v>
      </c>
      <c r="C203" s="614"/>
      <c r="D203" s="614"/>
      <c r="E203" s="173">
        <f t="shared" ref="E203:J203" si="40">SUM(E202:E202)</f>
        <v>0</v>
      </c>
      <c r="F203" s="173">
        <f t="shared" si="40"/>
        <v>0</v>
      </c>
      <c r="G203" s="173">
        <f t="shared" si="40"/>
        <v>0</v>
      </c>
      <c r="H203" s="173">
        <f t="shared" si="40"/>
        <v>0</v>
      </c>
      <c r="I203" s="173">
        <f t="shared" si="40"/>
        <v>0</v>
      </c>
      <c r="J203" s="174">
        <f t="shared" si="40"/>
        <v>0</v>
      </c>
    </row>
    <row r="204" spans="1:33">
      <c r="A204" s="10"/>
      <c r="G204" s="17"/>
      <c r="H204" s="17"/>
      <c r="I204" s="17"/>
      <c r="J204" s="26"/>
    </row>
    <row r="205" spans="1:33" ht="15">
      <c r="A205" s="31" t="s">
        <v>191</v>
      </c>
      <c r="B205" s="10"/>
      <c r="J205" s="33"/>
      <c r="AA205" s="111"/>
      <c r="AB205" s="111"/>
      <c r="AC205" s="111"/>
      <c r="AD205" s="111"/>
      <c r="AE205" s="111"/>
      <c r="AF205" s="111"/>
      <c r="AG205" s="111"/>
    </row>
    <row r="206" spans="1:33" ht="15">
      <c r="A206" s="31"/>
      <c r="B206" s="29" t="s">
        <v>328</v>
      </c>
      <c r="E206" s="57">
        <v>0</v>
      </c>
      <c r="F206" s="57">
        <v>0</v>
      </c>
      <c r="G206" s="57">
        <v>0</v>
      </c>
      <c r="H206" s="57">
        <v>0</v>
      </c>
      <c r="I206" s="57">
        <v>0</v>
      </c>
      <c r="J206" s="172">
        <f>SUM(E206:I206)</f>
        <v>0</v>
      </c>
      <c r="M206" s="9"/>
      <c r="N206" s="9"/>
      <c r="O206" s="9"/>
      <c r="Z206" s="111"/>
    </row>
    <row r="207" spans="1:33">
      <c r="A207" s="106"/>
      <c r="B207" s="614" t="s">
        <v>83</v>
      </c>
      <c r="C207" s="614"/>
      <c r="D207" s="614"/>
      <c r="E207" s="173">
        <f t="shared" ref="E207:J207" si="41">SUM(E206:E206)</f>
        <v>0</v>
      </c>
      <c r="F207" s="173">
        <f t="shared" si="41"/>
        <v>0</v>
      </c>
      <c r="G207" s="173">
        <f t="shared" si="41"/>
        <v>0</v>
      </c>
      <c r="H207" s="173">
        <f t="shared" si="41"/>
        <v>0</v>
      </c>
      <c r="I207" s="173">
        <f t="shared" si="41"/>
        <v>0</v>
      </c>
      <c r="J207" s="174">
        <f t="shared" si="41"/>
        <v>0</v>
      </c>
    </row>
    <row r="208" spans="1:33">
      <c r="A208" s="10"/>
      <c r="D208" s="4"/>
      <c r="E208" s="17"/>
      <c r="F208" s="17"/>
      <c r="G208" s="17"/>
      <c r="H208" s="17"/>
      <c r="I208" s="21"/>
      <c r="J208" s="26"/>
      <c r="L208" s="3"/>
    </row>
    <row r="209" spans="1:18">
      <c r="A209" s="31" t="s">
        <v>50</v>
      </c>
      <c r="D209" s="4"/>
      <c r="E209" s="17"/>
      <c r="F209" s="17"/>
      <c r="G209" s="17"/>
      <c r="H209" s="17"/>
      <c r="I209" s="21"/>
      <c r="J209" s="26"/>
      <c r="K209" s="3"/>
      <c r="L209" s="3"/>
    </row>
    <row r="210" spans="1:18">
      <c r="A210" s="29" t="s">
        <v>328</v>
      </c>
      <c r="B210" s="11" t="s">
        <v>53</v>
      </c>
      <c r="E210" s="57">
        <v>0</v>
      </c>
      <c r="F210" s="57">
        <v>0</v>
      </c>
      <c r="G210" s="57">
        <v>0</v>
      </c>
      <c r="H210" s="57">
        <v>0</v>
      </c>
      <c r="I210" s="57">
        <v>0</v>
      </c>
      <c r="J210" s="172">
        <f t="shared" ref="J210:J216" si="42">SUM(E210:I210)</f>
        <v>0</v>
      </c>
      <c r="K210" s="3"/>
      <c r="L210" s="3"/>
    </row>
    <row r="211" spans="1:18">
      <c r="A211" s="29" t="s">
        <v>328</v>
      </c>
      <c r="B211" s="11" t="s">
        <v>54</v>
      </c>
      <c r="C211" s="11"/>
      <c r="D211" s="11"/>
      <c r="E211" s="57">
        <v>0</v>
      </c>
      <c r="F211" s="57">
        <v>0</v>
      </c>
      <c r="G211" s="57">
        <v>0</v>
      </c>
      <c r="H211" s="57">
        <v>0</v>
      </c>
      <c r="I211" s="57">
        <v>0</v>
      </c>
      <c r="J211" s="172">
        <f t="shared" si="42"/>
        <v>0</v>
      </c>
      <c r="K211" s="3"/>
      <c r="L211" s="3"/>
    </row>
    <row r="212" spans="1:18">
      <c r="A212" s="29" t="s">
        <v>328</v>
      </c>
      <c r="B212" s="11" t="s">
        <v>55</v>
      </c>
      <c r="C212" s="11"/>
      <c r="D212" s="11"/>
      <c r="E212" s="57">
        <v>0</v>
      </c>
      <c r="F212" s="57">
        <v>0</v>
      </c>
      <c r="G212" s="57">
        <v>0</v>
      </c>
      <c r="H212" s="57">
        <v>0</v>
      </c>
      <c r="I212" s="57">
        <v>0</v>
      </c>
      <c r="J212" s="172">
        <f t="shared" si="42"/>
        <v>0</v>
      </c>
      <c r="K212" s="3"/>
      <c r="L212" s="3"/>
    </row>
    <row r="213" spans="1:18">
      <c r="A213" s="29" t="s">
        <v>328</v>
      </c>
      <c r="B213" s="11" t="s">
        <v>56</v>
      </c>
      <c r="C213" s="11"/>
      <c r="D213" s="11"/>
      <c r="E213" s="57">
        <v>0</v>
      </c>
      <c r="F213" s="57">
        <v>0</v>
      </c>
      <c r="G213" s="57">
        <v>0</v>
      </c>
      <c r="H213" s="57">
        <v>0</v>
      </c>
      <c r="I213" s="57">
        <v>0</v>
      </c>
      <c r="J213" s="172">
        <f t="shared" si="42"/>
        <v>0</v>
      </c>
      <c r="K213" s="3"/>
      <c r="L213" s="3"/>
    </row>
    <row r="214" spans="1:18">
      <c r="A214" s="29" t="s">
        <v>328</v>
      </c>
      <c r="B214" s="11" t="s">
        <v>115</v>
      </c>
      <c r="C214" s="11"/>
      <c r="D214" s="11"/>
      <c r="E214" s="57">
        <v>0</v>
      </c>
      <c r="F214" s="57">
        <v>0</v>
      </c>
      <c r="G214" s="57">
        <v>0</v>
      </c>
      <c r="H214" s="57">
        <v>0</v>
      </c>
      <c r="I214" s="57">
        <v>0</v>
      </c>
      <c r="J214" s="172">
        <f t="shared" si="42"/>
        <v>0</v>
      </c>
      <c r="K214" s="3"/>
      <c r="L214" s="3"/>
    </row>
    <row r="215" spans="1:18">
      <c r="A215" s="29" t="s">
        <v>328</v>
      </c>
      <c r="B215" s="11" t="s">
        <v>312</v>
      </c>
      <c r="C215" s="11"/>
      <c r="D215" s="11"/>
      <c r="E215" s="57">
        <v>0</v>
      </c>
      <c r="F215" s="57">
        <v>0</v>
      </c>
      <c r="G215" s="57">
        <v>0</v>
      </c>
      <c r="H215" s="57">
        <v>0</v>
      </c>
      <c r="I215" s="57">
        <v>0</v>
      </c>
      <c r="J215" s="172">
        <f t="shared" si="42"/>
        <v>0</v>
      </c>
      <c r="K215" s="3"/>
      <c r="L215" s="3"/>
      <c r="M215" s="3"/>
      <c r="N215" s="3"/>
      <c r="O215" s="3"/>
    </row>
    <row r="216" spans="1:18">
      <c r="A216" s="29" t="s">
        <v>328</v>
      </c>
      <c r="B216" s="11" t="s">
        <v>313</v>
      </c>
      <c r="C216" s="11"/>
      <c r="D216" s="11"/>
      <c r="E216" s="57">
        <v>0</v>
      </c>
      <c r="F216" s="57">
        <v>0</v>
      </c>
      <c r="G216" s="57">
        <v>0</v>
      </c>
      <c r="H216" s="57">
        <v>0</v>
      </c>
      <c r="I216" s="57">
        <v>0</v>
      </c>
      <c r="J216" s="172">
        <f t="shared" si="42"/>
        <v>0</v>
      </c>
      <c r="K216" s="17"/>
      <c r="L216" s="3"/>
      <c r="M216" s="3"/>
      <c r="N216" s="3"/>
      <c r="O216" s="3"/>
      <c r="P216" s="3"/>
      <c r="Q216" s="3"/>
    </row>
    <row r="217" spans="1:18">
      <c r="A217" s="356"/>
      <c r="B217" s="616" t="s">
        <v>37</v>
      </c>
      <c r="C217" s="616"/>
      <c r="D217" s="616"/>
      <c r="E217" s="173">
        <f t="shared" ref="E217:J217" si="43">SUM(E210:E216)</f>
        <v>0</v>
      </c>
      <c r="F217" s="173">
        <f t="shared" si="43"/>
        <v>0</v>
      </c>
      <c r="G217" s="173">
        <f t="shared" si="43"/>
        <v>0</v>
      </c>
      <c r="H217" s="173">
        <f t="shared" si="43"/>
        <v>0</v>
      </c>
      <c r="I217" s="173">
        <f t="shared" si="43"/>
        <v>0</v>
      </c>
      <c r="J217" s="174">
        <f t="shared" si="43"/>
        <v>0</v>
      </c>
      <c r="K217" s="3"/>
      <c r="L217" s="3"/>
      <c r="M217" s="3"/>
      <c r="N217" s="3"/>
      <c r="O217" s="3"/>
    </row>
    <row r="218" spans="1:18">
      <c r="A218" s="10"/>
      <c r="B218" s="10"/>
      <c r="E218" s="17"/>
      <c r="F218" s="17"/>
      <c r="G218" s="17"/>
      <c r="H218" s="17"/>
      <c r="I218" s="17"/>
      <c r="J218" s="26"/>
      <c r="K218" s="17"/>
      <c r="L218" s="3"/>
      <c r="M218" s="3"/>
      <c r="N218" s="3"/>
      <c r="O218" s="3"/>
      <c r="P218" s="3"/>
    </row>
    <row r="219" spans="1:18">
      <c r="A219" s="31" t="s">
        <v>369</v>
      </c>
      <c r="B219" s="567"/>
      <c r="G219" s="17"/>
      <c r="H219" s="17"/>
      <c r="I219" s="17"/>
      <c r="J219" s="26"/>
      <c r="K219" s="3"/>
      <c r="L219" s="17"/>
      <c r="M219" s="3"/>
      <c r="N219" s="3"/>
      <c r="O219" s="3"/>
      <c r="P219" s="3"/>
      <c r="Q219" s="3"/>
      <c r="R219" s="3"/>
    </row>
    <row r="220" spans="1:18" ht="12.75" customHeight="1">
      <c r="A220" s="568" t="s">
        <v>370</v>
      </c>
      <c r="B220" s="10"/>
      <c r="C220" s="10"/>
      <c r="E220" s="57"/>
      <c r="F220" s="57"/>
      <c r="G220" s="57"/>
      <c r="H220" s="57"/>
      <c r="I220" s="57"/>
      <c r="J220" s="172"/>
      <c r="K220" s="3"/>
      <c r="L220" s="24"/>
      <c r="M220" s="3"/>
      <c r="N220" s="3"/>
      <c r="O220" s="3"/>
      <c r="P220" s="3"/>
    </row>
    <row r="221" spans="1:18" ht="12.75" customHeight="1">
      <c r="A221" s="568"/>
      <c r="B221" s="10" t="s">
        <v>371</v>
      </c>
      <c r="C221" s="10"/>
      <c r="D221" s="29" t="s">
        <v>328</v>
      </c>
      <c r="E221" s="57">
        <v>0</v>
      </c>
      <c r="F221" s="57">
        <v>0</v>
      </c>
      <c r="G221" s="57">
        <v>0</v>
      </c>
      <c r="H221" s="57">
        <v>0</v>
      </c>
      <c r="I221" s="57">
        <v>0</v>
      </c>
      <c r="J221" s="172">
        <f t="shared" ref="J221:J223" si="44">SUM(E221:I221)</f>
        <v>0</v>
      </c>
      <c r="K221" s="3"/>
      <c r="L221" s="24"/>
      <c r="M221" s="3"/>
      <c r="N221" s="3"/>
      <c r="O221" s="3"/>
      <c r="P221" s="3"/>
    </row>
    <row r="222" spans="1:18">
      <c r="B222" s="10" t="s">
        <v>371</v>
      </c>
      <c r="C222" s="10"/>
      <c r="D222" s="29" t="s">
        <v>328</v>
      </c>
      <c r="E222" s="57">
        <v>0</v>
      </c>
      <c r="F222" s="57">
        <v>0</v>
      </c>
      <c r="G222" s="57">
        <v>0</v>
      </c>
      <c r="H222" s="57">
        <v>0</v>
      </c>
      <c r="I222" s="57">
        <v>0</v>
      </c>
      <c r="J222" s="172">
        <f t="shared" si="44"/>
        <v>0</v>
      </c>
      <c r="K222" s="3"/>
      <c r="L222" s="24"/>
      <c r="M222" s="3"/>
      <c r="N222" s="3"/>
      <c r="O222" s="3"/>
      <c r="P222" s="3"/>
    </row>
    <row r="223" spans="1:18">
      <c r="B223" s="10" t="s">
        <v>371</v>
      </c>
      <c r="C223" s="10"/>
      <c r="D223" s="29" t="s">
        <v>328</v>
      </c>
      <c r="E223" s="57">
        <v>0</v>
      </c>
      <c r="F223" s="57">
        <v>0</v>
      </c>
      <c r="G223" s="57">
        <v>0</v>
      </c>
      <c r="H223" s="57">
        <v>0</v>
      </c>
      <c r="I223" s="57">
        <v>0</v>
      </c>
      <c r="J223" s="172">
        <f t="shared" si="44"/>
        <v>0</v>
      </c>
      <c r="K223" s="3"/>
      <c r="L223" s="24"/>
      <c r="M223" s="88"/>
      <c r="N223" s="88"/>
      <c r="O223" s="88"/>
      <c r="P223" s="88"/>
      <c r="Q223" s="88"/>
      <c r="R223" s="88"/>
    </row>
    <row r="224" spans="1:18">
      <c r="A224" s="568" t="s">
        <v>372</v>
      </c>
      <c r="C224" s="10"/>
      <c r="E224" s="57"/>
      <c r="F224" s="57"/>
      <c r="G224" s="57"/>
      <c r="H224" s="57"/>
      <c r="I224" s="57"/>
      <c r="J224" s="172"/>
      <c r="K224" s="3"/>
      <c r="L224" s="24"/>
      <c r="M224" s="3"/>
      <c r="N224" s="3"/>
      <c r="O224" s="3"/>
      <c r="P224" s="3"/>
    </row>
    <row r="225" spans="1:34">
      <c r="A225" s="569"/>
      <c r="B225" s="637" t="s">
        <v>362</v>
      </c>
      <c r="C225" s="637"/>
      <c r="D225" s="29" t="s">
        <v>328</v>
      </c>
      <c r="E225" s="57">
        <v>0</v>
      </c>
      <c r="F225" s="57">
        <v>0</v>
      </c>
      <c r="G225" s="57">
        <v>0</v>
      </c>
      <c r="H225" s="57">
        <v>0</v>
      </c>
      <c r="I225" s="57">
        <v>0</v>
      </c>
      <c r="J225" s="172">
        <f t="shared" ref="J225:J227" si="45">SUM(E225:I225)</f>
        <v>0</v>
      </c>
      <c r="K225" s="3"/>
      <c r="L225" s="24"/>
      <c r="M225" s="3"/>
      <c r="N225" s="3"/>
      <c r="O225" s="3"/>
      <c r="P225" s="3"/>
    </row>
    <row r="226" spans="1:34">
      <c r="A226" s="569"/>
      <c r="B226" s="637" t="s">
        <v>362</v>
      </c>
      <c r="C226" s="637"/>
      <c r="D226" s="29" t="s">
        <v>328</v>
      </c>
      <c r="E226" s="57">
        <v>0</v>
      </c>
      <c r="F226" s="57">
        <v>0</v>
      </c>
      <c r="G226" s="57">
        <v>0</v>
      </c>
      <c r="H226" s="57">
        <v>0</v>
      </c>
      <c r="I226" s="57">
        <v>0</v>
      </c>
      <c r="J226" s="172">
        <f t="shared" si="45"/>
        <v>0</v>
      </c>
      <c r="K226" s="3"/>
      <c r="L226" s="24"/>
      <c r="M226" s="3"/>
      <c r="N226" s="3"/>
      <c r="O226" s="3"/>
      <c r="P226" s="3"/>
    </row>
    <row r="227" spans="1:34">
      <c r="A227" s="569"/>
      <c r="B227" s="637" t="s">
        <v>362</v>
      </c>
      <c r="C227" s="637"/>
      <c r="D227" s="29" t="s">
        <v>328</v>
      </c>
      <c r="E227" s="57">
        <v>0</v>
      </c>
      <c r="F227" s="57">
        <v>0</v>
      </c>
      <c r="G227" s="57">
        <v>0</v>
      </c>
      <c r="H227" s="57">
        <v>0</v>
      </c>
      <c r="I227" s="57">
        <v>0</v>
      </c>
      <c r="J227" s="172">
        <f t="shared" si="45"/>
        <v>0</v>
      </c>
      <c r="K227" s="3"/>
      <c r="L227" s="24"/>
      <c r="M227" s="3"/>
      <c r="N227" s="3"/>
      <c r="O227" s="3"/>
      <c r="P227" s="3"/>
    </row>
    <row r="228" spans="1:34">
      <c r="A228" s="568" t="s">
        <v>373</v>
      </c>
      <c r="B228" s="10"/>
      <c r="C228" s="10"/>
      <c r="E228" s="57"/>
      <c r="F228" s="57"/>
      <c r="G228" s="57"/>
      <c r="H228" s="57"/>
      <c r="I228" s="57"/>
      <c r="J228" s="172"/>
      <c r="K228" s="3"/>
      <c r="L228" s="24"/>
      <c r="M228" s="3"/>
      <c r="N228" s="3"/>
      <c r="O228" s="3"/>
      <c r="P228" s="3"/>
    </row>
    <row r="229" spans="1:34">
      <c r="B229" s="10" t="s">
        <v>374</v>
      </c>
      <c r="C229" s="10"/>
      <c r="D229" s="29" t="s">
        <v>328</v>
      </c>
      <c r="E229" s="57">
        <v>0</v>
      </c>
      <c r="F229" s="57">
        <v>0</v>
      </c>
      <c r="G229" s="57">
        <v>0</v>
      </c>
      <c r="H229" s="57">
        <v>0</v>
      </c>
      <c r="I229" s="57">
        <v>0</v>
      </c>
      <c r="J229" s="172">
        <f>SUM(E229:I229)</f>
        <v>0</v>
      </c>
      <c r="K229" s="3"/>
      <c r="L229" s="24"/>
      <c r="M229" s="3"/>
      <c r="N229" s="3"/>
      <c r="O229" s="3"/>
      <c r="P229" s="3"/>
    </row>
    <row r="230" spans="1:34">
      <c r="B230" s="10" t="s">
        <v>375</v>
      </c>
      <c r="C230" s="10"/>
      <c r="D230" s="29" t="s">
        <v>328</v>
      </c>
      <c r="E230" s="57">
        <v>0</v>
      </c>
      <c r="F230" s="57">
        <v>0</v>
      </c>
      <c r="G230" s="57">
        <v>0</v>
      </c>
      <c r="H230" s="57">
        <v>0</v>
      </c>
      <c r="I230" s="57">
        <v>0</v>
      </c>
      <c r="J230" s="172">
        <f>SUM(E230:I230)</f>
        <v>0</v>
      </c>
      <c r="K230" s="3"/>
      <c r="L230" s="24"/>
      <c r="M230" s="3"/>
      <c r="N230" s="3"/>
      <c r="O230" s="3"/>
      <c r="P230" s="3"/>
    </row>
    <row r="231" spans="1:34">
      <c r="A231" s="568" t="s">
        <v>47</v>
      </c>
      <c r="B231" s="10"/>
      <c r="C231" s="10"/>
      <c r="E231" s="57"/>
      <c r="F231" s="57"/>
      <c r="G231" s="57"/>
      <c r="H231" s="57"/>
      <c r="I231" s="57"/>
      <c r="J231" s="172"/>
      <c r="K231" s="3"/>
      <c r="L231" s="24"/>
      <c r="M231" s="3"/>
      <c r="N231" s="3"/>
      <c r="O231" s="3"/>
      <c r="P231" s="3"/>
    </row>
    <row r="232" spans="1:34">
      <c r="A232" s="568"/>
      <c r="B232" s="10" t="s">
        <v>376</v>
      </c>
      <c r="C232" s="10"/>
      <c r="D232" s="29" t="s">
        <v>328</v>
      </c>
      <c r="E232" s="57">
        <v>0</v>
      </c>
      <c r="F232" s="57">
        <v>0</v>
      </c>
      <c r="G232" s="57">
        <v>0</v>
      </c>
      <c r="H232" s="57">
        <v>0</v>
      </c>
      <c r="I232" s="57">
        <v>0</v>
      </c>
      <c r="J232" s="172">
        <f>SUM(E232:I232)</f>
        <v>0</v>
      </c>
      <c r="K232" s="3"/>
      <c r="L232" s="24"/>
      <c r="M232" s="3"/>
      <c r="N232" s="3"/>
      <c r="O232" s="3"/>
      <c r="P232" s="3"/>
    </row>
    <row r="233" spans="1:34">
      <c r="B233" s="10" t="s">
        <v>377</v>
      </c>
      <c r="C233" s="10"/>
      <c r="D233" s="29" t="s">
        <v>328</v>
      </c>
      <c r="E233" s="57">
        <v>0</v>
      </c>
      <c r="F233" s="57">
        <v>0</v>
      </c>
      <c r="G233" s="57">
        <v>0</v>
      </c>
      <c r="H233" s="57">
        <v>0</v>
      </c>
      <c r="I233" s="57">
        <v>0</v>
      </c>
      <c r="J233" s="172">
        <f>SUM(E233:I233)</f>
        <v>0</v>
      </c>
      <c r="K233" s="3"/>
      <c r="L233" s="24"/>
      <c r="M233" s="3"/>
      <c r="N233" s="3"/>
      <c r="O233" s="3"/>
      <c r="P233" s="3"/>
    </row>
    <row r="234" spans="1:34" ht="15">
      <c r="B234" s="10" t="s">
        <v>377</v>
      </c>
      <c r="C234" s="10"/>
      <c r="D234" s="29" t="s">
        <v>328</v>
      </c>
      <c r="E234" s="57">
        <v>0</v>
      </c>
      <c r="F234" s="57">
        <v>0</v>
      </c>
      <c r="G234" s="57">
        <v>0</v>
      </c>
      <c r="H234" s="57">
        <v>0</v>
      </c>
      <c r="I234" s="57">
        <v>0</v>
      </c>
      <c r="J234" s="172">
        <f>SUM(E234:I234)</f>
        <v>0</v>
      </c>
      <c r="K234" s="3"/>
      <c r="L234" s="24"/>
      <c r="M234" s="3"/>
      <c r="N234" s="3"/>
      <c r="O234" s="3"/>
      <c r="P234" s="3"/>
      <c r="AA234" s="111"/>
      <c r="AB234" s="111"/>
      <c r="AC234" s="111"/>
      <c r="AD234" s="111"/>
      <c r="AE234" s="111"/>
      <c r="AF234" s="111"/>
      <c r="AG234" s="111"/>
    </row>
    <row r="235" spans="1:34">
      <c r="A235" s="568"/>
      <c r="B235" s="10" t="s">
        <v>377</v>
      </c>
      <c r="C235" s="10"/>
      <c r="D235" s="29" t="s">
        <v>328</v>
      </c>
      <c r="E235" s="57">
        <v>0</v>
      </c>
      <c r="F235" s="57">
        <v>0</v>
      </c>
      <c r="G235" s="57">
        <v>0</v>
      </c>
      <c r="H235" s="57">
        <v>0</v>
      </c>
      <c r="I235" s="57">
        <v>0</v>
      </c>
      <c r="J235" s="172">
        <f>SUM(E235:I235)</f>
        <v>0</v>
      </c>
      <c r="K235" s="3"/>
      <c r="L235" s="24"/>
      <c r="M235" s="3"/>
      <c r="N235" s="3"/>
      <c r="O235" s="3"/>
      <c r="P235" s="3"/>
    </row>
    <row r="236" spans="1:34">
      <c r="A236" s="568"/>
      <c r="B236" s="10" t="s">
        <v>377</v>
      </c>
      <c r="C236" s="10"/>
      <c r="D236" s="29" t="s">
        <v>328</v>
      </c>
      <c r="E236" s="57">
        <v>0</v>
      </c>
      <c r="F236" s="57">
        <v>0</v>
      </c>
      <c r="G236" s="57">
        <v>0</v>
      </c>
      <c r="H236" s="57">
        <v>0</v>
      </c>
      <c r="I236" s="57">
        <v>0</v>
      </c>
      <c r="J236" s="172">
        <f t="shared" ref="J236" si="46">SUM(E236:I236)</f>
        <v>0</v>
      </c>
      <c r="K236" s="3"/>
      <c r="L236" s="24"/>
      <c r="M236" s="3"/>
      <c r="N236" s="3"/>
      <c r="O236" s="3"/>
      <c r="P236" s="3"/>
    </row>
    <row r="237" spans="1:34" ht="15">
      <c r="A237" s="112"/>
      <c r="B237" s="616" t="s">
        <v>378</v>
      </c>
      <c r="C237" s="616"/>
      <c r="D237" s="616"/>
      <c r="E237" s="173">
        <f t="shared" ref="E237:J237" si="47">SUM(E220:E223)</f>
        <v>0</v>
      </c>
      <c r="F237" s="173">
        <f t="shared" si="47"/>
        <v>0</v>
      </c>
      <c r="G237" s="173">
        <f t="shared" si="47"/>
        <v>0</v>
      </c>
      <c r="H237" s="173">
        <f t="shared" si="47"/>
        <v>0</v>
      </c>
      <c r="I237" s="173">
        <f t="shared" si="47"/>
        <v>0</v>
      </c>
      <c r="J237" s="174">
        <f t="shared" si="47"/>
        <v>0</v>
      </c>
      <c r="K237" s="30"/>
      <c r="L237" s="3"/>
      <c r="M237" s="88"/>
      <c r="N237" s="88"/>
      <c r="O237" s="88"/>
      <c r="P237" s="88"/>
      <c r="Q237" s="88"/>
      <c r="R237" s="88"/>
      <c r="S237" s="88"/>
      <c r="AH237" s="111"/>
    </row>
    <row r="238" spans="1:34">
      <c r="A238" s="28"/>
      <c r="B238" s="29"/>
      <c r="C238" s="29"/>
      <c r="D238" s="29"/>
      <c r="E238" s="29"/>
      <c r="F238" s="29"/>
      <c r="G238" s="30"/>
      <c r="H238" s="30"/>
      <c r="I238" s="30"/>
      <c r="J238" s="99"/>
      <c r="L238" s="22"/>
      <c r="N238" s="9"/>
      <c r="O238" s="9"/>
      <c r="P238" s="9"/>
    </row>
    <row r="239" spans="1:34" ht="15.75" customHeight="1">
      <c r="A239" s="31" t="s">
        <v>77</v>
      </c>
      <c r="C239" s="132"/>
      <c r="F239"/>
      <c r="J239" s="33"/>
      <c r="L239" s="15"/>
      <c r="M239" s="89"/>
    </row>
    <row r="240" spans="1:34">
      <c r="B240" s="568" t="s">
        <v>64</v>
      </c>
      <c r="C240" s="10" t="s">
        <v>6</v>
      </c>
      <c r="D240" s="29" t="s">
        <v>328</v>
      </c>
      <c r="E240" s="57">
        <v>0</v>
      </c>
      <c r="F240" s="57">
        <v>0</v>
      </c>
      <c r="G240" s="57">
        <v>0</v>
      </c>
      <c r="H240" s="57">
        <v>0</v>
      </c>
      <c r="I240" s="57">
        <v>0</v>
      </c>
      <c r="J240" s="172">
        <f>SUM(E240:I240)</f>
        <v>0</v>
      </c>
      <c r="L240" s="24"/>
      <c r="M240" s="89"/>
    </row>
    <row r="241" spans="1:16">
      <c r="B241" s="568" t="s">
        <v>63</v>
      </c>
      <c r="C241" s="10" t="s">
        <v>6</v>
      </c>
      <c r="E241" s="57"/>
      <c r="F241" s="57"/>
      <c r="G241" s="57"/>
      <c r="H241" s="57"/>
      <c r="I241" s="57"/>
      <c r="J241" s="172"/>
      <c r="L241" s="24"/>
      <c r="M241" s="89"/>
    </row>
    <row r="242" spans="1:16">
      <c r="B242" s="568"/>
      <c r="C242" s="10" t="s">
        <v>379</v>
      </c>
      <c r="D242" s="29" t="s">
        <v>328</v>
      </c>
      <c r="E242" s="57">
        <v>0</v>
      </c>
      <c r="F242" s="57">
        <v>0</v>
      </c>
      <c r="G242" s="57">
        <v>0</v>
      </c>
      <c r="H242" s="57">
        <v>0</v>
      </c>
      <c r="I242" s="57">
        <v>0</v>
      </c>
      <c r="J242" s="172">
        <f t="shared" ref="J242:J244" si="48">SUM(E242:I242)</f>
        <v>0</v>
      </c>
      <c r="L242" s="24"/>
      <c r="M242" s="89"/>
    </row>
    <row r="243" spans="1:16">
      <c r="B243" s="568"/>
      <c r="C243" s="10" t="s">
        <v>380</v>
      </c>
      <c r="D243" s="29" t="s">
        <v>328</v>
      </c>
      <c r="E243" s="57">
        <v>0</v>
      </c>
      <c r="F243" s="57">
        <v>0</v>
      </c>
      <c r="G243" s="57">
        <v>0</v>
      </c>
      <c r="H243" s="57">
        <v>0</v>
      </c>
      <c r="I243" s="57">
        <v>0</v>
      </c>
      <c r="J243" s="172">
        <f t="shared" si="48"/>
        <v>0</v>
      </c>
      <c r="L243" s="24"/>
      <c r="M243" s="89"/>
    </row>
    <row r="244" spans="1:16">
      <c r="B244" s="568"/>
      <c r="C244" s="10" t="s">
        <v>381</v>
      </c>
      <c r="D244" s="29" t="s">
        <v>328</v>
      </c>
      <c r="E244" s="57">
        <v>0</v>
      </c>
      <c r="F244" s="57">
        <v>0</v>
      </c>
      <c r="G244" s="57">
        <v>0</v>
      </c>
      <c r="H244" s="57">
        <v>0</v>
      </c>
      <c r="I244" s="57">
        <v>0</v>
      </c>
      <c r="J244" s="172">
        <f t="shared" si="48"/>
        <v>0</v>
      </c>
      <c r="L244" s="24"/>
      <c r="M244" s="89"/>
    </row>
    <row r="245" spans="1:16">
      <c r="B245" s="568" t="s">
        <v>65</v>
      </c>
      <c r="C245" s="10" t="s">
        <v>6</v>
      </c>
      <c r="E245" s="57"/>
      <c r="F245" s="57"/>
      <c r="G245" s="57"/>
      <c r="H245" s="57"/>
      <c r="I245" s="57"/>
      <c r="J245" s="172"/>
      <c r="L245" s="24"/>
      <c r="M245" s="1"/>
      <c r="N245" s="1"/>
      <c r="O245" s="374"/>
      <c r="P245" s="374"/>
    </row>
    <row r="246" spans="1:16">
      <c r="B246" s="568"/>
      <c r="C246" s="10" t="s">
        <v>382</v>
      </c>
      <c r="D246" s="29" t="s">
        <v>328</v>
      </c>
      <c r="E246" s="57">
        <v>0</v>
      </c>
      <c r="F246" s="57">
        <v>0</v>
      </c>
      <c r="G246" s="57">
        <v>0</v>
      </c>
      <c r="H246" s="57">
        <v>0</v>
      </c>
      <c r="I246" s="57">
        <v>0</v>
      </c>
      <c r="J246" s="172">
        <f t="shared" ref="J246:J252" si="49">SUM(E246:I246)</f>
        <v>0</v>
      </c>
      <c r="L246" s="24"/>
      <c r="M246" s="1"/>
      <c r="N246" s="1"/>
      <c r="O246" s="374"/>
      <c r="P246" s="374"/>
    </row>
    <row r="247" spans="1:16">
      <c r="B247" s="568"/>
      <c r="C247" s="10" t="s">
        <v>383</v>
      </c>
      <c r="D247" s="29" t="s">
        <v>328</v>
      </c>
      <c r="E247" s="57">
        <v>0</v>
      </c>
      <c r="F247" s="57">
        <v>0</v>
      </c>
      <c r="G247" s="57">
        <v>0</v>
      </c>
      <c r="H247" s="57">
        <v>0</v>
      </c>
      <c r="I247" s="57">
        <v>0</v>
      </c>
      <c r="J247" s="172">
        <f t="shared" si="49"/>
        <v>0</v>
      </c>
      <c r="L247" s="24"/>
      <c r="M247" s="1"/>
      <c r="N247" s="1"/>
      <c r="O247" s="374"/>
      <c r="P247" s="374"/>
    </row>
    <row r="248" spans="1:16">
      <c r="B248" s="568" t="s">
        <v>384</v>
      </c>
      <c r="C248" s="10" t="s">
        <v>6</v>
      </c>
      <c r="E248" s="57">
        <v>0</v>
      </c>
      <c r="F248" s="57">
        <v>0</v>
      </c>
      <c r="G248" s="57">
        <v>0</v>
      </c>
      <c r="H248" s="57">
        <v>0</v>
      </c>
      <c r="I248" s="57">
        <v>0</v>
      </c>
      <c r="J248" s="172">
        <f t="shared" si="49"/>
        <v>0</v>
      </c>
      <c r="L248" s="24"/>
      <c r="M248" s="1"/>
      <c r="N248" s="1"/>
      <c r="O248" s="374"/>
      <c r="P248" s="374"/>
    </row>
    <row r="249" spans="1:16">
      <c r="B249" s="568" t="s">
        <v>66</v>
      </c>
      <c r="C249" s="10" t="s">
        <v>6</v>
      </c>
      <c r="D249" s="29" t="s">
        <v>328</v>
      </c>
      <c r="E249" s="57">
        <v>0</v>
      </c>
      <c r="F249" s="57">
        <v>0</v>
      </c>
      <c r="G249" s="57">
        <v>0</v>
      </c>
      <c r="H249" s="57">
        <v>0</v>
      </c>
      <c r="I249" s="57">
        <v>0</v>
      </c>
      <c r="J249" s="172">
        <f t="shared" si="49"/>
        <v>0</v>
      </c>
      <c r="L249" s="24"/>
      <c r="M249" s="89"/>
    </row>
    <row r="250" spans="1:16">
      <c r="B250" s="568" t="s">
        <v>385</v>
      </c>
      <c r="C250" s="10" t="s">
        <v>6</v>
      </c>
      <c r="D250" s="29" t="s">
        <v>328</v>
      </c>
      <c r="E250" s="57">
        <v>0</v>
      </c>
      <c r="F250" s="57">
        <v>0</v>
      </c>
      <c r="G250" s="57">
        <v>0</v>
      </c>
      <c r="H250" s="57">
        <v>0</v>
      </c>
      <c r="I250" s="57">
        <v>0</v>
      </c>
      <c r="J250" s="172">
        <f t="shared" si="49"/>
        <v>0</v>
      </c>
      <c r="L250" s="24"/>
      <c r="M250" s="89"/>
    </row>
    <row r="251" spans="1:16">
      <c r="B251" s="568" t="s">
        <v>386</v>
      </c>
      <c r="C251" s="10" t="s">
        <v>6</v>
      </c>
      <c r="D251" s="29" t="s">
        <v>328</v>
      </c>
      <c r="E251" s="57">
        <v>0</v>
      </c>
      <c r="F251" s="57">
        <v>0</v>
      </c>
      <c r="G251" s="57">
        <v>0</v>
      </c>
      <c r="H251" s="57">
        <v>0</v>
      </c>
      <c r="I251" s="57">
        <v>0</v>
      </c>
      <c r="J251" s="172">
        <f t="shared" si="49"/>
        <v>0</v>
      </c>
      <c r="L251" s="24"/>
      <c r="M251" s="89"/>
    </row>
    <row r="252" spans="1:16">
      <c r="B252" s="568" t="s">
        <v>387</v>
      </c>
      <c r="C252" s="10"/>
      <c r="D252" s="29" t="s">
        <v>328</v>
      </c>
      <c r="E252" s="57">
        <v>0</v>
      </c>
      <c r="F252" s="57">
        <v>0</v>
      </c>
      <c r="G252" s="57">
        <v>0</v>
      </c>
      <c r="H252" s="57">
        <v>0</v>
      </c>
      <c r="I252" s="57">
        <v>0</v>
      </c>
      <c r="J252" s="172">
        <f t="shared" si="49"/>
        <v>0</v>
      </c>
      <c r="L252" s="24"/>
      <c r="M252" s="89"/>
    </row>
    <row r="253" spans="1:16">
      <c r="B253" s="568" t="s">
        <v>47</v>
      </c>
      <c r="C253" s="10" t="s">
        <v>6</v>
      </c>
      <c r="D253" s="29" t="s">
        <v>328</v>
      </c>
      <c r="E253" s="57">
        <v>0</v>
      </c>
      <c r="F253" s="57">
        <v>0</v>
      </c>
      <c r="G253" s="57">
        <v>0</v>
      </c>
      <c r="H253" s="57">
        <v>0</v>
      </c>
      <c r="I253" s="57">
        <v>0</v>
      </c>
      <c r="J253" s="172">
        <f>SUM(E253:I253)</f>
        <v>0</v>
      </c>
      <c r="L253" s="24"/>
      <c r="M253" s="89"/>
    </row>
    <row r="254" spans="1:16" ht="12.75" customHeight="1">
      <c r="B254" s="15"/>
      <c r="D254" s="170" t="s">
        <v>173</v>
      </c>
      <c r="E254" s="135">
        <v>0</v>
      </c>
      <c r="F254" s="135">
        <v>0</v>
      </c>
      <c r="G254" s="135">
        <v>0</v>
      </c>
      <c r="H254" s="135">
        <v>0</v>
      </c>
      <c r="I254" s="135">
        <v>0</v>
      </c>
      <c r="J254" s="125"/>
      <c r="L254" s="15"/>
    </row>
    <row r="255" spans="1:16">
      <c r="A255" s="356"/>
      <c r="B255" s="614" t="s">
        <v>71</v>
      </c>
      <c r="C255" s="614"/>
      <c r="D255" s="614"/>
      <c r="E255" s="173">
        <f t="shared" ref="E255:J255" si="50">SUM(E240:E253)</f>
        <v>0</v>
      </c>
      <c r="F255" s="173">
        <f t="shared" si="50"/>
        <v>0</v>
      </c>
      <c r="G255" s="173">
        <f t="shared" si="50"/>
        <v>0</v>
      </c>
      <c r="H255" s="173">
        <f t="shared" si="50"/>
        <v>0</v>
      </c>
      <c r="I255" s="173">
        <f t="shared" si="50"/>
        <v>0</v>
      </c>
      <c r="J255" s="174">
        <f t="shared" si="50"/>
        <v>0</v>
      </c>
      <c r="K255" s="3"/>
      <c r="L255" s="15"/>
      <c r="M255" s="3"/>
    </row>
    <row r="256" spans="1:16">
      <c r="A256" s="10"/>
      <c r="B256" s="10"/>
      <c r="E256" s="17"/>
      <c r="F256" s="17"/>
      <c r="G256" s="17"/>
      <c r="H256" s="17"/>
      <c r="I256" s="17"/>
      <c r="J256" s="26"/>
      <c r="K256" s="17"/>
    </row>
    <row r="257" spans="1:44">
      <c r="A257" s="31" t="s">
        <v>310</v>
      </c>
      <c r="G257" s="17"/>
      <c r="H257" s="17"/>
      <c r="I257" s="17"/>
      <c r="J257" s="26"/>
      <c r="K257" s="17"/>
      <c r="L257" s="618" t="s">
        <v>163</v>
      </c>
      <c r="M257" s="618"/>
      <c r="N257" s="618"/>
      <c r="O257" s="618"/>
      <c r="P257" s="618"/>
      <c r="Q257" s="618"/>
      <c r="R257" s="618"/>
    </row>
    <row r="258" spans="1:44">
      <c r="A258" s="92" t="s">
        <v>61</v>
      </c>
      <c r="B258" s="92" t="s">
        <v>62</v>
      </c>
      <c r="C258" s="92" t="s">
        <v>81</v>
      </c>
      <c r="D258" s="570" t="s">
        <v>388</v>
      </c>
      <c r="E258" s="571" t="s">
        <v>389</v>
      </c>
      <c r="G258" s="17"/>
      <c r="H258" s="17"/>
      <c r="I258" s="17"/>
      <c r="J258" s="26"/>
      <c r="K258" s="17"/>
      <c r="L258" s="618"/>
      <c r="M258" s="618"/>
      <c r="N258" s="618"/>
      <c r="O258" s="618"/>
      <c r="P258" s="618"/>
      <c r="Q258" s="618"/>
      <c r="R258" s="618"/>
    </row>
    <row r="259" spans="1:44">
      <c r="A259" s="171">
        <f>A125</f>
        <v>0</v>
      </c>
      <c r="B259" s="25" t="str">
        <f>B125</f>
        <v>Graduate Student</v>
      </c>
      <c r="C259" s="120" t="str">
        <f>C125</f>
        <v>Not Allowed</v>
      </c>
      <c r="D259" s="29" t="s">
        <v>328</v>
      </c>
      <c r="E259" s="57">
        <f>AA125</f>
        <v>0</v>
      </c>
      <c r="F259" s="57">
        <f>AB125</f>
        <v>0</v>
      </c>
      <c r="G259" s="57">
        <f>AC125</f>
        <v>0</v>
      </c>
      <c r="H259" s="57">
        <f>AD125</f>
        <v>0</v>
      </c>
      <c r="I259" s="57">
        <f>AE125</f>
        <v>0</v>
      </c>
      <c r="J259" s="172">
        <f>SUM(E259:I259)</f>
        <v>0</v>
      </c>
      <c r="K259" s="17"/>
      <c r="L259" s="123" t="s">
        <v>176</v>
      </c>
      <c r="M259" s="239"/>
      <c r="N259" s="239"/>
      <c r="O259" s="239"/>
      <c r="P259" s="239"/>
      <c r="Q259" s="239"/>
      <c r="R259" s="128"/>
    </row>
    <row r="260" spans="1:44" ht="12.75" customHeight="1">
      <c r="A260" s="171">
        <f>A132</f>
        <v>0</v>
      </c>
      <c r="B260" s="25" t="str">
        <f>B132</f>
        <v>Graduate Student</v>
      </c>
      <c r="C260" s="120" t="str">
        <f>C132</f>
        <v>Not Allowed</v>
      </c>
      <c r="D260" s="29" t="s">
        <v>328</v>
      </c>
      <c r="E260" s="57">
        <f>AA132</f>
        <v>0</v>
      </c>
      <c r="F260" s="57">
        <f>AB132</f>
        <v>0</v>
      </c>
      <c r="G260" s="57">
        <f>AC132</f>
        <v>0</v>
      </c>
      <c r="H260" s="57">
        <f>AD132</f>
        <v>0</v>
      </c>
      <c r="I260" s="57">
        <f>AE132</f>
        <v>0</v>
      </c>
      <c r="J260" s="172">
        <f>SUM(E260:I260)</f>
        <v>0</v>
      </c>
      <c r="K260" s="3"/>
      <c r="AH260" s="139"/>
    </row>
    <row r="261" spans="1:44" ht="12.75" customHeight="1">
      <c r="A261" s="171">
        <f>A139</f>
        <v>0</v>
      </c>
      <c r="B261" s="25" t="str">
        <f>B139</f>
        <v>Graduate Student</v>
      </c>
      <c r="C261" s="120" t="str">
        <f>C139</f>
        <v>Not Allowed</v>
      </c>
      <c r="D261" s="29" t="s">
        <v>328</v>
      </c>
      <c r="E261" s="57">
        <f>AA139</f>
        <v>0</v>
      </c>
      <c r="F261" s="57">
        <f>AB139</f>
        <v>0</v>
      </c>
      <c r="G261" s="57">
        <f>AC139</f>
        <v>0</v>
      </c>
      <c r="H261" s="57">
        <f>AD139</f>
        <v>0</v>
      </c>
      <c r="I261" s="57">
        <f>AE139</f>
        <v>0</v>
      </c>
      <c r="J261" s="172">
        <f>SUM(E261:I261)</f>
        <v>0</v>
      </c>
      <c r="K261" s="3"/>
      <c r="AH261" s="139"/>
      <c r="AI261" s="10"/>
      <c r="AJ261" s="10"/>
      <c r="AK261" s="10"/>
      <c r="AL261" s="10"/>
      <c r="AM261" s="10"/>
      <c r="AN261" s="10"/>
      <c r="AO261" s="10"/>
    </row>
    <row r="262" spans="1:44">
      <c r="A262" s="171">
        <f>A146</f>
        <v>0</v>
      </c>
      <c r="B262" s="25" t="str">
        <f>B146</f>
        <v>Graduate Student</v>
      </c>
      <c r="C262" s="120" t="str">
        <f>C146</f>
        <v>Not Allowed</v>
      </c>
      <c r="D262" s="29" t="s">
        <v>328</v>
      </c>
      <c r="E262" s="57">
        <f>AA146</f>
        <v>0</v>
      </c>
      <c r="F262" s="57">
        <f>AB146</f>
        <v>0</v>
      </c>
      <c r="G262" s="57">
        <f>AC146</f>
        <v>0</v>
      </c>
      <c r="H262" s="57">
        <f>AD146</f>
        <v>0</v>
      </c>
      <c r="I262" s="57">
        <f>AE146</f>
        <v>0</v>
      </c>
      <c r="J262" s="172">
        <f>SUM(E262:I262)</f>
        <v>0</v>
      </c>
      <c r="K262" s="3"/>
      <c r="L262" s="3"/>
      <c r="M262" s="3"/>
      <c r="N262" s="3"/>
      <c r="O262" s="3"/>
      <c r="AI262" s="139"/>
      <c r="AJ262" s="139"/>
      <c r="AK262" s="139"/>
      <c r="AL262" s="139"/>
      <c r="AM262" s="139"/>
      <c r="AN262" s="139"/>
      <c r="AO262" s="139"/>
    </row>
    <row r="263" spans="1:44">
      <c r="A263" s="171">
        <f>A153</f>
        <v>0</v>
      </c>
      <c r="B263" s="102" t="str">
        <f>B153</f>
        <v>Graduate Student</v>
      </c>
      <c r="C263" s="120" t="str">
        <f>C153</f>
        <v>Not Allowed</v>
      </c>
      <c r="D263" s="29" t="s">
        <v>328</v>
      </c>
      <c r="E263" s="57">
        <f>AA153</f>
        <v>0</v>
      </c>
      <c r="F263" s="57">
        <f>AB153</f>
        <v>0</v>
      </c>
      <c r="G263" s="57">
        <f>AC153</f>
        <v>0</v>
      </c>
      <c r="H263" s="57">
        <f>AD153</f>
        <v>0</v>
      </c>
      <c r="I263" s="57">
        <f>AE153</f>
        <v>0</v>
      </c>
      <c r="J263" s="172">
        <f>SUM(E263:I263)</f>
        <v>0</v>
      </c>
      <c r="K263" s="3"/>
      <c r="L263" s="3"/>
      <c r="M263" s="3"/>
      <c r="N263" s="3"/>
      <c r="O263" s="3"/>
      <c r="AH263" s="139"/>
    </row>
    <row r="264" spans="1:44" s="139" customFormat="1">
      <c r="A264" s="112"/>
      <c r="B264" s="616" t="s">
        <v>311</v>
      </c>
      <c r="C264" s="616"/>
      <c r="D264" s="616"/>
      <c r="E264" s="173">
        <f t="shared" ref="E264:J264" si="51">SUM(E259:E263)</f>
        <v>0</v>
      </c>
      <c r="F264" s="173">
        <f t="shared" si="51"/>
        <v>0</v>
      </c>
      <c r="G264" s="173">
        <f t="shared" si="51"/>
        <v>0</v>
      </c>
      <c r="H264" s="173">
        <f t="shared" si="51"/>
        <v>0</v>
      </c>
      <c r="I264" s="173">
        <f t="shared" si="51"/>
        <v>0</v>
      </c>
      <c r="J264" s="174">
        <f t="shared" si="51"/>
        <v>0</v>
      </c>
      <c r="K264" s="138"/>
      <c r="V264"/>
      <c r="W264"/>
      <c r="X264"/>
      <c r="Y264"/>
      <c r="Z264"/>
      <c r="AA264"/>
      <c r="AB264"/>
      <c r="AC264"/>
      <c r="AD264"/>
      <c r="AE264"/>
      <c r="AF264"/>
      <c r="AG264"/>
      <c r="AH264"/>
      <c r="AP264"/>
      <c r="AQ264"/>
      <c r="AR264"/>
    </row>
    <row r="265" spans="1:44" s="10" customFormat="1">
      <c r="C265"/>
      <c r="D265"/>
      <c r="E265" s="17"/>
      <c r="F265" s="17"/>
      <c r="G265" s="17"/>
      <c r="H265" s="17"/>
      <c r="I265" s="17"/>
      <c r="J265" s="26"/>
      <c r="K265" s="22"/>
      <c r="L265" s="24"/>
      <c r="M265" s="24"/>
      <c r="N265" s="24"/>
      <c r="O265" s="24"/>
      <c r="P265" s="24"/>
      <c r="Q265" s="24"/>
      <c r="V265"/>
      <c r="W265"/>
      <c r="X265"/>
      <c r="Y265"/>
      <c r="Z265"/>
      <c r="AA265"/>
      <c r="AB265"/>
      <c r="AC265"/>
      <c r="AD265"/>
      <c r="AE265"/>
      <c r="AF265"/>
      <c r="AG265"/>
      <c r="AH265"/>
      <c r="AI265"/>
      <c r="AJ265"/>
      <c r="AK265"/>
      <c r="AL265"/>
      <c r="AM265"/>
      <c r="AN265"/>
      <c r="AO265"/>
      <c r="AP265"/>
      <c r="AQ265"/>
      <c r="AR265"/>
    </row>
    <row r="266" spans="1:44" ht="19.95" customHeight="1">
      <c r="A266" s="615" t="s">
        <v>11</v>
      </c>
      <c r="B266" s="615"/>
      <c r="C266" s="550"/>
      <c r="D266" s="549"/>
      <c r="E266" s="551">
        <f ca="1">(SUM(E190:E217))-(SUMIF($A190:$D217,"*Total Trip",E190:E217)+SUMIF($B190:$D217,"*Total Domestic Travel",E190:E217)+SUMIF($B190:$D217,"*Total Foreign Travel",E190:E217)+SUMIF($B190:$D217,"*Total Supplies",E190:E217)+SUMIF($B190:$D217,"Total Publications",E190:E217)+SUMIF($B190:$D217,"*Total Other Costs",E190:E217)+SUMIF($D190:$D217,"*# Trips/Yr",E190:E217)+SUMIF($D190:$D217,"*# Persons/Trip",E190:E217)+SUMIF($D190:$D217,"*# Days Per Diem/Trip",E190:E217)+SUMIF($D190:$D217,"*# Days Lodging/Trip",E190:E217)+SUMIF($D190:$D217,"*TOTAL NUMBER PARTICIPANTS PER YEAR",E190:E217))</f>
        <v>0</v>
      </c>
      <c r="F266" s="551">
        <f ca="1">(SUM(F190:F217))-(SUMIF($A190:$D217,"*Total Trip",F190:F217)+SUMIF($B190:$D217,"*Total Domestic Travel",F190:F217)+SUMIF($B190:$D217,"*Total Foreign Travel",F190:F217)+SUMIF($B190:$D217,"*Total Supplies",F190:F217)+SUMIF($B190:$D217,"Total Publications",F190:F217)+SUMIF($B190:$D217,"*Total Other Costs",F190:F217)+SUMIF($D190:$D217,"*# Trips/Yr",F190:F217)+SUMIF($D190:$D217,"*# Persons/Trip",F190:F217)+SUMIF($D190:$D217,"*# Days Per Diem/Trip",F190:F217)+SUMIF($D190:$D217,"*# Days Lodging/Trip",F190:F217)+SUMIF($D190:$D217,"*TOTAL NUMBER PARTICIPANTS PER YEAR",F190:F217))</f>
        <v>0</v>
      </c>
      <c r="G266" s="551">
        <f ca="1">(SUM(G190:G217))-(SUMIF($A190:$D217,"*Total Trip",G190:G217)+SUMIF($B190:$D217,"*Total Domestic Travel",G190:G217)+SUMIF($B190:$D217,"*Total Foreign Travel",G190:G217)+SUMIF($B190:$D217,"*Total Supplies",G190:G217)+SUMIF($B190:$D217,"Total Publications",G190:G217)+SUMIF($B190:$D217,"*Total Other Costs",G190:G217)+SUMIF($D190:$D217,"*# Trips/Yr",G190:G217)+SUMIF($D190:$D217,"*# Persons/Trip",G190:G217)+SUMIF($D190:$D217,"*# Days Per Diem/Trip",G190:G217)+SUMIF($D190:$D217,"*# Days Lodging/Trip",G190:G217)+SUMIF($D190:$D217,"*TOTAL NUMBER PARTICIPANTS PER YEAR",G190:G217))</f>
        <v>0</v>
      </c>
      <c r="H266" s="551">
        <f ca="1">(SUM(H190:H217))-(SUMIF($A190:$D217,"*Total Trip",H190:H217)+SUMIF($B190:$D217,"*Total Domestic Travel",H190:H217)+SUMIF($B190:$D217,"*Total Foreign Travel",H190:H217)+SUMIF($B190:$D217,"*Total Supplies",H190:H217)+SUMIF($B190:$D217,"Total Publications",H190:H217)+SUMIF($B190:$D217,"*Total Other Costs",H190:H217)+SUMIF($D190:$D217,"*# Trips/Yr",H190:H217)+SUMIF($D190:$D217,"*# Persons/Trip",H190:H217)+SUMIF($D190:$D217,"*# Days Per Diem/Trip",H190:H217)+SUMIF($D190:$D217,"*# Days Lodging/Trip",H190:H217)+SUMIF($D190:$D217,"*TOTAL NUMBER PARTICIPANTS PER YEAR",H190:H217))</f>
        <v>0</v>
      </c>
      <c r="I266" s="551">
        <f ca="1">(SUM(I190:I217))-(SUMIF($A190:$D217,"*Total Trip",I190:I217)+SUMIF($B190:$D217,"*Total Domestic Travel",I190:I217)+SUMIF($B190:$D217,"*Total Foreign Travel",I190:I217)+SUMIF($B190:$D217,"*Total Supplies",I190:I217)+SUMIF($B190:$D217,"Total Publications",I190:I217)+SUMIF($B190:$D217,"*Total Other Costs",I190:I217)+SUMIF($D190:$D217,"*# Trips/Yr",I190:I217)+SUMIF($D190:$D217,"*# Persons/Trip",I190:I217)+SUMIF($D190:$D217,"*# Days Per Diem/Trip",I190:I217)+SUMIF($D190:$D217,"*# Days Lodging/Trip",I190:I217)+SUMIF($D190:$D217,"*TOTAL NUMBER PARTICIPANTS PER YEAR",I190:I217))</f>
        <v>0</v>
      </c>
      <c r="J266" s="552">
        <f ca="1">SUM(E266:I266)</f>
        <v>0</v>
      </c>
      <c r="K266" s="21"/>
      <c r="P266" s="3"/>
      <c r="Q266" s="3"/>
      <c r="V266" s="10"/>
      <c r="W266" s="10"/>
      <c r="X266" s="10"/>
      <c r="Y266" s="10"/>
      <c r="AP266" s="10"/>
      <c r="AQ266" s="10"/>
      <c r="AR266" s="10"/>
    </row>
    <row r="267" spans="1:44" ht="19.95" customHeight="1" thickBot="1">
      <c r="A267" s="615" t="s">
        <v>12</v>
      </c>
      <c r="B267" s="615"/>
      <c r="C267" s="553"/>
      <c r="D267" s="554"/>
      <c r="E267" s="555">
        <f ca="1">SUM(E256:E266)-(SUMIF($B256:$D266,"*Total Other Costs IDC Exempt",E256:E266)+SUMIF($B256:$D266,"Total Tuition &amp; Fees",E256:E266)+SUMIF($B256:$D266,"*Total Participant Support Costs",E256:E266))-E254</f>
        <v>0</v>
      </c>
      <c r="F267" s="555">
        <f t="shared" ref="F267:I267" ca="1" si="52">SUM(F256:F266)-(SUMIF($B256:$D266,"*Total Other Costs IDC Exempt",F256:F266)+SUMIF($B256:$D266,"Total Tuition &amp; Fees",F256:F266)+SUMIF($B256:$D266,"*Total Participant Support Costs",F256:F266))-F254</f>
        <v>0</v>
      </c>
      <c r="G267" s="555">
        <f t="shared" ca="1" si="52"/>
        <v>0</v>
      </c>
      <c r="H267" s="555">
        <f t="shared" ca="1" si="52"/>
        <v>0</v>
      </c>
      <c r="I267" s="555">
        <f t="shared" ca="1" si="52"/>
        <v>0</v>
      </c>
      <c r="J267" s="552">
        <f ca="1">SUM(E267:I267)</f>
        <v>0</v>
      </c>
      <c r="K267" s="17"/>
      <c r="V267" s="139"/>
      <c r="W267" s="139"/>
      <c r="X267" s="139"/>
      <c r="Y267" s="139"/>
      <c r="AP267" s="139"/>
      <c r="AQ267" s="139"/>
      <c r="AR267" s="139"/>
    </row>
    <row r="268" spans="1:44" s="10" customFormat="1" ht="13.8" thickBot="1">
      <c r="A268" s="1" t="s">
        <v>5</v>
      </c>
      <c r="B268"/>
      <c r="C268" s="58"/>
      <c r="D268" s="58" t="s">
        <v>160</v>
      </c>
      <c r="E268" s="465">
        <f>L268</f>
        <v>0.52500000000000002</v>
      </c>
      <c r="F268" s="465">
        <f>L269</f>
        <v>0.52500000000000002</v>
      </c>
      <c r="G268" s="465">
        <f>L270</f>
        <v>0.54</v>
      </c>
      <c r="H268" s="465">
        <f>L271</f>
        <v>0.54</v>
      </c>
      <c r="I268" s="465">
        <f>L272</f>
        <v>0.54</v>
      </c>
      <c r="J268" s="26"/>
      <c r="K268" s="22"/>
      <c r="L268" s="261">
        <v>0.52500000000000002</v>
      </c>
      <c r="M268" s="15" t="s">
        <v>38</v>
      </c>
      <c r="N268" s="147" t="s">
        <v>39</v>
      </c>
      <c r="O268" s="15" t="s">
        <v>31</v>
      </c>
      <c r="P268" s="24"/>
      <c r="Q268" s="24"/>
      <c r="V268"/>
      <c r="W268"/>
      <c r="X268"/>
      <c r="Y268"/>
      <c r="Z268"/>
      <c r="AA268"/>
      <c r="AB268"/>
      <c r="AC268"/>
      <c r="AD268"/>
      <c r="AE268"/>
      <c r="AF268"/>
      <c r="AG268"/>
      <c r="AH268"/>
      <c r="AI268"/>
      <c r="AJ268"/>
      <c r="AK268"/>
      <c r="AL268"/>
      <c r="AM268"/>
      <c r="AN268"/>
      <c r="AO268"/>
      <c r="AP268"/>
      <c r="AQ268"/>
      <c r="AR268"/>
    </row>
    <row r="269" spans="1:44" s="139" customFormat="1" ht="13.8" customHeight="1" thickBot="1">
      <c r="A269" s="1"/>
      <c r="B269"/>
      <c r="C269" s="58"/>
      <c r="D269" s="58" t="s">
        <v>72</v>
      </c>
      <c r="E269" s="465" t="str">
        <f>N268</f>
        <v>MTDC</v>
      </c>
      <c r="F269" s="465" t="str">
        <f>N269</f>
        <v>MTDC</v>
      </c>
      <c r="G269" s="465" t="str">
        <f>N270</f>
        <v>MTDC</v>
      </c>
      <c r="H269" s="465" t="str">
        <f>N271</f>
        <v>MTDC</v>
      </c>
      <c r="I269" s="465" t="str">
        <f>N272</f>
        <v>MTDC</v>
      </c>
      <c r="J269" s="26"/>
      <c r="K269" s="142"/>
      <c r="L269" s="261">
        <v>0.52500000000000002</v>
      </c>
      <c r="M269" s="15" t="s">
        <v>38</v>
      </c>
      <c r="N269" s="147" t="s">
        <v>39</v>
      </c>
      <c r="O269" s="330" t="s">
        <v>32</v>
      </c>
      <c r="Z269"/>
      <c r="AA269"/>
      <c r="AB269"/>
      <c r="AC269"/>
      <c r="AD269"/>
      <c r="AE269"/>
      <c r="AF269"/>
      <c r="AG269"/>
      <c r="AH269"/>
      <c r="AI269"/>
      <c r="AJ269"/>
      <c r="AK269"/>
      <c r="AL269"/>
      <c r="AM269"/>
      <c r="AN269"/>
      <c r="AO269"/>
    </row>
    <row r="270" spans="1:44" ht="27" customHeight="1" thickBot="1">
      <c r="A270" s="698" t="s">
        <v>279</v>
      </c>
      <c r="B270" s="698"/>
      <c r="C270" s="700" t="s">
        <v>197</v>
      </c>
      <c r="D270" s="700"/>
      <c r="E270" s="702">
        <f ca="1">IF(N268="MTDC",ROUND(E266*L268,0),IF(N268="TDC",ROUND(E267*L268,0),"ERROR"))</f>
        <v>0</v>
      </c>
      <c r="F270" s="702">
        <f ca="1">IF(N269="MTDC",ROUND(F266*L269,0),IF(N269="TDC",ROUND(F267*L269,0),"ERROR"))</f>
        <v>0</v>
      </c>
      <c r="G270" s="702">
        <f ca="1">IF(N270="MTDC",ROUND(G266*L270,0),IF(N270="TDC",ROUND(G267*L270,0),"ERROR"))</f>
        <v>0</v>
      </c>
      <c r="H270" s="702">
        <f ca="1">IF(N271="MTDC",ROUND(H266*L271,0),IF(N271="TDC",ROUND(H267*L271,0),"ERROR"))</f>
        <v>0</v>
      </c>
      <c r="I270" s="702">
        <f ca="1">IF(N272="MTDC",ROUND(I266*L272,0),IF(N272="TDC",ROUND(I267*L272,0),"ERROR"))</f>
        <v>0</v>
      </c>
      <c r="J270" s="208">
        <f ca="1">SUM(E270:I270)</f>
        <v>0</v>
      </c>
      <c r="K270" s="22"/>
      <c r="L270" s="261">
        <v>0.54</v>
      </c>
      <c r="M270" s="15" t="s">
        <v>38</v>
      </c>
      <c r="N270" s="147" t="s">
        <v>39</v>
      </c>
      <c r="O270" s="15" t="s">
        <v>33</v>
      </c>
      <c r="P270" s="3"/>
      <c r="Q270" s="3"/>
    </row>
    <row r="271" spans="1:44" s="146" customFormat="1" ht="20.100000000000001" customHeight="1" thickBot="1">
      <c r="A271" s="699"/>
      <c r="B271" s="699"/>
      <c r="C271" s="701"/>
      <c r="D271" s="701"/>
      <c r="E271" s="703"/>
      <c r="F271" s="703"/>
      <c r="G271" s="703"/>
      <c r="H271" s="703"/>
      <c r="I271" s="703"/>
      <c r="J271" s="76"/>
      <c r="K271" s="145"/>
      <c r="L271" s="261">
        <v>0.54</v>
      </c>
      <c r="M271" s="15" t="s">
        <v>38</v>
      </c>
      <c r="N271" s="147" t="s">
        <v>39</v>
      </c>
      <c r="O271" s="15" t="s">
        <v>34</v>
      </c>
      <c r="V271"/>
      <c r="W271"/>
      <c r="X271"/>
      <c r="Y271"/>
      <c r="Z271"/>
      <c r="AA271"/>
      <c r="AB271"/>
      <c r="AC271"/>
      <c r="AD271"/>
      <c r="AE271"/>
      <c r="AF271"/>
      <c r="AG271"/>
      <c r="AH271"/>
      <c r="AI271"/>
      <c r="AJ271"/>
      <c r="AK271"/>
      <c r="AL271"/>
      <c r="AM271"/>
      <c r="AN271"/>
      <c r="AO271"/>
      <c r="AP271"/>
      <c r="AQ271"/>
      <c r="AR271"/>
    </row>
    <row r="272" spans="1:44">
      <c r="A272" s="631" t="s">
        <v>198</v>
      </c>
      <c r="B272" s="631"/>
      <c r="C272" s="140"/>
      <c r="D272" s="141"/>
      <c r="E272" s="205">
        <f ca="1">SUM(E270:E271)</f>
        <v>0</v>
      </c>
      <c r="F272" s="205">
        <f ca="1">SUM(F270:F271)</f>
        <v>0</v>
      </c>
      <c r="G272" s="205">
        <f ca="1">SUM(G270:G271)</f>
        <v>0</v>
      </c>
      <c r="H272" s="205">
        <f ca="1">SUM(H270:H271)</f>
        <v>0</v>
      </c>
      <c r="I272" s="205">
        <f ca="1">SUM(I270:I271)</f>
        <v>0</v>
      </c>
      <c r="J272" s="206">
        <f ca="1">SUM(E272:I272)</f>
        <v>0</v>
      </c>
      <c r="L272" s="261">
        <v>0.54</v>
      </c>
      <c r="M272" s="15" t="s">
        <v>38</v>
      </c>
      <c r="N272" s="147" t="s">
        <v>39</v>
      </c>
      <c r="O272" s="15" t="s">
        <v>35</v>
      </c>
    </row>
    <row r="273" spans="1:10">
      <c r="F273"/>
      <c r="J273" s="76"/>
    </row>
    <row r="274" spans="1:10" ht="19.95" customHeight="1">
      <c r="A274" s="550" t="s">
        <v>196</v>
      </c>
      <c r="B274" s="553"/>
      <c r="C274" s="553"/>
      <c r="D274" s="553"/>
      <c r="E274" s="555">
        <f ca="1">SUM(E267,E272)</f>
        <v>0</v>
      </c>
      <c r="F274" s="555">
        <f ca="1">SUM(F267,F272)</f>
        <v>0</v>
      </c>
      <c r="G274" s="555">
        <f ca="1">SUM(G267,G272)</f>
        <v>0</v>
      </c>
      <c r="H274" s="555">
        <f ca="1">SUM(H267,H272)</f>
        <v>0</v>
      </c>
      <c r="I274" s="555">
        <f ca="1">SUM(I267,I272)</f>
        <v>0</v>
      </c>
      <c r="J274" s="552">
        <f ca="1">SUM(E274:I274)</f>
        <v>0</v>
      </c>
    </row>
    <row r="275" spans="1:10">
      <c r="A275" s="137"/>
    </row>
    <row r="276" spans="1:10">
      <c r="A276" s="137"/>
    </row>
    <row r="277" spans="1:10">
      <c r="E277" s="21"/>
      <c r="F277" s="17"/>
      <c r="G277" s="21"/>
      <c r="H277" s="21"/>
      <c r="I277" s="21"/>
      <c r="J277" s="21"/>
    </row>
    <row r="278" spans="1:10">
      <c r="E278" s="21"/>
      <c r="F278" s="17"/>
      <c r="G278" s="21"/>
      <c r="H278" s="21"/>
      <c r="I278" s="21"/>
      <c r="J278" s="21"/>
    </row>
    <row r="279" spans="1:10">
      <c r="E279" s="21"/>
      <c r="F279" s="17"/>
      <c r="G279" s="21"/>
      <c r="H279" s="21"/>
      <c r="I279" s="21"/>
      <c r="J279" s="21"/>
    </row>
    <row r="280" spans="1:10">
      <c r="E280" s="21"/>
      <c r="F280" s="17"/>
      <c r="G280" s="21"/>
      <c r="H280" s="21"/>
      <c r="I280" s="21"/>
      <c r="J280" s="21"/>
    </row>
    <row r="281" spans="1:10">
      <c r="E281" s="21"/>
      <c r="F281" s="17"/>
      <c r="G281" s="21"/>
      <c r="H281" s="21"/>
      <c r="I281" s="21"/>
      <c r="J281" s="21"/>
    </row>
    <row r="282" spans="1:10">
      <c r="E282" s="21"/>
      <c r="F282" s="17"/>
      <c r="G282" s="21"/>
      <c r="H282" s="21"/>
      <c r="I282" s="21"/>
      <c r="J282" s="21"/>
    </row>
    <row r="283" spans="1:10">
      <c r="E283" s="21"/>
      <c r="F283" s="17"/>
      <c r="G283" s="21"/>
      <c r="H283" s="21"/>
      <c r="I283" s="21"/>
      <c r="J283" s="21"/>
    </row>
    <row r="284" spans="1:10">
      <c r="E284" s="21"/>
      <c r="F284" s="17"/>
      <c r="G284" s="21"/>
      <c r="H284" s="21"/>
      <c r="I284" s="21"/>
      <c r="J284" s="21"/>
    </row>
    <row r="285" spans="1:10">
      <c r="E285" s="21"/>
      <c r="F285" s="17"/>
      <c r="G285" s="21"/>
      <c r="H285" s="21"/>
      <c r="I285" s="21"/>
      <c r="J285" s="21"/>
    </row>
    <row r="286" spans="1:10">
      <c r="E286" s="21"/>
      <c r="F286" s="17"/>
      <c r="G286" s="21"/>
      <c r="H286" s="21"/>
      <c r="I286" s="21"/>
      <c r="J286" s="21"/>
    </row>
    <row r="287" spans="1:10">
      <c r="E287" s="21"/>
      <c r="F287" s="17"/>
      <c r="G287" s="21"/>
      <c r="H287" s="21"/>
      <c r="I287" s="21"/>
      <c r="J287" s="21"/>
    </row>
    <row r="288" spans="1:10">
      <c r="E288" s="21"/>
      <c r="F288" s="17"/>
      <c r="G288" s="21"/>
      <c r="H288" s="21"/>
      <c r="I288" s="21"/>
      <c r="J288" s="21"/>
    </row>
    <row r="289" spans="5:10">
      <c r="E289" s="21"/>
      <c r="F289" s="17"/>
      <c r="G289" s="21"/>
      <c r="H289" s="21"/>
      <c r="I289" s="21"/>
      <c r="J289" s="21"/>
    </row>
    <row r="290" spans="5:10">
      <c r="E290" s="21"/>
      <c r="F290" s="17"/>
      <c r="G290" s="21"/>
      <c r="H290" s="21"/>
      <c r="I290" s="21"/>
      <c r="J290" s="21"/>
    </row>
    <row r="291" spans="5:10">
      <c r="E291" s="21"/>
      <c r="F291" s="17"/>
      <c r="G291" s="21"/>
      <c r="H291" s="21"/>
      <c r="I291" s="21"/>
      <c r="J291" s="21"/>
    </row>
    <row r="292" spans="5:10">
      <c r="E292" s="21"/>
      <c r="F292" s="17"/>
      <c r="G292" s="21"/>
      <c r="H292" s="21"/>
      <c r="I292" s="21"/>
      <c r="J292" s="21"/>
    </row>
    <row r="293" spans="5:10">
      <c r="E293" s="21"/>
      <c r="F293" s="17"/>
      <c r="G293" s="21"/>
      <c r="H293" s="21"/>
      <c r="I293" s="21"/>
      <c r="J293" s="21"/>
    </row>
    <row r="294" spans="5:10">
      <c r="E294" s="21"/>
      <c r="F294" s="17"/>
      <c r="G294" s="21"/>
      <c r="H294" s="21"/>
      <c r="I294" s="21"/>
      <c r="J294" s="21"/>
    </row>
    <row r="295" spans="5:10">
      <c r="E295" s="21"/>
      <c r="F295" s="17"/>
      <c r="G295" s="21"/>
      <c r="H295" s="21"/>
      <c r="I295" s="21"/>
      <c r="J295" s="21"/>
    </row>
    <row r="296" spans="5:10">
      <c r="E296" s="21"/>
      <c r="F296" s="17"/>
      <c r="G296" s="21"/>
      <c r="H296" s="21"/>
      <c r="I296" s="21"/>
      <c r="J296" s="21"/>
    </row>
    <row r="297" spans="5:10">
      <c r="E297" s="21"/>
      <c r="F297" s="17"/>
      <c r="G297" s="21"/>
      <c r="H297" s="21"/>
      <c r="I297" s="21"/>
      <c r="J297" s="21"/>
    </row>
    <row r="298" spans="5:10">
      <c r="E298" s="21"/>
      <c r="F298" s="17"/>
      <c r="G298" s="21"/>
      <c r="H298" s="21"/>
      <c r="I298" s="21"/>
      <c r="J298" s="21"/>
    </row>
    <row r="299" spans="5:10">
      <c r="E299" s="21"/>
      <c r="F299" s="17"/>
      <c r="G299" s="21"/>
      <c r="H299" s="21"/>
      <c r="I299" s="21"/>
      <c r="J299" s="21"/>
    </row>
    <row r="300" spans="5:10">
      <c r="E300" s="21"/>
      <c r="F300" s="17"/>
      <c r="G300" s="21"/>
      <c r="H300" s="21"/>
      <c r="I300" s="21"/>
      <c r="J300" s="21"/>
    </row>
    <row r="301" spans="5:10">
      <c r="E301" s="21"/>
      <c r="F301" s="17"/>
      <c r="G301" s="21"/>
      <c r="H301" s="21"/>
      <c r="I301" s="21"/>
      <c r="J301" s="21"/>
    </row>
    <row r="302" spans="5:10">
      <c r="E302" s="21"/>
      <c r="F302" s="17"/>
      <c r="G302" s="21"/>
      <c r="H302" s="21"/>
      <c r="I302" s="21"/>
      <c r="J302" s="21"/>
    </row>
    <row r="303" spans="5:10">
      <c r="E303" s="21"/>
      <c r="F303" s="17"/>
      <c r="G303" s="21"/>
      <c r="H303" s="21"/>
      <c r="I303" s="21"/>
      <c r="J303" s="21"/>
    </row>
    <row r="304" spans="5:10">
      <c r="E304" s="21"/>
      <c r="F304" s="17"/>
      <c r="G304" s="21"/>
      <c r="H304" s="21"/>
      <c r="I304" s="21"/>
      <c r="J304" s="21"/>
    </row>
    <row r="305" spans="5:10">
      <c r="E305" s="21"/>
      <c r="F305" s="17"/>
      <c r="G305" s="21"/>
      <c r="H305" s="21"/>
      <c r="I305" s="21"/>
      <c r="J305" s="21"/>
    </row>
    <row r="306" spans="5:10">
      <c r="E306" s="21"/>
      <c r="F306" s="17"/>
      <c r="G306" s="21"/>
      <c r="H306" s="21"/>
      <c r="I306" s="21"/>
      <c r="J306" s="21"/>
    </row>
    <row r="307" spans="5:10">
      <c r="E307" s="21"/>
      <c r="F307" s="17"/>
      <c r="G307" s="21"/>
      <c r="H307" s="21"/>
      <c r="I307" s="21"/>
      <c r="J307" s="21"/>
    </row>
    <row r="308" spans="5:10">
      <c r="E308" s="21"/>
      <c r="F308" s="17"/>
      <c r="G308" s="21"/>
      <c r="H308" s="21"/>
      <c r="I308" s="21"/>
      <c r="J308" s="21"/>
    </row>
    <row r="309" spans="5:10">
      <c r="E309" s="21"/>
      <c r="F309" s="17"/>
      <c r="G309" s="21"/>
      <c r="H309" s="21"/>
      <c r="I309" s="21"/>
      <c r="J309" s="21"/>
    </row>
    <row r="310" spans="5:10">
      <c r="E310" s="21"/>
      <c r="F310" s="17"/>
      <c r="G310" s="21"/>
      <c r="H310" s="21"/>
      <c r="I310" s="21"/>
      <c r="J310" s="21"/>
    </row>
    <row r="311" spans="5:10">
      <c r="E311" s="21"/>
      <c r="F311" s="17"/>
      <c r="G311" s="21"/>
      <c r="H311" s="21"/>
      <c r="I311" s="21"/>
      <c r="J311" s="21"/>
    </row>
    <row r="312" spans="5:10">
      <c r="E312" s="21"/>
      <c r="F312" s="17"/>
      <c r="G312" s="21"/>
      <c r="H312" s="21"/>
      <c r="I312" s="21"/>
      <c r="J312" s="21"/>
    </row>
    <row r="313" spans="5:10">
      <c r="E313" s="21"/>
      <c r="F313" s="17"/>
      <c r="G313" s="21"/>
      <c r="H313" s="21"/>
      <c r="I313" s="21"/>
      <c r="J313" s="21"/>
    </row>
    <row r="314" spans="5:10">
      <c r="E314" s="21"/>
      <c r="F314" s="17"/>
      <c r="G314" s="21"/>
      <c r="H314" s="21"/>
      <c r="I314" s="21"/>
      <c r="J314" s="21"/>
    </row>
    <row r="315" spans="5:10">
      <c r="E315" s="21"/>
      <c r="F315" s="17"/>
      <c r="G315" s="21"/>
      <c r="H315" s="21"/>
      <c r="I315" s="21"/>
      <c r="J315" s="21"/>
    </row>
    <row r="316" spans="5:10">
      <c r="E316" s="21"/>
      <c r="F316" s="17"/>
      <c r="G316" s="21"/>
      <c r="H316" s="21"/>
      <c r="I316" s="21"/>
      <c r="J316" s="21"/>
    </row>
    <row r="317" spans="5:10">
      <c r="E317" s="21"/>
      <c r="F317" s="17"/>
      <c r="G317" s="21"/>
      <c r="H317" s="21"/>
      <c r="I317" s="21"/>
      <c r="J317" s="21"/>
    </row>
    <row r="318" spans="5:10">
      <c r="E318" s="21"/>
      <c r="F318" s="17"/>
      <c r="G318" s="21"/>
      <c r="H318" s="21"/>
      <c r="I318" s="21"/>
      <c r="J318" s="21"/>
    </row>
    <row r="319" spans="5:10">
      <c r="E319" s="21"/>
      <c r="F319" s="17"/>
      <c r="G319" s="21"/>
      <c r="H319" s="21"/>
      <c r="I319" s="21"/>
      <c r="J319" s="21"/>
    </row>
    <row r="320" spans="5:10">
      <c r="E320" s="21"/>
      <c r="F320" s="17"/>
      <c r="G320" s="21"/>
      <c r="H320" s="21"/>
      <c r="I320" s="21"/>
      <c r="J320" s="21"/>
    </row>
    <row r="321" spans="5:10">
      <c r="E321" s="21"/>
      <c r="F321" s="17"/>
      <c r="G321" s="21"/>
      <c r="H321" s="21"/>
      <c r="I321" s="21"/>
      <c r="J321" s="21"/>
    </row>
    <row r="322" spans="5:10">
      <c r="E322" s="21"/>
      <c r="F322" s="17"/>
      <c r="G322" s="21"/>
      <c r="H322" s="21"/>
      <c r="I322" s="21"/>
      <c r="J322" s="21"/>
    </row>
    <row r="323" spans="5:10">
      <c r="E323" s="21"/>
      <c r="F323" s="17"/>
      <c r="G323" s="21"/>
      <c r="H323" s="21"/>
      <c r="I323" s="21"/>
      <c r="J323" s="21"/>
    </row>
    <row r="324" spans="5:10">
      <c r="E324" s="21"/>
      <c r="F324" s="17"/>
      <c r="G324" s="21"/>
      <c r="H324" s="21"/>
      <c r="I324" s="21"/>
      <c r="J324" s="21"/>
    </row>
    <row r="325" spans="5:10">
      <c r="E325" s="21"/>
      <c r="F325" s="17"/>
      <c r="G325" s="21"/>
      <c r="H325" s="21"/>
      <c r="I325" s="21"/>
      <c r="J325" s="21"/>
    </row>
    <row r="326" spans="5:10">
      <c r="E326" s="21"/>
      <c r="F326" s="17"/>
      <c r="G326" s="21"/>
      <c r="H326" s="21"/>
      <c r="I326" s="21"/>
      <c r="J326" s="21"/>
    </row>
    <row r="327" spans="5:10">
      <c r="E327" s="21"/>
      <c r="F327" s="17"/>
      <c r="G327" s="21"/>
      <c r="H327" s="21"/>
      <c r="I327" s="21"/>
      <c r="J327" s="21"/>
    </row>
    <row r="328" spans="5:10">
      <c r="E328" s="21"/>
      <c r="F328" s="17"/>
      <c r="G328" s="21"/>
      <c r="H328" s="21"/>
      <c r="I328" s="21"/>
      <c r="J328" s="21"/>
    </row>
    <row r="329" spans="5:10">
      <c r="E329" s="21"/>
      <c r="F329" s="17"/>
      <c r="G329" s="21"/>
      <c r="H329" s="21"/>
      <c r="I329" s="21"/>
      <c r="J329" s="21"/>
    </row>
    <row r="330" spans="5:10">
      <c r="E330" s="21"/>
      <c r="F330" s="17"/>
      <c r="G330" s="21"/>
      <c r="H330" s="21"/>
      <c r="I330" s="21"/>
      <c r="J330" s="21"/>
    </row>
    <row r="331" spans="5:10">
      <c r="E331" s="21"/>
      <c r="F331" s="17"/>
      <c r="G331" s="21"/>
      <c r="H331" s="21"/>
      <c r="I331" s="21"/>
      <c r="J331" s="21"/>
    </row>
    <row r="332" spans="5:10">
      <c r="E332" s="21"/>
      <c r="F332" s="17"/>
      <c r="G332" s="21"/>
      <c r="H332" s="21"/>
      <c r="I332" s="21"/>
      <c r="J332" s="21"/>
    </row>
    <row r="333" spans="5:10">
      <c r="E333" s="21"/>
      <c r="F333" s="17"/>
      <c r="G333" s="21"/>
      <c r="H333" s="21"/>
      <c r="I333" s="21"/>
      <c r="J333" s="21"/>
    </row>
    <row r="334" spans="5:10">
      <c r="E334" s="21"/>
      <c r="F334" s="17"/>
      <c r="G334" s="21"/>
      <c r="H334" s="21"/>
      <c r="I334" s="21"/>
      <c r="J334" s="21"/>
    </row>
    <row r="335" spans="5:10">
      <c r="E335" s="21"/>
      <c r="F335" s="17"/>
      <c r="G335" s="21"/>
      <c r="H335" s="21"/>
      <c r="I335" s="21"/>
      <c r="J335" s="21"/>
    </row>
    <row r="336" spans="5:10">
      <c r="E336" s="21"/>
      <c r="F336" s="17"/>
      <c r="G336" s="21"/>
      <c r="H336" s="21"/>
      <c r="I336" s="21"/>
      <c r="J336" s="21"/>
    </row>
    <row r="337" spans="5:10">
      <c r="E337" s="21"/>
      <c r="F337" s="17"/>
      <c r="G337" s="21"/>
      <c r="H337" s="21"/>
      <c r="I337" s="21"/>
      <c r="J337" s="21"/>
    </row>
    <row r="338" spans="5:10">
      <c r="E338" s="21"/>
      <c r="F338" s="17"/>
      <c r="G338" s="21"/>
      <c r="H338" s="21"/>
      <c r="I338" s="21"/>
      <c r="J338" s="21"/>
    </row>
    <row r="339" spans="5:10">
      <c r="E339" s="21"/>
      <c r="F339" s="17"/>
      <c r="G339" s="21"/>
      <c r="H339" s="21"/>
      <c r="I339" s="21"/>
      <c r="J339" s="21"/>
    </row>
    <row r="340" spans="5:10">
      <c r="E340" s="21"/>
      <c r="F340" s="17"/>
      <c r="G340" s="21"/>
      <c r="H340" s="21"/>
      <c r="I340" s="21"/>
      <c r="J340" s="21"/>
    </row>
    <row r="341" spans="5:10">
      <c r="E341" s="21"/>
      <c r="F341" s="17"/>
      <c r="G341" s="21"/>
      <c r="H341" s="21"/>
      <c r="I341" s="21"/>
      <c r="J341" s="21"/>
    </row>
    <row r="342" spans="5:10">
      <c r="E342" s="21"/>
      <c r="F342" s="17"/>
      <c r="G342" s="21"/>
      <c r="H342" s="21"/>
      <c r="I342" s="21"/>
      <c r="J342" s="21"/>
    </row>
    <row r="343" spans="5:10">
      <c r="E343" s="21"/>
      <c r="F343" s="17"/>
      <c r="G343" s="21"/>
      <c r="H343" s="21"/>
      <c r="I343" s="21"/>
      <c r="J343" s="21"/>
    </row>
    <row r="344" spans="5:10">
      <c r="E344" s="21"/>
      <c r="F344" s="17"/>
      <c r="G344" s="21"/>
      <c r="H344" s="21"/>
      <c r="I344" s="21"/>
      <c r="J344" s="21"/>
    </row>
    <row r="345" spans="5:10">
      <c r="E345" s="21"/>
      <c r="F345" s="17"/>
      <c r="G345" s="21"/>
      <c r="H345" s="21"/>
      <c r="I345" s="21"/>
      <c r="J345" s="21"/>
    </row>
    <row r="346" spans="5:10">
      <c r="E346" s="21"/>
      <c r="F346" s="17"/>
      <c r="G346" s="21"/>
      <c r="H346" s="21"/>
      <c r="I346" s="21"/>
      <c r="J346" s="21"/>
    </row>
    <row r="347" spans="5:10">
      <c r="E347" s="21"/>
      <c r="F347" s="17"/>
      <c r="G347" s="21"/>
      <c r="H347" s="21"/>
      <c r="I347" s="21"/>
      <c r="J347" s="21"/>
    </row>
    <row r="348" spans="5:10">
      <c r="E348" s="21"/>
      <c r="F348" s="17"/>
      <c r="G348" s="21"/>
      <c r="H348" s="21"/>
      <c r="I348" s="21"/>
      <c r="J348" s="21"/>
    </row>
    <row r="349" spans="5:10">
      <c r="E349" s="21"/>
      <c r="F349" s="17"/>
      <c r="G349" s="21"/>
      <c r="H349" s="21"/>
      <c r="I349" s="21"/>
      <c r="J349" s="21"/>
    </row>
    <row r="350" spans="5:10">
      <c r="E350" s="21"/>
      <c r="F350" s="17"/>
      <c r="G350" s="21"/>
      <c r="H350" s="21"/>
      <c r="I350" s="21"/>
      <c r="J350" s="21"/>
    </row>
    <row r="351" spans="5:10">
      <c r="E351" s="21"/>
      <c r="F351" s="17"/>
      <c r="G351" s="21"/>
      <c r="H351" s="21"/>
      <c r="I351" s="21"/>
      <c r="J351" s="21"/>
    </row>
    <row r="352" spans="5:10">
      <c r="E352" s="21"/>
      <c r="F352" s="17"/>
      <c r="G352" s="21"/>
      <c r="H352" s="21"/>
      <c r="I352" s="21"/>
      <c r="J352" s="21"/>
    </row>
    <row r="353" spans="5:10">
      <c r="E353" s="21"/>
      <c r="F353" s="17"/>
      <c r="G353" s="21"/>
      <c r="H353" s="21"/>
      <c r="I353" s="21"/>
      <c r="J353" s="21"/>
    </row>
    <row r="354" spans="5:10">
      <c r="E354" s="21"/>
      <c r="F354" s="17"/>
      <c r="G354" s="21"/>
      <c r="H354" s="21"/>
      <c r="I354" s="21"/>
      <c r="J354" s="21"/>
    </row>
    <row r="355" spans="5:10">
      <c r="E355" s="21"/>
      <c r="F355" s="17"/>
      <c r="G355" s="21"/>
      <c r="H355" s="21"/>
      <c r="I355" s="21"/>
      <c r="J355" s="21"/>
    </row>
    <row r="356" spans="5:10">
      <c r="E356" s="21"/>
      <c r="F356" s="17"/>
      <c r="G356" s="21"/>
      <c r="H356" s="21"/>
      <c r="I356" s="21"/>
      <c r="J356" s="21"/>
    </row>
    <row r="357" spans="5:10">
      <c r="E357" s="21"/>
      <c r="F357" s="17"/>
      <c r="G357" s="21"/>
      <c r="H357" s="21"/>
      <c r="I357" s="21"/>
      <c r="J357" s="21"/>
    </row>
    <row r="358" spans="5:10">
      <c r="E358" s="21"/>
      <c r="F358" s="17"/>
      <c r="G358" s="21"/>
      <c r="H358" s="21"/>
      <c r="I358" s="21"/>
      <c r="J358" s="21"/>
    </row>
    <row r="359" spans="5:10">
      <c r="E359" s="21"/>
      <c r="F359" s="17"/>
      <c r="G359" s="21"/>
      <c r="H359" s="21"/>
      <c r="I359" s="21"/>
      <c r="J359" s="21"/>
    </row>
    <row r="360" spans="5:10">
      <c r="E360" s="21"/>
      <c r="F360" s="17"/>
      <c r="G360" s="21"/>
      <c r="H360" s="21"/>
      <c r="I360" s="21"/>
      <c r="J360" s="21"/>
    </row>
    <row r="361" spans="5:10">
      <c r="E361" s="21"/>
      <c r="F361" s="17"/>
      <c r="G361" s="21"/>
      <c r="H361" s="21"/>
      <c r="I361" s="21"/>
      <c r="J361" s="21"/>
    </row>
    <row r="362" spans="5:10">
      <c r="E362" s="21"/>
      <c r="F362" s="17"/>
      <c r="G362" s="21"/>
      <c r="H362" s="21"/>
      <c r="I362" s="21"/>
      <c r="J362" s="21"/>
    </row>
    <row r="363" spans="5:10">
      <c r="E363" s="21"/>
      <c r="F363" s="17"/>
      <c r="G363" s="21"/>
      <c r="H363" s="21"/>
      <c r="I363" s="21"/>
      <c r="J363" s="21"/>
    </row>
    <row r="364" spans="5:10">
      <c r="E364" s="21"/>
      <c r="F364" s="17"/>
      <c r="G364" s="21"/>
      <c r="H364" s="21"/>
      <c r="I364" s="21"/>
      <c r="J364" s="21"/>
    </row>
    <row r="365" spans="5:10">
      <c r="E365" s="21"/>
      <c r="F365" s="17"/>
      <c r="G365" s="21"/>
      <c r="H365" s="21"/>
      <c r="I365" s="21"/>
      <c r="J365" s="21"/>
    </row>
    <row r="366" spans="5:10">
      <c r="E366" s="21"/>
      <c r="F366" s="17"/>
      <c r="G366" s="21"/>
      <c r="H366" s="21"/>
      <c r="I366" s="21"/>
      <c r="J366" s="21"/>
    </row>
    <row r="367" spans="5:10">
      <c r="E367" s="21"/>
      <c r="F367" s="17"/>
      <c r="G367" s="21"/>
      <c r="H367" s="21"/>
      <c r="I367" s="21"/>
      <c r="J367" s="21"/>
    </row>
    <row r="368" spans="5:10">
      <c r="E368" s="21"/>
      <c r="F368" s="17"/>
      <c r="G368" s="21"/>
      <c r="H368" s="21"/>
      <c r="I368" s="21"/>
      <c r="J368" s="21"/>
    </row>
    <row r="369" spans="5:10">
      <c r="E369" s="21"/>
      <c r="F369" s="17"/>
      <c r="G369" s="21"/>
      <c r="H369" s="21"/>
      <c r="I369" s="21"/>
      <c r="J369" s="21"/>
    </row>
    <row r="370" spans="5:10">
      <c r="E370" s="21"/>
      <c r="F370" s="17"/>
      <c r="G370" s="21"/>
      <c r="H370" s="21"/>
      <c r="I370" s="21"/>
      <c r="J370" s="21"/>
    </row>
    <row r="371" spans="5:10">
      <c r="E371" s="21"/>
      <c r="F371" s="17"/>
      <c r="G371" s="21"/>
      <c r="H371" s="21"/>
      <c r="I371" s="21"/>
      <c r="J371" s="21"/>
    </row>
    <row r="372" spans="5:10">
      <c r="E372" s="21"/>
      <c r="F372" s="17"/>
      <c r="G372" s="21"/>
      <c r="H372" s="21"/>
      <c r="I372" s="21"/>
      <c r="J372" s="21"/>
    </row>
    <row r="373" spans="5:10">
      <c r="E373" s="21"/>
      <c r="F373" s="17"/>
      <c r="G373" s="21"/>
      <c r="H373" s="21"/>
      <c r="I373" s="21"/>
      <c r="J373" s="21"/>
    </row>
    <row r="374" spans="5:10">
      <c r="E374" s="21"/>
      <c r="F374" s="17"/>
      <c r="G374" s="21"/>
      <c r="H374" s="21"/>
      <c r="I374" s="21"/>
      <c r="J374" s="21"/>
    </row>
    <row r="375" spans="5:10">
      <c r="E375" s="21"/>
      <c r="F375" s="17"/>
      <c r="G375" s="21"/>
      <c r="H375" s="21"/>
      <c r="I375" s="21"/>
      <c r="J375" s="21"/>
    </row>
    <row r="376" spans="5:10">
      <c r="E376" s="21"/>
      <c r="F376" s="17"/>
      <c r="G376" s="21"/>
      <c r="H376" s="21"/>
      <c r="I376" s="21"/>
      <c r="J376" s="21"/>
    </row>
    <row r="377" spans="5:10">
      <c r="E377" s="21"/>
      <c r="F377" s="17"/>
      <c r="G377" s="21"/>
      <c r="H377" s="21"/>
      <c r="I377" s="21"/>
      <c r="J377" s="21"/>
    </row>
    <row r="378" spans="5:10">
      <c r="E378" s="21"/>
      <c r="F378" s="17"/>
      <c r="G378" s="21"/>
      <c r="H378" s="21"/>
      <c r="I378" s="21"/>
      <c r="J378" s="21"/>
    </row>
    <row r="379" spans="5:10">
      <c r="E379" s="21"/>
      <c r="F379" s="17"/>
      <c r="G379" s="21"/>
      <c r="H379" s="21"/>
      <c r="I379" s="21"/>
      <c r="J379" s="21"/>
    </row>
    <row r="380" spans="5:10">
      <c r="E380" s="21"/>
      <c r="F380" s="17"/>
      <c r="G380" s="21"/>
      <c r="H380" s="21"/>
      <c r="I380" s="21"/>
      <c r="J380" s="21"/>
    </row>
    <row r="381" spans="5:10">
      <c r="E381" s="21"/>
      <c r="F381" s="17"/>
      <c r="G381" s="21"/>
      <c r="H381" s="21"/>
      <c r="I381" s="21"/>
      <c r="J381" s="21"/>
    </row>
    <row r="382" spans="5:10">
      <c r="E382" s="21"/>
      <c r="F382" s="17"/>
      <c r="G382" s="21"/>
      <c r="H382" s="21"/>
      <c r="I382" s="21"/>
      <c r="J382" s="21"/>
    </row>
    <row r="383" spans="5:10">
      <c r="E383" s="21"/>
      <c r="F383" s="17"/>
      <c r="G383" s="21"/>
      <c r="H383" s="21"/>
      <c r="I383" s="21"/>
      <c r="J383" s="21"/>
    </row>
    <row r="384" spans="5:10">
      <c r="E384" s="21"/>
      <c r="F384" s="17"/>
      <c r="G384" s="21"/>
      <c r="H384" s="21"/>
      <c r="I384" s="21"/>
      <c r="J384" s="21"/>
    </row>
    <row r="385" spans="5:10">
      <c r="E385" s="21"/>
      <c r="F385" s="17"/>
      <c r="G385" s="21"/>
      <c r="H385" s="21"/>
      <c r="I385" s="21"/>
      <c r="J385" s="21"/>
    </row>
    <row r="386" spans="5:10">
      <c r="E386" s="21"/>
      <c r="F386" s="17"/>
      <c r="G386" s="21"/>
      <c r="H386" s="21"/>
      <c r="I386" s="21"/>
      <c r="J386" s="21"/>
    </row>
    <row r="387" spans="5:10">
      <c r="E387" s="21"/>
      <c r="F387" s="17"/>
      <c r="G387" s="21"/>
      <c r="H387" s="21"/>
      <c r="I387" s="21"/>
      <c r="J387" s="21"/>
    </row>
    <row r="388" spans="5:10">
      <c r="E388" s="21"/>
      <c r="F388" s="17"/>
      <c r="G388" s="21"/>
      <c r="H388" s="21"/>
      <c r="I388" s="21"/>
      <c r="J388" s="21"/>
    </row>
    <row r="389" spans="5:10">
      <c r="E389" s="21"/>
      <c r="F389" s="17"/>
      <c r="G389" s="21"/>
      <c r="H389" s="21"/>
      <c r="I389" s="21"/>
      <c r="J389" s="21"/>
    </row>
    <row r="390" spans="5:10">
      <c r="E390" s="21"/>
      <c r="F390" s="17"/>
      <c r="G390" s="21"/>
      <c r="H390" s="21"/>
      <c r="I390" s="21"/>
      <c r="J390" s="21"/>
    </row>
    <row r="391" spans="5:10">
      <c r="E391" s="21"/>
      <c r="F391" s="17"/>
      <c r="G391" s="21"/>
      <c r="H391" s="21"/>
      <c r="I391" s="21"/>
      <c r="J391" s="21"/>
    </row>
    <row r="392" spans="5:10">
      <c r="E392" s="21"/>
      <c r="F392" s="17"/>
      <c r="G392" s="21"/>
      <c r="H392" s="21"/>
      <c r="I392" s="21"/>
      <c r="J392" s="21"/>
    </row>
    <row r="393" spans="5:10">
      <c r="E393" s="21"/>
      <c r="F393" s="17"/>
      <c r="G393" s="21"/>
      <c r="H393" s="21"/>
      <c r="I393" s="21"/>
      <c r="J393" s="21"/>
    </row>
    <row r="394" spans="5:10">
      <c r="E394" s="21"/>
      <c r="F394" s="17"/>
      <c r="G394" s="21"/>
      <c r="H394" s="21"/>
      <c r="I394" s="21"/>
      <c r="J394" s="21"/>
    </row>
    <row r="395" spans="5:10">
      <c r="E395" s="21"/>
      <c r="F395" s="17"/>
      <c r="G395" s="21"/>
      <c r="H395" s="21"/>
      <c r="I395" s="21"/>
      <c r="J395" s="21"/>
    </row>
    <row r="396" spans="5:10">
      <c r="E396" s="21"/>
      <c r="F396" s="17"/>
      <c r="G396" s="21"/>
      <c r="H396" s="21"/>
      <c r="I396" s="21"/>
      <c r="J396" s="21"/>
    </row>
    <row r="397" spans="5:10">
      <c r="E397" s="21"/>
      <c r="F397" s="17"/>
      <c r="G397" s="21"/>
      <c r="H397" s="21"/>
      <c r="I397" s="21"/>
      <c r="J397" s="21"/>
    </row>
    <row r="398" spans="5:10">
      <c r="E398" s="21"/>
      <c r="F398" s="17"/>
      <c r="G398" s="21"/>
      <c r="H398" s="21"/>
      <c r="I398" s="21"/>
      <c r="J398" s="21"/>
    </row>
    <row r="399" spans="5:10">
      <c r="E399" s="21"/>
      <c r="F399" s="17"/>
      <c r="G399" s="21"/>
      <c r="H399" s="21"/>
      <c r="I399" s="21"/>
      <c r="J399" s="21"/>
    </row>
    <row r="400" spans="5:10">
      <c r="E400" s="21"/>
      <c r="F400" s="17"/>
      <c r="G400" s="21"/>
      <c r="H400" s="21"/>
      <c r="I400" s="21"/>
      <c r="J400" s="21"/>
    </row>
    <row r="401" spans="5:10">
      <c r="E401" s="21"/>
      <c r="F401" s="17"/>
      <c r="G401" s="21"/>
      <c r="H401" s="21"/>
      <c r="I401" s="21"/>
      <c r="J401" s="21"/>
    </row>
    <row r="402" spans="5:10">
      <c r="E402" s="21"/>
      <c r="F402" s="17"/>
      <c r="G402" s="21"/>
      <c r="H402" s="21"/>
      <c r="I402" s="21"/>
      <c r="J402" s="21"/>
    </row>
    <row r="403" spans="5:10">
      <c r="E403" s="21"/>
      <c r="F403" s="17"/>
      <c r="G403" s="21"/>
      <c r="H403" s="21"/>
      <c r="I403" s="21"/>
      <c r="J403" s="21"/>
    </row>
    <row r="404" spans="5:10">
      <c r="E404" s="21"/>
      <c r="F404" s="17"/>
      <c r="G404" s="21"/>
      <c r="H404" s="21"/>
      <c r="I404" s="21"/>
      <c r="J404" s="21"/>
    </row>
    <row r="405" spans="5:10">
      <c r="E405" s="21"/>
      <c r="F405" s="17"/>
      <c r="G405" s="21"/>
      <c r="H405" s="21"/>
      <c r="I405" s="21"/>
      <c r="J405" s="21"/>
    </row>
    <row r="406" spans="5:10">
      <c r="E406" s="21"/>
      <c r="F406" s="17"/>
      <c r="G406" s="21"/>
      <c r="H406" s="21"/>
      <c r="I406" s="21"/>
      <c r="J406" s="21"/>
    </row>
    <row r="407" spans="5:10">
      <c r="E407" s="21"/>
      <c r="F407" s="17"/>
      <c r="G407" s="21"/>
      <c r="H407" s="21"/>
      <c r="I407" s="21"/>
      <c r="J407" s="21"/>
    </row>
    <row r="408" spans="5:10">
      <c r="E408" s="21"/>
      <c r="F408" s="17"/>
      <c r="G408" s="21"/>
      <c r="H408" s="21"/>
      <c r="I408" s="21"/>
      <c r="J408" s="21"/>
    </row>
    <row r="409" spans="5:10">
      <c r="E409" s="21"/>
      <c r="F409" s="17"/>
      <c r="G409" s="21"/>
      <c r="H409" s="21"/>
      <c r="I409" s="21"/>
      <c r="J409" s="21"/>
    </row>
    <row r="410" spans="5:10">
      <c r="E410" s="21"/>
      <c r="F410" s="17"/>
      <c r="G410" s="21"/>
      <c r="H410" s="21"/>
      <c r="I410" s="21"/>
      <c r="J410" s="21"/>
    </row>
    <row r="411" spans="5:10">
      <c r="E411" s="21"/>
      <c r="F411" s="17"/>
      <c r="G411" s="21"/>
      <c r="H411" s="21"/>
      <c r="I411" s="21"/>
      <c r="J411" s="21"/>
    </row>
    <row r="412" spans="5:10">
      <c r="E412" s="21"/>
      <c r="F412" s="17"/>
      <c r="G412" s="21"/>
      <c r="H412" s="21"/>
      <c r="I412" s="21"/>
      <c r="J412" s="21"/>
    </row>
    <row r="413" spans="5:10">
      <c r="E413" s="21"/>
      <c r="F413" s="17"/>
      <c r="G413" s="21"/>
      <c r="H413" s="21"/>
      <c r="I413" s="21"/>
      <c r="J413" s="21"/>
    </row>
    <row r="414" spans="5:10">
      <c r="E414" s="21"/>
      <c r="F414" s="17"/>
      <c r="G414" s="21"/>
      <c r="H414" s="21"/>
      <c r="I414" s="21"/>
      <c r="J414" s="21"/>
    </row>
    <row r="415" spans="5:10">
      <c r="E415" s="21"/>
      <c r="F415" s="17"/>
      <c r="G415" s="21"/>
      <c r="H415" s="21"/>
      <c r="I415" s="21"/>
      <c r="J415" s="21"/>
    </row>
    <row r="416" spans="5:10">
      <c r="E416" s="21"/>
      <c r="F416" s="17"/>
      <c r="G416" s="21"/>
      <c r="H416" s="21"/>
      <c r="I416" s="21"/>
      <c r="J416" s="21"/>
    </row>
    <row r="417" spans="5:10">
      <c r="E417" s="21"/>
      <c r="F417" s="17"/>
      <c r="G417" s="21"/>
      <c r="H417" s="21"/>
      <c r="I417" s="21"/>
      <c r="J417" s="21"/>
    </row>
    <row r="418" spans="5:10">
      <c r="E418" s="21"/>
      <c r="F418" s="17"/>
      <c r="G418" s="21"/>
      <c r="H418" s="21"/>
      <c r="I418" s="21"/>
      <c r="J418" s="21"/>
    </row>
    <row r="419" spans="5:10">
      <c r="E419" s="21"/>
      <c r="F419" s="17"/>
      <c r="G419" s="21"/>
      <c r="H419" s="21"/>
      <c r="I419" s="21"/>
      <c r="J419" s="21"/>
    </row>
    <row r="420" spans="5:10">
      <c r="E420" s="21"/>
      <c r="F420" s="17"/>
      <c r="G420" s="21"/>
      <c r="H420" s="21"/>
      <c r="I420" s="21"/>
      <c r="J420" s="21"/>
    </row>
    <row r="421" spans="5:10">
      <c r="E421" s="21"/>
      <c r="F421" s="17"/>
      <c r="G421" s="21"/>
      <c r="H421" s="21"/>
      <c r="I421" s="21"/>
      <c r="J421" s="21"/>
    </row>
    <row r="422" spans="5:10">
      <c r="E422" s="21"/>
      <c r="F422" s="17"/>
      <c r="G422" s="21"/>
      <c r="H422" s="21"/>
      <c r="I422" s="21"/>
      <c r="J422" s="21"/>
    </row>
    <row r="423" spans="5:10">
      <c r="E423" s="21"/>
      <c r="F423" s="17"/>
      <c r="G423" s="21"/>
      <c r="H423" s="21"/>
      <c r="I423" s="21"/>
      <c r="J423" s="21"/>
    </row>
    <row r="424" spans="5:10">
      <c r="E424" s="21"/>
      <c r="F424" s="17"/>
      <c r="G424" s="21"/>
      <c r="H424" s="21"/>
      <c r="I424" s="21"/>
      <c r="J424" s="21"/>
    </row>
    <row r="425" spans="5:10">
      <c r="E425" s="21"/>
      <c r="F425" s="17"/>
      <c r="G425" s="21"/>
      <c r="H425" s="21"/>
      <c r="I425" s="21"/>
      <c r="J425" s="21"/>
    </row>
    <row r="426" spans="5:10">
      <c r="E426" s="21"/>
      <c r="F426" s="17"/>
      <c r="G426" s="21"/>
      <c r="H426" s="21"/>
      <c r="I426" s="21"/>
      <c r="J426" s="21"/>
    </row>
    <row r="427" spans="5:10">
      <c r="E427" s="21"/>
      <c r="F427" s="17"/>
      <c r="G427" s="21"/>
      <c r="H427" s="21"/>
      <c r="I427" s="21"/>
      <c r="J427" s="21"/>
    </row>
    <row r="428" spans="5:10">
      <c r="E428" s="21"/>
      <c r="F428" s="17"/>
      <c r="G428" s="21"/>
      <c r="H428" s="21"/>
      <c r="I428" s="21"/>
      <c r="J428" s="21"/>
    </row>
    <row r="429" spans="5:10">
      <c r="E429" s="21"/>
      <c r="F429" s="17"/>
      <c r="G429" s="21"/>
      <c r="H429" s="21"/>
      <c r="I429" s="21"/>
      <c r="J429" s="21"/>
    </row>
    <row r="430" spans="5:10">
      <c r="E430" s="21"/>
      <c r="F430" s="17"/>
      <c r="G430" s="21"/>
      <c r="H430" s="21"/>
      <c r="I430" s="21"/>
      <c r="J430" s="21"/>
    </row>
    <row r="431" spans="5:10">
      <c r="E431" s="21"/>
      <c r="F431" s="17"/>
      <c r="G431" s="21"/>
      <c r="H431" s="21"/>
      <c r="I431" s="21"/>
      <c r="J431" s="21"/>
    </row>
    <row r="432" spans="5: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sheetData>
  <dataConsolidate/>
  <mergeCells count="48">
    <mergeCell ref="H270:H271"/>
    <mergeCell ref="I270:I271"/>
    <mergeCell ref="A272:B272"/>
    <mergeCell ref="A270:B271"/>
    <mergeCell ref="C270:D271"/>
    <mergeCell ref="E270:E271"/>
    <mergeCell ref="F270:F271"/>
    <mergeCell ref="G270:G271"/>
    <mergeCell ref="Z170:AB170"/>
    <mergeCell ref="Z171:AG171"/>
    <mergeCell ref="B190:D190"/>
    <mergeCell ref="B195:D195"/>
    <mergeCell ref="B199:D199"/>
    <mergeCell ref="B6:D6"/>
    <mergeCell ref="A1:J1"/>
    <mergeCell ref="A2:J2"/>
    <mergeCell ref="B3:D3"/>
    <mergeCell ref="B4:D4"/>
    <mergeCell ref="B5:D5"/>
    <mergeCell ref="Z167:AG167"/>
    <mergeCell ref="AH120:AO120"/>
    <mergeCell ref="B7:D7"/>
    <mergeCell ref="A9:A11"/>
    <mergeCell ref="B9:B10"/>
    <mergeCell ref="C9:C10"/>
    <mergeCell ref="A13:J13"/>
    <mergeCell ref="T15:X15"/>
    <mergeCell ref="Z120:AF120"/>
    <mergeCell ref="AH123:AJ123"/>
    <mergeCell ref="S160:U161"/>
    <mergeCell ref="T69:X69"/>
    <mergeCell ref="T95:X95"/>
    <mergeCell ref="T120:X120"/>
    <mergeCell ref="M165:T165"/>
    <mergeCell ref="M166:O166"/>
    <mergeCell ref="M167:O167"/>
    <mergeCell ref="B203:D203"/>
    <mergeCell ref="B207:D207"/>
    <mergeCell ref="A266:B266"/>
    <mergeCell ref="A267:B267"/>
    <mergeCell ref="B217:D217"/>
    <mergeCell ref="L257:R258"/>
    <mergeCell ref="B264:D264"/>
    <mergeCell ref="B225:C225"/>
    <mergeCell ref="B226:C226"/>
    <mergeCell ref="B227:C227"/>
    <mergeCell ref="B237:D237"/>
    <mergeCell ref="B255:D255"/>
  </mergeCells>
  <dataValidations count="3">
    <dataValidation type="list" allowBlank="1" showInputMessage="1" showErrorMessage="1" sqref="B19 B25 B31 B37 B43 B49 B55 B61 B74 B81 B88 B99 B106 B113 B126 B133 B140 B147 B154 B166 B171 B176 B194 B198 B202 B206 A210:A216 D259:D263 D221:D223 D225:D227 D229:D230 D232:D236 D240 D242:D244 D246:D247 D249:D253" xr:uid="{00000000-0002-0000-1E00-000000000000}">
      <formula1>$U$1:$U$3</formula1>
    </dataValidation>
    <dataValidation type="list" allowBlank="1" showInputMessage="1" showErrorMessage="1" promptTitle="College" prompt="Choose college for graduate student.  If tuition is not allowed by sponsor, choose Not Allowed." sqref="C132:C136 C139:C143 C146:C150 C153:C157 C125:C129" xr:uid="{00000000-0002-0000-1E00-000001000000}">
      <formula1>$AH$126:$AH$161</formula1>
    </dataValidation>
    <dataValidation allowBlank="1" sqref="B228:B236" xr:uid="{00000000-0002-0000-1E00-000002000000}"/>
  </dataValidations>
  <pageMargins left="0.25" right="0.25" top="0.75" bottom="0.75" header="0.3" footer="0.3"/>
  <pageSetup scale="89"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pageSetUpPr fitToPage="1"/>
  </sheetPr>
  <dimension ref="A1:AR542"/>
  <sheetViews>
    <sheetView zoomScale="90" zoomScaleNormal="90" workbookViewId="0">
      <selection sqref="A1:O1"/>
    </sheetView>
  </sheetViews>
  <sheetFormatPr defaultColWidth="9.109375" defaultRowHeight="13.2"/>
  <cols>
    <col min="1" max="1" width="30.109375" customWidth="1"/>
    <col min="2" max="2" width="24" customWidth="1"/>
    <col min="3" max="3" width="35.44140625" bestFit="1" customWidth="1"/>
    <col min="4" max="4" width="15.5546875" customWidth="1"/>
    <col min="5" max="5" width="14.6640625" customWidth="1"/>
    <col min="6" max="6" width="14.6640625" style="4" customWidth="1"/>
    <col min="7" max="10" width="14.6640625" customWidth="1"/>
    <col min="11" max="11" width="10.33203125" customWidth="1"/>
    <col min="12" max="12" width="15.6640625" customWidth="1"/>
    <col min="13" max="13" width="16.5546875" customWidth="1"/>
    <col min="14" max="25" width="10.6640625" customWidth="1"/>
    <col min="26" max="26" width="17.88671875" customWidth="1"/>
    <col min="27" max="27" width="18.109375" customWidth="1"/>
    <col min="28" max="33" width="10.6640625" customWidth="1"/>
    <col min="34" max="34" width="36.6640625" bestFit="1" customWidth="1"/>
  </cols>
  <sheetData>
    <row r="1" spans="1:24" s="111" customFormat="1" ht="17.399999999999999">
      <c r="A1" s="611" t="s">
        <v>200</v>
      </c>
      <c r="B1" s="611"/>
      <c r="C1" s="611"/>
      <c r="D1" s="611"/>
      <c r="E1" s="611"/>
      <c r="F1" s="611"/>
      <c r="G1" s="611"/>
      <c r="H1" s="611"/>
      <c r="I1" s="611"/>
      <c r="J1" s="611"/>
      <c r="K1" s="108"/>
      <c r="M1" s="565"/>
      <c r="N1" s="110"/>
      <c r="O1" s="110"/>
      <c r="P1" s="109"/>
      <c r="U1" s="111" t="s">
        <v>328</v>
      </c>
    </row>
    <row r="2" spans="1:24" s="111" customFormat="1" ht="15">
      <c r="A2" s="697" t="s">
        <v>110</v>
      </c>
      <c r="B2" s="697"/>
      <c r="C2" s="697"/>
      <c r="D2" s="697"/>
      <c r="E2" s="697"/>
      <c r="F2" s="697"/>
      <c r="G2" s="697"/>
      <c r="H2" s="697"/>
      <c r="I2" s="697"/>
      <c r="J2" s="697"/>
      <c r="K2" s="1"/>
      <c r="L2" s="1"/>
      <c r="M2" s="1"/>
      <c r="N2" s="1"/>
      <c r="O2" s="1"/>
      <c r="P2" s="1"/>
      <c r="Q2" s="1"/>
      <c r="U2" s="111" t="s">
        <v>329</v>
      </c>
    </row>
    <row r="3" spans="1:24" s="111" customFormat="1" ht="15.6">
      <c r="A3" s="108" t="s">
        <v>79</v>
      </c>
      <c r="B3" s="643">
        <v>2104048</v>
      </c>
      <c r="C3" s="643"/>
      <c r="D3" s="643"/>
      <c r="G3" s="108"/>
      <c r="I3" s="108"/>
      <c r="J3" s="130"/>
      <c r="K3" s="108"/>
      <c r="L3" s="110"/>
      <c r="M3" s="110"/>
      <c r="N3" s="110"/>
      <c r="O3" s="110"/>
      <c r="P3" s="110"/>
      <c r="Q3" s="109"/>
      <c r="U3" s="111" t="s">
        <v>330</v>
      </c>
    </row>
    <row r="4" spans="1:24" s="111" customFormat="1" ht="15.6">
      <c r="A4" s="108" t="s">
        <v>70</v>
      </c>
      <c r="B4" s="681" t="s">
        <v>346</v>
      </c>
      <c r="C4" s="681"/>
      <c r="D4" s="681"/>
    </row>
    <row r="5" spans="1:24" s="111" customFormat="1" ht="15.6">
      <c r="A5" s="108" t="s">
        <v>84</v>
      </c>
      <c r="B5" s="681" t="s">
        <v>344</v>
      </c>
      <c r="C5" s="681"/>
      <c r="D5" s="681"/>
      <c r="F5" s="109"/>
      <c r="K5" s="108"/>
    </row>
    <row r="6" spans="1:24" s="111" customFormat="1" ht="15.6">
      <c r="A6" s="108" t="s">
        <v>182</v>
      </c>
      <c r="B6" s="609"/>
      <c r="C6" s="609"/>
      <c r="D6" s="609"/>
      <c r="K6" s="108"/>
    </row>
    <row r="7" spans="1:24" s="111" customFormat="1" ht="15.6">
      <c r="A7" s="108" t="s">
        <v>248</v>
      </c>
      <c r="B7" s="644"/>
      <c r="C7" s="644"/>
      <c r="D7" s="644"/>
      <c r="K7" s="108"/>
    </row>
    <row r="8" spans="1:24" s="111" customFormat="1" ht="15.6">
      <c r="A8" s="108"/>
      <c r="B8" s="130"/>
      <c r="C8" s="130"/>
      <c r="D8" s="130"/>
      <c r="F8" s="109"/>
      <c r="K8" s="108"/>
      <c r="L8" s="293"/>
    </row>
    <row r="9" spans="1:24" s="111" customFormat="1" ht="15.6">
      <c r="A9" s="683" t="s">
        <v>331</v>
      </c>
      <c r="B9" s="684" t="s">
        <v>332</v>
      </c>
      <c r="C9" s="684" t="s">
        <v>333</v>
      </c>
      <c r="D9" s="130"/>
      <c r="F9" s="109"/>
      <c r="K9" s="108"/>
      <c r="L9" s="293"/>
    </row>
    <row r="10" spans="1:24" s="111" customFormat="1" ht="15.6">
      <c r="A10" s="683"/>
      <c r="B10" s="684"/>
      <c r="C10" s="684"/>
      <c r="D10" s="130"/>
      <c r="F10" s="109"/>
      <c r="K10" s="108"/>
      <c r="L10" s="293"/>
    </row>
    <row r="11" spans="1:24" s="111" customFormat="1" ht="15.6">
      <c r="A11" s="683"/>
      <c r="B11" s="493">
        <f>J19+J22</f>
        <v>0</v>
      </c>
      <c r="C11" s="493">
        <v>0</v>
      </c>
      <c r="D11" s="495"/>
      <c r="F11" s="109"/>
      <c r="K11" s="108"/>
      <c r="L11" s="293"/>
    </row>
    <row r="12" spans="1:24" s="111" customFormat="1" ht="16.2" thickBot="1">
      <c r="A12" s="108"/>
      <c r="B12" s="130"/>
      <c r="C12" s="130"/>
      <c r="D12" s="130"/>
      <c r="F12" s="109"/>
      <c r="K12" s="108"/>
      <c r="L12" s="293"/>
    </row>
    <row r="13" spans="1:24" ht="15" customHeight="1" thickBot="1">
      <c r="A13" s="612" t="s">
        <v>183</v>
      </c>
      <c r="B13" s="612"/>
      <c r="C13" s="612"/>
      <c r="D13" s="612"/>
      <c r="E13" s="612"/>
      <c r="F13" s="612"/>
      <c r="G13" s="612"/>
      <c r="H13" s="612"/>
      <c r="I13" s="612"/>
      <c r="J13" s="612"/>
      <c r="K13" s="107"/>
      <c r="M13" s="37" t="s">
        <v>74</v>
      </c>
      <c r="N13" s="38"/>
      <c r="O13" s="39"/>
      <c r="P13" s="225">
        <f>'Cumulative Budget Request '!Q6</f>
        <v>566</v>
      </c>
    </row>
    <row r="14" spans="1:24" ht="13.8" thickBot="1">
      <c r="J14" s="33"/>
      <c r="M14" s="40" t="s">
        <v>75</v>
      </c>
      <c r="N14" s="41"/>
      <c r="O14" s="41"/>
      <c r="P14" s="226">
        <f>'Cumulative Budget Request '!Q7</f>
        <v>0.03</v>
      </c>
    </row>
    <row r="15" spans="1:24">
      <c r="A15" s="1" t="s">
        <v>16</v>
      </c>
      <c r="C15" s="58"/>
      <c r="D15" s="58"/>
      <c r="E15" s="8"/>
      <c r="F15" s="8"/>
      <c r="G15" s="8"/>
      <c r="H15" s="8"/>
      <c r="I15" s="8"/>
      <c r="J15" s="45"/>
      <c r="L15" s="58" t="s">
        <v>118</v>
      </c>
      <c r="M15" s="71" t="s">
        <v>80</v>
      </c>
      <c r="N15" s="71"/>
      <c r="O15" s="71" t="s">
        <v>245</v>
      </c>
      <c r="P15" s="71" t="s">
        <v>108</v>
      </c>
      <c r="Q15" s="71" t="s">
        <v>18</v>
      </c>
      <c r="R15" s="71"/>
      <c r="T15" s="660" t="s">
        <v>116</v>
      </c>
      <c r="U15" s="660"/>
      <c r="V15" s="660"/>
      <c r="W15" s="660"/>
      <c r="X15" s="660"/>
    </row>
    <row r="16" spans="1:24">
      <c r="A16" s="1" t="s">
        <v>17</v>
      </c>
      <c r="C16" s="92"/>
      <c r="D16" s="92"/>
      <c r="E16" s="18" t="s">
        <v>2</v>
      </c>
      <c r="F16" s="18" t="s">
        <v>3</v>
      </c>
      <c r="G16" s="18" t="s">
        <v>4</v>
      </c>
      <c r="H16" s="18" t="s">
        <v>8</v>
      </c>
      <c r="I16" s="18" t="s">
        <v>9</v>
      </c>
      <c r="J16" s="46" t="s">
        <v>1</v>
      </c>
      <c r="L16" s="78" t="s">
        <v>117</v>
      </c>
      <c r="M16" s="46" t="s">
        <v>15</v>
      </c>
      <c r="N16" s="46" t="s">
        <v>245</v>
      </c>
      <c r="O16" s="46" t="s">
        <v>101</v>
      </c>
      <c r="P16" s="46" t="s">
        <v>109</v>
      </c>
      <c r="Q16" s="46" t="s">
        <v>111</v>
      </c>
      <c r="R16" s="46" t="s">
        <v>101</v>
      </c>
      <c r="S16" s="23"/>
      <c r="T16" s="24" t="s">
        <v>31</v>
      </c>
      <c r="U16" s="15" t="s">
        <v>32</v>
      </c>
      <c r="V16" s="15" t="s">
        <v>33</v>
      </c>
      <c r="W16" s="15" t="s">
        <v>34</v>
      </c>
      <c r="X16" s="15" t="s">
        <v>35</v>
      </c>
    </row>
    <row r="17" spans="1:28">
      <c r="A17" s="58" t="s">
        <v>61</v>
      </c>
      <c r="B17" s="58" t="s">
        <v>62</v>
      </c>
      <c r="D17" s="4"/>
      <c r="E17" s="3"/>
      <c r="F17" s="3"/>
      <c r="G17" s="3"/>
      <c r="H17" s="3"/>
      <c r="I17" s="3"/>
      <c r="J17" s="47"/>
      <c r="L17" s="24"/>
      <c r="M17" s="63"/>
      <c r="N17" s="63"/>
      <c r="O17" s="63"/>
      <c r="P17" s="229"/>
      <c r="Q17" s="63"/>
      <c r="R17" s="229"/>
      <c r="S17" s="3"/>
      <c r="T17" s="24"/>
      <c r="U17" s="15"/>
      <c r="V17" s="15"/>
      <c r="W17" s="15"/>
      <c r="X17" s="15"/>
      <c r="Y17" s="4"/>
      <c r="Z17" s="4"/>
      <c r="AA17" s="4"/>
      <c r="AB17" s="4"/>
    </row>
    <row r="18" spans="1:28">
      <c r="A18" s="103"/>
      <c r="B18" s="15" t="s">
        <v>334</v>
      </c>
      <c r="D18" s="34" t="s">
        <v>121</v>
      </c>
      <c r="E18" s="100">
        <f>ROUND($Q18*$R18,6)</f>
        <v>0</v>
      </c>
      <c r="F18" s="100">
        <f>ROUND($Q19*$R19,6)</f>
        <v>0</v>
      </c>
      <c r="G18" s="100">
        <f>ROUND($Q20*$R20,6)</f>
        <v>0</v>
      </c>
      <c r="H18" s="100">
        <f>ROUND($Q21*$R21,6)</f>
        <v>0</v>
      </c>
      <c r="I18" s="100">
        <f>ROUND($Q22*$R22,6)</f>
        <v>0</v>
      </c>
      <c r="J18" s="47"/>
      <c r="L18" s="150">
        <v>0</v>
      </c>
      <c r="M18" s="230">
        <f>ROUND(L18/12,2)</f>
        <v>0</v>
      </c>
      <c r="N18" s="230">
        <v>0</v>
      </c>
      <c r="O18" s="224">
        <v>0</v>
      </c>
      <c r="P18" s="227">
        <v>1.03</v>
      </c>
      <c r="Q18" s="228">
        <v>0</v>
      </c>
      <c r="R18" s="224">
        <v>12</v>
      </c>
      <c r="S18" s="3"/>
      <c r="T18" s="25" t="e">
        <f>(E20+E21)/E19</f>
        <v>#DIV/0!</v>
      </c>
      <c r="U18" s="25" t="e">
        <f>(F20+F21)/F19</f>
        <v>#DIV/0!</v>
      </c>
      <c r="V18" s="25" t="e">
        <f>(G20+G21)/G19</f>
        <v>#DIV/0!</v>
      </c>
      <c r="W18" s="25" t="e">
        <f>(H20+H21)/H19</f>
        <v>#DIV/0!</v>
      </c>
      <c r="X18" s="25" t="e">
        <f>(I20+I21)/I19</f>
        <v>#DIV/0!</v>
      </c>
      <c r="Y18" s="4"/>
      <c r="Z18" s="4"/>
      <c r="AA18" s="4"/>
      <c r="AB18" s="4"/>
    </row>
    <row r="19" spans="1:28">
      <c r="B19" s="29" t="s">
        <v>328</v>
      </c>
      <c r="C19" s="100"/>
      <c r="D19" s="74" t="s">
        <v>15</v>
      </c>
      <c r="E19" s="57">
        <f>ROUND((M18+N18)*E18*P18,0)</f>
        <v>0</v>
      </c>
      <c r="F19" s="57">
        <f>ROUND((M18+N18)*F18*P18*P19,0)</f>
        <v>0</v>
      </c>
      <c r="G19" s="57">
        <f>ROUND((M18+N18)*G18*P18*P19*P20,0)</f>
        <v>0</v>
      </c>
      <c r="H19" s="57">
        <f>ROUND((M18+N18)*H18*P18*P19*P20*P21,0)</f>
        <v>0</v>
      </c>
      <c r="I19" s="57">
        <f>ROUND((M18+N18)*I18*P18*P19*P20*P21*P22,0)</f>
        <v>0</v>
      </c>
      <c r="J19" s="172">
        <f>SUM(E19:I19)</f>
        <v>0</v>
      </c>
      <c r="L19" s="231"/>
      <c r="M19" s="63"/>
      <c r="N19" s="63"/>
      <c r="O19" s="63"/>
      <c r="P19" s="227">
        <v>1.03</v>
      </c>
      <c r="Q19" s="228">
        <v>0</v>
      </c>
      <c r="R19" s="224">
        <v>12</v>
      </c>
      <c r="S19" s="17"/>
    </row>
    <row r="20" spans="1:28">
      <c r="A20" s="10"/>
      <c r="B20" s="4"/>
      <c r="C20" s="100"/>
      <c r="D20" s="74" t="s">
        <v>30</v>
      </c>
      <c r="E20" s="57">
        <f>ROUND(E19*$P$13,0)</f>
        <v>0</v>
      </c>
      <c r="F20" s="57">
        <f>ROUND(F19*$P$13,0)</f>
        <v>0</v>
      </c>
      <c r="G20" s="57">
        <f>ROUND(G19*$P$13,0)</f>
        <v>0</v>
      </c>
      <c r="H20" s="57">
        <f>ROUND(H19*$P$13,0)</f>
        <v>0</v>
      </c>
      <c r="I20" s="57">
        <f>ROUND(I19*$P$13,0)</f>
        <v>0</v>
      </c>
      <c r="J20" s="172">
        <f>SUM(E20:I20)</f>
        <v>0</v>
      </c>
      <c r="L20" s="231"/>
      <c r="M20" s="63"/>
      <c r="N20" s="63"/>
      <c r="O20" s="63"/>
      <c r="P20" s="227">
        <v>1.03</v>
      </c>
      <c r="Q20" s="228">
        <v>0</v>
      </c>
      <c r="R20" s="224">
        <v>12</v>
      </c>
      <c r="S20" s="17"/>
      <c r="T20" s="25"/>
      <c r="U20" s="25"/>
      <c r="V20" s="25"/>
      <c r="W20" s="25"/>
      <c r="X20" s="25"/>
    </row>
    <row r="21" spans="1:28" ht="15">
      <c r="A21" s="10"/>
      <c r="B21" s="4"/>
      <c r="C21" s="100"/>
      <c r="D21" s="74" t="s">
        <v>29</v>
      </c>
      <c r="E21" s="184">
        <f>ROUND($P$14*E18,0)</f>
        <v>0</v>
      </c>
      <c r="F21" s="184">
        <f>ROUND($P$14*F18,0)</f>
        <v>0</v>
      </c>
      <c r="G21" s="184">
        <f>ROUND($P$14*G18,0)</f>
        <v>0</v>
      </c>
      <c r="H21" s="184">
        <f>ROUND($P$14*H18,0)</f>
        <v>0</v>
      </c>
      <c r="I21" s="184">
        <f>ROUND($P$14*I18,0)</f>
        <v>0</v>
      </c>
      <c r="J21" s="181">
        <f>SUM(E21:I21)</f>
        <v>0</v>
      </c>
      <c r="L21" s="231"/>
      <c r="M21" s="63"/>
      <c r="N21" s="63"/>
      <c r="O21" s="63"/>
      <c r="P21" s="227">
        <v>1.03</v>
      </c>
      <c r="Q21" s="228">
        <v>0</v>
      </c>
      <c r="R21" s="224">
        <v>12</v>
      </c>
      <c r="S21" s="17"/>
      <c r="T21" s="25"/>
      <c r="U21" s="25"/>
      <c r="V21" s="25"/>
      <c r="W21" s="25"/>
      <c r="X21" s="25"/>
    </row>
    <row r="22" spans="1:28">
      <c r="A22" s="10"/>
      <c r="B22" s="4"/>
      <c r="C22" s="100"/>
      <c r="D22" s="77" t="s">
        <v>171</v>
      </c>
      <c r="E22" s="185">
        <f>SUM(E20:E21)</f>
        <v>0</v>
      </c>
      <c r="F22" s="185">
        <f t="shared" ref="F22:I22" si="0">SUM(F20:F21)</f>
        <v>0</v>
      </c>
      <c r="G22" s="185">
        <f t="shared" si="0"/>
        <v>0</v>
      </c>
      <c r="H22" s="185">
        <f t="shared" si="0"/>
        <v>0</v>
      </c>
      <c r="I22" s="185">
        <f t="shared" si="0"/>
        <v>0</v>
      </c>
      <c r="J22" s="186">
        <f>SUM(J20:J21)</f>
        <v>0</v>
      </c>
      <c r="L22" s="231"/>
      <c r="M22" s="63"/>
      <c r="N22" s="63"/>
      <c r="O22" s="63"/>
      <c r="P22" s="227">
        <v>1.03</v>
      </c>
      <c r="Q22" s="228">
        <v>0</v>
      </c>
      <c r="R22" s="224">
        <v>12</v>
      </c>
      <c r="S22" s="17"/>
      <c r="T22" s="25"/>
      <c r="U22" s="25"/>
      <c r="V22" s="25"/>
      <c r="W22" s="25"/>
      <c r="X22" s="25"/>
    </row>
    <row r="23" spans="1:28">
      <c r="A23" s="10"/>
      <c r="B23" s="4"/>
      <c r="C23" s="100"/>
      <c r="D23" s="74"/>
      <c r="E23" s="17"/>
      <c r="F23" s="17"/>
      <c r="G23" s="17"/>
      <c r="H23" s="17"/>
      <c r="I23" s="17"/>
      <c r="J23" s="26"/>
      <c r="L23" s="231"/>
      <c r="M23" s="63"/>
      <c r="N23" s="63"/>
      <c r="O23" s="63"/>
      <c r="P23" s="32"/>
      <c r="Q23" s="63"/>
      <c r="R23" s="32"/>
      <c r="S23" s="17"/>
      <c r="T23" s="5"/>
      <c r="U23" s="4"/>
    </row>
    <row r="24" spans="1:28">
      <c r="A24" s="494"/>
      <c r="B24" s="15" t="s">
        <v>334</v>
      </c>
      <c r="C24" s="101"/>
      <c r="D24" s="34" t="s">
        <v>121</v>
      </c>
      <c r="E24" s="100">
        <f>ROUND($Q24*$R24,6)</f>
        <v>0</v>
      </c>
      <c r="F24" s="100">
        <f>ROUND($Q25*$R25,6)</f>
        <v>0</v>
      </c>
      <c r="G24" s="100">
        <f>ROUND($Q26*$R26,6)</f>
        <v>0</v>
      </c>
      <c r="H24" s="100">
        <f>ROUND($Q27*$R27,6)</f>
        <v>0</v>
      </c>
      <c r="I24" s="100">
        <f>ROUND($Q28*$R28,6)</f>
        <v>0</v>
      </c>
      <c r="J24" s="47"/>
      <c r="L24" s="150">
        <v>0</v>
      </c>
      <c r="M24" s="230">
        <f>ROUND(L24/12,2)</f>
        <v>0</v>
      </c>
      <c r="N24" s="230">
        <v>0</v>
      </c>
      <c r="O24" s="224">
        <v>0</v>
      </c>
      <c r="P24" s="227">
        <v>1.03</v>
      </c>
      <c r="Q24" s="228">
        <v>0</v>
      </c>
      <c r="R24" s="76">
        <f>$R$18</f>
        <v>12</v>
      </c>
      <c r="S24" s="3"/>
      <c r="T24" s="25" t="e">
        <f>(E26+E27)/E25</f>
        <v>#DIV/0!</v>
      </c>
      <c r="U24" s="25" t="e">
        <f>(F26+F27)/F25</f>
        <v>#DIV/0!</v>
      </c>
      <c r="V24" s="25" t="e">
        <f>(G26+G27)/G25</f>
        <v>#DIV/0!</v>
      </c>
      <c r="W24" s="25" t="e">
        <f>(H26+H27)/H25</f>
        <v>#DIV/0!</v>
      </c>
      <c r="X24" s="25" t="e">
        <f>(I26+I27)/I25</f>
        <v>#DIV/0!</v>
      </c>
    </row>
    <row r="25" spans="1:28">
      <c r="A25" s="10"/>
      <c r="B25" s="29" t="s">
        <v>328</v>
      </c>
      <c r="C25" s="100"/>
      <c r="D25" s="74" t="s">
        <v>15</v>
      </c>
      <c r="E25" s="57">
        <f>ROUND((M24+N24)*E24*P24,0)</f>
        <v>0</v>
      </c>
      <c r="F25" s="57">
        <f>ROUND((M24+N24)*F24*P24*P25,0)</f>
        <v>0</v>
      </c>
      <c r="G25" s="57">
        <f>ROUND((M24+N24)*G24*P24*P25*P26,0)</f>
        <v>0</v>
      </c>
      <c r="H25" s="57">
        <f>ROUND((M24+N24)*H24*P24*P25*P26*P27,0)</f>
        <v>0</v>
      </c>
      <c r="I25" s="57">
        <f>ROUND((M24+N24)*I24*P24*P25*P26*P27*P28,0)</f>
        <v>0</v>
      </c>
      <c r="J25" s="172">
        <f>SUM(E25:I25)</f>
        <v>0</v>
      </c>
      <c r="L25" s="231"/>
      <c r="M25" s="63"/>
      <c r="N25" s="63"/>
      <c r="O25" s="63"/>
      <c r="P25" s="227">
        <v>1.03</v>
      </c>
      <c r="Q25" s="228">
        <v>0</v>
      </c>
      <c r="R25" s="76">
        <f>$R$19</f>
        <v>12</v>
      </c>
      <c r="S25" s="17"/>
    </row>
    <row r="26" spans="1:28" ht="15" customHeight="1">
      <c r="A26" s="10"/>
      <c r="B26" s="4"/>
      <c r="C26" s="100"/>
      <c r="D26" s="74" t="s">
        <v>30</v>
      </c>
      <c r="E26" s="57">
        <f>ROUND(E25*$P$13,0)</f>
        <v>0</v>
      </c>
      <c r="F26" s="57">
        <f>ROUND(F25*$P$13,0)</f>
        <v>0</v>
      </c>
      <c r="G26" s="57">
        <f>ROUND(G25*$P$13,0)</f>
        <v>0</v>
      </c>
      <c r="H26" s="57">
        <f>ROUND(H25*$P$13,0)</f>
        <v>0</v>
      </c>
      <c r="I26" s="57">
        <f>ROUND(I25*$P$13,0)</f>
        <v>0</v>
      </c>
      <c r="J26" s="172">
        <f>SUM(E26:I26)</f>
        <v>0</v>
      </c>
      <c r="L26" s="231"/>
      <c r="M26" s="63"/>
      <c r="N26" s="63"/>
      <c r="O26" s="63"/>
      <c r="P26" s="227">
        <v>1.03</v>
      </c>
      <c r="Q26" s="228">
        <v>0</v>
      </c>
      <c r="R26" s="76">
        <f>$R$20</f>
        <v>12</v>
      </c>
      <c r="S26" s="17"/>
      <c r="T26" s="25"/>
      <c r="U26" s="25"/>
      <c r="V26" s="25"/>
      <c r="W26" s="25"/>
      <c r="X26" s="25"/>
    </row>
    <row r="27" spans="1:28" ht="13.5" customHeight="1">
      <c r="A27" s="10"/>
      <c r="B27" s="4"/>
      <c r="C27" s="100"/>
      <c r="D27" s="74" t="s">
        <v>29</v>
      </c>
      <c r="E27" s="184">
        <f>ROUND($P$14*E24,0)</f>
        <v>0</v>
      </c>
      <c r="F27" s="184">
        <f>ROUND($P$14*F24,0)</f>
        <v>0</v>
      </c>
      <c r="G27" s="184">
        <f>ROUND($P$14*G24,0)</f>
        <v>0</v>
      </c>
      <c r="H27" s="184">
        <f>ROUND($P$14*H24,0)</f>
        <v>0</v>
      </c>
      <c r="I27" s="184">
        <f>ROUND($P$14*I24,0)</f>
        <v>0</v>
      </c>
      <c r="J27" s="181">
        <f>SUM(E27:I27)</f>
        <v>0</v>
      </c>
      <c r="L27" s="231"/>
      <c r="M27" s="63"/>
      <c r="N27" s="63"/>
      <c r="O27" s="63"/>
      <c r="P27" s="227">
        <v>1.03</v>
      </c>
      <c r="Q27" s="228">
        <v>0</v>
      </c>
      <c r="R27" s="76">
        <f>$R$21</f>
        <v>12</v>
      </c>
      <c r="S27" s="17"/>
      <c r="T27" s="25"/>
      <c r="U27" s="25"/>
      <c r="V27" s="25"/>
      <c r="W27" s="25"/>
      <c r="X27" s="25"/>
    </row>
    <row r="28" spans="1:28">
      <c r="A28" s="10"/>
      <c r="B28" s="4"/>
      <c r="C28" s="100"/>
      <c r="D28" s="77" t="s">
        <v>171</v>
      </c>
      <c r="E28" s="185">
        <f>SUM(E26:E27)</f>
        <v>0</v>
      </c>
      <c r="F28" s="185">
        <f t="shared" ref="F28:I28" si="1">SUM(F26:F27)</f>
        <v>0</v>
      </c>
      <c r="G28" s="185">
        <f t="shared" si="1"/>
        <v>0</v>
      </c>
      <c r="H28" s="185">
        <f t="shared" si="1"/>
        <v>0</v>
      </c>
      <c r="I28" s="185">
        <f t="shared" si="1"/>
        <v>0</v>
      </c>
      <c r="J28" s="186">
        <f>SUM(J26:J27)</f>
        <v>0</v>
      </c>
      <c r="L28" s="231"/>
      <c r="M28" s="63"/>
      <c r="N28" s="63"/>
      <c r="O28" s="63"/>
      <c r="P28" s="227">
        <v>1.03</v>
      </c>
      <c r="Q28" s="228">
        <v>0</v>
      </c>
      <c r="R28" s="76">
        <f>$R$22</f>
        <v>12</v>
      </c>
      <c r="S28" s="17"/>
      <c r="T28" s="25"/>
      <c r="U28" s="25"/>
      <c r="V28" s="25"/>
      <c r="W28" s="25"/>
      <c r="X28" s="25"/>
    </row>
    <row r="29" spans="1:28">
      <c r="A29" s="10"/>
      <c r="B29" s="4"/>
      <c r="C29" s="100"/>
      <c r="D29" s="74"/>
      <c r="E29" s="17"/>
      <c r="F29" s="17"/>
      <c r="G29" s="17"/>
      <c r="H29" s="17"/>
      <c r="I29" s="17"/>
      <c r="J29" s="26"/>
      <c r="L29" s="231"/>
      <c r="M29" s="63"/>
      <c r="N29" s="63"/>
      <c r="O29" s="63"/>
      <c r="P29" s="32"/>
      <c r="Q29" s="63"/>
      <c r="R29" s="32"/>
      <c r="S29" s="17"/>
      <c r="T29" s="5"/>
      <c r="U29" s="4"/>
    </row>
    <row r="30" spans="1:28">
      <c r="A30" s="103"/>
      <c r="B30" s="15" t="s">
        <v>60</v>
      </c>
      <c r="C30" s="101"/>
      <c r="D30" s="34" t="s">
        <v>121</v>
      </c>
      <c r="E30" s="100">
        <f>ROUND($Q30*$R30,6)</f>
        <v>0</v>
      </c>
      <c r="F30" s="100">
        <f>ROUND($Q31*$R31,6)</f>
        <v>0</v>
      </c>
      <c r="G30" s="100">
        <f>ROUND($Q32*$R32,6)</f>
        <v>0</v>
      </c>
      <c r="H30" s="100">
        <f>ROUND($Q33*$R33,6)</f>
        <v>0</v>
      </c>
      <c r="I30" s="100">
        <f>ROUND($Q34*$R34,6)</f>
        <v>0</v>
      </c>
      <c r="J30" s="47"/>
      <c r="L30" s="150">
        <v>0</v>
      </c>
      <c r="M30" s="230">
        <f>ROUND(L30/12,2)</f>
        <v>0</v>
      </c>
      <c r="N30" s="230">
        <v>0</v>
      </c>
      <c r="O30" s="224">
        <v>0</v>
      </c>
      <c r="P30" s="227">
        <v>1.03</v>
      </c>
      <c r="Q30" s="228">
        <v>0</v>
      </c>
      <c r="R30" s="76">
        <f>$R$18</f>
        <v>12</v>
      </c>
      <c r="S30" s="3"/>
      <c r="T30" s="25" t="e">
        <f>(E32+E33)/E31</f>
        <v>#DIV/0!</v>
      </c>
      <c r="U30" s="25" t="e">
        <f>(F32+F33)/F31</f>
        <v>#DIV/0!</v>
      </c>
      <c r="V30" s="25" t="e">
        <f>(G32+G33)/G31</f>
        <v>#DIV/0!</v>
      </c>
      <c r="W30" s="25" t="e">
        <f>(H32+H33)/H31</f>
        <v>#DIV/0!</v>
      </c>
      <c r="X30" s="25" t="e">
        <f>(I32+I33)/I31</f>
        <v>#DIV/0!</v>
      </c>
    </row>
    <row r="31" spans="1:28">
      <c r="B31" s="29" t="s">
        <v>328</v>
      </c>
      <c r="C31" s="100"/>
      <c r="D31" s="74" t="s">
        <v>15</v>
      </c>
      <c r="E31" s="57">
        <f>ROUND((M30+N30)*E30*P30,0)</f>
        <v>0</v>
      </c>
      <c r="F31" s="57">
        <f>ROUND((M30+N30)*F30*P30*P31,0)</f>
        <v>0</v>
      </c>
      <c r="G31" s="57">
        <f>ROUND((M30+N30)*G30*P30*P31*P32,0)</f>
        <v>0</v>
      </c>
      <c r="H31" s="57">
        <f>ROUND((M30+N30)*H30*P30*P31*P32*P33,0)</f>
        <v>0</v>
      </c>
      <c r="I31" s="57">
        <f>ROUND((M30+N30)*I30*P30*P31*P32*P33*P34,0)</f>
        <v>0</v>
      </c>
      <c r="J31" s="172">
        <f>SUM(E31:I31)</f>
        <v>0</v>
      </c>
      <c r="L31" s="231"/>
      <c r="M31" s="63"/>
      <c r="N31" s="63"/>
      <c r="O31" s="63"/>
      <c r="P31" s="227">
        <v>1.03</v>
      </c>
      <c r="Q31" s="228">
        <v>0</v>
      </c>
      <c r="R31" s="76">
        <f>$R$19</f>
        <v>12</v>
      </c>
      <c r="S31" s="17"/>
    </row>
    <row r="32" spans="1:28">
      <c r="A32" s="10"/>
      <c r="B32" s="4"/>
      <c r="C32" s="100"/>
      <c r="D32" s="74" t="s">
        <v>30</v>
      </c>
      <c r="E32" s="57">
        <f>ROUND(E31*$P$13,0)</f>
        <v>0</v>
      </c>
      <c r="F32" s="57">
        <f>ROUND(F31*$P$13,0)</f>
        <v>0</v>
      </c>
      <c r="G32" s="57">
        <f>ROUND(G31*$P$13,0)</f>
        <v>0</v>
      </c>
      <c r="H32" s="57">
        <f>ROUND(H31*$P$13,0)</f>
        <v>0</v>
      </c>
      <c r="I32" s="57">
        <f>ROUND(I31*$P$13,0)</f>
        <v>0</v>
      </c>
      <c r="J32" s="172">
        <f>SUM(E32:I32)</f>
        <v>0</v>
      </c>
      <c r="L32" s="231"/>
      <c r="M32" s="63"/>
      <c r="N32" s="63"/>
      <c r="O32" s="63"/>
      <c r="P32" s="227">
        <v>1.03</v>
      </c>
      <c r="Q32" s="228">
        <v>0</v>
      </c>
      <c r="R32" s="76">
        <f>$R$20</f>
        <v>12</v>
      </c>
      <c r="S32" s="17"/>
      <c r="T32" s="25"/>
      <c r="U32" s="25"/>
      <c r="V32" s="25"/>
      <c r="W32" s="25"/>
      <c r="X32" s="25"/>
    </row>
    <row r="33" spans="1:24" ht="15">
      <c r="A33" s="10"/>
      <c r="B33" s="4"/>
      <c r="C33" s="100"/>
      <c r="D33" s="74" t="s">
        <v>29</v>
      </c>
      <c r="E33" s="184">
        <f>ROUND($P$14*E30,0)</f>
        <v>0</v>
      </c>
      <c r="F33" s="184">
        <f>ROUND($P$14*F30,0)</f>
        <v>0</v>
      </c>
      <c r="G33" s="184">
        <f>ROUND($P$14*G30,0)</f>
        <v>0</v>
      </c>
      <c r="H33" s="184">
        <f>ROUND($P$14*H30,0)</f>
        <v>0</v>
      </c>
      <c r="I33" s="184">
        <f>ROUND($P$14*I30,0)</f>
        <v>0</v>
      </c>
      <c r="J33" s="181">
        <f>SUM(E33:I33)</f>
        <v>0</v>
      </c>
      <c r="L33" s="231"/>
      <c r="M33" s="63"/>
      <c r="N33" s="63"/>
      <c r="O33" s="63"/>
      <c r="P33" s="227">
        <v>1.03</v>
      </c>
      <c r="Q33" s="228">
        <v>0</v>
      </c>
      <c r="R33" s="76">
        <f>$R$21</f>
        <v>12</v>
      </c>
      <c r="S33" s="17"/>
      <c r="T33" s="25"/>
      <c r="U33" s="25"/>
      <c r="V33" s="25"/>
      <c r="W33" s="25"/>
      <c r="X33" s="25"/>
    </row>
    <row r="34" spans="1:24">
      <c r="A34" s="10"/>
      <c r="B34" s="4"/>
      <c r="C34" s="100"/>
      <c r="D34" s="77" t="s">
        <v>171</v>
      </c>
      <c r="E34" s="185">
        <f>SUM(E32:E33)</f>
        <v>0</v>
      </c>
      <c r="F34" s="185">
        <f t="shared" ref="F34:I34" si="2">SUM(F32:F33)</f>
        <v>0</v>
      </c>
      <c r="G34" s="185">
        <f t="shared" si="2"/>
        <v>0</v>
      </c>
      <c r="H34" s="185">
        <f t="shared" si="2"/>
        <v>0</v>
      </c>
      <c r="I34" s="185">
        <f t="shared" si="2"/>
        <v>0</v>
      </c>
      <c r="J34" s="186">
        <f>SUM(J32:J33)</f>
        <v>0</v>
      </c>
      <c r="L34" s="231"/>
      <c r="M34" s="63"/>
      <c r="N34" s="63"/>
      <c r="O34" s="63"/>
      <c r="P34" s="227">
        <v>1.03</v>
      </c>
      <c r="Q34" s="228">
        <v>0</v>
      </c>
      <c r="R34" s="76">
        <f>$R$22</f>
        <v>12</v>
      </c>
      <c r="S34" s="17"/>
      <c r="T34" s="25"/>
      <c r="U34" s="25"/>
      <c r="V34" s="25"/>
      <c r="W34" s="25"/>
      <c r="X34" s="25"/>
    </row>
    <row r="35" spans="1:24">
      <c r="A35" s="10"/>
      <c r="B35" s="4"/>
      <c r="C35" s="100"/>
      <c r="D35" s="74"/>
      <c r="E35" s="17"/>
      <c r="F35" s="17"/>
      <c r="G35" s="17"/>
      <c r="H35" s="17"/>
      <c r="I35" s="17"/>
      <c r="J35" s="26"/>
      <c r="L35" s="231"/>
      <c r="M35" s="63"/>
      <c r="N35" s="63"/>
      <c r="O35" s="63"/>
      <c r="P35" s="32"/>
      <c r="Q35" s="63"/>
      <c r="R35" s="32"/>
      <c r="S35" s="17"/>
      <c r="T35" s="5"/>
      <c r="U35" s="4"/>
    </row>
    <row r="36" spans="1:24">
      <c r="A36" s="104"/>
      <c r="B36" s="15" t="s">
        <v>60</v>
      </c>
      <c r="C36" s="101"/>
      <c r="D36" s="34" t="s">
        <v>121</v>
      </c>
      <c r="E36" s="100">
        <f>ROUND($Q36*$R36,6)</f>
        <v>0</v>
      </c>
      <c r="F36" s="100">
        <f>ROUND($Q37*$R37,6)</f>
        <v>0</v>
      </c>
      <c r="G36" s="100">
        <f>ROUND($Q38*$R38,6)</f>
        <v>0</v>
      </c>
      <c r="H36" s="100">
        <f>ROUND($Q39*$R39,6)</f>
        <v>0</v>
      </c>
      <c r="I36" s="100">
        <f>ROUND($Q40*$R40,6)</f>
        <v>0</v>
      </c>
      <c r="J36" s="47"/>
      <c r="L36" s="150">
        <v>0</v>
      </c>
      <c r="M36" s="230">
        <f>ROUND(L36/12,2)</f>
        <v>0</v>
      </c>
      <c r="N36" s="230">
        <v>0</v>
      </c>
      <c r="O36" s="224">
        <v>0</v>
      </c>
      <c r="P36" s="227">
        <v>1.03</v>
      </c>
      <c r="Q36" s="228">
        <v>0</v>
      </c>
      <c r="R36" s="76">
        <f>$R$18</f>
        <v>12</v>
      </c>
      <c r="S36" s="3"/>
      <c r="T36" s="25" t="e">
        <f>(E38+E39)/E37</f>
        <v>#DIV/0!</v>
      </c>
      <c r="U36" s="25" t="e">
        <f>(F38+F39)/F37</f>
        <v>#DIV/0!</v>
      </c>
      <c r="V36" s="25" t="e">
        <f>(G38+G39)/G37</f>
        <v>#DIV/0!</v>
      </c>
      <c r="W36" s="25" t="e">
        <f>(H38+H39)/H37</f>
        <v>#DIV/0!</v>
      </c>
      <c r="X36" s="25" t="e">
        <f>(I38+I39)/I37</f>
        <v>#DIV/0!</v>
      </c>
    </row>
    <row r="37" spans="1:24">
      <c r="A37" s="10"/>
      <c r="B37" s="29" t="s">
        <v>328</v>
      </c>
      <c r="C37" s="100"/>
      <c r="D37" s="74" t="s">
        <v>15</v>
      </c>
      <c r="E37" s="57">
        <f>ROUND((M36+N36)*E36*P36,0)</f>
        <v>0</v>
      </c>
      <c r="F37" s="57">
        <f>ROUND((M36+N36)*F36*P36*P37,0)</f>
        <v>0</v>
      </c>
      <c r="G37" s="57">
        <f>ROUND((M36+N36)*G36*P36*P37*P38,0)</f>
        <v>0</v>
      </c>
      <c r="H37" s="57">
        <f>ROUND((M36+N36)*H36*P36*P37*P38*P39,0)</f>
        <v>0</v>
      </c>
      <c r="I37" s="57">
        <f>ROUND((M36+N36)*I36*P36*P37*P38*P39*P40,0)</f>
        <v>0</v>
      </c>
      <c r="J37" s="172">
        <f>SUM(E37:I37)</f>
        <v>0</v>
      </c>
      <c r="L37" s="231"/>
      <c r="M37" s="63"/>
      <c r="N37" s="63"/>
      <c r="O37" s="63"/>
      <c r="P37" s="227">
        <v>1.03</v>
      </c>
      <c r="Q37" s="228">
        <v>0</v>
      </c>
      <c r="R37" s="76">
        <f>$R$19</f>
        <v>12</v>
      </c>
      <c r="S37" s="17"/>
    </row>
    <row r="38" spans="1:24">
      <c r="A38" s="10"/>
      <c r="B38" s="4"/>
      <c r="C38" s="100"/>
      <c r="D38" s="74" t="s">
        <v>30</v>
      </c>
      <c r="E38" s="57">
        <f>ROUND(E37*$P$13,0)</f>
        <v>0</v>
      </c>
      <c r="F38" s="57">
        <f>ROUND(F37*$P$13,0)</f>
        <v>0</v>
      </c>
      <c r="G38" s="57">
        <f>ROUND(G37*$P$13,0)</f>
        <v>0</v>
      </c>
      <c r="H38" s="57">
        <f>ROUND(H37*$P$13,0)</f>
        <v>0</v>
      </c>
      <c r="I38" s="57">
        <f>ROUND(I37*$P$13,0)</f>
        <v>0</v>
      </c>
      <c r="J38" s="172">
        <f>SUM(E38:I38)</f>
        <v>0</v>
      </c>
      <c r="L38" s="231"/>
      <c r="M38" s="63"/>
      <c r="N38" s="63"/>
      <c r="O38" s="63"/>
      <c r="P38" s="227">
        <v>1.03</v>
      </c>
      <c r="Q38" s="228">
        <v>0</v>
      </c>
      <c r="R38" s="76">
        <f>$R$20</f>
        <v>12</v>
      </c>
      <c r="S38" s="17"/>
      <c r="T38" s="25"/>
      <c r="U38" s="25"/>
      <c r="V38" s="25"/>
      <c r="W38" s="25"/>
      <c r="X38" s="25"/>
    </row>
    <row r="39" spans="1:24" ht="15">
      <c r="A39" s="10"/>
      <c r="B39" s="4"/>
      <c r="C39" s="100"/>
      <c r="D39" s="74" t="s">
        <v>29</v>
      </c>
      <c r="E39" s="184">
        <f>ROUND($P$14*E36,0)</f>
        <v>0</v>
      </c>
      <c r="F39" s="184">
        <f>ROUND($P$14*F36,0)</f>
        <v>0</v>
      </c>
      <c r="G39" s="184">
        <f>ROUND($P$14*G36,0)</f>
        <v>0</v>
      </c>
      <c r="H39" s="184">
        <f>ROUND($P$14*H36,0)</f>
        <v>0</v>
      </c>
      <c r="I39" s="184">
        <f>ROUND($P$14*I36,0)</f>
        <v>0</v>
      </c>
      <c r="J39" s="181">
        <f>SUM(E39:I39)</f>
        <v>0</v>
      </c>
      <c r="L39" s="231"/>
      <c r="M39" s="63"/>
      <c r="N39" s="63"/>
      <c r="O39" s="63"/>
      <c r="P39" s="227">
        <v>1.03</v>
      </c>
      <c r="Q39" s="228">
        <v>0</v>
      </c>
      <c r="R39" s="76">
        <f>$R$21</f>
        <v>12</v>
      </c>
      <c r="S39" s="17"/>
      <c r="T39" s="25"/>
      <c r="U39" s="25"/>
      <c r="V39" s="25"/>
      <c r="W39" s="25"/>
      <c r="X39" s="25"/>
    </row>
    <row r="40" spans="1:24">
      <c r="A40" s="10"/>
      <c r="B40" s="4"/>
      <c r="C40" s="100"/>
      <c r="D40" s="77" t="s">
        <v>171</v>
      </c>
      <c r="E40" s="185">
        <f>SUM(E38:E39)</f>
        <v>0</v>
      </c>
      <c r="F40" s="185">
        <f t="shared" ref="F40:I40" si="3">SUM(F38:F39)</f>
        <v>0</v>
      </c>
      <c r="G40" s="185">
        <f t="shared" si="3"/>
        <v>0</v>
      </c>
      <c r="H40" s="185">
        <f t="shared" si="3"/>
        <v>0</v>
      </c>
      <c r="I40" s="185">
        <f t="shared" si="3"/>
        <v>0</v>
      </c>
      <c r="J40" s="186">
        <f>SUM(J38:J39)</f>
        <v>0</v>
      </c>
      <c r="L40" s="231"/>
      <c r="M40" s="63"/>
      <c r="N40" s="63"/>
      <c r="O40" s="63"/>
      <c r="P40" s="227">
        <v>1.03</v>
      </c>
      <c r="Q40" s="228">
        <v>0</v>
      </c>
      <c r="R40" s="76">
        <f>$R$22</f>
        <v>12</v>
      </c>
      <c r="S40" s="17"/>
      <c r="T40" s="25"/>
      <c r="U40" s="25"/>
      <c r="V40" s="25"/>
      <c r="W40" s="25"/>
      <c r="X40" s="25"/>
    </row>
    <row r="41" spans="1:24">
      <c r="A41" s="10"/>
      <c r="B41" s="4"/>
      <c r="C41" s="100"/>
      <c r="D41" s="74"/>
      <c r="E41" s="17"/>
      <c r="F41" s="17"/>
      <c r="G41" s="17"/>
      <c r="H41" s="17"/>
      <c r="I41" s="17"/>
      <c r="J41" s="26"/>
      <c r="L41" s="231"/>
      <c r="M41" s="63"/>
      <c r="N41" s="63"/>
      <c r="O41" s="63"/>
      <c r="P41" s="32"/>
      <c r="Q41" s="63"/>
      <c r="R41" s="32"/>
      <c r="S41" s="17"/>
      <c r="T41" s="5"/>
      <c r="U41" s="4"/>
    </row>
    <row r="42" spans="1:24">
      <c r="A42" s="104"/>
      <c r="B42" s="15" t="s">
        <v>60</v>
      </c>
      <c r="C42" s="101"/>
      <c r="D42" s="34" t="s">
        <v>121</v>
      </c>
      <c r="E42" s="100">
        <f>ROUND($Q42*$R42,6)</f>
        <v>0</v>
      </c>
      <c r="F42" s="100">
        <f>ROUND($Q43*$R43,6)</f>
        <v>0</v>
      </c>
      <c r="G42" s="100">
        <f>ROUND($Q44*$R44,6)</f>
        <v>0</v>
      </c>
      <c r="H42" s="100">
        <f>ROUND($Q45*$R45,6)</f>
        <v>0</v>
      </c>
      <c r="I42" s="100">
        <f>ROUND($Q46*$R46,6)</f>
        <v>0</v>
      </c>
      <c r="J42" s="47"/>
      <c r="L42" s="150">
        <v>0</v>
      </c>
      <c r="M42" s="230">
        <f>ROUND(L42/12,2)</f>
        <v>0</v>
      </c>
      <c r="N42" s="230">
        <v>0</v>
      </c>
      <c r="O42" s="224">
        <v>0</v>
      </c>
      <c r="P42" s="227">
        <v>1.03</v>
      </c>
      <c r="Q42" s="228">
        <v>0</v>
      </c>
      <c r="R42" s="76">
        <f>$R$18</f>
        <v>12</v>
      </c>
      <c r="S42" s="3"/>
      <c r="T42" s="25" t="e">
        <f>(E44+E45)/E43</f>
        <v>#DIV/0!</v>
      </c>
      <c r="U42" s="25" t="e">
        <f>(F44+F45)/F43</f>
        <v>#DIV/0!</v>
      </c>
      <c r="V42" s="25" t="e">
        <f>(G44+G45)/G43</f>
        <v>#DIV/0!</v>
      </c>
      <c r="W42" s="25" t="e">
        <f>(H44+H45)/H43</f>
        <v>#DIV/0!</v>
      </c>
      <c r="X42" s="25" t="e">
        <f>(I44+I45)/I43</f>
        <v>#DIV/0!</v>
      </c>
    </row>
    <row r="43" spans="1:24">
      <c r="A43" s="10"/>
      <c r="B43" s="29" t="s">
        <v>328</v>
      </c>
      <c r="C43" s="100"/>
      <c r="D43" s="74" t="s">
        <v>15</v>
      </c>
      <c r="E43" s="57">
        <f>ROUND((M42+N42)*E42*P42,0)</f>
        <v>0</v>
      </c>
      <c r="F43" s="57">
        <f>ROUND((M42+N42)*F42*P42*P43,0)</f>
        <v>0</v>
      </c>
      <c r="G43" s="57">
        <f>ROUND((M42+N42)*G42*P42*P43*P44,0)</f>
        <v>0</v>
      </c>
      <c r="H43" s="57">
        <f>ROUND((M42+N42)*H42*P42*P43*P44*P45,0)</f>
        <v>0</v>
      </c>
      <c r="I43" s="57">
        <f>ROUND((M42+N42)*I42*P42*P43*P44*P45*P46,0)</f>
        <v>0</v>
      </c>
      <c r="J43" s="172">
        <f>SUM(E43:I43)</f>
        <v>0</v>
      </c>
      <c r="L43" s="231"/>
      <c r="M43" s="63"/>
      <c r="N43" s="63"/>
      <c r="O43" s="63"/>
      <c r="P43" s="227">
        <v>1.03</v>
      </c>
      <c r="Q43" s="228">
        <v>0</v>
      </c>
      <c r="R43" s="76">
        <f>$R$19</f>
        <v>12</v>
      </c>
      <c r="S43" s="17"/>
    </row>
    <row r="44" spans="1:24">
      <c r="A44" s="10"/>
      <c r="B44" s="4"/>
      <c r="C44" s="100"/>
      <c r="D44" s="74" t="s">
        <v>30</v>
      </c>
      <c r="E44" s="57">
        <f>ROUND(E43*$P$13,0)</f>
        <v>0</v>
      </c>
      <c r="F44" s="57">
        <f>ROUND(F43*$P$13,0)</f>
        <v>0</v>
      </c>
      <c r="G44" s="57">
        <f>ROUND(G43*$P$13,0)</f>
        <v>0</v>
      </c>
      <c r="H44" s="57">
        <f>ROUND(H43*$P$13,0)</f>
        <v>0</v>
      </c>
      <c r="I44" s="57">
        <f>ROUND(I43*$P$13,0)</f>
        <v>0</v>
      </c>
      <c r="J44" s="172">
        <f>SUM(E44:I44)</f>
        <v>0</v>
      </c>
      <c r="L44" s="231"/>
      <c r="M44" s="63"/>
      <c r="N44" s="63"/>
      <c r="O44" s="63"/>
      <c r="P44" s="227">
        <v>1.03</v>
      </c>
      <c r="Q44" s="228">
        <v>0</v>
      </c>
      <c r="R44" s="76">
        <f>$R$20</f>
        <v>12</v>
      </c>
      <c r="S44" s="17"/>
      <c r="T44" s="25"/>
      <c r="U44" s="25"/>
      <c r="V44" s="25"/>
      <c r="W44" s="25"/>
      <c r="X44" s="25"/>
    </row>
    <row r="45" spans="1:24" ht="15">
      <c r="A45" s="10"/>
      <c r="B45" s="4"/>
      <c r="C45" s="100"/>
      <c r="D45" s="74" t="s">
        <v>29</v>
      </c>
      <c r="E45" s="184">
        <f>ROUND($P$14*E42,0)</f>
        <v>0</v>
      </c>
      <c r="F45" s="184">
        <f>ROUND($P$14*F42,0)</f>
        <v>0</v>
      </c>
      <c r="G45" s="184">
        <f>ROUND($P$14*G42,0)</f>
        <v>0</v>
      </c>
      <c r="H45" s="184">
        <f>ROUND($P$14*H42,0)</f>
        <v>0</v>
      </c>
      <c r="I45" s="184">
        <f>ROUND($P$14*I42,0)</f>
        <v>0</v>
      </c>
      <c r="J45" s="181">
        <f>SUM(E45:I45)</f>
        <v>0</v>
      </c>
      <c r="L45" s="231"/>
      <c r="M45" s="63"/>
      <c r="N45" s="63"/>
      <c r="O45" s="63"/>
      <c r="P45" s="227">
        <v>1.03</v>
      </c>
      <c r="Q45" s="228">
        <v>0</v>
      </c>
      <c r="R45" s="76">
        <f>$R$21</f>
        <v>12</v>
      </c>
      <c r="S45" s="17"/>
      <c r="T45" s="25"/>
      <c r="U45" s="25"/>
      <c r="V45" s="25"/>
      <c r="W45" s="25"/>
      <c r="X45" s="25"/>
    </row>
    <row r="46" spans="1:24">
      <c r="A46" s="10"/>
      <c r="B46" s="4"/>
      <c r="C46" s="100"/>
      <c r="D46" s="77" t="s">
        <v>171</v>
      </c>
      <c r="E46" s="185">
        <f>SUM(E44:E45)</f>
        <v>0</v>
      </c>
      <c r="F46" s="185">
        <f t="shared" ref="F46:I46" si="4">SUM(F44:F45)</f>
        <v>0</v>
      </c>
      <c r="G46" s="185">
        <f t="shared" si="4"/>
        <v>0</v>
      </c>
      <c r="H46" s="185">
        <f t="shared" si="4"/>
        <v>0</v>
      </c>
      <c r="I46" s="185">
        <f t="shared" si="4"/>
        <v>0</v>
      </c>
      <c r="J46" s="186">
        <f>SUM(J44:J45)</f>
        <v>0</v>
      </c>
      <c r="L46" s="231"/>
      <c r="M46" s="63"/>
      <c r="N46" s="63"/>
      <c r="O46" s="63"/>
      <c r="P46" s="227">
        <v>1.03</v>
      </c>
      <c r="Q46" s="228">
        <v>0</v>
      </c>
      <c r="R46" s="76">
        <f>$R$22</f>
        <v>12</v>
      </c>
      <c r="S46" s="17"/>
      <c r="T46" s="25"/>
      <c r="U46" s="25"/>
      <c r="V46" s="25"/>
      <c r="W46" s="25"/>
      <c r="X46" s="25"/>
    </row>
    <row r="47" spans="1:24">
      <c r="A47" s="10"/>
      <c r="B47" s="4"/>
      <c r="C47" s="100"/>
      <c r="D47" s="74"/>
      <c r="E47" s="17"/>
      <c r="F47" s="17"/>
      <c r="G47" s="17"/>
      <c r="H47" s="17"/>
      <c r="I47" s="17"/>
      <c r="J47" s="26"/>
      <c r="L47" s="231"/>
      <c r="M47" s="63"/>
      <c r="N47" s="63"/>
      <c r="O47" s="63"/>
      <c r="P47" s="32"/>
      <c r="Q47" s="63"/>
      <c r="R47" s="32"/>
      <c r="S47" s="17"/>
      <c r="T47" s="5"/>
      <c r="U47" s="4"/>
    </row>
    <row r="48" spans="1:24">
      <c r="A48" s="104"/>
      <c r="B48" s="15" t="s">
        <v>123</v>
      </c>
      <c r="C48" s="101"/>
      <c r="D48" s="34" t="s">
        <v>121</v>
      </c>
      <c r="E48" s="100">
        <f>ROUND($Q48*$R48,6)</f>
        <v>0</v>
      </c>
      <c r="F48" s="100">
        <f>ROUND($Q49*$R49,6)</f>
        <v>0</v>
      </c>
      <c r="G48" s="100">
        <f>ROUND($Q50*$R50,6)</f>
        <v>0</v>
      </c>
      <c r="H48" s="100">
        <f>ROUND($Q51*$R51,6)</f>
        <v>0</v>
      </c>
      <c r="I48" s="100">
        <f>ROUND($Q52*$R52,6)</f>
        <v>0</v>
      </c>
      <c r="J48" s="47"/>
      <c r="L48" s="150">
        <v>0</v>
      </c>
      <c r="M48" s="230">
        <f>ROUND(L48/12,2)</f>
        <v>0</v>
      </c>
      <c r="N48" s="230">
        <v>0</v>
      </c>
      <c r="O48" s="224">
        <v>0</v>
      </c>
      <c r="P48" s="227">
        <v>1.03</v>
      </c>
      <c r="Q48" s="228">
        <v>0</v>
      </c>
      <c r="R48" s="76">
        <f>$R$18</f>
        <v>12</v>
      </c>
      <c r="S48" s="3"/>
      <c r="T48" s="25" t="e">
        <f>(E50+E51)/E49</f>
        <v>#DIV/0!</v>
      </c>
      <c r="U48" s="25" t="e">
        <f>(F50+F51)/F49</f>
        <v>#DIV/0!</v>
      </c>
      <c r="V48" s="25" t="e">
        <f>(G50+G51)/G49</f>
        <v>#DIV/0!</v>
      </c>
      <c r="W48" s="25" t="e">
        <f>(H50+H51)/H49</f>
        <v>#DIV/0!</v>
      </c>
      <c r="X48" s="25" t="e">
        <f>(I50+I51)/I49</f>
        <v>#DIV/0!</v>
      </c>
    </row>
    <row r="49" spans="1:24">
      <c r="A49" s="10"/>
      <c r="B49" s="29" t="s">
        <v>328</v>
      </c>
      <c r="C49" s="100"/>
      <c r="D49" s="74" t="s">
        <v>15</v>
      </c>
      <c r="E49" s="57">
        <f>ROUND((M48+N48)*E48*P48,0)</f>
        <v>0</v>
      </c>
      <c r="F49" s="57">
        <f>ROUND((M48+N48)*F48*P48*P49,0)</f>
        <v>0</v>
      </c>
      <c r="G49" s="57">
        <f>ROUND((M48+N48)*G48*P48*P49*P50,0)</f>
        <v>0</v>
      </c>
      <c r="H49" s="57">
        <f>ROUND((M48+N48)*H48*P48*P49*P50*P51,0)</f>
        <v>0</v>
      </c>
      <c r="I49" s="57">
        <f>ROUND((M48+N48)*I48*P48*P49*P50*P51*P52,0)</f>
        <v>0</v>
      </c>
      <c r="J49" s="172">
        <f>SUM(E49:I49)</f>
        <v>0</v>
      </c>
      <c r="L49" s="231"/>
      <c r="M49" s="63"/>
      <c r="N49" s="63"/>
      <c r="O49" s="63"/>
      <c r="P49" s="227">
        <v>1.03</v>
      </c>
      <c r="Q49" s="228">
        <v>0</v>
      </c>
      <c r="R49" s="76">
        <f>$R$19</f>
        <v>12</v>
      </c>
      <c r="S49" s="17"/>
    </row>
    <row r="50" spans="1:24">
      <c r="A50" s="10"/>
      <c r="B50" s="4"/>
      <c r="C50" s="100"/>
      <c r="D50" s="74" t="s">
        <v>30</v>
      </c>
      <c r="E50" s="57">
        <f>ROUND(E49*$P$13,0)</f>
        <v>0</v>
      </c>
      <c r="F50" s="57">
        <f>ROUND(F49*$P$13,0)</f>
        <v>0</v>
      </c>
      <c r="G50" s="57">
        <f>ROUND(G49*$P$13,0)</f>
        <v>0</v>
      </c>
      <c r="H50" s="57">
        <f>ROUND(H49*$P$13,0)</f>
        <v>0</v>
      </c>
      <c r="I50" s="57">
        <f>ROUND(I49*$P$13,0)</f>
        <v>0</v>
      </c>
      <c r="J50" s="172">
        <f>SUM(E50:I50)</f>
        <v>0</v>
      </c>
      <c r="L50" s="231"/>
      <c r="M50" s="63"/>
      <c r="N50" s="63"/>
      <c r="O50" s="63"/>
      <c r="P50" s="227">
        <v>1.03</v>
      </c>
      <c r="Q50" s="228">
        <v>0</v>
      </c>
      <c r="R50" s="76">
        <f>$R$20</f>
        <v>12</v>
      </c>
      <c r="S50" s="17"/>
      <c r="T50" s="25"/>
      <c r="U50" s="25"/>
      <c r="V50" s="25"/>
      <c r="W50" s="25"/>
      <c r="X50" s="25"/>
    </row>
    <row r="51" spans="1:24" ht="15">
      <c r="A51" s="10"/>
      <c r="B51" s="4"/>
      <c r="C51" s="100"/>
      <c r="D51" s="74" t="s">
        <v>29</v>
      </c>
      <c r="E51" s="184">
        <f>ROUND($P$14*E48,0)</f>
        <v>0</v>
      </c>
      <c r="F51" s="184">
        <f>ROUND($P$14*F48,0)</f>
        <v>0</v>
      </c>
      <c r="G51" s="184">
        <f>ROUND($P$14*G48,0)</f>
        <v>0</v>
      </c>
      <c r="H51" s="184">
        <f>ROUND($P$14*H48,0)</f>
        <v>0</v>
      </c>
      <c r="I51" s="184">
        <f>ROUND($P$14*I48,0)</f>
        <v>0</v>
      </c>
      <c r="J51" s="181">
        <f>SUM(E51:I51)</f>
        <v>0</v>
      </c>
      <c r="L51" s="231"/>
      <c r="M51" s="63"/>
      <c r="N51" s="63"/>
      <c r="O51" s="63"/>
      <c r="P51" s="227">
        <v>1.03</v>
      </c>
      <c r="Q51" s="228">
        <v>0</v>
      </c>
      <c r="R51" s="76">
        <f>$R$21</f>
        <v>12</v>
      </c>
      <c r="S51" s="17"/>
      <c r="T51" s="25"/>
      <c r="U51" s="25"/>
      <c r="V51" s="25"/>
      <c r="W51" s="25"/>
      <c r="X51" s="25"/>
    </row>
    <row r="52" spans="1:24">
      <c r="A52" s="10"/>
      <c r="B52" s="4"/>
      <c r="C52" s="100"/>
      <c r="D52" s="77" t="s">
        <v>171</v>
      </c>
      <c r="E52" s="185">
        <f>SUM(E50:E51)</f>
        <v>0</v>
      </c>
      <c r="F52" s="185">
        <f t="shared" ref="F52:I52" si="5">SUM(F50:F51)</f>
        <v>0</v>
      </c>
      <c r="G52" s="185">
        <f t="shared" si="5"/>
        <v>0</v>
      </c>
      <c r="H52" s="185">
        <f t="shared" si="5"/>
        <v>0</v>
      </c>
      <c r="I52" s="185">
        <f t="shared" si="5"/>
        <v>0</v>
      </c>
      <c r="J52" s="186">
        <f>SUM(J50:J51)</f>
        <v>0</v>
      </c>
      <c r="L52" s="231"/>
      <c r="M52" s="63"/>
      <c r="N52" s="63"/>
      <c r="O52" s="63"/>
      <c r="P52" s="227">
        <v>1.03</v>
      </c>
      <c r="Q52" s="228">
        <v>0</v>
      </c>
      <c r="R52" s="76">
        <f>$R$22</f>
        <v>12</v>
      </c>
      <c r="S52" s="17"/>
      <c r="T52" s="25"/>
      <c r="U52" s="25"/>
      <c r="V52" s="25"/>
      <c r="W52" s="25"/>
      <c r="X52" s="25"/>
    </row>
    <row r="53" spans="1:24">
      <c r="A53" s="10"/>
      <c r="B53" s="4"/>
      <c r="C53" s="100"/>
      <c r="D53" s="74"/>
      <c r="E53" s="17"/>
      <c r="F53" s="17"/>
      <c r="G53" s="17"/>
      <c r="H53" s="17"/>
      <c r="I53" s="17"/>
      <c r="J53" s="26"/>
      <c r="L53" s="231"/>
      <c r="M53" s="63"/>
      <c r="N53" s="63"/>
      <c r="O53" s="63"/>
      <c r="P53" s="32"/>
      <c r="Q53" s="63"/>
      <c r="R53" s="32"/>
      <c r="S53" s="17"/>
      <c r="T53" s="5"/>
      <c r="U53" s="4"/>
    </row>
    <row r="54" spans="1:24">
      <c r="A54" s="104"/>
      <c r="B54" s="15" t="s">
        <v>123</v>
      </c>
      <c r="C54" s="101"/>
      <c r="D54" s="34" t="s">
        <v>121</v>
      </c>
      <c r="E54" s="100">
        <f>ROUND($Q54*$R54,6)</f>
        <v>0</v>
      </c>
      <c r="F54" s="100">
        <f>ROUND($Q55*$R55,6)</f>
        <v>0</v>
      </c>
      <c r="G54" s="100">
        <f>ROUND($Q56*$R56,6)</f>
        <v>0</v>
      </c>
      <c r="H54" s="100">
        <f>ROUND($Q57*$R57,6)</f>
        <v>0</v>
      </c>
      <c r="I54" s="100">
        <f>ROUND($Q58*$R58,6)</f>
        <v>0</v>
      </c>
      <c r="J54" s="47"/>
      <c r="L54" s="150">
        <v>0</v>
      </c>
      <c r="M54" s="230">
        <f>ROUND(L54/12,2)</f>
        <v>0</v>
      </c>
      <c r="N54" s="230">
        <v>0</v>
      </c>
      <c r="O54" s="224">
        <v>0</v>
      </c>
      <c r="P54" s="227">
        <v>1.03</v>
      </c>
      <c r="Q54" s="228">
        <v>0</v>
      </c>
      <c r="R54" s="76">
        <f>$R$18</f>
        <v>12</v>
      </c>
      <c r="S54" s="3"/>
      <c r="T54" s="25" t="e">
        <f>(E56+E57)/E55</f>
        <v>#DIV/0!</v>
      </c>
      <c r="U54" s="25" t="e">
        <f>(F56+F57)/F55</f>
        <v>#DIV/0!</v>
      </c>
      <c r="V54" s="25" t="e">
        <f>(G56+G57)/G55</f>
        <v>#DIV/0!</v>
      </c>
      <c r="W54" s="25" t="e">
        <f>(H56+H57)/H55</f>
        <v>#DIV/0!</v>
      </c>
      <c r="X54" s="25" t="e">
        <f>(I56+I57)/I55</f>
        <v>#DIV/0!</v>
      </c>
    </row>
    <row r="55" spans="1:24">
      <c r="A55" s="10"/>
      <c r="B55" s="29" t="s">
        <v>328</v>
      </c>
      <c r="C55" s="100"/>
      <c r="D55" s="74" t="s">
        <v>15</v>
      </c>
      <c r="E55" s="57">
        <f>ROUND((M54+N54)*E54*P54,0)</f>
        <v>0</v>
      </c>
      <c r="F55" s="57">
        <f>ROUND((M54+N54)*F54*P54*P55,0)</f>
        <v>0</v>
      </c>
      <c r="G55" s="57">
        <f>ROUND((M54+N54)*G54*P54*P55*P56,0)</f>
        <v>0</v>
      </c>
      <c r="H55" s="57">
        <f>ROUND((M54+N54)*H54*P54*P55*P56*P57,0)</f>
        <v>0</v>
      </c>
      <c r="I55" s="57">
        <f>ROUND((M54+N54)*I54*P54*P55*P56*P57*P58,0)</f>
        <v>0</v>
      </c>
      <c r="J55" s="172">
        <f>SUM(E55:I55)</f>
        <v>0</v>
      </c>
      <c r="L55" s="231"/>
      <c r="M55" s="63"/>
      <c r="N55" s="63"/>
      <c r="O55" s="63"/>
      <c r="P55" s="227">
        <v>1.03</v>
      </c>
      <c r="Q55" s="228">
        <v>0</v>
      </c>
      <c r="R55" s="76">
        <f>$R$19</f>
        <v>12</v>
      </c>
      <c r="S55" s="17"/>
    </row>
    <row r="56" spans="1:24">
      <c r="A56" s="10"/>
      <c r="B56" s="4"/>
      <c r="C56" s="100"/>
      <c r="D56" s="74" t="s">
        <v>30</v>
      </c>
      <c r="E56" s="57">
        <f>ROUND(E55*$P$13,0)</f>
        <v>0</v>
      </c>
      <c r="F56" s="57">
        <f>ROUND(F55*$P$13,0)</f>
        <v>0</v>
      </c>
      <c r="G56" s="57">
        <f>ROUND(G55*$P$13,0)</f>
        <v>0</v>
      </c>
      <c r="H56" s="57">
        <f>ROUND(H55*$P$13,0)</f>
        <v>0</v>
      </c>
      <c r="I56" s="57">
        <f>ROUND(I55*$P$13,0)</f>
        <v>0</v>
      </c>
      <c r="J56" s="172">
        <f>SUM(E56:I56)</f>
        <v>0</v>
      </c>
      <c r="L56" s="231"/>
      <c r="M56" s="63"/>
      <c r="N56" s="63"/>
      <c r="O56" s="63"/>
      <c r="P56" s="227">
        <v>1.03</v>
      </c>
      <c r="Q56" s="228">
        <v>0</v>
      </c>
      <c r="R56" s="76">
        <f>$R$20</f>
        <v>12</v>
      </c>
      <c r="S56" s="17"/>
      <c r="T56" s="25"/>
      <c r="U56" s="25"/>
      <c r="V56" s="25"/>
      <c r="W56" s="25"/>
      <c r="X56" s="25"/>
    </row>
    <row r="57" spans="1:24" ht="15">
      <c r="A57" s="10"/>
      <c r="B57" s="4"/>
      <c r="C57" s="100"/>
      <c r="D57" s="74" t="s">
        <v>29</v>
      </c>
      <c r="E57" s="184">
        <f>ROUND($P$14*E54,0)</f>
        <v>0</v>
      </c>
      <c r="F57" s="184">
        <f>ROUND($P$14*F54,0)</f>
        <v>0</v>
      </c>
      <c r="G57" s="184">
        <f>ROUND($P$14*G54,0)</f>
        <v>0</v>
      </c>
      <c r="H57" s="184">
        <f>ROUND($P$14*H54,0)</f>
        <v>0</v>
      </c>
      <c r="I57" s="184">
        <f>ROUND($P$14*I54,0)</f>
        <v>0</v>
      </c>
      <c r="J57" s="181">
        <f>SUM(E57:I57)</f>
        <v>0</v>
      </c>
      <c r="L57" s="231"/>
      <c r="M57" s="63"/>
      <c r="N57" s="63"/>
      <c r="O57" s="63"/>
      <c r="P57" s="227">
        <v>1.03</v>
      </c>
      <c r="Q57" s="228">
        <v>0</v>
      </c>
      <c r="R57" s="76">
        <f>$R$21</f>
        <v>12</v>
      </c>
      <c r="S57" s="17"/>
      <c r="T57" s="25"/>
      <c r="U57" s="25"/>
      <c r="V57" s="25"/>
      <c r="W57" s="25"/>
      <c r="X57" s="25"/>
    </row>
    <row r="58" spans="1:24">
      <c r="A58" s="10"/>
      <c r="B58" s="4"/>
      <c r="C58" s="100"/>
      <c r="D58" s="77" t="s">
        <v>171</v>
      </c>
      <c r="E58" s="185">
        <f>SUM(E56:E57)</f>
        <v>0</v>
      </c>
      <c r="F58" s="185">
        <f t="shared" ref="F58:I58" si="6">SUM(F56:F57)</f>
        <v>0</v>
      </c>
      <c r="G58" s="185">
        <f t="shared" si="6"/>
        <v>0</v>
      </c>
      <c r="H58" s="185">
        <f t="shared" si="6"/>
        <v>0</v>
      </c>
      <c r="I58" s="185">
        <f t="shared" si="6"/>
        <v>0</v>
      </c>
      <c r="J58" s="186">
        <f>SUM(J56:J57)</f>
        <v>0</v>
      </c>
      <c r="L58" s="231"/>
      <c r="M58" s="63"/>
      <c r="N58" s="63"/>
      <c r="O58" s="63"/>
      <c r="P58" s="227">
        <v>1.03</v>
      </c>
      <c r="Q58" s="228">
        <v>0</v>
      </c>
      <c r="R58" s="76">
        <f>$R$22</f>
        <v>12</v>
      </c>
      <c r="S58" s="17"/>
      <c r="T58" s="25"/>
      <c r="U58" s="25"/>
      <c r="V58" s="25"/>
      <c r="W58" s="25"/>
      <c r="X58" s="25"/>
    </row>
    <row r="59" spans="1:24">
      <c r="A59" s="10"/>
      <c r="B59" s="4"/>
      <c r="C59" s="100"/>
      <c r="D59" s="74"/>
      <c r="E59" s="17"/>
      <c r="F59" s="17"/>
      <c r="G59" s="17"/>
      <c r="H59" s="17"/>
      <c r="I59" s="17"/>
      <c r="J59" s="26"/>
      <c r="L59" s="231"/>
      <c r="M59" s="63"/>
      <c r="N59" s="63"/>
      <c r="O59" s="63"/>
      <c r="P59" s="32"/>
      <c r="Q59" s="63"/>
      <c r="R59" s="32"/>
      <c r="S59" s="17"/>
      <c r="T59" s="5"/>
      <c r="U59" s="4"/>
    </row>
    <row r="60" spans="1:24">
      <c r="A60" s="104"/>
      <c r="B60" s="15" t="s">
        <v>123</v>
      </c>
      <c r="C60" s="101"/>
      <c r="D60" s="34" t="s">
        <v>121</v>
      </c>
      <c r="E60" s="100">
        <f>ROUND($Q60*$R60,6)</f>
        <v>0</v>
      </c>
      <c r="F60" s="100">
        <f>ROUND($Q61*$R61,6)</f>
        <v>0</v>
      </c>
      <c r="G60" s="100">
        <f>ROUND($Q62*$R62,6)</f>
        <v>0</v>
      </c>
      <c r="H60" s="100">
        <f>ROUND($Q63*$R63,6)</f>
        <v>0</v>
      </c>
      <c r="I60" s="100">
        <f>ROUND($Q64*$R64,6)</f>
        <v>0</v>
      </c>
      <c r="J60" s="47"/>
      <c r="L60" s="150">
        <v>0</v>
      </c>
      <c r="M60" s="230">
        <f>ROUND(L60/12,2)</f>
        <v>0</v>
      </c>
      <c r="N60" s="230">
        <v>0</v>
      </c>
      <c r="O60" s="224">
        <v>0</v>
      </c>
      <c r="P60" s="227">
        <v>1.03</v>
      </c>
      <c r="Q60" s="228">
        <v>0</v>
      </c>
      <c r="R60" s="76">
        <f>$R$18</f>
        <v>12</v>
      </c>
      <c r="S60" s="3"/>
      <c r="T60" s="25" t="e">
        <f>(E62+E63)/E61</f>
        <v>#DIV/0!</v>
      </c>
      <c r="U60" s="25" t="e">
        <f>(F62+F63)/F61</f>
        <v>#DIV/0!</v>
      </c>
      <c r="V60" s="25" t="e">
        <f>(G62+G63)/G61</f>
        <v>#DIV/0!</v>
      </c>
      <c r="W60" s="25" t="e">
        <f>(H62+H63)/H61</f>
        <v>#DIV/0!</v>
      </c>
      <c r="X60" s="25" t="e">
        <f>(I62+I63)/I61</f>
        <v>#DIV/0!</v>
      </c>
    </row>
    <row r="61" spans="1:24">
      <c r="A61" s="10"/>
      <c r="B61" s="29" t="s">
        <v>328</v>
      </c>
      <c r="C61" s="100"/>
      <c r="D61" s="74" t="s">
        <v>15</v>
      </c>
      <c r="E61" s="57">
        <f>ROUND((M60+N60)*E60*P60,0)</f>
        <v>0</v>
      </c>
      <c r="F61" s="57">
        <f>ROUND((M60+N60)*F60*P60*P61,0)</f>
        <v>0</v>
      </c>
      <c r="G61" s="57">
        <f>ROUND((M60+N60)*G60*P60*P61*P62,0)</f>
        <v>0</v>
      </c>
      <c r="H61" s="57">
        <f>ROUND((M60+N60)*H60*P60*P61*P62*P63,0)</f>
        <v>0</v>
      </c>
      <c r="I61" s="57">
        <f>ROUND((M60+N60)*I60*P60*P61*P62*P63*P64,0)</f>
        <v>0</v>
      </c>
      <c r="J61" s="172">
        <f>SUM(E61:I61)</f>
        <v>0</v>
      </c>
      <c r="L61" s="231"/>
      <c r="M61" s="63"/>
      <c r="N61" s="63"/>
      <c r="O61" s="63"/>
      <c r="P61" s="227">
        <v>1.03</v>
      </c>
      <c r="Q61" s="228">
        <v>0</v>
      </c>
      <c r="R61" s="76">
        <f>$R$19</f>
        <v>12</v>
      </c>
      <c r="S61" s="17"/>
    </row>
    <row r="62" spans="1:24">
      <c r="A62" s="10"/>
      <c r="C62" s="100"/>
      <c r="D62" s="74" t="s">
        <v>30</v>
      </c>
      <c r="E62" s="57">
        <f>ROUND(E61*$P$13,0)</f>
        <v>0</v>
      </c>
      <c r="F62" s="57">
        <f>ROUND(F61*$P$13,0)</f>
        <v>0</v>
      </c>
      <c r="G62" s="57">
        <f>ROUND(G61*$P$13,0)</f>
        <v>0</v>
      </c>
      <c r="H62" s="57">
        <f>ROUND(H61*$P$13,0)</f>
        <v>0</v>
      </c>
      <c r="I62" s="57">
        <f>ROUND(I61*$P$13,0)</f>
        <v>0</v>
      </c>
      <c r="J62" s="172">
        <f>SUM(E62:I62)</f>
        <v>0</v>
      </c>
      <c r="L62" s="231"/>
      <c r="M62" s="63"/>
      <c r="N62" s="63"/>
      <c r="O62" s="63"/>
      <c r="P62" s="227">
        <v>1.03</v>
      </c>
      <c r="Q62" s="228">
        <v>0</v>
      </c>
      <c r="R62" s="76">
        <f>$R$20</f>
        <v>12</v>
      </c>
      <c r="S62" s="17"/>
      <c r="T62" s="25"/>
      <c r="U62" s="25"/>
      <c r="V62" s="25"/>
      <c r="W62" s="25"/>
      <c r="X62" s="25"/>
    </row>
    <row r="63" spans="1:24" ht="15">
      <c r="A63" s="10"/>
      <c r="C63" s="100"/>
      <c r="D63" s="74" t="s">
        <v>29</v>
      </c>
      <c r="E63" s="184">
        <f>ROUND($P$14*E60,0)</f>
        <v>0</v>
      </c>
      <c r="F63" s="184">
        <f>ROUND($P$14*F60,0)</f>
        <v>0</v>
      </c>
      <c r="G63" s="184">
        <f>ROUND($P$14*G60,0)</f>
        <v>0</v>
      </c>
      <c r="H63" s="184">
        <f>ROUND($P$14*H60,0)</f>
        <v>0</v>
      </c>
      <c r="I63" s="184">
        <f>ROUND($P$14*I60,0)</f>
        <v>0</v>
      </c>
      <c r="J63" s="181">
        <f>SUM(E63:I63)</f>
        <v>0</v>
      </c>
      <c r="L63" s="231"/>
      <c r="M63" s="63"/>
      <c r="N63" s="63"/>
      <c r="O63" s="63"/>
      <c r="P63" s="227">
        <v>1.03</v>
      </c>
      <c r="Q63" s="228">
        <v>0</v>
      </c>
      <c r="R63" s="76">
        <f>$R$21</f>
        <v>12</v>
      </c>
      <c r="S63" s="17"/>
    </row>
    <row r="64" spans="1:24">
      <c r="A64" s="10"/>
      <c r="C64" s="100"/>
      <c r="D64" s="77" t="s">
        <v>171</v>
      </c>
      <c r="E64" s="185">
        <f>SUM(E62:E63)</f>
        <v>0</v>
      </c>
      <c r="F64" s="185">
        <f t="shared" ref="F64:I64" si="7">SUM(F62:F63)</f>
        <v>0</v>
      </c>
      <c r="G64" s="185">
        <f t="shared" si="7"/>
        <v>0</v>
      </c>
      <c r="H64" s="185">
        <f t="shared" si="7"/>
        <v>0</v>
      </c>
      <c r="I64" s="185">
        <f t="shared" si="7"/>
        <v>0</v>
      </c>
      <c r="J64" s="186">
        <f>SUM(J62:J63)</f>
        <v>0</v>
      </c>
      <c r="L64" s="231"/>
      <c r="M64" s="63"/>
      <c r="N64" s="63"/>
      <c r="O64" s="63"/>
      <c r="P64" s="227">
        <v>1.03</v>
      </c>
      <c r="Q64" s="228">
        <v>0</v>
      </c>
      <c r="R64" s="76">
        <f>$R$22</f>
        <v>12</v>
      </c>
      <c r="S64" s="17"/>
      <c r="T64" s="25"/>
      <c r="U64" s="25"/>
      <c r="V64" s="25"/>
      <c r="W64" s="25"/>
      <c r="X64" s="25"/>
    </row>
    <row r="65" spans="1:24">
      <c r="A65" s="10"/>
      <c r="C65" s="100"/>
      <c r="D65" s="74"/>
      <c r="E65" s="17"/>
      <c r="F65" s="17"/>
      <c r="G65" s="17"/>
      <c r="H65" s="17"/>
      <c r="I65" s="17"/>
      <c r="J65" s="26"/>
      <c r="L65" s="3"/>
      <c r="M65" s="3"/>
      <c r="N65" s="3"/>
      <c r="O65" s="3"/>
      <c r="P65" s="3"/>
      <c r="Q65" s="5"/>
      <c r="R65" s="4"/>
      <c r="S65" s="17"/>
      <c r="T65" s="25"/>
      <c r="U65" s="25"/>
      <c r="V65" s="25"/>
      <c r="W65" s="25"/>
      <c r="X65" s="25"/>
    </row>
    <row r="66" spans="1:24" ht="3.75" hidden="1" customHeight="1">
      <c r="A66" s="10"/>
      <c r="D66" s="22"/>
      <c r="E66" s="22"/>
      <c r="F66" s="22"/>
      <c r="G66" s="22"/>
      <c r="H66" s="22"/>
      <c r="I66" s="22"/>
      <c r="J66" s="76"/>
      <c r="R66" s="17"/>
    </row>
    <row r="67" spans="1:24">
      <c r="A67" s="48" t="s">
        <v>19</v>
      </c>
      <c r="B67" s="49"/>
      <c r="C67" s="49"/>
      <c r="D67" s="50"/>
      <c r="E67" s="178">
        <f>SUMIF($D$17:$D$66,"*Salary",E17:E66)</f>
        <v>0</v>
      </c>
      <c r="F67" s="178">
        <f t="shared" ref="F67:I67" si="8">SUMIF($D$17:$D$66,"*Salary",F17:F66)</f>
        <v>0</v>
      </c>
      <c r="G67" s="178">
        <f t="shared" si="8"/>
        <v>0</v>
      </c>
      <c r="H67" s="178">
        <f t="shared" si="8"/>
        <v>0</v>
      </c>
      <c r="I67" s="178">
        <f t="shared" si="8"/>
        <v>0</v>
      </c>
      <c r="J67" s="172">
        <f>SUM(E67:I67)</f>
        <v>0</v>
      </c>
      <c r="R67" s="4"/>
    </row>
    <row r="68" spans="1:24" ht="15">
      <c r="A68" s="48" t="s">
        <v>20</v>
      </c>
      <c r="B68" s="49"/>
      <c r="C68" s="49"/>
      <c r="D68" s="50"/>
      <c r="E68" s="180">
        <f>SUMIF(D19:D66,"*Total Fringe",E19:E66)</f>
        <v>0</v>
      </c>
      <c r="F68" s="180">
        <f>SUMIF($D$19:$D$66,"*Total Fringe",F19:F66)</f>
        <v>0</v>
      </c>
      <c r="G68" s="180">
        <f t="shared" ref="G68:I68" si="9">SUMIF($D$19:$D$66,"*Total Fringe",G19:G66)</f>
        <v>0</v>
      </c>
      <c r="H68" s="180">
        <f t="shared" si="9"/>
        <v>0</v>
      </c>
      <c r="I68" s="180">
        <f t="shared" si="9"/>
        <v>0</v>
      </c>
      <c r="J68" s="181">
        <f>SUM(E68:I68)</f>
        <v>0</v>
      </c>
      <c r="R68" s="4"/>
    </row>
    <row r="69" spans="1:24">
      <c r="A69" s="48" t="s">
        <v>21</v>
      </c>
      <c r="B69" s="49"/>
      <c r="C69" s="49"/>
      <c r="D69" s="50"/>
      <c r="E69" s="191">
        <f>SUM(E67:E68)</f>
        <v>0</v>
      </c>
      <c r="F69" s="191">
        <f t="shared" ref="F69:I69" si="10">SUM(F67:F68)</f>
        <v>0</v>
      </c>
      <c r="G69" s="191">
        <f t="shared" si="10"/>
        <v>0</v>
      </c>
      <c r="H69" s="191">
        <f t="shared" si="10"/>
        <v>0</v>
      </c>
      <c r="I69" s="191">
        <f t="shared" si="10"/>
        <v>0</v>
      </c>
      <c r="J69" s="172">
        <f>SUM(E69:I69)</f>
        <v>0</v>
      </c>
      <c r="T69" s="660" t="s">
        <v>116</v>
      </c>
      <c r="U69" s="660"/>
      <c r="V69" s="660"/>
      <c r="W69" s="660"/>
      <c r="X69" s="660"/>
    </row>
    <row r="70" spans="1:24">
      <c r="A70" s="1"/>
      <c r="B70" s="58"/>
      <c r="C70" s="58"/>
      <c r="D70" s="71"/>
      <c r="E70" s="8"/>
      <c r="F70" s="8"/>
      <c r="G70" s="8"/>
      <c r="H70" s="8"/>
      <c r="I70" s="8"/>
      <c r="J70" s="45"/>
      <c r="T70" s="24" t="s">
        <v>31</v>
      </c>
      <c r="U70" s="15" t="s">
        <v>32</v>
      </c>
      <c r="V70" s="15" t="s">
        <v>33</v>
      </c>
      <c r="W70" s="15" t="s">
        <v>34</v>
      </c>
      <c r="X70" s="15" t="s">
        <v>35</v>
      </c>
    </row>
    <row r="71" spans="1:24">
      <c r="A71" s="20" t="s">
        <v>22</v>
      </c>
      <c r="B71" s="92"/>
      <c r="C71" s="92"/>
      <c r="D71" s="46"/>
      <c r="J71" s="33"/>
      <c r="L71" s="58" t="s">
        <v>118</v>
      </c>
      <c r="M71" s="71" t="s">
        <v>80</v>
      </c>
      <c r="N71" s="71"/>
      <c r="O71" s="71" t="s">
        <v>245</v>
      </c>
      <c r="P71" s="71" t="s">
        <v>108</v>
      </c>
      <c r="Q71" s="71" t="s">
        <v>18</v>
      </c>
      <c r="R71" s="71"/>
      <c r="S71" s="71" t="s">
        <v>169</v>
      </c>
      <c r="T71" s="24"/>
      <c r="U71" s="15"/>
      <c r="V71" s="15"/>
      <c r="W71" s="15"/>
      <c r="X71" s="15"/>
    </row>
    <row r="72" spans="1:24">
      <c r="A72" s="58" t="s">
        <v>61</v>
      </c>
      <c r="B72" s="58" t="s">
        <v>62</v>
      </c>
      <c r="D72" s="46"/>
      <c r="E72" s="18" t="str">
        <f>E16</f>
        <v>Year 1</v>
      </c>
      <c r="F72" s="18" t="str">
        <f>F16</f>
        <v>Year 2</v>
      </c>
      <c r="G72" s="18" t="str">
        <f>G16</f>
        <v>Year 3</v>
      </c>
      <c r="H72" s="18" t="str">
        <f>H16</f>
        <v>Year 4</v>
      </c>
      <c r="I72" s="18" t="str">
        <f>I16</f>
        <v>Year 5</v>
      </c>
      <c r="J72" s="46" t="s">
        <v>1</v>
      </c>
      <c r="L72" s="92" t="s">
        <v>117</v>
      </c>
      <c r="M72" s="46" t="s">
        <v>15</v>
      </c>
      <c r="N72" s="46" t="s">
        <v>245</v>
      </c>
      <c r="O72" s="46" t="s">
        <v>101</v>
      </c>
      <c r="P72" s="46" t="s">
        <v>109</v>
      </c>
      <c r="Q72" s="46" t="s">
        <v>111</v>
      </c>
      <c r="R72" s="46" t="s">
        <v>101</v>
      </c>
      <c r="S72" s="46" t="s">
        <v>170</v>
      </c>
      <c r="T72" s="24"/>
      <c r="U72" s="15"/>
      <c r="V72" s="15"/>
      <c r="W72" s="15"/>
      <c r="X72" s="15"/>
    </row>
    <row r="73" spans="1:24">
      <c r="A73" s="223"/>
      <c r="B73" s="102" t="s">
        <v>124</v>
      </c>
      <c r="C73" s="92"/>
      <c r="D73" s="34" t="s">
        <v>121</v>
      </c>
      <c r="E73" s="100">
        <f>ROUND($Q73*$R73*S73,6)</f>
        <v>0</v>
      </c>
      <c r="F73" s="100">
        <f>ROUND($Q74*$R74*S74,6)</f>
        <v>0</v>
      </c>
      <c r="G73" s="100">
        <f>ROUND($Q75*$R75*S75,6)</f>
        <v>0</v>
      </c>
      <c r="H73" s="100">
        <f>ROUND($Q76*$R76*S76,6)</f>
        <v>0</v>
      </c>
      <c r="I73" s="100">
        <f>ROUND($Q77*$R77*S77,6)</f>
        <v>0</v>
      </c>
      <c r="J73" s="46"/>
      <c r="L73" s="150">
        <v>0</v>
      </c>
      <c r="M73" s="230">
        <f>ROUND(L73/12,2)</f>
        <v>0</v>
      </c>
      <c r="N73" s="230">
        <v>0</v>
      </c>
      <c r="O73" s="224">
        <v>0</v>
      </c>
      <c r="P73" s="227">
        <v>1</v>
      </c>
      <c r="Q73" s="228">
        <v>0</v>
      </c>
      <c r="R73" s="76">
        <f>$R$18</f>
        <v>12</v>
      </c>
      <c r="S73" s="227">
        <v>0</v>
      </c>
      <c r="T73" s="25" t="e">
        <f>(E76+E77)/E75</f>
        <v>#DIV/0!</v>
      </c>
      <c r="U73" s="25" t="e">
        <f>(F76+F77)/F75</f>
        <v>#DIV/0!</v>
      </c>
      <c r="V73" s="25" t="e">
        <f>(G76+G77)/G75</f>
        <v>#DIV/0!</v>
      </c>
      <c r="W73" s="25" t="e">
        <f>(H76+H77)/H75</f>
        <v>#DIV/0!</v>
      </c>
      <c r="X73" s="25" t="e">
        <f>(I76+I77)/I75</f>
        <v>#DIV/0!</v>
      </c>
    </row>
    <row r="74" spans="1:24">
      <c r="A74" s="20"/>
      <c r="B74" s="29" t="s">
        <v>328</v>
      </c>
      <c r="C74" s="92"/>
      <c r="D74" s="34" t="s">
        <v>172</v>
      </c>
      <c r="E74" s="22">
        <f>S73</f>
        <v>0</v>
      </c>
      <c r="F74" s="22">
        <f>S74</f>
        <v>0</v>
      </c>
      <c r="G74" s="22">
        <f>S75</f>
        <v>0</v>
      </c>
      <c r="H74" s="22">
        <f>S76</f>
        <v>0</v>
      </c>
      <c r="I74" s="22">
        <f>S77</f>
        <v>0</v>
      </c>
      <c r="J74" s="46"/>
      <c r="L74" s="231"/>
      <c r="M74" s="230"/>
      <c r="N74" s="230"/>
      <c r="O74" s="230"/>
      <c r="P74" s="227">
        <v>1.03</v>
      </c>
      <c r="Q74" s="228">
        <v>0</v>
      </c>
      <c r="R74" s="76">
        <f>$R$19</f>
        <v>12</v>
      </c>
      <c r="S74" s="227">
        <v>0</v>
      </c>
      <c r="T74" s="25"/>
      <c r="U74" s="25"/>
      <c r="V74" s="25"/>
      <c r="W74" s="25"/>
      <c r="X74" s="25"/>
    </row>
    <row r="75" spans="1:24">
      <c r="A75" s="10"/>
      <c r="C75" s="100"/>
      <c r="D75" s="74" t="s">
        <v>15</v>
      </c>
      <c r="E75" s="57">
        <f>ROUND((M73+N73)*E73*P73,0)</f>
        <v>0</v>
      </c>
      <c r="F75" s="57">
        <f>ROUND((M73+N73)*F73*P73*P74,0)</f>
        <v>0</v>
      </c>
      <c r="G75" s="57">
        <f>ROUND((M73+N73)*G73*P73*P74*P75,0)</f>
        <v>0</v>
      </c>
      <c r="H75" s="57">
        <f>ROUND((M73+N73)*H73*P73*P74*P75*P76,0)</f>
        <v>0</v>
      </c>
      <c r="I75" s="57">
        <f>ROUND((M73+N73)*I73*P73*P74*P75*P76*P77,0)</f>
        <v>0</v>
      </c>
      <c r="J75" s="172">
        <f>SUM(E75:I75)</f>
        <v>0</v>
      </c>
      <c r="L75" s="231"/>
      <c r="M75" s="63"/>
      <c r="N75" s="63"/>
      <c r="O75" s="63"/>
      <c r="P75" s="227">
        <v>1.03</v>
      </c>
      <c r="Q75" s="228">
        <v>0</v>
      </c>
      <c r="R75" s="76">
        <f>$R$20</f>
        <v>12</v>
      </c>
      <c r="S75" s="227">
        <v>0</v>
      </c>
    </row>
    <row r="76" spans="1:24">
      <c r="A76" s="10"/>
      <c r="B76" s="102"/>
      <c r="C76" s="100"/>
      <c r="D76" s="74" t="s">
        <v>30</v>
      </c>
      <c r="E76" s="57">
        <f>ROUND(E75*$P$13,0)</f>
        <v>0</v>
      </c>
      <c r="F76" s="57">
        <f>ROUND(F75*$P$13,0)</f>
        <v>0</v>
      </c>
      <c r="G76" s="57">
        <f>ROUND(G75*$P$13,0)</f>
        <v>0</v>
      </c>
      <c r="H76" s="57">
        <f>ROUND(H75*$P$13,0)</f>
        <v>0</v>
      </c>
      <c r="I76" s="57">
        <f>ROUND(I75*$P$13,0)</f>
        <v>0</v>
      </c>
      <c r="J76" s="172">
        <f>SUM(E76:I76)</f>
        <v>0</v>
      </c>
      <c r="L76" s="231"/>
      <c r="M76" s="63"/>
      <c r="N76" s="63"/>
      <c r="O76" s="63"/>
      <c r="P76" s="227">
        <v>1.03</v>
      </c>
      <c r="Q76" s="228">
        <v>0</v>
      </c>
      <c r="R76" s="76">
        <f>$R$21</f>
        <v>12</v>
      </c>
      <c r="S76" s="227">
        <v>0</v>
      </c>
      <c r="T76" s="25"/>
      <c r="U76" s="25"/>
      <c r="V76" s="25"/>
      <c r="W76" s="25"/>
      <c r="X76" s="25"/>
    </row>
    <row r="77" spans="1:24" ht="15">
      <c r="A77" s="10"/>
      <c r="C77" s="100"/>
      <c r="D77" s="74" t="s">
        <v>29</v>
      </c>
      <c r="E77" s="184">
        <f>ROUND($P$14*E73,0)</f>
        <v>0</v>
      </c>
      <c r="F77" s="184">
        <f>ROUND($P$14*F73,0)</f>
        <v>0</v>
      </c>
      <c r="G77" s="184">
        <f>ROUND($P$14*G73,0)</f>
        <v>0</v>
      </c>
      <c r="H77" s="184">
        <f>ROUND($P$14*H73,0)</f>
        <v>0</v>
      </c>
      <c r="I77" s="184">
        <f>ROUND($P$14*I73,0)</f>
        <v>0</v>
      </c>
      <c r="J77" s="181">
        <f>SUM(E77:I77)</f>
        <v>0</v>
      </c>
      <c r="L77" s="231"/>
      <c r="M77" s="63"/>
      <c r="N77" s="63"/>
      <c r="O77" s="63"/>
      <c r="P77" s="227">
        <v>1.03</v>
      </c>
      <c r="Q77" s="228">
        <v>0</v>
      </c>
      <c r="R77" s="76">
        <f>$R$22</f>
        <v>12</v>
      </c>
      <c r="S77" s="227">
        <v>0</v>
      </c>
      <c r="T77" s="25"/>
      <c r="U77" s="25"/>
      <c r="V77" s="25"/>
      <c r="W77" s="25"/>
      <c r="X77" s="25"/>
    </row>
    <row r="78" spans="1:24">
      <c r="A78" s="10"/>
      <c r="B78" s="102"/>
      <c r="C78" s="100"/>
      <c r="D78" s="77" t="s">
        <v>171</v>
      </c>
      <c r="E78" s="185">
        <f>SUM(E76:E77)</f>
        <v>0</v>
      </c>
      <c r="F78" s="185">
        <f t="shared" ref="F78:I78" si="11">SUM(F76:F77)</f>
        <v>0</v>
      </c>
      <c r="G78" s="185">
        <f t="shared" si="11"/>
        <v>0</v>
      </c>
      <c r="H78" s="185">
        <f t="shared" si="11"/>
        <v>0</v>
      </c>
      <c r="I78" s="185">
        <f t="shared" si="11"/>
        <v>0</v>
      </c>
      <c r="J78" s="186">
        <f>SUM(J76:J77)</f>
        <v>0</v>
      </c>
      <c r="L78" s="231"/>
      <c r="M78" s="63"/>
      <c r="N78" s="63"/>
      <c r="O78" s="63"/>
      <c r="P78" s="74"/>
      <c r="Q78" s="232"/>
      <c r="R78" s="76"/>
      <c r="S78" s="74"/>
      <c r="T78" s="25"/>
      <c r="U78" s="25"/>
      <c r="V78" s="25"/>
      <c r="W78" s="25"/>
      <c r="X78" s="25"/>
    </row>
    <row r="79" spans="1:24">
      <c r="A79" s="10"/>
      <c r="B79" s="102"/>
      <c r="C79" s="100"/>
      <c r="D79" s="74"/>
      <c r="E79" s="17"/>
      <c r="F79" s="17"/>
      <c r="G79" s="17"/>
      <c r="H79" s="17"/>
      <c r="I79" s="17"/>
      <c r="J79" s="26"/>
      <c r="L79" s="231"/>
      <c r="M79" s="63"/>
      <c r="N79" s="63"/>
      <c r="O79" s="63"/>
      <c r="P79" s="34"/>
      <c r="Q79" s="63"/>
      <c r="R79" s="34"/>
      <c r="S79" s="229"/>
      <c r="T79" s="5"/>
      <c r="U79" s="4"/>
    </row>
    <row r="80" spans="1:24">
      <c r="A80" s="104"/>
      <c r="B80" s="102" t="s">
        <v>124</v>
      </c>
      <c r="D80" s="34" t="s">
        <v>121</v>
      </c>
      <c r="E80" s="100">
        <f>ROUND($Q80*$R80*S80,6)</f>
        <v>0</v>
      </c>
      <c r="F80" s="100">
        <f>ROUND($Q81*$R81*S81,6)</f>
        <v>0</v>
      </c>
      <c r="G80" s="100">
        <f>ROUND($Q82*$R82*S82,6)</f>
        <v>0</v>
      </c>
      <c r="H80" s="100">
        <f>ROUND($Q83*$R83*S83,6)</f>
        <v>0</v>
      </c>
      <c r="I80" s="100">
        <f>ROUND($Q84*$R84*S84,6)</f>
        <v>0</v>
      </c>
      <c r="J80" s="46"/>
      <c r="L80" s="150">
        <v>0</v>
      </c>
      <c r="M80" s="230">
        <f>ROUND(L80/12,2)</f>
        <v>0</v>
      </c>
      <c r="N80" s="230">
        <v>0</v>
      </c>
      <c r="O80" s="224">
        <v>0</v>
      </c>
      <c r="P80" s="227">
        <v>1</v>
      </c>
      <c r="Q80" s="228">
        <v>0</v>
      </c>
      <c r="R80" s="76">
        <f>$R$18</f>
        <v>12</v>
      </c>
      <c r="S80" s="227">
        <v>0</v>
      </c>
      <c r="T80" s="25" t="e">
        <f>(E83+E84)/E82</f>
        <v>#DIV/0!</v>
      </c>
      <c r="U80" s="25" t="e">
        <f>(F83+F84)/F82</f>
        <v>#DIV/0!</v>
      </c>
      <c r="V80" s="25" t="e">
        <f>(G83+G84)/G82</f>
        <v>#DIV/0!</v>
      </c>
      <c r="W80" s="25" t="e">
        <f>(H83+H84)/H82</f>
        <v>#DIV/0!</v>
      </c>
      <c r="X80" s="25" t="e">
        <f>(I83+I84)/I82</f>
        <v>#DIV/0!</v>
      </c>
    </row>
    <row r="81" spans="1:24">
      <c r="B81" s="29" t="s">
        <v>328</v>
      </c>
      <c r="D81" s="34" t="s">
        <v>172</v>
      </c>
      <c r="E81" s="22">
        <f>S80</f>
        <v>0</v>
      </c>
      <c r="F81" s="22">
        <f>S81</f>
        <v>0</v>
      </c>
      <c r="G81" s="22">
        <f>S82</f>
        <v>0</v>
      </c>
      <c r="H81" s="22">
        <f>S83</f>
        <v>0</v>
      </c>
      <c r="I81" s="22">
        <f>S84</f>
        <v>0</v>
      </c>
      <c r="J81" s="163"/>
      <c r="L81" s="231"/>
      <c r="M81" s="230"/>
      <c r="N81" s="230"/>
      <c r="O81" s="230"/>
      <c r="P81" s="227">
        <v>1.03</v>
      </c>
      <c r="Q81" s="228">
        <v>0</v>
      </c>
      <c r="R81" s="76">
        <f>$R$19</f>
        <v>12</v>
      </c>
      <c r="S81" s="227">
        <v>0</v>
      </c>
      <c r="T81" s="25"/>
      <c r="U81" s="25"/>
      <c r="V81" s="25"/>
      <c r="W81" s="25"/>
      <c r="X81" s="25"/>
    </row>
    <row r="82" spans="1:24">
      <c r="A82" s="10"/>
      <c r="C82" s="100"/>
      <c r="D82" s="74" t="s">
        <v>15</v>
      </c>
      <c r="E82" s="57">
        <f>ROUND((M80+N80)*E80*P80,0)</f>
        <v>0</v>
      </c>
      <c r="F82" s="57">
        <f>ROUND((M80+N80)*F80*P80*P81,0)</f>
        <v>0</v>
      </c>
      <c r="G82" s="57">
        <f>ROUND((M80+N80)*G80*P80*P81*P82,0)</f>
        <v>0</v>
      </c>
      <c r="H82" s="57">
        <f>ROUND((M80+N80)*H80*P80*P81*P82*P83,0)</f>
        <v>0</v>
      </c>
      <c r="I82" s="57">
        <f>ROUND((M80+N80)*I80*P80*P81*P82*P83*P84,0)</f>
        <v>0</v>
      </c>
      <c r="J82" s="172">
        <f>SUM(E82:I82)</f>
        <v>0</v>
      </c>
      <c r="L82" s="231"/>
      <c r="M82" s="63"/>
      <c r="N82" s="63"/>
      <c r="O82" s="63"/>
      <c r="P82" s="227">
        <v>1.03</v>
      </c>
      <c r="Q82" s="228">
        <v>0</v>
      </c>
      <c r="R82" s="76">
        <f>$R$20</f>
        <v>12</v>
      </c>
      <c r="S82" s="227">
        <v>0</v>
      </c>
    </row>
    <row r="83" spans="1:24">
      <c r="A83" s="10"/>
      <c r="B83" s="102"/>
      <c r="C83" s="100"/>
      <c r="D83" s="74" t="s">
        <v>30</v>
      </c>
      <c r="E83" s="57">
        <f>ROUND(E82*$P$13,0)</f>
        <v>0</v>
      </c>
      <c r="F83" s="57">
        <f>ROUND(F82*$P$13,0)</f>
        <v>0</v>
      </c>
      <c r="G83" s="57">
        <f>ROUND(G82*$P$13,0)</f>
        <v>0</v>
      </c>
      <c r="H83" s="57">
        <f>ROUND(H82*$P$13,0)</f>
        <v>0</v>
      </c>
      <c r="I83" s="57">
        <f>ROUND(I82*$P$13,0)</f>
        <v>0</v>
      </c>
      <c r="J83" s="172">
        <f>SUM(E83:I83)</f>
        <v>0</v>
      </c>
      <c r="L83" s="231"/>
      <c r="M83" s="63"/>
      <c r="N83" s="63"/>
      <c r="O83" s="63"/>
      <c r="P83" s="227">
        <v>1.03</v>
      </c>
      <c r="Q83" s="228">
        <v>0</v>
      </c>
      <c r="R83" s="76">
        <f>$R$21</f>
        <v>12</v>
      </c>
      <c r="S83" s="227">
        <v>0</v>
      </c>
      <c r="T83" s="25"/>
      <c r="U83" s="25"/>
      <c r="V83" s="25"/>
      <c r="W83" s="25"/>
      <c r="X83" s="25"/>
    </row>
    <row r="84" spans="1:24" ht="15">
      <c r="A84" s="10"/>
      <c r="B84" s="102"/>
      <c r="C84" s="100"/>
      <c r="D84" s="74" t="s">
        <v>29</v>
      </c>
      <c r="E84" s="184">
        <f>ROUND($P$14*E80,0)</f>
        <v>0</v>
      </c>
      <c r="F84" s="184">
        <f>ROUND($P$14*F80,0)</f>
        <v>0</v>
      </c>
      <c r="G84" s="184">
        <f>ROUND($P$14*G80,0)</f>
        <v>0</v>
      </c>
      <c r="H84" s="184">
        <f>ROUND($P$14*H80,0)</f>
        <v>0</v>
      </c>
      <c r="I84" s="184">
        <f>ROUND($P$14*I80,0)</f>
        <v>0</v>
      </c>
      <c r="J84" s="181">
        <f>SUM(E84:I84)</f>
        <v>0</v>
      </c>
      <c r="L84" s="231"/>
      <c r="M84" s="63"/>
      <c r="N84" s="63"/>
      <c r="O84" s="63"/>
      <c r="P84" s="227">
        <v>1.03</v>
      </c>
      <c r="Q84" s="228">
        <v>0</v>
      </c>
      <c r="R84" s="76">
        <f>$R$22</f>
        <v>12</v>
      </c>
      <c r="S84" s="227">
        <v>0</v>
      </c>
      <c r="T84" s="25"/>
      <c r="U84" s="25"/>
      <c r="V84" s="25"/>
      <c r="W84" s="25"/>
      <c r="X84" s="25"/>
    </row>
    <row r="85" spans="1:24">
      <c r="A85" s="10"/>
      <c r="B85" s="102"/>
      <c r="C85" s="100"/>
      <c r="D85" s="77" t="s">
        <v>171</v>
      </c>
      <c r="E85" s="185">
        <f>SUM(E83:E84)</f>
        <v>0</v>
      </c>
      <c r="F85" s="185">
        <f t="shared" ref="F85:I85" si="12">SUM(F83:F84)</f>
        <v>0</v>
      </c>
      <c r="G85" s="185">
        <f t="shared" si="12"/>
        <v>0</v>
      </c>
      <c r="H85" s="185">
        <f t="shared" si="12"/>
        <v>0</v>
      </c>
      <c r="I85" s="185">
        <f t="shared" si="12"/>
        <v>0</v>
      </c>
      <c r="J85" s="186">
        <f>SUM(J83:J84)</f>
        <v>0</v>
      </c>
      <c r="L85" s="231"/>
      <c r="M85" s="63"/>
      <c r="N85" s="63"/>
      <c r="O85" s="63"/>
      <c r="P85" s="74"/>
      <c r="Q85" s="232"/>
      <c r="R85" s="76"/>
      <c r="S85" s="74"/>
      <c r="T85" s="25"/>
      <c r="U85" s="25"/>
      <c r="V85" s="25"/>
      <c r="W85" s="25"/>
      <c r="X85" s="25"/>
    </row>
    <row r="86" spans="1:24">
      <c r="A86" s="10"/>
      <c r="B86" s="102"/>
      <c r="C86" s="100"/>
      <c r="D86" s="74"/>
      <c r="E86" s="17"/>
      <c r="F86" s="17"/>
      <c r="G86" s="17"/>
      <c r="H86" s="17"/>
      <c r="I86" s="17"/>
      <c r="J86" s="26"/>
      <c r="L86" s="231"/>
      <c r="M86" s="63"/>
      <c r="N86" s="63"/>
      <c r="O86" s="63"/>
      <c r="P86" s="34"/>
      <c r="Q86" s="63"/>
      <c r="R86" s="34"/>
      <c r="S86" s="229"/>
      <c r="T86" s="5"/>
      <c r="U86" s="4"/>
    </row>
    <row r="87" spans="1:24">
      <c r="A87" s="104"/>
      <c r="B87" s="102" t="s">
        <v>47</v>
      </c>
      <c r="D87" s="34" t="s">
        <v>121</v>
      </c>
      <c r="E87" s="100">
        <f>ROUND($Q87*$R87*S87,6)</f>
        <v>0</v>
      </c>
      <c r="F87" s="100">
        <f>ROUND($Q88*$R88*S88,6)</f>
        <v>0</v>
      </c>
      <c r="G87" s="100">
        <f>ROUND($Q89*$R89*S89,6)</f>
        <v>0</v>
      </c>
      <c r="H87" s="100">
        <f>ROUND($Q90*$R90*S90,6)</f>
        <v>0</v>
      </c>
      <c r="I87" s="100">
        <f>ROUND($Q91*$R91*S91,6)</f>
        <v>0</v>
      </c>
      <c r="J87" s="46"/>
      <c r="L87" s="150">
        <v>0</v>
      </c>
      <c r="M87" s="230">
        <f>ROUND(L87/12,2)</f>
        <v>0</v>
      </c>
      <c r="N87" s="230">
        <v>0</v>
      </c>
      <c r="O87" s="224">
        <v>0</v>
      </c>
      <c r="P87" s="227">
        <v>1</v>
      </c>
      <c r="Q87" s="228">
        <v>0</v>
      </c>
      <c r="R87" s="76">
        <f>$R$18</f>
        <v>12</v>
      </c>
      <c r="S87" s="227">
        <v>0</v>
      </c>
      <c r="T87" s="25" t="e">
        <f>(E90+E91)/E89</f>
        <v>#DIV/0!</v>
      </c>
      <c r="U87" s="25" t="e">
        <f>(F90+F91)/F89</f>
        <v>#DIV/0!</v>
      </c>
      <c r="V87" s="25" t="e">
        <f>(G90+G91)/G89</f>
        <v>#DIV/0!</v>
      </c>
      <c r="W87" s="25" t="e">
        <f>(H90+H91)/H89</f>
        <v>#DIV/0!</v>
      </c>
      <c r="X87" s="25" t="e">
        <f>(I90+I91)/I89</f>
        <v>#DIV/0!</v>
      </c>
    </row>
    <row r="88" spans="1:24">
      <c r="B88" s="29" t="s">
        <v>328</v>
      </c>
      <c r="D88" s="34" t="s">
        <v>172</v>
      </c>
      <c r="E88" s="22">
        <f>S87</f>
        <v>0</v>
      </c>
      <c r="F88" s="22">
        <f>S88</f>
        <v>0</v>
      </c>
      <c r="G88" s="22">
        <f>S89</f>
        <v>0</v>
      </c>
      <c r="H88" s="22">
        <f>S90</f>
        <v>0</v>
      </c>
      <c r="I88" s="22">
        <f>S91</f>
        <v>0</v>
      </c>
      <c r="J88" s="46"/>
      <c r="L88" s="231"/>
      <c r="M88" s="230"/>
      <c r="N88" s="230"/>
      <c r="O88" s="230"/>
      <c r="P88" s="227">
        <v>1.03</v>
      </c>
      <c r="Q88" s="228">
        <v>0</v>
      </c>
      <c r="R88" s="76">
        <f>$R$19</f>
        <v>12</v>
      </c>
      <c r="S88" s="227">
        <v>0</v>
      </c>
      <c r="T88" s="25"/>
      <c r="U88" s="25"/>
      <c r="V88" s="25"/>
      <c r="W88" s="25"/>
      <c r="X88" s="25"/>
    </row>
    <row r="89" spans="1:24">
      <c r="A89" s="10"/>
      <c r="C89" s="100"/>
      <c r="D89" s="74" t="s">
        <v>15</v>
      </c>
      <c r="E89" s="57">
        <f>ROUND((M87+N87)*E87*P87,0)</f>
        <v>0</v>
      </c>
      <c r="F89" s="57">
        <f>ROUND((M87+N87)*F87*P87*P88,0)</f>
        <v>0</v>
      </c>
      <c r="G89" s="57">
        <f>ROUND((M87+N87)*G87*P87*P88*P89,0)</f>
        <v>0</v>
      </c>
      <c r="H89" s="57">
        <f>ROUND((M87+N87)*H87*P87*P88*P89*P90,0)</f>
        <v>0</v>
      </c>
      <c r="I89" s="57">
        <f>ROUND((M87+N87)*I87*P87*P88*P89*P90*P91,0)</f>
        <v>0</v>
      </c>
      <c r="J89" s="172">
        <f>SUM(E89:I89)</f>
        <v>0</v>
      </c>
      <c r="L89" s="231"/>
      <c r="M89" s="63"/>
      <c r="N89" s="63"/>
      <c r="O89" s="63"/>
      <c r="P89" s="227">
        <v>1.03</v>
      </c>
      <c r="Q89" s="228">
        <v>0</v>
      </c>
      <c r="R89" s="76">
        <f>$R$20</f>
        <v>12</v>
      </c>
      <c r="S89" s="227">
        <v>0</v>
      </c>
    </row>
    <row r="90" spans="1:24">
      <c r="A90" s="10"/>
      <c r="B90" s="102"/>
      <c r="C90" s="100"/>
      <c r="D90" s="74" t="s">
        <v>30</v>
      </c>
      <c r="E90" s="57">
        <f>ROUND(E89*$P$13,0)</f>
        <v>0</v>
      </c>
      <c r="F90" s="57">
        <f>ROUND(F89*$P$13,0)</f>
        <v>0</v>
      </c>
      <c r="G90" s="57">
        <f>ROUND(G89*$P$13,0)</f>
        <v>0</v>
      </c>
      <c r="H90" s="57">
        <f>ROUND(H89*$P$13,0)</f>
        <v>0</v>
      </c>
      <c r="I90" s="57">
        <f>ROUND(I89*$P$13,0)</f>
        <v>0</v>
      </c>
      <c r="J90" s="172">
        <f>SUM(E90:I90)</f>
        <v>0</v>
      </c>
      <c r="L90" s="231"/>
      <c r="M90" s="63"/>
      <c r="N90" s="63"/>
      <c r="O90" s="63"/>
      <c r="P90" s="227">
        <v>1.03</v>
      </c>
      <c r="Q90" s="228">
        <v>0</v>
      </c>
      <c r="R90" s="76">
        <f>$R$21</f>
        <v>12</v>
      </c>
      <c r="S90" s="227">
        <v>0</v>
      </c>
    </row>
    <row r="91" spans="1:24" ht="15">
      <c r="A91" s="10"/>
      <c r="B91" s="102"/>
      <c r="C91" s="100"/>
      <c r="D91" s="74" t="s">
        <v>29</v>
      </c>
      <c r="E91" s="184">
        <f>ROUND($P$14*E87,0)</f>
        <v>0</v>
      </c>
      <c r="F91" s="184">
        <f>ROUND($P$14*F87,0)</f>
        <v>0</v>
      </c>
      <c r="G91" s="184">
        <f>ROUND($P$14*G87,0)</f>
        <v>0</v>
      </c>
      <c r="H91" s="184">
        <f>ROUND($P$14*H87,0)</f>
        <v>0</v>
      </c>
      <c r="I91" s="184">
        <f>ROUND($P$14*I87,0)</f>
        <v>0</v>
      </c>
      <c r="J91" s="181">
        <f>SUM(E91:I91)</f>
        <v>0</v>
      </c>
      <c r="L91" s="231"/>
      <c r="M91" s="63"/>
      <c r="N91" s="63"/>
      <c r="O91" s="63"/>
      <c r="P91" s="227">
        <v>1.03</v>
      </c>
      <c r="Q91" s="228">
        <v>0</v>
      </c>
      <c r="R91" s="76">
        <f>$R$22</f>
        <v>12</v>
      </c>
      <c r="S91" s="227">
        <v>0</v>
      </c>
      <c r="T91" s="25"/>
      <c r="U91" s="25"/>
      <c r="V91" s="25"/>
      <c r="W91" s="25"/>
      <c r="X91" s="25"/>
    </row>
    <row r="92" spans="1:24">
      <c r="A92" s="10"/>
      <c r="B92" s="102"/>
      <c r="C92" s="100"/>
      <c r="D92" s="77" t="s">
        <v>171</v>
      </c>
      <c r="E92" s="185">
        <f>SUM(E90:E91)</f>
        <v>0</v>
      </c>
      <c r="F92" s="185">
        <f t="shared" ref="F92:I92" si="13">SUM(F90:F91)</f>
        <v>0</v>
      </c>
      <c r="G92" s="185">
        <f t="shared" si="13"/>
        <v>0</v>
      </c>
      <c r="H92" s="185">
        <f t="shared" si="13"/>
        <v>0</v>
      </c>
      <c r="I92" s="185">
        <f t="shared" si="13"/>
        <v>0</v>
      </c>
      <c r="J92" s="186">
        <f>SUM(J90:J91)</f>
        <v>0</v>
      </c>
      <c r="L92" s="19"/>
      <c r="M92" s="33"/>
      <c r="N92" s="33"/>
      <c r="O92" s="33"/>
      <c r="P92" s="47"/>
      <c r="Q92" s="47"/>
      <c r="R92" s="47"/>
      <c r="S92" s="26"/>
      <c r="T92" s="25"/>
      <c r="U92" s="25"/>
      <c r="V92" s="25"/>
      <c r="W92" s="25"/>
      <c r="X92" s="25"/>
    </row>
    <row r="93" spans="1:24">
      <c r="A93" s="10"/>
      <c r="B93" s="102"/>
      <c r="C93" s="100"/>
      <c r="D93" s="74"/>
      <c r="E93" s="17"/>
      <c r="F93" s="17"/>
      <c r="G93" s="17"/>
      <c r="H93" s="17"/>
      <c r="I93" s="17"/>
      <c r="J93" s="26"/>
      <c r="L93" s="19"/>
      <c r="M93" s="94"/>
      <c r="N93" s="94"/>
      <c r="O93" s="94"/>
      <c r="P93" s="47"/>
      <c r="Q93" s="47"/>
      <c r="R93" s="47"/>
      <c r="S93" s="26"/>
      <c r="T93" s="25"/>
      <c r="U93" s="25"/>
      <c r="V93" s="25"/>
      <c r="W93" s="25"/>
      <c r="X93" s="25"/>
    </row>
    <row r="94" spans="1:24">
      <c r="A94" s="10"/>
      <c r="C94" s="75"/>
      <c r="D94" s="75" t="s">
        <v>106</v>
      </c>
      <c r="E94" s="164">
        <f>SUMIF($D$72:$D$93,"*Salary",E72:E93)</f>
        <v>0</v>
      </c>
      <c r="F94" s="164">
        <f>SUMIF($D$72:$D$93,"*Salary",F72:F93)</f>
        <v>0</v>
      </c>
      <c r="G94" s="164">
        <f>SUMIF($D$72:$D$93,"*Salary",G72:G93)</f>
        <v>0</v>
      </c>
      <c r="H94" s="164">
        <f>SUMIF($D$72:$D$93,"*Salary",H72:H93)</f>
        <v>0</v>
      </c>
      <c r="I94" s="164">
        <f>SUMIF($D$72:$D$93,"*Salary",I72:I93)</f>
        <v>0</v>
      </c>
      <c r="J94" s="165">
        <f>SUM(E94:I94)</f>
        <v>0</v>
      </c>
      <c r="L94" s="58"/>
      <c r="M94" s="71"/>
      <c r="N94" s="71"/>
      <c r="O94" s="71"/>
      <c r="P94" s="71"/>
      <c r="Q94" s="71"/>
      <c r="R94" s="71"/>
      <c r="S94" s="26"/>
      <c r="T94" s="25"/>
      <c r="U94" s="25"/>
      <c r="V94" s="25"/>
      <c r="W94" s="25"/>
      <c r="X94" s="25"/>
    </row>
    <row r="95" spans="1:24">
      <c r="A95" s="10"/>
      <c r="C95" s="75"/>
      <c r="D95" s="75" t="s">
        <v>107</v>
      </c>
      <c r="E95" s="166">
        <f>SUMIF($D$75:$D$93,"*Total Fringe",E75:E93)</f>
        <v>0</v>
      </c>
      <c r="F95" s="166">
        <f t="shared" ref="F95:I95" si="14">SUMIF($D$75:$D$93,"*Total Fringe",F75:F93)</f>
        <v>0</v>
      </c>
      <c r="G95" s="166">
        <f t="shared" si="14"/>
        <v>0</v>
      </c>
      <c r="H95" s="166">
        <f t="shared" si="14"/>
        <v>0</v>
      </c>
      <c r="I95" s="166">
        <f t="shared" si="14"/>
        <v>0</v>
      </c>
      <c r="J95" s="167">
        <f>SUM(E95:I95)</f>
        <v>0</v>
      </c>
      <c r="L95" s="58"/>
      <c r="M95" s="71"/>
      <c r="N95" s="71"/>
      <c r="O95" s="71"/>
      <c r="P95" s="71"/>
      <c r="Q95" s="71"/>
      <c r="R95" s="71"/>
      <c r="S95" s="71"/>
      <c r="T95" s="660" t="s">
        <v>116</v>
      </c>
      <c r="U95" s="660"/>
      <c r="V95" s="660"/>
      <c r="W95" s="660"/>
      <c r="X95" s="660"/>
    </row>
    <row r="96" spans="1:24">
      <c r="A96" s="10"/>
      <c r="C96" s="75"/>
      <c r="D96" s="169"/>
      <c r="E96" s="72"/>
      <c r="F96" s="72"/>
      <c r="G96" s="72"/>
      <c r="H96" s="72"/>
      <c r="I96" s="72"/>
      <c r="J96" s="73"/>
      <c r="L96" s="58" t="s">
        <v>118</v>
      </c>
      <c r="M96" s="71" t="s">
        <v>80</v>
      </c>
      <c r="N96" s="71"/>
      <c r="O96" s="71" t="s">
        <v>245</v>
      </c>
      <c r="P96" s="71" t="s">
        <v>108</v>
      </c>
      <c r="Q96" s="71" t="s">
        <v>18</v>
      </c>
      <c r="R96" s="71"/>
      <c r="S96" s="71" t="s">
        <v>169</v>
      </c>
      <c r="T96" s="92"/>
      <c r="U96" s="92"/>
      <c r="V96" s="92"/>
      <c r="W96" s="92"/>
      <c r="X96" s="92"/>
    </row>
    <row r="97" spans="1:24">
      <c r="A97" s="58" t="s">
        <v>61</v>
      </c>
      <c r="B97" s="58" t="s">
        <v>62</v>
      </c>
      <c r="C97" s="75"/>
      <c r="D97" s="169"/>
      <c r="E97" s="18" t="str">
        <f>E16</f>
        <v>Year 1</v>
      </c>
      <c r="F97" s="18" t="str">
        <f>F16</f>
        <v>Year 2</v>
      </c>
      <c r="G97" s="18" t="str">
        <f>G16</f>
        <v>Year 3</v>
      </c>
      <c r="H97" s="18" t="str">
        <f>H16</f>
        <v>Year 4</v>
      </c>
      <c r="I97" s="18" t="str">
        <f>I16</f>
        <v>Year 5</v>
      </c>
      <c r="J97" s="46" t="s">
        <v>1</v>
      </c>
      <c r="L97" s="92" t="s">
        <v>117</v>
      </c>
      <c r="M97" s="46" t="s">
        <v>15</v>
      </c>
      <c r="N97" s="46" t="s">
        <v>245</v>
      </c>
      <c r="O97" s="46" t="s">
        <v>101</v>
      </c>
      <c r="P97" s="46" t="s">
        <v>109</v>
      </c>
      <c r="Q97" s="46" t="s">
        <v>111</v>
      </c>
      <c r="R97" s="46" t="s">
        <v>101</v>
      </c>
      <c r="S97" s="46" t="s">
        <v>170</v>
      </c>
      <c r="T97" s="24" t="s">
        <v>31</v>
      </c>
      <c r="U97" s="15" t="s">
        <v>32</v>
      </c>
      <c r="V97" s="15" t="s">
        <v>33</v>
      </c>
      <c r="W97" s="15" t="s">
        <v>34</v>
      </c>
      <c r="X97" s="15" t="s">
        <v>35</v>
      </c>
    </row>
    <row r="98" spans="1:24">
      <c r="A98" s="104"/>
      <c r="B98" s="102" t="s">
        <v>69</v>
      </c>
      <c r="D98" s="34" t="s">
        <v>121</v>
      </c>
      <c r="E98" s="100">
        <f>ROUND($Q98*$R98*S98,6)</f>
        <v>0</v>
      </c>
      <c r="F98" s="100">
        <f>ROUND($Q99*$R99*S99,6)</f>
        <v>0</v>
      </c>
      <c r="G98" s="100">
        <f>ROUND($Q100*$R100*S100,6)</f>
        <v>0</v>
      </c>
      <c r="H98" s="100">
        <f>ROUND($Q101*$R101*S101,6)</f>
        <v>0</v>
      </c>
      <c r="I98" s="100">
        <f>ROUND($Q102*$R102*S102,6)</f>
        <v>0</v>
      </c>
      <c r="J98" s="46"/>
      <c r="K98" s="17"/>
      <c r="L98" s="150">
        <v>0</v>
      </c>
      <c r="M98" s="230">
        <f>ROUND(L98/12,2)</f>
        <v>0</v>
      </c>
      <c r="N98" s="230">
        <v>0</v>
      </c>
      <c r="O98" s="224">
        <v>0</v>
      </c>
      <c r="P98" s="227">
        <v>1</v>
      </c>
      <c r="Q98" s="228">
        <v>0</v>
      </c>
      <c r="R98" s="76">
        <f>$R$18</f>
        <v>12</v>
      </c>
      <c r="S98" s="227">
        <v>0</v>
      </c>
      <c r="T98" s="25" t="e">
        <f>(E101+E102)/E100</f>
        <v>#DIV/0!</v>
      </c>
      <c r="U98" s="25" t="e">
        <f>(F101+F102)/F100</f>
        <v>#DIV/0!</v>
      </c>
      <c r="V98" s="25" t="e">
        <f>(G101+G102)/G100</f>
        <v>#DIV/0!</v>
      </c>
      <c r="W98" s="25" t="e">
        <f>(H101+H102)/H100</f>
        <v>#DIV/0!</v>
      </c>
      <c r="X98" s="25" t="e">
        <f>(I101+I102)/I100</f>
        <v>#DIV/0!</v>
      </c>
    </row>
    <row r="99" spans="1:24">
      <c r="B99" s="29" t="s">
        <v>328</v>
      </c>
      <c r="D99" s="34" t="s">
        <v>172</v>
      </c>
      <c r="E99" s="22">
        <f>S98</f>
        <v>0</v>
      </c>
      <c r="F99" s="22">
        <f>S99</f>
        <v>0</v>
      </c>
      <c r="G99" s="22">
        <f>S100</f>
        <v>0</v>
      </c>
      <c r="H99" s="22">
        <f>S101</f>
        <v>0</v>
      </c>
      <c r="I99" s="22">
        <f>S102</f>
        <v>0</v>
      </c>
      <c r="J99" s="46"/>
      <c r="K99" s="17"/>
      <c r="L99" s="231"/>
      <c r="M99" s="230"/>
      <c r="N99" s="230"/>
      <c r="O99" s="230"/>
      <c r="P99" s="227">
        <v>1.03</v>
      </c>
      <c r="Q99" s="228">
        <v>0</v>
      </c>
      <c r="R99" s="76">
        <f>$R$19</f>
        <v>12</v>
      </c>
      <c r="S99" s="227">
        <v>0</v>
      </c>
      <c r="T99" s="25"/>
      <c r="U99" s="25"/>
      <c r="V99" s="25"/>
      <c r="W99" s="25"/>
      <c r="X99" s="25"/>
    </row>
    <row r="100" spans="1:24">
      <c r="A100" s="10"/>
      <c r="C100" s="100"/>
      <c r="D100" s="74" t="s">
        <v>15</v>
      </c>
      <c r="E100" s="57">
        <f>ROUND((M98+N98)*E98*P98,0)</f>
        <v>0</v>
      </c>
      <c r="F100" s="57">
        <f>ROUND((M98+N98)*F98*P98*P99,0)</f>
        <v>0</v>
      </c>
      <c r="G100" s="57">
        <f>ROUND((M98+N98)*G98*P98*P99*P100,0)</f>
        <v>0</v>
      </c>
      <c r="H100" s="57">
        <f>ROUND((M98+N98)*H98*P98*P99*P100*P101,0)</f>
        <v>0</v>
      </c>
      <c r="I100" s="57">
        <f>ROUND((M98+N98)*I98*P98*P99*P100*P101*P102,0)</f>
        <v>0</v>
      </c>
      <c r="J100" s="172">
        <f>SUM(E100:I100)</f>
        <v>0</v>
      </c>
      <c r="L100" s="231"/>
      <c r="M100" s="63"/>
      <c r="N100" s="63"/>
      <c r="O100" s="63"/>
      <c r="P100" s="227">
        <v>1.03</v>
      </c>
      <c r="Q100" s="228">
        <v>0</v>
      </c>
      <c r="R100" s="76">
        <f>$R$20</f>
        <v>12</v>
      </c>
      <c r="S100" s="227">
        <v>0</v>
      </c>
      <c r="T100" s="25"/>
      <c r="U100" s="25"/>
      <c r="V100" s="25"/>
      <c r="W100" s="25"/>
      <c r="X100" s="25"/>
    </row>
    <row r="101" spans="1:24">
      <c r="A101" s="10"/>
      <c r="B101" s="93"/>
      <c r="C101" s="100"/>
      <c r="D101" s="74" t="s">
        <v>30</v>
      </c>
      <c r="E101" s="57">
        <f>ROUND(E100*$P$13,0)</f>
        <v>0</v>
      </c>
      <c r="F101" s="57">
        <f>ROUND(F100*$P$13,0)</f>
        <v>0</v>
      </c>
      <c r="G101" s="57">
        <f>ROUND(G100*$P$13,0)</f>
        <v>0</v>
      </c>
      <c r="H101" s="57">
        <f>ROUND(H100*$P$13,0)</f>
        <v>0</v>
      </c>
      <c r="I101" s="57">
        <f>ROUND(I100*$P$13,0)</f>
        <v>0</v>
      </c>
      <c r="J101" s="172">
        <f>SUM(E101:I101)</f>
        <v>0</v>
      </c>
      <c r="L101" s="231"/>
      <c r="M101" s="63"/>
      <c r="N101" s="63"/>
      <c r="O101" s="63"/>
      <c r="P101" s="227">
        <v>1.03</v>
      </c>
      <c r="Q101" s="228">
        <v>0</v>
      </c>
      <c r="R101" s="76">
        <f>$R$21</f>
        <v>12</v>
      </c>
      <c r="S101" s="227">
        <v>0</v>
      </c>
      <c r="T101" s="25"/>
      <c r="U101" s="25"/>
      <c r="V101" s="25"/>
      <c r="W101" s="25"/>
      <c r="X101" s="25"/>
    </row>
    <row r="102" spans="1:24" ht="15">
      <c r="A102" s="10"/>
      <c r="B102" s="93"/>
      <c r="C102" s="100"/>
      <c r="D102" s="74" t="s">
        <v>29</v>
      </c>
      <c r="E102" s="184">
        <f>ROUND($P$14*E98,0)</f>
        <v>0</v>
      </c>
      <c r="F102" s="184">
        <f>ROUND($P$14*F98,0)</f>
        <v>0</v>
      </c>
      <c r="G102" s="184">
        <f>ROUND($P$14*G98,0)</f>
        <v>0</v>
      </c>
      <c r="H102" s="184">
        <f>ROUND($P$14*H98,0)</f>
        <v>0</v>
      </c>
      <c r="I102" s="184">
        <f>ROUND($P$14*I98,0)</f>
        <v>0</v>
      </c>
      <c r="J102" s="181">
        <f>SUM(E102:I102)</f>
        <v>0</v>
      </c>
      <c r="L102" s="231"/>
      <c r="M102" s="63"/>
      <c r="N102" s="63"/>
      <c r="O102" s="63"/>
      <c r="P102" s="227">
        <v>1.03</v>
      </c>
      <c r="Q102" s="228">
        <v>0</v>
      </c>
      <c r="R102" s="76">
        <f>$R$22</f>
        <v>12</v>
      </c>
      <c r="S102" s="227">
        <v>0</v>
      </c>
      <c r="T102" s="25"/>
      <c r="U102" s="25"/>
      <c r="V102" s="25"/>
      <c r="W102" s="25"/>
      <c r="X102" s="25"/>
    </row>
    <row r="103" spans="1:24">
      <c r="A103" s="10"/>
      <c r="B103" s="93"/>
      <c r="C103" s="100"/>
      <c r="D103" s="77" t="s">
        <v>171</v>
      </c>
      <c r="E103" s="185">
        <f>SUM(E101:E102)</f>
        <v>0</v>
      </c>
      <c r="F103" s="185">
        <f t="shared" ref="F103:I103" si="15">SUM(F101:F102)</f>
        <v>0</v>
      </c>
      <c r="G103" s="185">
        <f t="shared" si="15"/>
        <v>0</v>
      </c>
      <c r="H103" s="185">
        <f t="shared" si="15"/>
        <v>0</v>
      </c>
      <c r="I103" s="185">
        <f t="shared" si="15"/>
        <v>0</v>
      </c>
      <c r="J103" s="186">
        <f>SUM(J101:J102)</f>
        <v>0</v>
      </c>
      <c r="L103" s="231"/>
      <c r="M103" s="63"/>
      <c r="N103" s="63"/>
      <c r="O103" s="63"/>
      <c r="P103" s="74"/>
      <c r="Q103" s="232"/>
      <c r="R103" s="76"/>
      <c r="S103" s="74"/>
      <c r="T103" s="5"/>
      <c r="U103" s="4"/>
    </row>
    <row r="104" spans="1:24">
      <c r="C104" s="100"/>
      <c r="D104" s="74"/>
      <c r="E104" s="17"/>
      <c r="F104" s="17"/>
      <c r="G104" s="17"/>
      <c r="H104" s="17"/>
      <c r="I104" s="17"/>
      <c r="J104" s="26"/>
      <c r="L104" s="231"/>
      <c r="M104" s="63"/>
      <c r="N104" s="63"/>
      <c r="O104" s="63"/>
      <c r="P104" s="34"/>
      <c r="Q104" s="63"/>
      <c r="R104" s="34"/>
      <c r="S104" s="229"/>
      <c r="T104" s="17"/>
      <c r="U104" s="17"/>
      <c r="V104" s="17"/>
      <c r="W104" s="17"/>
      <c r="X104" s="17"/>
    </row>
    <row r="105" spans="1:24">
      <c r="A105" s="104"/>
      <c r="B105" s="102" t="s">
        <v>69</v>
      </c>
      <c r="D105" s="34" t="s">
        <v>121</v>
      </c>
      <c r="E105" s="100">
        <f>ROUND($Q105*$R105*S105,6)</f>
        <v>0</v>
      </c>
      <c r="F105" s="100">
        <f>ROUND($Q106*$R106*S106,6)</f>
        <v>0</v>
      </c>
      <c r="G105" s="100">
        <f>ROUND($Q107*$R107*S107,6)</f>
        <v>0</v>
      </c>
      <c r="H105" s="100">
        <f>ROUND($Q108*$R108*S108,6)</f>
        <v>0</v>
      </c>
      <c r="I105" s="100">
        <f>ROUND($Q109*$R109*S109,6)</f>
        <v>0</v>
      </c>
      <c r="J105" s="46"/>
      <c r="L105" s="150">
        <v>0</v>
      </c>
      <c r="M105" s="230">
        <f>ROUND(L105/12,2)</f>
        <v>0</v>
      </c>
      <c r="N105" s="230">
        <v>0</v>
      </c>
      <c r="O105" s="224">
        <v>0</v>
      </c>
      <c r="P105" s="227">
        <v>1</v>
      </c>
      <c r="Q105" s="228">
        <v>0</v>
      </c>
      <c r="R105" s="76">
        <f>$R$18</f>
        <v>12</v>
      </c>
      <c r="S105" s="227">
        <v>0</v>
      </c>
      <c r="T105" s="25" t="e">
        <f>(E108+E109)/E107</f>
        <v>#DIV/0!</v>
      </c>
      <c r="U105" s="25" t="e">
        <f>(F108+F109)/F107</f>
        <v>#DIV/0!</v>
      </c>
      <c r="V105" s="25" t="e">
        <f>(G108+G109)/G107</f>
        <v>#DIV/0!</v>
      </c>
      <c r="W105" s="25" t="e">
        <f>(H108+H109)/H107</f>
        <v>#DIV/0!</v>
      </c>
      <c r="X105" s="25" t="e">
        <f>(I108+I109)/I107</f>
        <v>#DIV/0!</v>
      </c>
    </row>
    <row r="106" spans="1:24">
      <c r="B106" s="29" t="s">
        <v>328</v>
      </c>
      <c r="D106" s="34" t="s">
        <v>172</v>
      </c>
      <c r="E106" s="22">
        <f>S105</f>
        <v>0</v>
      </c>
      <c r="F106" s="22">
        <f>S106</f>
        <v>0</v>
      </c>
      <c r="G106" s="22">
        <f>S107</f>
        <v>0</v>
      </c>
      <c r="H106" s="22">
        <f>S108</f>
        <v>0</v>
      </c>
      <c r="I106" s="22">
        <f>S109</f>
        <v>0</v>
      </c>
      <c r="J106" s="46"/>
      <c r="L106" s="231"/>
      <c r="M106" s="230"/>
      <c r="N106" s="230"/>
      <c r="O106" s="230"/>
      <c r="P106" s="227">
        <v>1.03</v>
      </c>
      <c r="Q106" s="228">
        <v>0</v>
      </c>
      <c r="R106" s="76">
        <f>$R$19</f>
        <v>12</v>
      </c>
      <c r="S106" s="227">
        <v>0</v>
      </c>
      <c r="T106" s="25"/>
      <c r="U106" s="25"/>
      <c r="V106" s="25"/>
      <c r="W106" s="25"/>
      <c r="X106" s="25"/>
    </row>
    <row r="107" spans="1:24">
      <c r="A107" s="10"/>
      <c r="B107" s="93"/>
      <c r="C107" s="100"/>
      <c r="D107" s="74" t="s">
        <v>15</v>
      </c>
      <c r="E107" s="57">
        <f>ROUND((M105+N105)*E105*P105,0)</f>
        <v>0</v>
      </c>
      <c r="F107" s="57">
        <f>ROUND((M105+N105)*F105*P105*P106,0)</f>
        <v>0</v>
      </c>
      <c r="G107" s="57">
        <f>ROUND((M105+N105)*G105*P105*P106*P107,0)</f>
        <v>0</v>
      </c>
      <c r="H107" s="57">
        <f>ROUND((M105+N105)*H105*P105*P106*P107*P108,0)</f>
        <v>0</v>
      </c>
      <c r="I107" s="57">
        <f>ROUND((M105+N105)*I105*P105*P106*P107*P108*P109,0)</f>
        <v>0</v>
      </c>
      <c r="J107" s="172">
        <f>SUM(E107:I107)</f>
        <v>0</v>
      </c>
      <c r="L107" s="231"/>
      <c r="M107" s="63"/>
      <c r="N107" s="63"/>
      <c r="O107" s="63"/>
      <c r="P107" s="227">
        <v>1.03</v>
      </c>
      <c r="Q107" s="228">
        <v>0</v>
      </c>
      <c r="R107" s="76">
        <f>$R$20</f>
        <v>12</v>
      </c>
      <c r="S107" s="227">
        <v>0</v>
      </c>
      <c r="T107" s="25"/>
      <c r="U107" s="25"/>
      <c r="V107" s="25"/>
      <c r="W107" s="25"/>
      <c r="X107" s="25"/>
    </row>
    <row r="108" spans="1:24">
      <c r="A108" s="10"/>
      <c r="B108" s="93"/>
      <c r="C108" s="100"/>
      <c r="D108" s="74" t="s">
        <v>30</v>
      </c>
      <c r="E108" s="57">
        <f>ROUND(E107*$P$13,0)</f>
        <v>0</v>
      </c>
      <c r="F108" s="57">
        <f>ROUND(F107*$P$13,0)</f>
        <v>0</v>
      </c>
      <c r="G108" s="57">
        <f>ROUND(G107*$P$13,0)</f>
        <v>0</v>
      </c>
      <c r="H108" s="57">
        <f>ROUND(H107*$P$13,0)</f>
        <v>0</v>
      </c>
      <c r="I108" s="57">
        <f>ROUND(I107*$P$13,0)</f>
        <v>0</v>
      </c>
      <c r="J108" s="172">
        <f>SUM(E108:I108)</f>
        <v>0</v>
      </c>
      <c r="L108" s="231"/>
      <c r="M108" s="63"/>
      <c r="N108" s="63"/>
      <c r="O108" s="63"/>
      <c r="P108" s="227">
        <v>1.03</v>
      </c>
      <c r="Q108" s="228">
        <v>0</v>
      </c>
      <c r="R108" s="76">
        <f>$R$21</f>
        <v>12</v>
      </c>
      <c r="S108" s="227">
        <v>0</v>
      </c>
      <c r="T108" s="25"/>
      <c r="U108" s="25"/>
      <c r="V108" s="25"/>
      <c r="W108" s="25"/>
      <c r="X108" s="25"/>
    </row>
    <row r="109" spans="1:24" ht="15">
      <c r="A109" s="10"/>
      <c r="B109" s="93"/>
      <c r="C109" s="100"/>
      <c r="D109" s="74" t="s">
        <v>29</v>
      </c>
      <c r="E109" s="184">
        <f>ROUND($P$14*E105,0)</f>
        <v>0</v>
      </c>
      <c r="F109" s="184">
        <f>ROUND($P$14*F105,0)</f>
        <v>0</v>
      </c>
      <c r="G109" s="184">
        <f>ROUND($P$14*G105,0)</f>
        <v>0</v>
      </c>
      <c r="H109" s="184">
        <f>ROUND($P$14*H105,0)</f>
        <v>0</v>
      </c>
      <c r="I109" s="184">
        <f>ROUND($P$14*I105,0)</f>
        <v>0</v>
      </c>
      <c r="J109" s="181">
        <f>SUM(E109:I109)</f>
        <v>0</v>
      </c>
      <c r="L109" s="231"/>
      <c r="M109" s="63"/>
      <c r="N109" s="63"/>
      <c r="O109" s="63"/>
      <c r="P109" s="227">
        <v>1.03</v>
      </c>
      <c r="Q109" s="228">
        <v>0</v>
      </c>
      <c r="R109" s="76">
        <f>$R$22</f>
        <v>12</v>
      </c>
      <c r="S109" s="227">
        <v>0</v>
      </c>
      <c r="T109" s="25"/>
      <c r="U109" s="25"/>
      <c r="V109" s="25"/>
      <c r="W109" s="25"/>
      <c r="X109" s="25"/>
    </row>
    <row r="110" spans="1:24">
      <c r="A110" s="10"/>
      <c r="B110" s="93"/>
      <c r="C110" s="100"/>
      <c r="D110" s="77" t="s">
        <v>171</v>
      </c>
      <c r="E110" s="185">
        <f>SUM(E108:E109)</f>
        <v>0</v>
      </c>
      <c r="F110" s="185">
        <f t="shared" ref="F110:I110" si="16">SUM(F108:F109)</f>
        <v>0</v>
      </c>
      <c r="G110" s="185">
        <f t="shared" si="16"/>
        <v>0</v>
      </c>
      <c r="H110" s="185">
        <f t="shared" si="16"/>
        <v>0</v>
      </c>
      <c r="I110" s="185">
        <f t="shared" si="16"/>
        <v>0</v>
      </c>
      <c r="J110" s="186">
        <f>SUM(J108:J109)</f>
        <v>0</v>
      </c>
      <c r="L110" s="231"/>
      <c r="M110" s="63"/>
      <c r="N110" s="63"/>
      <c r="O110" s="63"/>
      <c r="P110" s="74"/>
      <c r="Q110" s="232"/>
      <c r="R110" s="76"/>
      <c r="S110" s="74"/>
      <c r="T110" s="5"/>
      <c r="U110" s="4"/>
    </row>
    <row r="111" spans="1:24">
      <c r="A111" s="10"/>
      <c r="B111" s="93"/>
      <c r="C111" s="100"/>
      <c r="D111" s="74"/>
      <c r="E111" s="17"/>
      <c r="F111" s="17"/>
      <c r="G111" s="17"/>
      <c r="H111" s="17"/>
      <c r="I111" s="17"/>
      <c r="J111" s="26"/>
      <c r="L111" s="231"/>
      <c r="M111" s="63"/>
      <c r="N111" s="63"/>
      <c r="O111" s="63"/>
      <c r="P111" s="34"/>
      <c r="Q111" s="63"/>
      <c r="R111" s="34"/>
      <c r="S111" s="229"/>
      <c r="T111" s="17"/>
      <c r="U111" s="17"/>
      <c r="V111" s="17"/>
      <c r="W111" s="17"/>
      <c r="X111" s="17"/>
    </row>
    <row r="112" spans="1:24">
      <c r="A112" s="104"/>
      <c r="B112" s="102" t="s">
        <v>69</v>
      </c>
      <c r="D112" s="34" t="s">
        <v>121</v>
      </c>
      <c r="E112" s="100">
        <f>ROUND($Q112*$R112*S112,6)</f>
        <v>0</v>
      </c>
      <c r="F112" s="100">
        <f>ROUND($Q113*$R113*S113,6)</f>
        <v>0</v>
      </c>
      <c r="G112" s="100">
        <f>ROUND($Q114*$R114*S114,6)</f>
        <v>0</v>
      </c>
      <c r="H112" s="100">
        <f>ROUND($Q115*$R115*S115,6)</f>
        <v>0</v>
      </c>
      <c r="I112" s="100">
        <f>ROUND($Q116*$R116*S116,6)</f>
        <v>0</v>
      </c>
      <c r="J112" s="46"/>
      <c r="L112" s="150">
        <v>0</v>
      </c>
      <c r="M112" s="230">
        <f>ROUND(L112/12,2)</f>
        <v>0</v>
      </c>
      <c r="N112" s="230">
        <v>0</v>
      </c>
      <c r="O112" s="224">
        <v>0</v>
      </c>
      <c r="P112" s="227">
        <v>1</v>
      </c>
      <c r="Q112" s="228">
        <v>0</v>
      </c>
      <c r="R112" s="76">
        <f>$R$18</f>
        <v>12</v>
      </c>
      <c r="S112" s="227">
        <v>0</v>
      </c>
      <c r="T112" s="25" t="e">
        <f>(E115+E116)/E114</f>
        <v>#DIV/0!</v>
      </c>
      <c r="U112" s="25" t="e">
        <f>(F115+F116)/F114</f>
        <v>#DIV/0!</v>
      </c>
      <c r="V112" s="25" t="e">
        <f>(G115+G116)/G114</f>
        <v>#DIV/0!</v>
      </c>
      <c r="W112" s="25" t="e">
        <f>(H115+H116)/H114</f>
        <v>#DIV/0!</v>
      </c>
      <c r="X112" s="25" t="e">
        <f>(I115+I116)/I114</f>
        <v>#DIV/0!</v>
      </c>
    </row>
    <row r="113" spans="1:41">
      <c r="B113" s="29" t="s">
        <v>328</v>
      </c>
      <c r="D113" s="34" t="s">
        <v>172</v>
      </c>
      <c r="E113" s="22">
        <f>S112</f>
        <v>0</v>
      </c>
      <c r="F113" s="22">
        <f>S113</f>
        <v>0</v>
      </c>
      <c r="G113" s="22">
        <f>S114</f>
        <v>0</v>
      </c>
      <c r="H113" s="22">
        <f>S115</f>
        <v>0</v>
      </c>
      <c r="I113" s="22">
        <f>S116</f>
        <v>0</v>
      </c>
      <c r="J113" s="46"/>
      <c r="L113" s="231"/>
      <c r="M113" s="230"/>
      <c r="N113" s="230"/>
      <c r="O113" s="230"/>
      <c r="P113" s="227">
        <v>1.03</v>
      </c>
      <c r="Q113" s="228">
        <v>0</v>
      </c>
      <c r="R113" s="76">
        <f>$R$19</f>
        <v>12</v>
      </c>
      <c r="S113" s="227">
        <v>0</v>
      </c>
      <c r="T113" s="25"/>
      <c r="U113" s="25"/>
      <c r="V113" s="25"/>
      <c r="W113" s="25"/>
      <c r="X113" s="25"/>
    </row>
    <row r="114" spans="1:41">
      <c r="A114" s="10"/>
      <c r="B114" s="93"/>
      <c r="C114" s="100"/>
      <c r="D114" s="74" t="s">
        <v>15</v>
      </c>
      <c r="E114" s="57">
        <f>ROUND((M112+N112)*E112*P112,0)</f>
        <v>0</v>
      </c>
      <c r="F114" s="57">
        <f>ROUND((M112+N112)*F112*P112*P113,0)</f>
        <v>0</v>
      </c>
      <c r="G114" s="57">
        <f>ROUND((M112+N112)*G112*P112*P113*P114,0)</f>
        <v>0</v>
      </c>
      <c r="H114" s="57">
        <f>ROUND((M112+N112)*H112*P112*P113*P114*P115,0)</f>
        <v>0</v>
      </c>
      <c r="I114" s="57">
        <f>ROUND((M112+N112)*I112*P112*P113*P114*P115*P116,0)</f>
        <v>0</v>
      </c>
      <c r="J114" s="172">
        <f>SUM(E114:I114)</f>
        <v>0</v>
      </c>
      <c r="L114" s="231"/>
      <c r="M114" s="63"/>
      <c r="N114" s="63"/>
      <c r="O114" s="63"/>
      <c r="P114" s="227">
        <v>1.03</v>
      </c>
      <c r="Q114" s="228">
        <v>0</v>
      </c>
      <c r="R114" s="76">
        <f>$R$20</f>
        <v>12</v>
      </c>
      <c r="S114" s="227">
        <v>0</v>
      </c>
    </row>
    <row r="115" spans="1:41">
      <c r="A115" s="10"/>
      <c r="B115" s="93"/>
      <c r="C115" s="100"/>
      <c r="D115" s="74" t="s">
        <v>30</v>
      </c>
      <c r="E115" s="57">
        <f>ROUND(E114*$P$13,0)</f>
        <v>0</v>
      </c>
      <c r="F115" s="57">
        <f>ROUND(F114*$P$13,0)</f>
        <v>0</v>
      </c>
      <c r="G115" s="57">
        <f>ROUND(G114*$P$13,0)</f>
        <v>0</v>
      </c>
      <c r="H115" s="57">
        <f>ROUND(H114*$P$13,0)</f>
        <v>0</v>
      </c>
      <c r="I115" s="57">
        <f>ROUND(I114*$P$13,0)</f>
        <v>0</v>
      </c>
      <c r="J115" s="172">
        <f>SUM(E115:I115)</f>
        <v>0</v>
      </c>
      <c r="L115" s="231"/>
      <c r="M115" s="63"/>
      <c r="N115" s="63"/>
      <c r="O115" s="63"/>
      <c r="P115" s="227">
        <v>1.03</v>
      </c>
      <c r="Q115" s="228">
        <v>0</v>
      </c>
      <c r="R115" s="76">
        <f>$R$21</f>
        <v>12</v>
      </c>
      <c r="S115" s="227">
        <v>0</v>
      </c>
    </row>
    <row r="116" spans="1:41" ht="15">
      <c r="A116" s="10"/>
      <c r="B116" s="93"/>
      <c r="C116" s="100"/>
      <c r="D116" s="74" t="s">
        <v>29</v>
      </c>
      <c r="E116" s="184">
        <f>ROUND($P$14*E112,0)</f>
        <v>0</v>
      </c>
      <c r="F116" s="184">
        <f>ROUND($P$14*F112,0)</f>
        <v>0</v>
      </c>
      <c r="G116" s="184">
        <f>ROUND($P$14*G112,0)</f>
        <v>0</v>
      </c>
      <c r="H116" s="184">
        <f>ROUND($P$14*H112,0)</f>
        <v>0</v>
      </c>
      <c r="I116" s="184">
        <f>ROUND($P$14*I112,0)</f>
        <v>0</v>
      </c>
      <c r="J116" s="181">
        <f>SUM(E116:I116)</f>
        <v>0</v>
      </c>
      <c r="L116" s="231"/>
      <c r="M116" s="63"/>
      <c r="N116" s="63"/>
      <c r="O116" s="63"/>
      <c r="P116" s="227">
        <v>1.03</v>
      </c>
      <c r="Q116" s="228">
        <v>0</v>
      </c>
      <c r="R116" s="76">
        <f>$R$22</f>
        <v>12</v>
      </c>
      <c r="S116" s="227">
        <v>0</v>
      </c>
      <c r="T116" s="25"/>
      <c r="U116" s="25"/>
      <c r="V116" s="25"/>
      <c r="W116" s="25"/>
      <c r="X116" s="25"/>
    </row>
    <row r="117" spans="1:41">
      <c r="A117" s="10"/>
      <c r="B117" s="93"/>
      <c r="C117" s="100"/>
      <c r="D117" s="77" t="s">
        <v>171</v>
      </c>
      <c r="E117" s="185">
        <f>SUM(E115:E116)</f>
        <v>0</v>
      </c>
      <c r="F117" s="185">
        <f t="shared" ref="F117:I117" si="17">SUM(F115:F116)</f>
        <v>0</v>
      </c>
      <c r="G117" s="185">
        <f t="shared" si="17"/>
        <v>0</v>
      </c>
      <c r="H117" s="185">
        <f t="shared" si="17"/>
        <v>0</v>
      </c>
      <c r="I117" s="185">
        <f t="shared" si="17"/>
        <v>0</v>
      </c>
      <c r="J117" s="186">
        <f>SUM(J115:J116)</f>
        <v>0</v>
      </c>
      <c r="L117" s="19"/>
      <c r="M117" s="33"/>
      <c r="N117" s="33"/>
      <c r="O117" s="33"/>
      <c r="P117" s="114"/>
      <c r="Q117" s="115"/>
      <c r="R117" s="76"/>
      <c r="S117" s="114"/>
      <c r="T117" s="25"/>
      <c r="U117" s="25"/>
      <c r="V117" s="25"/>
      <c r="W117" s="25"/>
      <c r="X117" s="25"/>
    </row>
    <row r="118" spans="1:41">
      <c r="A118" s="10"/>
      <c r="B118" s="93"/>
      <c r="C118" s="100"/>
      <c r="D118" s="74"/>
      <c r="E118" s="17"/>
      <c r="F118" s="17"/>
      <c r="G118" s="17"/>
      <c r="H118" s="17"/>
      <c r="I118" s="17"/>
      <c r="J118" s="26"/>
      <c r="L118" s="19"/>
      <c r="M118" s="33"/>
      <c r="N118" s="33"/>
      <c r="O118" s="33"/>
      <c r="P118" s="114"/>
      <c r="Q118" s="115"/>
      <c r="R118" s="76"/>
      <c r="S118" s="26"/>
      <c r="T118" s="25"/>
      <c r="U118" s="25"/>
      <c r="V118" s="25"/>
      <c r="W118" s="25"/>
      <c r="X118" s="25"/>
    </row>
    <row r="119" spans="1:41" ht="13.8" thickBot="1">
      <c r="A119" s="10"/>
      <c r="C119" s="75"/>
      <c r="D119" s="75" t="s">
        <v>104</v>
      </c>
      <c r="E119" s="187">
        <f>SUMIF($D$97:$D$118,"Salary",E97:E118)</f>
        <v>0</v>
      </c>
      <c r="F119" s="187">
        <f t="shared" ref="F119:I119" si="18">SUMIF($D$97:$D$118,"Salary",F97:F118)</f>
        <v>0</v>
      </c>
      <c r="G119" s="187">
        <f t="shared" si="18"/>
        <v>0</v>
      </c>
      <c r="H119" s="187">
        <f t="shared" si="18"/>
        <v>0</v>
      </c>
      <c r="I119" s="187">
        <f t="shared" si="18"/>
        <v>0</v>
      </c>
      <c r="J119" s="188">
        <f>SUM(E119:I119)</f>
        <v>0</v>
      </c>
      <c r="L119" s="19"/>
      <c r="M119" s="94"/>
      <c r="N119" s="94"/>
      <c r="O119" s="94"/>
      <c r="P119" s="47"/>
      <c r="Q119" s="47"/>
      <c r="R119" s="47"/>
      <c r="S119" s="26"/>
      <c r="T119" s="25"/>
      <c r="U119" s="25"/>
      <c r="V119" s="25"/>
      <c r="W119" s="25"/>
      <c r="X119" s="25"/>
    </row>
    <row r="120" spans="1:41">
      <c r="A120" s="10"/>
      <c r="C120" s="75"/>
      <c r="D120" s="75" t="s">
        <v>105</v>
      </c>
      <c r="E120" s="189">
        <f>SUMIF($D$97:$D$118,"*Total Fringe",E97:E118)</f>
        <v>0</v>
      </c>
      <c r="F120" s="189">
        <f t="shared" ref="F120:I120" si="19">SUMIF($D$97:$D$118,"*Total Fringe",F97:F118)</f>
        <v>0</v>
      </c>
      <c r="G120" s="189">
        <f t="shared" si="19"/>
        <v>0</v>
      </c>
      <c r="H120" s="189">
        <f t="shared" si="19"/>
        <v>0</v>
      </c>
      <c r="I120" s="189">
        <f t="shared" si="19"/>
        <v>0</v>
      </c>
      <c r="J120" s="190">
        <f>SUM(E120:I120)</f>
        <v>0</v>
      </c>
      <c r="L120" s="58"/>
      <c r="M120" s="71"/>
      <c r="N120" s="71"/>
      <c r="O120" s="71"/>
      <c r="P120" s="71"/>
      <c r="Q120" s="71"/>
      <c r="R120" s="71"/>
      <c r="S120" s="71"/>
      <c r="T120" s="660" t="s">
        <v>116</v>
      </c>
      <c r="U120" s="660"/>
      <c r="V120" s="660"/>
      <c r="W120" s="660"/>
      <c r="X120" s="660"/>
      <c r="Y120" s="10"/>
      <c r="Z120" s="633" t="s">
        <v>66</v>
      </c>
      <c r="AA120" s="634"/>
      <c r="AB120" s="634"/>
      <c r="AC120" s="634"/>
      <c r="AD120" s="634"/>
      <c r="AE120" s="634"/>
      <c r="AF120" s="635"/>
      <c r="AH120" s="619" t="s">
        <v>127</v>
      </c>
      <c r="AI120" s="620"/>
      <c r="AJ120" s="620"/>
      <c r="AK120" s="620"/>
      <c r="AL120" s="620"/>
      <c r="AM120" s="620"/>
      <c r="AN120" s="620"/>
      <c r="AO120" s="621"/>
    </row>
    <row r="121" spans="1:41">
      <c r="A121" s="10"/>
      <c r="C121" s="75"/>
      <c r="D121" s="75" t="s">
        <v>348</v>
      </c>
      <c r="E121" s="529">
        <f>SUMIF($D$98:$D$117,"*Person Months",E98:E117)</f>
        <v>0</v>
      </c>
      <c r="F121" s="529">
        <f t="shared" ref="F121:I121" si="20">SUMIF($D$98:$D$117,"*Person Months",F98:F117)</f>
        <v>0</v>
      </c>
      <c r="G121" s="529">
        <f t="shared" si="20"/>
        <v>0</v>
      </c>
      <c r="H121" s="529">
        <f t="shared" si="20"/>
        <v>0</v>
      </c>
      <c r="I121" s="529">
        <f t="shared" si="20"/>
        <v>0</v>
      </c>
      <c r="J121" s="190"/>
      <c r="L121" s="58"/>
      <c r="M121" s="71"/>
      <c r="N121" s="71"/>
      <c r="O121" s="71"/>
      <c r="P121" s="71"/>
      <c r="Q121" s="71"/>
      <c r="R121" s="71"/>
      <c r="S121" s="71"/>
      <c r="T121" s="71"/>
      <c r="U121" s="470"/>
      <c r="V121" s="470"/>
      <c r="W121" s="470"/>
      <c r="X121" s="470"/>
      <c r="Y121" s="471"/>
      <c r="Z121" s="168"/>
      <c r="AA121" s="46"/>
      <c r="AB121" s="46"/>
      <c r="AC121" s="46"/>
      <c r="AD121" s="46"/>
      <c r="AE121" s="46"/>
      <c r="AF121" s="157"/>
      <c r="AH121" s="265"/>
      <c r="AI121" s="58"/>
      <c r="AJ121" s="58"/>
      <c r="AK121" s="58"/>
      <c r="AL121" s="58"/>
      <c r="AM121" s="58"/>
      <c r="AN121" s="58"/>
      <c r="AO121" s="117"/>
    </row>
    <row r="122" spans="1:41">
      <c r="A122" s="10"/>
      <c r="C122" s="75"/>
      <c r="D122" s="75" t="s">
        <v>349</v>
      </c>
      <c r="E122" s="72">
        <f>SUMIF($D$98:$D$117,"*# of Persons",E98:E117)</f>
        <v>0</v>
      </c>
      <c r="F122" s="72">
        <f t="shared" ref="F122:I122" si="21">SUMIF($D$98:$D$117,"*# of Persons",F98:F117)</f>
        <v>0</v>
      </c>
      <c r="G122" s="72">
        <f t="shared" si="21"/>
        <v>0</v>
      </c>
      <c r="H122" s="72">
        <f t="shared" si="21"/>
        <v>0</v>
      </c>
      <c r="I122" s="72">
        <f t="shared" si="21"/>
        <v>0</v>
      </c>
      <c r="J122" s="190"/>
      <c r="L122" s="58"/>
      <c r="M122" s="71"/>
      <c r="N122" s="71"/>
      <c r="O122" s="71"/>
      <c r="P122" s="71"/>
      <c r="Q122" s="71"/>
      <c r="R122" s="71"/>
      <c r="S122" s="71"/>
      <c r="T122" s="71"/>
      <c r="U122" s="470"/>
      <c r="V122" s="470"/>
      <c r="W122" s="470"/>
      <c r="X122" s="470"/>
      <c r="Y122" s="471"/>
      <c r="Z122" s="168"/>
      <c r="AA122" s="46"/>
      <c r="AB122" s="46"/>
      <c r="AC122" s="46"/>
      <c r="AD122" s="46"/>
      <c r="AE122" s="46"/>
      <c r="AF122" s="157"/>
      <c r="AH122" s="116"/>
      <c r="AK122" s="58" t="s">
        <v>31</v>
      </c>
      <c r="AL122" s="58" t="s">
        <v>32</v>
      </c>
      <c r="AM122" s="58" t="s">
        <v>33</v>
      </c>
      <c r="AN122" s="58" t="s">
        <v>34</v>
      </c>
      <c r="AO122" s="117" t="s">
        <v>35</v>
      </c>
    </row>
    <row r="123" spans="1:41">
      <c r="A123" s="10"/>
      <c r="C123" s="75"/>
      <c r="D123" s="169"/>
      <c r="E123" s="166"/>
      <c r="F123" s="166"/>
      <c r="G123" s="166"/>
      <c r="H123" s="166"/>
      <c r="I123" s="166"/>
      <c r="J123" s="167"/>
      <c r="L123" s="58" t="s">
        <v>118</v>
      </c>
      <c r="M123" s="71" t="s">
        <v>80</v>
      </c>
      <c r="N123" s="71" t="s">
        <v>108</v>
      </c>
      <c r="O123" s="71" t="s">
        <v>18</v>
      </c>
      <c r="P123" s="71"/>
      <c r="Q123" s="71" t="s">
        <v>169</v>
      </c>
      <c r="R123" s="71"/>
      <c r="S123" s="71"/>
      <c r="T123" s="92"/>
      <c r="U123" s="92"/>
      <c r="V123" s="92"/>
      <c r="W123" s="92"/>
      <c r="X123" s="92"/>
      <c r="Y123" s="15"/>
      <c r="Z123" s="168"/>
      <c r="AA123" s="46"/>
      <c r="AB123" s="46"/>
      <c r="AC123" s="46"/>
      <c r="AD123" s="46"/>
      <c r="AE123" s="46"/>
      <c r="AF123" s="157"/>
      <c r="AH123" s="630" t="s">
        <v>126</v>
      </c>
      <c r="AI123" s="622"/>
      <c r="AJ123" s="622"/>
      <c r="AK123" s="263">
        <v>1</v>
      </c>
      <c r="AL123" s="263">
        <v>1.05</v>
      </c>
      <c r="AM123" s="263">
        <v>1.05</v>
      </c>
      <c r="AN123" s="263">
        <v>1.05</v>
      </c>
      <c r="AO123" s="264">
        <v>1.05</v>
      </c>
    </row>
    <row r="124" spans="1:41">
      <c r="A124" s="58" t="s">
        <v>61</v>
      </c>
      <c r="B124" s="58" t="s">
        <v>62</v>
      </c>
      <c r="C124" s="320" t="s">
        <v>308</v>
      </c>
      <c r="D124" s="169"/>
      <c r="E124" s="18" t="str">
        <f>E16</f>
        <v>Year 1</v>
      </c>
      <c r="F124" s="18" t="str">
        <f>F16</f>
        <v>Year 2</v>
      </c>
      <c r="G124" s="18" t="str">
        <f>G16</f>
        <v>Year 3</v>
      </c>
      <c r="H124" s="18" t="str">
        <f>H16</f>
        <v>Year 4</v>
      </c>
      <c r="I124" s="18" t="str">
        <f>I16</f>
        <v>Year 5</v>
      </c>
      <c r="J124" s="46" t="s">
        <v>1</v>
      </c>
      <c r="L124" s="92" t="s">
        <v>117</v>
      </c>
      <c r="M124" s="46" t="s">
        <v>15</v>
      </c>
      <c r="N124" s="46" t="s">
        <v>109</v>
      </c>
      <c r="O124" s="46" t="s">
        <v>111</v>
      </c>
      <c r="P124" s="46" t="s">
        <v>101</v>
      </c>
      <c r="Q124" s="46" t="s">
        <v>170</v>
      </c>
      <c r="R124" s="46"/>
      <c r="S124" s="46"/>
      <c r="T124" s="24" t="s">
        <v>31</v>
      </c>
      <c r="U124" s="15" t="s">
        <v>32</v>
      </c>
      <c r="V124" s="15" t="s">
        <v>33</v>
      </c>
      <c r="W124" s="15" t="s">
        <v>34</v>
      </c>
      <c r="X124" s="15" t="s">
        <v>35</v>
      </c>
      <c r="Y124" s="22"/>
      <c r="Z124" s="152"/>
      <c r="AA124" s="154" t="str">
        <f>E16</f>
        <v>Year 1</v>
      </c>
      <c r="AB124" s="154" t="str">
        <f>F16</f>
        <v>Year 2</v>
      </c>
      <c r="AC124" s="154" t="str">
        <f>G16</f>
        <v>Year 3</v>
      </c>
      <c r="AD124" s="154" t="str">
        <f>H16</f>
        <v>Year 4</v>
      </c>
      <c r="AE124" s="154" t="str">
        <f>I16</f>
        <v>Year 5</v>
      </c>
      <c r="AF124" s="157" t="s">
        <v>1</v>
      </c>
      <c r="AH124" s="472"/>
      <c r="AI124" s="473"/>
      <c r="AJ124" s="473"/>
      <c r="AK124" s="131"/>
      <c r="AL124" s="131"/>
      <c r="AM124" s="131"/>
      <c r="AN124" s="131"/>
      <c r="AO124" s="262"/>
    </row>
    <row r="125" spans="1:41">
      <c r="A125" s="103"/>
      <c r="B125" s="102" t="s">
        <v>125</v>
      </c>
      <c r="C125" s="121" t="s">
        <v>168</v>
      </c>
      <c r="D125" s="34" t="s">
        <v>121</v>
      </c>
      <c r="E125" s="100">
        <f>ROUND($O125*$P125*Q125,6)</f>
        <v>0</v>
      </c>
      <c r="F125" s="100">
        <f>ROUND($O126*$P126*Q126,6)</f>
        <v>0</v>
      </c>
      <c r="G125" s="100">
        <f>ROUND($O127*$P127*Q127,6)</f>
        <v>0</v>
      </c>
      <c r="H125" s="100">
        <f>ROUND($O128*$P128*Q128,6)</f>
        <v>0</v>
      </c>
      <c r="I125" s="100">
        <f>ROUND($O129*$P129*Q129,6)</f>
        <v>0</v>
      </c>
      <c r="J125" s="26"/>
      <c r="K125" s="17"/>
      <c r="L125" s="150">
        <v>0</v>
      </c>
      <c r="M125" s="230">
        <f>ROUND(L125/12,2)</f>
        <v>0</v>
      </c>
      <c r="N125" s="227">
        <v>1</v>
      </c>
      <c r="O125" s="228">
        <v>0</v>
      </c>
      <c r="P125" s="76">
        <f>$R$18</f>
        <v>12</v>
      </c>
      <c r="Q125" s="227">
        <v>0</v>
      </c>
      <c r="R125" s="76"/>
      <c r="S125" s="74"/>
      <c r="T125" s="25" t="e">
        <f>(E128+E129)/E127</f>
        <v>#DIV/0!</v>
      </c>
      <c r="U125" s="25" t="e">
        <f>(F128+F129)/F127</f>
        <v>#DIV/0!</v>
      </c>
      <c r="V125" s="25" t="e">
        <f>(G128+G129)/G127</f>
        <v>#DIV/0!</v>
      </c>
      <c r="W125" s="25" t="e">
        <f>(H128+H129)/H127</f>
        <v>#DIV/0!</v>
      </c>
      <c r="X125" s="25" t="e">
        <f>(I128+I129)/I127</f>
        <v>#DIV/0!</v>
      </c>
      <c r="Y125" s="292"/>
      <c r="Z125" s="155" t="str">
        <f>C125</f>
        <v>Not Allowed</v>
      </c>
      <c r="AA125" s="125">
        <f>ROUND(VLOOKUP($C125,$AH$126:$AO$161,4,FALSE)*E125,0)</f>
        <v>0</v>
      </c>
      <c r="AB125" s="125">
        <f>ROUND(VLOOKUP($C125,$AH$126:$AO$162,5,FALSE)*F125,0)</f>
        <v>0</v>
      </c>
      <c r="AC125" s="125">
        <f>ROUND(VLOOKUP($C125,$AH$126:$AO$161,6,FALSE)*G125,0)</f>
        <v>0</v>
      </c>
      <c r="AD125" s="125">
        <f>ROUND(VLOOKUP($C125,$AH$126:$AO$161,7,FALSE)*H125,0)</f>
        <v>0</v>
      </c>
      <c r="AE125" s="125">
        <f>ROUND(VLOOKUP($C125,$AH$126:$AO$162,8,FALSE)*I125,0)</f>
        <v>0</v>
      </c>
      <c r="AF125" s="158">
        <f>SUM(AA125:AE125)</f>
        <v>0</v>
      </c>
      <c r="AH125" s="257" t="s">
        <v>81</v>
      </c>
      <c r="AO125" s="118"/>
    </row>
    <row r="126" spans="1:41">
      <c r="A126" s="10"/>
      <c r="B126" s="29" t="s">
        <v>328</v>
      </c>
      <c r="C126" s="121" t="s">
        <v>168</v>
      </c>
      <c r="D126" s="34" t="s">
        <v>172</v>
      </c>
      <c r="E126" s="22">
        <f>Q125</f>
        <v>0</v>
      </c>
      <c r="F126" s="22">
        <f>Q126</f>
        <v>0</v>
      </c>
      <c r="G126" s="22">
        <f>Q127</f>
        <v>0</v>
      </c>
      <c r="H126" s="22">
        <f>Q128</f>
        <v>0</v>
      </c>
      <c r="I126" s="22">
        <f>Q129</f>
        <v>0</v>
      </c>
      <c r="J126" s="26"/>
      <c r="K126" s="17"/>
      <c r="L126" s="231"/>
      <c r="M126" s="230"/>
      <c r="N126" s="227">
        <v>1.03</v>
      </c>
      <c r="O126" s="228">
        <v>0</v>
      </c>
      <c r="P126" s="76">
        <f>$R$19</f>
        <v>12</v>
      </c>
      <c r="Q126" s="227">
        <v>0</v>
      </c>
      <c r="R126" s="76"/>
      <c r="S126" s="74"/>
      <c r="T126" s="25"/>
      <c r="U126" s="25"/>
      <c r="V126" s="25"/>
      <c r="W126" s="25"/>
      <c r="X126" s="25"/>
      <c r="Y126" s="292"/>
      <c r="Z126" s="155"/>
      <c r="AA126" s="125"/>
      <c r="AB126" s="125"/>
      <c r="AC126" s="125"/>
      <c r="AD126" s="125"/>
      <c r="AE126" s="125"/>
      <c r="AF126" s="158"/>
      <c r="AH126" s="257" t="s">
        <v>168</v>
      </c>
      <c r="AI126">
        <v>0</v>
      </c>
      <c r="AJ126">
        <v>0</v>
      </c>
      <c r="AK126">
        <v>0</v>
      </c>
      <c r="AL126">
        <v>0</v>
      </c>
      <c r="AM126">
        <v>0</v>
      </c>
      <c r="AN126">
        <v>0</v>
      </c>
      <c r="AO126" s="118">
        <v>0</v>
      </c>
    </row>
    <row r="127" spans="1:41">
      <c r="A127" s="10"/>
      <c r="C127" s="121" t="s">
        <v>168</v>
      </c>
      <c r="D127" s="74" t="s">
        <v>15</v>
      </c>
      <c r="E127" s="57">
        <f>ROUND(M125*E125*N125,0)</f>
        <v>0</v>
      </c>
      <c r="F127" s="57">
        <f>ROUND(M125*F125*N125*N126,0)</f>
        <v>0</v>
      </c>
      <c r="G127" s="57">
        <f>ROUND(M125*G125*N125*N126*N127,0)</f>
        <v>0</v>
      </c>
      <c r="H127" s="57">
        <f>ROUND(M125*H125*N125*N126*N127*N128,0)</f>
        <v>0</v>
      </c>
      <c r="I127" s="57">
        <f>ROUND(M125*I125*N125*N126*N127*N128*N129,0)</f>
        <v>0</v>
      </c>
      <c r="J127" s="172">
        <f>SUM(E127:I127)</f>
        <v>0</v>
      </c>
      <c r="L127" s="231"/>
      <c r="M127" s="63"/>
      <c r="N127" s="227">
        <v>1.03</v>
      </c>
      <c r="O127" s="228">
        <v>0</v>
      </c>
      <c r="P127" s="76">
        <f>$R$20</f>
        <v>12</v>
      </c>
      <c r="Q127" s="227">
        <v>0</v>
      </c>
      <c r="R127" s="76"/>
      <c r="S127" s="74"/>
      <c r="T127" s="25"/>
      <c r="U127" s="25"/>
      <c r="V127" s="25"/>
      <c r="W127" s="25"/>
      <c r="X127" s="25"/>
      <c r="Y127" s="10"/>
      <c r="Z127" s="62"/>
      <c r="AA127" s="125"/>
      <c r="AB127" s="125"/>
      <c r="AC127" s="125"/>
      <c r="AD127" s="125"/>
      <c r="AE127" s="125"/>
      <c r="AF127" s="158"/>
      <c r="AH127" s="256" t="str">
        <f>'Tuition &amp; Fees Calculation'!A4</f>
        <v>Rates as of: 9/27/2024</v>
      </c>
      <c r="AI127" s="497">
        <f>'Tuition &amp; Fees Calculation'!$D4*24</f>
        <v>0</v>
      </c>
      <c r="AJ127" s="496">
        <f>AI127/6</f>
        <v>0</v>
      </c>
      <c r="AK127" s="499">
        <f>AJ127*AK$123</f>
        <v>0</v>
      </c>
      <c r="AL127" s="499">
        <f>AK127*AL$123</f>
        <v>0</v>
      </c>
      <c r="AM127" s="499">
        <f>AL127*AM$123</f>
        <v>0</v>
      </c>
      <c r="AN127" s="500">
        <f>AM127*AN$123</f>
        <v>0</v>
      </c>
      <c r="AO127" s="501">
        <f>AN127*AO$123</f>
        <v>0</v>
      </c>
    </row>
    <row r="128" spans="1:41">
      <c r="A128" s="10"/>
      <c r="B128" s="93"/>
      <c r="C128" s="121" t="s">
        <v>168</v>
      </c>
      <c r="D128" s="74" t="s">
        <v>30</v>
      </c>
      <c r="E128" s="57">
        <f>ROUND($E$127*$R$160,0)</f>
        <v>0</v>
      </c>
      <c r="F128" s="57">
        <f>ROUND($F$127*$R$160,0)</f>
        <v>0</v>
      </c>
      <c r="G128" s="57">
        <f>ROUND($G$127*$R$160,0)</f>
        <v>0</v>
      </c>
      <c r="H128" s="57">
        <f>ROUND($H$127*$R$160,0)</f>
        <v>0</v>
      </c>
      <c r="I128" s="57">
        <f>ROUND($I$127*$R$160,0)</f>
        <v>0</v>
      </c>
      <c r="J128" s="172">
        <f>SUM(E128:I128)</f>
        <v>0</v>
      </c>
      <c r="L128" s="231"/>
      <c r="M128" s="63"/>
      <c r="N128" s="227">
        <v>1.03</v>
      </c>
      <c r="O128" s="228">
        <v>0</v>
      </c>
      <c r="P128" s="76">
        <f>$R$21</f>
        <v>12</v>
      </c>
      <c r="Q128" s="227">
        <v>0</v>
      </c>
      <c r="R128" s="76"/>
      <c r="S128" s="74"/>
      <c r="T128" s="25"/>
      <c r="U128" s="25"/>
      <c r="V128" s="25"/>
      <c r="W128" s="25"/>
      <c r="X128" s="25"/>
      <c r="Y128" s="10"/>
      <c r="Z128" s="62"/>
      <c r="AA128" s="125"/>
      <c r="AB128" s="125"/>
      <c r="AC128" s="125"/>
      <c r="AD128" s="125"/>
      <c r="AE128" s="125"/>
      <c r="AF128" s="158"/>
      <c r="AH128" s="256" t="str">
        <f>'Tuition &amp; Fees Calculation'!A5</f>
        <v>Tuition &amp; Fees Escalation</v>
      </c>
      <c r="AI128" s="497">
        <f>'Tuition &amp; Fees Calculation'!$D5*24</f>
        <v>0</v>
      </c>
      <c r="AJ128" s="496">
        <f t="shared" ref="AJ128:AJ161" si="22">AI128/6</f>
        <v>0</v>
      </c>
      <c r="AK128" s="499">
        <f t="shared" ref="AK128:AO143" si="23">AJ128*AK$123</f>
        <v>0</v>
      </c>
      <c r="AL128" s="499">
        <f t="shared" si="23"/>
        <v>0</v>
      </c>
      <c r="AM128" s="499">
        <f t="shared" si="23"/>
        <v>0</v>
      </c>
      <c r="AN128" s="500">
        <f t="shared" si="23"/>
        <v>0</v>
      </c>
      <c r="AO128" s="501">
        <f t="shared" si="23"/>
        <v>0</v>
      </c>
    </row>
    <row r="129" spans="1:41" ht="15">
      <c r="A129" s="10"/>
      <c r="B129" s="93"/>
      <c r="C129" s="121" t="s">
        <v>168</v>
      </c>
      <c r="D129" s="74" t="s">
        <v>29</v>
      </c>
      <c r="E129" s="184">
        <f>ROUND($R$161*$E$125,0)</f>
        <v>0</v>
      </c>
      <c r="F129" s="184">
        <f>ROUND($R$161*$F$125,0)</f>
        <v>0</v>
      </c>
      <c r="G129" s="184">
        <f>ROUND($R$161*$G$125,0)</f>
        <v>0</v>
      </c>
      <c r="H129" s="184">
        <f>ROUND($R$161*$H$125,0)</f>
        <v>0</v>
      </c>
      <c r="I129" s="184">
        <f>ROUND($R$161*$I$125,0)</f>
        <v>0</v>
      </c>
      <c r="J129" s="181">
        <f>SUM(E129:I129)</f>
        <v>0</v>
      </c>
      <c r="L129" s="231"/>
      <c r="M129" s="63"/>
      <c r="N129" s="227">
        <v>1.03</v>
      </c>
      <c r="O129" s="228">
        <v>0</v>
      </c>
      <c r="P129" s="76">
        <f>$R$22</f>
        <v>12</v>
      </c>
      <c r="Q129" s="227">
        <v>0</v>
      </c>
      <c r="R129" s="76"/>
      <c r="S129" s="74"/>
      <c r="T129" s="25"/>
      <c r="U129" s="25"/>
      <c r="V129" s="25"/>
      <c r="W129" s="25"/>
      <c r="X129" s="25"/>
      <c r="Y129" s="10"/>
      <c r="Z129" s="62"/>
      <c r="AA129" s="125"/>
      <c r="AB129" s="125"/>
      <c r="AC129" s="125"/>
      <c r="AD129" s="125"/>
      <c r="AE129" s="125"/>
      <c r="AF129" s="158"/>
      <c r="AH129" s="256">
        <f>'Tuition &amp; Fees Calculation'!A6</f>
        <v>0</v>
      </c>
      <c r="AI129" s="497">
        <f>'Tuition &amp; Fees Calculation'!$D6*24</f>
        <v>0</v>
      </c>
      <c r="AJ129" s="496">
        <f t="shared" si="22"/>
        <v>0</v>
      </c>
      <c r="AK129" s="499">
        <f t="shared" si="23"/>
        <v>0</v>
      </c>
      <c r="AL129" s="499">
        <f t="shared" si="23"/>
        <v>0</v>
      </c>
      <c r="AM129" s="499">
        <f t="shared" si="23"/>
        <v>0</v>
      </c>
      <c r="AN129" s="500">
        <f t="shared" si="23"/>
        <v>0</v>
      </c>
      <c r="AO129" s="501">
        <f t="shared" si="23"/>
        <v>0</v>
      </c>
    </row>
    <row r="130" spans="1:41">
      <c r="A130" s="10"/>
      <c r="B130" s="93"/>
      <c r="C130" s="100"/>
      <c r="D130" s="77" t="s">
        <v>171</v>
      </c>
      <c r="E130" s="185">
        <f>SUM(E128:E129)</f>
        <v>0</v>
      </c>
      <c r="F130" s="185">
        <f t="shared" ref="F130:I130" si="24">SUM(F128:F129)</f>
        <v>0</v>
      </c>
      <c r="G130" s="185">
        <f t="shared" si="24"/>
        <v>0</v>
      </c>
      <c r="H130" s="185">
        <f t="shared" si="24"/>
        <v>0</v>
      </c>
      <c r="I130" s="185">
        <f t="shared" si="24"/>
        <v>0</v>
      </c>
      <c r="J130" s="186">
        <f>SUM(J128:J129)</f>
        <v>0</v>
      </c>
      <c r="L130" s="231"/>
      <c r="M130" s="63"/>
      <c r="N130" s="74"/>
      <c r="O130" s="232"/>
      <c r="P130" s="76"/>
      <c r="Q130" s="74"/>
      <c r="R130" s="76"/>
      <c r="S130" s="74"/>
      <c r="T130" s="5"/>
      <c r="U130" s="4"/>
      <c r="Y130" s="10"/>
      <c r="Z130" s="62"/>
      <c r="AA130" s="125"/>
      <c r="AB130" s="125"/>
      <c r="AC130" s="125"/>
      <c r="AD130" s="125"/>
      <c r="AE130" s="125"/>
      <c r="AF130" s="158"/>
      <c r="AH130" s="256" t="str">
        <f>'Tuition &amp; Fees Calculation'!A7</f>
        <v>Escalation per Year</v>
      </c>
      <c r="AI130" s="497">
        <f>'Tuition &amp; Fees Calculation'!$D7*24</f>
        <v>0</v>
      </c>
      <c r="AJ130" s="496">
        <f t="shared" si="22"/>
        <v>0</v>
      </c>
      <c r="AK130" s="499">
        <f t="shared" si="23"/>
        <v>0</v>
      </c>
      <c r="AL130" s="499">
        <f t="shared" si="23"/>
        <v>0</v>
      </c>
      <c r="AM130" s="499">
        <f t="shared" si="23"/>
        <v>0</v>
      </c>
      <c r="AN130" s="500">
        <f t="shared" si="23"/>
        <v>0</v>
      </c>
      <c r="AO130" s="501">
        <f t="shared" si="23"/>
        <v>0</v>
      </c>
    </row>
    <row r="131" spans="1:41">
      <c r="A131" s="10"/>
      <c r="B131" s="93"/>
      <c r="C131" s="100"/>
      <c r="D131" s="74"/>
      <c r="E131" s="17"/>
      <c r="F131" s="17"/>
      <c r="G131" s="17"/>
      <c r="H131" s="17"/>
      <c r="I131" s="17"/>
      <c r="J131" s="26"/>
      <c r="L131" s="231"/>
      <c r="M131" s="63"/>
      <c r="N131" s="34"/>
      <c r="O131" s="63"/>
      <c r="P131" s="34"/>
      <c r="Q131" s="229"/>
      <c r="R131" s="34"/>
      <c r="S131" s="229"/>
      <c r="T131" s="17"/>
      <c r="U131" s="17"/>
      <c r="V131" s="17"/>
      <c r="W131" s="17"/>
      <c r="X131" s="17"/>
      <c r="Y131" s="10"/>
      <c r="Z131" s="62"/>
      <c r="AA131" s="125"/>
      <c r="AB131" s="125"/>
      <c r="AC131" s="125"/>
      <c r="AD131" s="125"/>
      <c r="AE131" s="125"/>
      <c r="AF131" s="158"/>
      <c r="AH131" s="256" t="str">
        <f>'Tuition &amp; Fees Calculation'!A8</f>
        <v>Unit</v>
      </c>
      <c r="AI131" s="497" t="e">
        <f>'Tuition &amp; Fees Calculation'!$D8*24</f>
        <v>#VALUE!</v>
      </c>
      <c r="AJ131" s="496" t="e">
        <f t="shared" si="22"/>
        <v>#VALUE!</v>
      </c>
      <c r="AK131" s="499" t="e">
        <f t="shared" si="23"/>
        <v>#VALUE!</v>
      </c>
      <c r="AL131" s="499" t="e">
        <f t="shared" si="23"/>
        <v>#VALUE!</v>
      </c>
      <c r="AM131" s="499" t="e">
        <f t="shared" si="23"/>
        <v>#VALUE!</v>
      </c>
      <c r="AN131" s="500" t="e">
        <f t="shared" si="23"/>
        <v>#VALUE!</v>
      </c>
      <c r="AO131" s="501" t="e">
        <f t="shared" si="23"/>
        <v>#VALUE!</v>
      </c>
    </row>
    <row r="132" spans="1:41">
      <c r="A132" s="104"/>
      <c r="B132" s="102" t="s">
        <v>125</v>
      </c>
      <c r="C132" s="121" t="s">
        <v>168</v>
      </c>
      <c r="D132" s="34" t="s">
        <v>121</v>
      </c>
      <c r="E132" s="100">
        <f>ROUND($O132*$P132*Q132,6)</f>
        <v>0</v>
      </c>
      <c r="F132" s="100">
        <f>ROUND($O133*$P133*Q133,6)</f>
        <v>0</v>
      </c>
      <c r="G132" s="100">
        <f>ROUND($O134*$P134*Q134,6)</f>
        <v>0</v>
      </c>
      <c r="H132" s="100">
        <f>ROUND($O135*$P135*Q135,6)</f>
        <v>0</v>
      </c>
      <c r="I132" s="100">
        <f>ROUND($O136*$P136*Q136,6)</f>
        <v>0</v>
      </c>
      <c r="J132" s="26"/>
      <c r="L132" s="150">
        <v>0</v>
      </c>
      <c r="M132" s="230">
        <f>ROUND(L132/12,2)</f>
        <v>0</v>
      </c>
      <c r="N132" s="227">
        <v>1</v>
      </c>
      <c r="O132" s="228">
        <v>0</v>
      </c>
      <c r="P132" s="76">
        <f>$R$18</f>
        <v>12</v>
      </c>
      <c r="Q132" s="227">
        <v>0</v>
      </c>
      <c r="R132" s="76"/>
      <c r="S132" s="74"/>
      <c r="T132" s="25" t="e">
        <f>(E135+E136)/E134</f>
        <v>#DIV/0!</v>
      </c>
      <c r="U132" s="25" t="e">
        <f>(F135+F136)/F134</f>
        <v>#DIV/0!</v>
      </c>
      <c r="V132" s="25" t="e">
        <f>(G135+G136)/G134</f>
        <v>#DIV/0!</v>
      </c>
      <c r="W132" s="25" t="e">
        <f>(H135+H136)/H134</f>
        <v>#DIV/0!</v>
      </c>
      <c r="X132" s="25" t="e">
        <f>(I135+I136)/I134</f>
        <v>#DIV/0!</v>
      </c>
      <c r="Y132" s="292"/>
      <c r="Z132" s="155" t="str">
        <f>C132</f>
        <v>Not Allowed</v>
      </c>
      <c r="AA132" s="125">
        <f>ROUND(VLOOKUP($C132,$AH$126:$AO$161,4,FALSE)*E132,0)</f>
        <v>0</v>
      </c>
      <c r="AB132" s="125">
        <f>ROUND(VLOOKUP($C132,$AH$126:$AO$162,5,FALSE)*F132,0)</f>
        <v>0</v>
      </c>
      <c r="AC132" s="125">
        <f>ROUND(VLOOKUP($C132,$AH$126:$AO$161,6,FALSE)*G132,0)</f>
        <v>0</v>
      </c>
      <c r="AD132" s="125">
        <f>ROUND(VLOOKUP($C132,$AH$126:$AO$161,7,FALSE)*H132,0)</f>
        <v>0</v>
      </c>
      <c r="AE132" s="125">
        <f>ROUND(VLOOKUP($C132,$AH$126:$AO$162,8,FALSE)*I132,0)</f>
        <v>0</v>
      </c>
      <c r="AF132" s="158">
        <f>SUM(AA132:AE132)</f>
        <v>0</v>
      </c>
      <c r="AH132" s="256">
        <f>'Tuition &amp; Fees Calculation'!A9</f>
        <v>0</v>
      </c>
      <c r="AI132" s="497">
        <f>'Tuition &amp; Fees Calculation'!$D9*24</f>
        <v>0</v>
      </c>
      <c r="AJ132" s="496">
        <f t="shared" si="22"/>
        <v>0</v>
      </c>
      <c r="AK132" s="499">
        <f t="shared" si="23"/>
        <v>0</v>
      </c>
      <c r="AL132" s="499">
        <f t="shared" si="23"/>
        <v>0</v>
      </c>
      <c r="AM132" s="499">
        <f t="shared" si="23"/>
        <v>0</v>
      </c>
      <c r="AN132" s="500">
        <f t="shared" si="23"/>
        <v>0</v>
      </c>
      <c r="AO132" s="501">
        <f t="shared" si="23"/>
        <v>0</v>
      </c>
    </row>
    <row r="133" spans="1:41">
      <c r="B133" s="29" t="s">
        <v>328</v>
      </c>
      <c r="C133" s="121" t="s">
        <v>168</v>
      </c>
      <c r="D133" s="34" t="s">
        <v>172</v>
      </c>
      <c r="E133" s="22">
        <f>Q132</f>
        <v>0</v>
      </c>
      <c r="F133" s="22">
        <f>Q133</f>
        <v>0</v>
      </c>
      <c r="G133" s="22">
        <f>Q134</f>
        <v>0</v>
      </c>
      <c r="H133" s="22">
        <f>Q135</f>
        <v>0</v>
      </c>
      <c r="I133" s="22">
        <f>Q136</f>
        <v>0</v>
      </c>
      <c r="J133" s="26"/>
      <c r="L133" s="231"/>
      <c r="M133" s="230"/>
      <c r="N133" s="227">
        <v>1.03</v>
      </c>
      <c r="O133" s="228">
        <v>0</v>
      </c>
      <c r="P133" s="76">
        <f>$R$19</f>
        <v>12</v>
      </c>
      <c r="Q133" s="227">
        <v>0</v>
      </c>
      <c r="R133" s="76"/>
      <c r="S133" s="74"/>
      <c r="T133" s="25"/>
      <c r="U133" s="25"/>
      <c r="V133" s="25"/>
      <c r="W133" s="25"/>
      <c r="X133" s="25"/>
      <c r="Y133" s="292"/>
      <c r="Z133" s="155"/>
      <c r="AA133" s="125"/>
      <c r="AB133" s="125"/>
      <c r="AC133" s="125"/>
      <c r="AD133" s="125"/>
      <c r="AE133" s="125"/>
      <c r="AF133" s="158"/>
      <c r="AH133" s="256" t="str">
        <f>'Tuition &amp; Fees Calculation'!A10</f>
        <v>Not Allowed/Not Budgeted</v>
      </c>
      <c r="AI133" s="497">
        <f>'Tuition &amp; Fees Calculation'!$D10*24</f>
        <v>0</v>
      </c>
      <c r="AJ133" s="496">
        <f t="shared" si="22"/>
        <v>0</v>
      </c>
      <c r="AK133" s="499">
        <f t="shared" si="23"/>
        <v>0</v>
      </c>
      <c r="AL133" s="499">
        <f t="shared" si="23"/>
        <v>0</v>
      </c>
      <c r="AM133" s="499">
        <f t="shared" si="23"/>
        <v>0</v>
      </c>
      <c r="AN133" s="500">
        <f t="shared" si="23"/>
        <v>0</v>
      </c>
      <c r="AO133" s="501">
        <f t="shared" si="23"/>
        <v>0</v>
      </c>
    </row>
    <row r="134" spans="1:41">
      <c r="A134" s="10"/>
      <c r="B134" s="93"/>
      <c r="C134" s="121" t="s">
        <v>168</v>
      </c>
      <c r="D134" s="74" t="s">
        <v>15</v>
      </c>
      <c r="E134" s="57">
        <f>ROUND(M132*E132*N132,0)</f>
        <v>0</v>
      </c>
      <c r="F134" s="57">
        <f>ROUND(M132*F132*N132*N133,0)</f>
        <v>0</v>
      </c>
      <c r="G134" s="57">
        <f>ROUND(M132*G132*N132*N133*N134,0)</f>
        <v>0</v>
      </c>
      <c r="H134" s="57">
        <f>ROUND(M132*H132*N132*N133*N134*N135,0)</f>
        <v>0</v>
      </c>
      <c r="I134" s="57">
        <f>ROUND(M132*I132*N132*N133*N134*N135*N136,0)</f>
        <v>0</v>
      </c>
      <c r="J134" s="172">
        <f>SUM(E134:I134)</f>
        <v>0</v>
      </c>
      <c r="L134" s="231"/>
      <c r="M134" s="63"/>
      <c r="N134" s="227">
        <v>1.03</v>
      </c>
      <c r="O134" s="228">
        <v>0</v>
      </c>
      <c r="P134" s="76">
        <f>$R$20</f>
        <v>12</v>
      </c>
      <c r="Q134" s="227">
        <v>0</v>
      </c>
      <c r="R134" s="76"/>
      <c r="S134" s="74"/>
      <c r="T134" s="25"/>
      <c r="U134" s="25"/>
      <c r="V134" s="25"/>
      <c r="W134" s="25"/>
      <c r="X134" s="25"/>
      <c r="Y134" s="10"/>
      <c r="Z134" s="62"/>
      <c r="AA134" s="125"/>
      <c r="AB134" s="125"/>
      <c r="AC134" s="125"/>
      <c r="AD134" s="125"/>
      <c r="AE134" s="125"/>
      <c r="AF134" s="158"/>
      <c r="AH134" s="256" t="str">
        <f>'Tuition &amp; Fees Calculation'!A11</f>
        <v>College of Ag &amp; Life Sciences</v>
      </c>
      <c r="AI134" s="497">
        <f>'Tuition &amp; Fees Calculation'!$D11*24</f>
        <v>78528</v>
      </c>
      <c r="AJ134" s="496">
        <f t="shared" si="22"/>
        <v>13088</v>
      </c>
      <c r="AK134" s="499">
        <f t="shared" si="23"/>
        <v>13088</v>
      </c>
      <c r="AL134" s="499">
        <f t="shared" si="23"/>
        <v>13742.400000000001</v>
      </c>
      <c r="AM134" s="499">
        <f t="shared" si="23"/>
        <v>14429.520000000002</v>
      </c>
      <c r="AN134" s="500">
        <f t="shared" si="23"/>
        <v>15150.996000000003</v>
      </c>
      <c r="AO134" s="501">
        <f t="shared" si="23"/>
        <v>15908.545800000004</v>
      </c>
    </row>
    <row r="135" spans="1:41">
      <c r="A135" s="10"/>
      <c r="B135" s="93"/>
      <c r="C135" s="121" t="s">
        <v>168</v>
      </c>
      <c r="D135" s="74" t="s">
        <v>30</v>
      </c>
      <c r="E135" s="57">
        <f>ROUND(E134*$R$160,0)</f>
        <v>0</v>
      </c>
      <c r="F135" s="57">
        <f>ROUND(F134*$R$160,0)</f>
        <v>0</v>
      </c>
      <c r="G135" s="57">
        <f>ROUND(G134*$R$160,0)</f>
        <v>0</v>
      </c>
      <c r="H135" s="57">
        <f>ROUND(H134*$R$160,0)</f>
        <v>0</v>
      </c>
      <c r="I135" s="57">
        <f>ROUND(I134*$R$160,0)</f>
        <v>0</v>
      </c>
      <c r="J135" s="172">
        <f>SUM(E135:I135)</f>
        <v>0</v>
      </c>
      <c r="L135" s="231"/>
      <c r="M135" s="63"/>
      <c r="N135" s="227">
        <v>1.03</v>
      </c>
      <c r="O135" s="228">
        <v>0</v>
      </c>
      <c r="P135" s="76">
        <f>$R$21</f>
        <v>12</v>
      </c>
      <c r="Q135" s="227">
        <v>0</v>
      </c>
      <c r="R135" s="76"/>
      <c r="S135" s="74"/>
      <c r="T135" s="25"/>
      <c r="U135" s="25"/>
      <c r="V135" s="25"/>
      <c r="W135" s="25"/>
      <c r="X135" s="25"/>
      <c r="Y135" s="10"/>
      <c r="Z135" s="62"/>
      <c r="AA135" s="125"/>
      <c r="AB135" s="125"/>
      <c r="AC135" s="125"/>
      <c r="AD135" s="125"/>
      <c r="AE135" s="125"/>
      <c r="AF135" s="158"/>
      <c r="AH135" s="256" t="str">
        <f>'Tuition &amp; Fees Calculation'!A12</f>
        <v>College of Ag &amp; Life Sciences</v>
      </c>
      <c r="AI135" s="497">
        <f>'Tuition &amp; Fees Calculation'!$D12*24</f>
        <v>104544</v>
      </c>
      <c r="AJ135" s="496">
        <f t="shared" si="22"/>
        <v>17424</v>
      </c>
      <c r="AK135" s="499">
        <f t="shared" si="23"/>
        <v>17424</v>
      </c>
      <c r="AL135" s="499">
        <f t="shared" si="23"/>
        <v>18295.2</v>
      </c>
      <c r="AM135" s="499">
        <f t="shared" si="23"/>
        <v>19209.960000000003</v>
      </c>
      <c r="AN135" s="500">
        <f t="shared" si="23"/>
        <v>20170.458000000002</v>
      </c>
      <c r="AO135" s="501">
        <f t="shared" si="23"/>
        <v>21178.980900000002</v>
      </c>
    </row>
    <row r="136" spans="1:41" ht="15">
      <c r="A136" s="10"/>
      <c r="B136" s="93"/>
      <c r="C136" s="121" t="s">
        <v>168</v>
      </c>
      <c r="D136" s="74" t="s">
        <v>29</v>
      </c>
      <c r="E136" s="184">
        <f>ROUND($R$161*E132,0)</f>
        <v>0</v>
      </c>
      <c r="F136" s="184">
        <f>ROUND($R$161*F132,0)</f>
        <v>0</v>
      </c>
      <c r="G136" s="184">
        <f>ROUND($R$161*G132,0)</f>
        <v>0</v>
      </c>
      <c r="H136" s="184">
        <f>ROUND($R$161*H132,0)</f>
        <v>0</v>
      </c>
      <c r="I136" s="184">
        <f>ROUND($R$161*I132,0)</f>
        <v>0</v>
      </c>
      <c r="J136" s="181">
        <f>SUM(E136:I136)</f>
        <v>0</v>
      </c>
      <c r="L136" s="231"/>
      <c r="M136" s="63"/>
      <c r="N136" s="227">
        <v>1.03</v>
      </c>
      <c r="O136" s="228">
        <v>0</v>
      </c>
      <c r="P136" s="76">
        <f>$R$22</f>
        <v>12</v>
      </c>
      <c r="Q136" s="227">
        <v>0</v>
      </c>
      <c r="R136" s="76"/>
      <c r="S136" s="74"/>
      <c r="T136" s="25"/>
      <c r="U136" s="25"/>
      <c r="V136" s="25"/>
      <c r="W136" s="25"/>
      <c r="X136" s="25"/>
      <c r="Y136" s="10"/>
      <c r="Z136" s="62"/>
      <c r="AA136" s="125"/>
      <c r="AB136" s="125"/>
      <c r="AC136" s="125"/>
      <c r="AD136" s="125"/>
      <c r="AE136" s="125"/>
      <c r="AF136" s="158"/>
      <c r="AH136" s="256" t="str">
        <f>'Tuition &amp; Fees Calculation'!A13</f>
        <v>College of Ag &amp; Life Sciences</v>
      </c>
      <c r="AI136" s="497">
        <f>'Tuition &amp; Fees Calculation'!$D13*24</f>
        <v>67200</v>
      </c>
      <c r="AJ136" s="496">
        <f t="shared" si="22"/>
        <v>11200</v>
      </c>
      <c r="AK136" s="499">
        <f t="shared" si="23"/>
        <v>11200</v>
      </c>
      <c r="AL136" s="499">
        <f t="shared" si="23"/>
        <v>11760</v>
      </c>
      <c r="AM136" s="499">
        <f t="shared" si="23"/>
        <v>12348</v>
      </c>
      <c r="AN136" s="500">
        <f t="shared" si="23"/>
        <v>12965.400000000001</v>
      </c>
      <c r="AO136" s="501">
        <f t="shared" si="23"/>
        <v>13613.670000000002</v>
      </c>
    </row>
    <row r="137" spans="1:41">
      <c r="A137" s="10"/>
      <c r="B137" s="93"/>
      <c r="C137" s="100"/>
      <c r="D137" s="77" t="s">
        <v>171</v>
      </c>
      <c r="E137" s="185">
        <f>SUM(E135:E136)</f>
        <v>0</v>
      </c>
      <c r="F137" s="185">
        <f t="shared" ref="F137:I137" si="25">SUM(F135:F136)</f>
        <v>0</v>
      </c>
      <c r="G137" s="185">
        <f t="shared" si="25"/>
        <v>0</v>
      </c>
      <c r="H137" s="185">
        <f t="shared" si="25"/>
        <v>0</v>
      </c>
      <c r="I137" s="185">
        <f t="shared" si="25"/>
        <v>0</v>
      </c>
      <c r="J137" s="186">
        <f>SUM(J135:J136)</f>
        <v>0</v>
      </c>
      <c r="L137" s="231"/>
      <c r="M137" s="63"/>
      <c r="N137" s="74"/>
      <c r="O137" s="232"/>
      <c r="P137" s="76"/>
      <c r="Q137" s="74"/>
      <c r="R137" s="76"/>
      <c r="S137" s="74"/>
      <c r="T137" s="5"/>
      <c r="U137" s="4"/>
      <c r="Y137" s="10"/>
      <c r="Z137" s="62"/>
      <c r="AA137" s="125"/>
      <c r="AB137" s="125"/>
      <c r="AC137" s="125"/>
      <c r="AD137" s="125"/>
      <c r="AE137" s="125"/>
      <c r="AF137" s="158"/>
      <c r="AH137" s="256" t="str">
        <f>'Tuition &amp; Fees Calculation'!A14</f>
        <v>College of Ag &amp; Life Sciences</v>
      </c>
      <c r="AI137" s="497">
        <f>'Tuition &amp; Fees Calculation'!$D14*24</f>
        <v>51168</v>
      </c>
      <c r="AJ137" s="496">
        <f t="shared" si="22"/>
        <v>8528</v>
      </c>
      <c r="AK137" s="499">
        <f t="shared" si="23"/>
        <v>8528</v>
      </c>
      <c r="AL137" s="499">
        <f t="shared" si="23"/>
        <v>8954.4</v>
      </c>
      <c r="AM137" s="499">
        <f t="shared" si="23"/>
        <v>9402.1200000000008</v>
      </c>
      <c r="AN137" s="500">
        <f t="shared" si="23"/>
        <v>9872.2260000000006</v>
      </c>
      <c r="AO137" s="501">
        <f t="shared" si="23"/>
        <v>10365.837300000001</v>
      </c>
    </row>
    <row r="138" spans="1:41">
      <c r="A138" s="10"/>
      <c r="B138" s="93"/>
      <c r="C138" s="100"/>
      <c r="D138" s="74"/>
      <c r="E138" s="17"/>
      <c r="F138" s="17"/>
      <c r="G138" s="17"/>
      <c r="H138" s="17"/>
      <c r="I138" s="17"/>
      <c r="J138" s="26"/>
      <c r="L138" s="231"/>
      <c r="M138" s="63"/>
      <c r="N138" s="34"/>
      <c r="O138" s="63"/>
      <c r="P138" s="34"/>
      <c r="Q138" s="229"/>
      <c r="R138" s="34"/>
      <c r="S138" s="229"/>
      <c r="T138" s="17"/>
      <c r="U138" s="17"/>
      <c r="V138" s="17"/>
      <c r="W138" s="17"/>
      <c r="X138" s="17"/>
      <c r="Y138" s="10"/>
      <c r="Z138" s="62"/>
      <c r="AA138" s="125"/>
      <c r="AB138" s="125"/>
      <c r="AC138" s="125"/>
      <c r="AD138" s="125"/>
      <c r="AE138" s="125"/>
      <c r="AF138" s="158"/>
      <c r="AH138" s="256" t="str">
        <f>'Tuition &amp; Fees Calculation'!A15</f>
        <v>College of Architecture</v>
      </c>
      <c r="AI138" s="497">
        <f>'Tuition &amp; Fees Calculation'!$D15*24</f>
        <v>62016</v>
      </c>
      <c r="AJ138" s="496">
        <f t="shared" si="22"/>
        <v>10336</v>
      </c>
      <c r="AK138" s="499">
        <f t="shared" si="23"/>
        <v>10336</v>
      </c>
      <c r="AL138" s="499">
        <f t="shared" si="23"/>
        <v>10852.800000000001</v>
      </c>
      <c r="AM138" s="499">
        <f t="shared" si="23"/>
        <v>11395.440000000002</v>
      </c>
      <c r="AN138" s="500">
        <f t="shared" si="23"/>
        <v>11965.212000000003</v>
      </c>
      <c r="AO138" s="501">
        <f t="shared" si="23"/>
        <v>12563.472600000005</v>
      </c>
    </row>
    <row r="139" spans="1:41">
      <c r="A139" s="104"/>
      <c r="B139" s="102" t="s">
        <v>125</v>
      </c>
      <c r="C139" s="121" t="s">
        <v>168</v>
      </c>
      <c r="D139" s="34" t="s">
        <v>121</v>
      </c>
      <c r="E139" s="100">
        <f>ROUND($O139*$P139*Q139,6)</f>
        <v>0</v>
      </c>
      <c r="F139" s="100">
        <f>ROUND($O140*$P140*Q140,6)</f>
        <v>0</v>
      </c>
      <c r="G139" s="100">
        <f>ROUND($O141*$P141*Q141,6)</f>
        <v>0</v>
      </c>
      <c r="H139" s="100">
        <f>ROUND($O142*$P142*Q142,6)</f>
        <v>0</v>
      </c>
      <c r="I139" s="100">
        <f>ROUND($O143*$P143*Q143,6)</f>
        <v>0</v>
      </c>
      <c r="J139" s="26"/>
      <c r="L139" s="150">
        <v>0</v>
      </c>
      <c r="M139" s="230">
        <f>ROUND(L139/12,2)</f>
        <v>0</v>
      </c>
      <c r="N139" s="227">
        <v>1</v>
      </c>
      <c r="O139" s="228">
        <v>0</v>
      </c>
      <c r="P139" s="76">
        <f>$R$18</f>
        <v>12</v>
      </c>
      <c r="Q139" s="227">
        <v>0</v>
      </c>
      <c r="R139" s="76"/>
      <c r="S139" s="74"/>
      <c r="T139" s="25" t="e">
        <f>(E142+E143)/E141</f>
        <v>#DIV/0!</v>
      </c>
      <c r="U139" s="25" t="e">
        <f>(F142+F143)/F141</f>
        <v>#DIV/0!</v>
      </c>
      <c r="V139" s="25" t="e">
        <f>(G142+G143)/G141</f>
        <v>#DIV/0!</v>
      </c>
      <c r="W139" s="25" t="e">
        <f>(H142+H143)/H141</f>
        <v>#DIV/0!</v>
      </c>
      <c r="X139" s="25" t="e">
        <f>(I142+I143)/I141</f>
        <v>#DIV/0!</v>
      </c>
      <c r="Y139" s="292"/>
      <c r="Z139" s="155" t="str">
        <f>C139</f>
        <v>Not Allowed</v>
      </c>
      <c r="AA139" s="125">
        <f>ROUND(VLOOKUP($C139,$AH$126:$AO$161,4,FALSE)*E139,0)</f>
        <v>0</v>
      </c>
      <c r="AB139" s="125">
        <f>ROUND(VLOOKUP($C139,$AH$126:$AO$162,5,FALSE)*F139,0)</f>
        <v>0</v>
      </c>
      <c r="AC139" s="125">
        <f>ROUND(VLOOKUP($C139,$AH$126:$AO$161,6,FALSE)*G139,0)</f>
        <v>0</v>
      </c>
      <c r="AD139" s="125">
        <f>ROUND(VLOOKUP($C139,$AH$126:$AO$161,7,FALSE)*H139,0)</f>
        <v>0</v>
      </c>
      <c r="AE139" s="125">
        <f>ROUND(VLOOKUP($C139,$AH$126:$AO$162,8,FALSE)*I139,0)</f>
        <v>0</v>
      </c>
      <c r="AF139" s="158">
        <f>SUM(AA139:AE139)</f>
        <v>0</v>
      </c>
      <c r="AH139" s="256" t="str">
        <f>'Tuition &amp; Fees Calculation'!A16</f>
        <v>College of Architecture</v>
      </c>
      <c r="AI139" s="497">
        <f>'Tuition &amp; Fees Calculation'!$D16*24</f>
        <v>60864</v>
      </c>
      <c r="AJ139" s="496">
        <f t="shared" si="22"/>
        <v>10144</v>
      </c>
      <c r="AK139" s="499">
        <f t="shared" si="23"/>
        <v>10144</v>
      </c>
      <c r="AL139" s="499">
        <f t="shared" si="23"/>
        <v>10651.2</v>
      </c>
      <c r="AM139" s="499">
        <f t="shared" si="23"/>
        <v>11183.760000000002</v>
      </c>
      <c r="AN139" s="500">
        <f t="shared" si="23"/>
        <v>11742.948000000002</v>
      </c>
      <c r="AO139" s="501">
        <f t="shared" si="23"/>
        <v>12330.095400000002</v>
      </c>
    </row>
    <row r="140" spans="1:41">
      <c r="B140" s="29" t="s">
        <v>328</v>
      </c>
      <c r="C140" s="121" t="s">
        <v>168</v>
      </c>
      <c r="D140" s="34" t="s">
        <v>172</v>
      </c>
      <c r="E140" s="22">
        <f>Q139</f>
        <v>0</v>
      </c>
      <c r="F140" s="22">
        <f>Q140</f>
        <v>0</v>
      </c>
      <c r="G140" s="22">
        <f>Q141</f>
        <v>0</v>
      </c>
      <c r="H140" s="22">
        <f>Q142</f>
        <v>0</v>
      </c>
      <c r="I140" s="22">
        <f>Q143</f>
        <v>0</v>
      </c>
      <c r="J140" s="26"/>
      <c r="L140" s="231"/>
      <c r="M140" s="230"/>
      <c r="N140" s="227">
        <v>1.03</v>
      </c>
      <c r="O140" s="228">
        <v>0</v>
      </c>
      <c r="P140" s="76">
        <f>$R$19</f>
        <v>12</v>
      </c>
      <c r="Q140" s="227">
        <v>0</v>
      </c>
      <c r="R140" s="76"/>
      <c r="S140" s="74"/>
      <c r="T140" s="25"/>
      <c r="U140" s="25"/>
      <c r="V140" s="25"/>
      <c r="W140" s="25"/>
      <c r="X140" s="25"/>
      <c r="Y140" s="292"/>
      <c r="Z140" s="155"/>
      <c r="AA140" s="125"/>
      <c r="AB140" s="125"/>
      <c r="AC140" s="125"/>
      <c r="AD140" s="125"/>
      <c r="AE140" s="125"/>
      <c r="AF140" s="158"/>
      <c r="AH140" s="256" t="str">
        <f>'Tuition &amp; Fees Calculation'!A17</f>
        <v>College of Arts &amp; Sciences</v>
      </c>
      <c r="AI140" s="497">
        <f>'Tuition &amp; Fees Calculation'!$D17*24</f>
        <v>85344</v>
      </c>
      <c r="AJ140" s="496">
        <f t="shared" si="22"/>
        <v>14224</v>
      </c>
      <c r="AK140" s="499">
        <f t="shared" si="23"/>
        <v>14224</v>
      </c>
      <c r="AL140" s="499">
        <f t="shared" si="23"/>
        <v>14935.2</v>
      </c>
      <c r="AM140" s="499">
        <f t="shared" si="23"/>
        <v>15681.960000000001</v>
      </c>
      <c r="AN140" s="500">
        <f t="shared" si="23"/>
        <v>16466.058000000001</v>
      </c>
      <c r="AO140" s="501">
        <f t="shared" si="23"/>
        <v>17289.360900000003</v>
      </c>
    </row>
    <row r="141" spans="1:41">
      <c r="A141" s="10"/>
      <c r="B141" s="93"/>
      <c r="C141" s="121" t="s">
        <v>168</v>
      </c>
      <c r="D141" s="74" t="s">
        <v>15</v>
      </c>
      <c r="E141" s="57">
        <f>ROUND(M139*E139*N139,0)</f>
        <v>0</v>
      </c>
      <c r="F141" s="57">
        <f>ROUND(M139*F139*N139*N140,0)</f>
        <v>0</v>
      </c>
      <c r="G141" s="57">
        <f>ROUND(M139*G139*N139*N140*N141,0)</f>
        <v>0</v>
      </c>
      <c r="H141" s="57">
        <f>ROUND(M139*H139*N139*N140*N141*N142,0)</f>
        <v>0</v>
      </c>
      <c r="I141" s="57">
        <f>ROUND(M139*I139*N139*N140*N141*N142*N143,0)</f>
        <v>0</v>
      </c>
      <c r="J141" s="172">
        <f>SUM(E141:I141)</f>
        <v>0</v>
      </c>
      <c r="L141" s="231"/>
      <c r="M141" s="63"/>
      <c r="N141" s="227">
        <v>1.03</v>
      </c>
      <c r="O141" s="228">
        <v>0</v>
      </c>
      <c r="P141" s="76">
        <f>$R$20</f>
        <v>12</v>
      </c>
      <c r="Q141" s="227">
        <v>0</v>
      </c>
      <c r="R141" s="76"/>
      <c r="S141" s="74"/>
      <c r="T141" s="25"/>
      <c r="U141" s="25"/>
      <c r="V141" s="25"/>
      <c r="W141" s="25"/>
      <c r="X141" s="25"/>
      <c r="Y141" s="10"/>
      <c r="Z141" s="62"/>
      <c r="AA141" s="125"/>
      <c r="AB141" s="125"/>
      <c r="AC141" s="125"/>
      <c r="AD141" s="125"/>
      <c r="AE141" s="125"/>
      <c r="AF141" s="158"/>
      <c r="AH141" s="256" t="str">
        <f>'Tuition &amp; Fees Calculation'!A18</f>
        <v>College of Arts &amp; Sciences</v>
      </c>
      <c r="AI141" s="497">
        <f>'Tuition &amp; Fees Calculation'!$D18*24</f>
        <v>96000</v>
      </c>
      <c r="AJ141" s="496">
        <f t="shared" si="22"/>
        <v>16000</v>
      </c>
      <c r="AK141" s="499">
        <f t="shared" si="23"/>
        <v>16000</v>
      </c>
      <c r="AL141" s="499">
        <f t="shared" si="23"/>
        <v>16800</v>
      </c>
      <c r="AM141" s="499">
        <f t="shared" si="23"/>
        <v>17640</v>
      </c>
      <c r="AN141" s="500">
        <f t="shared" si="23"/>
        <v>18522</v>
      </c>
      <c r="AO141" s="501">
        <f t="shared" si="23"/>
        <v>19448.100000000002</v>
      </c>
    </row>
    <row r="142" spans="1:41">
      <c r="A142" s="10"/>
      <c r="B142" s="93"/>
      <c r="C142" s="121" t="s">
        <v>168</v>
      </c>
      <c r="D142" s="74" t="s">
        <v>30</v>
      </c>
      <c r="E142" s="57">
        <f>ROUND(E141*$R$160,0)</f>
        <v>0</v>
      </c>
      <c r="F142" s="57">
        <f>ROUND(F141*$R$160,0)</f>
        <v>0</v>
      </c>
      <c r="G142" s="57">
        <f>ROUND(G141*$R$160,0)</f>
        <v>0</v>
      </c>
      <c r="H142" s="57">
        <f>ROUND(H141*$R$160,0)</f>
        <v>0</v>
      </c>
      <c r="I142" s="57">
        <f>ROUND(I141*$R$160,0)</f>
        <v>0</v>
      </c>
      <c r="J142" s="172">
        <f>SUM(E142:I142)</f>
        <v>0</v>
      </c>
      <c r="L142" s="231"/>
      <c r="M142" s="63"/>
      <c r="N142" s="227">
        <v>1.03</v>
      </c>
      <c r="O142" s="228">
        <v>0</v>
      </c>
      <c r="P142" s="76">
        <f>$R$21</f>
        <v>12</v>
      </c>
      <c r="Q142" s="227">
        <v>0</v>
      </c>
      <c r="R142" s="76"/>
      <c r="S142" s="74"/>
      <c r="T142" s="25"/>
      <c r="U142" s="25"/>
      <c r="V142" s="25"/>
      <c r="W142" s="25"/>
      <c r="X142" s="25"/>
      <c r="Y142" s="10"/>
      <c r="Z142" s="62"/>
      <c r="AA142" s="125"/>
      <c r="AB142" s="125"/>
      <c r="AC142" s="125"/>
      <c r="AD142" s="125"/>
      <c r="AE142" s="125"/>
      <c r="AF142" s="158"/>
      <c r="AH142" s="256" t="str">
        <f>'Tuition &amp; Fees Calculation'!A19</f>
        <v>College of Arts &amp; Sciences</v>
      </c>
      <c r="AI142" s="497">
        <f>'Tuition &amp; Fees Calculation'!$D19*24</f>
        <v>79968</v>
      </c>
      <c r="AJ142" s="496">
        <f t="shared" si="22"/>
        <v>13328</v>
      </c>
      <c r="AK142" s="499">
        <f t="shared" si="23"/>
        <v>13328</v>
      </c>
      <c r="AL142" s="499">
        <f t="shared" si="23"/>
        <v>13994.400000000001</v>
      </c>
      <c r="AM142" s="499">
        <f t="shared" si="23"/>
        <v>14694.120000000003</v>
      </c>
      <c r="AN142" s="500">
        <f t="shared" si="23"/>
        <v>15428.826000000003</v>
      </c>
      <c r="AO142" s="501">
        <f t="shared" si="23"/>
        <v>16200.267300000003</v>
      </c>
    </row>
    <row r="143" spans="1:41" ht="15">
      <c r="A143" s="10"/>
      <c r="B143" s="93"/>
      <c r="C143" s="121" t="s">
        <v>168</v>
      </c>
      <c r="D143" s="74" t="s">
        <v>29</v>
      </c>
      <c r="E143" s="184">
        <f>ROUND($R$161*E139,0)</f>
        <v>0</v>
      </c>
      <c r="F143" s="184">
        <f>ROUND($R$161*F139,0)</f>
        <v>0</v>
      </c>
      <c r="G143" s="184">
        <f>ROUND($R$161*G139,0)</f>
        <v>0</v>
      </c>
      <c r="H143" s="184">
        <f>ROUND($R$161*H139,0)</f>
        <v>0</v>
      </c>
      <c r="I143" s="184">
        <f>ROUND($R$161*I139,0)</f>
        <v>0</v>
      </c>
      <c r="J143" s="181">
        <f>SUM(E143:I143)</f>
        <v>0</v>
      </c>
      <c r="L143" s="231"/>
      <c r="M143" s="63"/>
      <c r="N143" s="227">
        <v>1.03</v>
      </c>
      <c r="O143" s="228">
        <v>0</v>
      </c>
      <c r="P143" s="76">
        <f>$R$22</f>
        <v>12</v>
      </c>
      <c r="Q143" s="227">
        <v>0</v>
      </c>
      <c r="R143" s="76"/>
      <c r="S143" s="74"/>
      <c r="T143" s="25"/>
      <c r="U143" s="25"/>
      <c r="V143" s="25"/>
      <c r="W143" s="25"/>
      <c r="X143" s="25"/>
      <c r="Y143" s="10"/>
      <c r="Z143" s="62"/>
      <c r="AA143" s="125"/>
      <c r="AB143" s="125"/>
      <c r="AC143" s="125"/>
      <c r="AD143" s="125"/>
      <c r="AE143" s="125"/>
      <c r="AF143" s="158"/>
      <c r="AH143" s="256" t="str">
        <f>'Tuition &amp; Fees Calculation'!A20</f>
        <v>College of Arts &amp; Sciences</v>
      </c>
      <c r="AI143" s="497">
        <f>'Tuition &amp; Fees Calculation'!$D20*24</f>
        <v>79968</v>
      </c>
      <c r="AJ143" s="496">
        <f t="shared" si="22"/>
        <v>13328</v>
      </c>
      <c r="AK143" s="499">
        <f t="shared" si="23"/>
        <v>13328</v>
      </c>
      <c r="AL143" s="499">
        <f t="shared" si="23"/>
        <v>13994.400000000001</v>
      </c>
      <c r="AM143" s="499">
        <f t="shared" si="23"/>
        <v>14694.120000000003</v>
      </c>
      <c r="AN143" s="500">
        <f t="shared" si="23"/>
        <v>15428.826000000003</v>
      </c>
      <c r="AO143" s="501">
        <f t="shared" si="23"/>
        <v>16200.267300000003</v>
      </c>
    </row>
    <row r="144" spans="1:41">
      <c r="A144" s="10"/>
      <c r="B144" s="93"/>
      <c r="C144" s="100"/>
      <c r="D144" s="77" t="s">
        <v>171</v>
      </c>
      <c r="E144" s="185">
        <f>SUM(E142:E143)</f>
        <v>0</v>
      </c>
      <c r="F144" s="185">
        <f t="shared" ref="F144:I144" si="26">SUM(F142:F143)</f>
        <v>0</v>
      </c>
      <c r="G144" s="185">
        <f t="shared" si="26"/>
        <v>0</v>
      </c>
      <c r="H144" s="185">
        <f t="shared" si="26"/>
        <v>0</v>
      </c>
      <c r="I144" s="185">
        <f t="shared" si="26"/>
        <v>0</v>
      </c>
      <c r="J144" s="186">
        <f>SUM(J142:J143)</f>
        <v>0</v>
      </c>
      <c r="L144" s="231"/>
      <c r="M144" s="63"/>
      <c r="N144" s="74"/>
      <c r="O144" s="232"/>
      <c r="P144" s="76"/>
      <c r="Q144" s="74"/>
      <c r="R144" s="76"/>
      <c r="S144" s="74"/>
      <c r="T144" s="5"/>
      <c r="U144" s="4"/>
      <c r="Y144" s="10"/>
      <c r="Z144" s="62"/>
      <c r="AA144" s="125"/>
      <c r="AB144" s="125"/>
      <c r="AC144" s="125"/>
      <c r="AD144" s="125"/>
      <c r="AE144" s="125"/>
      <c r="AF144" s="158"/>
      <c r="AH144" s="256" t="str">
        <f>'Tuition &amp; Fees Calculation'!A21</f>
        <v>College of Arts &amp; Sciences</v>
      </c>
      <c r="AI144" s="497">
        <f>'Tuition &amp; Fees Calculation'!$D21*24</f>
        <v>42624</v>
      </c>
      <c r="AJ144" s="496">
        <f t="shared" si="22"/>
        <v>7104</v>
      </c>
      <c r="AK144" s="499">
        <f t="shared" ref="AK144:AO159" si="27">AJ144*AK$123</f>
        <v>7104</v>
      </c>
      <c r="AL144" s="499">
        <f t="shared" si="27"/>
        <v>7459.2000000000007</v>
      </c>
      <c r="AM144" s="499">
        <f t="shared" si="27"/>
        <v>7832.1600000000008</v>
      </c>
      <c r="AN144" s="500">
        <f t="shared" si="27"/>
        <v>8223.7680000000018</v>
      </c>
      <c r="AO144" s="501">
        <f t="shared" si="27"/>
        <v>8634.9564000000028</v>
      </c>
    </row>
    <row r="145" spans="1:41">
      <c r="A145" s="10"/>
      <c r="B145" s="93"/>
      <c r="C145" s="100"/>
      <c r="D145" s="74"/>
      <c r="E145" s="21"/>
      <c r="F145" s="21"/>
      <c r="G145" s="21"/>
      <c r="H145" s="21"/>
      <c r="I145" s="21"/>
      <c r="J145" s="125"/>
      <c r="L145" s="231"/>
      <c r="M145" s="63"/>
      <c r="N145" s="34"/>
      <c r="O145" s="63"/>
      <c r="P145" s="34"/>
      <c r="Q145" s="229"/>
      <c r="R145" s="34"/>
      <c r="S145" s="229"/>
      <c r="T145" s="17"/>
      <c r="U145" s="17"/>
      <c r="V145" s="17"/>
      <c r="W145" s="17"/>
      <c r="X145" s="17"/>
      <c r="Y145" s="10"/>
      <c r="Z145" s="62"/>
      <c r="AA145" s="125"/>
      <c r="AB145" s="125"/>
      <c r="AC145" s="125"/>
      <c r="AD145" s="125"/>
      <c r="AE145" s="125"/>
      <c r="AF145" s="158"/>
      <c r="AH145" s="256" t="str">
        <f>'Tuition &amp; Fees Calculation'!A22</f>
        <v>Bush School of Government</v>
      </c>
      <c r="AI145" s="497">
        <f>'Tuition &amp; Fees Calculation'!$D22*24</f>
        <v>55104</v>
      </c>
      <c r="AJ145" s="496">
        <f t="shared" si="22"/>
        <v>9184</v>
      </c>
      <c r="AK145" s="499">
        <f t="shared" si="27"/>
        <v>9184</v>
      </c>
      <c r="AL145" s="499">
        <f t="shared" si="27"/>
        <v>9643.2000000000007</v>
      </c>
      <c r="AM145" s="499">
        <f t="shared" si="27"/>
        <v>10125.36</v>
      </c>
      <c r="AN145" s="500">
        <f t="shared" si="27"/>
        <v>10631.628000000001</v>
      </c>
      <c r="AO145" s="501">
        <f t="shared" si="27"/>
        <v>11163.209400000002</v>
      </c>
    </row>
    <row r="146" spans="1:41">
      <c r="A146" s="104"/>
      <c r="B146" s="102" t="s">
        <v>125</v>
      </c>
      <c r="C146" s="121" t="s">
        <v>168</v>
      </c>
      <c r="D146" s="34" t="s">
        <v>121</v>
      </c>
      <c r="E146" s="100">
        <f>ROUND($O146*$P146*Q146,6)</f>
        <v>0</v>
      </c>
      <c r="F146" s="100">
        <f>ROUND($O147*$P147*Q147,6)</f>
        <v>0</v>
      </c>
      <c r="G146" s="100">
        <f>ROUND($O148*$P148*Q148,6)</f>
        <v>0</v>
      </c>
      <c r="H146" s="100">
        <f>ROUND($O149*$P149*Q149,6)</f>
        <v>0</v>
      </c>
      <c r="I146" s="100">
        <f>ROUND($O150*$P150*Q150,6)</f>
        <v>0</v>
      </c>
      <c r="J146" s="26"/>
      <c r="L146" s="150">
        <v>0</v>
      </c>
      <c r="M146" s="230">
        <f>ROUND(L146/12,2)</f>
        <v>0</v>
      </c>
      <c r="N146" s="227">
        <v>1</v>
      </c>
      <c r="O146" s="228">
        <v>0</v>
      </c>
      <c r="P146" s="76">
        <f>$R$18</f>
        <v>12</v>
      </c>
      <c r="Q146" s="227">
        <v>0</v>
      </c>
      <c r="R146" s="76"/>
      <c r="S146" s="74"/>
      <c r="T146" s="25" t="e">
        <f>(E149+E150)/E148</f>
        <v>#DIV/0!</v>
      </c>
      <c r="U146" s="25" t="e">
        <f>(F149+F150)/F148</f>
        <v>#DIV/0!</v>
      </c>
      <c r="V146" s="25" t="e">
        <f>(G149+G150)/G148</f>
        <v>#DIV/0!</v>
      </c>
      <c r="W146" s="25" t="e">
        <f>(H149+H150)/H148</f>
        <v>#DIV/0!</v>
      </c>
      <c r="X146" s="25" t="e">
        <f>(I149+I150)/I148</f>
        <v>#DIV/0!</v>
      </c>
      <c r="Y146" s="292"/>
      <c r="Z146" s="155" t="str">
        <f>C146</f>
        <v>Not Allowed</v>
      </c>
      <c r="AA146" s="125">
        <f>ROUND(VLOOKUP($C146,$AH$126:$AO$161,4,FALSE)*E146,0)</f>
        <v>0</v>
      </c>
      <c r="AB146" s="125">
        <f>ROUND(VLOOKUP($C146,$AH$126:$AO$162,5,FALSE)*F146,0)</f>
        <v>0</v>
      </c>
      <c r="AC146" s="125">
        <f>ROUND(VLOOKUP($C146,$AH$126:$AO$161,6,FALSE)*G146,0)</f>
        <v>0</v>
      </c>
      <c r="AD146" s="125">
        <f>ROUND(VLOOKUP($C146,$AH$126:$AO$161,7,FALSE)*H146,0)</f>
        <v>0</v>
      </c>
      <c r="AE146" s="125">
        <f>ROUND(VLOOKUP($C146,$AH$126:$AO$162,8,FALSE)*I146,0)</f>
        <v>0</v>
      </c>
      <c r="AF146" s="158">
        <f>SUM(AA146:AE146)</f>
        <v>0</v>
      </c>
      <c r="AH146" s="256" t="str">
        <f>'Tuition &amp; Fees Calculation'!A23</f>
        <v>Bush School of Government</v>
      </c>
      <c r="AI146" s="497">
        <f>'Tuition &amp; Fees Calculation'!$D23*24</f>
        <v>124800</v>
      </c>
      <c r="AJ146" s="496">
        <f t="shared" si="22"/>
        <v>20800</v>
      </c>
      <c r="AK146" s="499">
        <f t="shared" si="27"/>
        <v>20800</v>
      </c>
      <c r="AL146" s="499">
        <f t="shared" si="27"/>
        <v>21840</v>
      </c>
      <c r="AM146" s="499">
        <f t="shared" si="27"/>
        <v>22932</v>
      </c>
      <c r="AN146" s="500">
        <f t="shared" si="27"/>
        <v>24078.600000000002</v>
      </c>
      <c r="AO146" s="501">
        <f t="shared" si="27"/>
        <v>25282.530000000002</v>
      </c>
    </row>
    <row r="147" spans="1:41">
      <c r="B147" s="29" t="s">
        <v>328</v>
      </c>
      <c r="C147" s="121" t="s">
        <v>168</v>
      </c>
      <c r="D147" s="34" t="s">
        <v>172</v>
      </c>
      <c r="E147" s="22">
        <f>Q146</f>
        <v>0</v>
      </c>
      <c r="F147" s="22">
        <f>Q147</f>
        <v>0</v>
      </c>
      <c r="G147" s="22">
        <f>Q148</f>
        <v>0</v>
      </c>
      <c r="H147" s="22">
        <f>Q149</f>
        <v>0</v>
      </c>
      <c r="I147" s="22">
        <f>Q150</f>
        <v>0</v>
      </c>
      <c r="J147" s="26"/>
      <c r="L147" s="231"/>
      <c r="M147" s="230"/>
      <c r="N147" s="227">
        <v>1.03</v>
      </c>
      <c r="O147" s="228">
        <v>0</v>
      </c>
      <c r="P147" s="76">
        <f>$R$19</f>
        <v>12</v>
      </c>
      <c r="Q147" s="227">
        <v>0</v>
      </c>
      <c r="R147" s="76"/>
      <c r="S147" s="74"/>
      <c r="T147" s="25"/>
      <c r="U147" s="25"/>
      <c r="V147" s="25"/>
      <c r="W147" s="25"/>
      <c r="X147" s="25"/>
      <c r="Y147" s="292"/>
      <c r="Z147" s="155"/>
      <c r="AA147" s="125"/>
      <c r="AB147" s="125"/>
      <c r="AC147" s="125"/>
      <c r="AD147" s="125"/>
      <c r="AE147" s="125"/>
      <c r="AF147" s="158"/>
      <c r="AH147" s="256" t="str">
        <f>'Tuition &amp; Fees Calculation'!A24</f>
        <v>College of Business</v>
      </c>
      <c r="AI147" s="497">
        <f>'Tuition &amp; Fees Calculation'!$D24*24</f>
        <v>95808</v>
      </c>
      <c r="AJ147" s="496">
        <f t="shared" si="22"/>
        <v>15968</v>
      </c>
      <c r="AK147" s="499">
        <f t="shared" si="27"/>
        <v>15968</v>
      </c>
      <c r="AL147" s="499">
        <f t="shared" si="27"/>
        <v>16766.400000000001</v>
      </c>
      <c r="AM147" s="499">
        <f t="shared" si="27"/>
        <v>17604.72</v>
      </c>
      <c r="AN147" s="500">
        <f t="shared" si="27"/>
        <v>18484.956000000002</v>
      </c>
      <c r="AO147" s="501">
        <f t="shared" si="27"/>
        <v>19409.203800000003</v>
      </c>
    </row>
    <row r="148" spans="1:41">
      <c r="A148" s="10"/>
      <c r="B148" s="93"/>
      <c r="C148" s="121" t="s">
        <v>168</v>
      </c>
      <c r="D148" s="74" t="s">
        <v>15</v>
      </c>
      <c r="E148" s="57">
        <f>ROUND(M146*E146*N146,0)</f>
        <v>0</v>
      </c>
      <c r="F148" s="57">
        <f>ROUND(M146*F146*N146*N147,0)</f>
        <v>0</v>
      </c>
      <c r="G148" s="57">
        <f>ROUND(M146*G146*N146*N147*N148,0)</f>
        <v>0</v>
      </c>
      <c r="H148" s="57">
        <f>ROUND(M146*H146*N146*N147*N148*N149,0)</f>
        <v>0</v>
      </c>
      <c r="I148" s="57">
        <f>ROUND(M146*I146*N146*N147*N148*N149*N150,0)</f>
        <v>0</v>
      </c>
      <c r="J148" s="172">
        <f>SUM(E148:I148)</f>
        <v>0</v>
      </c>
      <c r="L148" s="231"/>
      <c r="M148" s="63"/>
      <c r="N148" s="227">
        <v>1.03</v>
      </c>
      <c r="O148" s="228">
        <v>0</v>
      </c>
      <c r="P148" s="76">
        <f>$R$20</f>
        <v>12</v>
      </c>
      <c r="Q148" s="227">
        <v>0</v>
      </c>
      <c r="R148" s="76"/>
      <c r="S148" s="74"/>
      <c r="T148" s="25"/>
      <c r="U148" s="25"/>
      <c r="V148" s="25"/>
      <c r="W148" s="25"/>
      <c r="X148" s="25"/>
      <c r="Y148" s="10"/>
      <c r="Z148" s="62"/>
      <c r="AA148" s="125"/>
      <c r="AB148" s="125"/>
      <c r="AC148" s="125"/>
      <c r="AD148" s="125"/>
      <c r="AE148" s="125"/>
      <c r="AF148" s="158"/>
      <c r="AH148" s="256" t="str">
        <f>'Tuition &amp; Fees Calculation'!A25</f>
        <v>College of Business</v>
      </c>
      <c r="AI148" s="497">
        <f>'Tuition &amp; Fees Calculation'!$D25*24</f>
        <v>224832</v>
      </c>
      <c r="AJ148" s="496">
        <f t="shared" si="22"/>
        <v>37472</v>
      </c>
      <c r="AK148" s="499">
        <f t="shared" si="27"/>
        <v>37472</v>
      </c>
      <c r="AL148" s="499">
        <f t="shared" si="27"/>
        <v>39345.599999999999</v>
      </c>
      <c r="AM148" s="499">
        <f t="shared" si="27"/>
        <v>41312.879999999997</v>
      </c>
      <c r="AN148" s="500">
        <f t="shared" si="27"/>
        <v>43378.523999999998</v>
      </c>
      <c r="AO148" s="501">
        <f t="shared" si="27"/>
        <v>45547.450199999999</v>
      </c>
    </row>
    <row r="149" spans="1:41">
      <c r="A149" s="10"/>
      <c r="B149" s="93"/>
      <c r="C149" s="121" t="s">
        <v>168</v>
      </c>
      <c r="D149" s="74" t="s">
        <v>30</v>
      </c>
      <c r="E149" s="57">
        <f>ROUND(E148*$R$160,0)</f>
        <v>0</v>
      </c>
      <c r="F149" s="57">
        <f>ROUND(F148*$R$160,0)</f>
        <v>0</v>
      </c>
      <c r="G149" s="57">
        <f>ROUND(G148*$R$160,0)</f>
        <v>0</v>
      </c>
      <c r="H149" s="57">
        <f>ROUND(H148*$R$160,0)</f>
        <v>0</v>
      </c>
      <c r="I149" s="57">
        <f>ROUND(I148*$R$160,0)</f>
        <v>0</v>
      </c>
      <c r="J149" s="172">
        <f>SUM(E149:I149)</f>
        <v>0</v>
      </c>
      <c r="L149" s="231"/>
      <c r="M149" s="63"/>
      <c r="N149" s="227">
        <v>1.03</v>
      </c>
      <c r="O149" s="228">
        <v>0</v>
      </c>
      <c r="P149" s="76">
        <f>$R$21</f>
        <v>12</v>
      </c>
      <c r="Q149" s="227">
        <v>0</v>
      </c>
      <c r="R149" s="76"/>
      <c r="S149" s="74"/>
      <c r="T149" s="25"/>
      <c r="U149" s="25"/>
      <c r="V149" s="25"/>
      <c r="W149" s="25"/>
      <c r="X149" s="25"/>
      <c r="Y149" s="10"/>
      <c r="Z149" s="62"/>
      <c r="AA149" s="125"/>
      <c r="AB149" s="125"/>
      <c r="AC149" s="125"/>
      <c r="AD149" s="125"/>
      <c r="AE149" s="125"/>
      <c r="AF149" s="158"/>
      <c r="AH149" s="256" t="str">
        <f>'Tuition &amp; Fees Calculation'!A26</f>
        <v>College of Business</v>
      </c>
      <c r="AI149" s="497">
        <f>'Tuition &amp; Fees Calculation'!$D26*24</f>
        <v>120288</v>
      </c>
      <c r="AJ149" s="496">
        <f t="shared" si="22"/>
        <v>20048</v>
      </c>
      <c r="AK149" s="499">
        <f t="shared" si="27"/>
        <v>20048</v>
      </c>
      <c r="AL149" s="499">
        <f t="shared" si="27"/>
        <v>21050.400000000001</v>
      </c>
      <c r="AM149" s="499">
        <f t="shared" si="27"/>
        <v>22102.920000000002</v>
      </c>
      <c r="AN149" s="500">
        <f t="shared" si="27"/>
        <v>23208.066000000003</v>
      </c>
      <c r="AO149" s="501">
        <f t="shared" si="27"/>
        <v>24368.469300000004</v>
      </c>
    </row>
    <row r="150" spans="1:41" ht="15">
      <c r="A150" s="10"/>
      <c r="B150" s="93"/>
      <c r="C150" s="121" t="s">
        <v>168</v>
      </c>
      <c r="D150" s="74" t="s">
        <v>29</v>
      </c>
      <c r="E150" s="184">
        <f>ROUND($R$161*E146,0)</f>
        <v>0</v>
      </c>
      <c r="F150" s="184">
        <f>ROUND($R$161*F146,0)</f>
        <v>0</v>
      </c>
      <c r="G150" s="184">
        <f>ROUND($R$161*G146,0)</f>
        <v>0</v>
      </c>
      <c r="H150" s="184">
        <f>ROUND($R$161*H146,0)</f>
        <v>0</v>
      </c>
      <c r="I150" s="184">
        <f>ROUND($R$161*I146,0)</f>
        <v>0</v>
      </c>
      <c r="J150" s="181">
        <f>SUM(E150:I150)</f>
        <v>0</v>
      </c>
      <c r="L150" s="231"/>
      <c r="M150" s="63"/>
      <c r="N150" s="227">
        <v>1.03</v>
      </c>
      <c r="O150" s="228">
        <v>0</v>
      </c>
      <c r="P150" s="76">
        <f>$R$22</f>
        <v>12</v>
      </c>
      <c r="Q150" s="227">
        <v>0</v>
      </c>
      <c r="R150" s="76"/>
      <c r="S150" s="74"/>
      <c r="T150" s="25"/>
      <c r="U150" s="25"/>
      <c r="V150" s="25"/>
      <c r="W150" s="25"/>
      <c r="X150" s="25"/>
      <c r="Y150" s="10"/>
      <c r="Z150" s="62"/>
      <c r="AA150" s="125"/>
      <c r="AB150" s="125"/>
      <c r="AC150" s="125"/>
      <c r="AD150" s="125"/>
      <c r="AE150" s="125"/>
      <c r="AF150" s="158"/>
      <c r="AH150" s="256" t="str">
        <f>'Tuition &amp; Fees Calculation'!A27</f>
        <v>College of Business</v>
      </c>
      <c r="AI150" s="497">
        <f>'Tuition &amp; Fees Calculation'!$D27*24</f>
        <v>267552</v>
      </c>
      <c r="AJ150" s="496">
        <f t="shared" si="22"/>
        <v>44592</v>
      </c>
      <c r="AK150" s="499">
        <f t="shared" si="27"/>
        <v>44592</v>
      </c>
      <c r="AL150" s="499">
        <f t="shared" si="27"/>
        <v>46821.599999999999</v>
      </c>
      <c r="AM150" s="499">
        <f t="shared" si="27"/>
        <v>49162.68</v>
      </c>
      <c r="AN150" s="500">
        <f t="shared" si="27"/>
        <v>51620.814000000006</v>
      </c>
      <c r="AO150" s="501">
        <f t="shared" si="27"/>
        <v>54201.854700000011</v>
      </c>
    </row>
    <row r="151" spans="1:41" ht="13.5" customHeight="1">
      <c r="A151" s="10"/>
      <c r="B151" s="93"/>
      <c r="C151" s="100"/>
      <c r="D151" s="77" t="s">
        <v>171</v>
      </c>
      <c r="E151" s="185">
        <f>SUM(E149:E150)</f>
        <v>0</v>
      </c>
      <c r="F151" s="185">
        <f t="shared" ref="F151:I151" si="28">SUM(F149:F150)</f>
        <v>0</v>
      </c>
      <c r="G151" s="185">
        <f t="shared" si="28"/>
        <v>0</v>
      </c>
      <c r="H151" s="185">
        <f t="shared" si="28"/>
        <v>0</v>
      </c>
      <c r="I151" s="185">
        <f t="shared" si="28"/>
        <v>0</v>
      </c>
      <c r="J151" s="186">
        <f>SUM(J149:J150)</f>
        <v>0</v>
      </c>
      <c r="L151" s="231"/>
      <c r="M151" s="63"/>
      <c r="N151" s="74"/>
      <c r="O151" s="232"/>
      <c r="P151" s="76"/>
      <c r="Q151" s="74"/>
      <c r="R151" s="76"/>
      <c r="S151" s="74"/>
      <c r="T151" s="5"/>
      <c r="U151" s="4"/>
      <c r="Y151" s="10"/>
      <c r="Z151" s="62"/>
      <c r="AA151" s="125"/>
      <c r="AB151" s="125"/>
      <c r="AC151" s="125"/>
      <c r="AD151" s="125"/>
      <c r="AE151" s="125"/>
      <c r="AF151" s="158"/>
      <c r="AH151" s="256" t="str">
        <f>'Tuition &amp; Fees Calculation'!A28</f>
        <v>College of Business</v>
      </c>
      <c r="AI151" s="497">
        <f>'Tuition &amp; Fees Calculation'!$D28*24</f>
        <v>88320</v>
      </c>
      <c r="AJ151" s="496">
        <f t="shared" si="22"/>
        <v>14720</v>
      </c>
      <c r="AK151" s="499">
        <f t="shared" si="27"/>
        <v>14720</v>
      </c>
      <c r="AL151" s="499">
        <f t="shared" si="27"/>
        <v>15456</v>
      </c>
      <c r="AM151" s="499">
        <f t="shared" si="27"/>
        <v>16228.800000000001</v>
      </c>
      <c r="AN151" s="500">
        <f t="shared" si="27"/>
        <v>17040.240000000002</v>
      </c>
      <c r="AO151" s="501">
        <f t="shared" si="27"/>
        <v>17892.252000000004</v>
      </c>
    </row>
    <row r="152" spans="1:41">
      <c r="A152" s="10"/>
      <c r="B152" s="93"/>
      <c r="C152" s="100"/>
      <c r="D152" s="74"/>
      <c r="E152" s="17"/>
      <c r="F152" s="17"/>
      <c r="G152" s="17"/>
      <c r="H152" s="17"/>
      <c r="I152" s="17"/>
      <c r="J152" s="26"/>
      <c r="L152" s="231"/>
      <c r="M152" s="63"/>
      <c r="N152" s="34"/>
      <c r="O152" s="63"/>
      <c r="P152" s="34"/>
      <c r="Q152" s="229"/>
      <c r="R152" s="34"/>
      <c r="S152" s="229"/>
      <c r="T152" s="17"/>
      <c r="U152" s="17"/>
      <c r="V152" s="17"/>
      <c r="W152" s="17"/>
      <c r="X152" s="17"/>
      <c r="Y152" s="10"/>
      <c r="Z152" s="62"/>
      <c r="AA152" s="125"/>
      <c r="AB152" s="125"/>
      <c r="AC152" s="125"/>
      <c r="AD152" s="125"/>
      <c r="AE152" s="125"/>
      <c r="AF152" s="158"/>
      <c r="AH152" s="256" t="str">
        <f>'Tuition &amp; Fees Calculation'!A29</f>
        <v>College of Business</v>
      </c>
      <c r="AI152" s="497">
        <f>'Tuition &amp; Fees Calculation'!$D29*24</f>
        <v>138624</v>
      </c>
      <c r="AJ152" s="496">
        <f t="shared" si="22"/>
        <v>23104</v>
      </c>
      <c r="AK152" s="499">
        <f t="shared" si="27"/>
        <v>23104</v>
      </c>
      <c r="AL152" s="499">
        <f t="shared" si="27"/>
        <v>24259.200000000001</v>
      </c>
      <c r="AM152" s="499">
        <f t="shared" si="27"/>
        <v>25472.160000000003</v>
      </c>
      <c r="AN152" s="500">
        <f t="shared" si="27"/>
        <v>26745.768000000004</v>
      </c>
      <c r="AO152" s="501">
        <f t="shared" si="27"/>
        <v>28083.056400000005</v>
      </c>
    </row>
    <row r="153" spans="1:41">
      <c r="A153" s="104"/>
      <c r="B153" s="102" t="s">
        <v>125</v>
      </c>
      <c r="C153" s="121" t="s">
        <v>168</v>
      </c>
      <c r="D153" s="34" t="s">
        <v>121</v>
      </c>
      <c r="E153" s="100">
        <f>ROUND($O153*$P153*Q153,6)</f>
        <v>0</v>
      </c>
      <c r="F153" s="100">
        <f>ROUND($O154*$P154*Q154,6)</f>
        <v>0</v>
      </c>
      <c r="G153" s="100">
        <f>ROUND($O155*$P155*Q155,6)</f>
        <v>0</v>
      </c>
      <c r="H153" s="100">
        <f>ROUND($O156*$P156*Q156,6)</f>
        <v>0</v>
      </c>
      <c r="I153" s="100">
        <f>ROUND($O157*$P157*Q157,6)</f>
        <v>0</v>
      </c>
      <c r="J153" s="26"/>
      <c r="L153" s="150">
        <v>0</v>
      </c>
      <c r="M153" s="230">
        <f>ROUND(L153/12,2)</f>
        <v>0</v>
      </c>
      <c r="N153" s="227">
        <v>1</v>
      </c>
      <c r="O153" s="228">
        <v>0</v>
      </c>
      <c r="P153" s="76">
        <f>$R$18</f>
        <v>12</v>
      </c>
      <c r="Q153" s="227">
        <v>0</v>
      </c>
      <c r="R153" s="76"/>
      <c r="S153" s="74"/>
      <c r="T153" s="25" t="e">
        <f>(E156+E157)/E155</f>
        <v>#DIV/0!</v>
      </c>
      <c r="U153" s="25" t="e">
        <f>(F156+F157)/F155</f>
        <v>#DIV/0!</v>
      </c>
      <c r="V153" s="25" t="e">
        <f>(G156+G157)/G155</f>
        <v>#DIV/0!</v>
      </c>
      <c r="W153" s="25" t="e">
        <f>(H156+H157)/H155</f>
        <v>#DIV/0!</v>
      </c>
      <c r="X153" s="25" t="e">
        <f>(I156+I157)/I155</f>
        <v>#DIV/0!</v>
      </c>
      <c r="Y153" s="292"/>
      <c r="Z153" s="155" t="str">
        <f>C153</f>
        <v>Not Allowed</v>
      </c>
      <c r="AA153" s="125">
        <f>ROUND(VLOOKUP($C153,$AH$126:$AO$161,4,FALSE)*E153,0)</f>
        <v>0</v>
      </c>
      <c r="AB153" s="125">
        <f>ROUND(VLOOKUP($C153,$AH$126:$AO$162,5,FALSE)*F153,0)</f>
        <v>0</v>
      </c>
      <c r="AC153" s="125">
        <f>ROUND(VLOOKUP($C153,$AH$126:$AO$161,6,FALSE)*G153,0)</f>
        <v>0</v>
      </c>
      <c r="AD153" s="125">
        <f>ROUND(VLOOKUP($C153,$AH$126:$AO$161,7,FALSE)*H153,0)</f>
        <v>0</v>
      </c>
      <c r="AE153" s="125">
        <f>ROUND(VLOOKUP($C153,$AH$126:$AO$162,8,FALSE)*I153,0)</f>
        <v>0</v>
      </c>
      <c r="AF153" s="158">
        <f>SUM(AA153:AE153)</f>
        <v>0</v>
      </c>
      <c r="AH153" s="256" t="str">
        <f>'Tuition &amp; Fees Calculation'!A30</f>
        <v>College of Business</v>
      </c>
      <c r="AI153" s="497">
        <f>'Tuition &amp; Fees Calculation'!$D30*24</f>
        <v>148896</v>
      </c>
      <c r="AJ153" s="496">
        <f t="shared" si="22"/>
        <v>24816</v>
      </c>
      <c r="AK153" s="499">
        <f t="shared" si="27"/>
        <v>24816</v>
      </c>
      <c r="AL153" s="499">
        <f t="shared" si="27"/>
        <v>26056.800000000003</v>
      </c>
      <c r="AM153" s="499">
        <f t="shared" si="27"/>
        <v>27359.640000000003</v>
      </c>
      <c r="AN153" s="500">
        <f t="shared" si="27"/>
        <v>28727.622000000003</v>
      </c>
      <c r="AO153" s="501">
        <f t="shared" si="27"/>
        <v>30164.003100000005</v>
      </c>
    </row>
    <row r="154" spans="1:41">
      <c r="B154" s="29" t="s">
        <v>328</v>
      </c>
      <c r="C154" s="121" t="s">
        <v>168</v>
      </c>
      <c r="D154" s="34" t="s">
        <v>172</v>
      </c>
      <c r="E154" s="22">
        <f>Q153</f>
        <v>0</v>
      </c>
      <c r="F154" s="22">
        <f>Q154</f>
        <v>0</v>
      </c>
      <c r="G154" s="22">
        <f>Q155</f>
        <v>0</v>
      </c>
      <c r="H154" s="22">
        <f>Q156</f>
        <v>0</v>
      </c>
      <c r="I154" s="22">
        <f>Q157</f>
        <v>0</v>
      </c>
      <c r="J154" s="26"/>
      <c r="L154" s="231"/>
      <c r="M154" s="230"/>
      <c r="N154" s="227">
        <v>1.03</v>
      </c>
      <c r="O154" s="228">
        <v>0</v>
      </c>
      <c r="P154" s="76">
        <f>$R$19</f>
        <v>12</v>
      </c>
      <c r="Q154" s="227">
        <v>0</v>
      </c>
      <c r="R154" s="76"/>
      <c r="S154" s="74"/>
      <c r="T154" s="25"/>
      <c r="U154" s="25"/>
      <c r="V154" s="25"/>
      <c r="W154" s="25"/>
      <c r="X154" s="25"/>
      <c r="Y154" s="292"/>
      <c r="Z154" s="155"/>
      <c r="AA154" s="125"/>
      <c r="AB154" s="125"/>
      <c r="AC154" s="125"/>
      <c r="AD154" s="125"/>
      <c r="AE154" s="125"/>
      <c r="AF154" s="158"/>
      <c r="AH154" s="256" t="str">
        <f>'Tuition &amp; Fees Calculation'!A31</f>
        <v>College of Business</v>
      </c>
      <c r="AI154" s="497">
        <f>'Tuition &amp; Fees Calculation'!$D31*24</f>
        <v>100608</v>
      </c>
      <c r="AJ154" s="496">
        <f t="shared" si="22"/>
        <v>16768</v>
      </c>
      <c r="AK154" s="499">
        <f t="shared" si="27"/>
        <v>16768</v>
      </c>
      <c r="AL154" s="499">
        <f t="shared" si="27"/>
        <v>17606.400000000001</v>
      </c>
      <c r="AM154" s="499">
        <f t="shared" si="27"/>
        <v>18486.72</v>
      </c>
      <c r="AN154" s="500">
        <f t="shared" si="27"/>
        <v>19411.056</v>
      </c>
      <c r="AO154" s="501">
        <f t="shared" si="27"/>
        <v>20381.608800000002</v>
      </c>
    </row>
    <row r="155" spans="1:41">
      <c r="A155" s="10"/>
      <c r="B155" s="93"/>
      <c r="C155" s="121" t="s">
        <v>168</v>
      </c>
      <c r="D155" s="74" t="s">
        <v>15</v>
      </c>
      <c r="E155" s="57">
        <f>ROUND(M153*E153*N153,0)</f>
        <v>0</v>
      </c>
      <c r="F155" s="57">
        <f>ROUND(M153*F153*N153*N154,0)</f>
        <v>0</v>
      </c>
      <c r="G155" s="57">
        <f>ROUND(M153*G153*N153*N154*N155,0)</f>
        <v>0</v>
      </c>
      <c r="H155" s="57">
        <f>ROUND(M153*H153*N153*N154*N155*N156,0)</f>
        <v>0</v>
      </c>
      <c r="I155" s="57">
        <f>ROUND(M153*I153*N153*N154*N155*N156*N157,0)</f>
        <v>0</v>
      </c>
      <c r="J155" s="172">
        <f>SUM(E155:I155)</f>
        <v>0</v>
      </c>
      <c r="L155" s="231"/>
      <c r="M155" s="63"/>
      <c r="N155" s="227">
        <v>1.03</v>
      </c>
      <c r="O155" s="228">
        <v>0</v>
      </c>
      <c r="P155" s="76">
        <f>$R$20</f>
        <v>12</v>
      </c>
      <c r="Q155" s="227">
        <v>0</v>
      </c>
      <c r="R155" s="76"/>
      <c r="S155" s="74"/>
      <c r="Y155" s="10"/>
      <c r="Z155" s="62"/>
      <c r="AA155" s="125"/>
      <c r="AB155" s="125"/>
      <c r="AC155" s="125"/>
      <c r="AD155" s="125"/>
      <c r="AE155" s="125"/>
      <c r="AF155" s="158"/>
      <c r="AH155" s="256" t="str">
        <f>'Tuition &amp; Fees Calculation'!A32</f>
        <v>College of Business</v>
      </c>
      <c r="AI155" s="497">
        <f>'Tuition &amp; Fees Calculation'!$D32*24</f>
        <v>227040</v>
      </c>
      <c r="AJ155" s="496">
        <f t="shared" si="22"/>
        <v>37840</v>
      </c>
      <c r="AK155" s="499">
        <f t="shared" si="27"/>
        <v>37840</v>
      </c>
      <c r="AL155" s="499">
        <f t="shared" si="27"/>
        <v>39732</v>
      </c>
      <c r="AM155" s="499">
        <f t="shared" si="27"/>
        <v>41718.6</v>
      </c>
      <c r="AN155" s="500">
        <f t="shared" si="27"/>
        <v>43804.53</v>
      </c>
      <c r="AO155" s="501">
        <f t="shared" si="27"/>
        <v>45994.756500000003</v>
      </c>
    </row>
    <row r="156" spans="1:41">
      <c r="A156" s="10"/>
      <c r="B156" s="93"/>
      <c r="C156" s="121" t="s">
        <v>168</v>
      </c>
      <c r="D156" s="74" t="s">
        <v>30</v>
      </c>
      <c r="E156" s="57">
        <f>ROUND(E155*$R$160,0)</f>
        <v>0</v>
      </c>
      <c r="F156" s="57">
        <f>ROUND(F155*$R$160,0)</f>
        <v>0</v>
      </c>
      <c r="G156" s="57">
        <f>ROUND(G155*$R$160,0)</f>
        <v>0</v>
      </c>
      <c r="H156" s="57">
        <f>ROUND(H155*$R$160,0)</f>
        <v>0</v>
      </c>
      <c r="I156" s="57">
        <f>ROUND(I155*$R$160,0)</f>
        <v>0</v>
      </c>
      <c r="J156" s="172">
        <f>SUM(E156:I156)</f>
        <v>0</v>
      </c>
      <c r="L156" s="231"/>
      <c r="M156" s="63"/>
      <c r="N156" s="227">
        <v>1.03</v>
      </c>
      <c r="O156" s="228">
        <v>0</v>
      </c>
      <c r="P156" s="76">
        <f>$R$21</f>
        <v>12</v>
      </c>
      <c r="Q156" s="227">
        <v>0</v>
      </c>
      <c r="R156" s="76"/>
      <c r="S156" s="74"/>
      <c r="Y156" s="10"/>
      <c r="Z156" s="62"/>
      <c r="AA156" s="125"/>
      <c r="AB156" s="125"/>
      <c r="AC156" s="125"/>
      <c r="AD156" s="125"/>
      <c r="AE156" s="125"/>
      <c r="AF156" s="158"/>
      <c r="AH156" s="256" t="str">
        <f>'Tuition &amp; Fees Calculation'!A33</f>
        <v>College of Business</v>
      </c>
      <c r="AI156" s="497">
        <f>'Tuition &amp; Fees Calculation'!$D33*24</f>
        <v>98976</v>
      </c>
      <c r="AJ156" s="496">
        <f t="shared" si="22"/>
        <v>16496</v>
      </c>
      <c r="AK156" s="499">
        <f t="shared" si="27"/>
        <v>16496</v>
      </c>
      <c r="AL156" s="499">
        <f t="shared" si="27"/>
        <v>17320.8</v>
      </c>
      <c r="AM156" s="499">
        <f t="shared" si="27"/>
        <v>18186.84</v>
      </c>
      <c r="AN156" s="500">
        <f t="shared" si="27"/>
        <v>19096.182000000001</v>
      </c>
      <c r="AO156" s="501">
        <f t="shared" si="27"/>
        <v>20050.991100000003</v>
      </c>
    </row>
    <row r="157" spans="1:41" ht="15">
      <c r="A157" s="10"/>
      <c r="B157" s="93"/>
      <c r="C157" s="121" t="s">
        <v>168</v>
      </c>
      <c r="D157" s="74" t="s">
        <v>29</v>
      </c>
      <c r="E157" s="184">
        <f>ROUND($R$161*E153,0)</f>
        <v>0</v>
      </c>
      <c r="F157" s="184">
        <f>ROUND($R$161*F153,0)</f>
        <v>0</v>
      </c>
      <c r="G157" s="184">
        <f>ROUND($R$161*G153,0)</f>
        <v>0</v>
      </c>
      <c r="H157" s="184">
        <f>ROUND($R$161*H153,0)</f>
        <v>0</v>
      </c>
      <c r="I157" s="184">
        <f>ROUND($R$161*I153,0)</f>
        <v>0</v>
      </c>
      <c r="J157" s="181">
        <f>SUM(E157:I157)</f>
        <v>0</v>
      </c>
      <c r="L157" s="231"/>
      <c r="M157" s="63"/>
      <c r="N157" s="227">
        <v>1.03</v>
      </c>
      <c r="O157" s="228">
        <v>0</v>
      </c>
      <c r="P157" s="76">
        <f>$R$22</f>
        <v>12</v>
      </c>
      <c r="Q157" s="227">
        <v>0</v>
      </c>
      <c r="R157" s="76"/>
      <c r="S157" s="74"/>
      <c r="T157" s="25"/>
      <c r="U157" s="25"/>
      <c r="V157" s="25"/>
      <c r="W157" s="25"/>
      <c r="X157" s="25"/>
      <c r="Y157" s="10"/>
      <c r="Z157" s="62"/>
      <c r="AA157" s="125"/>
      <c r="AB157" s="125"/>
      <c r="AC157" s="125"/>
      <c r="AD157" s="125"/>
      <c r="AE157" s="125"/>
      <c r="AF157" s="158"/>
      <c r="AH157" s="256" t="str">
        <f>'Tuition &amp; Fees Calculation'!A34</f>
        <v>College of Business</v>
      </c>
      <c r="AI157" s="497">
        <f>'Tuition &amp; Fees Calculation'!$D34*24</f>
        <v>98976</v>
      </c>
      <c r="AJ157" s="496">
        <f t="shared" si="22"/>
        <v>16496</v>
      </c>
      <c r="AK157" s="499">
        <f t="shared" si="27"/>
        <v>16496</v>
      </c>
      <c r="AL157" s="499">
        <f t="shared" si="27"/>
        <v>17320.8</v>
      </c>
      <c r="AM157" s="499">
        <f t="shared" si="27"/>
        <v>18186.84</v>
      </c>
      <c r="AN157" s="500">
        <f t="shared" si="27"/>
        <v>19096.182000000001</v>
      </c>
      <c r="AO157" s="501">
        <f t="shared" si="27"/>
        <v>20050.991100000003</v>
      </c>
    </row>
    <row r="158" spans="1:41">
      <c r="A158" s="10"/>
      <c r="B158" s="93"/>
      <c r="C158" s="100"/>
      <c r="D158" s="77" t="s">
        <v>171</v>
      </c>
      <c r="E158" s="185">
        <f>SUM(E156:E157)</f>
        <v>0</v>
      </c>
      <c r="F158" s="185">
        <f t="shared" ref="F158:I158" si="29">SUM(F156:F157)</f>
        <v>0</v>
      </c>
      <c r="G158" s="185">
        <f t="shared" si="29"/>
        <v>0</v>
      </c>
      <c r="H158" s="185">
        <f t="shared" si="29"/>
        <v>0</v>
      </c>
      <c r="I158" s="185">
        <f t="shared" si="29"/>
        <v>0</v>
      </c>
      <c r="J158" s="186">
        <f>SUM(J156:J157)</f>
        <v>0</v>
      </c>
      <c r="L158" s="19"/>
      <c r="M158" s="33"/>
      <c r="N158" s="114"/>
      <c r="O158" s="115"/>
      <c r="P158" s="76"/>
      <c r="Q158" s="114"/>
      <c r="R158" s="76"/>
      <c r="S158" s="114"/>
      <c r="T158" s="25"/>
      <c r="U158" s="25"/>
      <c r="V158" s="25"/>
      <c r="W158" s="25"/>
      <c r="X158" s="25"/>
      <c r="Y158" s="10"/>
      <c r="Z158" s="156"/>
      <c r="AA158" s="159"/>
      <c r="AB158" s="159"/>
      <c r="AC158" s="159"/>
      <c r="AD158" s="159"/>
      <c r="AE158" s="159"/>
      <c r="AF158" s="160"/>
      <c r="AH158" s="256" t="str">
        <f>'Tuition &amp; Fees Calculation'!A35</f>
        <v>College of Business</v>
      </c>
      <c r="AI158" s="497">
        <f>'Tuition &amp; Fees Calculation'!$D35*24</f>
        <v>122976</v>
      </c>
      <c r="AJ158" s="496">
        <f t="shared" si="22"/>
        <v>20496</v>
      </c>
      <c r="AK158" s="499">
        <f t="shared" si="27"/>
        <v>20496</v>
      </c>
      <c r="AL158" s="499">
        <f t="shared" si="27"/>
        <v>21520.799999999999</v>
      </c>
      <c r="AM158" s="499">
        <f t="shared" si="27"/>
        <v>22596.84</v>
      </c>
      <c r="AN158" s="500">
        <f t="shared" si="27"/>
        <v>23726.682000000001</v>
      </c>
      <c r="AO158" s="501">
        <f t="shared" si="27"/>
        <v>24913.016100000001</v>
      </c>
    </row>
    <row r="159" spans="1:41" ht="13.8" thickBot="1">
      <c r="A159" s="10"/>
      <c r="B159" s="93"/>
      <c r="C159" s="100"/>
      <c r="D159" s="74"/>
      <c r="E159" s="22"/>
      <c r="F159" s="22"/>
      <c r="G159" s="22"/>
      <c r="H159" s="22"/>
      <c r="I159" s="22"/>
      <c r="J159" s="76"/>
      <c r="L159" s="19"/>
      <c r="S159" s="17"/>
      <c r="T159" s="25"/>
      <c r="U159" s="25"/>
      <c r="V159" s="25"/>
      <c r="W159" s="25"/>
      <c r="X159" s="25"/>
      <c r="Y159" s="15"/>
      <c r="Z159" s="153" t="s">
        <v>1</v>
      </c>
      <c r="AA159" s="161">
        <f>SUM(AA125:AA158)</f>
        <v>0</v>
      </c>
      <c r="AB159" s="161">
        <f>SUM(AB125:AB158)</f>
        <v>0</v>
      </c>
      <c r="AC159" s="161">
        <f t="shared" ref="AC159:AE159" si="30">SUM(AC125:AC158)</f>
        <v>0</v>
      </c>
      <c r="AD159" s="161">
        <f t="shared" si="30"/>
        <v>0</v>
      </c>
      <c r="AE159" s="161">
        <f t="shared" si="30"/>
        <v>0</v>
      </c>
      <c r="AF159" s="162">
        <f>SUM(AA159:AE159)</f>
        <v>0</v>
      </c>
      <c r="AH159" s="256" t="str">
        <f>'Tuition &amp; Fees Calculation'!A36</f>
        <v>College of Business</v>
      </c>
      <c r="AI159" s="497">
        <f>'Tuition &amp; Fees Calculation'!$D36*24</f>
        <v>83040</v>
      </c>
      <c r="AJ159" s="496">
        <f t="shared" si="22"/>
        <v>13840</v>
      </c>
      <c r="AK159" s="499">
        <f t="shared" si="27"/>
        <v>13840</v>
      </c>
      <c r="AL159" s="499">
        <f t="shared" si="27"/>
        <v>14532</v>
      </c>
      <c r="AM159" s="499">
        <f t="shared" si="27"/>
        <v>15258.6</v>
      </c>
      <c r="AN159" s="500">
        <f t="shared" si="27"/>
        <v>16021.53</v>
      </c>
      <c r="AO159" s="501">
        <f t="shared" si="27"/>
        <v>16822.606500000002</v>
      </c>
    </row>
    <row r="160" spans="1:41" ht="13.5" customHeight="1" thickBot="1">
      <c r="A160" s="10"/>
      <c r="C160" s="75"/>
      <c r="D160" s="75" t="s">
        <v>102</v>
      </c>
      <c r="E160" s="187">
        <f>SUMIF($D$125:$D$159,"*Salary",E125:E159)</f>
        <v>0</v>
      </c>
      <c r="F160" s="187">
        <f t="shared" ref="F160:I160" si="31">SUMIF($D$125:$D$159,"*Salary",F125:F159)</f>
        <v>0</v>
      </c>
      <c r="G160" s="187">
        <f t="shared" si="31"/>
        <v>0</v>
      </c>
      <c r="H160" s="187">
        <f t="shared" si="31"/>
        <v>0</v>
      </c>
      <c r="I160" s="187">
        <f t="shared" si="31"/>
        <v>0</v>
      </c>
      <c r="J160" s="188">
        <f>SUM(E160:I160)</f>
        <v>0</v>
      </c>
      <c r="L160" s="19"/>
      <c r="M160" s="37" t="s">
        <v>164</v>
      </c>
      <c r="N160" s="360"/>
      <c r="O160" s="360"/>
      <c r="P160" s="38"/>
      <c r="Q160" s="39"/>
      <c r="R160" s="225">
        <f>'Cumulative Budget Request '!S158</f>
        <v>0</v>
      </c>
      <c r="S160" s="645">
        <f>'Cumulative Budget Request '!T158</f>
        <v>0</v>
      </c>
      <c r="T160" s="646"/>
      <c r="U160" s="647"/>
      <c r="AH160" s="256" t="str">
        <f>'Tuition &amp; Fees Calculation'!A37</f>
        <v>College of Business</v>
      </c>
      <c r="AI160" s="497">
        <f>'Tuition &amp; Fees Calculation'!$D37*24</f>
        <v>152352</v>
      </c>
      <c r="AJ160" s="496">
        <f t="shared" si="22"/>
        <v>25392</v>
      </c>
      <c r="AK160" s="499">
        <f t="shared" ref="AK160:AO161" si="32">AJ160*AK$123</f>
        <v>25392</v>
      </c>
      <c r="AL160" s="499">
        <f t="shared" si="32"/>
        <v>26661.600000000002</v>
      </c>
      <c r="AM160" s="499">
        <f t="shared" si="32"/>
        <v>27994.680000000004</v>
      </c>
      <c r="AN160" s="500">
        <f t="shared" si="32"/>
        <v>29394.414000000004</v>
      </c>
      <c r="AO160" s="501">
        <f t="shared" si="32"/>
        <v>30864.134700000006</v>
      </c>
    </row>
    <row r="161" spans="1:41" ht="13.8" thickBot="1">
      <c r="A161" s="10"/>
      <c r="C161" s="75"/>
      <c r="D161" s="75" t="s">
        <v>103</v>
      </c>
      <c r="E161" s="189">
        <f>SUMIF($D$125:$D$159,"*Total Fringe",E125:E159)</f>
        <v>0</v>
      </c>
      <c r="F161" s="189">
        <f t="shared" ref="F161:I161" si="33">SUMIF($D$125:$D$159,"*Total Fringe",F125:F159)</f>
        <v>0</v>
      </c>
      <c r="G161" s="189">
        <f t="shared" si="33"/>
        <v>0</v>
      </c>
      <c r="H161" s="189">
        <f t="shared" si="33"/>
        <v>0</v>
      </c>
      <c r="I161" s="189">
        <f t="shared" si="33"/>
        <v>0</v>
      </c>
      <c r="J161" s="190">
        <f>SUM(E161:I161)</f>
        <v>0</v>
      </c>
      <c r="L161" s="16"/>
      <c r="M161" s="531" t="s">
        <v>76</v>
      </c>
      <c r="N161" s="532"/>
      <c r="O161" s="532"/>
      <c r="P161" s="533"/>
      <c r="Q161" s="533"/>
      <c r="R161" s="534">
        <f>'Cumulative Budget Request '!S159</f>
        <v>0</v>
      </c>
      <c r="S161" s="648"/>
      <c r="T161" s="649"/>
      <c r="U161" s="650"/>
      <c r="AH161" s="474" t="str">
        <f>'Tuition &amp; Fees Calculation'!A38</f>
        <v>College of Business</v>
      </c>
      <c r="AI161" s="498">
        <f>'Tuition &amp; Fees Calculation'!$D38*24</f>
        <v>83040</v>
      </c>
      <c r="AJ161" s="502">
        <f t="shared" si="22"/>
        <v>13840</v>
      </c>
      <c r="AK161" s="503">
        <f t="shared" si="32"/>
        <v>13840</v>
      </c>
      <c r="AL161" s="503">
        <f t="shared" si="32"/>
        <v>14532</v>
      </c>
      <c r="AM161" s="503">
        <f t="shared" si="32"/>
        <v>15258.6</v>
      </c>
      <c r="AN161" s="504">
        <f t="shared" si="32"/>
        <v>16021.53</v>
      </c>
      <c r="AO161" s="505">
        <f t="shared" si="32"/>
        <v>16822.606500000002</v>
      </c>
    </row>
    <row r="162" spans="1:41">
      <c r="A162" s="10"/>
      <c r="C162" s="75"/>
      <c r="D162" s="75" t="s">
        <v>350</v>
      </c>
      <c r="E162" s="529">
        <f>SUMIF($D$125:$D$158,"*Person Months",E125:E158)</f>
        <v>0</v>
      </c>
      <c r="F162" s="529">
        <f t="shared" ref="F162:I162" si="34">SUMIF($D$125:$D$158,"*Person Months",F125:F158)</f>
        <v>0</v>
      </c>
      <c r="G162" s="529">
        <f t="shared" si="34"/>
        <v>0</v>
      </c>
      <c r="H162" s="529">
        <f t="shared" si="34"/>
        <v>0</v>
      </c>
      <c r="I162" s="529">
        <f t="shared" si="34"/>
        <v>0</v>
      </c>
      <c r="J162" s="190"/>
      <c r="L162" s="4"/>
      <c r="M162" s="16"/>
      <c r="N162" s="294"/>
      <c r="O162" s="294"/>
      <c r="P162" s="294"/>
      <c r="Q162" s="3"/>
      <c r="R162" s="3"/>
      <c r="S162" s="231"/>
      <c r="T162" s="530"/>
      <c r="U162" s="530"/>
      <c r="V162" s="530"/>
    </row>
    <row r="163" spans="1:41">
      <c r="A163" s="10"/>
      <c r="C163" s="75"/>
      <c r="D163" s="75" t="s">
        <v>351</v>
      </c>
      <c r="E163" s="72">
        <f>SUMIF($D$125:$D$158,"*# of Persons",E125:E158)</f>
        <v>0</v>
      </c>
      <c r="F163" s="72">
        <f t="shared" ref="F163:I163" si="35">SUMIF($D$125:$D$158,"*# of Persons",F125:F158)</f>
        <v>0</v>
      </c>
      <c r="G163" s="72">
        <f t="shared" si="35"/>
        <v>0</v>
      </c>
      <c r="H163" s="72">
        <f t="shared" si="35"/>
        <v>0</v>
      </c>
      <c r="I163" s="72">
        <f t="shared" si="35"/>
        <v>0</v>
      </c>
      <c r="J163" s="190"/>
      <c r="L163" s="4"/>
      <c r="M163" s="16"/>
      <c r="N163" s="294"/>
      <c r="O163" s="294"/>
      <c r="P163" s="294"/>
      <c r="Q163" s="3"/>
      <c r="R163" s="3"/>
      <c r="S163" s="231"/>
      <c r="T163" s="530"/>
      <c r="U163" s="530"/>
      <c r="V163" s="530"/>
    </row>
    <row r="164" spans="1:41" ht="13.8" thickBot="1">
      <c r="A164" s="10"/>
      <c r="C164" s="75"/>
      <c r="D164" s="169"/>
      <c r="E164" s="166"/>
      <c r="F164" s="166"/>
      <c r="G164" s="166"/>
      <c r="H164" s="166"/>
      <c r="I164" s="166"/>
      <c r="J164" s="167"/>
      <c r="L164" s="16"/>
      <c r="M164" s="294"/>
      <c r="N164" s="294"/>
      <c r="O164" s="294"/>
      <c r="P164" s="3"/>
      <c r="Q164" s="3"/>
      <c r="R164" s="303"/>
      <c r="S164" s="25"/>
      <c r="T164" s="25"/>
      <c r="U164" s="25"/>
    </row>
    <row r="165" spans="1:41" ht="13.8" thickBot="1">
      <c r="C165" s="92"/>
      <c r="D165" s="46"/>
      <c r="E165" s="18" t="str">
        <f>E16</f>
        <v>Year 1</v>
      </c>
      <c r="F165" s="18" t="str">
        <f>F16</f>
        <v>Year 2</v>
      </c>
      <c r="G165" s="18" t="str">
        <f>G16</f>
        <v>Year 3</v>
      </c>
      <c r="H165" s="18" t="str">
        <f>H16</f>
        <v>Year 4</v>
      </c>
      <c r="I165" s="18" t="str">
        <f>I16</f>
        <v>Year 5</v>
      </c>
      <c r="J165" s="46" t="s">
        <v>1</v>
      </c>
      <c r="M165" s="626" t="s">
        <v>174</v>
      </c>
      <c r="N165" s="627"/>
      <c r="O165" s="627"/>
      <c r="P165" s="627"/>
      <c r="Q165" s="627"/>
      <c r="R165" s="627"/>
      <c r="S165" s="627"/>
      <c r="T165" s="628"/>
      <c r="U165" s="25"/>
    </row>
    <row r="166" spans="1:41" ht="13.8" thickBot="1">
      <c r="A166" s="10" t="s">
        <v>23</v>
      </c>
      <c r="B166" s="29" t="s">
        <v>328</v>
      </c>
      <c r="C166" s="92"/>
      <c r="D166" s="34" t="s">
        <v>121</v>
      </c>
      <c r="E166" s="536">
        <f>ROUND((P169*P170)/174*E167,1)</f>
        <v>0</v>
      </c>
      <c r="F166" s="536">
        <f>ROUND((Q169*Q170)/174*F167,1)</f>
        <v>0</v>
      </c>
      <c r="G166" s="536">
        <f>ROUND((R169*R170)/174*G167,1)</f>
        <v>0</v>
      </c>
      <c r="H166" s="536">
        <f>ROUND((S170*S169)/174*H167,1)</f>
        <v>0</v>
      </c>
      <c r="I166" s="536">
        <f>ROUND((T170*T169)/174*I167,1)</f>
        <v>0</v>
      </c>
      <c r="J166" s="46"/>
      <c r="M166" s="592"/>
      <c r="N166" s="629"/>
      <c r="O166" s="629"/>
      <c r="P166" s="192" t="s">
        <v>31</v>
      </c>
      <c r="Q166" s="193" t="s">
        <v>32</v>
      </c>
      <c r="R166" s="193" t="s">
        <v>33</v>
      </c>
      <c r="S166" s="192" t="s">
        <v>34</v>
      </c>
      <c r="T166" s="194" t="s">
        <v>35</v>
      </c>
      <c r="U166" s="25"/>
    </row>
    <row r="167" spans="1:41" ht="13.8" thickBot="1">
      <c r="C167" s="92"/>
      <c r="D167" s="34" t="s">
        <v>172</v>
      </c>
      <c r="E167" s="22">
        <f>P168</f>
        <v>0</v>
      </c>
      <c r="F167" s="22">
        <f>Q168</f>
        <v>0</v>
      </c>
      <c r="G167" s="22">
        <f>R168</f>
        <v>0</v>
      </c>
      <c r="H167" s="22">
        <f>S168</f>
        <v>0</v>
      </c>
      <c r="I167" s="22">
        <f>T168</f>
        <v>0</v>
      </c>
      <c r="J167" s="46"/>
      <c r="M167" s="592" t="s">
        <v>352</v>
      </c>
      <c r="N167" s="629"/>
      <c r="O167" s="629"/>
      <c r="P167" s="537">
        <v>1</v>
      </c>
      <c r="Q167" s="537">
        <v>1.03</v>
      </c>
      <c r="R167" s="537">
        <v>1.03</v>
      </c>
      <c r="S167" s="537">
        <v>1.03</v>
      </c>
      <c r="T167" s="538">
        <v>1.03</v>
      </c>
      <c r="U167" s="25" t="e">
        <f>E169/E168</f>
        <v>#DIV/0!</v>
      </c>
      <c r="V167" s="25" t="e">
        <f>F169/F168</f>
        <v>#DIV/0!</v>
      </c>
      <c r="W167" s="25" t="e">
        <f>G169/G168</f>
        <v>#DIV/0!</v>
      </c>
      <c r="X167" s="25" t="e">
        <f>H169/H168</f>
        <v>#DIV/0!</v>
      </c>
      <c r="Y167" s="25" t="e">
        <f>I169/I168</f>
        <v>#DIV/0!</v>
      </c>
      <c r="Z167" s="661"/>
      <c r="AA167" s="661"/>
      <c r="AB167" s="661"/>
      <c r="AC167" s="661"/>
      <c r="AD167" s="661"/>
      <c r="AE167" s="661"/>
      <c r="AF167" s="661"/>
      <c r="AG167" s="661"/>
    </row>
    <row r="168" spans="1:41">
      <c r="A168" s="10"/>
      <c r="C168" s="151"/>
      <c r="D168" s="148" t="s">
        <v>167</v>
      </c>
      <c r="E168" s="175">
        <f>ROUND(N170*P169*P170*P168*P167,0)</f>
        <v>0</v>
      </c>
      <c r="F168" s="175">
        <f>ROUND(N170*Q170*Q169*Q168*P167*Q167,0)</f>
        <v>0</v>
      </c>
      <c r="G168" s="175">
        <f>ROUND(N170*R169*R170*R168*P167*Q167*R167,0)</f>
        <v>0</v>
      </c>
      <c r="H168" s="175">
        <f>ROUND(N170*S169*S170*S168*P167*Q167*R167*S167,0)</f>
        <v>0</v>
      </c>
      <c r="I168" s="175">
        <f>ROUND(N170*T169*T170*T168*P167*Q167*R167*S167*T167,0)</f>
        <v>0</v>
      </c>
      <c r="J168" s="172">
        <f>SUM(E168:I168)</f>
        <v>0</v>
      </c>
      <c r="M168" s="539" t="s">
        <v>353</v>
      </c>
      <c r="N168" s="46"/>
      <c r="O168" s="540" t="s">
        <v>354</v>
      </c>
      <c r="P168" s="149">
        <v>0</v>
      </c>
      <c r="Q168" s="149">
        <v>0</v>
      </c>
      <c r="R168" s="149">
        <v>0</v>
      </c>
      <c r="S168" s="149">
        <v>0</v>
      </c>
      <c r="T168" s="195">
        <v>0</v>
      </c>
      <c r="Z168" s="58"/>
      <c r="AA168" s="58"/>
      <c r="AB168" s="58"/>
      <c r="AC168" s="58"/>
      <c r="AD168" s="58"/>
      <c r="AE168" s="58"/>
      <c r="AF168" s="58"/>
      <c r="AG168" s="58"/>
    </row>
    <row r="169" spans="1:41">
      <c r="D169" s="34" t="s">
        <v>30</v>
      </c>
      <c r="E169" s="57">
        <f>ROUND(E168*$R$181,0)</f>
        <v>0</v>
      </c>
      <c r="F169" s="57">
        <f>ROUND(F168*$R$181,0)</f>
        <v>0</v>
      </c>
      <c r="G169" s="57">
        <f>ROUND(G168*$R$181,0)</f>
        <v>0</v>
      </c>
      <c r="H169" s="57">
        <f>ROUND(H168*$R$181,0)</f>
        <v>0</v>
      </c>
      <c r="I169" s="57">
        <f>ROUND(I168*$R$181,0)</f>
        <v>0</v>
      </c>
      <c r="J169" s="172">
        <f>SUM(E169:I169)</f>
        <v>0</v>
      </c>
      <c r="M169" s="168"/>
      <c r="N169" s="541" t="s">
        <v>119</v>
      </c>
      <c r="O169" s="540" t="s">
        <v>355</v>
      </c>
      <c r="P169" s="149">
        <v>0</v>
      </c>
      <c r="Q169" s="149">
        <v>0</v>
      </c>
      <c r="R169" s="149">
        <v>0</v>
      </c>
      <c r="S169" s="149">
        <v>0</v>
      </c>
      <c r="T169" s="195">
        <v>0</v>
      </c>
      <c r="AC169" s="58"/>
      <c r="AD169" s="58"/>
      <c r="AE169" s="58"/>
      <c r="AF169" s="58"/>
      <c r="AG169" s="58"/>
    </row>
    <row r="170" spans="1:41">
      <c r="C170" s="92"/>
      <c r="D170" s="46"/>
      <c r="E170" s="17"/>
      <c r="F170" s="17"/>
      <c r="G170" s="17"/>
      <c r="H170" s="17"/>
      <c r="I170" s="17"/>
      <c r="J170" s="26"/>
      <c r="M170" s="196"/>
      <c r="N170" s="542">
        <v>12</v>
      </c>
      <c r="O170" s="540" t="s">
        <v>356</v>
      </c>
      <c r="P170" s="149">
        <v>0</v>
      </c>
      <c r="Q170" s="149">
        <v>0</v>
      </c>
      <c r="R170" s="149">
        <v>0</v>
      </c>
      <c r="S170" s="149">
        <v>0</v>
      </c>
      <c r="T170" s="195">
        <v>0</v>
      </c>
      <c r="Z170" s="622"/>
      <c r="AA170" s="622"/>
      <c r="AB170" s="622"/>
      <c r="AC170" s="131"/>
      <c r="AD170" s="131"/>
      <c r="AE170" s="131"/>
      <c r="AF170" s="131"/>
      <c r="AG170" s="131"/>
    </row>
    <row r="171" spans="1:41">
      <c r="A171" s="10" t="s">
        <v>155</v>
      </c>
      <c r="B171" s="29" t="s">
        <v>328</v>
      </c>
      <c r="C171" s="92"/>
      <c r="D171" s="34" t="s">
        <v>121</v>
      </c>
      <c r="E171" s="536">
        <f>ROUND((P173*P174)/174*E172,1)</f>
        <v>0</v>
      </c>
      <c r="F171" s="536">
        <f>ROUND((Q173*Q174)/174*F172,1)</f>
        <v>0</v>
      </c>
      <c r="G171" s="536">
        <f>ROUND((R173*R174)/174*G172,1)</f>
        <v>0</v>
      </c>
      <c r="H171" s="536">
        <f>ROUND((S174*S173)/174*H172,1)</f>
        <v>0</v>
      </c>
      <c r="I171" s="536">
        <f>ROUND((T174*T173)/174*I172,1)</f>
        <v>0</v>
      </c>
      <c r="J171" s="26"/>
      <c r="M171" s="116"/>
      <c r="P171" s="58"/>
      <c r="Q171" s="96"/>
      <c r="R171" s="96"/>
      <c r="S171" s="58"/>
      <c r="T171" s="117"/>
      <c r="U171" s="25" t="e">
        <f>E174/E173</f>
        <v>#DIV/0!</v>
      </c>
      <c r="V171" s="25" t="e">
        <f>F174/F173</f>
        <v>#DIV/0!</v>
      </c>
      <c r="W171" s="25" t="e">
        <f>G174/G173</f>
        <v>#DIV/0!</v>
      </c>
      <c r="X171" s="25" t="e">
        <f>H174/H173</f>
        <v>#DIV/0!</v>
      </c>
      <c r="Y171" s="25" t="e">
        <f>I174/I173</f>
        <v>#DIV/0!</v>
      </c>
      <c r="Z171" s="661"/>
      <c r="AA171" s="661"/>
      <c r="AB171" s="661"/>
      <c r="AC171" s="661"/>
      <c r="AD171" s="661"/>
      <c r="AE171" s="661"/>
      <c r="AF171" s="661"/>
      <c r="AG171" s="661"/>
    </row>
    <row r="172" spans="1:41">
      <c r="C172" s="92"/>
      <c r="D172" s="34" t="s">
        <v>172</v>
      </c>
      <c r="E172" s="22">
        <f>P172</f>
        <v>0</v>
      </c>
      <c r="F172" s="22">
        <f>Q172</f>
        <v>0</v>
      </c>
      <c r="G172" s="22">
        <f>R172</f>
        <v>0</v>
      </c>
      <c r="H172" s="22">
        <f>S172</f>
        <v>0</v>
      </c>
      <c r="I172" s="22">
        <f>T172</f>
        <v>0</v>
      </c>
      <c r="J172" s="26"/>
      <c r="M172" s="539" t="s">
        <v>357</v>
      </c>
      <c r="N172" s="543"/>
      <c r="O172" s="540" t="s">
        <v>354</v>
      </c>
      <c r="P172" s="149">
        <v>0</v>
      </c>
      <c r="Q172" s="149">
        <v>0</v>
      </c>
      <c r="R172" s="149">
        <v>0</v>
      </c>
      <c r="S172" s="149">
        <v>0</v>
      </c>
      <c r="T172" s="195">
        <v>0</v>
      </c>
      <c r="Z172" s="58"/>
      <c r="AA172" s="58"/>
      <c r="AB172" s="58"/>
      <c r="AC172" s="58"/>
      <c r="AD172" s="58"/>
      <c r="AE172" s="58"/>
      <c r="AF172" s="58"/>
      <c r="AG172" s="58"/>
    </row>
    <row r="173" spans="1:41">
      <c r="A173" s="10"/>
      <c r="C173" s="151"/>
      <c r="D173" s="148" t="s">
        <v>167</v>
      </c>
      <c r="E173" s="175">
        <f>ROUND(N174*P173*P174*P172*P167,0)</f>
        <v>0</v>
      </c>
      <c r="F173" s="175">
        <f>ROUND(N174*Q174*Q173*Q172*P167*Q167,0)</f>
        <v>0</v>
      </c>
      <c r="G173" s="175">
        <f>ROUND(N174*R173*R174*R172*P167*Q167*R167,0)</f>
        <v>0</v>
      </c>
      <c r="H173" s="175">
        <f>ROUND(N174*S173*S174*S172*P167*Q167*R167*S167,0)</f>
        <v>0</v>
      </c>
      <c r="I173" s="175">
        <f>ROUND(N174*T173*T174*T172*P167*Q167*R167*S167*T167,0)</f>
        <v>0</v>
      </c>
      <c r="J173" s="172">
        <f>SUM(E173:I173)</f>
        <v>0</v>
      </c>
      <c r="M173" s="168"/>
      <c r="N173" s="541" t="s">
        <v>119</v>
      </c>
      <c r="O173" s="540" t="s">
        <v>355</v>
      </c>
      <c r="P173" s="149">
        <v>0</v>
      </c>
      <c r="Q173" s="149">
        <v>0</v>
      </c>
      <c r="R173" s="149">
        <v>0</v>
      </c>
      <c r="S173" s="149">
        <v>0</v>
      </c>
      <c r="T173" s="195">
        <v>0</v>
      </c>
      <c r="AC173" s="58"/>
      <c r="AD173" s="58"/>
      <c r="AE173" s="58"/>
      <c r="AF173" s="58"/>
      <c r="AG173" s="58"/>
    </row>
    <row r="174" spans="1:41">
      <c r="D174" s="34" t="s">
        <v>30</v>
      </c>
      <c r="E174" s="57">
        <f>ROUND(E173*$R$181,0)</f>
        <v>0</v>
      </c>
      <c r="F174" s="57">
        <f>ROUND(F173*$R$181,0)</f>
        <v>0</v>
      </c>
      <c r="G174" s="57">
        <f>ROUND(G173*$R$181,0)</f>
        <v>0</v>
      </c>
      <c r="H174" s="57">
        <f>ROUND(H173*$R$181,0)</f>
        <v>0</v>
      </c>
      <c r="I174" s="57">
        <f>ROUND(I173*$R$181,0)</f>
        <v>0</v>
      </c>
      <c r="J174" s="172">
        <f>SUM(E174:I174)</f>
        <v>0</v>
      </c>
      <c r="M174" s="196"/>
      <c r="N174" s="542">
        <v>12</v>
      </c>
      <c r="O174" s="540" t="s">
        <v>356</v>
      </c>
      <c r="P174" s="149">
        <v>0</v>
      </c>
      <c r="Q174" s="149">
        <v>0</v>
      </c>
      <c r="R174" s="149">
        <v>0</v>
      </c>
      <c r="S174" s="149">
        <v>0</v>
      </c>
      <c r="T174" s="195">
        <v>0</v>
      </c>
    </row>
    <row r="175" spans="1:41">
      <c r="C175" s="92"/>
      <c r="D175" s="46"/>
      <c r="E175" s="17"/>
      <c r="F175" s="17"/>
      <c r="G175" s="17"/>
      <c r="H175" s="17"/>
      <c r="I175" s="17"/>
      <c r="J175" s="26"/>
      <c r="M175" s="544"/>
      <c r="N175" s="545"/>
      <c r="O175" s="546"/>
      <c r="P175" s="151"/>
      <c r="Q175" s="151"/>
      <c r="R175" s="151"/>
      <c r="S175" s="151"/>
      <c r="T175" s="547"/>
      <c r="U175" s="25" t="e">
        <f>E179/E178</f>
        <v>#DIV/0!</v>
      </c>
      <c r="V175" s="25" t="e">
        <f>F179/F178</f>
        <v>#DIV/0!</v>
      </c>
      <c r="W175" s="25" t="e">
        <f>G179/G178</f>
        <v>#DIV/0!</v>
      </c>
      <c r="X175" s="25" t="e">
        <f>H179/H178</f>
        <v>#DIV/0!</v>
      </c>
      <c r="Y175" s="25" t="e">
        <f>I179/I178</f>
        <v>#DIV/0!</v>
      </c>
    </row>
    <row r="176" spans="1:41">
      <c r="A176" s="10" t="s">
        <v>156</v>
      </c>
      <c r="B176" s="29" t="s">
        <v>328</v>
      </c>
      <c r="C176" s="92"/>
      <c r="D176" s="34" t="s">
        <v>121</v>
      </c>
      <c r="E176" s="536">
        <f>ROUND((P178*P179)/174*E177,1)</f>
        <v>0</v>
      </c>
      <c r="F176" s="536">
        <f>ROUND((Q178*Q179)/174*F177,1)</f>
        <v>0</v>
      </c>
      <c r="G176" s="536">
        <f>ROUND((R178*R179)/174*G177,1)</f>
        <v>0</v>
      </c>
      <c r="H176" s="536">
        <f>ROUND((S179*S178)/174*H177,1)</f>
        <v>0</v>
      </c>
      <c r="I176" s="536">
        <f>ROUND((T179*T178)/174*I177,1)</f>
        <v>0</v>
      </c>
      <c r="J176" s="26"/>
      <c r="L176" s="3"/>
      <c r="M176" s="116"/>
      <c r="P176" s="58"/>
      <c r="Q176" s="96"/>
      <c r="R176" s="96"/>
      <c r="S176" s="58"/>
      <c r="T176" s="117"/>
    </row>
    <row r="177" spans="1:27">
      <c r="C177" s="92"/>
      <c r="D177" s="34" t="s">
        <v>172</v>
      </c>
      <c r="E177" s="22">
        <f>P177</f>
        <v>0</v>
      </c>
      <c r="F177" s="22">
        <f>Q177</f>
        <v>0</v>
      </c>
      <c r="G177" s="22">
        <f>R177</f>
        <v>0</v>
      </c>
      <c r="H177" s="22">
        <f>S177</f>
        <v>0</v>
      </c>
      <c r="I177" s="22">
        <f>T177</f>
        <v>0</v>
      </c>
      <c r="J177" s="26"/>
      <c r="L177" s="3"/>
      <c r="M177" s="548" t="s">
        <v>358</v>
      </c>
      <c r="N177" s="543"/>
      <c r="O177" s="540" t="s">
        <v>354</v>
      </c>
      <c r="P177" s="149">
        <v>0</v>
      </c>
      <c r="Q177" s="149">
        <v>0</v>
      </c>
      <c r="R177" s="149">
        <v>0</v>
      </c>
      <c r="S177" s="149">
        <v>0</v>
      </c>
      <c r="T177" s="195">
        <v>0</v>
      </c>
    </row>
    <row r="178" spans="1:27">
      <c r="C178" s="151"/>
      <c r="D178" s="148" t="s">
        <v>167</v>
      </c>
      <c r="E178" s="175">
        <f>ROUND(N179*P178*P179*P177*P167,0)</f>
        <v>0</v>
      </c>
      <c r="F178" s="175">
        <f>ROUND(N179*Q179*Q178*Q177*P167*Q167,0)</f>
        <v>0</v>
      </c>
      <c r="G178" s="175">
        <f>ROUND(N179*R178*R179*R177*P167*Q167*R167,0)</f>
        <v>0</v>
      </c>
      <c r="H178" s="175">
        <f>ROUND(N179*S178*S179*S177*P167*Q167*R167*S167,0)</f>
        <v>0</v>
      </c>
      <c r="I178" s="175">
        <f>ROUND(N179*T178*T179*T177*P167*Q167*R167*S167*T167,0)</f>
        <v>0</v>
      </c>
      <c r="J178" s="172">
        <f>SUM(E178:I178)</f>
        <v>0</v>
      </c>
      <c r="L178" s="3"/>
      <c r="M178" s="168"/>
      <c r="N178" s="541" t="s">
        <v>119</v>
      </c>
      <c r="O178" s="540" t="s">
        <v>355</v>
      </c>
      <c r="P178" s="149">
        <v>0</v>
      </c>
      <c r="Q178" s="149">
        <v>0</v>
      </c>
      <c r="R178" s="149">
        <v>0</v>
      </c>
      <c r="S178" s="149">
        <v>0</v>
      </c>
      <c r="T178" s="195">
        <v>0</v>
      </c>
    </row>
    <row r="179" spans="1:27">
      <c r="A179" s="10"/>
      <c r="D179" s="34" t="s">
        <v>30</v>
      </c>
      <c r="E179" s="57">
        <f>ROUND(E178*$R$181,0)</f>
        <v>0</v>
      </c>
      <c r="F179" s="57">
        <f>ROUND(F178*$R$181,0)</f>
        <v>0</v>
      </c>
      <c r="G179" s="57">
        <f>ROUND(G178*$R$181,0)</f>
        <v>0</v>
      </c>
      <c r="H179" s="57">
        <f>ROUND(H178*$R$181,0)</f>
        <v>0</v>
      </c>
      <c r="I179" s="57">
        <f>ROUND(I178*$R$181,0)</f>
        <v>0</v>
      </c>
      <c r="J179" s="172">
        <f>SUM(E179:I179)</f>
        <v>0</v>
      </c>
      <c r="L179" s="3"/>
      <c r="M179" s="196"/>
      <c r="N179" s="542">
        <v>12</v>
      </c>
      <c r="O179" s="540" t="s">
        <v>356</v>
      </c>
      <c r="P179" s="149">
        <v>0</v>
      </c>
      <c r="Q179" s="149">
        <v>0</v>
      </c>
      <c r="R179" s="149">
        <v>0</v>
      </c>
      <c r="S179" s="149">
        <v>0</v>
      </c>
      <c r="T179" s="195">
        <v>0</v>
      </c>
    </row>
    <row r="180" spans="1:27" ht="13.8" thickBot="1">
      <c r="A180" s="10"/>
      <c r="D180" s="34"/>
      <c r="E180" s="57"/>
      <c r="F180" s="57"/>
      <c r="G180" s="57"/>
      <c r="H180" s="57"/>
      <c r="I180" s="57"/>
      <c r="J180" s="172"/>
      <c r="L180" s="3"/>
      <c r="M180" s="281"/>
      <c r="N180" s="283"/>
      <c r="O180" s="283"/>
      <c r="P180" s="282"/>
      <c r="Q180" s="283"/>
      <c r="R180" s="283"/>
      <c r="S180" s="197"/>
      <c r="T180" s="198"/>
    </row>
    <row r="181" spans="1:27">
      <c r="A181" s="10"/>
      <c r="C181" s="75"/>
      <c r="D181" s="75" t="s">
        <v>157</v>
      </c>
      <c r="E181" s="176">
        <f>SUMIF($D$165:$D$179,"*Wage",E165:E179)</f>
        <v>0</v>
      </c>
      <c r="F181" s="176">
        <f>SUMIF($D$165:$D$179,"*Wage",F165:F179)</f>
        <v>0</v>
      </c>
      <c r="G181" s="176">
        <f>SUMIF($D$165:$D$179,"*Wage",G165:G179)</f>
        <v>0</v>
      </c>
      <c r="H181" s="176">
        <f>SUMIF($D$165:$D$179,"*Wage",H165:H179)</f>
        <v>0</v>
      </c>
      <c r="I181" s="176">
        <f>SUMIF($D$165:$D$179,"*Wage",I165:I179)</f>
        <v>0</v>
      </c>
      <c r="J181" s="177">
        <f>SUM(E181:I181)</f>
        <v>0</v>
      </c>
      <c r="L181" s="3"/>
      <c r="M181" s="37" t="s">
        <v>165</v>
      </c>
      <c r="N181" s="360"/>
      <c r="O181" s="360"/>
      <c r="P181" s="38"/>
      <c r="Q181" s="39"/>
      <c r="R181" s="225">
        <v>0.107</v>
      </c>
    </row>
    <row r="182" spans="1:27" ht="13.8" thickBot="1">
      <c r="A182" s="10"/>
      <c r="C182" s="75"/>
      <c r="D182" s="75" t="s">
        <v>158</v>
      </c>
      <c r="E182" s="57">
        <f>SUMIF($D$165:$D$179,"*Fringe",E165:E179)</f>
        <v>0</v>
      </c>
      <c r="F182" s="57">
        <f>SUMIF($D$165:$D$179,"*Fringe",F165:F179)</f>
        <v>0</v>
      </c>
      <c r="G182" s="57">
        <f>SUMIF($D$165:$D$179,"*Fringe",G165:G179)</f>
        <v>0</v>
      </c>
      <c r="H182" s="57">
        <f>SUMIF($D$165:$D$179,"*Fringe",H165:H179)</f>
        <v>0</v>
      </c>
      <c r="I182" s="57">
        <f>SUMIF($D$165:$D$179,"*Fringe",I165:I179)</f>
        <v>0</v>
      </c>
      <c r="J182" s="172">
        <f>SUM(E182:I182)</f>
        <v>0</v>
      </c>
      <c r="L182" s="3"/>
      <c r="M182" s="42" t="s">
        <v>347</v>
      </c>
      <c r="N182" s="43"/>
      <c r="O182" s="43"/>
      <c r="P182" s="43"/>
      <c r="Q182" s="43"/>
      <c r="R182" s="44"/>
    </row>
    <row r="183" spans="1:27">
      <c r="A183" t="s">
        <v>7</v>
      </c>
      <c r="D183" s="4" t="s">
        <v>6</v>
      </c>
      <c r="E183" s="22"/>
      <c r="F183" s="22"/>
      <c r="G183" s="22"/>
      <c r="H183" s="22"/>
      <c r="I183" s="22"/>
      <c r="J183" s="76"/>
      <c r="L183" s="3"/>
      <c r="Q183" s="3"/>
    </row>
    <row r="184" spans="1:27" ht="14.4">
      <c r="A184" s="48" t="s">
        <v>24</v>
      </c>
      <c r="B184" s="49"/>
      <c r="C184" s="49"/>
      <c r="D184" s="51"/>
      <c r="E184" s="178">
        <f>SUMIF($D$72:$D$182,"*Total Other Professional Salary",E72:E182)+SUMIF($D$72:$D$182,"*Total Post Doc Salary",E72:E182)+SUMIF($D$72:$D$182,"*Total Graduate Student Salary",E72:E182)+SUMIF($D$72:$D$182,"*Total Hourly Wages",E72:E182)</f>
        <v>0</v>
      </c>
      <c r="F184" s="178">
        <f>SUMIF($D$72:$D$182,"*Total Other Professional Salary",F72:F182)+SUMIF($D$72:$D$182,"*Total Post Doc Salary",F72:F182)+SUMIF($D$72:$D$182,"*Total Graduate Student Salary",F72:F182)+SUMIF($D$72:$D$182,"*Total Hourly Wages",F72:F182)</f>
        <v>0</v>
      </c>
      <c r="G184" s="178">
        <f>SUMIF($D$72:$D$182,"*Total Other Professional Salary",G72:G182)+SUMIF($D$72:$D$182,"*Total Post Doc Salary",G72:G182)+SUMIF($D$72:$D$182,"*Total Graduate Student Salary",G72:G182)+SUMIF($D$72:$D$182,"*Total Hourly Wages",G72:G182)</f>
        <v>0</v>
      </c>
      <c r="H184" s="178">
        <f>SUMIF($D$72:$D$182,"*Total Other Professional Salary",H72:H182)+SUMIF($D$72:$D$182,"*Total Post Doc Salary",H72:H182)+SUMIF($D$72:$D$182,"*Total Graduate Student Salary",H72:H182)+SUMIF($D$72:$D$182,"*Total Hourly Wages",H72:H182)</f>
        <v>0</v>
      </c>
      <c r="I184" s="178">
        <f>SUMIF($D$72:$D$182,"*Total Other Professional Salary",I72:I182)+SUMIF($D$72:$D$182,"*Total Post Doc Salary",I72:I182)+SUMIF($D$72:$D$182,"*Total Graduate Student Salary",I72:I182)+SUMIF($D$72:$D$182,"*Total Hourly Wages",I72:I182)</f>
        <v>0</v>
      </c>
      <c r="J184" s="179">
        <f>SUM(J181,J160,J119,J94)</f>
        <v>0</v>
      </c>
      <c r="L184" s="3"/>
      <c r="M184" s="86"/>
      <c r="N184" s="86"/>
      <c r="O184" s="86"/>
      <c r="P184" s="3"/>
      <c r="AA184" s="10"/>
    </row>
    <row r="185" spans="1:27" ht="15">
      <c r="A185" s="48" t="s">
        <v>25</v>
      </c>
      <c r="B185" s="49"/>
      <c r="C185" s="49"/>
      <c r="D185" s="51"/>
      <c r="E185" s="180">
        <f>SUMIF($D$72:$D$182,"*Total Other Professional Fringe",E72:E182)+SUMIF($D$72:$D$182,"*Total Post Doc Fringe",E72:E182)++SUMIF($D$72:$D$182,"*Total Graduate Student Fringe",E72:E182)+SUMIF($D$72:$D$182,"*Total Fringe Benefits",E72:E182)</f>
        <v>0</v>
      </c>
      <c r="F185" s="180">
        <f>SUMIF($D$72:$D$182,"*Total Other Professional Fringe",F72:F182)+SUMIF($D$72:$D$182,"*Total Post Doc Fringe",F72:F182)++SUMIF($D$72:$D$182,"*Total Graduate Student Fringe",F72:F182)+SUMIF($D$72:$D$182,"*Total Fringe Benefits",F72:F182)</f>
        <v>0</v>
      </c>
      <c r="G185" s="180">
        <f>SUMIF($D$72:$D$182,"*Total Other Professional Fringe",G72:G182)+SUMIF($D$72:$D$182,"*Total Post Doc Fringe",G72:G182)++SUMIF($D$72:$D$182,"*Total Graduate Student Fringe",G72:G182)+SUMIF($D$72:$D$182,"*Total Fringe Benefits",G72:G182)</f>
        <v>0</v>
      </c>
      <c r="H185" s="180">
        <f>SUMIF($D$72:$D$182,"*Total Other Professional Fringe",H72:H182)+SUMIF($D$72:$D$182,"*Total Post Doc Fringe",H72:H182)++SUMIF($D$72:$D$182,"*Total Graduate Student Fringe",H72:H182)+SUMIF($D$72:$D$182,"*Total Fringe Benefits",H72:H182)</f>
        <v>0</v>
      </c>
      <c r="I185" s="180">
        <f>SUMIF($D$72:$D$182,"*Total Other Professional Fringe",I72:I182)+SUMIF($D$72:$D$182,"*Total Post Doc Fringe",I72:I182)++SUMIF($D$72:$D$182,"*Total Graduate Student Fringe",I72:I182)+SUMIF($D$72:$D$182,"*Total Fringe Benefits",I72:I182)</f>
        <v>0</v>
      </c>
      <c r="J185" s="181">
        <f>SUM(J182,J161,J120,J95)</f>
        <v>0</v>
      </c>
      <c r="L185" s="3"/>
      <c r="M185" s="3"/>
      <c r="N185" s="3"/>
      <c r="O185" s="3"/>
      <c r="AA185" s="10"/>
    </row>
    <row r="186" spans="1:27">
      <c r="A186" s="48" t="s">
        <v>26</v>
      </c>
      <c r="B186" s="49"/>
      <c r="C186" s="95"/>
      <c r="D186" s="95"/>
      <c r="E186" s="178">
        <f>SUM(E184:E185)</f>
        <v>0</v>
      </c>
      <c r="F186" s="178">
        <f>SUM(F184:F185)</f>
        <v>0</v>
      </c>
      <c r="G186" s="178">
        <f>SUM(G184:G185)</f>
        <v>0</v>
      </c>
      <c r="H186" s="178">
        <f>SUM(H184:H185)</f>
        <v>0</v>
      </c>
      <c r="I186" s="178">
        <f>SUM(I184:I185)</f>
        <v>0</v>
      </c>
      <c r="J186" s="179">
        <f>SUM(E186:I186)</f>
        <v>0</v>
      </c>
      <c r="L186" s="3"/>
      <c r="M186" s="3"/>
      <c r="N186" s="3"/>
      <c r="O186" s="3"/>
    </row>
    <row r="187" spans="1:27">
      <c r="A187" s="1"/>
      <c r="B187" s="10"/>
      <c r="D187" s="4"/>
      <c r="E187" s="17"/>
      <c r="F187" s="17"/>
      <c r="G187" s="17"/>
      <c r="H187" s="17"/>
      <c r="I187" s="17"/>
      <c r="J187" s="26"/>
      <c r="L187" s="3"/>
      <c r="M187" s="3"/>
      <c r="N187" s="3"/>
      <c r="O187" s="3"/>
    </row>
    <row r="188" spans="1:27" hidden="1">
      <c r="A188" s="1" t="s">
        <v>27</v>
      </c>
      <c r="D188" s="4"/>
      <c r="E188" s="182">
        <f t="shared" ref="E188:I189" si="36">SUM(E67,E184)</f>
        <v>0</v>
      </c>
      <c r="F188" s="182">
        <f t="shared" si="36"/>
        <v>0</v>
      </c>
      <c r="G188" s="182">
        <f t="shared" si="36"/>
        <v>0</v>
      </c>
      <c r="H188" s="182">
        <f t="shared" si="36"/>
        <v>0</v>
      </c>
      <c r="I188" s="182">
        <f t="shared" si="36"/>
        <v>0</v>
      </c>
      <c r="J188" s="183">
        <f>SUM(E188:I188)</f>
        <v>0</v>
      </c>
      <c r="K188" s="3"/>
      <c r="L188" s="3"/>
      <c r="M188" s="3"/>
      <c r="N188" s="3"/>
      <c r="O188" s="3"/>
      <c r="P188" s="3"/>
    </row>
    <row r="189" spans="1:27">
      <c r="A189" s="1" t="s">
        <v>28</v>
      </c>
      <c r="D189" s="4"/>
      <c r="E189" s="182">
        <f t="shared" si="36"/>
        <v>0</v>
      </c>
      <c r="F189" s="182">
        <f t="shared" si="36"/>
        <v>0</v>
      </c>
      <c r="G189" s="182">
        <f t="shared" si="36"/>
        <v>0</v>
      </c>
      <c r="H189" s="182">
        <f t="shared" si="36"/>
        <v>0</v>
      </c>
      <c r="I189" s="182">
        <f t="shared" si="36"/>
        <v>0</v>
      </c>
      <c r="J189" s="183">
        <f>SUM(E189:I189)</f>
        <v>0</v>
      </c>
      <c r="L189" s="3"/>
      <c r="M189" s="3"/>
      <c r="N189" s="3"/>
      <c r="O189" s="3"/>
      <c r="P189" s="3"/>
    </row>
    <row r="190" spans="1:27">
      <c r="A190" s="129"/>
      <c r="B190" s="614" t="s">
        <v>161</v>
      </c>
      <c r="C190" s="614"/>
      <c r="D190" s="614"/>
      <c r="E190" s="173">
        <f>SUM(E188:E189)</f>
        <v>0</v>
      </c>
      <c r="F190" s="173">
        <f t="shared" ref="F190:I190" si="37">SUM(F188:F189)</f>
        <v>0</v>
      </c>
      <c r="G190" s="173">
        <f t="shared" si="37"/>
        <v>0</v>
      </c>
      <c r="H190" s="173">
        <f t="shared" si="37"/>
        <v>0</v>
      </c>
      <c r="I190" s="173">
        <f t="shared" si="37"/>
        <v>0</v>
      </c>
      <c r="J190" s="174">
        <f>SUM(E190:I190)</f>
        <v>0</v>
      </c>
      <c r="K190" s="3"/>
      <c r="L190" s="3"/>
    </row>
    <row r="191" spans="1:27">
      <c r="A191" s="1"/>
      <c r="B191" s="10"/>
      <c r="G191" s="3"/>
      <c r="H191" s="3"/>
      <c r="I191" s="3"/>
      <c r="J191" s="47"/>
      <c r="K191" s="3"/>
      <c r="L191" s="3"/>
      <c r="P191" s="213"/>
      <c r="Q191" s="213"/>
      <c r="R191" s="213"/>
      <c r="S191" s="5"/>
    </row>
    <row r="192" spans="1:27">
      <c r="A192" s="1" t="s">
        <v>0</v>
      </c>
      <c r="G192" s="3"/>
      <c r="H192" s="3"/>
      <c r="I192" s="3"/>
      <c r="J192" s="47"/>
      <c r="K192" s="3"/>
      <c r="L192" s="3"/>
      <c r="M192" s="3"/>
      <c r="N192" s="3"/>
      <c r="O192" s="3"/>
      <c r="P192" s="3"/>
    </row>
    <row r="193" spans="1:33">
      <c r="A193" s="31" t="s">
        <v>48</v>
      </c>
      <c r="G193" s="3"/>
      <c r="H193" s="3"/>
      <c r="I193" s="3"/>
      <c r="J193" s="47"/>
      <c r="K193" s="30"/>
      <c r="L193" s="3"/>
      <c r="M193" s="3"/>
      <c r="N193" s="3"/>
      <c r="O193" s="3"/>
      <c r="P193" s="3"/>
    </row>
    <row r="194" spans="1:33">
      <c r="B194" s="29" t="s">
        <v>328</v>
      </c>
      <c r="D194" s="4"/>
      <c r="E194" s="57">
        <v>0</v>
      </c>
      <c r="F194" s="57">
        <v>0</v>
      </c>
      <c r="G194" s="57">
        <v>0</v>
      </c>
      <c r="H194" s="57">
        <v>0</v>
      </c>
      <c r="I194" s="57">
        <v>0</v>
      </c>
      <c r="J194" s="172">
        <f>SUM(E194:I194)</f>
        <v>0</v>
      </c>
      <c r="K194" s="3"/>
      <c r="L194" s="3"/>
    </row>
    <row r="195" spans="1:33">
      <c r="A195" s="98"/>
      <c r="B195" s="614" t="s">
        <v>51</v>
      </c>
      <c r="C195" s="614"/>
      <c r="D195" s="614"/>
      <c r="E195" s="173">
        <f>SUM(E194:E194)</f>
        <v>0</v>
      </c>
      <c r="F195" s="173">
        <f t="shared" ref="F195:I195" si="38">SUM(F194:F194)</f>
        <v>0</v>
      </c>
      <c r="G195" s="173">
        <f t="shared" si="38"/>
        <v>0</v>
      </c>
      <c r="H195" s="173">
        <f t="shared" si="38"/>
        <v>0</v>
      </c>
      <c r="I195" s="173">
        <f t="shared" si="38"/>
        <v>0</v>
      </c>
      <c r="J195" s="204">
        <f>SUM(E195:I195)</f>
        <v>0</v>
      </c>
      <c r="K195" s="3"/>
      <c r="L195" s="3"/>
    </row>
    <row r="196" spans="1:33">
      <c r="A196" s="28"/>
      <c r="B196" s="29"/>
      <c r="C196" s="29"/>
      <c r="D196" s="29"/>
      <c r="E196" s="29"/>
      <c r="F196" s="29"/>
      <c r="G196" s="30"/>
      <c r="H196" s="30"/>
      <c r="I196" s="30"/>
      <c r="J196" s="99"/>
      <c r="K196" s="3"/>
      <c r="L196" s="3"/>
      <c r="M196" s="3"/>
      <c r="N196" s="3"/>
      <c r="O196" s="3"/>
      <c r="P196" s="3"/>
      <c r="Z196" s="146"/>
    </row>
    <row r="197" spans="1:33">
      <c r="A197" s="31" t="s">
        <v>52</v>
      </c>
      <c r="G197" s="3"/>
      <c r="H197" s="3"/>
      <c r="I197" s="3"/>
      <c r="J197" s="47"/>
      <c r="K197" s="30"/>
      <c r="M197" s="9"/>
      <c r="N197" s="9"/>
      <c r="O197" s="9"/>
      <c r="AA197" s="146"/>
      <c r="AB197" s="146"/>
      <c r="AC197" s="146"/>
      <c r="AD197" s="146"/>
      <c r="AE197" s="146"/>
      <c r="AF197" s="146"/>
      <c r="AG197" s="146"/>
    </row>
    <row r="198" spans="1:33">
      <c r="B198" s="29" t="s">
        <v>328</v>
      </c>
      <c r="D198" s="4"/>
      <c r="E198" s="19">
        <v>0</v>
      </c>
      <c r="F198" s="19">
        <v>0</v>
      </c>
      <c r="G198" s="19">
        <v>0</v>
      </c>
      <c r="H198" s="19">
        <v>0</v>
      </c>
      <c r="I198" s="19">
        <v>0</v>
      </c>
      <c r="J198" s="94">
        <f>SUM(E198:I198)</f>
        <v>0</v>
      </c>
      <c r="M198" s="9"/>
      <c r="N198" s="9"/>
      <c r="O198" s="9"/>
      <c r="Z198" s="146"/>
    </row>
    <row r="199" spans="1:33">
      <c r="A199" s="98"/>
      <c r="B199" s="614" t="s">
        <v>58</v>
      </c>
      <c r="C199" s="614"/>
      <c r="D199" s="614"/>
      <c r="E199" s="173">
        <f>SUM(E198:E198)</f>
        <v>0</v>
      </c>
      <c r="F199" s="173">
        <f t="shared" ref="F199:I199" si="39">SUM(F198:F198)</f>
        <v>0</v>
      </c>
      <c r="G199" s="173">
        <f t="shared" si="39"/>
        <v>0</v>
      </c>
      <c r="H199" s="173">
        <f t="shared" si="39"/>
        <v>0</v>
      </c>
      <c r="I199" s="173">
        <f t="shared" si="39"/>
        <v>0</v>
      </c>
      <c r="J199" s="174">
        <f>SUM(E199:I199)</f>
        <v>0</v>
      </c>
    </row>
    <row r="200" spans="1:33">
      <c r="A200" s="28"/>
      <c r="B200" s="29"/>
      <c r="C200" s="29"/>
      <c r="D200" s="29"/>
      <c r="E200" s="29"/>
      <c r="F200" s="29"/>
      <c r="G200" s="30"/>
      <c r="H200" s="30"/>
      <c r="I200" s="30"/>
      <c r="J200" s="99"/>
    </row>
    <row r="201" spans="1:33">
      <c r="A201" s="31" t="s">
        <v>49</v>
      </c>
      <c r="J201" s="33"/>
      <c r="K201" s="21"/>
      <c r="M201" s="9"/>
      <c r="N201" s="9"/>
      <c r="O201" s="9"/>
    </row>
    <row r="202" spans="1:33" ht="13.5" customHeight="1">
      <c r="A202" s="10"/>
      <c r="B202" s="29" t="s">
        <v>328</v>
      </c>
      <c r="E202" s="57">
        <v>0</v>
      </c>
      <c r="F202" s="57">
        <v>0</v>
      </c>
      <c r="G202" s="57">
        <v>0</v>
      </c>
      <c r="H202" s="57">
        <v>0</v>
      </c>
      <c r="I202" s="57">
        <v>0</v>
      </c>
      <c r="J202" s="172">
        <f>SUM(E202:I202)</f>
        <v>0</v>
      </c>
    </row>
    <row r="203" spans="1:33" ht="13.5" customHeight="1">
      <c r="A203" s="356"/>
      <c r="B203" s="614" t="s">
        <v>36</v>
      </c>
      <c r="C203" s="614"/>
      <c r="D203" s="614"/>
      <c r="E203" s="173">
        <f t="shared" ref="E203:J203" si="40">SUM(E202:E202)</f>
        <v>0</v>
      </c>
      <c r="F203" s="173">
        <f t="shared" si="40"/>
        <v>0</v>
      </c>
      <c r="G203" s="173">
        <f t="shared" si="40"/>
        <v>0</v>
      </c>
      <c r="H203" s="173">
        <f t="shared" si="40"/>
        <v>0</v>
      </c>
      <c r="I203" s="173">
        <f t="shared" si="40"/>
        <v>0</v>
      </c>
      <c r="J203" s="174">
        <f t="shared" si="40"/>
        <v>0</v>
      </c>
    </row>
    <row r="204" spans="1:33">
      <c r="A204" s="10"/>
      <c r="G204" s="17"/>
      <c r="H204" s="17"/>
      <c r="I204" s="17"/>
      <c r="J204" s="26"/>
    </row>
    <row r="205" spans="1:33" ht="15">
      <c r="A205" s="31" t="s">
        <v>191</v>
      </c>
      <c r="B205" s="10"/>
      <c r="J205" s="33"/>
      <c r="AA205" s="111"/>
      <c r="AB205" s="111"/>
      <c r="AC205" s="111"/>
      <c r="AD205" s="111"/>
      <c r="AE205" s="111"/>
      <c r="AF205" s="111"/>
      <c r="AG205" s="111"/>
    </row>
    <row r="206" spans="1:33" ht="15">
      <c r="A206" s="31"/>
      <c r="B206" s="29" t="s">
        <v>328</v>
      </c>
      <c r="E206" s="57">
        <v>0</v>
      </c>
      <c r="F206" s="57">
        <v>0</v>
      </c>
      <c r="G206" s="57">
        <v>0</v>
      </c>
      <c r="H206" s="57">
        <v>0</v>
      </c>
      <c r="I206" s="57">
        <v>0</v>
      </c>
      <c r="J206" s="172">
        <f>SUM(E206:I206)</f>
        <v>0</v>
      </c>
      <c r="M206" s="9"/>
      <c r="N206" s="9"/>
      <c r="O206" s="9"/>
      <c r="Z206" s="111"/>
    </row>
    <row r="207" spans="1:33">
      <c r="A207" s="106"/>
      <c r="B207" s="614" t="s">
        <v>83</v>
      </c>
      <c r="C207" s="614"/>
      <c r="D207" s="614"/>
      <c r="E207" s="173">
        <f t="shared" ref="E207:J207" si="41">SUM(E206:E206)</f>
        <v>0</v>
      </c>
      <c r="F207" s="173">
        <f t="shared" si="41"/>
        <v>0</v>
      </c>
      <c r="G207" s="173">
        <f t="shared" si="41"/>
        <v>0</v>
      </c>
      <c r="H207" s="173">
        <f t="shared" si="41"/>
        <v>0</v>
      </c>
      <c r="I207" s="173">
        <f t="shared" si="41"/>
        <v>0</v>
      </c>
      <c r="J207" s="174">
        <f t="shared" si="41"/>
        <v>0</v>
      </c>
    </row>
    <row r="208" spans="1:33">
      <c r="A208" s="10"/>
      <c r="D208" s="4"/>
      <c r="E208" s="17"/>
      <c r="F208" s="17"/>
      <c r="G208" s="17"/>
      <c r="H208" s="17"/>
      <c r="I208" s="21"/>
      <c r="J208" s="26"/>
      <c r="L208" s="3"/>
    </row>
    <row r="209" spans="1:18">
      <c r="A209" s="31" t="s">
        <v>50</v>
      </c>
      <c r="D209" s="4"/>
      <c r="E209" s="17"/>
      <c r="F209" s="17"/>
      <c r="G209" s="17"/>
      <c r="H209" s="17"/>
      <c r="I209" s="21"/>
      <c r="J209" s="26"/>
      <c r="K209" s="3"/>
      <c r="L209" s="3"/>
    </row>
    <row r="210" spans="1:18">
      <c r="A210" s="29" t="s">
        <v>328</v>
      </c>
      <c r="B210" s="11" t="s">
        <v>53</v>
      </c>
      <c r="E210" s="57">
        <v>0</v>
      </c>
      <c r="F210" s="57">
        <v>0</v>
      </c>
      <c r="G210" s="57">
        <v>0</v>
      </c>
      <c r="H210" s="57">
        <v>0</v>
      </c>
      <c r="I210" s="57">
        <v>0</v>
      </c>
      <c r="J210" s="172">
        <f t="shared" ref="J210:J216" si="42">SUM(E210:I210)</f>
        <v>0</v>
      </c>
      <c r="K210" s="3"/>
      <c r="L210" s="3"/>
    </row>
    <row r="211" spans="1:18">
      <c r="A211" s="29" t="s">
        <v>328</v>
      </c>
      <c r="B211" s="11" t="s">
        <v>54</v>
      </c>
      <c r="C211" s="11"/>
      <c r="D211" s="11"/>
      <c r="E211" s="57">
        <v>0</v>
      </c>
      <c r="F211" s="57">
        <v>0</v>
      </c>
      <c r="G211" s="57">
        <v>0</v>
      </c>
      <c r="H211" s="57">
        <v>0</v>
      </c>
      <c r="I211" s="57">
        <v>0</v>
      </c>
      <c r="J211" s="172">
        <f t="shared" si="42"/>
        <v>0</v>
      </c>
      <c r="K211" s="3"/>
      <c r="L211" s="3"/>
    </row>
    <row r="212" spans="1:18">
      <c r="A212" s="29" t="s">
        <v>328</v>
      </c>
      <c r="B212" s="11" t="s">
        <v>55</v>
      </c>
      <c r="C212" s="11"/>
      <c r="D212" s="11"/>
      <c r="E212" s="57">
        <v>0</v>
      </c>
      <c r="F212" s="57">
        <v>0</v>
      </c>
      <c r="G212" s="57">
        <v>0</v>
      </c>
      <c r="H212" s="57">
        <v>0</v>
      </c>
      <c r="I212" s="57">
        <v>0</v>
      </c>
      <c r="J212" s="172">
        <f t="shared" si="42"/>
        <v>0</v>
      </c>
      <c r="K212" s="3"/>
      <c r="L212" s="3"/>
    </row>
    <row r="213" spans="1:18">
      <c r="A213" s="29" t="s">
        <v>328</v>
      </c>
      <c r="B213" s="11" t="s">
        <v>56</v>
      </c>
      <c r="C213" s="11"/>
      <c r="D213" s="11"/>
      <c r="E213" s="57">
        <v>0</v>
      </c>
      <c r="F213" s="57">
        <v>0</v>
      </c>
      <c r="G213" s="57">
        <v>0</v>
      </c>
      <c r="H213" s="57">
        <v>0</v>
      </c>
      <c r="I213" s="57">
        <v>0</v>
      </c>
      <c r="J213" s="172">
        <f t="shared" si="42"/>
        <v>0</v>
      </c>
      <c r="K213" s="3"/>
      <c r="L213" s="3"/>
    </row>
    <row r="214" spans="1:18">
      <c r="A214" s="29" t="s">
        <v>328</v>
      </c>
      <c r="B214" s="11" t="s">
        <v>115</v>
      </c>
      <c r="C214" s="11"/>
      <c r="D214" s="11"/>
      <c r="E214" s="57">
        <v>0</v>
      </c>
      <c r="F214" s="57">
        <v>0</v>
      </c>
      <c r="G214" s="57">
        <v>0</v>
      </c>
      <c r="H214" s="57">
        <v>0</v>
      </c>
      <c r="I214" s="57">
        <v>0</v>
      </c>
      <c r="J214" s="172">
        <f t="shared" si="42"/>
        <v>0</v>
      </c>
      <c r="K214" s="3"/>
      <c r="L214" s="3"/>
    </row>
    <row r="215" spans="1:18">
      <c r="A215" s="29" t="s">
        <v>328</v>
      </c>
      <c r="B215" s="11" t="s">
        <v>312</v>
      </c>
      <c r="C215" s="11"/>
      <c r="D215" s="11"/>
      <c r="E215" s="57">
        <v>0</v>
      </c>
      <c r="F215" s="57">
        <v>0</v>
      </c>
      <c r="G215" s="57">
        <v>0</v>
      </c>
      <c r="H215" s="57">
        <v>0</v>
      </c>
      <c r="I215" s="57">
        <v>0</v>
      </c>
      <c r="J215" s="172">
        <f t="shared" si="42"/>
        <v>0</v>
      </c>
      <c r="K215" s="3"/>
      <c r="L215" s="3"/>
      <c r="M215" s="3"/>
      <c r="N215" s="3"/>
      <c r="O215" s="3"/>
    </row>
    <row r="216" spans="1:18">
      <c r="A216" s="29" t="s">
        <v>328</v>
      </c>
      <c r="B216" s="11" t="s">
        <v>313</v>
      </c>
      <c r="C216" s="11"/>
      <c r="D216" s="11"/>
      <c r="E216" s="57">
        <v>0</v>
      </c>
      <c r="F216" s="57">
        <v>0</v>
      </c>
      <c r="G216" s="57">
        <v>0</v>
      </c>
      <c r="H216" s="57">
        <v>0</v>
      </c>
      <c r="I216" s="57">
        <v>0</v>
      </c>
      <c r="J216" s="172">
        <f t="shared" si="42"/>
        <v>0</v>
      </c>
      <c r="K216" s="17"/>
      <c r="L216" s="3"/>
      <c r="M216" s="3"/>
      <c r="N216" s="3"/>
      <c r="O216" s="3"/>
      <c r="P216" s="3"/>
      <c r="Q216" s="3"/>
    </row>
    <row r="217" spans="1:18">
      <c r="A217" s="356"/>
      <c r="B217" s="616" t="s">
        <v>37</v>
      </c>
      <c r="C217" s="616"/>
      <c r="D217" s="616"/>
      <c r="E217" s="173">
        <f t="shared" ref="E217:J217" si="43">SUM(E210:E216)</f>
        <v>0</v>
      </c>
      <c r="F217" s="173">
        <f t="shared" si="43"/>
        <v>0</v>
      </c>
      <c r="G217" s="173">
        <f t="shared" si="43"/>
        <v>0</v>
      </c>
      <c r="H217" s="173">
        <f t="shared" si="43"/>
        <v>0</v>
      </c>
      <c r="I217" s="173">
        <f t="shared" si="43"/>
        <v>0</v>
      </c>
      <c r="J217" s="174">
        <f t="shared" si="43"/>
        <v>0</v>
      </c>
      <c r="K217" s="3"/>
      <c r="L217" s="3"/>
      <c r="M217" s="3"/>
      <c r="N217" s="3"/>
      <c r="O217" s="3"/>
    </row>
    <row r="218" spans="1:18">
      <c r="A218" s="10"/>
      <c r="B218" s="10"/>
      <c r="E218" s="17"/>
      <c r="F218" s="17"/>
      <c r="G218" s="17"/>
      <c r="H218" s="17"/>
      <c r="I218" s="17"/>
      <c r="J218" s="26"/>
      <c r="K218" s="17"/>
      <c r="L218" s="3"/>
      <c r="M218" s="3"/>
      <c r="N218" s="3"/>
      <c r="O218" s="3"/>
      <c r="P218" s="3"/>
    </row>
    <row r="219" spans="1:18">
      <c r="A219" s="31" t="s">
        <v>369</v>
      </c>
      <c r="B219" s="567"/>
      <c r="G219" s="17"/>
      <c r="H219" s="17"/>
      <c r="I219" s="17"/>
      <c r="J219" s="26"/>
      <c r="K219" s="3"/>
      <c r="L219" s="17"/>
      <c r="M219" s="3"/>
      <c r="N219" s="3"/>
      <c r="O219" s="3"/>
      <c r="P219" s="3"/>
      <c r="Q219" s="3"/>
      <c r="R219" s="3"/>
    </row>
    <row r="220" spans="1:18" ht="12.75" customHeight="1">
      <c r="A220" s="568" t="s">
        <v>370</v>
      </c>
      <c r="B220" s="10"/>
      <c r="C220" s="10"/>
      <c r="E220" s="57"/>
      <c r="F220" s="57"/>
      <c r="G220" s="57"/>
      <c r="H220" s="57"/>
      <c r="I220" s="57"/>
      <c r="J220" s="172"/>
      <c r="K220" s="3"/>
      <c r="L220" s="24"/>
      <c r="M220" s="3"/>
      <c r="N220" s="3"/>
      <c r="O220" s="3"/>
      <c r="P220" s="3"/>
    </row>
    <row r="221" spans="1:18" ht="12.75" customHeight="1">
      <c r="A221" s="568"/>
      <c r="B221" s="10" t="s">
        <v>371</v>
      </c>
      <c r="C221" s="10"/>
      <c r="D221" s="29" t="s">
        <v>328</v>
      </c>
      <c r="E221" s="57">
        <v>0</v>
      </c>
      <c r="F221" s="57">
        <v>0</v>
      </c>
      <c r="G221" s="57">
        <v>0</v>
      </c>
      <c r="H221" s="57">
        <v>0</v>
      </c>
      <c r="I221" s="57">
        <v>0</v>
      </c>
      <c r="J221" s="172">
        <f t="shared" ref="J221:J223" si="44">SUM(E221:I221)</f>
        <v>0</v>
      </c>
      <c r="K221" s="3"/>
      <c r="L221" s="24"/>
      <c r="M221" s="3"/>
      <c r="N221" s="3"/>
      <c r="O221" s="3"/>
      <c r="P221" s="3"/>
    </row>
    <row r="222" spans="1:18">
      <c r="B222" s="10" t="s">
        <v>371</v>
      </c>
      <c r="C222" s="10"/>
      <c r="D222" s="29" t="s">
        <v>328</v>
      </c>
      <c r="E222" s="57">
        <v>0</v>
      </c>
      <c r="F222" s="57">
        <v>0</v>
      </c>
      <c r="G222" s="57">
        <v>0</v>
      </c>
      <c r="H222" s="57">
        <v>0</v>
      </c>
      <c r="I222" s="57">
        <v>0</v>
      </c>
      <c r="J222" s="172">
        <f t="shared" si="44"/>
        <v>0</v>
      </c>
      <c r="K222" s="3"/>
      <c r="L222" s="24"/>
      <c r="M222" s="3"/>
      <c r="N222" s="3"/>
      <c r="O222" s="3"/>
      <c r="P222" s="3"/>
    </row>
    <row r="223" spans="1:18">
      <c r="B223" s="10" t="s">
        <v>371</v>
      </c>
      <c r="C223" s="10"/>
      <c r="D223" s="29" t="s">
        <v>328</v>
      </c>
      <c r="E223" s="57">
        <v>0</v>
      </c>
      <c r="F223" s="57">
        <v>0</v>
      </c>
      <c r="G223" s="57">
        <v>0</v>
      </c>
      <c r="H223" s="57">
        <v>0</v>
      </c>
      <c r="I223" s="57">
        <v>0</v>
      </c>
      <c r="J223" s="172">
        <f t="shared" si="44"/>
        <v>0</v>
      </c>
      <c r="K223" s="3"/>
      <c r="L223" s="24"/>
      <c r="M223" s="88"/>
      <c r="N223" s="88"/>
      <c r="O223" s="88"/>
      <c r="P223" s="88"/>
      <c r="Q223" s="88"/>
      <c r="R223" s="88"/>
    </row>
    <row r="224" spans="1:18">
      <c r="A224" s="568" t="s">
        <v>372</v>
      </c>
      <c r="C224" s="10"/>
      <c r="E224" s="57"/>
      <c r="F224" s="57"/>
      <c r="G224" s="57"/>
      <c r="H224" s="57"/>
      <c r="I224" s="57"/>
      <c r="J224" s="172"/>
      <c r="K224" s="3"/>
      <c r="L224" s="24"/>
      <c r="M224" s="3"/>
      <c r="N224" s="3"/>
      <c r="O224" s="3"/>
      <c r="P224" s="3"/>
    </row>
    <row r="225" spans="1:34">
      <c r="A225" s="569"/>
      <c r="B225" s="637" t="s">
        <v>362</v>
      </c>
      <c r="C225" s="637"/>
      <c r="D225" s="29" t="s">
        <v>328</v>
      </c>
      <c r="E225" s="57">
        <v>0</v>
      </c>
      <c r="F225" s="57">
        <v>0</v>
      </c>
      <c r="G225" s="57">
        <v>0</v>
      </c>
      <c r="H225" s="57">
        <v>0</v>
      </c>
      <c r="I225" s="57">
        <v>0</v>
      </c>
      <c r="J225" s="172">
        <f t="shared" ref="J225:J227" si="45">SUM(E225:I225)</f>
        <v>0</v>
      </c>
      <c r="K225" s="3"/>
      <c r="L225" s="24"/>
      <c r="M225" s="3"/>
      <c r="N225" s="3"/>
      <c r="O225" s="3"/>
      <c r="P225" s="3"/>
    </row>
    <row r="226" spans="1:34">
      <c r="A226" s="569"/>
      <c r="B226" s="637" t="s">
        <v>362</v>
      </c>
      <c r="C226" s="637"/>
      <c r="D226" s="29" t="s">
        <v>328</v>
      </c>
      <c r="E226" s="57">
        <v>0</v>
      </c>
      <c r="F226" s="57">
        <v>0</v>
      </c>
      <c r="G226" s="57">
        <v>0</v>
      </c>
      <c r="H226" s="57">
        <v>0</v>
      </c>
      <c r="I226" s="57">
        <v>0</v>
      </c>
      <c r="J226" s="172">
        <f t="shared" si="45"/>
        <v>0</v>
      </c>
      <c r="K226" s="3"/>
      <c r="L226" s="24"/>
      <c r="M226" s="3"/>
      <c r="N226" s="3"/>
      <c r="O226" s="3"/>
      <c r="P226" s="3"/>
    </row>
    <row r="227" spans="1:34">
      <c r="A227" s="569"/>
      <c r="B227" s="637" t="s">
        <v>362</v>
      </c>
      <c r="C227" s="637"/>
      <c r="D227" s="29" t="s">
        <v>328</v>
      </c>
      <c r="E227" s="57">
        <v>0</v>
      </c>
      <c r="F227" s="57">
        <v>0</v>
      </c>
      <c r="G227" s="57">
        <v>0</v>
      </c>
      <c r="H227" s="57">
        <v>0</v>
      </c>
      <c r="I227" s="57">
        <v>0</v>
      </c>
      <c r="J227" s="172">
        <f t="shared" si="45"/>
        <v>0</v>
      </c>
      <c r="K227" s="3"/>
      <c r="L227" s="24"/>
      <c r="M227" s="3"/>
      <c r="N227" s="3"/>
      <c r="O227" s="3"/>
      <c r="P227" s="3"/>
    </row>
    <row r="228" spans="1:34">
      <c r="A228" s="568" t="s">
        <v>373</v>
      </c>
      <c r="B228" s="10"/>
      <c r="C228" s="10"/>
      <c r="E228" s="57"/>
      <c r="F228" s="57"/>
      <c r="G228" s="57"/>
      <c r="H228" s="57"/>
      <c r="I228" s="57"/>
      <c r="J228" s="172"/>
      <c r="K228" s="3"/>
      <c r="L228" s="24"/>
      <c r="M228" s="3"/>
      <c r="N228" s="3"/>
      <c r="O228" s="3"/>
      <c r="P228" s="3"/>
    </row>
    <row r="229" spans="1:34">
      <c r="B229" s="10" t="s">
        <v>374</v>
      </c>
      <c r="C229" s="10"/>
      <c r="D229" s="29" t="s">
        <v>328</v>
      </c>
      <c r="E229" s="57">
        <v>0</v>
      </c>
      <c r="F229" s="57">
        <v>0</v>
      </c>
      <c r="G229" s="57">
        <v>0</v>
      </c>
      <c r="H229" s="57">
        <v>0</v>
      </c>
      <c r="I229" s="57">
        <v>0</v>
      </c>
      <c r="J229" s="172">
        <f>SUM(E229:I229)</f>
        <v>0</v>
      </c>
      <c r="K229" s="3"/>
      <c r="L229" s="24"/>
      <c r="M229" s="3"/>
      <c r="N229" s="3"/>
      <c r="O229" s="3"/>
      <c r="P229" s="3"/>
    </row>
    <row r="230" spans="1:34">
      <c r="B230" s="10" t="s">
        <v>375</v>
      </c>
      <c r="C230" s="10"/>
      <c r="D230" s="29" t="s">
        <v>328</v>
      </c>
      <c r="E230" s="57">
        <v>0</v>
      </c>
      <c r="F230" s="57">
        <v>0</v>
      </c>
      <c r="G230" s="57">
        <v>0</v>
      </c>
      <c r="H230" s="57">
        <v>0</v>
      </c>
      <c r="I230" s="57">
        <v>0</v>
      </c>
      <c r="J230" s="172">
        <f>SUM(E230:I230)</f>
        <v>0</v>
      </c>
      <c r="K230" s="3"/>
      <c r="L230" s="24"/>
      <c r="M230" s="3"/>
      <c r="N230" s="3"/>
      <c r="O230" s="3"/>
      <c r="P230" s="3"/>
    </row>
    <row r="231" spans="1:34">
      <c r="A231" s="568" t="s">
        <v>47</v>
      </c>
      <c r="B231" s="10"/>
      <c r="C231" s="10"/>
      <c r="E231" s="57"/>
      <c r="F231" s="57"/>
      <c r="G231" s="57"/>
      <c r="H231" s="57"/>
      <c r="I231" s="57"/>
      <c r="J231" s="172"/>
      <c r="K231" s="3"/>
      <c r="L231" s="24"/>
      <c r="M231" s="3"/>
      <c r="N231" s="3"/>
      <c r="O231" s="3"/>
      <c r="P231" s="3"/>
    </row>
    <row r="232" spans="1:34">
      <c r="A232" s="568"/>
      <c r="B232" s="10" t="s">
        <v>376</v>
      </c>
      <c r="C232" s="10"/>
      <c r="D232" s="29" t="s">
        <v>328</v>
      </c>
      <c r="E232" s="57">
        <v>0</v>
      </c>
      <c r="F232" s="57">
        <v>0</v>
      </c>
      <c r="G232" s="57">
        <v>0</v>
      </c>
      <c r="H232" s="57">
        <v>0</v>
      </c>
      <c r="I232" s="57">
        <v>0</v>
      </c>
      <c r="J232" s="172">
        <f>SUM(E232:I232)</f>
        <v>0</v>
      </c>
      <c r="K232" s="3"/>
      <c r="L232" s="24"/>
      <c r="M232" s="3"/>
      <c r="N232" s="3"/>
      <c r="O232" s="3"/>
      <c r="P232" s="3"/>
    </row>
    <row r="233" spans="1:34">
      <c r="B233" s="10" t="s">
        <v>377</v>
      </c>
      <c r="C233" s="10"/>
      <c r="D233" s="29" t="s">
        <v>328</v>
      </c>
      <c r="E233" s="57">
        <v>0</v>
      </c>
      <c r="F233" s="57">
        <v>0</v>
      </c>
      <c r="G233" s="57">
        <v>0</v>
      </c>
      <c r="H233" s="57">
        <v>0</v>
      </c>
      <c r="I233" s="57">
        <v>0</v>
      </c>
      <c r="J233" s="172">
        <f>SUM(E233:I233)</f>
        <v>0</v>
      </c>
      <c r="K233" s="3"/>
      <c r="L233" s="24"/>
      <c r="M233" s="3"/>
      <c r="N233" s="3"/>
      <c r="O233" s="3"/>
      <c r="P233" s="3"/>
    </row>
    <row r="234" spans="1:34" ht="15">
      <c r="B234" s="10" t="s">
        <v>377</v>
      </c>
      <c r="C234" s="10"/>
      <c r="D234" s="29" t="s">
        <v>328</v>
      </c>
      <c r="E234" s="57">
        <v>0</v>
      </c>
      <c r="F234" s="57">
        <v>0</v>
      </c>
      <c r="G234" s="57">
        <v>0</v>
      </c>
      <c r="H234" s="57">
        <v>0</v>
      </c>
      <c r="I234" s="57">
        <v>0</v>
      </c>
      <c r="J234" s="172">
        <f>SUM(E234:I234)</f>
        <v>0</v>
      </c>
      <c r="K234" s="3"/>
      <c r="L234" s="24"/>
      <c r="M234" s="3"/>
      <c r="N234" s="3"/>
      <c r="O234" s="3"/>
      <c r="P234" s="3"/>
      <c r="AA234" s="111"/>
      <c r="AB234" s="111"/>
      <c r="AC234" s="111"/>
      <c r="AD234" s="111"/>
      <c r="AE234" s="111"/>
      <c r="AF234" s="111"/>
      <c r="AG234" s="111"/>
    </row>
    <row r="235" spans="1:34">
      <c r="A235" s="568"/>
      <c r="B235" s="10" t="s">
        <v>377</v>
      </c>
      <c r="C235" s="10"/>
      <c r="D235" s="29" t="s">
        <v>328</v>
      </c>
      <c r="E235" s="57">
        <v>0</v>
      </c>
      <c r="F235" s="57">
        <v>0</v>
      </c>
      <c r="G235" s="57">
        <v>0</v>
      </c>
      <c r="H235" s="57">
        <v>0</v>
      </c>
      <c r="I235" s="57">
        <v>0</v>
      </c>
      <c r="J235" s="172">
        <f>SUM(E235:I235)</f>
        <v>0</v>
      </c>
      <c r="K235" s="3"/>
      <c r="L235" s="24"/>
      <c r="M235" s="3"/>
      <c r="N235" s="3"/>
      <c r="O235" s="3"/>
      <c r="P235" s="3"/>
    </row>
    <row r="236" spans="1:34">
      <c r="A236" s="568"/>
      <c r="B236" s="10" t="s">
        <v>377</v>
      </c>
      <c r="C236" s="10"/>
      <c r="D236" s="29" t="s">
        <v>328</v>
      </c>
      <c r="E236" s="57">
        <v>0</v>
      </c>
      <c r="F236" s="57">
        <v>0</v>
      </c>
      <c r="G236" s="57">
        <v>0</v>
      </c>
      <c r="H236" s="57">
        <v>0</v>
      </c>
      <c r="I236" s="57">
        <v>0</v>
      </c>
      <c r="J236" s="172">
        <f t="shared" ref="J236" si="46">SUM(E236:I236)</f>
        <v>0</v>
      </c>
      <c r="K236" s="3"/>
      <c r="L236" s="24"/>
      <c r="M236" s="3"/>
      <c r="N236" s="3"/>
      <c r="O236" s="3"/>
      <c r="P236" s="3"/>
    </row>
    <row r="237" spans="1:34" ht="15">
      <c r="A237" s="112"/>
      <c r="B237" s="616" t="s">
        <v>378</v>
      </c>
      <c r="C237" s="616"/>
      <c r="D237" s="616"/>
      <c r="E237" s="173">
        <f t="shared" ref="E237:J237" si="47">SUM(E220:E223)</f>
        <v>0</v>
      </c>
      <c r="F237" s="173">
        <f t="shared" si="47"/>
        <v>0</v>
      </c>
      <c r="G237" s="173">
        <f t="shared" si="47"/>
        <v>0</v>
      </c>
      <c r="H237" s="173">
        <f t="shared" si="47"/>
        <v>0</v>
      </c>
      <c r="I237" s="173">
        <f t="shared" si="47"/>
        <v>0</v>
      </c>
      <c r="J237" s="174">
        <f t="shared" si="47"/>
        <v>0</v>
      </c>
      <c r="K237" s="30"/>
      <c r="L237" s="3"/>
      <c r="M237" s="88"/>
      <c r="N237" s="88"/>
      <c r="O237" s="88"/>
      <c r="P237" s="88"/>
      <c r="Q237" s="88"/>
      <c r="R237" s="88"/>
      <c r="S237" s="88"/>
      <c r="AH237" s="111"/>
    </row>
    <row r="238" spans="1:34">
      <c r="A238" s="28"/>
      <c r="B238" s="29"/>
      <c r="C238" s="29"/>
      <c r="D238" s="29"/>
      <c r="E238" s="29"/>
      <c r="F238" s="29"/>
      <c r="G238" s="30"/>
      <c r="H238" s="30"/>
      <c r="I238" s="30"/>
      <c r="J238" s="99"/>
      <c r="L238" s="22"/>
      <c r="N238" s="9"/>
      <c r="O238" s="9"/>
      <c r="P238" s="9"/>
    </row>
    <row r="239" spans="1:34" ht="15.75" customHeight="1">
      <c r="A239" s="31" t="s">
        <v>77</v>
      </c>
      <c r="C239" s="132"/>
      <c r="F239"/>
      <c r="J239" s="33"/>
      <c r="L239" s="15"/>
      <c r="M239" s="89"/>
    </row>
    <row r="240" spans="1:34">
      <c r="B240" s="568" t="s">
        <v>64</v>
      </c>
      <c r="C240" s="10" t="s">
        <v>6</v>
      </c>
      <c r="D240" s="29" t="s">
        <v>328</v>
      </c>
      <c r="E240" s="57">
        <v>0</v>
      </c>
      <c r="F240" s="57">
        <v>0</v>
      </c>
      <c r="G240" s="57">
        <v>0</v>
      </c>
      <c r="H240" s="57">
        <v>0</v>
      </c>
      <c r="I240" s="57">
        <v>0</v>
      </c>
      <c r="J240" s="172">
        <f>SUM(E240:I240)</f>
        <v>0</v>
      </c>
      <c r="L240" s="24"/>
      <c r="M240" s="89"/>
    </row>
    <row r="241" spans="1:16">
      <c r="B241" s="568" t="s">
        <v>63</v>
      </c>
      <c r="C241" s="10" t="s">
        <v>6</v>
      </c>
      <c r="E241" s="57"/>
      <c r="F241" s="57"/>
      <c r="G241" s="57"/>
      <c r="H241" s="57"/>
      <c r="I241" s="57"/>
      <c r="J241" s="172"/>
      <c r="L241" s="24"/>
      <c r="M241" s="89"/>
    </row>
    <row r="242" spans="1:16">
      <c r="B242" s="568"/>
      <c r="C242" s="10" t="s">
        <v>379</v>
      </c>
      <c r="D242" s="29" t="s">
        <v>328</v>
      </c>
      <c r="E242" s="57">
        <v>0</v>
      </c>
      <c r="F242" s="57">
        <v>0</v>
      </c>
      <c r="G242" s="57">
        <v>0</v>
      </c>
      <c r="H242" s="57">
        <v>0</v>
      </c>
      <c r="I242" s="57">
        <v>0</v>
      </c>
      <c r="J242" s="172">
        <f t="shared" ref="J242:J244" si="48">SUM(E242:I242)</f>
        <v>0</v>
      </c>
      <c r="L242" s="24"/>
      <c r="M242" s="89"/>
    </row>
    <row r="243" spans="1:16">
      <c r="B243" s="568"/>
      <c r="C243" s="10" t="s">
        <v>380</v>
      </c>
      <c r="D243" s="29" t="s">
        <v>328</v>
      </c>
      <c r="E243" s="57">
        <v>0</v>
      </c>
      <c r="F243" s="57">
        <v>0</v>
      </c>
      <c r="G243" s="57">
        <v>0</v>
      </c>
      <c r="H243" s="57">
        <v>0</v>
      </c>
      <c r="I243" s="57">
        <v>0</v>
      </c>
      <c r="J243" s="172">
        <f t="shared" si="48"/>
        <v>0</v>
      </c>
      <c r="L243" s="24"/>
      <c r="M243" s="89"/>
    </row>
    <row r="244" spans="1:16">
      <c r="B244" s="568"/>
      <c r="C244" s="10" t="s">
        <v>381</v>
      </c>
      <c r="D244" s="29" t="s">
        <v>328</v>
      </c>
      <c r="E244" s="57">
        <v>0</v>
      </c>
      <c r="F244" s="57">
        <v>0</v>
      </c>
      <c r="G244" s="57">
        <v>0</v>
      </c>
      <c r="H244" s="57">
        <v>0</v>
      </c>
      <c r="I244" s="57">
        <v>0</v>
      </c>
      <c r="J244" s="172">
        <f t="shared" si="48"/>
        <v>0</v>
      </c>
      <c r="L244" s="24"/>
      <c r="M244" s="89"/>
    </row>
    <row r="245" spans="1:16">
      <c r="B245" s="568" t="s">
        <v>65</v>
      </c>
      <c r="C245" s="10" t="s">
        <v>6</v>
      </c>
      <c r="E245" s="57"/>
      <c r="F245" s="57"/>
      <c r="G245" s="57"/>
      <c r="H245" s="57"/>
      <c r="I245" s="57"/>
      <c r="J245" s="172"/>
      <c r="L245" s="24"/>
      <c r="M245" s="1"/>
      <c r="N245" s="1"/>
      <c r="O245" s="374"/>
      <c r="P245" s="374"/>
    </row>
    <row r="246" spans="1:16">
      <c r="B246" s="568"/>
      <c r="C246" s="10" t="s">
        <v>382</v>
      </c>
      <c r="D246" s="29" t="s">
        <v>328</v>
      </c>
      <c r="E246" s="57">
        <v>0</v>
      </c>
      <c r="F246" s="57">
        <v>0</v>
      </c>
      <c r="G246" s="57">
        <v>0</v>
      </c>
      <c r="H246" s="57">
        <v>0</v>
      </c>
      <c r="I246" s="57">
        <v>0</v>
      </c>
      <c r="J246" s="172">
        <f t="shared" ref="J246:J252" si="49">SUM(E246:I246)</f>
        <v>0</v>
      </c>
      <c r="L246" s="24"/>
      <c r="M246" s="1"/>
      <c r="N246" s="1"/>
      <c r="O246" s="374"/>
      <c r="P246" s="374"/>
    </row>
    <row r="247" spans="1:16">
      <c r="B247" s="568"/>
      <c r="C247" s="10" t="s">
        <v>383</v>
      </c>
      <c r="D247" s="29" t="s">
        <v>328</v>
      </c>
      <c r="E247" s="57">
        <v>0</v>
      </c>
      <c r="F247" s="57">
        <v>0</v>
      </c>
      <c r="G247" s="57">
        <v>0</v>
      </c>
      <c r="H247" s="57">
        <v>0</v>
      </c>
      <c r="I247" s="57">
        <v>0</v>
      </c>
      <c r="J247" s="172">
        <f t="shared" si="49"/>
        <v>0</v>
      </c>
      <c r="L247" s="24"/>
      <c r="M247" s="1"/>
      <c r="N247" s="1"/>
      <c r="O247" s="374"/>
      <c r="P247" s="374"/>
    </row>
    <row r="248" spans="1:16">
      <c r="B248" s="568" t="s">
        <v>384</v>
      </c>
      <c r="C248" s="10" t="s">
        <v>6</v>
      </c>
      <c r="E248" s="57">
        <v>0</v>
      </c>
      <c r="F248" s="57">
        <v>0</v>
      </c>
      <c r="G248" s="57">
        <v>0</v>
      </c>
      <c r="H248" s="57">
        <v>0</v>
      </c>
      <c r="I248" s="57">
        <v>0</v>
      </c>
      <c r="J248" s="172">
        <f t="shared" si="49"/>
        <v>0</v>
      </c>
      <c r="L248" s="24"/>
      <c r="M248" s="1"/>
      <c r="N248" s="1"/>
      <c r="O248" s="374"/>
      <c r="P248" s="374"/>
    </row>
    <row r="249" spans="1:16">
      <c r="B249" s="568" t="s">
        <v>66</v>
      </c>
      <c r="C249" s="10" t="s">
        <v>6</v>
      </c>
      <c r="D249" s="29" t="s">
        <v>328</v>
      </c>
      <c r="E249" s="57">
        <v>0</v>
      </c>
      <c r="F249" s="57">
        <v>0</v>
      </c>
      <c r="G249" s="57">
        <v>0</v>
      </c>
      <c r="H249" s="57">
        <v>0</v>
      </c>
      <c r="I249" s="57">
        <v>0</v>
      </c>
      <c r="J249" s="172">
        <f t="shared" si="49"/>
        <v>0</v>
      </c>
      <c r="L249" s="24"/>
      <c r="M249" s="89"/>
    </row>
    <row r="250" spans="1:16">
      <c r="B250" s="568" t="s">
        <v>385</v>
      </c>
      <c r="C250" s="10" t="s">
        <v>6</v>
      </c>
      <c r="D250" s="29" t="s">
        <v>328</v>
      </c>
      <c r="E250" s="57">
        <v>0</v>
      </c>
      <c r="F250" s="57">
        <v>0</v>
      </c>
      <c r="G250" s="57">
        <v>0</v>
      </c>
      <c r="H250" s="57">
        <v>0</v>
      </c>
      <c r="I250" s="57">
        <v>0</v>
      </c>
      <c r="J250" s="172">
        <f t="shared" si="49"/>
        <v>0</v>
      </c>
      <c r="L250" s="24"/>
      <c r="M250" s="89"/>
    </row>
    <row r="251" spans="1:16">
      <c r="B251" s="568" t="s">
        <v>386</v>
      </c>
      <c r="C251" s="10" t="s">
        <v>6</v>
      </c>
      <c r="D251" s="29" t="s">
        <v>328</v>
      </c>
      <c r="E251" s="57">
        <v>0</v>
      </c>
      <c r="F251" s="57">
        <v>0</v>
      </c>
      <c r="G251" s="57">
        <v>0</v>
      </c>
      <c r="H251" s="57">
        <v>0</v>
      </c>
      <c r="I251" s="57">
        <v>0</v>
      </c>
      <c r="J251" s="172">
        <f t="shared" si="49"/>
        <v>0</v>
      </c>
      <c r="L251" s="24"/>
      <c r="M251" s="89"/>
    </row>
    <row r="252" spans="1:16">
      <c r="B252" s="568" t="s">
        <v>387</v>
      </c>
      <c r="C252" s="10"/>
      <c r="D252" s="29" t="s">
        <v>328</v>
      </c>
      <c r="E252" s="57">
        <v>0</v>
      </c>
      <c r="F252" s="57">
        <v>0</v>
      </c>
      <c r="G252" s="57">
        <v>0</v>
      </c>
      <c r="H252" s="57">
        <v>0</v>
      </c>
      <c r="I252" s="57">
        <v>0</v>
      </c>
      <c r="J252" s="172">
        <f t="shared" si="49"/>
        <v>0</v>
      </c>
      <c r="L252" s="24"/>
      <c r="M252" s="89"/>
    </row>
    <row r="253" spans="1:16">
      <c r="B253" s="568" t="s">
        <v>47</v>
      </c>
      <c r="C253" s="10" t="s">
        <v>6</v>
      </c>
      <c r="D253" s="29" t="s">
        <v>328</v>
      </c>
      <c r="E253" s="57">
        <v>0</v>
      </c>
      <c r="F253" s="57">
        <v>0</v>
      </c>
      <c r="G253" s="57">
        <v>0</v>
      </c>
      <c r="H253" s="57">
        <v>0</v>
      </c>
      <c r="I253" s="57">
        <v>0</v>
      </c>
      <c r="J253" s="172">
        <f>SUM(E253:I253)</f>
        <v>0</v>
      </c>
      <c r="L253" s="24"/>
      <c r="M253" s="89"/>
    </row>
    <row r="254" spans="1:16" ht="12.75" customHeight="1">
      <c r="B254" s="15"/>
      <c r="D254" s="170" t="s">
        <v>173</v>
      </c>
      <c r="E254" s="135">
        <v>0</v>
      </c>
      <c r="F254" s="135">
        <v>0</v>
      </c>
      <c r="G254" s="135">
        <v>0</v>
      </c>
      <c r="H254" s="135">
        <v>0</v>
      </c>
      <c r="I254" s="135">
        <v>0</v>
      </c>
      <c r="J254" s="125"/>
      <c r="L254" s="15"/>
    </row>
    <row r="255" spans="1:16">
      <c r="A255" s="356"/>
      <c r="B255" s="614" t="s">
        <v>71</v>
      </c>
      <c r="C255" s="614"/>
      <c r="D255" s="614"/>
      <c r="E255" s="173">
        <f t="shared" ref="E255:J255" si="50">SUM(E240:E253)</f>
        <v>0</v>
      </c>
      <c r="F255" s="173">
        <f t="shared" si="50"/>
        <v>0</v>
      </c>
      <c r="G255" s="173">
        <f t="shared" si="50"/>
        <v>0</v>
      </c>
      <c r="H255" s="173">
        <f t="shared" si="50"/>
        <v>0</v>
      </c>
      <c r="I255" s="173">
        <f t="shared" si="50"/>
        <v>0</v>
      </c>
      <c r="J255" s="174">
        <f t="shared" si="50"/>
        <v>0</v>
      </c>
      <c r="K255" s="3"/>
      <c r="L255" s="15"/>
      <c r="M255" s="3"/>
    </row>
    <row r="256" spans="1:16">
      <c r="A256" s="10"/>
      <c r="B256" s="10"/>
      <c r="E256" s="17"/>
      <c r="F256" s="17"/>
      <c r="G256" s="17"/>
      <c r="H256" s="17"/>
      <c r="I256" s="17"/>
      <c r="J256" s="26"/>
      <c r="K256" s="17"/>
    </row>
    <row r="257" spans="1:44">
      <c r="A257" s="31" t="s">
        <v>310</v>
      </c>
      <c r="G257" s="17"/>
      <c r="H257" s="17"/>
      <c r="I257" s="17"/>
      <c r="J257" s="26"/>
      <c r="K257" s="17"/>
      <c r="L257" s="618" t="s">
        <v>163</v>
      </c>
      <c r="M257" s="618"/>
      <c r="N257" s="618"/>
      <c r="O257" s="618"/>
      <c r="P257" s="618"/>
      <c r="Q257" s="618"/>
      <c r="R257" s="618"/>
    </row>
    <row r="258" spans="1:44">
      <c r="A258" s="92" t="s">
        <v>61</v>
      </c>
      <c r="B258" s="92" t="s">
        <v>62</v>
      </c>
      <c r="C258" s="92" t="s">
        <v>81</v>
      </c>
      <c r="D258" s="570" t="s">
        <v>388</v>
      </c>
      <c r="E258" s="571" t="s">
        <v>389</v>
      </c>
      <c r="G258" s="17"/>
      <c r="H258" s="17"/>
      <c r="I258" s="17"/>
      <c r="J258" s="26"/>
      <c r="K258" s="17"/>
      <c r="L258" s="618"/>
      <c r="M258" s="618"/>
      <c r="N258" s="618"/>
      <c r="O258" s="618"/>
      <c r="P258" s="618"/>
      <c r="Q258" s="618"/>
      <c r="R258" s="618"/>
    </row>
    <row r="259" spans="1:44">
      <c r="A259" s="171">
        <f>A125</f>
        <v>0</v>
      </c>
      <c r="B259" s="25" t="str">
        <f>B125</f>
        <v>Graduate Student</v>
      </c>
      <c r="C259" s="120" t="str">
        <f>C125</f>
        <v>Not Allowed</v>
      </c>
      <c r="D259" s="29" t="s">
        <v>328</v>
      </c>
      <c r="E259" s="57">
        <f>AA125</f>
        <v>0</v>
      </c>
      <c r="F259" s="57">
        <f>AB125</f>
        <v>0</v>
      </c>
      <c r="G259" s="57">
        <f>AC125</f>
        <v>0</v>
      </c>
      <c r="H259" s="57">
        <f>AD125</f>
        <v>0</v>
      </c>
      <c r="I259" s="57">
        <f>AE125</f>
        <v>0</v>
      </c>
      <c r="J259" s="172">
        <f>SUM(E259:I259)</f>
        <v>0</v>
      </c>
      <c r="K259" s="17"/>
      <c r="L259" s="123" t="s">
        <v>176</v>
      </c>
      <c r="M259" s="239"/>
      <c r="N259" s="239"/>
      <c r="O259" s="239"/>
      <c r="P259" s="239"/>
      <c r="Q259" s="239"/>
      <c r="R259" s="128"/>
    </row>
    <row r="260" spans="1:44" ht="12.75" customHeight="1">
      <c r="A260" s="171">
        <f>A132</f>
        <v>0</v>
      </c>
      <c r="B260" s="25" t="str">
        <f>B132</f>
        <v>Graduate Student</v>
      </c>
      <c r="C260" s="120" t="str">
        <f>C132</f>
        <v>Not Allowed</v>
      </c>
      <c r="D260" s="29" t="s">
        <v>328</v>
      </c>
      <c r="E260" s="57">
        <f>AA132</f>
        <v>0</v>
      </c>
      <c r="F260" s="57">
        <f>AB132</f>
        <v>0</v>
      </c>
      <c r="G260" s="57">
        <f>AC132</f>
        <v>0</v>
      </c>
      <c r="H260" s="57">
        <f>AD132</f>
        <v>0</v>
      </c>
      <c r="I260" s="57">
        <f>AE132</f>
        <v>0</v>
      </c>
      <c r="J260" s="172">
        <f>SUM(E260:I260)</f>
        <v>0</v>
      </c>
      <c r="K260" s="3"/>
      <c r="AH260" s="139"/>
    </row>
    <row r="261" spans="1:44" ht="12.75" customHeight="1">
      <c r="A261" s="171">
        <f>A139</f>
        <v>0</v>
      </c>
      <c r="B261" s="25" t="str">
        <f>B139</f>
        <v>Graduate Student</v>
      </c>
      <c r="C261" s="120" t="str">
        <f>C139</f>
        <v>Not Allowed</v>
      </c>
      <c r="D261" s="29" t="s">
        <v>328</v>
      </c>
      <c r="E261" s="57">
        <f>AA139</f>
        <v>0</v>
      </c>
      <c r="F261" s="57">
        <f>AB139</f>
        <v>0</v>
      </c>
      <c r="G261" s="57">
        <f>AC139</f>
        <v>0</v>
      </c>
      <c r="H261" s="57">
        <f>AD139</f>
        <v>0</v>
      </c>
      <c r="I261" s="57">
        <f>AE139</f>
        <v>0</v>
      </c>
      <c r="J261" s="172">
        <f>SUM(E261:I261)</f>
        <v>0</v>
      </c>
      <c r="K261" s="3"/>
      <c r="AH261" s="139"/>
      <c r="AI261" s="10"/>
      <c r="AJ261" s="10"/>
      <c r="AK261" s="10"/>
      <c r="AL261" s="10"/>
      <c r="AM261" s="10"/>
      <c r="AN261" s="10"/>
      <c r="AO261" s="10"/>
    </row>
    <row r="262" spans="1:44">
      <c r="A262" s="171">
        <f>A146</f>
        <v>0</v>
      </c>
      <c r="B262" s="25" t="str">
        <f>B146</f>
        <v>Graduate Student</v>
      </c>
      <c r="C262" s="120" t="str">
        <f>C146</f>
        <v>Not Allowed</v>
      </c>
      <c r="D262" s="29" t="s">
        <v>328</v>
      </c>
      <c r="E262" s="57">
        <f>AA146</f>
        <v>0</v>
      </c>
      <c r="F262" s="57">
        <f>AB146</f>
        <v>0</v>
      </c>
      <c r="G262" s="57">
        <f>AC146</f>
        <v>0</v>
      </c>
      <c r="H262" s="57">
        <f>AD146</f>
        <v>0</v>
      </c>
      <c r="I262" s="57">
        <f>AE146</f>
        <v>0</v>
      </c>
      <c r="J262" s="172">
        <f>SUM(E262:I262)</f>
        <v>0</v>
      </c>
      <c r="K262" s="3"/>
      <c r="L262" s="3"/>
      <c r="M262" s="3"/>
      <c r="N262" s="3"/>
      <c r="O262" s="3"/>
      <c r="AI262" s="139"/>
      <c r="AJ262" s="139"/>
      <c r="AK262" s="139"/>
      <c r="AL262" s="139"/>
      <c r="AM262" s="139"/>
      <c r="AN262" s="139"/>
      <c r="AO262" s="139"/>
    </row>
    <row r="263" spans="1:44">
      <c r="A263" s="171">
        <f>A153</f>
        <v>0</v>
      </c>
      <c r="B263" s="102" t="str">
        <f>B153</f>
        <v>Graduate Student</v>
      </c>
      <c r="C263" s="120" t="str">
        <f>C153</f>
        <v>Not Allowed</v>
      </c>
      <c r="D263" s="29" t="s">
        <v>328</v>
      </c>
      <c r="E263" s="57">
        <f>AA153</f>
        <v>0</v>
      </c>
      <c r="F263" s="57">
        <f>AB153</f>
        <v>0</v>
      </c>
      <c r="G263" s="57">
        <f>AC153</f>
        <v>0</v>
      </c>
      <c r="H263" s="57">
        <f>AD153</f>
        <v>0</v>
      </c>
      <c r="I263" s="57">
        <f>AE153</f>
        <v>0</v>
      </c>
      <c r="J263" s="172">
        <f>SUM(E263:I263)</f>
        <v>0</v>
      </c>
      <c r="K263" s="3"/>
      <c r="L263" s="3"/>
      <c r="M263" s="3"/>
      <c r="N263" s="3"/>
      <c r="O263" s="3"/>
      <c r="AH263" s="139"/>
    </row>
    <row r="264" spans="1:44" s="139" customFormat="1">
      <c r="A264" s="112"/>
      <c r="B264" s="616" t="s">
        <v>311</v>
      </c>
      <c r="C264" s="616"/>
      <c r="D264" s="616"/>
      <c r="E264" s="173">
        <f t="shared" ref="E264:J264" si="51">SUM(E259:E263)</f>
        <v>0</v>
      </c>
      <c r="F264" s="173">
        <f t="shared" si="51"/>
        <v>0</v>
      </c>
      <c r="G264" s="173">
        <f t="shared" si="51"/>
        <v>0</v>
      </c>
      <c r="H264" s="173">
        <f t="shared" si="51"/>
        <v>0</v>
      </c>
      <c r="I264" s="173">
        <f t="shared" si="51"/>
        <v>0</v>
      </c>
      <c r="J264" s="174">
        <f t="shared" si="51"/>
        <v>0</v>
      </c>
      <c r="K264" s="138"/>
      <c r="V264"/>
      <c r="W264"/>
      <c r="X264"/>
      <c r="Y264"/>
      <c r="Z264"/>
      <c r="AA264"/>
      <c r="AB264"/>
      <c r="AC264"/>
      <c r="AD264"/>
      <c r="AE264"/>
      <c r="AF264"/>
      <c r="AG264"/>
      <c r="AH264"/>
      <c r="AP264"/>
      <c r="AQ264"/>
      <c r="AR264"/>
    </row>
    <row r="265" spans="1:44" s="10" customFormat="1">
      <c r="C265"/>
      <c r="D265"/>
      <c r="E265" s="17"/>
      <c r="F265" s="17"/>
      <c r="G265" s="17"/>
      <c r="H265" s="17"/>
      <c r="I265" s="17"/>
      <c r="J265" s="26"/>
      <c r="K265" s="22"/>
      <c r="L265" s="24"/>
      <c r="M265" s="24"/>
      <c r="N265" s="24"/>
      <c r="O265" s="24"/>
      <c r="P265" s="24"/>
      <c r="Q265" s="24"/>
      <c r="V265"/>
      <c r="W265"/>
      <c r="X265"/>
      <c r="Y265"/>
      <c r="Z265"/>
      <c r="AA265"/>
      <c r="AB265"/>
      <c r="AC265"/>
      <c r="AD265"/>
      <c r="AE265"/>
      <c r="AF265"/>
      <c r="AG265"/>
      <c r="AH265"/>
      <c r="AI265"/>
      <c r="AJ265"/>
      <c r="AK265"/>
      <c r="AL265"/>
      <c r="AM265"/>
      <c r="AN265"/>
      <c r="AO265"/>
      <c r="AP265"/>
      <c r="AQ265"/>
      <c r="AR265"/>
    </row>
    <row r="266" spans="1:44" ht="19.95" customHeight="1">
      <c r="A266" s="615" t="s">
        <v>11</v>
      </c>
      <c r="B266" s="615"/>
      <c r="C266" s="550"/>
      <c r="D266" s="549"/>
      <c r="E266" s="551">
        <f ca="1">(SUM(E190:E217))-(SUMIF($A190:$D217,"*Total Trip",E190:E217)+SUMIF($B190:$D217,"*Total Domestic Travel",E190:E217)+SUMIF($B190:$D217,"*Total Foreign Travel",E190:E217)+SUMIF($B190:$D217,"*Total Supplies",E190:E217)+SUMIF($B190:$D217,"Total Publications",E190:E217)+SUMIF($B190:$D217,"*Total Other Costs",E190:E217)+SUMIF($D190:$D217,"*# Trips/Yr",E190:E217)+SUMIF($D190:$D217,"*# Persons/Trip",E190:E217)+SUMIF($D190:$D217,"*# Days Per Diem/Trip",E190:E217)+SUMIF($D190:$D217,"*# Days Lodging/Trip",E190:E217)+SUMIF($D190:$D217,"*TOTAL NUMBER PARTICIPANTS PER YEAR",E190:E217))</f>
        <v>0</v>
      </c>
      <c r="F266" s="551">
        <f ca="1">(SUM(F190:F217))-(SUMIF($A190:$D217,"*Total Trip",F190:F217)+SUMIF($B190:$D217,"*Total Domestic Travel",F190:F217)+SUMIF($B190:$D217,"*Total Foreign Travel",F190:F217)+SUMIF($B190:$D217,"*Total Supplies",F190:F217)+SUMIF($B190:$D217,"Total Publications",F190:F217)+SUMIF($B190:$D217,"*Total Other Costs",F190:F217)+SUMIF($D190:$D217,"*# Trips/Yr",F190:F217)+SUMIF($D190:$D217,"*# Persons/Trip",F190:F217)+SUMIF($D190:$D217,"*# Days Per Diem/Trip",F190:F217)+SUMIF($D190:$D217,"*# Days Lodging/Trip",F190:F217)+SUMIF($D190:$D217,"*TOTAL NUMBER PARTICIPANTS PER YEAR",F190:F217))</f>
        <v>0</v>
      </c>
      <c r="G266" s="551">
        <f ca="1">(SUM(G190:G217))-(SUMIF($A190:$D217,"*Total Trip",G190:G217)+SUMIF($B190:$D217,"*Total Domestic Travel",G190:G217)+SUMIF($B190:$D217,"*Total Foreign Travel",G190:G217)+SUMIF($B190:$D217,"*Total Supplies",G190:G217)+SUMIF($B190:$D217,"Total Publications",G190:G217)+SUMIF($B190:$D217,"*Total Other Costs",G190:G217)+SUMIF($D190:$D217,"*# Trips/Yr",G190:G217)+SUMIF($D190:$D217,"*# Persons/Trip",G190:G217)+SUMIF($D190:$D217,"*# Days Per Diem/Trip",G190:G217)+SUMIF($D190:$D217,"*# Days Lodging/Trip",G190:G217)+SUMIF($D190:$D217,"*TOTAL NUMBER PARTICIPANTS PER YEAR",G190:G217))</f>
        <v>0</v>
      </c>
      <c r="H266" s="551">
        <f ca="1">(SUM(H190:H217))-(SUMIF($A190:$D217,"*Total Trip",H190:H217)+SUMIF($B190:$D217,"*Total Domestic Travel",H190:H217)+SUMIF($B190:$D217,"*Total Foreign Travel",H190:H217)+SUMIF($B190:$D217,"*Total Supplies",H190:H217)+SUMIF($B190:$D217,"Total Publications",H190:H217)+SUMIF($B190:$D217,"*Total Other Costs",H190:H217)+SUMIF($D190:$D217,"*# Trips/Yr",H190:H217)+SUMIF($D190:$D217,"*# Persons/Trip",H190:H217)+SUMIF($D190:$D217,"*# Days Per Diem/Trip",H190:H217)+SUMIF($D190:$D217,"*# Days Lodging/Trip",H190:H217)+SUMIF($D190:$D217,"*TOTAL NUMBER PARTICIPANTS PER YEAR",H190:H217))</f>
        <v>0</v>
      </c>
      <c r="I266" s="551">
        <f ca="1">(SUM(I190:I217))-(SUMIF($A190:$D217,"*Total Trip",I190:I217)+SUMIF($B190:$D217,"*Total Domestic Travel",I190:I217)+SUMIF($B190:$D217,"*Total Foreign Travel",I190:I217)+SUMIF($B190:$D217,"*Total Supplies",I190:I217)+SUMIF($B190:$D217,"Total Publications",I190:I217)+SUMIF($B190:$D217,"*Total Other Costs",I190:I217)+SUMIF($D190:$D217,"*# Trips/Yr",I190:I217)+SUMIF($D190:$D217,"*# Persons/Trip",I190:I217)+SUMIF($D190:$D217,"*# Days Per Diem/Trip",I190:I217)+SUMIF($D190:$D217,"*# Days Lodging/Trip",I190:I217)+SUMIF($D190:$D217,"*TOTAL NUMBER PARTICIPANTS PER YEAR",I190:I217))</f>
        <v>0</v>
      </c>
      <c r="J266" s="552">
        <f ca="1">SUM(E266:I266)</f>
        <v>0</v>
      </c>
      <c r="K266" s="21"/>
      <c r="P266" s="3"/>
      <c r="Q266" s="3"/>
      <c r="V266" s="10"/>
      <c r="W266" s="10"/>
      <c r="X266" s="10"/>
      <c r="Y266" s="10"/>
      <c r="AP266" s="10"/>
      <c r="AQ266" s="10"/>
      <c r="AR266" s="10"/>
    </row>
    <row r="267" spans="1:44" ht="19.95" customHeight="1" thickBot="1">
      <c r="A267" s="615" t="s">
        <v>12</v>
      </c>
      <c r="B267" s="615"/>
      <c r="C267" s="553"/>
      <c r="D267" s="554"/>
      <c r="E267" s="555">
        <f ca="1">SUM(E256:E266)-(SUMIF($B256:$D266,"*Total Other Costs IDC Exempt",E256:E266)+SUMIF($B256:$D266,"Total Tuition &amp; Fees",E256:E266)+SUMIF($B256:$D266,"*Total Participant Support Costs",E256:E266))-E254</f>
        <v>0</v>
      </c>
      <c r="F267" s="555">
        <f t="shared" ref="F267:I267" ca="1" si="52">SUM(F256:F266)-(SUMIF($B256:$D266,"*Total Other Costs IDC Exempt",F256:F266)+SUMIF($B256:$D266,"Total Tuition &amp; Fees",F256:F266)+SUMIF($B256:$D266,"*Total Participant Support Costs",F256:F266))-F254</f>
        <v>0</v>
      </c>
      <c r="G267" s="555">
        <f t="shared" ca="1" si="52"/>
        <v>0</v>
      </c>
      <c r="H267" s="555">
        <f t="shared" ca="1" si="52"/>
        <v>0</v>
      </c>
      <c r="I267" s="555">
        <f t="shared" ca="1" si="52"/>
        <v>0</v>
      </c>
      <c r="J267" s="552">
        <f ca="1">SUM(E267:I267)</f>
        <v>0</v>
      </c>
      <c r="K267" s="17"/>
      <c r="V267" s="139"/>
      <c r="W267" s="139"/>
      <c r="X267" s="139"/>
      <c r="Y267" s="139"/>
      <c r="AP267" s="139"/>
      <c r="AQ267" s="139"/>
      <c r="AR267" s="139"/>
    </row>
    <row r="268" spans="1:44" s="10" customFormat="1" ht="13.8" thickBot="1">
      <c r="A268" s="1" t="s">
        <v>5</v>
      </c>
      <c r="B268"/>
      <c r="C268" s="58"/>
      <c r="D268" s="58" t="s">
        <v>160</v>
      </c>
      <c r="E268" s="465">
        <f>L268</f>
        <v>0.52500000000000002</v>
      </c>
      <c r="F268" s="465">
        <f>L269</f>
        <v>0.52500000000000002</v>
      </c>
      <c r="G268" s="465">
        <f>L270</f>
        <v>0.54</v>
      </c>
      <c r="H268" s="465">
        <f>L271</f>
        <v>0.54</v>
      </c>
      <c r="I268" s="465">
        <f>L272</f>
        <v>0.54</v>
      </c>
      <c r="J268" s="26"/>
      <c r="K268" s="22"/>
      <c r="L268" s="261">
        <v>0.52500000000000002</v>
      </c>
      <c r="M268" s="15" t="s">
        <v>38</v>
      </c>
      <c r="N268" s="147" t="s">
        <v>39</v>
      </c>
      <c r="O268" s="15" t="s">
        <v>31</v>
      </c>
      <c r="P268" s="24"/>
      <c r="Q268" s="24"/>
      <c r="V268"/>
      <c r="W268"/>
      <c r="X268"/>
      <c r="Y268"/>
      <c r="Z268"/>
      <c r="AA268"/>
      <c r="AB268"/>
      <c r="AC268"/>
      <c r="AD268"/>
      <c r="AE268"/>
      <c r="AF268"/>
      <c r="AG268"/>
      <c r="AH268"/>
      <c r="AI268"/>
      <c r="AJ268"/>
      <c r="AK268"/>
      <c r="AL268"/>
      <c r="AM268"/>
      <c r="AN268"/>
      <c r="AO268"/>
      <c r="AP268"/>
      <c r="AQ268"/>
      <c r="AR268"/>
    </row>
    <row r="269" spans="1:44" s="139" customFormat="1" ht="13.8" customHeight="1" thickBot="1">
      <c r="A269" s="1"/>
      <c r="B269"/>
      <c r="C269" s="58"/>
      <c r="D269" s="58" t="s">
        <v>72</v>
      </c>
      <c r="E269" s="465" t="str">
        <f>N268</f>
        <v>MTDC</v>
      </c>
      <c r="F269" s="465" t="str">
        <f>N269</f>
        <v>MTDC</v>
      </c>
      <c r="G269" s="465" t="str">
        <f>N270</f>
        <v>MTDC</v>
      </c>
      <c r="H269" s="465" t="str">
        <f>N271</f>
        <v>MTDC</v>
      </c>
      <c r="I269" s="465" t="str">
        <f>N272</f>
        <v>MTDC</v>
      </c>
      <c r="J269" s="26"/>
      <c r="K269" s="142"/>
      <c r="L269" s="261">
        <v>0.52500000000000002</v>
      </c>
      <c r="M269" s="15" t="s">
        <v>38</v>
      </c>
      <c r="N269" s="147" t="s">
        <v>39</v>
      </c>
      <c r="O269" s="330" t="s">
        <v>32</v>
      </c>
      <c r="Z269"/>
      <c r="AA269"/>
      <c r="AB269"/>
      <c r="AC269"/>
      <c r="AD269"/>
      <c r="AE269"/>
      <c r="AF269"/>
      <c r="AG269"/>
      <c r="AH269"/>
      <c r="AI269"/>
      <c r="AJ269"/>
      <c r="AK269"/>
      <c r="AL269"/>
      <c r="AM269"/>
      <c r="AN269"/>
      <c r="AO269"/>
    </row>
    <row r="270" spans="1:44" ht="27" customHeight="1" thickBot="1">
      <c r="A270" s="698" t="s">
        <v>279</v>
      </c>
      <c r="B270" s="698"/>
      <c r="C270" s="700" t="s">
        <v>197</v>
      </c>
      <c r="D270" s="700"/>
      <c r="E270" s="702">
        <f ca="1">IF(N268="MTDC",ROUND(E266*L268,0),IF(N268="TDC",ROUND(E267*L268,0),"ERROR"))</f>
        <v>0</v>
      </c>
      <c r="F270" s="702">
        <f ca="1">IF(N269="MTDC",ROUND(F266*L269,0),IF(N269="TDC",ROUND(F267*L269,0),"ERROR"))</f>
        <v>0</v>
      </c>
      <c r="G270" s="702">
        <f ca="1">IF(N270="MTDC",ROUND(G266*L270,0),IF(N270="TDC",ROUND(G267*L270,0),"ERROR"))</f>
        <v>0</v>
      </c>
      <c r="H270" s="702">
        <f ca="1">IF(N271="MTDC",ROUND(H266*L271,0),IF(N271="TDC",ROUND(H267*L271,0),"ERROR"))</f>
        <v>0</v>
      </c>
      <c r="I270" s="702">
        <f ca="1">IF(N272="MTDC",ROUND(I266*L272,0),IF(N272="TDC",ROUND(I267*L272,0),"ERROR"))</f>
        <v>0</v>
      </c>
      <c r="J270" s="208">
        <f ca="1">SUM(E270:I270)</f>
        <v>0</v>
      </c>
      <c r="K270" s="22"/>
      <c r="L270" s="261">
        <v>0.54</v>
      </c>
      <c r="M270" s="15" t="s">
        <v>38</v>
      </c>
      <c r="N270" s="147" t="s">
        <v>39</v>
      </c>
      <c r="O270" s="15" t="s">
        <v>33</v>
      </c>
      <c r="P270" s="3"/>
      <c r="Q270" s="3"/>
    </row>
    <row r="271" spans="1:44" s="146" customFormat="1" ht="20.100000000000001" customHeight="1" thickBot="1">
      <c r="A271" s="699"/>
      <c r="B271" s="699"/>
      <c r="C271" s="701"/>
      <c r="D271" s="701"/>
      <c r="E271" s="703"/>
      <c r="F271" s="703"/>
      <c r="G271" s="703"/>
      <c r="H271" s="703"/>
      <c r="I271" s="703"/>
      <c r="J271" s="76"/>
      <c r="K271" s="145"/>
      <c r="L271" s="261">
        <v>0.54</v>
      </c>
      <c r="M271" s="15" t="s">
        <v>38</v>
      </c>
      <c r="N271" s="147" t="s">
        <v>39</v>
      </c>
      <c r="O271" s="15" t="s">
        <v>34</v>
      </c>
      <c r="V271"/>
      <c r="W271"/>
      <c r="X271"/>
      <c r="Y271"/>
      <c r="Z271"/>
      <c r="AA271"/>
      <c r="AB271"/>
      <c r="AC271"/>
      <c r="AD271"/>
      <c r="AE271"/>
      <c r="AF271"/>
      <c r="AG271"/>
      <c r="AH271"/>
      <c r="AI271"/>
      <c r="AJ271"/>
      <c r="AK271"/>
      <c r="AL271"/>
      <c r="AM271"/>
      <c r="AN271"/>
      <c r="AO271"/>
      <c r="AP271"/>
      <c r="AQ271"/>
      <c r="AR271"/>
    </row>
    <row r="272" spans="1:44">
      <c r="A272" s="631" t="s">
        <v>198</v>
      </c>
      <c r="B272" s="631"/>
      <c r="C272" s="140"/>
      <c r="D272" s="141"/>
      <c r="E272" s="205">
        <f ca="1">SUM(E270:E271)</f>
        <v>0</v>
      </c>
      <c r="F272" s="205">
        <f ca="1">SUM(F270:F271)</f>
        <v>0</v>
      </c>
      <c r="G272" s="205">
        <f ca="1">SUM(G270:G271)</f>
        <v>0</v>
      </c>
      <c r="H272" s="205">
        <f ca="1">SUM(H270:H271)</f>
        <v>0</v>
      </c>
      <c r="I272" s="205">
        <f ca="1">SUM(I270:I271)</f>
        <v>0</v>
      </c>
      <c r="J272" s="206">
        <f ca="1">SUM(E272:I272)</f>
        <v>0</v>
      </c>
      <c r="L272" s="261">
        <v>0.54</v>
      </c>
      <c r="M272" s="15" t="s">
        <v>38</v>
      </c>
      <c r="N272" s="147" t="s">
        <v>39</v>
      </c>
      <c r="O272" s="15" t="s">
        <v>35</v>
      </c>
    </row>
    <row r="273" spans="1:10">
      <c r="F273"/>
      <c r="J273" s="76"/>
    </row>
    <row r="274" spans="1:10" ht="19.95" customHeight="1">
      <c r="A274" s="550" t="s">
        <v>196</v>
      </c>
      <c r="B274" s="553"/>
      <c r="C274" s="553"/>
      <c r="D274" s="553"/>
      <c r="E274" s="555">
        <f ca="1">SUM(E267,E272)</f>
        <v>0</v>
      </c>
      <c r="F274" s="555">
        <f ca="1">SUM(F267,F272)</f>
        <v>0</v>
      </c>
      <c r="G274" s="555">
        <f ca="1">SUM(G267,G272)</f>
        <v>0</v>
      </c>
      <c r="H274" s="555">
        <f ca="1">SUM(H267,H272)</f>
        <v>0</v>
      </c>
      <c r="I274" s="555">
        <f ca="1">SUM(I267,I272)</f>
        <v>0</v>
      </c>
      <c r="J274" s="552">
        <f ca="1">SUM(E274:I274)</f>
        <v>0</v>
      </c>
    </row>
    <row r="275" spans="1:10">
      <c r="A275" s="137"/>
    </row>
    <row r="276" spans="1:10">
      <c r="A276" s="137"/>
    </row>
    <row r="277" spans="1:10">
      <c r="E277" s="21"/>
      <c r="F277" s="17"/>
      <c r="G277" s="21"/>
      <c r="H277" s="21"/>
      <c r="I277" s="21"/>
      <c r="J277" s="21"/>
    </row>
    <row r="278" spans="1:10">
      <c r="E278" s="21"/>
      <c r="F278" s="17"/>
      <c r="G278" s="21"/>
      <c r="H278" s="21"/>
      <c r="I278" s="21"/>
      <c r="J278" s="21"/>
    </row>
    <row r="279" spans="1:10">
      <c r="E279" s="21"/>
      <c r="F279" s="17"/>
      <c r="G279" s="21"/>
      <c r="H279" s="21"/>
      <c r="I279" s="21"/>
      <c r="J279" s="21"/>
    </row>
    <row r="280" spans="1:10">
      <c r="E280" s="21"/>
      <c r="F280" s="17"/>
      <c r="G280" s="21"/>
      <c r="H280" s="21"/>
      <c r="I280" s="21"/>
      <c r="J280" s="21"/>
    </row>
    <row r="281" spans="1:10">
      <c r="E281" s="21"/>
      <c r="F281" s="17"/>
      <c r="G281" s="21"/>
      <c r="H281" s="21"/>
      <c r="I281" s="21"/>
      <c r="J281" s="21"/>
    </row>
    <row r="282" spans="1:10">
      <c r="E282" s="21"/>
      <c r="F282" s="17"/>
      <c r="G282" s="21"/>
      <c r="H282" s="21"/>
      <c r="I282" s="21"/>
      <c r="J282" s="21"/>
    </row>
    <row r="283" spans="1:10">
      <c r="E283" s="21"/>
      <c r="F283" s="17"/>
      <c r="G283" s="21"/>
      <c r="H283" s="21"/>
      <c r="I283" s="21"/>
      <c r="J283" s="21"/>
    </row>
    <row r="284" spans="1:10">
      <c r="E284" s="21"/>
      <c r="F284" s="17"/>
      <c r="G284" s="21"/>
      <c r="H284" s="21"/>
      <c r="I284" s="21"/>
      <c r="J284" s="21"/>
    </row>
    <row r="285" spans="1:10">
      <c r="E285" s="21"/>
      <c r="F285" s="17"/>
      <c r="G285" s="21"/>
      <c r="H285" s="21"/>
      <c r="I285" s="21"/>
      <c r="J285" s="21"/>
    </row>
    <row r="286" spans="1:10">
      <c r="E286" s="21"/>
      <c r="F286" s="17"/>
      <c r="G286" s="21"/>
      <c r="H286" s="21"/>
      <c r="I286" s="21"/>
      <c r="J286" s="21"/>
    </row>
    <row r="287" spans="1:10">
      <c r="E287" s="21"/>
      <c r="F287" s="17"/>
      <c r="G287" s="21"/>
      <c r="H287" s="21"/>
      <c r="I287" s="21"/>
      <c r="J287" s="21"/>
    </row>
    <row r="288" spans="1:10">
      <c r="E288" s="21"/>
      <c r="F288" s="17"/>
      <c r="G288" s="21"/>
      <c r="H288" s="21"/>
      <c r="I288" s="21"/>
      <c r="J288" s="21"/>
    </row>
    <row r="289" spans="5:10">
      <c r="E289" s="21"/>
      <c r="F289" s="17"/>
      <c r="G289" s="21"/>
      <c r="H289" s="21"/>
      <c r="I289" s="21"/>
      <c r="J289" s="21"/>
    </row>
    <row r="290" spans="5:10">
      <c r="E290" s="21"/>
      <c r="F290" s="17"/>
      <c r="G290" s="21"/>
      <c r="H290" s="21"/>
      <c r="I290" s="21"/>
      <c r="J290" s="21"/>
    </row>
    <row r="291" spans="5:10">
      <c r="E291" s="21"/>
      <c r="F291" s="17"/>
      <c r="G291" s="21"/>
      <c r="H291" s="21"/>
      <c r="I291" s="21"/>
      <c r="J291" s="21"/>
    </row>
    <row r="292" spans="5:10">
      <c r="E292" s="21"/>
      <c r="F292" s="17"/>
      <c r="G292" s="21"/>
      <c r="H292" s="21"/>
      <c r="I292" s="21"/>
      <c r="J292" s="21"/>
    </row>
    <row r="293" spans="5:10">
      <c r="E293" s="21"/>
      <c r="F293" s="17"/>
      <c r="G293" s="21"/>
      <c r="H293" s="21"/>
      <c r="I293" s="21"/>
      <c r="J293" s="21"/>
    </row>
    <row r="294" spans="5:10">
      <c r="E294" s="21"/>
      <c r="F294" s="17"/>
      <c r="G294" s="21"/>
      <c r="H294" s="21"/>
      <c r="I294" s="21"/>
      <c r="J294" s="21"/>
    </row>
    <row r="295" spans="5:10">
      <c r="E295" s="21"/>
      <c r="F295" s="17"/>
      <c r="G295" s="21"/>
      <c r="H295" s="21"/>
      <c r="I295" s="21"/>
      <c r="J295" s="21"/>
    </row>
    <row r="296" spans="5:10">
      <c r="E296" s="21"/>
      <c r="F296" s="17"/>
      <c r="G296" s="21"/>
      <c r="H296" s="21"/>
      <c r="I296" s="21"/>
      <c r="J296" s="21"/>
    </row>
    <row r="297" spans="5:10">
      <c r="E297" s="21"/>
      <c r="F297" s="17"/>
      <c r="G297" s="21"/>
      <c r="H297" s="21"/>
      <c r="I297" s="21"/>
      <c r="J297" s="21"/>
    </row>
    <row r="298" spans="5:10">
      <c r="E298" s="21"/>
      <c r="F298" s="17"/>
      <c r="G298" s="21"/>
      <c r="H298" s="21"/>
      <c r="I298" s="21"/>
      <c r="J298" s="21"/>
    </row>
    <row r="299" spans="5:10">
      <c r="E299" s="21"/>
      <c r="F299" s="17"/>
      <c r="G299" s="21"/>
      <c r="H299" s="21"/>
      <c r="I299" s="21"/>
      <c r="J299" s="21"/>
    </row>
    <row r="300" spans="5:10">
      <c r="E300" s="21"/>
      <c r="F300" s="17"/>
      <c r="G300" s="21"/>
      <c r="H300" s="21"/>
      <c r="I300" s="21"/>
      <c r="J300" s="21"/>
    </row>
    <row r="301" spans="5:10">
      <c r="E301" s="21"/>
      <c r="F301" s="17"/>
      <c r="G301" s="21"/>
      <c r="H301" s="21"/>
      <c r="I301" s="21"/>
      <c r="J301" s="21"/>
    </row>
    <row r="302" spans="5:10">
      <c r="E302" s="21"/>
      <c r="F302" s="17"/>
      <c r="G302" s="21"/>
      <c r="H302" s="21"/>
      <c r="I302" s="21"/>
      <c r="J302" s="21"/>
    </row>
    <row r="303" spans="5:10">
      <c r="E303" s="21"/>
      <c r="F303" s="17"/>
      <c r="G303" s="21"/>
      <c r="H303" s="21"/>
      <c r="I303" s="21"/>
      <c r="J303" s="21"/>
    </row>
    <row r="304" spans="5:10">
      <c r="E304" s="21"/>
      <c r="F304" s="17"/>
      <c r="G304" s="21"/>
      <c r="H304" s="21"/>
      <c r="I304" s="21"/>
      <c r="J304" s="21"/>
    </row>
    <row r="305" spans="5:10">
      <c r="E305" s="21"/>
      <c r="F305" s="17"/>
      <c r="G305" s="21"/>
      <c r="H305" s="21"/>
      <c r="I305" s="21"/>
      <c r="J305" s="21"/>
    </row>
    <row r="306" spans="5:10">
      <c r="E306" s="21"/>
      <c r="F306" s="17"/>
      <c r="G306" s="21"/>
      <c r="H306" s="21"/>
      <c r="I306" s="21"/>
      <c r="J306" s="21"/>
    </row>
    <row r="307" spans="5:10">
      <c r="E307" s="21"/>
      <c r="F307" s="17"/>
      <c r="G307" s="21"/>
      <c r="H307" s="21"/>
      <c r="I307" s="21"/>
      <c r="J307" s="21"/>
    </row>
    <row r="308" spans="5:10">
      <c r="E308" s="21"/>
      <c r="F308" s="17"/>
      <c r="G308" s="21"/>
      <c r="H308" s="21"/>
      <c r="I308" s="21"/>
      <c r="J308" s="21"/>
    </row>
    <row r="309" spans="5:10">
      <c r="E309" s="21"/>
      <c r="F309" s="17"/>
      <c r="G309" s="21"/>
      <c r="H309" s="21"/>
      <c r="I309" s="21"/>
      <c r="J309" s="21"/>
    </row>
    <row r="310" spans="5:10">
      <c r="E310" s="21"/>
      <c r="F310" s="17"/>
      <c r="G310" s="21"/>
      <c r="H310" s="21"/>
      <c r="I310" s="21"/>
      <c r="J310" s="21"/>
    </row>
    <row r="311" spans="5:10">
      <c r="E311" s="21"/>
      <c r="F311" s="17"/>
      <c r="G311" s="21"/>
      <c r="H311" s="21"/>
      <c r="I311" s="21"/>
      <c r="J311" s="21"/>
    </row>
    <row r="312" spans="5:10">
      <c r="E312" s="21"/>
      <c r="F312" s="17"/>
      <c r="G312" s="21"/>
      <c r="H312" s="21"/>
      <c r="I312" s="21"/>
      <c r="J312" s="21"/>
    </row>
    <row r="313" spans="5:10">
      <c r="E313" s="21"/>
      <c r="F313" s="17"/>
      <c r="G313" s="21"/>
      <c r="H313" s="21"/>
      <c r="I313" s="21"/>
      <c r="J313" s="21"/>
    </row>
    <row r="314" spans="5:10">
      <c r="E314" s="21"/>
      <c r="F314" s="17"/>
      <c r="G314" s="21"/>
      <c r="H314" s="21"/>
      <c r="I314" s="21"/>
      <c r="J314" s="21"/>
    </row>
    <row r="315" spans="5:10">
      <c r="E315" s="21"/>
      <c r="F315" s="17"/>
      <c r="G315" s="21"/>
      <c r="H315" s="21"/>
      <c r="I315" s="21"/>
      <c r="J315" s="21"/>
    </row>
    <row r="316" spans="5:10">
      <c r="E316" s="21"/>
      <c r="F316" s="17"/>
      <c r="G316" s="21"/>
      <c r="H316" s="21"/>
      <c r="I316" s="21"/>
      <c r="J316" s="21"/>
    </row>
    <row r="317" spans="5:10">
      <c r="E317" s="21"/>
      <c r="F317" s="17"/>
      <c r="G317" s="21"/>
      <c r="H317" s="21"/>
      <c r="I317" s="21"/>
      <c r="J317" s="21"/>
    </row>
    <row r="318" spans="5:10">
      <c r="E318" s="21"/>
      <c r="F318" s="17"/>
      <c r="G318" s="21"/>
      <c r="H318" s="21"/>
      <c r="I318" s="21"/>
      <c r="J318" s="21"/>
    </row>
    <row r="319" spans="5:10">
      <c r="E319" s="21"/>
      <c r="F319" s="17"/>
      <c r="G319" s="21"/>
      <c r="H319" s="21"/>
      <c r="I319" s="21"/>
      <c r="J319" s="21"/>
    </row>
    <row r="320" spans="5:10">
      <c r="E320" s="21"/>
      <c r="F320" s="17"/>
      <c r="G320" s="21"/>
      <c r="H320" s="21"/>
      <c r="I320" s="21"/>
      <c r="J320" s="21"/>
    </row>
    <row r="321" spans="5:10">
      <c r="E321" s="21"/>
      <c r="F321" s="17"/>
      <c r="G321" s="21"/>
      <c r="H321" s="21"/>
      <c r="I321" s="21"/>
      <c r="J321" s="21"/>
    </row>
    <row r="322" spans="5:10">
      <c r="E322" s="21"/>
      <c r="F322" s="17"/>
      <c r="G322" s="21"/>
      <c r="H322" s="21"/>
      <c r="I322" s="21"/>
      <c r="J322" s="21"/>
    </row>
    <row r="323" spans="5:10">
      <c r="E323" s="21"/>
      <c r="F323" s="17"/>
      <c r="G323" s="21"/>
      <c r="H323" s="21"/>
      <c r="I323" s="21"/>
      <c r="J323" s="21"/>
    </row>
    <row r="324" spans="5:10">
      <c r="E324" s="21"/>
      <c r="F324" s="17"/>
      <c r="G324" s="21"/>
      <c r="H324" s="21"/>
      <c r="I324" s="21"/>
      <c r="J324" s="21"/>
    </row>
    <row r="325" spans="5:10">
      <c r="E325" s="21"/>
      <c r="F325" s="17"/>
      <c r="G325" s="21"/>
      <c r="H325" s="21"/>
      <c r="I325" s="21"/>
      <c r="J325" s="21"/>
    </row>
    <row r="326" spans="5:10">
      <c r="E326" s="21"/>
      <c r="F326" s="17"/>
      <c r="G326" s="21"/>
      <c r="H326" s="21"/>
      <c r="I326" s="21"/>
      <c r="J326" s="21"/>
    </row>
    <row r="327" spans="5:10">
      <c r="E327" s="21"/>
      <c r="F327" s="17"/>
      <c r="G327" s="21"/>
      <c r="H327" s="21"/>
      <c r="I327" s="21"/>
      <c r="J327" s="21"/>
    </row>
    <row r="328" spans="5:10">
      <c r="E328" s="21"/>
      <c r="F328" s="17"/>
      <c r="G328" s="21"/>
      <c r="H328" s="21"/>
      <c r="I328" s="21"/>
      <c r="J328" s="21"/>
    </row>
    <row r="329" spans="5:10">
      <c r="E329" s="21"/>
      <c r="F329" s="17"/>
      <c r="G329" s="21"/>
      <c r="H329" s="21"/>
      <c r="I329" s="21"/>
      <c r="J329" s="21"/>
    </row>
    <row r="330" spans="5:10">
      <c r="E330" s="21"/>
      <c r="F330" s="17"/>
      <c r="G330" s="21"/>
      <c r="H330" s="21"/>
      <c r="I330" s="21"/>
      <c r="J330" s="21"/>
    </row>
    <row r="331" spans="5:10">
      <c r="E331" s="21"/>
      <c r="F331" s="17"/>
      <c r="G331" s="21"/>
      <c r="H331" s="21"/>
      <c r="I331" s="21"/>
      <c r="J331" s="21"/>
    </row>
    <row r="332" spans="5:10">
      <c r="E332" s="21"/>
      <c r="F332" s="17"/>
      <c r="G332" s="21"/>
      <c r="H332" s="21"/>
      <c r="I332" s="21"/>
      <c r="J332" s="21"/>
    </row>
    <row r="333" spans="5:10">
      <c r="E333" s="21"/>
      <c r="F333" s="17"/>
      <c r="G333" s="21"/>
      <c r="H333" s="21"/>
      <c r="I333" s="21"/>
      <c r="J333" s="21"/>
    </row>
    <row r="334" spans="5:10">
      <c r="E334" s="21"/>
      <c r="F334" s="17"/>
      <c r="G334" s="21"/>
      <c r="H334" s="21"/>
      <c r="I334" s="21"/>
      <c r="J334" s="21"/>
    </row>
    <row r="335" spans="5:10">
      <c r="E335" s="21"/>
      <c r="F335" s="17"/>
      <c r="G335" s="21"/>
      <c r="H335" s="21"/>
      <c r="I335" s="21"/>
      <c r="J335" s="21"/>
    </row>
    <row r="336" spans="5:10">
      <c r="E336" s="21"/>
      <c r="F336" s="17"/>
      <c r="G336" s="21"/>
      <c r="H336" s="21"/>
      <c r="I336" s="21"/>
      <c r="J336" s="21"/>
    </row>
    <row r="337" spans="5:10">
      <c r="E337" s="21"/>
      <c r="F337" s="17"/>
      <c r="G337" s="21"/>
      <c r="H337" s="21"/>
      <c r="I337" s="21"/>
      <c r="J337" s="21"/>
    </row>
    <row r="338" spans="5:10">
      <c r="E338" s="21"/>
      <c r="F338" s="17"/>
      <c r="G338" s="21"/>
      <c r="H338" s="21"/>
      <c r="I338" s="21"/>
      <c r="J338" s="21"/>
    </row>
    <row r="339" spans="5:10">
      <c r="E339" s="21"/>
      <c r="F339" s="17"/>
      <c r="G339" s="21"/>
      <c r="H339" s="21"/>
      <c r="I339" s="21"/>
      <c r="J339" s="21"/>
    </row>
    <row r="340" spans="5:10">
      <c r="E340" s="21"/>
      <c r="F340" s="17"/>
      <c r="G340" s="21"/>
      <c r="H340" s="21"/>
      <c r="I340" s="21"/>
      <c r="J340" s="21"/>
    </row>
    <row r="341" spans="5:10">
      <c r="E341" s="21"/>
      <c r="F341" s="17"/>
      <c r="G341" s="21"/>
      <c r="H341" s="21"/>
      <c r="I341" s="21"/>
      <c r="J341" s="21"/>
    </row>
    <row r="342" spans="5:10">
      <c r="E342" s="21"/>
      <c r="F342" s="17"/>
      <c r="G342" s="21"/>
      <c r="H342" s="21"/>
      <c r="I342" s="21"/>
      <c r="J342" s="21"/>
    </row>
    <row r="343" spans="5:10">
      <c r="E343" s="21"/>
      <c r="F343" s="17"/>
      <c r="G343" s="21"/>
      <c r="H343" s="21"/>
      <c r="I343" s="21"/>
      <c r="J343" s="21"/>
    </row>
    <row r="344" spans="5:10">
      <c r="E344" s="21"/>
      <c r="F344" s="17"/>
      <c r="G344" s="21"/>
      <c r="H344" s="21"/>
      <c r="I344" s="21"/>
      <c r="J344" s="21"/>
    </row>
    <row r="345" spans="5:10">
      <c r="E345" s="21"/>
      <c r="F345" s="17"/>
      <c r="G345" s="21"/>
      <c r="H345" s="21"/>
      <c r="I345" s="21"/>
      <c r="J345" s="21"/>
    </row>
    <row r="346" spans="5:10">
      <c r="E346" s="21"/>
      <c r="F346" s="17"/>
      <c r="G346" s="21"/>
      <c r="H346" s="21"/>
      <c r="I346" s="21"/>
      <c r="J346" s="21"/>
    </row>
    <row r="347" spans="5:10">
      <c r="E347" s="21"/>
      <c r="F347" s="17"/>
      <c r="G347" s="21"/>
      <c r="H347" s="21"/>
      <c r="I347" s="21"/>
      <c r="J347" s="21"/>
    </row>
    <row r="348" spans="5:10">
      <c r="E348" s="21"/>
      <c r="F348" s="17"/>
      <c r="G348" s="21"/>
      <c r="H348" s="21"/>
      <c r="I348" s="21"/>
      <c r="J348" s="21"/>
    </row>
    <row r="349" spans="5:10">
      <c r="E349" s="21"/>
      <c r="F349" s="17"/>
      <c r="G349" s="21"/>
      <c r="H349" s="21"/>
      <c r="I349" s="21"/>
      <c r="J349" s="21"/>
    </row>
    <row r="350" spans="5:10">
      <c r="E350" s="21"/>
      <c r="F350" s="17"/>
      <c r="G350" s="21"/>
      <c r="H350" s="21"/>
      <c r="I350" s="21"/>
      <c r="J350" s="21"/>
    </row>
    <row r="351" spans="5:10">
      <c r="E351" s="21"/>
      <c r="F351" s="17"/>
      <c r="G351" s="21"/>
      <c r="H351" s="21"/>
      <c r="I351" s="21"/>
      <c r="J351" s="21"/>
    </row>
    <row r="352" spans="5:10">
      <c r="E352" s="21"/>
      <c r="F352" s="17"/>
      <c r="G352" s="21"/>
      <c r="H352" s="21"/>
      <c r="I352" s="21"/>
      <c r="J352" s="21"/>
    </row>
    <row r="353" spans="5:10">
      <c r="E353" s="21"/>
      <c r="F353" s="17"/>
      <c r="G353" s="21"/>
      <c r="H353" s="21"/>
      <c r="I353" s="21"/>
      <c r="J353" s="21"/>
    </row>
    <row r="354" spans="5:10">
      <c r="E354" s="21"/>
      <c r="F354" s="17"/>
      <c r="G354" s="21"/>
      <c r="H354" s="21"/>
      <c r="I354" s="21"/>
      <c r="J354" s="21"/>
    </row>
    <row r="355" spans="5:10">
      <c r="E355" s="21"/>
      <c r="F355" s="17"/>
      <c r="G355" s="21"/>
      <c r="H355" s="21"/>
      <c r="I355" s="21"/>
      <c r="J355" s="21"/>
    </row>
    <row r="356" spans="5:10">
      <c r="E356" s="21"/>
      <c r="F356" s="17"/>
      <c r="G356" s="21"/>
      <c r="H356" s="21"/>
      <c r="I356" s="21"/>
      <c r="J356" s="21"/>
    </row>
    <row r="357" spans="5:10">
      <c r="E357" s="21"/>
      <c r="F357" s="17"/>
      <c r="G357" s="21"/>
      <c r="H357" s="21"/>
      <c r="I357" s="21"/>
      <c r="J357" s="21"/>
    </row>
    <row r="358" spans="5:10">
      <c r="E358" s="21"/>
      <c r="F358" s="17"/>
      <c r="G358" s="21"/>
      <c r="H358" s="21"/>
      <c r="I358" s="21"/>
      <c r="J358" s="21"/>
    </row>
    <row r="359" spans="5:10">
      <c r="E359" s="21"/>
      <c r="F359" s="17"/>
      <c r="G359" s="21"/>
      <c r="H359" s="21"/>
      <c r="I359" s="21"/>
      <c r="J359" s="21"/>
    </row>
    <row r="360" spans="5:10">
      <c r="E360" s="21"/>
      <c r="F360" s="17"/>
      <c r="G360" s="21"/>
      <c r="H360" s="21"/>
      <c r="I360" s="21"/>
      <c r="J360" s="21"/>
    </row>
    <row r="361" spans="5:10">
      <c r="E361" s="21"/>
      <c r="F361" s="17"/>
      <c r="G361" s="21"/>
      <c r="H361" s="21"/>
      <c r="I361" s="21"/>
      <c r="J361" s="21"/>
    </row>
    <row r="362" spans="5:10">
      <c r="E362" s="21"/>
      <c r="F362" s="17"/>
      <c r="G362" s="21"/>
      <c r="H362" s="21"/>
      <c r="I362" s="21"/>
      <c r="J362" s="21"/>
    </row>
    <row r="363" spans="5:10">
      <c r="E363" s="21"/>
      <c r="F363" s="17"/>
      <c r="G363" s="21"/>
      <c r="H363" s="21"/>
      <c r="I363" s="21"/>
      <c r="J363" s="21"/>
    </row>
    <row r="364" spans="5:10">
      <c r="E364" s="21"/>
      <c r="F364" s="17"/>
      <c r="G364" s="21"/>
      <c r="H364" s="21"/>
      <c r="I364" s="21"/>
      <c r="J364" s="21"/>
    </row>
    <row r="365" spans="5:10">
      <c r="E365" s="21"/>
      <c r="F365" s="17"/>
      <c r="G365" s="21"/>
      <c r="H365" s="21"/>
      <c r="I365" s="21"/>
      <c r="J365" s="21"/>
    </row>
    <row r="366" spans="5:10">
      <c r="E366" s="21"/>
      <c r="F366" s="17"/>
      <c r="G366" s="21"/>
      <c r="H366" s="21"/>
      <c r="I366" s="21"/>
      <c r="J366" s="21"/>
    </row>
    <row r="367" spans="5:10">
      <c r="E367" s="21"/>
      <c r="F367" s="17"/>
      <c r="G367" s="21"/>
      <c r="H367" s="21"/>
      <c r="I367" s="21"/>
      <c r="J367" s="21"/>
    </row>
    <row r="368" spans="5:10">
      <c r="E368" s="21"/>
      <c r="F368" s="17"/>
      <c r="G368" s="21"/>
      <c r="H368" s="21"/>
      <c r="I368" s="21"/>
      <c r="J368" s="21"/>
    </row>
    <row r="369" spans="5:10">
      <c r="E369" s="21"/>
      <c r="F369" s="17"/>
      <c r="G369" s="21"/>
      <c r="H369" s="21"/>
      <c r="I369" s="21"/>
      <c r="J369" s="21"/>
    </row>
    <row r="370" spans="5:10">
      <c r="E370" s="21"/>
      <c r="F370" s="17"/>
      <c r="G370" s="21"/>
      <c r="H370" s="21"/>
      <c r="I370" s="21"/>
      <c r="J370" s="21"/>
    </row>
    <row r="371" spans="5:10">
      <c r="E371" s="21"/>
      <c r="F371" s="17"/>
      <c r="G371" s="21"/>
      <c r="H371" s="21"/>
      <c r="I371" s="21"/>
      <c r="J371" s="21"/>
    </row>
    <row r="372" spans="5:10">
      <c r="E372" s="21"/>
      <c r="F372" s="17"/>
      <c r="G372" s="21"/>
      <c r="H372" s="21"/>
      <c r="I372" s="21"/>
      <c r="J372" s="21"/>
    </row>
    <row r="373" spans="5:10">
      <c r="E373" s="21"/>
      <c r="F373" s="17"/>
      <c r="G373" s="21"/>
      <c r="H373" s="21"/>
      <c r="I373" s="21"/>
      <c r="J373" s="21"/>
    </row>
    <row r="374" spans="5:10">
      <c r="E374" s="21"/>
      <c r="F374" s="17"/>
      <c r="G374" s="21"/>
      <c r="H374" s="21"/>
      <c r="I374" s="21"/>
      <c r="J374" s="21"/>
    </row>
    <row r="375" spans="5:10">
      <c r="E375" s="21"/>
      <c r="F375" s="17"/>
      <c r="G375" s="21"/>
      <c r="H375" s="21"/>
      <c r="I375" s="21"/>
      <c r="J375" s="21"/>
    </row>
    <row r="376" spans="5:10">
      <c r="E376" s="21"/>
      <c r="F376" s="17"/>
      <c r="G376" s="21"/>
      <c r="H376" s="21"/>
      <c r="I376" s="21"/>
      <c r="J376" s="21"/>
    </row>
    <row r="377" spans="5:10">
      <c r="E377" s="21"/>
      <c r="F377" s="17"/>
      <c r="G377" s="21"/>
      <c r="H377" s="21"/>
      <c r="I377" s="21"/>
      <c r="J377" s="21"/>
    </row>
    <row r="378" spans="5:10">
      <c r="E378" s="21"/>
      <c r="F378" s="17"/>
      <c r="G378" s="21"/>
      <c r="H378" s="21"/>
      <c r="I378" s="21"/>
      <c r="J378" s="21"/>
    </row>
    <row r="379" spans="5:10">
      <c r="E379" s="21"/>
      <c r="F379" s="17"/>
      <c r="G379" s="21"/>
      <c r="H379" s="21"/>
      <c r="I379" s="21"/>
      <c r="J379" s="21"/>
    </row>
    <row r="380" spans="5:10">
      <c r="E380" s="21"/>
      <c r="F380" s="17"/>
      <c r="G380" s="21"/>
      <c r="H380" s="21"/>
      <c r="I380" s="21"/>
      <c r="J380" s="21"/>
    </row>
    <row r="381" spans="5:10">
      <c r="E381" s="21"/>
      <c r="F381" s="17"/>
      <c r="G381" s="21"/>
      <c r="H381" s="21"/>
      <c r="I381" s="21"/>
      <c r="J381" s="21"/>
    </row>
    <row r="382" spans="5:10">
      <c r="E382" s="21"/>
      <c r="F382" s="17"/>
      <c r="G382" s="21"/>
      <c r="H382" s="21"/>
      <c r="I382" s="21"/>
      <c r="J382" s="21"/>
    </row>
    <row r="383" spans="5:10">
      <c r="E383" s="21"/>
      <c r="F383" s="17"/>
      <c r="G383" s="21"/>
      <c r="H383" s="21"/>
      <c r="I383" s="21"/>
      <c r="J383" s="21"/>
    </row>
    <row r="384" spans="5:10">
      <c r="E384" s="21"/>
      <c r="F384" s="17"/>
      <c r="G384" s="21"/>
      <c r="H384" s="21"/>
      <c r="I384" s="21"/>
      <c r="J384" s="21"/>
    </row>
    <row r="385" spans="5:10">
      <c r="E385" s="21"/>
      <c r="F385" s="17"/>
      <c r="G385" s="21"/>
      <c r="H385" s="21"/>
      <c r="I385" s="21"/>
      <c r="J385" s="21"/>
    </row>
    <row r="386" spans="5:10">
      <c r="E386" s="21"/>
      <c r="F386" s="17"/>
      <c r="G386" s="21"/>
      <c r="H386" s="21"/>
      <c r="I386" s="21"/>
      <c r="J386" s="21"/>
    </row>
    <row r="387" spans="5:10">
      <c r="E387" s="21"/>
      <c r="F387" s="17"/>
      <c r="G387" s="21"/>
      <c r="H387" s="21"/>
      <c r="I387" s="21"/>
      <c r="J387" s="21"/>
    </row>
    <row r="388" spans="5:10">
      <c r="E388" s="21"/>
      <c r="F388" s="17"/>
      <c r="G388" s="21"/>
      <c r="H388" s="21"/>
      <c r="I388" s="21"/>
      <c r="J388" s="21"/>
    </row>
    <row r="389" spans="5:10">
      <c r="E389" s="21"/>
      <c r="F389" s="17"/>
      <c r="G389" s="21"/>
      <c r="H389" s="21"/>
      <c r="I389" s="21"/>
      <c r="J389" s="21"/>
    </row>
    <row r="390" spans="5:10">
      <c r="E390" s="21"/>
      <c r="F390" s="17"/>
      <c r="G390" s="21"/>
      <c r="H390" s="21"/>
      <c r="I390" s="21"/>
      <c r="J390" s="21"/>
    </row>
    <row r="391" spans="5:10">
      <c r="E391" s="21"/>
      <c r="F391" s="17"/>
      <c r="G391" s="21"/>
      <c r="H391" s="21"/>
      <c r="I391" s="21"/>
      <c r="J391" s="21"/>
    </row>
    <row r="392" spans="5:10">
      <c r="E392" s="21"/>
      <c r="F392" s="17"/>
      <c r="G392" s="21"/>
      <c r="H392" s="21"/>
      <c r="I392" s="21"/>
      <c r="J392" s="21"/>
    </row>
    <row r="393" spans="5:10">
      <c r="E393" s="21"/>
      <c r="F393" s="17"/>
      <c r="G393" s="21"/>
      <c r="H393" s="21"/>
      <c r="I393" s="21"/>
      <c r="J393" s="21"/>
    </row>
    <row r="394" spans="5:10">
      <c r="E394" s="21"/>
      <c r="F394" s="17"/>
      <c r="G394" s="21"/>
      <c r="H394" s="21"/>
      <c r="I394" s="21"/>
      <c r="J394" s="21"/>
    </row>
    <row r="395" spans="5:10">
      <c r="E395" s="21"/>
      <c r="F395" s="17"/>
      <c r="G395" s="21"/>
      <c r="H395" s="21"/>
      <c r="I395" s="21"/>
      <c r="J395" s="21"/>
    </row>
    <row r="396" spans="5:10">
      <c r="E396" s="21"/>
      <c r="F396" s="17"/>
      <c r="G396" s="21"/>
      <c r="H396" s="21"/>
      <c r="I396" s="21"/>
      <c r="J396" s="21"/>
    </row>
    <row r="397" spans="5:10">
      <c r="E397" s="21"/>
      <c r="F397" s="17"/>
      <c r="G397" s="21"/>
      <c r="H397" s="21"/>
      <c r="I397" s="21"/>
      <c r="J397" s="21"/>
    </row>
    <row r="398" spans="5:10">
      <c r="E398" s="21"/>
      <c r="F398" s="17"/>
      <c r="G398" s="21"/>
      <c r="H398" s="21"/>
      <c r="I398" s="21"/>
      <c r="J398" s="21"/>
    </row>
    <row r="399" spans="5:10">
      <c r="E399" s="21"/>
      <c r="F399" s="17"/>
      <c r="G399" s="21"/>
      <c r="H399" s="21"/>
      <c r="I399" s="21"/>
      <c r="J399" s="21"/>
    </row>
    <row r="400" spans="5:10">
      <c r="E400" s="21"/>
      <c r="F400" s="17"/>
      <c r="G400" s="21"/>
      <c r="H400" s="21"/>
      <c r="I400" s="21"/>
      <c r="J400" s="21"/>
    </row>
    <row r="401" spans="5:10">
      <c r="E401" s="21"/>
      <c r="F401" s="17"/>
      <c r="G401" s="21"/>
      <c r="H401" s="21"/>
      <c r="I401" s="21"/>
      <c r="J401" s="21"/>
    </row>
    <row r="402" spans="5:10">
      <c r="E402" s="21"/>
      <c r="F402" s="17"/>
      <c r="G402" s="21"/>
      <c r="H402" s="21"/>
      <c r="I402" s="21"/>
      <c r="J402" s="21"/>
    </row>
    <row r="403" spans="5:10">
      <c r="E403" s="21"/>
      <c r="F403" s="17"/>
      <c r="G403" s="21"/>
      <c r="H403" s="21"/>
      <c r="I403" s="21"/>
      <c r="J403" s="21"/>
    </row>
    <row r="404" spans="5:10">
      <c r="E404" s="21"/>
      <c r="F404" s="17"/>
      <c r="G404" s="21"/>
      <c r="H404" s="21"/>
      <c r="I404" s="21"/>
      <c r="J404" s="21"/>
    </row>
    <row r="405" spans="5:10">
      <c r="E405" s="21"/>
      <c r="F405" s="17"/>
      <c r="G405" s="21"/>
      <c r="H405" s="21"/>
      <c r="I405" s="21"/>
      <c r="J405" s="21"/>
    </row>
    <row r="406" spans="5:10">
      <c r="E406" s="21"/>
      <c r="F406" s="17"/>
      <c r="G406" s="21"/>
      <c r="H406" s="21"/>
      <c r="I406" s="21"/>
      <c r="J406" s="21"/>
    </row>
    <row r="407" spans="5:10">
      <c r="E407" s="21"/>
      <c r="F407" s="17"/>
      <c r="G407" s="21"/>
      <c r="H407" s="21"/>
      <c r="I407" s="21"/>
      <c r="J407" s="21"/>
    </row>
    <row r="408" spans="5:10">
      <c r="E408" s="21"/>
      <c r="F408" s="17"/>
      <c r="G408" s="21"/>
      <c r="H408" s="21"/>
      <c r="I408" s="21"/>
      <c r="J408" s="21"/>
    </row>
    <row r="409" spans="5:10">
      <c r="E409" s="21"/>
      <c r="F409" s="17"/>
      <c r="G409" s="21"/>
      <c r="H409" s="21"/>
      <c r="I409" s="21"/>
      <c r="J409" s="21"/>
    </row>
    <row r="410" spans="5:10">
      <c r="E410" s="21"/>
      <c r="F410" s="17"/>
      <c r="G410" s="21"/>
      <c r="H410" s="21"/>
      <c r="I410" s="21"/>
      <c r="J410" s="21"/>
    </row>
    <row r="411" spans="5:10">
      <c r="E411" s="21"/>
      <c r="F411" s="17"/>
      <c r="G411" s="21"/>
      <c r="H411" s="21"/>
      <c r="I411" s="21"/>
      <c r="J411" s="21"/>
    </row>
    <row r="412" spans="5:10">
      <c r="E412" s="21"/>
      <c r="F412" s="17"/>
      <c r="G412" s="21"/>
      <c r="H412" s="21"/>
      <c r="I412" s="21"/>
      <c r="J412" s="21"/>
    </row>
    <row r="413" spans="5:10">
      <c r="E413" s="21"/>
      <c r="F413" s="17"/>
      <c r="G413" s="21"/>
      <c r="H413" s="21"/>
      <c r="I413" s="21"/>
      <c r="J413" s="21"/>
    </row>
    <row r="414" spans="5:10">
      <c r="E414" s="21"/>
      <c r="F414" s="17"/>
      <c r="G414" s="21"/>
      <c r="H414" s="21"/>
      <c r="I414" s="21"/>
      <c r="J414" s="21"/>
    </row>
    <row r="415" spans="5:10">
      <c r="E415" s="21"/>
      <c r="F415" s="17"/>
      <c r="G415" s="21"/>
      <c r="H415" s="21"/>
      <c r="I415" s="21"/>
      <c r="J415" s="21"/>
    </row>
    <row r="416" spans="5:10">
      <c r="E416" s="21"/>
      <c r="F416" s="17"/>
      <c r="G416" s="21"/>
      <c r="H416" s="21"/>
      <c r="I416" s="21"/>
      <c r="J416" s="21"/>
    </row>
    <row r="417" spans="5:10">
      <c r="E417" s="21"/>
      <c r="F417" s="17"/>
      <c r="G417" s="21"/>
      <c r="H417" s="21"/>
      <c r="I417" s="21"/>
      <c r="J417" s="21"/>
    </row>
    <row r="418" spans="5:10">
      <c r="E418" s="21"/>
      <c r="F418" s="17"/>
      <c r="G418" s="21"/>
      <c r="H418" s="21"/>
      <c r="I418" s="21"/>
      <c r="J418" s="21"/>
    </row>
    <row r="419" spans="5:10">
      <c r="E419" s="21"/>
      <c r="F419" s="17"/>
      <c r="G419" s="21"/>
      <c r="H419" s="21"/>
      <c r="I419" s="21"/>
      <c r="J419" s="21"/>
    </row>
    <row r="420" spans="5:10">
      <c r="E420" s="21"/>
      <c r="F420" s="17"/>
      <c r="G420" s="21"/>
      <c r="H420" s="21"/>
      <c r="I420" s="21"/>
      <c r="J420" s="21"/>
    </row>
    <row r="421" spans="5:10">
      <c r="E421" s="21"/>
      <c r="F421" s="17"/>
      <c r="G421" s="21"/>
      <c r="H421" s="21"/>
      <c r="I421" s="21"/>
      <c r="J421" s="21"/>
    </row>
    <row r="422" spans="5:10">
      <c r="E422" s="21"/>
      <c r="F422" s="17"/>
      <c r="G422" s="21"/>
      <c r="H422" s="21"/>
      <c r="I422" s="21"/>
      <c r="J422" s="21"/>
    </row>
    <row r="423" spans="5:10">
      <c r="E423" s="21"/>
      <c r="F423" s="17"/>
      <c r="G423" s="21"/>
      <c r="H423" s="21"/>
      <c r="I423" s="21"/>
      <c r="J423" s="21"/>
    </row>
    <row r="424" spans="5:10">
      <c r="E424" s="21"/>
      <c r="F424" s="17"/>
      <c r="G424" s="21"/>
      <c r="H424" s="21"/>
      <c r="I424" s="21"/>
      <c r="J424" s="21"/>
    </row>
    <row r="425" spans="5:10">
      <c r="E425" s="21"/>
      <c r="F425" s="17"/>
      <c r="G425" s="21"/>
      <c r="H425" s="21"/>
      <c r="I425" s="21"/>
      <c r="J425" s="21"/>
    </row>
    <row r="426" spans="5:10">
      <c r="E426" s="21"/>
      <c r="F426" s="17"/>
      <c r="G426" s="21"/>
      <c r="H426" s="21"/>
      <c r="I426" s="21"/>
      <c r="J426" s="21"/>
    </row>
    <row r="427" spans="5:10">
      <c r="E427" s="21"/>
      <c r="F427" s="17"/>
      <c r="G427" s="21"/>
      <c r="H427" s="21"/>
      <c r="I427" s="21"/>
      <c r="J427" s="21"/>
    </row>
    <row r="428" spans="5:10">
      <c r="E428" s="21"/>
      <c r="F428" s="17"/>
      <c r="G428" s="21"/>
      <c r="H428" s="21"/>
      <c r="I428" s="21"/>
      <c r="J428" s="21"/>
    </row>
    <row r="429" spans="5:10">
      <c r="E429" s="21"/>
      <c r="F429" s="17"/>
      <c r="G429" s="21"/>
      <c r="H429" s="21"/>
      <c r="I429" s="21"/>
      <c r="J429" s="21"/>
    </row>
    <row r="430" spans="5:10">
      <c r="E430" s="21"/>
      <c r="F430" s="17"/>
      <c r="G430" s="21"/>
      <c r="H430" s="21"/>
      <c r="I430" s="21"/>
      <c r="J430" s="21"/>
    </row>
    <row r="431" spans="5:10">
      <c r="E431" s="21"/>
      <c r="F431" s="17"/>
      <c r="G431" s="21"/>
      <c r="H431" s="21"/>
      <c r="I431" s="21"/>
      <c r="J431" s="21"/>
    </row>
    <row r="432" spans="5: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sheetData>
  <dataConsolidate/>
  <mergeCells count="48">
    <mergeCell ref="H270:H271"/>
    <mergeCell ref="I270:I271"/>
    <mergeCell ref="A272:B272"/>
    <mergeCell ref="A270:B271"/>
    <mergeCell ref="C270:D271"/>
    <mergeCell ref="E270:E271"/>
    <mergeCell ref="F270:F271"/>
    <mergeCell ref="G270:G271"/>
    <mergeCell ref="Z170:AB170"/>
    <mergeCell ref="Z171:AG171"/>
    <mergeCell ref="B190:D190"/>
    <mergeCell ref="B195:D195"/>
    <mergeCell ref="B199:D199"/>
    <mergeCell ref="B6:D6"/>
    <mergeCell ref="A1:J1"/>
    <mergeCell ref="A2:J2"/>
    <mergeCell ref="B3:D3"/>
    <mergeCell ref="B4:D4"/>
    <mergeCell ref="B5:D5"/>
    <mergeCell ref="Z167:AG167"/>
    <mergeCell ref="AH120:AO120"/>
    <mergeCell ref="B7:D7"/>
    <mergeCell ref="A9:A11"/>
    <mergeCell ref="B9:B10"/>
    <mergeCell ref="C9:C10"/>
    <mergeCell ref="A13:J13"/>
    <mergeCell ref="T15:X15"/>
    <mergeCell ref="Z120:AF120"/>
    <mergeCell ref="AH123:AJ123"/>
    <mergeCell ref="S160:U161"/>
    <mergeCell ref="T69:X69"/>
    <mergeCell ref="T95:X95"/>
    <mergeCell ref="T120:X120"/>
    <mergeCell ref="M165:T165"/>
    <mergeCell ref="M166:O166"/>
    <mergeCell ref="M167:O167"/>
    <mergeCell ref="B203:D203"/>
    <mergeCell ref="B207:D207"/>
    <mergeCell ref="A266:B266"/>
    <mergeCell ref="A267:B267"/>
    <mergeCell ref="B217:D217"/>
    <mergeCell ref="L257:R258"/>
    <mergeCell ref="B264:D264"/>
    <mergeCell ref="B225:C225"/>
    <mergeCell ref="B226:C226"/>
    <mergeCell ref="B227:C227"/>
    <mergeCell ref="B237:D237"/>
    <mergeCell ref="B255:D255"/>
  </mergeCells>
  <dataValidations count="3">
    <dataValidation type="list" allowBlank="1" showInputMessage="1" showErrorMessage="1" sqref="B19 B25 B31 B37 B43 B49 B55 B61 B74 B81 B88 B99 B106 B113 B126 B133 B140 B147 B154 B166 B171 B176 B194 B198 B202 B206 A210:A216 D259:D263 D221:D223 D225:D227 D229:D230 D232:D236 D240 D242:D244 D246:D247 D249:D253" xr:uid="{00000000-0002-0000-1F00-000000000000}">
      <formula1>$U$1:$U$3</formula1>
    </dataValidation>
    <dataValidation type="list" allowBlank="1" showInputMessage="1" showErrorMessage="1" promptTitle="College" prompt="Choose college for graduate student.  If tuition is not allowed by sponsor, choose Not Allowed." sqref="C132:C136 C139:C143 C146:C150 C153:C157 C125:C129" xr:uid="{00000000-0002-0000-1F00-000001000000}">
      <formula1>$AH$126:$AH$161</formula1>
    </dataValidation>
    <dataValidation allowBlank="1" sqref="B228:B236" xr:uid="{00000000-0002-0000-1F00-000002000000}"/>
  </dataValidations>
  <pageMargins left="0.25" right="0.25" top="0.75" bottom="0.75" header="0.3" footer="0.3"/>
  <pageSetup scale="89" fitToHeight="0"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pageSetUpPr fitToPage="1"/>
  </sheetPr>
  <dimension ref="A1:AR542"/>
  <sheetViews>
    <sheetView zoomScale="90" zoomScaleNormal="90" workbookViewId="0">
      <selection sqref="A1:O1"/>
    </sheetView>
  </sheetViews>
  <sheetFormatPr defaultColWidth="9.109375" defaultRowHeight="13.2"/>
  <cols>
    <col min="1" max="1" width="30.109375" customWidth="1"/>
    <col min="2" max="2" width="24" customWidth="1"/>
    <col min="3" max="3" width="35.44140625" bestFit="1" customWidth="1"/>
    <col min="4" max="4" width="15.5546875" customWidth="1"/>
    <col min="5" max="5" width="14.6640625" customWidth="1"/>
    <col min="6" max="6" width="14.6640625" style="4" customWidth="1"/>
    <col min="7" max="10" width="14.6640625" customWidth="1"/>
    <col min="11" max="11" width="10.33203125" customWidth="1"/>
    <col min="12" max="12" width="15.6640625" customWidth="1"/>
    <col min="13" max="13" width="16.5546875" customWidth="1"/>
    <col min="14" max="25" width="10.6640625" customWidth="1"/>
    <col min="26" max="26" width="17.88671875" customWidth="1"/>
    <col min="27" max="27" width="18.109375" customWidth="1"/>
    <col min="28" max="33" width="10.6640625" customWidth="1"/>
    <col min="34" max="34" width="36.6640625" bestFit="1" customWidth="1"/>
  </cols>
  <sheetData>
    <row r="1" spans="1:24" s="111" customFormat="1" ht="17.399999999999999">
      <c r="A1" s="611" t="s">
        <v>200</v>
      </c>
      <c r="B1" s="611"/>
      <c r="C1" s="611"/>
      <c r="D1" s="611"/>
      <c r="E1" s="611"/>
      <c r="F1" s="611"/>
      <c r="G1" s="611"/>
      <c r="H1" s="611"/>
      <c r="I1" s="611"/>
      <c r="J1" s="611"/>
      <c r="K1" s="108"/>
      <c r="M1" s="565"/>
      <c r="N1" s="110"/>
      <c r="O1" s="110"/>
      <c r="P1" s="109"/>
      <c r="U1" s="111" t="s">
        <v>328</v>
      </c>
    </row>
    <row r="2" spans="1:24" s="111" customFormat="1" ht="15">
      <c r="A2" s="697" t="s">
        <v>110</v>
      </c>
      <c r="B2" s="697"/>
      <c r="C2" s="697"/>
      <c r="D2" s="697"/>
      <c r="E2" s="697"/>
      <c r="F2" s="697"/>
      <c r="G2" s="697"/>
      <c r="H2" s="697"/>
      <c r="I2" s="697"/>
      <c r="J2" s="697"/>
      <c r="K2" s="1"/>
      <c r="L2" s="1"/>
      <c r="M2" s="1"/>
      <c r="N2" s="1"/>
      <c r="O2" s="1"/>
      <c r="P2" s="1"/>
      <c r="Q2" s="1"/>
      <c r="U2" s="111" t="s">
        <v>329</v>
      </c>
    </row>
    <row r="3" spans="1:24" s="111" customFormat="1" ht="15.6">
      <c r="A3" s="108" t="s">
        <v>79</v>
      </c>
      <c r="B3" s="643">
        <v>2104048</v>
      </c>
      <c r="C3" s="643"/>
      <c r="D3" s="643"/>
      <c r="G3" s="108"/>
      <c r="I3" s="108"/>
      <c r="J3" s="130"/>
      <c r="K3" s="108"/>
      <c r="L3" s="110"/>
      <c r="M3" s="110"/>
      <c r="N3" s="110"/>
      <c r="O3" s="110"/>
      <c r="P3" s="110"/>
      <c r="Q3" s="109"/>
      <c r="U3" s="111" t="s">
        <v>330</v>
      </c>
    </row>
    <row r="4" spans="1:24" s="111" customFormat="1" ht="15.6">
      <c r="A4" s="108" t="s">
        <v>70</v>
      </c>
      <c r="B4" s="681" t="s">
        <v>346</v>
      </c>
      <c r="C4" s="681"/>
      <c r="D4" s="681"/>
    </row>
    <row r="5" spans="1:24" s="111" customFormat="1" ht="15.6">
      <c r="A5" s="108" t="s">
        <v>84</v>
      </c>
      <c r="B5" s="681" t="s">
        <v>344</v>
      </c>
      <c r="C5" s="681"/>
      <c r="D5" s="681"/>
      <c r="F5" s="109"/>
      <c r="K5" s="108"/>
    </row>
    <row r="6" spans="1:24" s="111" customFormat="1" ht="15.6">
      <c r="A6" s="108" t="s">
        <v>182</v>
      </c>
      <c r="B6" s="609"/>
      <c r="C6" s="609"/>
      <c r="D6" s="609"/>
      <c r="K6" s="108"/>
    </row>
    <row r="7" spans="1:24" s="111" customFormat="1" ht="15.6">
      <c r="A7" s="108" t="s">
        <v>248</v>
      </c>
      <c r="B7" s="644"/>
      <c r="C7" s="644"/>
      <c r="D7" s="644"/>
      <c r="K7" s="108"/>
    </row>
    <row r="8" spans="1:24" s="111" customFormat="1" ht="15.6">
      <c r="A8" s="108"/>
      <c r="B8" s="130"/>
      <c r="C8" s="130"/>
      <c r="D8" s="130"/>
      <c r="F8" s="109"/>
      <c r="K8" s="108"/>
      <c r="L8" s="293"/>
    </row>
    <row r="9" spans="1:24" s="111" customFormat="1" ht="15.6">
      <c r="A9" s="683" t="s">
        <v>331</v>
      </c>
      <c r="B9" s="684" t="s">
        <v>332</v>
      </c>
      <c r="C9" s="684" t="s">
        <v>333</v>
      </c>
      <c r="D9" s="130"/>
      <c r="F9" s="109"/>
      <c r="K9" s="108"/>
      <c r="L9" s="293"/>
    </row>
    <row r="10" spans="1:24" s="111" customFormat="1" ht="15.6">
      <c r="A10" s="683"/>
      <c r="B10" s="684"/>
      <c r="C10" s="684"/>
      <c r="D10" s="130"/>
      <c r="F10" s="109"/>
      <c r="K10" s="108"/>
      <c r="L10" s="293"/>
    </row>
    <row r="11" spans="1:24" s="111" customFormat="1" ht="15.6">
      <c r="A11" s="683"/>
      <c r="B11" s="493">
        <f>J19+J22</f>
        <v>0</v>
      </c>
      <c r="C11" s="493">
        <v>0</v>
      </c>
      <c r="D11" s="495"/>
      <c r="F11" s="109"/>
      <c r="K11" s="108"/>
      <c r="L11" s="293"/>
    </row>
    <row r="12" spans="1:24" s="111" customFormat="1" ht="16.2" thickBot="1">
      <c r="A12" s="108"/>
      <c r="B12" s="130"/>
      <c r="C12" s="130"/>
      <c r="D12" s="130"/>
      <c r="F12" s="109"/>
      <c r="K12" s="108"/>
      <c r="L12" s="293"/>
    </row>
    <row r="13" spans="1:24" ht="15" customHeight="1" thickBot="1">
      <c r="A13" s="612" t="s">
        <v>183</v>
      </c>
      <c r="B13" s="612"/>
      <c r="C13" s="612"/>
      <c r="D13" s="612"/>
      <c r="E13" s="612"/>
      <c r="F13" s="612"/>
      <c r="G13" s="612"/>
      <c r="H13" s="612"/>
      <c r="I13" s="612"/>
      <c r="J13" s="612"/>
      <c r="K13" s="107"/>
      <c r="M13" s="37" t="s">
        <v>74</v>
      </c>
      <c r="N13" s="38"/>
      <c r="O13" s="39"/>
      <c r="P13" s="225">
        <f>'Cumulative Budget Request '!Q6</f>
        <v>566</v>
      </c>
    </row>
    <row r="14" spans="1:24" ht="13.8" thickBot="1">
      <c r="J14" s="33"/>
      <c r="M14" s="40" t="s">
        <v>75</v>
      </c>
      <c r="N14" s="41"/>
      <c r="O14" s="41"/>
      <c r="P14" s="226">
        <f>'Cumulative Budget Request '!Q7</f>
        <v>0.03</v>
      </c>
    </row>
    <row r="15" spans="1:24">
      <c r="A15" s="1" t="s">
        <v>16</v>
      </c>
      <c r="C15" s="58"/>
      <c r="D15" s="58"/>
      <c r="E15" s="8"/>
      <c r="F15" s="8"/>
      <c r="G15" s="8"/>
      <c r="H15" s="8"/>
      <c r="I15" s="8"/>
      <c r="J15" s="45"/>
      <c r="L15" s="58" t="s">
        <v>118</v>
      </c>
      <c r="M15" s="71" t="s">
        <v>80</v>
      </c>
      <c r="N15" s="71"/>
      <c r="O15" s="71" t="s">
        <v>245</v>
      </c>
      <c r="P15" s="71" t="s">
        <v>108</v>
      </c>
      <c r="Q15" s="71" t="s">
        <v>18</v>
      </c>
      <c r="R15" s="71"/>
      <c r="T15" s="660" t="s">
        <v>116</v>
      </c>
      <c r="U15" s="660"/>
      <c r="V15" s="660"/>
      <c r="W15" s="660"/>
      <c r="X15" s="660"/>
    </row>
    <row r="16" spans="1:24">
      <c r="A16" s="1" t="s">
        <v>17</v>
      </c>
      <c r="C16" s="92"/>
      <c r="D16" s="92"/>
      <c r="E16" s="18" t="s">
        <v>2</v>
      </c>
      <c r="F16" s="18" t="s">
        <v>3</v>
      </c>
      <c r="G16" s="18" t="s">
        <v>4</v>
      </c>
      <c r="H16" s="18" t="s">
        <v>8</v>
      </c>
      <c r="I16" s="18" t="s">
        <v>9</v>
      </c>
      <c r="J16" s="46" t="s">
        <v>1</v>
      </c>
      <c r="L16" s="78" t="s">
        <v>117</v>
      </c>
      <c r="M16" s="46" t="s">
        <v>15</v>
      </c>
      <c r="N16" s="46" t="s">
        <v>245</v>
      </c>
      <c r="O16" s="46" t="s">
        <v>101</v>
      </c>
      <c r="P16" s="46" t="s">
        <v>109</v>
      </c>
      <c r="Q16" s="46" t="s">
        <v>111</v>
      </c>
      <c r="R16" s="46" t="s">
        <v>101</v>
      </c>
      <c r="S16" s="23"/>
      <c r="T16" s="24" t="s">
        <v>31</v>
      </c>
      <c r="U16" s="15" t="s">
        <v>32</v>
      </c>
      <c r="V16" s="15" t="s">
        <v>33</v>
      </c>
      <c r="W16" s="15" t="s">
        <v>34</v>
      </c>
      <c r="X16" s="15" t="s">
        <v>35</v>
      </c>
    </row>
    <row r="17" spans="1:28">
      <c r="A17" s="58" t="s">
        <v>61</v>
      </c>
      <c r="B17" s="58" t="s">
        <v>62</v>
      </c>
      <c r="D17" s="4"/>
      <c r="E17" s="3"/>
      <c r="F17" s="3"/>
      <c r="G17" s="3"/>
      <c r="H17" s="3"/>
      <c r="I17" s="3"/>
      <c r="J17" s="47"/>
      <c r="L17" s="24"/>
      <c r="M17" s="63"/>
      <c r="N17" s="63"/>
      <c r="O17" s="63"/>
      <c r="P17" s="229"/>
      <c r="Q17" s="63"/>
      <c r="R17" s="229"/>
      <c r="S17" s="3"/>
      <c r="T17" s="24"/>
      <c r="U17" s="15"/>
      <c r="V17" s="15"/>
      <c r="W17" s="15"/>
      <c r="X17" s="15"/>
      <c r="Y17" s="4"/>
      <c r="Z17" s="4"/>
      <c r="AA17" s="4"/>
      <c r="AB17" s="4"/>
    </row>
    <row r="18" spans="1:28">
      <c r="A18" s="103"/>
      <c r="B18" s="15" t="s">
        <v>334</v>
      </c>
      <c r="D18" s="34" t="s">
        <v>121</v>
      </c>
      <c r="E18" s="100">
        <f>ROUND($Q18*$R18,6)</f>
        <v>0</v>
      </c>
      <c r="F18" s="100">
        <f>ROUND($Q19*$R19,6)</f>
        <v>0</v>
      </c>
      <c r="G18" s="100">
        <f>ROUND($Q20*$R20,6)</f>
        <v>0</v>
      </c>
      <c r="H18" s="100">
        <f>ROUND($Q21*$R21,6)</f>
        <v>0</v>
      </c>
      <c r="I18" s="100">
        <f>ROUND($Q22*$R22,6)</f>
        <v>0</v>
      </c>
      <c r="J18" s="47"/>
      <c r="L18" s="150">
        <v>0</v>
      </c>
      <c r="M18" s="230">
        <f>ROUND(L18/12,2)</f>
        <v>0</v>
      </c>
      <c r="N18" s="230">
        <v>0</v>
      </c>
      <c r="O18" s="224">
        <v>0</v>
      </c>
      <c r="P18" s="227">
        <v>1.03</v>
      </c>
      <c r="Q18" s="228">
        <v>0</v>
      </c>
      <c r="R18" s="224">
        <v>12</v>
      </c>
      <c r="S18" s="3"/>
      <c r="T18" s="25" t="e">
        <f>(E20+E21)/E19</f>
        <v>#DIV/0!</v>
      </c>
      <c r="U18" s="25" t="e">
        <f>(F20+F21)/F19</f>
        <v>#DIV/0!</v>
      </c>
      <c r="V18" s="25" t="e">
        <f>(G20+G21)/G19</f>
        <v>#DIV/0!</v>
      </c>
      <c r="W18" s="25" t="e">
        <f>(H20+H21)/H19</f>
        <v>#DIV/0!</v>
      </c>
      <c r="X18" s="25" t="e">
        <f>(I20+I21)/I19</f>
        <v>#DIV/0!</v>
      </c>
      <c r="Y18" s="4"/>
      <c r="Z18" s="4"/>
      <c r="AA18" s="4"/>
      <c r="AB18" s="4"/>
    </row>
    <row r="19" spans="1:28">
      <c r="B19" s="29" t="s">
        <v>328</v>
      </c>
      <c r="C19" s="100"/>
      <c r="D19" s="74" t="s">
        <v>15</v>
      </c>
      <c r="E19" s="57">
        <f>ROUND((M18+N18)*E18*P18,0)</f>
        <v>0</v>
      </c>
      <c r="F19" s="57">
        <f>ROUND((M18+N18)*F18*P18*P19,0)</f>
        <v>0</v>
      </c>
      <c r="G19" s="57">
        <f>ROUND((M18+N18)*G18*P18*P19*P20,0)</f>
        <v>0</v>
      </c>
      <c r="H19" s="57">
        <f>ROUND((M18+N18)*H18*P18*P19*P20*P21,0)</f>
        <v>0</v>
      </c>
      <c r="I19" s="57">
        <f>ROUND((M18+N18)*I18*P18*P19*P20*P21*P22,0)</f>
        <v>0</v>
      </c>
      <c r="J19" s="172">
        <f>SUM(E19:I19)</f>
        <v>0</v>
      </c>
      <c r="L19" s="231"/>
      <c r="M19" s="63"/>
      <c r="N19" s="63"/>
      <c r="O19" s="63"/>
      <c r="P19" s="227">
        <v>1.03</v>
      </c>
      <c r="Q19" s="228">
        <v>0</v>
      </c>
      <c r="R19" s="224">
        <v>12</v>
      </c>
      <c r="S19" s="17"/>
    </row>
    <row r="20" spans="1:28">
      <c r="A20" s="10"/>
      <c r="B20" s="4"/>
      <c r="C20" s="100"/>
      <c r="D20" s="74" t="s">
        <v>30</v>
      </c>
      <c r="E20" s="57">
        <f>ROUND(E19*$P$13,0)</f>
        <v>0</v>
      </c>
      <c r="F20" s="57">
        <f>ROUND(F19*$P$13,0)</f>
        <v>0</v>
      </c>
      <c r="G20" s="57">
        <f>ROUND(G19*$P$13,0)</f>
        <v>0</v>
      </c>
      <c r="H20" s="57">
        <f>ROUND(H19*$P$13,0)</f>
        <v>0</v>
      </c>
      <c r="I20" s="57">
        <f>ROUND(I19*$P$13,0)</f>
        <v>0</v>
      </c>
      <c r="J20" s="172">
        <f>SUM(E20:I20)</f>
        <v>0</v>
      </c>
      <c r="L20" s="231"/>
      <c r="M20" s="63"/>
      <c r="N20" s="63"/>
      <c r="O20" s="63"/>
      <c r="P20" s="227">
        <v>1.03</v>
      </c>
      <c r="Q20" s="228">
        <v>0</v>
      </c>
      <c r="R20" s="224">
        <v>12</v>
      </c>
      <c r="S20" s="17"/>
      <c r="T20" s="25"/>
      <c r="U20" s="25"/>
      <c r="V20" s="25"/>
      <c r="W20" s="25"/>
      <c r="X20" s="25"/>
    </row>
    <row r="21" spans="1:28" ht="15">
      <c r="A21" s="10"/>
      <c r="B21" s="4"/>
      <c r="C21" s="100"/>
      <c r="D21" s="74" t="s">
        <v>29</v>
      </c>
      <c r="E21" s="184">
        <f>ROUND($P$14*E18,0)</f>
        <v>0</v>
      </c>
      <c r="F21" s="184">
        <f>ROUND($P$14*F18,0)</f>
        <v>0</v>
      </c>
      <c r="G21" s="184">
        <f>ROUND($P$14*G18,0)</f>
        <v>0</v>
      </c>
      <c r="H21" s="184">
        <f>ROUND($P$14*H18,0)</f>
        <v>0</v>
      </c>
      <c r="I21" s="184">
        <f>ROUND($P$14*I18,0)</f>
        <v>0</v>
      </c>
      <c r="J21" s="181">
        <f>SUM(E21:I21)</f>
        <v>0</v>
      </c>
      <c r="L21" s="231"/>
      <c r="M21" s="63"/>
      <c r="N21" s="63"/>
      <c r="O21" s="63"/>
      <c r="P21" s="227">
        <v>1.03</v>
      </c>
      <c r="Q21" s="228">
        <v>0</v>
      </c>
      <c r="R21" s="224">
        <v>12</v>
      </c>
      <c r="S21" s="17"/>
      <c r="T21" s="25"/>
      <c r="U21" s="25"/>
      <c r="V21" s="25"/>
      <c r="W21" s="25"/>
      <c r="X21" s="25"/>
    </row>
    <row r="22" spans="1:28">
      <c r="A22" s="10"/>
      <c r="B22" s="4"/>
      <c r="C22" s="100"/>
      <c r="D22" s="77" t="s">
        <v>171</v>
      </c>
      <c r="E22" s="185">
        <f>SUM(E20:E21)</f>
        <v>0</v>
      </c>
      <c r="F22" s="185">
        <f t="shared" ref="F22:I22" si="0">SUM(F20:F21)</f>
        <v>0</v>
      </c>
      <c r="G22" s="185">
        <f t="shared" si="0"/>
        <v>0</v>
      </c>
      <c r="H22" s="185">
        <f t="shared" si="0"/>
        <v>0</v>
      </c>
      <c r="I22" s="185">
        <f t="shared" si="0"/>
        <v>0</v>
      </c>
      <c r="J22" s="186">
        <f>SUM(J20:J21)</f>
        <v>0</v>
      </c>
      <c r="L22" s="231"/>
      <c r="M22" s="63"/>
      <c r="N22" s="63"/>
      <c r="O22" s="63"/>
      <c r="P22" s="227">
        <v>1.03</v>
      </c>
      <c r="Q22" s="228">
        <v>0</v>
      </c>
      <c r="R22" s="224">
        <v>12</v>
      </c>
      <c r="S22" s="17"/>
      <c r="T22" s="25"/>
      <c r="U22" s="25"/>
      <c r="V22" s="25"/>
      <c r="W22" s="25"/>
      <c r="X22" s="25"/>
    </row>
    <row r="23" spans="1:28">
      <c r="A23" s="10"/>
      <c r="B23" s="4"/>
      <c r="C23" s="100"/>
      <c r="D23" s="74"/>
      <c r="E23" s="17"/>
      <c r="F23" s="17"/>
      <c r="G23" s="17"/>
      <c r="H23" s="17"/>
      <c r="I23" s="17"/>
      <c r="J23" s="26"/>
      <c r="L23" s="231"/>
      <c r="M23" s="63"/>
      <c r="N23" s="63"/>
      <c r="O23" s="63"/>
      <c r="P23" s="32"/>
      <c r="Q23" s="63"/>
      <c r="R23" s="32"/>
      <c r="S23" s="17"/>
      <c r="T23" s="5"/>
      <c r="U23" s="4"/>
    </row>
    <row r="24" spans="1:28">
      <c r="A24" s="494"/>
      <c r="B24" s="15" t="s">
        <v>334</v>
      </c>
      <c r="C24" s="101"/>
      <c r="D24" s="34" t="s">
        <v>121</v>
      </c>
      <c r="E24" s="100">
        <f>ROUND($Q24*$R24,6)</f>
        <v>0</v>
      </c>
      <c r="F24" s="100">
        <f>ROUND($Q25*$R25,6)</f>
        <v>0</v>
      </c>
      <c r="G24" s="100">
        <f>ROUND($Q26*$R26,6)</f>
        <v>0</v>
      </c>
      <c r="H24" s="100">
        <f>ROUND($Q27*$R27,6)</f>
        <v>0</v>
      </c>
      <c r="I24" s="100">
        <f>ROUND($Q28*$R28,6)</f>
        <v>0</v>
      </c>
      <c r="J24" s="47"/>
      <c r="L24" s="150">
        <v>0</v>
      </c>
      <c r="M24" s="230">
        <f>ROUND(L24/12,2)</f>
        <v>0</v>
      </c>
      <c r="N24" s="230">
        <v>0</v>
      </c>
      <c r="O24" s="224">
        <v>0</v>
      </c>
      <c r="P24" s="227">
        <v>1.03</v>
      </c>
      <c r="Q24" s="228">
        <v>0</v>
      </c>
      <c r="R24" s="76">
        <f>$R$18</f>
        <v>12</v>
      </c>
      <c r="S24" s="3"/>
      <c r="T24" s="25" t="e">
        <f>(E26+E27)/E25</f>
        <v>#DIV/0!</v>
      </c>
      <c r="U24" s="25" t="e">
        <f>(F26+F27)/F25</f>
        <v>#DIV/0!</v>
      </c>
      <c r="V24" s="25" t="e">
        <f>(G26+G27)/G25</f>
        <v>#DIV/0!</v>
      </c>
      <c r="W24" s="25" t="e">
        <f>(H26+H27)/H25</f>
        <v>#DIV/0!</v>
      </c>
      <c r="X24" s="25" t="e">
        <f>(I26+I27)/I25</f>
        <v>#DIV/0!</v>
      </c>
    </row>
    <row r="25" spans="1:28">
      <c r="A25" s="10"/>
      <c r="B25" s="29" t="s">
        <v>328</v>
      </c>
      <c r="C25" s="100"/>
      <c r="D25" s="74" t="s">
        <v>15</v>
      </c>
      <c r="E25" s="57">
        <f>ROUND((M24+N24)*E24*P24,0)</f>
        <v>0</v>
      </c>
      <c r="F25" s="57">
        <f>ROUND((M24+N24)*F24*P24*P25,0)</f>
        <v>0</v>
      </c>
      <c r="G25" s="57">
        <f>ROUND((M24+N24)*G24*P24*P25*P26,0)</f>
        <v>0</v>
      </c>
      <c r="H25" s="57">
        <f>ROUND((M24+N24)*H24*P24*P25*P26*P27,0)</f>
        <v>0</v>
      </c>
      <c r="I25" s="57">
        <f>ROUND((M24+N24)*I24*P24*P25*P26*P27*P28,0)</f>
        <v>0</v>
      </c>
      <c r="J25" s="172">
        <f>SUM(E25:I25)</f>
        <v>0</v>
      </c>
      <c r="L25" s="231"/>
      <c r="M25" s="63"/>
      <c r="N25" s="63"/>
      <c r="O25" s="63"/>
      <c r="P25" s="227">
        <v>1.03</v>
      </c>
      <c r="Q25" s="228">
        <v>0</v>
      </c>
      <c r="R25" s="76">
        <f>$R$19</f>
        <v>12</v>
      </c>
      <c r="S25" s="17"/>
    </row>
    <row r="26" spans="1:28" ht="15" customHeight="1">
      <c r="A26" s="10"/>
      <c r="B26" s="4"/>
      <c r="C26" s="100"/>
      <c r="D26" s="74" t="s">
        <v>30</v>
      </c>
      <c r="E26" s="57">
        <f>ROUND(E25*$P$13,0)</f>
        <v>0</v>
      </c>
      <c r="F26" s="57">
        <f>ROUND(F25*$P$13,0)</f>
        <v>0</v>
      </c>
      <c r="G26" s="57">
        <f>ROUND(G25*$P$13,0)</f>
        <v>0</v>
      </c>
      <c r="H26" s="57">
        <f>ROUND(H25*$P$13,0)</f>
        <v>0</v>
      </c>
      <c r="I26" s="57">
        <f>ROUND(I25*$P$13,0)</f>
        <v>0</v>
      </c>
      <c r="J26" s="172">
        <f>SUM(E26:I26)</f>
        <v>0</v>
      </c>
      <c r="L26" s="231"/>
      <c r="M26" s="63"/>
      <c r="N26" s="63"/>
      <c r="O26" s="63"/>
      <c r="P26" s="227">
        <v>1.03</v>
      </c>
      <c r="Q26" s="228">
        <v>0</v>
      </c>
      <c r="R26" s="76">
        <f>$R$20</f>
        <v>12</v>
      </c>
      <c r="S26" s="17"/>
      <c r="T26" s="25"/>
      <c r="U26" s="25"/>
      <c r="V26" s="25"/>
      <c r="W26" s="25"/>
      <c r="X26" s="25"/>
    </row>
    <row r="27" spans="1:28" ht="13.5" customHeight="1">
      <c r="A27" s="10"/>
      <c r="B27" s="4"/>
      <c r="C27" s="100"/>
      <c r="D27" s="74" t="s">
        <v>29</v>
      </c>
      <c r="E27" s="184">
        <f>ROUND($P$14*E24,0)</f>
        <v>0</v>
      </c>
      <c r="F27" s="184">
        <f>ROUND($P$14*F24,0)</f>
        <v>0</v>
      </c>
      <c r="G27" s="184">
        <f>ROUND($P$14*G24,0)</f>
        <v>0</v>
      </c>
      <c r="H27" s="184">
        <f>ROUND($P$14*H24,0)</f>
        <v>0</v>
      </c>
      <c r="I27" s="184">
        <f>ROUND($P$14*I24,0)</f>
        <v>0</v>
      </c>
      <c r="J27" s="181">
        <f>SUM(E27:I27)</f>
        <v>0</v>
      </c>
      <c r="L27" s="231"/>
      <c r="M27" s="63"/>
      <c r="N27" s="63"/>
      <c r="O27" s="63"/>
      <c r="P27" s="227">
        <v>1.03</v>
      </c>
      <c r="Q27" s="228">
        <v>0</v>
      </c>
      <c r="R27" s="76">
        <f>$R$21</f>
        <v>12</v>
      </c>
      <c r="S27" s="17"/>
      <c r="T27" s="25"/>
      <c r="U27" s="25"/>
      <c r="V27" s="25"/>
      <c r="W27" s="25"/>
      <c r="X27" s="25"/>
    </row>
    <row r="28" spans="1:28">
      <c r="A28" s="10"/>
      <c r="B28" s="4"/>
      <c r="C28" s="100"/>
      <c r="D28" s="77" t="s">
        <v>171</v>
      </c>
      <c r="E28" s="185">
        <f>SUM(E26:E27)</f>
        <v>0</v>
      </c>
      <c r="F28" s="185">
        <f t="shared" ref="F28:I28" si="1">SUM(F26:F27)</f>
        <v>0</v>
      </c>
      <c r="G28" s="185">
        <f t="shared" si="1"/>
        <v>0</v>
      </c>
      <c r="H28" s="185">
        <f t="shared" si="1"/>
        <v>0</v>
      </c>
      <c r="I28" s="185">
        <f t="shared" si="1"/>
        <v>0</v>
      </c>
      <c r="J28" s="186">
        <f>SUM(J26:J27)</f>
        <v>0</v>
      </c>
      <c r="L28" s="231"/>
      <c r="M28" s="63"/>
      <c r="N28" s="63"/>
      <c r="O28" s="63"/>
      <c r="P28" s="227">
        <v>1.03</v>
      </c>
      <c r="Q28" s="228">
        <v>0</v>
      </c>
      <c r="R28" s="76">
        <f>$R$22</f>
        <v>12</v>
      </c>
      <c r="S28" s="17"/>
      <c r="T28" s="25"/>
      <c r="U28" s="25"/>
      <c r="V28" s="25"/>
      <c r="W28" s="25"/>
      <c r="X28" s="25"/>
    </row>
    <row r="29" spans="1:28">
      <c r="A29" s="10"/>
      <c r="B29" s="4"/>
      <c r="C29" s="100"/>
      <c r="D29" s="74"/>
      <c r="E29" s="17"/>
      <c r="F29" s="17"/>
      <c r="G29" s="17"/>
      <c r="H29" s="17"/>
      <c r="I29" s="17"/>
      <c r="J29" s="26"/>
      <c r="L29" s="231"/>
      <c r="M29" s="63"/>
      <c r="N29" s="63"/>
      <c r="O29" s="63"/>
      <c r="P29" s="32"/>
      <c r="Q29" s="63"/>
      <c r="R29" s="32"/>
      <c r="S29" s="17"/>
      <c r="T29" s="5"/>
      <c r="U29" s="4"/>
    </row>
    <row r="30" spans="1:28">
      <c r="A30" s="103"/>
      <c r="B30" s="15" t="s">
        <v>60</v>
      </c>
      <c r="C30" s="101"/>
      <c r="D30" s="34" t="s">
        <v>121</v>
      </c>
      <c r="E30" s="100">
        <f>ROUND($Q30*$R30,6)</f>
        <v>0</v>
      </c>
      <c r="F30" s="100">
        <f>ROUND($Q31*$R31,6)</f>
        <v>0</v>
      </c>
      <c r="G30" s="100">
        <f>ROUND($Q32*$R32,6)</f>
        <v>0</v>
      </c>
      <c r="H30" s="100">
        <f>ROUND($Q33*$R33,6)</f>
        <v>0</v>
      </c>
      <c r="I30" s="100">
        <f>ROUND($Q34*$R34,6)</f>
        <v>0</v>
      </c>
      <c r="J30" s="47"/>
      <c r="L30" s="150">
        <v>0</v>
      </c>
      <c r="M30" s="230">
        <f>ROUND(L30/12,2)</f>
        <v>0</v>
      </c>
      <c r="N30" s="230">
        <v>0</v>
      </c>
      <c r="O30" s="224">
        <v>0</v>
      </c>
      <c r="P30" s="227">
        <v>1.03</v>
      </c>
      <c r="Q30" s="228">
        <v>0</v>
      </c>
      <c r="R30" s="76">
        <f>$R$18</f>
        <v>12</v>
      </c>
      <c r="S30" s="3"/>
      <c r="T30" s="25" t="e">
        <f>(E32+E33)/E31</f>
        <v>#DIV/0!</v>
      </c>
      <c r="U30" s="25" t="e">
        <f>(F32+F33)/F31</f>
        <v>#DIV/0!</v>
      </c>
      <c r="V30" s="25" t="e">
        <f>(G32+G33)/G31</f>
        <v>#DIV/0!</v>
      </c>
      <c r="W30" s="25" t="e">
        <f>(H32+H33)/H31</f>
        <v>#DIV/0!</v>
      </c>
      <c r="X30" s="25" t="e">
        <f>(I32+I33)/I31</f>
        <v>#DIV/0!</v>
      </c>
    </row>
    <row r="31" spans="1:28">
      <c r="B31" s="29" t="s">
        <v>328</v>
      </c>
      <c r="C31" s="100"/>
      <c r="D31" s="74" t="s">
        <v>15</v>
      </c>
      <c r="E31" s="57">
        <f>ROUND((M30+N30)*E30*P30,0)</f>
        <v>0</v>
      </c>
      <c r="F31" s="57">
        <f>ROUND((M30+N30)*F30*P30*P31,0)</f>
        <v>0</v>
      </c>
      <c r="G31" s="57">
        <f>ROUND((M30+N30)*G30*P30*P31*P32,0)</f>
        <v>0</v>
      </c>
      <c r="H31" s="57">
        <f>ROUND((M30+N30)*H30*P30*P31*P32*P33,0)</f>
        <v>0</v>
      </c>
      <c r="I31" s="57">
        <f>ROUND((M30+N30)*I30*P30*P31*P32*P33*P34,0)</f>
        <v>0</v>
      </c>
      <c r="J31" s="172">
        <f>SUM(E31:I31)</f>
        <v>0</v>
      </c>
      <c r="L31" s="231"/>
      <c r="M31" s="63"/>
      <c r="N31" s="63"/>
      <c r="O31" s="63"/>
      <c r="P31" s="227">
        <v>1.03</v>
      </c>
      <c r="Q31" s="228">
        <v>0</v>
      </c>
      <c r="R31" s="76">
        <f>$R$19</f>
        <v>12</v>
      </c>
      <c r="S31" s="17"/>
    </row>
    <row r="32" spans="1:28">
      <c r="A32" s="10"/>
      <c r="B32" s="4"/>
      <c r="C32" s="100"/>
      <c r="D32" s="74" t="s">
        <v>30</v>
      </c>
      <c r="E32" s="57">
        <f>ROUND(E31*$P$13,0)</f>
        <v>0</v>
      </c>
      <c r="F32" s="57">
        <f>ROUND(F31*$P$13,0)</f>
        <v>0</v>
      </c>
      <c r="G32" s="57">
        <f>ROUND(G31*$P$13,0)</f>
        <v>0</v>
      </c>
      <c r="H32" s="57">
        <f>ROUND(H31*$P$13,0)</f>
        <v>0</v>
      </c>
      <c r="I32" s="57">
        <f>ROUND(I31*$P$13,0)</f>
        <v>0</v>
      </c>
      <c r="J32" s="172">
        <f>SUM(E32:I32)</f>
        <v>0</v>
      </c>
      <c r="L32" s="231"/>
      <c r="M32" s="63"/>
      <c r="N32" s="63"/>
      <c r="O32" s="63"/>
      <c r="P32" s="227">
        <v>1.03</v>
      </c>
      <c r="Q32" s="228">
        <v>0</v>
      </c>
      <c r="R32" s="76">
        <f>$R$20</f>
        <v>12</v>
      </c>
      <c r="S32" s="17"/>
      <c r="T32" s="25"/>
      <c r="U32" s="25"/>
      <c r="V32" s="25"/>
      <c r="W32" s="25"/>
      <c r="X32" s="25"/>
    </row>
    <row r="33" spans="1:24" ht="15">
      <c r="A33" s="10"/>
      <c r="B33" s="4"/>
      <c r="C33" s="100"/>
      <c r="D33" s="74" t="s">
        <v>29</v>
      </c>
      <c r="E33" s="184">
        <f>ROUND($P$14*E30,0)</f>
        <v>0</v>
      </c>
      <c r="F33" s="184">
        <f>ROUND($P$14*F30,0)</f>
        <v>0</v>
      </c>
      <c r="G33" s="184">
        <f>ROUND($P$14*G30,0)</f>
        <v>0</v>
      </c>
      <c r="H33" s="184">
        <f>ROUND($P$14*H30,0)</f>
        <v>0</v>
      </c>
      <c r="I33" s="184">
        <f>ROUND($P$14*I30,0)</f>
        <v>0</v>
      </c>
      <c r="J33" s="181">
        <f>SUM(E33:I33)</f>
        <v>0</v>
      </c>
      <c r="L33" s="231"/>
      <c r="M33" s="63"/>
      <c r="N33" s="63"/>
      <c r="O33" s="63"/>
      <c r="P33" s="227">
        <v>1.03</v>
      </c>
      <c r="Q33" s="228">
        <v>0</v>
      </c>
      <c r="R33" s="76">
        <f>$R$21</f>
        <v>12</v>
      </c>
      <c r="S33" s="17"/>
      <c r="T33" s="25"/>
      <c r="U33" s="25"/>
      <c r="V33" s="25"/>
      <c r="W33" s="25"/>
      <c r="X33" s="25"/>
    </row>
    <row r="34" spans="1:24">
      <c r="A34" s="10"/>
      <c r="B34" s="4"/>
      <c r="C34" s="100"/>
      <c r="D34" s="77" t="s">
        <v>171</v>
      </c>
      <c r="E34" s="185">
        <f>SUM(E32:E33)</f>
        <v>0</v>
      </c>
      <c r="F34" s="185">
        <f t="shared" ref="F34:I34" si="2">SUM(F32:F33)</f>
        <v>0</v>
      </c>
      <c r="G34" s="185">
        <f t="shared" si="2"/>
        <v>0</v>
      </c>
      <c r="H34" s="185">
        <f t="shared" si="2"/>
        <v>0</v>
      </c>
      <c r="I34" s="185">
        <f t="shared" si="2"/>
        <v>0</v>
      </c>
      <c r="J34" s="186">
        <f>SUM(J32:J33)</f>
        <v>0</v>
      </c>
      <c r="L34" s="231"/>
      <c r="M34" s="63"/>
      <c r="N34" s="63"/>
      <c r="O34" s="63"/>
      <c r="P34" s="227">
        <v>1.03</v>
      </c>
      <c r="Q34" s="228">
        <v>0</v>
      </c>
      <c r="R34" s="76">
        <f>$R$22</f>
        <v>12</v>
      </c>
      <c r="S34" s="17"/>
      <c r="T34" s="25"/>
      <c r="U34" s="25"/>
      <c r="V34" s="25"/>
      <c r="W34" s="25"/>
      <c r="X34" s="25"/>
    </row>
    <row r="35" spans="1:24">
      <c r="A35" s="10"/>
      <c r="B35" s="4"/>
      <c r="C35" s="100"/>
      <c r="D35" s="74"/>
      <c r="E35" s="17"/>
      <c r="F35" s="17"/>
      <c r="G35" s="17"/>
      <c r="H35" s="17"/>
      <c r="I35" s="17"/>
      <c r="J35" s="26"/>
      <c r="L35" s="231"/>
      <c r="M35" s="63"/>
      <c r="N35" s="63"/>
      <c r="O35" s="63"/>
      <c r="P35" s="32"/>
      <c r="Q35" s="63"/>
      <c r="R35" s="32"/>
      <c r="S35" s="17"/>
      <c r="T35" s="5"/>
      <c r="U35" s="4"/>
    </row>
    <row r="36" spans="1:24">
      <c r="A36" s="104"/>
      <c r="B36" s="15" t="s">
        <v>60</v>
      </c>
      <c r="C36" s="101"/>
      <c r="D36" s="34" t="s">
        <v>121</v>
      </c>
      <c r="E36" s="100">
        <f>ROUND($Q36*$R36,6)</f>
        <v>0</v>
      </c>
      <c r="F36" s="100">
        <f>ROUND($Q37*$R37,6)</f>
        <v>0</v>
      </c>
      <c r="G36" s="100">
        <f>ROUND($Q38*$R38,6)</f>
        <v>0</v>
      </c>
      <c r="H36" s="100">
        <f>ROUND($Q39*$R39,6)</f>
        <v>0</v>
      </c>
      <c r="I36" s="100">
        <f>ROUND($Q40*$R40,6)</f>
        <v>0</v>
      </c>
      <c r="J36" s="47"/>
      <c r="L36" s="150">
        <v>0</v>
      </c>
      <c r="M36" s="230">
        <f>ROUND(L36/12,2)</f>
        <v>0</v>
      </c>
      <c r="N36" s="230">
        <v>0</v>
      </c>
      <c r="O36" s="224">
        <v>0</v>
      </c>
      <c r="P36" s="227">
        <v>1.03</v>
      </c>
      <c r="Q36" s="228">
        <v>0</v>
      </c>
      <c r="R36" s="76">
        <f>$R$18</f>
        <v>12</v>
      </c>
      <c r="S36" s="3"/>
      <c r="T36" s="25" t="e">
        <f>(E38+E39)/E37</f>
        <v>#DIV/0!</v>
      </c>
      <c r="U36" s="25" t="e">
        <f>(F38+F39)/F37</f>
        <v>#DIV/0!</v>
      </c>
      <c r="V36" s="25" t="e">
        <f>(G38+G39)/G37</f>
        <v>#DIV/0!</v>
      </c>
      <c r="W36" s="25" t="e">
        <f>(H38+H39)/H37</f>
        <v>#DIV/0!</v>
      </c>
      <c r="X36" s="25" t="e">
        <f>(I38+I39)/I37</f>
        <v>#DIV/0!</v>
      </c>
    </row>
    <row r="37" spans="1:24">
      <c r="A37" s="10"/>
      <c r="B37" s="29" t="s">
        <v>328</v>
      </c>
      <c r="C37" s="100"/>
      <c r="D37" s="74" t="s">
        <v>15</v>
      </c>
      <c r="E37" s="57">
        <f>ROUND((M36+N36)*E36*P36,0)</f>
        <v>0</v>
      </c>
      <c r="F37" s="57">
        <f>ROUND((M36+N36)*F36*P36*P37,0)</f>
        <v>0</v>
      </c>
      <c r="G37" s="57">
        <f>ROUND((M36+N36)*G36*P36*P37*P38,0)</f>
        <v>0</v>
      </c>
      <c r="H37" s="57">
        <f>ROUND((M36+N36)*H36*P36*P37*P38*P39,0)</f>
        <v>0</v>
      </c>
      <c r="I37" s="57">
        <f>ROUND((M36+N36)*I36*P36*P37*P38*P39*P40,0)</f>
        <v>0</v>
      </c>
      <c r="J37" s="172">
        <f>SUM(E37:I37)</f>
        <v>0</v>
      </c>
      <c r="L37" s="231"/>
      <c r="M37" s="63"/>
      <c r="N37" s="63"/>
      <c r="O37" s="63"/>
      <c r="P37" s="227">
        <v>1.03</v>
      </c>
      <c r="Q37" s="228">
        <v>0</v>
      </c>
      <c r="R37" s="76">
        <f>$R$19</f>
        <v>12</v>
      </c>
      <c r="S37" s="17"/>
    </row>
    <row r="38" spans="1:24">
      <c r="A38" s="10"/>
      <c r="B38" s="4"/>
      <c r="C38" s="100"/>
      <c r="D38" s="74" t="s">
        <v>30</v>
      </c>
      <c r="E38" s="57">
        <f>ROUND(E37*$P$13,0)</f>
        <v>0</v>
      </c>
      <c r="F38" s="57">
        <f>ROUND(F37*$P$13,0)</f>
        <v>0</v>
      </c>
      <c r="G38" s="57">
        <f>ROUND(G37*$P$13,0)</f>
        <v>0</v>
      </c>
      <c r="H38" s="57">
        <f>ROUND(H37*$P$13,0)</f>
        <v>0</v>
      </c>
      <c r="I38" s="57">
        <f>ROUND(I37*$P$13,0)</f>
        <v>0</v>
      </c>
      <c r="J38" s="172">
        <f>SUM(E38:I38)</f>
        <v>0</v>
      </c>
      <c r="L38" s="231"/>
      <c r="M38" s="63"/>
      <c r="N38" s="63"/>
      <c r="O38" s="63"/>
      <c r="P38" s="227">
        <v>1.03</v>
      </c>
      <c r="Q38" s="228">
        <v>0</v>
      </c>
      <c r="R38" s="76">
        <f>$R$20</f>
        <v>12</v>
      </c>
      <c r="S38" s="17"/>
      <c r="T38" s="25"/>
      <c r="U38" s="25"/>
      <c r="V38" s="25"/>
      <c r="W38" s="25"/>
      <c r="X38" s="25"/>
    </row>
    <row r="39" spans="1:24" ht="15">
      <c r="A39" s="10"/>
      <c r="B39" s="4"/>
      <c r="C39" s="100"/>
      <c r="D39" s="74" t="s">
        <v>29</v>
      </c>
      <c r="E39" s="184">
        <f>ROUND($P$14*E36,0)</f>
        <v>0</v>
      </c>
      <c r="F39" s="184">
        <f>ROUND($P$14*F36,0)</f>
        <v>0</v>
      </c>
      <c r="G39" s="184">
        <f>ROUND($P$14*G36,0)</f>
        <v>0</v>
      </c>
      <c r="H39" s="184">
        <f>ROUND($P$14*H36,0)</f>
        <v>0</v>
      </c>
      <c r="I39" s="184">
        <f>ROUND($P$14*I36,0)</f>
        <v>0</v>
      </c>
      <c r="J39" s="181">
        <f>SUM(E39:I39)</f>
        <v>0</v>
      </c>
      <c r="L39" s="231"/>
      <c r="M39" s="63"/>
      <c r="N39" s="63"/>
      <c r="O39" s="63"/>
      <c r="P39" s="227">
        <v>1.03</v>
      </c>
      <c r="Q39" s="228">
        <v>0</v>
      </c>
      <c r="R39" s="76">
        <f>$R$21</f>
        <v>12</v>
      </c>
      <c r="S39" s="17"/>
      <c r="T39" s="25"/>
      <c r="U39" s="25"/>
      <c r="V39" s="25"/>
      <c r="W39" s="25"/>
      <c r="X39" s="25"/>
    </row>
    <row r="40" spans="1:24">
      <c r="A40" s="10"/>
      <c r="B40" s="4"/>
      <c r="C40" s="100"/>
      <c r="D40" s="77" t="s">
        <v>171</v>
      </c>
      <c r="E40" s="185">
        <f>SUM(E38:E39)</f>
        <v>0</v>
      </c>
      <c r="F40" s="185">
        <f t="shared" ref="F40:I40" si="3">SUM(F38:F39)</f>
        <v>0</v>
      </c>
      <c r="G40" s="185">
        <f t="shared" si="3"/>
        <v>0</v>
      </c>
      <c r="H40" s="185">
        <f t="shared" si="3"/>
        <v>0</v>
      </c>
      <c r="I40" s="185">
        <f t="shared" si="3"/>
        <v>0</v>
      </c>
      <c r="J40" s="186">
        <f>SUM(J38:J39)</f>
        <v>0</v>
      </c>
      <c r="L40" s="231"/>
      <c r="M40" s="63"/>
      <c r="N40" s="63"/>
      <c r="O40" s="63"/>
      <c r="P40" s="227">
        <v>1.03</v>
      </c>
      <c r="Q40" s="228">
        <v>0</v>
      </c>
      <c r="R40" s="76">
        <f>$R$22</f>
        <v>12</v>
      </c>
      <c r="S40" s="17"/>
      <c r="T40" s="25"/>
      <c r="U40" s="25"/>
      <c r="V40" s="25"/>
      <c r="W40" s="25"/>
      <c r="X40" s="25"/>
    </row>
    <row r="41" spans="1:24">
      <c r="A41" s="10"/>
      <c r="B41" s="4"/>
      <c r="C41" s="100"/>
      <c r="D41" s="74"/>
      <c r="E41" s="17"/>
      <c r="F41" s="17"/>
      <c r="G41" s="17"/>
      <c r="H41" s="17"/>
      <c r="I41" s="17"/>
      <c r="J41" s="26"/>
      <c r="L41" s="231"/>
      <c r="M41" s="63"/>
      <c r="N41" s="63"/>
      <c r="O41" s="63"/>
      <c r="P41" s="32"/>
      <c r="Q41" s="63"/>
      <c r="R41" s="32"/>
      <c r="S41" s="17"/>
      <c r="T41" s="5"/>
      <c r="U41" s="4"/>
    </row>
    <row r="42" spans="1:24">
      <c r="A42" s="104"/>
      <c r="B42" s="15" t="s">
        <v>60</v>
      </c>
      <c r="C42" s="101"/>
      <c r="D42" s="34" t="s">
        <v>121</v>
      </c>
      <c r="E42" s="100">
        <f>ROUND($Q42*$R42,6)</f>
        <v>0</v>
      </c>
      <c r="F42" s="100">
        <f>ROUND($Q43*$R43,6)</f>
        <v>0</v>
      </c>
      <c r="G42" s="100">
        <f>ROUND($Q44*$R44,6)</f>
        <v>0</v>
      </c>
      <c r="H42" s="100">
        <f>ROUND($Q45*$R45,6)</f>
        <v>0</v>
      </c>
      <c r="I42" s="100">
        <f>ROUND($Q46*$R46,6)</f>
        <v>0</v>
      </c>
      <c r="J42" s="47"/>
      <c r="L42" s="150">
        <v>0</v>
      </c>
      <c r="M42" s="230">
        <f>ROUND(L42/12,2)</f>
        <v>0</v>
      </c>
      <c r="N42" s="230">
        <v>0</v>
      </c>
      <c r="O42" s="224">
        <v>0</v>
      </c>
      <c r="P42" s="227">
        <v>1.03</v>
      </c>
      <c r="Q42" s="228">
        <v>0</v>
      </c>
      <c r="R42" s="76">
        <f>$R$18</f>
        <v>12</v>
      </c>
      <c r="S42" s="3"/>
      <c r="T42" s="25" t="e">
        <f>(E44+E45)/E43</f>
        <v>#DIV/0!</v>
      </c>
      <c r="U42" s="25" t="e">
        <f>(F44+F45)/F43</f>
        <v>#DIV/0!</v>
      </c>
      <c r="V42" s="25" t="e">
        <f>(G44+G45)/G43</f>
        <v>#DIV/0!</v>
      </c>
      <c r="W42" s="25" t="e">
        <f>(H44+H45)/H43</f>
        <v>#DIV/0!</v>
      </c>
      <c r="X42" s="25" t="e">
        <f>(I44+I45)/I43</f>
        <v>#DIV/0!</v>
      </c>
    </row>
    <row r="43" spans="1:24">
      <c r="A43" s="10"/>
      <c r="B43" s="29" t="s">
        <v>328</v>
      </c>
      <c r="C43" s="100"/>
      <c r="D43" s="74" t="s">
        <v>15</v>
      </c>
      <c r="E43" s="57">
        <f>ROUND((M42+N42)*E42*P42,0)</f>
        <v>0</v>
      </c>
      <c r="F43" s="57">
        <f>ROUND((M42+N42)*F42*P42*P43,0)</f>
        <v>0</v>
      </c>
      <c r="G43" s="57">
        <f>ROUND((M42+N42)*G42*P42*P43*P44,0)</f>
        <v>0</v>
      </c>
      <c r="H43" s="57">
        <f>ROUND((M42+N42)*H42*P42*P43*P44*P45,0)</f>
        <v>0</v>
      </c>
      <c r="I43" s="57">
        <f>ROUND((M42+N42)*I42*P42*P43*P44*P45*P46,0)</f>
        <v>0</v>
      </c>
      <c r="J43" s="172">
        <f>SUM(E43:I43)</f>
        <v>0</v>
      </c>
      <c r="L43" s="231"/>
      <c r="M43" s="63"/>
      <c r="N43" s="63"/>
      <c r="O43" s="63"/>
      <c r="P43" s="227">
        <v>1.03</v>
      </c>
      <c r="Q43" s="228">
        <v>0</v>
      </c>
      <c r="R43" s="76">
        <f>$R$19</f>
        <v>12</v>
      </c>
      <c r="S43" s="17"/>
    </row>
    <row r="44" spans="1:24">
      <c r="A44" s="10"/>
      <c r="B44" s="4"/>
      <c r="C44" s="100"/>
      <c r="D44" s="74" t="s">
        <v>30</v>
      </c>
      <c r="E44" s="57">
        <f>ROUND(E43*$P$13,0)</f>
        <v>0</v>
      </c>
      <c r="F44" s="57">
        <f>ROUND(F43*$P$13,0)</f>
        <v>0</v>
      </c>
      <c r="G44" s="57">
        <f>ROUND(G43*$P$13,0)</f>
        <v>0</v>
      </c>
      <c r="H44" s="57">
        <f>ROUND(H43*$P$13,0)</f>
        <v>0</v>
      </c>
      <c r="I44" s="57">
        <f>ROUND(I43*$P$13,0)</f>
        <v>0</v>
      </c>
      <c r="J44" s="172">
        <f>SUM(E44:I44)</f>
        <v>0</v>
      </c>
      <c r="L44" s="231"/>
      <c r="M44" s="63"/>
      <c r="N44" s="63"/>
      <c r="O44" s="63"/>
      <c r="P44" s="227">
        <v>1.03</v>
      </c>
      <c r="Q44" s="228">
        <v>0</v>
      </c>
      <c r="R44" s="76">
        <f>$R$20</f>
        <v>12</v>
      </c>
      <c r="S44" s="17"/>
      <c r="T44" s="25"/>
      <c r="U44" s="25"/>
      <c r="V44" s="25"/>
      <c r="W44" s="25"/>
      <c r="X44" s="25"/>
    </row>
    <row r="45" spans="1:24" ht="15">
      <c r="A45" s="10"/>
      <c r="B45" s="4"/>
      <c r="C45" s="100"/>
      <c r="D45" s="74" t="s">
        <v>29</v>
      </c>
      <c r="E45" s="184">
        <f>ROUND($P$14*E42,0)</f>
        <v>0</v>
      </c>
      <c r="F45" s="184">
        <f>ROUND($P$14*F42,0)</f>
        <v>0</v>
      </c>
      <c r="G45" s="184">
        <f>ROUND($P$14*G42,0)</f>
        <v>0</v>
      </c>
      <c r="H45" s="184">
        <f>ROUND($P$14*H42,0)</f>
        <v>0</v>
      </c>
      <c r="I45" s="184">
        <f>ROUND($P$14*I42,0)</f>
        <v>0</v>
      </c>
      <c r="J45" s="181">
        <f>SUM(E45:I45)</f>
        <v>0</v>
      </c>
      <c r="L45" s="231"/>
      <c r="M45" s="63"/>
      <c r="N45" s="63"/>
      <c r="O45" s="63"/>
      <c r="P45" s="227">
        <v>1.03</v>
      </c>
      <c r="Q45" s="228">
        <v>0</v>
      </c>
      <c r="R45" s="76">
        <f>$R$21</f>
        <v>12</v>
      </c>
      <c r="S45" s="17"/>
      <c r="T45" s="25"/>
      <c r="U45" s="25"/>
      <c r="V45" s="25"/>
      <c r="W45" s="25"/>
      <c r="X45" s="25"/>
    </row>
    <row r="46" spans="1:24">
      <c r="A46" s="10"/>
      <c r="B46" s="4"/>
      <c r="C46" s="100"/>
      <c r="D46" s="77" t="s">
        <v>171</v>
      </c>
      <c r="E46" s="185">
        <f>SUM(E44:E45)</f>
        <v>0</v>
      </c>
      <c r="F46" s="185">
        <f t="shared" ref="F46:I46" si="4">SUM(F44:F45)</f>
        <v>0</v>
      </c>
      <c r="G46" s="185">
        <f t="shared" si="4"/>
        <v>0</v>
      </c>
      <c r="H46" s="185">
        <f t="shared" si="4"/>
        <v>0</v>
      </c>
      <c r="I46" s="185">
        <f t="shared" si="4"/>
        <v>0</v>
      </c>
      <c r="J46" s="186">
        <f>SUM(J44:J45)</f>
        <v>0</v>
      </c>
      <c r="L46" s="231"/>
      <c r="M46" s="63"/>
      <c r="N46" s="63"/>
      <c r="O46" s="63"/>
      <c r="P46" s="227">
        <v>1.03</v>
      </c>
      <c r="Q46" s="228">
        <v>0</v>
      </c>
      <c r="R46" s="76">
        <f>$R$22</f>
        <v>12</v>
      </c>
      <c r="S46" s="17"/>
      <c r="T46" s="25"/>
      <c r="U46" s="25"/>
      <c r="V46" s="25"/>
      <c r="W46" s="25"/>
      <c r="X46" s="25"/>
    </row>
    <row r="47" spans="1:24">
      <c r="A47" s="10"/>
      <c r="B47" s="4"/>
      <c r="C47" s="100"/>
      <c r="D47" s="74"/>
      <c r="E47" s="17"/>
      <c r="F47" s="17"/>
      <c r="G47" s="17"/>
      <c r="H47" s="17"/>
      <c r="I47" s="17"/>
      <c r="J47" s="26"/>
      <c r="L47" s="231"/>
      <c r="M47" s="63"/>
      <c r="N47" s="63"/>
      <c r="O47" s="63"/>
      <c r="P47" s="32"/>
      <c r="Q47" s="63"/>
      <c r="R47" s="32"/>
      <c r="S47" s="17"/>
      <c r="T47" s="5"/>
      <c r="U47" s="4"/>
    </row>
    <row r="48" spans="1:24">
      <c r="A48" s="104"/>
      <c r="B48" s="15" t="s">
        <v>123</v>
      </c>
      <c r="C48" s="101"/>
      <c r="D48" s="34" t="s">
        <v>121</v>
      </c>
      <c r="E48" s="100">
        <f>ROUND($Q48*$R48,6)</f>
        <v>0</v>
      </c>
      <c r="F48" s="100">
        <f>ROUND($Q49*$R49,6)</f>
        <v>0</v>
      </c>
      <c r="G48" s="100">
        <f>ROUND($Q50*$R50,6)</f>
        <v>0</v>
      </c>
      <c r="H48" s="100">
        <f>ROUND($Q51*$R51,6)</f>
        <v>0</v>
      </c>
      <c r="I48" s="100">
        <f>ROUND($Q52*$R52,6)</f>
        <v>0</v>
      </c>
      <c r="J48" s="47"/>
      <c r="L48" s="150">
        <v>0</v>
      </c>
      <c r="M48" s="230">
        <f>ROUND(L48/12,2)</f>
        <v>0</v>
      </c>
      <c r="N48" s="230">
        <v>0</v>
      </c>
      <c r="O48" s="224">
        <v>0</v>
      </c>
      <c r="P48" s="227">
        <v>1.03</v>
      </c>
      <c r="Q48" s="228">
        <v>0</v>
      </c>
      <c r="R48" s="76">
        <f>$R$18</f>
        <v>12</v>
      </c>
      <c r="S48" s="3"/>
      <c r="T48" s="25" t="e">
        <f>(E50+E51)/E49</f>
        <v>#DIV/0!</v>
      </c>
      <c r="U48" s="25" t="e">
        <f>(F50+F51)/F49</f>
        <v>#DIV/0!</v>
      </c>
      <c r="V48" s="25" t="e">
        <f>(G50+G51)/G49</f>
        <v>#DIV/0!</v>
      </c>
      <c r="W48" s="25" t="e">
        <f>(H50+H51)/H49</f>
        <v>#DIV/0!</v>
      </c>
      <c r="X48" s="25" t="e">
        <f>(I50+I51)/I49</f>
        <v>#DIV/0!</v>
      </c>
    </row>
    <row r="49" spans="1:24">
      <c r="A49" s="10"/>
      <c r="B49" s="29" t="s">
        <v>328</v>
      </c>
      <c r="C49" s="100"/>
      <c r="D49" s="74" t="s">
        <v>15</v>
      </c>
      <c r="E49" s="57">
        <f>ROUND((M48+N48)*E48*P48,0)</f>
        <v>0</v>
      </c>
      <c r="F49" s="57">
        <f>ROUND((M48+N48)*F48*P48*P49,0)</f>
        <v>0</v>
      </c>
      <c r="G49" s="57">
        <f>ROUND((M48+N48)*G48*P48*P49*P50,0)</f>
        <v>0</v>
      </c>
      <c r="H49" s="57">
        <f>ROUND((M48+N48)*H48*P48*P49*P50*P51,0)</f>
        <v>0</v>
      </c>
      <c r="I49" s="57">
        <f>ROUND((M48+N48)*I48*P48*P49*P50*P51*P52,0)</f>
        <v>0</v>
      </c>
      <c r="J49" s="172">
        <f>SUM(E49:I49)</f>
        <v>0</v>
      </c>
      <c r="L49" s="231"/>
      <c r="M49" s="63"/>
      <c r="N49" s="63"/>
      <c r="O49" s="63"/>
      <c r="P49" s="227">
        <v>1.03</v>
      </c>
      <c r="Q49" s="228">
        <v>0</v>
      </c>
      <c r="R49" s="76">
        <f>$R$19</f>
        <v>12</v>
      </c>
      <c r="S49" s="17"/>
    </row>
    <row r="50" spans="1:24">
      <c r="A50" s="10"/>
      <c r="B50" s="4"/>
      <c r="C50" s="100"/>
      <c r="D50" s="74" t="s">
        <v>30</v>
      </c>
      <c r="E50" s="57">
        <f>ROUND(E49*$P$13,0)</f>
        <v>0</v>
      </c>
      <c r="F50" s="57">
        <f>ROUND(F49*$P$13,0)</f>
        <v>0</v>
      </c>
      <c r="G50" s="57">
        <f>ROUND(G49*$P$13,0)</f>
        <v>0</v>
      </c>
      <c r="H50" s="57">
        <f>ROUND(H49*$P$13,0)</f>
        <v>0</v>
      </c>
      <c r="I50" s="57">
        <f>ROUND(I49*$P$13,0)</f>
        <v>0</v>
      </c>
      <c r="J50" s="172">
        <f>SUM(E50:I50)</f>
        <v>0</v>
      </c>
      <c r="L50" s="231"/>
      <c r="M50" s="63"/>
      <c r="N50" s="63"/>
      <c r="O50" s="63"/>
      <c r="P50" s="227">
        <v>1.03</v>
      </c>
      <c r="Q50" s="228">
        <v>0</v>
      </c>
      <c r="R50" s="76">
        <f>$R$20</f>
        <v>12</v>
      </c>
      <c r="S50" s="17"/>
      <c r="T50" s="25"/>
      <c r="U50" s="25"/>
      <c r="V50" s="25"/>
      <c r="W50" s="25"/>
      <c r="X50" s="25"/>
    </row>
    <row r="51" spans="1:24" ht="15">
      <c r="A51" s="10"/>
      <c r="B51" s="4"/>
      <c r="C51" s="100"/>
      <c r="D51" s="74" t="s">
        <v>29</v>
      </c>
      <c r="E51" s="184">
        <f>ROUND($P$14*E48,0)</f>
        <v>0</v>
      </c>
      <c r="F51" s="184">
        <f>ROUND($P$14*F48,0)</f>
        <v>0</v>
      </c>
      <c r="G51" s="184">
        <f>ROUND($P$14*G48,0)</f>
        <v>0</v>
      </c>
      <c r="H51" s="184">
        <f>ROUND($P$14*H48,0)</f>
        <v>0</v>
      </c>
      <c r="I51" s="184">
        <f>ROUND($P$14*I48,0)</f>
        <v>0</v>
      </c>
      <c r="J51" s="181">
        <f>SUM(E51:I51)</f>
        <v>0</v>
      </c>
      <c r="L51" s="231"/>
      <c r="M51" s="63"/>
      <c r="N51" s="63"/>
      <c r="O51" s="63"/>
      <c r="P51" s="227">
        <v>1.03</v>
      </c>
      <c r="Q51" s="228">
        <v>0</v>
      </c>
      <c r="R51" s="76">
        <f>$R$21</f>
        <v>12</v>
      </c>
      <c r="S51" s="17"/>
      <c r="T51" s="25"/>
      <c r="U51" s="25"/>
      <c r="V51" s="25"/>
      <c r="W51" s="25"/>
      <c r="X51" s="25"/>
    </row>
    <row r="52" spans="1:24">
      <c r="A52" s="10"/>
      <c r="B52" s="4"/>
      <c r="C52" s="100"/>
      <c r="D52" s="77" t="s">
        <v>171</v>
      </c>
      <c r="E52" s="185">
        <f>SUM(E50:E51)</f>
        <v>0</v>
      </c>
      <c r="F52" s="185">
        <f t="shared" ref="F52:I52" si="5">SUM(F50:F51)</f>
        <v>0</v>
      </c>
      <c r="G52" s="185">
        <f t="shared" si="5"/>
        <v>0</v>
      </c>
      <c r="H52" s="185">
        <f t="shared" si="5"/>
        <v>0</v>
      </c>
      <c r="I52" s="185">
        <f t="shared" si="5"/>
        <v>0</v>
      </c>
      <c r="J52" s="186">
        <f>SUM(J50:J51)</f>
        <v>0</v>
      </c>
      <c r="L52" s="231"/>
      <c r="M52" s="63"/>
      <c r="N52" s="63"/>
      <c r="O52" s="63"/>
      <c r="P52" s="227">
        <v>1.03</v>
      </c>
      <c r="Q52" s="228">
        <v>0</v>
      </c>
      <c r="R52" s="76">
        <f>$R$22</f>
        <v>12</v>
      </c>
      <c r="S52" s="17"/>
      <c r="T52" s="25"/>
      <c r="U52" s="25"/>
      <c r="V52" s="25"/>
      <c r="W52" s="25"/>
      <c r="X52" s="25"/>
    </row>
    <row r="53" spans="1:24">
      <c r="A53" s="10"/>
      <c r="B53" s="4"/>
      <c r="C53" s="100"/>
      <c r="D53" s="74"/>
      <c r="E53" s="17"/>
      <c r="F53" s="17"/>
      <c r="G53" s="17"/>
      <c r="H53" s="17"/>
      <c r="I53" s="17"/>
      <c r="J53" s="26"/>
      <c r="L53" s="231"/>
      <c r="M53" s="63"/>
      <c r="N53" s="63"/>
      <c r="O53" s="63"/>
      <c r="P53" s="32"/>
      <c r="Q53" s="63"/>
      <c r="R53" s="32"/>
      <c r="S53" s="17"/>
      <c r="T53" s="5"/>
      <c r="U53" s="4"/>
    </row>
    <row r="54" spans="1:24">
      <c r="A54" s="104"/>
      <c r="B54" s="15" t="s">
        <v>123</v>
      </c>
      <c r="C54" s="101"/>
      <c r="D54" s="34" t="s">
        <v>121</v>
      </c>
      <c r="E54" s="100">
        <f>ROUND($Q54*$R54,6)</f>
        <v>0</v>
      </c>
      <c r="F54" s="100">
        <f>ROUND($Q55*$R55,6)</f>
        <v>0</v>
      </c>
      <c r="G54" s="100">
        <f>ROUND($Q56*$R56,6)</f>
        <v>0</v>
      </c>
      <c r="H54" s="100">
        <f>ROUND($Q57*$R57,6)</f>
        <v>0</v>
      </c>
      <c r="I54" s="100">
        <f>ROUND($Q58*$R58,6)</f>
        <v>0</v>
      </c>
      <c r="J54" s="47"/>
      <c r="L54" s="150">
        <v>0</v>
      </c>
      <c r="M54" s="230">
        <f>ROUND(L54/12,2)</f>
        <v>0</v>
      </c>
      <c r="N54" s="230">
        <v>0</v>
      </c>
      <c r="O54" s="224">
        <v>0</v>
      </c>
      <c r="P54" s="227">
        <v>1.03</v>
      </c>
      <c r="Q54" s="228">
        <v>0</v>
      </c>
      <c r="R54" s="76">
        <f>$R$18</f>
        <v>12</v>
      </c>
      <c r="S54" s="3"/>
      <c r="T54" s="25" t="e">
        <f>(E56+E57)/E55</f>
        <v>#DIV/0!</v>
      </c>
      <c r="U54" s="25" t="e">
        <f>(F56+F57)/F55</f>
        <v>#DIV/0!</v>
      </c>
      <c r="V54" s="25" t="e">
        <f>(G56+G57)/G55</f>
        <v>#DIV/0!</v>
      </c>
      <c r="W54" s="25" t="e">
        <f>(H56+H57)/H55</f>
        <v>#DIV/0!</v>
      </c>
      <c r="X54" s="25" t="e">
        <f>(I56+I57)/I55</f>
        <v>#DIV/0!</v>
      </c>
    </row>
    <row r="55" spans="1:24">
      <c r="A55" s="10"/>
      <c r="B55" s="29" t="s">
        <v>328</v>
      </c>
      <c r="C55" s="100"/>
      <c r="D55" s="74" t="s">
        <v>15</v>
      </c>
      <c r="E55" s="57">
        <f>ROUND((M54+N54)*E54*P54,0)</f>
        <v>0</v>
      </c>
      <c r="F55" s="57">
        <f>ROUND((M54+N54)*F54*P54*P55,0)</f>
        <v>0</v>
      </c>
      <c r="G55" s="57">
        <f>ROUND((M54+N54)*G54*P54*P55*P56,0)</f>
        <v>0</v>
      </c>
      <c r="H55" s="57">
        <f>ROUND((M54+N54)*H54*P54*P55*P56*P57,0)</f>
        <v>0</v>
      </c>
      <c r="I55" s="57">
        <f>ROUND((M54+N54)*I54*P54*P55*P56*P57*P58,0)</f>
        <v>0</v>
      </c>
      <c r="J55" s="172">
        <f>SUM(E55:I55)</f>
        <v>0</v>
      </c>
      <c r="L55" s="231"/>
      <c r="M55" s="63"/>
      <c r="N55" s="63"/>
      <c r="O55" s="63"/>
      <c r="P55" s="227">
        <v>1.03</v>
      </c>
      <c r="Q55" s="228">
        <v>0</v>
      </c>
      <c r="R55" s="76">
        <f>$R$19</f>
        <v>12</v>
      </c>
      <c r="S55" s="17"/>
    </row>
    <row r="56" spans="1:24">
      <c r="A56" s="10"/>
      <c r="B56" s="4"/>
      <c r="C56" s="100"/>
      <c r="D56" s="74" t="s">
        <v>30</v>
      </c>
      <c r="E56" s="57">
        <f>ROUND(E55*$P$13,0)</f>
        <v>0</v>
      </c>
      <c r="F56" s="57">
        <f>ROUND(F55*$P$13,0)</f>
        <v>0</v>
      </c>
      <c r="G56" s="57">
        <f>ROUND(G55*$P$13,0)</f>
        <v>0</v>
      </c>
      <c r="H56" s="57">
        <f>ROUND(H55*$P$13,0)</f>
        <v>0</v>
      </c>
      <c r="I56" s="57">
        <f>ROUND(I55*$P$13,0)</f>
        <v>0</v>
      </c>
      <c r="J56" s="172">
        <f>SUM(E56:I56)</f>
        <v>0</v>
      </c>
      <c r="L56" s="231"/>
      <c r="M56" s="63"/>
      <c r="N56" s="63"/>
      <c r="O56" s="63"/>
      <c r="P56" s="227">
        <v>1.03</v>
      </c>
      <c r="Q56" s="228">
        <v>0</v>
      </c>
      <c r="R56" s="76">
        <f>$R$20</f>
        <v>12</v>
      </c>
      <c r="S56" s="17"/>
      <c r="T56" s="25"/>
      <c r="U56" s="25"/>
      <c r="V56" s="25"/>
      <c r="W56" s="25"/>
      <c r="X56" s="25"/>
    </row>
    <row r="57" spans="1:24" ht="15">
      <c r="A57" s="10"/>
      <c r="B57" s="4"/>
      <c r="C57" s="100"/>
      <c r="D57" s="74" t="s">
        <v>29</v>
      </c>
      <c r="E57" s="184">
        <f>ROUND($P$14*E54,0)</f>
        <v>0</v>
      </c>
      <c r="F57" s="184">
        <f>ROUND($P$14*F54,0)</f>
        <v>0</v>
      </c>
      <c r="G57" s="184">
        <f>ROUND($P$14*G54,0)</f>
        <v>0</v>
      </c>
      <c r="H57" s="184">
        <f>ROUND($P$14*H54,0)</f>
        <v>0</v>
      </c>
      <c r="I57" s="184">
        <f>ROUND($P$14*I54,0)</f>
        <v>0</v>
      </c>
      <c r="J57" s="181">
        <f>SUM(E57:I57)</f>
        <v>0</v>
      </c>
      <c r="L57" s="231"/>
      <c r="M57" s="63"/>
      <c r="N57" s="63"/>
      <c r="O57" s="63"/>
      <c r="P57" s="227">
        <v>1.03</v>
      </c>
      <c r="Q57" s="228">
        <v>0</v>
      </c>
      <c r="R57" s="76">
        <f>$R$21</f>
        <v>12</v>
      </c>
      <c r="S57" s="17"/>
      <c r="T57" s="25"/>
      <c r="U57" s="25"/>
      <c r="V57" s="25"/>
      <c r="W57" s="25"/>
      <c r="X57" s="25"/>
    </row>
    <row r="58" spans="1:24">
      <c r="A58" s="10"/>
      <c r="B58" s="4"/>
      <c r="C58" s="100"/>
      <c r="D58" s="77" t="s">
        <v>171</v>
      </c>
      <c r="E58" s="185">
        <f>SUM(E56:E57)</f>
        <v>0</v>
      </c>
      <c r="F58" s="185">
        <f t="shared" ref="F58:I58" si="6">SUM(F56:F57)</f>
        <v>0</v>
      </c>
      <c r="G58" s="185">
        <f t="shared" si="6"/>
        <v>0</v>
      </c>
      <c r="H58" s="185">
        <f t="shared" si="6"/>
        <v>0</v>
      </c>
      <c r="I58" s="185">
        <f t="shared" si="6"/>
        <v>0</v>
      </c>
      <c r="J58" s="186">
        <f>SUM(J56:J57)</f>
        <v>0</v>
      </c>
      <c r="L58" s="231"/>
      <c r="M58" s="63"/>
      <c r="N58" s="63"/>
      <c r="O58" s="63"/>
      <c r="P58" s="227">
        <v>1.03</v>
      </c>
      <c r="Q58" s="228">
        <v>0</v>
      </c>
      <c r="R58" s="76">
        <f>$R$22</f>
        <v>12</v>
      </c>
      <c r="S58" s="17"/>
      <c r="T58" s="25"/>
      <c r="U58" s="25"/>
      <c r="V58" s="25"/>
      <c r="W58" s="25"/>
      <c r="X58" s="25"/>
    </row>
    <row r="59" spans="1:24">
      <c r="A59" s="10"/>
      <c r="B59" s="4"/>
      <c r="C59" s="100"/>
      <c r="D59" s="74"/>
      <c r="E59" s="17"/>
      <c r="F59" s="17"/>
      <c r="G59" s="17"/>
      <c r="H59" s="17"/>
      <c r="I59" s="17"/>
      <c r="J59" s="26"/>
      <c r="L59" s="231"/>
      <c r="M59" s="63"/>
      <c r="N59" s="63"/>
      <c r="O59" s="63"/>
      <c r="P59" s="32"/>
      <c r="Q59" s="63"/>
      <c r="R59" s="32"/>
      <c r="S59" s="17"/>
      <c r="T59" s="5"/>
      <c r="U59" s="4"/>
    </row>
    <row r="60" spans="1:24">
      <c r="A60" s="104"/>
      <c r="B60" s="15" t="s">
        <v>123</v>
      </c>
      <c r="C60" s="101"/>
      <c r="D60" s="34" t="s">
        <v>121</v>
      </c>
      <c r="E60" s="100">
        <f>ROUND($Q60*$R60,6)</f>
        <v>0</v>
      </c>
      <c r="F60" s="100">
        <f>ROUND($Q61*$R61,6)</f>
        <v>0</v>
      </c>
      <c r="G60" s="100">
        <f>ROUND($Q62*$R62,6)</f>
        <v>0</v>
      </c>
      <c r="H60" s="100">
        <f>ROUND($Q63*$R63,6)</f>
        <v>0</v>
      </c>
      <c r="I60" s="100">
        <f>ROUND($Q64*$R64,6)</f>
        <v>0</v>
      </c>
      <c r="J60" s="47"/>
      <c r="L60" s="150">
        <v>0</v>
      </c>
      <c r="M60" s="230">
        <f>ROUND(L60/12,2)</f>
        <v>0</v>
      </c>
      <c r="N60" s="230">
        <v>0</v>
      </c>
      <c r="O60" s="224">
        <v>0</v>
      </c>
      <c r="P60" s="227">
        <v>1.03</v>
      </c>
      <c r="Q60" s="228">
        <v>0</v>
      </c>
      <c r="R60" s="76">
        <f>$R$18</f>
        <v>12</v>
      </c>
      <c r="S60" s="3"/>
      <c r="T60" s="25" t="e">
        <f>(E62+E63)/E61</f>
        <v>#DIV/0!</v>
      </c>
      <c r="U60" s="25" t="e">
        <f>(F62+F63)/F61</f>
        <v>#DIV/0!</v>
      </c>
      <c r="V60" s="25" t="e">
        <f>(G62+G63)/G61</f>
        <v>#DIV/0!</v>
      </c>
      <c r="W60" s="25" t="e">
        <f>(H62+H63)/H61</f>
        <v>#DIV/0!</v>
      </c>
      <c r="X60" s="25" t="e">
        <f>(I62+I63)/I61</f>
        <v>#DIV/0!</v>
      </c>
    </row>
    <row r="61" spans="1:24">
      <c r="A61" s="10"/>
      <c r="B61" s="29" t="s">
        <v>328</v>
      </c>
      <c r="C61" s="100"/>
      <c r="D61" s="74" t="s">
        <v>15</v>
      </c>
      <c r="E61" s="57">
        <f>ROUND((M60+N60)*E60*P60,0)</f>
        <v>0</v>
      </c>
      <c r="F61" s="57">
        <f>ROUND((M60+N60)*F60*P60*P61,0)</f>
        <v>0</v>
      </c>
      <c r="G61" s="57">
        <f>ROUND((M60+N60)*G60*P60*P61*P62,0)</f>
        <v>0</v>
      </c>
      <c r="H61" s="57">
        <f>ROUND((M60+N60)*H60*P60*P61*P62*P63,0)</f>
        <v>0</v>
      </c>
      <c r="I61" s="57">
        <f>ROUND((M60+N60)*I60*P60*P61*P62*P63*P64,0)</f>
        <v>0</v>
      </c>
      <c r="J61" s="172">
        <f>SUM(E61:I61)</f>
        <v>0</v>
      </c>
      <c r="L61" s="231"/>
      <c r="M61" s="63"/>
      <c r="N61" s="63"/>
      <c r="O61" s="63"/>
      <c r="P61" s="227">
        <v>1.03</v>
      </c>
      <c r="Q61" s="228">
        <v>0</v>
      </c>
      <c r="R61" s="76">
        <f>$R$19</f>
        <v>12</v>
      </c>
      <c r="S61" s="17"/>
    </row>
    <row r="62" spans="1:24">
      <c r="A62" s="10"/>
      <c r="C62" s="100"/>
      <c r="D62" s="74" t="s">
        <v>30</v>
      </c>
      <c r="E62" s="57">
        <f>ROUND(E61*$P$13,0)</f>
        <v>0</v>
      </c>
      <c r="F62" s="57">
        <f>ROUND(F61*$P$13,0)</f>
        <v>0</v>
      </c>
      <c r="G62" s="57">
        <f>ROUND(G61*$P$13,0)</f>
        <v>0</v>
      </c>
      <c r="H62" s="57">
        <f>ROUND(H61*$P$13,0)</f>
        <v>0</v>
      </c>
      <c r="I62" s="57">
        <f>ROUND(I61*$P$13,0)</f>
        <v>0</v>
      </c>
      <c r="J62" s="172">
        <f>SUM(E62:I62)</f>
        <v>0</v>
      </c>
      <c r="L62" s="231"/>
      <c r="M62" s="63"/>
      <c r="N62" s="63"/>
      <c r="O62" s="63"/>
      <c r="P62" s="227">
        <v>1.03</v>
      </c>
      <c r="Q62" s="228">
        <v>0</v>
      </c>
      <c r="R62" s="76">
        <f>$R$20</f>
        <v>12</v>
      </c>
      <c r="S62" s="17"/>
      <c r="T62" s="25"/>
      <c r="U62" s="25"/>
      <c r="V62" s="25"/>
      <c r="W62" s="25"/>
      <c r="X62" s="25"/>
    </row>
    <row r="63" spans="1:24" ht="15">
      <c r="A63" s="10"/>
      <c r="C63" s="100"/>
      <c r="D63" s="74" t="s">
        <v>29</v>
      </c>
      <c r="E63" s="184">
        <f>ROUND($P$14*E60,0)</f>
        <v>0</v>
      </c>
      <c r="F63" s="184">
        <f>ROUND($P$14*F60,0)</f>
        <v>0</v>
      </c>
      <c r="G63" s="184">
        <f>ROUND($P$14*G60,0)</f>
        <v>0</v>
      </c>
      <c r="H63" s="184">
        <f>ROUND($P$14*H60,0)</f>
        <v>0</v>
      </c>
      <c r="I63" s="184">
        <f>ROUND($P$14*I60,0)</f>
        <v>0</v>
      </c>
      <c r="J63" s="181">
        <f>SUM(E63:I63)</f>
        <v>0</v>
      </c>
      <c r="L63" s="231"/>
      <c r="M63" s="63"/>
      <c r="N63" s="63"/>
      <c r="O63" s="63"/>
      <c r="P63" s="227">
        <v>1.03</v>
      </c>
      <c r="Q63" s="228">
        <v>0</v>
      </c>
      <c r="R63" s="76">
        <f>$R$21</f>
        <v>12</v>
      </c>
      <c r="S63" s="17"/>
    </row>
    <row r="64" spans="1:24">
      <c r="A64" s="10"/>
      <c r="C64" s="100"/>
      <c r="D64" s="77" t="s">
        <v>171</v>
      </c>
      <c r="E64" s="185">
        <f>SUM(E62:E63)</f>
        <v>0</v>
      </c>
      <c r="F64" s="185">
        <f t="shared" ref="F64:I64" si="7">SUM(F62:F63)</f>
        <v>0</v>
      </c>
      <c r="G64" s="185">
        <f t="shared" si="7"/>
        <v>0</v>
      </c>
      <c r="H64" s="185">
        <f t="shared" si="7"/>
        <v>0</v>
      </c>
      <c r="I64" s="185">
        <f t="shared" si="7"/>
        <v>0</v>
      </c>
      <c r="J64" s="186">
        <f>SUM(J62:J63)</f>
        <v>0</v>
      </c>
      <c r="L64" s="231"/>
      <c r="M64" s="63"/>
      <c r="N64" s="63"/>
      <c r="O64" s="63"/>
      <c r="P64" s="227">
        <v>1.03</v>
      </c>
      <c r="Q64" s="228">
        <v>0</v>
      </c>
      <c r="R64" s="76">
        <f>$R$22</f>
        <v>12</v>
      </c>
      <c r="S64" s="17"/>
      <c r="T64" s="25"/>
      <c r="U64" s="25"/>
      <c r="V64" s="25"/>
      <c r="W64" s="25"/>
      <c r="X64" s="25"/>
    </row>
    <row r="65" spans="1:24">
      <c r="A65" s="10"/>
      <c r="C65" s="100"/>
      <c r="D65" s="74"/>
      <c r="E65" s="17"/>
      <c r="F65" s="17"/>
      <c r="G65" s="17"/>
      <c r="H65" s="17"/>
      <c r="I65" s="17"/>
      <c r="J65" s="26"/>
      <c r="L65" s="3"/>
      <c r="M65" s="3"/>
      <c r="N65" s="3"/>
      <c r="O65" s="3"/>
      <c r="P65" s="3"/>
      <c r="Q65" s="5"/>
      <c r="R65" s="4"/>
      <c r="S65" s="17"/>
      <c r="T65" s="25"/>
      <c r="U65" s="25"/>
      <c r="V65" s="25"/>
      <c r="W65" s="25"/>
      <c r="X65" s="25"/>
    </row>
    <row r="66" spans="1:24" ht="3.75" hidden="1" customHeight="1">
      <c r="A66" s="10"/>
      <c r="D66" s="22"/>
      <c r="E66" s="22"/>
      <c r="F66" s="22"/>
      <c r="G66" s="22"/>
      <c r="H66" s="22"/>
      <c r="I66" s="22"/>
      <c r="J66" s="76"/>
      <c r="R66" s="17"/>
    </row>
    <row r="67" spans="1:24">
      <c r="A67" s="48" t="s">
        <v>19</v>
      </c>
      <c r="B67" s="49"/>
      <c r="C67" s="49"/>
      <c r="D67" s="50"/>
      <c r="E67" s="178">
        <f>SUMIF($D$17:$D$66,"*Salary",E17:E66)</f>
        <v>0</v>
      </c>
      <c r="F67" s="178">
        <f t="shared" ref="F67:I67" si="8">SUMIF($D$17:$D$66,"*Salary",F17:F66)</f>
        <v>0</v>
      </c>
      <c r="G67" s="178">
        <f t="shared" si="8"/>
        <v>0</v>
      </c>
      <c r="H67" s="178">
        <f t="shared" si="8"/>
        <v>0</v>
      </c>
      <c r="I67" s="178">
        <f t="shared" si="8"/>
        <v>0</v>
      </c>
      <c r="J67" s="172">
        <f>SUM(E67:I67)</f>
        <v>0</v>
      </c>
      <c r="R67" s="4"/>
    </row>
    <row r="68" spans="1:24" ht="15">
      <c r="A68" s="48" t="s">
        <v>20</v>
      </c>
      <c r="B68" s="49"/>
      <c r="C68" s="49"/>
      <c r="D68" s="50"/>
      <c r="E68" s="180">
        <f>SUMIF(D19:D66,"*Total Fringe",E19:E66)</f>
        <v>0</v>
      </c>
      <c r="F68" s="180">
        <f>SUMIF($D$19:$D$66,"*Total Fringe",F19:F66)</f>
        <v>0</v>
      </c>
      <c r="G68" s="180">
        <f t="shared" ref="G68:I68" si="9">SUMIF($D$19:$D$66,"*Total Fringe",G19:G66)</f>
        <v>0</v>
      </c>
      <c r="H68" s="180">
        <f t="shared" si="9"/>
        <v>0</v>
      </c>
      <c r="I68" s="180">
        <f t="shared" si="9"/>
        <v>0</v>
      </c>
      <c r="J68" s="181">
        <f>SUM(E68:I68)</f>
        <v>0</v>
      </c>
      <c r="R68" s="4"/>
    </row>
    <row r="69" spans="1:24">
      <c r="A69" s="48" t="s">
        <v>21</v>
      </c>
      <c r="B69" s="49"/>
      <c r="C69" s="49"/>
      <c r="D69" s="50"/>
      <c r="E69" s="191">
        <f>SUM(E67:E68)</f>
        <v>0</v>
      </c>
      <c r="F69" s="191">
        <f t="shared" ref="F69:I69" si="10">SUM(F67:F68)</f>
        <v>0</v>
      </c>
      <c r="G69" s="191">
        <f t="shared" si="10"/>
        <v>0</v>
      </c>
      <c r="H69" s="191">
        <f t="shared" si="10"/>
        <v>0</v>
      </c>
      <c r="I69" s="191">
        <f t="shared" si="10"/>
        <v>0</v>
      </c>
      <c r="J69" s="172">
        <f>SUM(E69:I69)</f>
        <v>0</v>
      </c>
      <c r="T69" s="660" t="s">
        <v>116</v>
      </c>
      <c r="U69" s="660"/>
      <c r="V69" s="660"/>
      <c r="W69" s="660"/>
      <c r="X69" s="660"/>
    </row>
    <row r="70" spans="1:24">
      <c r="A70" s="1"/>
      <c r="B70" s="58"/>
      <c r="C70" s="58"/>
      <c r="D70" s="71"/>
      <c r="E70" s="8"/>
      <c r="F70" s="8"/>
      <c r="G70" s="8"/>
      <c r="H70" s="8"/>
      <c r="I70" s="8"/>
      <c r="J70" s="45"/>
      <c r="T70" s="24" t="s">
        <v>31</v>
      </c>
      <c r="U70" s="15" t="s">
        <v>32</v>
      </c>
      <c r="V70" s="15" t="s">
        <v>33</v>
      </c>
      <c r="W70" s="15" t="s">
        <v>34</v>
      </c>
      <c r="X70" s="15" t="s">
        <v>35</v>
      </c>
    </row>
    <row r="71" spans="1:24">
      <c r="A71" s="20" t="s">
        <v>22</v>
      </c>
      <c r="B71" s="92"/>
      <c r="C71" s="92"/>
      <c r="D71" s="46"/>
      <c r="J71" s="33"/>
      <c r="L71" s="58" t="s">
        <v>118</v>
      </c>
      <c r="M71" s="71" t="s">
        <v>80</v>
      </c>
      <c r="N71" s="71"/>
      <c r="O71" s="71" t="s">
        <v>245</v>
      </c>
      <c r="P71" s="71" t="s">
        <v>108</v>
      </c>
      <c r="Q71" s="71" t="s">
        <v>18</v>
      </c>
      <c r="R71" s="71"/>
      <c r="S71" s="71" t="s">
        <v>169</v>
      </c>
      <c r="T71" s="24"/>
      <c r="U71" s="15"/>
      <c r="V71" s="15"/>
      <c r="W71" s="15"/>
      <c r="X71" s="15"/>
    </row>
    <row r="72" spans="1:24">
      <c r="A72" s="58" t="s">
        <v>61</v>
      </c>
      <c r="B72" s="58" t="s">
        <v>62</v>
      </c>
      <c r="D72" s="46"/>
      <c r="E72" s="18" t="str">
        <f>E16</f>
        <v>Year 1</v>
      </c>
      <c r="F72" s="18" t="str">
        <f>F16</f>
        <v>Year 2</v>
      </c>
      <c r="G72" s="18" t="str">
        <f>G16</f>
        <v>Year 3</v>
      </c>
      <c r="H72" s="18" t="str">
        <f>H16</f>
        <v>Year 4</v>
      </c>
      <c r="I72" s="18" t="str">
        <f>I16</f>
        <v>Year 5</v>
      </c>
      <c r="J72" s="46" t="s">
        <v>1</v>
      </c>
      <c r="L72" s="92" t="s">
        <v>117</v>
      </c>
      <c r="M72" s="46" t="s">
        <v>15</v>
      </c>
      <c r="N72" s="46" t="s">
        <v>245</v>
      </c>
      <c r="O72" s="46" t="s">
        <v>101</v>
      </c>
      <c r="P72" s="46" t="s">
        <v>109</v>
      </c>
      <c r="Q72" s="46" t="s">
        <v>111</v>
      </c>
      <c r="R72" s="46" t="s">
        <v>101</v>
      </c>
      <c r="S72" s="46" t="s">
        <v>170</v>
      </c>
      <c r="T72" s="24"/>
      <c r="U72" s="15"/>
      <c r="V72" s="15"/>
      <c r="W72" s="15"/>
      <c r="X72" s="15"/>
    </row>
    <row r="73" spans="1:24">
      <c r="A73" s="223"/>
      <c r="B73" s="102" t="s">
        <v>124</v>
      </c>
      <c r="C73" s="92"/>
      <c r="D73" s="34" t="s">
        <v>121</v>
      </c>
      <c r="E73" s="100">
        <f>ROUND($Q73*$R73*S73,6)</f>
        <v>0</v>
      </c>
      <c r="F73" s="100">
        <f>ROUND($Q74*$R74*S74,6)</f>
        <v>0</v>
      </c>
      <c r="G73" s="100">
        <f>ROUND($Q75*$R75*S75,6)</f>
        <v>0</v>
      </c>
      <c r="H73" s="100">
        <f>ROUND($Q76*$R76*S76,6)</f>
        <v>0</v>
      </c>
      <c r="I73" s="100">
        <f>ROUND($Q77*$R77*S77,6)</f>
        <v>0</v>
      </c>
      <c r="J73" s="46"/>
      <c r="L73" s="150">
        <v>0</v>
      </c>
      <c r="M73" s="230">
        <f>ROUND(L73/12,2)</f>
        <v>0</v>
      </c>
      <c r="N73" s="230">
        <v>0</v>
      </c>
      <c r="O73" s="224">
        <v>0</v>
      </c>
      <c r="P73" s="227">
        <v>1</v>
      </c>
      <c r="Q73" s="228">
        <v>0</v>
      </c>
      <c r="R73" s="76">
        <f>$R$18</f>
        <v>12</v>
      </c>
      <c r="S73" s="227">
        <v>0</v>
      </c>
      <c r="T73" s="25" t="e">
        <f>(E76+E77)/E75</f>
        <v>#DIV/0!</v>
      </c>
      <c r="U73" s="25" t="e">
        <f>(F76+F77)/F75</f>
        <v>#DIV/0!</v>
      </c>
      <c r="V73" s="25" t="e">
        <f>(G76+G77)/G75</f>
        <v>#DIV/0!</v>
      </c>
      <c r="W73" s="25" t="e">
        <f>(H76+H77)/H75</f>
        <v>#DIV/0!</v>
      </c>
      <c r="X73" s="25" t="e">
        <f>(I76+I77)/I75</f>
        <v>#DIV/0!</v>
      </c>
    </row>
    <row r="74" spans="1:24">
      <c r="A74" s="20"/>
      <c r="B74" s="29" t="s">
        <v>328</v>
      </c>
      <c r="C74" s="92"/>
      <c r="D74" s="34" t="s">
        <v>172</v>
      </c>
      <c r="E74" s="22">
        <f>S73</f>
        <v>0</v>
      </c>
      <c r="F74" s="22">
        <f>S74</f>
        <v>0</v>
      </c>
      <c r="G74" s="22">
        <f>S75</f>
        <v>0</v>
      </c>
      <c r="H74" s="22">
        <f>S76</f>
        <v>0</v>
      </c>
      <c r="I74" s="22">
        <f>S77</f>
        <v>0</v>
      </c>
      <c r="J74" s="46"/>
      <c r="L74" s="231"/>
      <c r="M74" s="230"/>
      <c r="N74" s="230"/>
      <c r="O74" s="230"/>
      <c r="P74" s="227">
        <v>1.03</v>
      </c>
      <c r="Q74" s="228">
        <v>0</v>
      </c>
      <c r="R74" s="76">
        <f>$R$19</f>
        <v>12</v>
      </c>
      <c r="S74" s="227">
        <v>0</v>
      </c>
      <c r="T74" s="25"/>
      <c r="U74" s="25"/>
      <c r="V74" s="25"/>
      <c r="W74" s="25"/>
      <c r="X74" s="25"/>
    </row>
    <row r="75" spans="1:24">
      <c r="A75" s="10"/>
      <c r="C75" s="100"/>
      <c r="D75" s="74" t="s">
        <v>15</v>
      </c>
      <c r="E75" s="57">
        <f>ROUND((M73+N73)*E73*P73,0)</f>
        <v>0</v>
      </c>
      <c r="F75" s="57">
        <f>ROUND((M73+N73)*F73*P73*P74,0)</f>
        <v>0</v>
      </c>
      <c r="G75" s="57">
        <f>ROUND((M73+N73)*G73*P73*P74*P75,0)</f>
        <v>0</v>
      </c>
      <c r="H75" s="57">
        <f>ROUND((M73+N73)*H73*P73*P74*P75*P76,0)</f>
        <v>0</v>
      </c>
      <c r="I75" s="57">
        <f>ROUND((M73+N73)*I73*P73*P74*P75*P76*P77,0)</f>
        <v>0</v>
      </c>
      <c r="J75" s="172">
        <f>SUM(E75:I75)</f>
        <v>0</v>
      </c>
      <c r="L75" s="231"/>
      <c r="M75" s="63"/>
      <c r="N75" s="63"/>
      <c r="O75" s="63"/>
      <c r="P75" s="227">
        <v>1.03</v>
      </c>
      <c r="Q75" s="228">
        <v>0</v>
      </c>
      <c r="R75" s="76">
        <f>$R$20</f>
        <v>12</v>
      </c>
      <c r="S75" s="227">
        <v>0</v>
      </c>
    </row>
    <row r="76" spans="1:24">
      <c r="A76" s="10"/>
      <c r="B76" s="102"/>
      <c r="C76" s="100"/>
      <c r="D76" s="74" t="s">
        <v>30</v>
      </c>
      <c r="E76" s="57">
        <f>ROUND(E75*$P$13,0)</f>
        <v>0</v>
      </c>
      <c r="F76" s="57">
        <f>ROUND(F75*$P$13,0)</f>
        <v>0</v>
      </c>
      <c r="G76" s="57">
        <f>ROUND(G75*$P$13,0)</f>
        <v>0</v>
      </c>
      <c r="H76" s="57">
        <f>ROUND(H75*$P$13,0)</f>
        <v>0</v>
      </c>
      <c r="I76" s="57">
        <f>ROUND(I75*$P$13,0)</f>
        <v>0</v>
      </c>
      <c r="J76" s="172">
        <f>SUM(E76:I76)</f>
        <v>0</v>
      </c>
      <c r="L76" s="231"/>
      <c r="M76" s="63"/>
      <c r="N76" s="63"/>
      <c r="O76" s="63"/>
      <c r="P76" s="227">
        <v>1.03</v>
      </c>
      <c r="Q76" s="228">
        <v>0</v>
      </c>
      <c r="R76" s="76">
        <f>$R$21</f>
        <v>12</v>
      </c>
      <c r="S76" s="227">
        <v>0</v>
      </c>
      <c r="T76" s="25"/>
      <c r="U76" s="25"/>
      <c r="V76" s="25"/>
      <c r="W76" s="25"/>
      <c r="X76" s="25"/>
    </row>
    <row r="77" spans="1:24" ht="15">
      <c r="A77" s="10"/>
      <c r="C77" s="100"/>
      <c r="D77" s="74" t="s">
        <v>29</v>
      </c>
      <c r="E77" s="184">
        <f>ROUND($P$14*E73,0)</f>
        <v>0</v>
      </c>
      <c r="F77" s="184">
        <f>ROUND($P$14*F73,0)</f>
        <v>0</v>
      </c>
      <c r="G77" s="184">
        <f>ROUND($P$14*G73,0)</f>
        <v>0</v>
      </c>
      <c r="H77" s="184">
        <f>ROUND($P$14*H73,0)</f>
        <v>0</v>
      </c>
      <c r="I77" s="184">
        <f>ROUND($P$14*I73,0)</f>
        <v>0</v>
      </c>
      <c r="J77" s="181">
        <f>SUM(E77:I77)</f>
        <v>0</v>
      </c>
      <c r="L77" s="231"/>
      <c r="M77" s="63"/>
      <c r="N77" s="63"/>
      <c r="O77" s="63"/>
      <c r="P77" s="227">
        <v>1.03</v>
      </c>
      <c r="Q77" s="228">
        <v>0</v>
      </c>
      <c r="R77" s="76">
        <f>$R$22</f>
        <v>12</v>
      </c>
      <c r="S77" s="227">
        <v>0</v>
      </c>
      <c r="T77" s="25"/>
      <c r="U77" s="25"/>
      <c r="V77" s="25"/>
      <c r="W77" s="25"/>
      <c r="X77" s="25"/>
    </row>
    <row r="78" spans="1:24">
      <c r="A78" s="10"/>
      <c r="B78" s="102"/>
      <c r="C78" s="100"/>
      <c r="D78" s="77" t="s">
        <v>171</v>
      </c>
      <c r="E78" s="185">
        <f>SUM(E76:E77)</f>
        <v>0</v>
      </c>
      <c r="F78" s="185">
        <f t="shared" ref="F78:I78" si="11">SUM(F76:F77)</f>
        <v>0</v>
      </c>
      <c r="G78" s="185">
        <f t="shared" si="11"/>
        <v>0</v>
      </c>
      <c r="H78" s="185">
        <f t="shared" si="11"/>
        <v>0</v>
      </c>
      <c r="I78" s="185">
        <f t="shared" si="11"/>
        <v>0</v>
      </c>
      <c r="J78" s="186">
        <f>SUM(J76:J77)</f>
        <v>0</v>
      </c>
      <c r="L78" s="231"/>
      <c r="M78" s="63"/>
      <c r="N78" s="63"/>
      <c r="O78" s="63"/>
      <c r="P78" s="74"/>
      <c r="Q78" s="232"/>
      <c r="R78" s="76"/>
      <c r="S78" s="74"/>
      <c r="T78" s="25"/>
      <c r="U78" s="25"/>
      <c r="V78" s="25"/>
      <c r="W78" s="25"/>
      <c r="X78" s="25"/>
    </row>
    <row r="79" spans="1:24">
      <c r="A79" s="10"/>
      <c r="B79" s="102"/>
      <c r="C79" s="100"/>
      <c r="D79" s="74"/>
      <c r="E79" s="17"/>
      <c r="F79" s="17"/>
      <c r="G79" s="17"/>
      <c r="H79" s="17"/>
      <c r="I79" s="17"/>
      <c r="J79" s="26"/>
      <c r="L79" s="231"/>
      <c r="M79" s="63"/>
      <c r="N79" s="63"/>
      <c r="O79" s="63"/>
      <c r="P79" s="34"/>
      <c r="Q79" s="63"/>
      <c r="R79" s="34"/>
      <c r="S79" s="229"/>
      <c r="T79" s="5"/>
      <c r="U79" s="4"/>
    </row>
    <row r="80" spans="1:24">
      <c r="A80" s="104"/>
      <c r="B80" s="102" t="s">
        <v>124</v>
      </c>
      <c r="D80" s="34" t="s">
        <v>121</v>
      </c>
      <c r="E80" s="100">
        <f>ROUND($Q80*$R80*S80,6)</f>
        <v>0</v>
      </c>
      <c r="F80" s="100">
        <f>ROUND($Q81*$R81*S81,6)</f>
        <v>0</v>
      </c>
      <c r="G80" s="100">
        <f>ROUND($Q82*$R82*S82,6)</f>
        <v>0</v>
      </c>
      <c r="H80" s="100">
        <f>ROUND($Q83*$R83*S83,6)</f>
        <v>0</v>
      </c>
      <c r="I80" s="100">
        <f>ROUND($Q84*$R84*S84,6)</f>
        <v>0</v>
      </c>
      <c r="J80" s="46"/>
      <c r="L80" s="150">
        <v>0</v>
      </c>
      <c r="M80" s="230">
        <f>ROUND(L80/12,2)</f>
        <v>0</v>
      </c>
      <c r="N80" s="230">
        <v>0</v>
      </c>
      <c r="O80" s="224">
        <v>0</v>
      </c>
      <c r="P80" s="227">
        <v>1</v>
      </c>
      <c r="Q80" s="228">
        <v>0</v>
      </c>
      <c r="R80" s="76">
        <f>$R$18</f>
        <v>12</v>
      </c>
      <c r="S80" s="227">
        <v>0</v>
      </c>
      <c r="T80" s="25" t="e">
        <f>(E83+E84)/E82</f>
        <v>#DIV/0!</v>
      </c>
      <c r="U80" s="25" t="e">
        <f>(F83+F84)/F82</f>
        <v>#DIV/0!</v>
      </c>
      <c r="V80" s="25" t="e">
        <f>(G83+G84)/G82</f>
        <v>#DIV/0!</v>
      </c>
      <c r="W80" s="25" t="e">
        <f>(H83+H84)/H82</f>
        <v>#DIV/0!</v>
      </c>
      <c r="X80" s="25" t="e">
        <f>(I83+I84)/I82</f>
        <v>#DIV/0!</v>
      </c>
    </row>
    <row r="81" spans="1:24">
      <c r="B81" s="29" t="s">
        <v>328</v>
      </c>
      <c r="D81" s="34" t="s">
        <v>172</v>
      </c>
      <c r="E81" s="22">
        <f>S80</f>
        <v>0</v>
      </c>
      <c r="F81" s="22">
        <f>S81</f>
        <v>0</v>
      </c>
      <c r="G81" s="22">
        <f>S82</f>
        <v>0</v>
      </c>
      <c r="H81" s="22">
        <f>S83</f>
        <v>0</v>
      </c>
      <c r="I81" s="22">
        <f>S84</f>
        <v>0</v>
      </c>
      <c r="J81" s="163"/>
      <c r="L81" s="231"/>
      <c r="M81" s="230"/>
      <c r="N81" s="230"/>
      <c r="O81" s="230"/>
      <c r="P81" s="227">
        <v>1.03</v>
      </c>
      <c r="Q81" s="228">
        <v>0</v>
      </c>
      <c r="R81" s="76">
        <f>$R$19</f>
        <v>12</v>
      </c>
      <c r="S81" s="227">
        <v>0</v>
      </c>
      <c r="T81" s="25"/>
      <c r="U81" s="25"/>
      <c r="V81" s="25"/>
      <c r="W81" s="25"/>
      <c r="X81" s="25"/>
    </row>
    <row r="82" spans="1:24">
      <c r="A82" s="10"/>
      <c r="C82" s="100"/>
      <c r="D82" s="74" t="s">
        <v>15</v>
      </c>
      <c r="E82" s="57">
        <f>ROUND((M80+N80)*E80*P80,0)</f>
        <v>0</v>
      </c>
      <c r="F82" s="57">
        <f>ROUND((M80+N80)*F80*P80*P81,0)</f>
        <v>0</v>
      </c>
      <c r="G82" s="57">
        <f>ROUND((M80+N80)*G80*P80*P81*P82,0)</f>
        <v>0</v>
      </c>
      <c r="H82" s="57">
        <f>ROUND((M80+N80)*H80*P80*P81*P82*P83,0)</f>
        <v>0</v>
      </c>
      <c r="I82" s="57">
        <f>ROUND((M80+N80)*I80*P80*P81*P82*P83*P84,0)</f>
        <v>0</v>
      </c>
      <c r="J82" s="172">
        <f>SUM(E82:I82)</f>
        <v>0</v>
      </c>
      <c r="L82" s="231"/>
      <c r="M82" s="63"/>
      <c r="N82" s="63"/>
      <c r="O82" s="63"/>
      <c r="P82" s="227">
        <v>1.03</v>
      </c>
      <c r="Q82" s="228">
        <v>0</v>
      </c>
      <c r="R82" s="76">
        <f>$R$20</f>
        <v>12</v>
      </c>
      <c r="S82" s="227">
        <v>0</v>
      </c>
    </row>
    <row r="83" spans="1:24">
      <c r="A83" s="10"/>
      <c r="B83" s="102"/>
      <c r="C83" s="100"/>
      <c r="D83" s="74" t="s">
        <v>30</v>
      </c>
      <c r="E83" s="57">
        <f>ROUND(E82*$P$13,0)</f>
        <v>0</v>
      </c>
      <c r="F83" s="57">
        <f>ROUND(F82*$P$13,0)</f>
        <v>0</v>
      </c>
      <c r="G83" s="57">
        <f>ROUND(G82*$P$13,0)</f>
        <v>0</v>
      </c>
      <c r="H83" s="57">
        <f>ROUND(H82*$P$13,0)</f>
        <v>0</v>
      </c>
      <c r="I83" s="57">
        <f>ROUND(I82*$P$13,0)</f>
        <v>0</v>
      </c>
      <c r="J83" s="172">
        <f>SUM(E83:I83)</f>
        <v>0</v>
      </c>
      <c r="L83" s="231"/>
      <c r="M83" s="63"/>
      <c r="N83" s="63"/>
      <c r="O83" s="63"/>
      <c r="P83" s="227">
        <v>1.03</v>
      </c>
      <c r="Q83" s="228">
        <v>0</v>
      </c>
      <c r="R83" s="76">
        <f>$R$21</f>
        <v>12</v>
      </c>
      <c r="S83" s="227">
        <v>0</v>
      </c>
      <c r="T83" s="25"/>
      <c r="U83" s="25"/>
      <c r="V83" s="25"/>
      <c r="W83" s="25"/>
      <c r="X83" s="25"/>
    </row>
    <row r="84" spans="1:24" ht="15">
      <c r="A84" s="10"/>
      <c r="B84" s="102"/>
      <c r="C84" s="100"/>
      <c r="D84" s="74" t="s">
        <v>29</v>
      </c>
      <c r="E84" s="184">
        <f>ROUND($P$14*E80,0)</f>
        <v>0</v>
      </c>
      <c r="F84" s="184">
        <f>ROUND($P$14*F80,0)</f>
        <v>0</v>
      </c>
      <c r="G84" s="184">
        <f>ROUND($P$14*G80,0)</f>
        <v>0</v>
      </c>
      <c r="H84" s="184">
        <f>ROUND($P$14*H80,0)</f>
        <v>0</v>
      </c>
      <c r="I84" s="184">
        <f>ROUND($P$14*I80,0)</f>
        <v>0</v>
      </c>
      <c r="J84" s="181">
        <f>SUM(E84:I84)</f>
        <v>0</v>
      </c>
      <c r="L84" s="231"/>
      <c r="M84" s="63"/>
      <c r="N84" s="63"/>
      <c r="O84" s="63"/>
      <c r="P84" s="227">
        <v>1.03</v>
      </c>
      <c r="Q84" s="228">
        <v>0</v>
      </c>
      <c r="R84" s="76">
        <f>$R$22</f>
        <v>12</v>
      </c>
      <c r="S84" s="227">
        <v>0</v>
      </c>
      <c r="T84" s="25"/>
      <c r="U84" s="25"/>
      <c r="V84" s="25"/>
      <c r="W84" s="25"/>
      <c r="X84" s="25"/>
    </row>
    <row r="85" spans="1:24">
      <c r="A85" s="10"/>
      <c r="B85" s="102"/>
      <c r="C85" s="100"/>
      <c r="D85" s="77" t="s">
        <v>171</v>
      </c>
      <c r="E85" s="185">
        <f>SUM(E83:E84)</f>
        <v>0</v>
      </c>
      <c r="F85" s="185">
        <f t="shared" ref="F85:I85" si="12">SUM(F83:F84)</f>
        <v>0</v>
      </c>
      <c r="G85" s="185">
        <f t="shared" si="12"/>
        <v>0</v>
      </c>
      <c r="H85" s="185">
        <f t="shared" si="12"/>
        <v>0</v>
      </c>
      <c r="I85" s="185">
        <f t="shared" si="12"/>
        <v>0</v>
      </c>
      <c r="J85" s="186">
        <f>SUM(J83:J84)</f>
        <v>0</v>
      </c>
      <c r="L85" s="231"/>
      <c r="M85" s="63"/>
      <c r="N85" s="63"/>
      <c r="O85" s="63"/>
      <c r="P85" s="74"/>
      <c r="Q85" s="232"/>
      <c r="R85" s="76"/>
      <c r="S85" s="74"/>
      <c r="T85" s="25"/>
      <c r="U85" s="25"/>
      <c r="V85" s="25"/>
      <c r="W85" s="25"/>
      <c r="X85" s="25"/>
    </row>
    <row r="86" spans="1:24">
      <c r="A86" s="10"/>
      <c r="B86" s="102"/>
      <c r="C86" s="100"/>
      <c r="D86" s="74"/>
      <c r="E86" s="17"/>
      <c r="F86" s="17"/>
      <c r="G86" s="17"/>
      <c r="H86" s="17"/>
      <c r="I86" s="17"/>
      <c r="J86" s="26"/>
      <c r="L86" s="231"/>
      <c r="M86" s="63"/>
      <c r="N86" s="63"/>
      <c r="O86" s="63"/>
      <c r="P86" s="34"/>
      <c r="Q86" s="63"/>
      <c r="R86" s="34"/>
      <c r="S86" s="229"/>
      <c r="T86" s="5"/>
      <c r="U86" s="4"/>
    </row>
    <row r="87" spans="1:24">
      <c r="A87" s="104"/>
      <c r="B87" s="102" t="s">
        <v>47</v>
      </c>
      <c r="D87" s="34" t="s">
        <v>121</v>
      </c>
      <c r="E87" s="100">
        <f>ROUND($Q87*$R87*S87,6)</f>
        <v>0</v>
      </c>
      <c r="F87" s="100">
        <f>ROUND($Q88*$R88*S88,6)</f>
        <v>0</v>
      </c>
      <c r="G87" s="100">
        <f>ROUND($Q89*$R89*S89,6)</f>
        <v>0</v>
      </c>
      <c r="H87" s="100">
        <f>ROUND($Q90*$R90*S90,6)</f>
        <v>0</v>
      </c>
      <c r="I87" s="100">
        <f>ROUND($Q91*$R91*S91,6)</f>
        <v>0</v>
      </c>
      <c r="J87" s="46"/>
      <c r="L87" s="150">
        <v>0</v>
      </c>
      <c r="M87" s="230">
        <f>ROUND(L87/12,2)</f>
        <v>0</v>
      </c>
      <c r="N87" s="230">
        <v>0</v>
      </c>
      <c r="O87" s="224">
        <v>0</v>
      </c>
      <c r="P87" s="227">
        <v>1</v>
      </c>
      <c r="Q87" s="228">
        <v>0</v>
      </c>
      <c r="R87" s="76">
        <f>$R$18</f>
        <v>12</v>
      </c>
      <c r="S87" s="227">
        <v>0</v>
      </c>
      <c r="T87" s="25" t="e">
        <f>(E90+E91)/E89</f>
        <v>#DIV/0!</v>
      </c>
      <c r="U87" s="25" t="e">
        <f>(F90+F91)/F89</f>
        <v>#DIV/0!</v>
      </c>
      <c r="V87" s="25" t="e">
        <f>(G90+G91)/G89</f>
        <v>#DIV/0!</v>
      </c>
      <c r="W87" s="25" t="e">
        <f>(H90+H91)/H89</f>
        <v>#DIV/0!</v>
      </c>
      <c r="X87" s="25" t="e">
        <f>(I90+I91)/I89</f>
        <v>#DIV/0!</v>
      </c>
    </row>
    <row r="88" spans="1:24">
      <c r="B88" s="29" t="s">
        <v>328</v>
      </c>
      <c r="D88" s="34" t="s">
        <v>172</v>
      </c>
      <c r="E88" s="22">
        <f>S87</f>
        <v>0</v>
      </c>
      <c r="F88" s="22">
        <f>S88</f>
        <v>0</v>
      </c>
      <c r="G88" s="22">
        <f>S89</f>
        <v>0</v>
      </c>
      <c r="H88" s="22">
        <f>S90</f>
        <v>0</v>
      </c>
      <c r="I88" s="22">
        <f>S91</f>
        <v>0</v>
      </c>
      <c r="J88" s="46"/>
      <c r="L88" s="231"/>
      <c r="M88" s="230"/>
      <c r="N88" s="230"/>
      <c r="O88" s="230"/>
      <c r="P88" s="227">
        <v>1.03</v>
      </c>
      <c r="Q88" s="228">
        <v>0</v>
      </c>
      <c r="R88" s="76">
        <f>$R$19</f>
        <v>12</v>
      </c>
      <c r="S88" s="227">
        <v>0</v>
      </c>
      <c r="T88" s="25"/>
      <c r="U88" s="25"/>
      <c r="V88" s="25"/>
      <c r="W88" s="25"/>
      <c r="X88" s="25"/>
    </row>
    <row r="89" spans="1:24">
      <c r="A89" s="10"/>
      <c r="C89" s="100"/>
      <c r="D89" s="74" t="s">
        <v>15</v>
      </c>
      <c r="E89" s="57">
        <f>ROUND((M87+N87)*E87*P87,0)</f>
        <v>0</v>
      </c>
      <c r="F89" s="57">
        <f>ROUND((M87+N87)*F87*P87*P88,0)</f>
        <v>0</v>
      </c>
      <c r="G89" s="57">
        <f>ROUND((M87+N87)*G87*P87*P88*P89,0)</f>
        <v>0</v>
      </c>
      <c r="H89" s="57">
        <f>ROUND((M87+N87)*H87*P87*P88*P89*P90,0)</f>
        <v>0</v>
      </c>
      <c r="I89" s="57">
        <f>ROUND((M87+N87)*I87*P87*P88*P89*P90*P91,0)</f>
        <v>0</v>
      </c>
      <c r="J89" s="172">
        <f>SUM(E89:I89)</f>
        <v>0</v>
      </c>
      <c r="L89" s="231"/>
      <c r="M89" s="63"/>
      <c r="N89" s="63"/>
      <c r="O89" s="63"/>
      <c r="P89" s="227">
        <v>1.03</v>
      </c>
      <c r="Q89" s="228">
        <v>0</v>
      </c>
      <c r="R89" s="76">
        <f>$R$20</f>
        <v>12</v>
      </c>
      <c r="S89" s="227">
        <v>0</v>
      </c>
    </row>
    <row r="90" spans="1:24">
      <c r="A90" s="10"/>
      <c r="B90" s="102"/>
      <c r="C90" s="100"/>
      <c r="D90" s="74" t="s">
        <v>30</v>
      </c>
      <c r="E90" s="57">
        <f>ROUND(E89*$P$13,0)</f>
        <v>0</v>
      </c>
      <c r="F90" s="57">
        <f>ROUND(F89*$P$13,0)</f>
        <v>0</v>
      </c>
      <c r="G90" s="57">
        <f>ROUND(G89*$P$13,0)</f>
        <v>0</v>
      </c>
      <c r="H90" s="57">
        <f>ROUND(H89*$P$13,0)</f>
        <v>0</v>
      </c>
      <c r="I90" s="57">
        <f>ROUND(I89*$P$13,0)</f>
        <v>0</v>
      </c>
      <c r="J90" s="172">
        <f>SUM(E90:I90)</f>
        <v>0</v>
      </c>
      <c r="L90" s="231"/>
      <c r="M90" s="63"/>
      <c r="N90" s="63"/>
      <c r="O90" s="63"/>
      <c r="P90" s="227">
        <v>1.03</v>
      </c>
      <c r="Q90" s="228">
        <v>0</v>
      </c>
      <c r="R90" s="76">
        <f>$R$21</f>
        <v>12</v>
      </c>
      <c r="S90" s="227">
        <v>0</v>
      </c>
    </row>
    <row r="91" spans="1:24" ht="15">
      <c r="A91" s="10"/>
      <c r="B91" s="102"/>
      <c r="C91" s="100"/>
      <c r="D91" s="74" t="s">
        <v>29</v>
      </c>
      <c r="E91" s="184">
        <f>ROUND($P$14*E87,0)</f>
        <v>0</v>
      </c>
      <c r="F91" s="184">
        <f>ROUND($P$14*F87,0)</f>
        <v>0</v>
      </c>
      <c r="G91" s="184">
        <f>ROUND($P$14*G87,0)</f>
        <v>0</v>
      </c>
      <c r="H91" s="184">
        <f>ROUND($P$14*H87,0)</f>
        <v>0</v>
      </c>
      <c r="I91" s="184">
        <f>ROUND($P$14*I87,0)</f>
        <v>0</v>
      </c>
      <c r="J91" s="181">
        <f>SUM(E91:I91)</f>
        <v>0</v>
      </c>
      <c r="L91" s="231"/>
      <c r="M91" s="63"/>
      <c r="N91" s="63"/>
      <c r="O91" s="63"/>
      <c r="P91" s="227">
        <v>1.03</v>
      </c>
      <c r="Q91" s="228">
        <v>0</v>
      </c>
      <c r="R91" s="76">
        <f>$R$22</f>
        <v>12</v>
      </c>
      <c r="S91" s="227">
        <v>0</v>
      </c>
      <c r="T91" s="25"/>
      <c r="U91" s="25"/>
      <c r="V91" s="25"/>
      <c r="W91" s="25"/>
      <c r="X91" s="25"/>
    </row>
    <row r="92" spans="1:24">
      <c r="A92" s="10"/>
      <c r="B92" s="102"/>
      <c r="C92" s="100"/>
      <c r="D92" s="77" t="s">
        <v>171</v>
      </c>
      <c r="E92" s="185">
        <f>SUM(E90:E91)</f>
        <v>0</v>
      </c>
      <c r="F92" s="185">
        <f t="shared" ref="F92:I92" si="13">SUM(F90:F91)</f>
        <v>0</v>
      </c>
      <c r="G92" s="185">
        <f t="shared" si="13"/>
        <v>0</v>
      </c>
      <c r="H92" s="185">
        <f t="shared" si="13"/>
        <v>0</v>
      </c>
      <c r="I92" s="185">
        <f t="shared" si="13"/>
        <v>0</v>
      </c>
      <c r="J92" s="186">
        <f>SUM(J90:J91)</f>
        <v>0</v>
      </c>
      <c r="L92" s="19"/>
      <c r="M92" s="33"/>
      <c r="N92" s="33"/>
      <c r="O92" s="33"/>
      <c r="P92" s="47"/>
      <c r="Q92" s="47"/>
      <c r="R92" s="47"/>
      <c r="S92" s="26"/>
      <c r="T92" s="25"/>
      <c r="U92" s="25"/>
      <c r="V92" s="25"/>
      <c r="W92" s="25"/>
      <c r="X92" s="25"/>
    </row>
    <row r="93" spans="1:24">
      <c r="A93" s="10"/>
      <c r="B93" s="102"/>
      <c r="C93" s="100"/>
      <c r="D93" s="74"/>
      <c r="E93" s="17"/>
      <c r="F93" s="17"/>
      <c r="G93" s="17"/>
      <c r="H93" s="17"/>
      <c r="I93" s="17"/>
      <c r="J93" s="26"/>
      <c r="L93" s="19"/>
      <c r="M93" s="94"/>
      <c r="N93" s="94"/>
      <c r="O93" s="94"/>
      <c r="P93" s="47"/>
      <c r="Q93" s="47"/>
      <c r="R93" s="47"/>
      <c r="S93" s="26"/>
      <c r="T93" s="25"/>
      <c r="U93" s="25"/>
      <c r="V93" s="25"/>
      <c r="W93" s="25"/>
      <c r="X93" s="25"/>
    </row>
    <row r="94" spans="1:24">
      <c r="A94" s="10"/>
      <c r="C94" s="75"/>
      <c r="D94" s="75" t="s">
        <v>106</v>
      </c>
      <c r="E94" s="164">
        <f>SUMIF($D$72:$D$93,"*Salary",E72:E93)</f>
        <v>0</v>
      </c>
      <c r="F94" s="164">
        <f>SUMIF($D$72:$D$93,"*Salary",F72:F93)</f>
        <v>0</v>
      </c>
      <c r="G94" s="164">
        <f>SUMIF($D$72:$D$93,"*Salary",G72:G93)</f>
        <v>0</v>
      </c>
      <c r="H94" s="164">
        <f>SUMIF($D$72:$D$93,"*Salary",H72:H93)</f>
        <v>0</v>
      </c>
      <c r="I94" s="164">
        <f>SUMIF($D$72:$D$93,"*Salary",I72:I93)</f>
        <v>0</v>
      </c>
      <c r="J94" s="165">
        <f>SUM(E94:I94)</f>
        <v>0</v>
      </c>
      <c r="L94" s="58"/>
      <c r="M94" s="71"/>
      <c r="N94" s="71"/>
      <c r="O94" s="71"/>
      <c r="P94" s="71"/>
      <c r="Q94" s="71"/>
      <c r="R94" s="71"/>
      <c r="S94" s="26"/>
      <c r="T94" s="25"/>
      <c r="U94" s="25"/>
      <c r="V94" s="25"/>
      <c r="W94" s="25"/>
      <c r="X94" s="25"/>
    </row>
    <row r="95" spans="1:24">
      <c r="A95" s="10"/>
      <c r="C95" s="75"/>
      <c r="D95" s="75" t="s">
        <v>107</v>
      </c>
      <c r="E95" s="166">
        <f>SUMIF($D$75:$D$93,"*Total Fringe",E75:E93)</f>
        <v>0</v>
      </c>
      <c r="F95" s="166">
        <f t="shared" ref="F95:I95" si="14">SUMIF($D$75:$D$93,"*Total Fringe",F75:F93)</f>
        <v>0</v>
      </c>
      <c r="G95" s="166">
        <f t="shared" si="14"/>
        <v>0</v>
      </c>
      <c r="H95" s="166">
        <f t="shared" si="14"/>
        <v>0</v>
      </c>
      <c r="I95" s="166">
        <f t="shared" si="14"/>
        <v>0</v>
      </c>
      <c r="J95" s="167">
        <f>SUM(E95:I95)</f>
        <v>0</v>
      </c>
      <c r="L95" s="58"/>
      <c r="M95" s="71"/>
      <c r="N95" s="71"/>
      <c r="O95" s="71"/>
      <c r="P95" s="71"/>
      <c r="Q95" s="71"/>
      <c r="R95" s="71"/>
      <c r="S95" s="71"/>
      <c r="T95" s="660" t="s">
        <v>116</v>
      </c>
      <c r="U95" s="660"/>
      <c r="V95" s="660"/>
      <c r="W95" s="660"/>
      <c r="X95" s="660"/>
    </row>
    <row r="96" spans="1:24">
      <c r="A96" s="10"/>
      <c r="C96" s="75"/>
      <c r="D96" s="169"/>
      <c r="E96" s="72"/>
      <c r="F96" s="72"/>
      <c r="G96" s="72"/>
      <c r="H96" s="72"/>
      <c r="I96" s="72"/>
      <c r="J96" s="73"/>
      <c r="L96" s="58" t="s">
        <v>118</v>
      </c>
      <c r="M96" s="71" t="s">
        <v>80</v>
      </c>
      <c r="N96" s="71"/>
      <c r="O96" s="71" t="s">
        <v>245</v>
      </c>
      <c r="P96" s="71" t="s">
        <v>108</v>
      </c>
      <c r="Q96" s="71" t="s">
        <v>18</v>
      </c>
      <c r="R96" s="71"/>
      <c r="S96" s="71" t="s">
        <v>169</v>
      </c>
      <c r="T96" s="92"/>
      <c r="U96" s="92"/>
      <c r="V96" s="92"/>
      <c r="W96" s="92"/>
      <c r="X96" s="92"/>
    </row>
    <row r="97" spans="1:24">
      <c r="A97" s="58" t="s">
        <v>61</v>
      </c>
      <c r="B97" s="58" t="s">
        <v>62</v>
      </c>
      <c r="C97" s="75"/>
      <c r="D97" s="169"/>
      <c r="E97" s="18" t="str">
        <f>E16</f>
        <v>Year 1</v>
      </c>
      <c r="F97" s="18" t="str">
        <f>F16</f>
        <v>Year 2</v>
      </c>
      <c r="G97" s="18" t="str">
        <f>G16</f>
        <v>Year 3</v>
      </c>
      <c r="H97" s="18" t="str">
        <f>H16</f>
        <v>Year 4</v>
      </c>
      <c r="I97" s="18" t="str">
        <f>I16</f>
        <v>Year 5</v>
      </c>
      <c r="J97" s="46" t="s">
        <v>1</v>
      </c>
      <c r="L97" s="92" t="s">
        <v>117</v>
      </c>
      <c r="M97" s="46" t="s">
        <v>15</v>
      </c>
      <c r="N97" s="46" t="s">
        <v>245</v>
      </c>
      <c r="O97" s="46" t="s">
        <v>101</v>
      </c>
      <c r="P97" s="46" t="s">
        <v>109</v>
      </c>
      <c r="Q97" s="46" t="s">
        <v>111</v>
      </c>
      <c r="R97" s="46" t="s">
        <v>101</v>
      </c>
      <c r="S97" s="46" t="s">
        <v>170</v>
      </c>
      <c r="T97" s="24" t="s">
        <v>31</v>
      </c>
      <c r="U97" s="15" t="s">
        <v>32</v>
      </c>
      <c r="V97" s="15" t="s">
        <v>33</v>
      </c>
      <c r="W97" s="15" t="s">
        <v>34</v>
      </c>
      <c r="X97" s="15" t="s">
        <v>35</v>
      </c>
    </row>
    <row r="98" spans="1:24">
      <c r="A98" s="104"/>
      <c r="B98" s="102" t="s">
        <v>69</v>
      </c>
      <c r="D98" s="34" t="s">
        <v>121</v>
      </c>
      <c r="E98" s="100">
        <f>ROUND($Q98*$R98*S98,6)</f>
        <v>0</v>
      </c>
      <c r="F98" s="100">
        <f>ROUND($Q99*$R99*S99,6)</f>
        <v>0</v>
      </c>
      <c r="G98" s="100">
        <f>ROUND($Q100*$R100*S100,6)</f>
        <v>0</v>
      </c>
      <c r="H98" s="100">
        <f>ROUND($Q101*$R101*S101,6)</f>
        <v>0</v>
      </c>
      <c r="I98" s="100">
        <f>ROUND($Q102*$R102*S102,6)</f>
        <v>0</v>
      </c>
      <c r="J98" s="46"/>
      <c r="K98" s="17"/>
      <c r="L98" s="150">
        <v>0</v>
      </c>
      <c r="M98" s="230">
        <f>ROUND(L98/12,2)</f>
        <v>0</v>
      </c>
      <c r="N98" s="230">
        <v>0</v>
      </c>
      <c r="O98" s="224">
        <v>0</v>
      </c>
      <c r="P98" s="227">
        <v>1</v>
      </c>
      <c r="Q98" s="228">
        <v>0</v>
      </c>
      <c r="R98" s="76">
        <f>$R$18</f>
        <v>12</v>
      </c>
      <c r="S98" s="227">
        <v>0</v>
      </c>
      <c r="T98" s="25" t="e">
        <f>(E101+E102)/E100</f>
        <v>#DIV/0!</v>
      </c>
      <c r="U98" s="25" t="e">
        <f>(F101+F102)/F100</f>
        <v>#DIV/0!</v>
      </c>
      <c r="V98" s="25" t="e">
        <f>(G101+G102)/G100</f>
        <v>#DIV/0!</v>
      </c>
      <c r="W98" s="25" t="e">
        <f>(H101+H102)/H100</f>
        <v>#DIV/0!</v>
      </c>
      <c r="X98" s="25" t="e">
        <f>(I101+I102)/I100</f>
        <v>#DIV/0!</v>
      </c>
    </row>
    <row r="99" spans="1:24">
      <c r="B99" s="29" t="s">
        <v>328</v>
      </c>
      <c r="D99" s="34" t="s">
        <v>172</v>
      </c>
      <c r="E99" s="22">
        <f>S98</f>
        <v>0</v>
      </c>
      <c r="F99" s="22">
        <f>S99</f>
        <v>0</v>
      </c>
      <c r="G99" s="22">
        <f>S100</f>
        <v>0</v>
      </c>
      <c r="H99" s="22">
        <f>S101</f>
        <v>0</v>
      </c>
      <c r="I99" s="22">
        <f>S102</f>
        <v>0</v>
      </c>
      <c r="J99" s="46"/>
      <c r="K99" s="17"/>
      <c r="L99" s="231"/>
      <c r="M99" s="230"/>
      <c r="N99" s="230"/>
      <c r="O99" s="230"/>
      <c r="P99" s="227">
        <v>1.03</v>
      </c>
      <c r="Q99" s="228">
        <v>0</v>
      </c>
      <c r="R99" s="76">
        <f>$R$19</f>
        <v>12</v>
      </c>
      <c r="S99" s="227">
        <v>0</v>
      </c>
      <c r="T99" s="25"/>
      <c r="U99" s="25"/>
      <c r="V99" s="25"/>
      <c r="W99" s="25"/>
      <c r="X99" s="25"/>
    </row>
    <row r="100" spans="1:24">
      <c r="A100" s="10"/>
      <c r="C100" s="100"/>
      <c r="D100" s="74" t="s">
        <v>15</v>
      </c>
      <c r="E100" s="57">
        <f>ROUND((M98+N98)*E98*P98,0)</f>
        <v>0</v>
      </c>
      <c r="F100" s="57">
        <f>ROUND((M98+N98)*F98*P98*P99,0)</f>
        <v>0</v>
      </c>
      <c r="G100" s="57">
        <f>ROUND((M98+N98)*G98*P98*P99*P100,0)</f>
        <v>0</v>
      </c>
      <c r="H100" s="57">
        <f>ROUND((M98+N98)*H98*P98*P99*P100*P101,0)</f>
        <v>0</v>
      </c>
      <c r="I100" s="57">
        <f>ROUND((M98+N98)*I98*P98*P99*P100*P101*P102,0)</f>
        <v>0</v>
      </c>
      <c r="J100" s="172">
        <f>SUM(E100:I100)</f>
        <v>0</v>
      </c>
      <c r="L100" s="231"/>
      <c r="M100" s="63"/>
      <c r="N100" s="63"/>
      <c r="O100" s="63"/>
      <c r="P100" s="227">
        <v>1.03</v>
      </c>
      <c r="Q100" s="228">
        <v>0</v>
      </c>
      <c r="R100" s="76">
        <f>$R$20</f>
        <v>12</v>
      </c>
      <c r="S100" s="227">
        <v>0</v>
      </c>
      <c r="T100" s="25"/>
      <c r="U100" s="25"/>
      <c r="V100" s="25"/>
      <c r="W100" s="25"/>
      <c r="X100" s="25"/>
    </row>
    <row r="101" spans="1:24">
      <c r="A101" s="10"/>
      <c r="B101" s="93"/>
      <c r="C101" s="100"/>
      <c r="D101" s="74" t="s">
        <v>30</v>
      </c>
      <c r="E101" s="57">
        <f>ROUND(E100*$P$13,0)</f>
        <v>0</v>
      </c>
      <c r="F101" s="57">
        <f>ROUND(F100*$P$13,0)</f>
        <v>0</v>
      </c>
      <c r="G101" s="57">
        <f>ROUND(G100*$P$13,0)</f>
        <v>0</v>
      </c>
      <c r="H101" s="57">
        <f>ROUND(H100*$P$13,0)</f>
        <v>0</v>
      </c>
      <c r="I101" s="57">
        <f>ROUND(I100*$P$13,0)</f>
        <v>0</v>
      </c>
      <c r="J101" s="172">
        <f>SUM(E101:I101)</f>
        <v>0</v>
      </c>
      <c r="L101" s="231"/>
      <c r="M101" s="63"/>
      <c r="N101" s="63"/>
      <c r="O101" s="63"/>
      <c r="P101" s="227">
        <v>1.03</v>
      </c>
      <c r="Q101" s="228">
        <v>0</v>
      </c>
      <c r="R101" s="76">
        <f>$R$21</f>
        <v>12</v>
      </c>
      <c r="S101" s="227">
        <v>0</v>
      </c>
      <c r="T101" s="25"/>
      <c r="U101" s="25"/>
      <c r="V101" s="25"/>
      <c r="W101" s="25"/>
      <c r="X101" s="25"/>
    </row>
    <row r="102" spans="1:24" ht="15">
      <c r="A102" s="10"/>
      <c r="B102" s="93"/>
      <c r="C102" s="100"/>
      <c r="D102" s="74" t="s">
        <v>29</v>
      </c>
      <c r="E102" s="184">
        <f>ROUND($P$14*E98,0)</f>
        <v>0</v>
      </c>
      <c r="F102" s="184">
        <f>ROUND($P$14*F98,0)</f>
        <v>0</v>
      </c>
      <c r="G102" s="184">
        <f>ROUND($P$14*G98,0)</f>
        <v>0</v>
      </c>
      <c r="H102" s="184">
        <f>ROUND($P$14*H98,0)</f>
        <v>0</v>
      </c>
      <c r="I102" s="184">
        <f>ROUND($P$14*I98,0)</f>
        <v>0</v>
      </c>
      <c r="J102" s="181">
        <f>SUM(E102:I102)</f>
        <v>0</v>
      </c>
      <c r="L102" s="231"/>
      <c r="M102" s="63"/>
      <c r="N102" s="63"/>
      <c r="O102" s="63"/>
      <c r="P102" s="227">
        <v>1.03</v>
      </c>
      <c r="Q102" s="228">
        <v>0</v>
      </c>
      <c r="R102" s="76">
        <f>$R$22</f>
        <v>12</v>
      </c>
      <c r="S102" s="227">
        <v>0</v>
      </c>
      <c r="T102" s="25"/>
      <c r="U102" s="25"/>
      <c r="V102" s="25"/>
      <c r="W102" s="25"/>
      <c r="X102" s="25"/>
    </row>
    <row r="103" spans="1:24">
      <c r="A103" s="10"/>
      <c r="B103" s="93"/>
      <c r="C103" s="100"/>
      <c r="D103" s="77" t="s">
        <v>171</v>
      </c>
      <c r="E103" s="185">
        <f>SUM(E101:E102)</f>
        <v>0</v>
      </c>
      <c r="F103" s="185">
        <f t="shared" ref="F103:I103" si="15">SUM(F101:F102)</f>
        <v>0</v>
      </c>
      <c r="G103" s="185">
        <f t="shared" si="15"/>
        <v>0</v>
      </c>
      <c r="H103" s="185">
        <f t="shared" si="15"/>
        <v>0</v>
      </c>
      <c r="I103" s="185">
        <f t="shared" si="15"/>
        <v>0</v>
      </c>
      <c r="J103" s="186">
        <f>SUM(J101:J102)</f>
        <v>0</v>
      </c>
      <c r="L103" s="231"/>
      <c r="M103" s="63"/>
      <c r="N103" s="63"/>
      <c r="O103" s="63"/>
      <c r="P103" s="74"/>
      <c r="Q103" s="232"/>
      <c r="R103" s="76"/>
      <c r="S103" s="74"/>
      <c r="T103" s="5"/>
      <c r="U103" s="4"/>
    </row>
    <row r="104" spans="1:24">
      <c r="C104" s="100"/>
      <c r="D104" s="74"/>
      <c r="E104" s="17"/>
      <c r="F104" s="17"/>
      <c r="G104" s="17"/>
      <c r="H104" s="17"/>
      <c r="I104" s="17"/>
      <c r="J104" s="26"/>
      <c r="L104" s="231"/>
      <c r="M104" s="63"/>
      <c r="N104" s="63"/>
      <c r="O104" s="63"/>
      <c r="P104" s="34"/>
      <c r="Q104" s="63"/>
      <c r="R104" s="34"/>
      <c r="S104" s="229"/>
      <c r="T104" s="17"/>
      <c r="U104" s="17"/>
      <c r="V104" s="17"/>
      <c r="W104" s="17"/>
      <c r="X104" s="17"/>
    </row>
    <row r="105" spans="1:24">
      <c r="A105" s="104"/>
      <c r="B105" s="102" t="s">
        <v>69</v>
      </c>
      <c r="D105" s="34" t="s">
        <v>121</v>
      </c>
      <c r="E105" s="100">
        <f>ROUND($Q105*$R105*S105,6)</f>
        <v>0</v>
      </c>
      <c r="F105" s="100">
        <f>ROUND($Q106*$R106*S106,6)</f>
        <v>0</v>
      </c>
      <c r="G105" s="100">
        <f>ROUND($Q107*$R107*S107,6)</f>
        <v>0</v>
      </c>
      <c r="H105" s="100">
        <f>ROUND($Q108*$R108*S108,6)</f>
        <v>0</v>
      </c>
      <c r="I105" s="100">
        <f>ROUND($Q109*$R109*S109,6)</f>
        <v>0</v>
      </c>
      <c r="J105" s="46"/>
      <c r="L105" s="150">
        <v>0</v>
      </c>
      <c r="M105" s="230">
        <f>ROUND(L105/12,2)</f>
        <v>0</v>
      </c>
      <c r="N105" s="230">
        <v>0</v>
      </c>
      <c r="O105" s="224">
        <v>0</v>
      </c>
      <c r="P105" s="227">
        <v>1</v>
      </c>
      <c r="Q105" s="228">
        <v>0</v>
      </c>
      <c r="R105" s="76">
        <f>$R$18</f>
        <v>12</v>
      </c>
      <c r="S105" s="227">
        <v>0</v>
      </c>
      <c r="T105" s="25" t="e">
        <f>(E108+E109)/E107</f>
        <v>#DIV/0!</v>
      </c>
      <c r="U105" s="25" t="e">
        <f>(F108+F109)/F107</f>
        <v>#DIV/0!</v>
      </c>
      <c r="V105" s="25" t="e">
        <f>(G108+G109)/G107</f>
        <v>#DIV/0!</v>
      </c>
      <c r="W105" s="25" t="e">
        <f>(H108+H109)/H107</f>
        <v>#DIV/0!</v>
      </c>
      <c r="X105" s="25" t="e">
        <f>(I108+I109)/I107</f>
        <v>#DIV/0!</v>
      </c>
    </row>
    <row r="106" spans="1:24">
      <c r="B106" s="29" t="s">
        <v>328</v>
      </c>
      <c r="D106" s="34" t="s">
        <v>172</v>
      </c>
      <c r="E106" s="22">
        <f>S105</f>
        <v>0</v>
      </c>
      <c r="F106" s="22">
        <f>S106</f>
        <v>0</v>
      </c>
      <c r="G106" s="22">
        <f>S107</f>
        <v>0</v>
      </c>
      <c r="H106" s="22">
        <f>S108</f>
        <v>0</v>
      </c>
      <c r="I106" s="22">
        <f>S109</f>
        <v>0</v>
      </c>
      <c r="J106" s="46"/>
      <c r="L106" s="231"/>
      <c r="M106" s="230"/>
      <c r="N106" s="230"/>
      <c r="O106" s="230"/>
      <c r="P106" s="227">
        <v>1.03</v>
      </c>
      <c r="Q106" s="228">
        <v>0</v>
      </c>
      <c r="R106" s="76">
        <f>$R$19</f>
        <v>12</v>
      </c>
      <c r="S106" s="227">
        <v>0</v>
      </c>
      <c r="T106" s="25"/>
      <c r="U106" s="25"/>
      <c r="V106" s="25"/>
      <c r="W106" s="25"/>
      <c r="X106" s="25"/>
    </row>
    <row r="107" spans="1:24">
      <c r="A107" s="10"/>
      <c r="B107" s="93"/>
      <c r="C107" s="100"/>
      <c r="D107" s="74" t="s">
        <v>15</v>
      </c>
      <c r="E107" s="57">
        <f>ROUND((M105+N105)*E105*P105,0)</f>
        <v>0</v>
      </c>
      <c r="F107" s="57">
        <f>ROUND((M105+N105)*F105*P105*P106,0)</f>
        <v>0</v>
      </c>
      <c r="G107" s="57">
        <f>ROUND((M105+N105)*G105*P105*P106*P107,0)</f>
        <v>0</v>
      </c>
      <c r="H107" s="57">
        <f>ROUND((M105+N105)*H105*P105*P106*P107*P108,0)</f>
        <v>0</v>
      </c>
      <c r="I107" s="57">
        <f>ROUND((M105+N105)*I105*P105*P106*P107*P108*P109,0)</f>
        <v>0</v>
      </c>
      <c r="J107" s="172">
        <f>SUM(E107:I107)</f>
        <v>0</v>
      </c>
      <c r="L107" s="231"/>
      <c r="M107" s="63"/>
      <c r="N107" s="63"/>
      <c r="O107" s="63"/>
      <c r="P107" s="227">
        <v>1.03</v>
      </c>
      <c r="Q107" s="228">
        <v>0</v>
      </c>
      <c r="R107" s="76">
        <f>$R$20</f>
        <v>12</v>
      </c>
      <c r="S107" s="227">
        <v>0</v>
      </c>
      <c r="T107" s="25"/>
      <c r="U107" s="25"/>
      <c r="V107" s="25"/>
      <c r="W107" s="25"/>
      <c r="X107" s="25"/>
    </row>
    <row r="108" spans="1:24">
      <c r="A108" s="10"/>
      <c r="B108" s="93"/>
      <c r="C108" s="100"/>
      <c r="D108" s="74" t="s">
        <v>30</v>
      </c>
      <c r="E108" s="57">
        <f>ROUND(E107*$P$13,0)</f>
        <v>0</v>
      </c>
      <c r="F108" s="57">
        <f>ROUND(F107*$P$13,0)</f>
        <v>0</v>
      </c>
      <c r="G108" s="57">
        <f>ROUND(G107*$P$13,0)</f>
        <v>0</v>
      </c>
      <c r="H108" s="57">
        <f>ROUND(H107*$P$13,0)</f>
        <v>0</v>
      </c>
      <c r="I108" s="57">
        <f>ROUND(I107*$P$13,0)</f>
        <v>0</v>
      </c>
      <c r="J108" s="172">
        <f>SUM(E108:I108)</f>
        <v>0</v>
      </c>
      <c r="L108" s="231"/>
      <c r="M108" s="63"/>
      <c r="N108" s="63"/>
      <c r="O108" s="63"/>
      <c r="P108" s="227">
        <v>1.03</v>
      </c>
      <c r="Q108" s="228">
        <v>0</v>
      </c>
      <c r="R108" s="76">
        <f>$R$21</f>
        <v>12</v>
      </c>
      <c r="S108" s="227">
        <v>0</v>
      </c>
      <c r="T108" s="25"/>
      <c r="U108" s="25"/>
      <c r="V108" s="25"/>
      <c r="W108" s="25"/>
      <c r="X108" s="25"/>
    </row>
    <row r="109" spans="1:24" ht="15">
      <c r="A109" s="10"/>
      <c r="B109" s="93"/>
      <c r="C109" s="100"/>
      <c r="D109" s="74" t="s">
        <v>29</v>
      </c>
      <c r="E109" s="184">
        <f>ROUND($P$14*E105,0)</f>
        <v>0</v>
      </c>
      <c r="F109" s="184">
        <f>ROUND($P$14*F105,0)</f>
        <v>0</v>
      </c>
      <c r="G109" s="184">
        <f>ROUND($P$14*G105,0)</f>
        <v>0</v>
      </c>
      <c r="H109" s="184">
        <f>ROUND($P$14*H105,0)</f>
        <v>0</v>
      </c>
      <c r="I109" s="184">
        <f>ROUND($P$14*I105,0)</f>
        <v>0</v>
      </c>
      <c r="J109" s="181">
        <f>SUM(E109:I109)</f>
        <v>0</v>
      </c>
      <c r="L109" s="231"/>
      <c r="M109" s="63"/>
      <c r="N109" s="63"/>
      <c r="O109" s="63"/>
      <c r="P109" s="227">
        <v>1.03</v>
      </c>
      <c r="Q109" s="228">
        <v>0</v>
      </c>
      <c r="R109" s="76">
        <f>$R$22</f>
        <v>12</v>
      </c>
      <c r="S109" s="227">
        <v>0</v>
      </c>
      <c r="T109" s="25"/>
      <c r="U109" s="25"/>
      <c r="V109" s="25"/>
      <c r="W109" s="25"/>
      <c r="X109" s="25"/>
    </row>
    <row r="110" spans="1:24">
      <c r="A110" s="10"/>
      <c r="B110" s="93"/>
      <c r="C110" s="100"/>
      <c r="D110" s="77" t="s">
        <v>171</v>
      </c>
      <c r="E110" s="185">
        <f>SUM(E108:E109)</f>
        <v>0</v>
      </c>
      <c r="F110" s="185">
        <f t="shared" ref="F110:I110" si="16">SUM(F108:F109)</f>
        <v>0</v>
      </c>
      <c r="G110" s="185">
        <f t="shared" si="16"/>
        <v>0</v>
      </c>
      <c r="H110" s="185">
        <f t="shared" si="16"/>
        <v>0</v>
      </c>
      <c r="I110" s="185">
        <f t="shared" si="16"/>
        <v>0</v>
      </c>
      <c r="J110" s="186">
        <f>SUM(J108:J109)</f>
        <v>0</v>
      </c>
      <c r="L110" s="231"/>
      <c r="M110" s="63"/>
      <c r="N110" s="63"/>
      <c r="O110" s="63"/>
      <c r="P110" s="74"/>
      <c r="Q110" s="232"/>
      <c r="R110" s="76"/>
      <c r="S110" s="74"/>
      <c r="T110" s="5"/>
      <c r="U110" s="4"/>
    </row>
    <row r="111" spans="1:24">
      <c r="A111" s="10"/>
      <c r="B111" s="93"/>
      <c r="C111" s="100"/>
      <c r="D111" s="74"/>
      <c r="E111" s="17"/>
      <c r="F111" s="17"/>
      <c r="G111" s="17"/>
      <c r="H111" s="17"/>
      <c r="I111" s="17"/>
      <c r="J111" s="26"/>
      <c r="L111" s="231"/>
      <c r="M111" s="63"/>
      <c r="N111" s="63"/>
      <c r="O111" s="63"/>
      <c r="P111" s="34"/>
      <c r="Q111" s="63"/>
      <c r="R111" s="34"/>
      <c r="S111" s="229"/>
      <c r="T111" s="17"/>
      <c r="U111" s="17"/>
      <c r="V111" s="17"/>
      <c r="W111" s="17"/>
      <c r="X111" s="17"/>
    </row>
    <row r="112" spans="1:24">
      <c r="A112" s="104"/>
      <c r="B112" s="102" t="s">
        <v>69</v>
      </c>
      <c r="D112" s="34" t="s">
        <v>121</v>
      </c>
      <c r="E112" s="100">
        <f>ROUND($Q112*$R112*S112,6)</f>
        <v>0</v>
      </c>
      <c r="F112" s="100">
        <f>ROUND($Q113*$R113*S113,6)</f>
        <v>0</v>
      </c>
      <c r="G112" s="100">
        <f>ROUND($Q114*$R114*S114,6)</f>
        <v>0</v>
      </c>
      <c r="H112" s="100">
        <f>ROUND($Q115*$R115*S115,6)</f>
        <v>0</v>
      </c>
      <c r="I112" s="100">
        <f>ROUND($Q116*$R116*S116,6)</f>
        <v>0</v>
      </c>
      <c r="J112" s="46"/>
      <c r="L112" s="150">
        <v>0</v>
      </c>
      <c r="M112" s="230">
        <f>ROUND(L112/12,2)</f>
        <v>0</v>
      </c>
      <c r="N112" s="230">
        <v>0</v>
      </c>
      <c r="O112" s="224">
        <v>0</v>
      </c>
      <c r="P112" s="227">
        <v>1</v>
      </c>
      <c r="Q112" s="228">
        <v>0</v>
      </c>
      <c r="R112" s="76">
        <f>$R$18</f>
        <v>12</v>
      </c>
      <c r="S112" s="227">
        <v>0</v>
      </c>
      <c r="T112" s="25" t="e">
        <f>(E115+E116)/E114</f>
        <v>#DIV/0!</v>
      </c>
      <c r="U112" s="25" t="e">
        <f>(F115+F116)/F114</f>
        <v>#DIV/0!</v>
      </c>
      <c r="V112" s="25" t="e">
        <f>(G115+G116)/G114</f>
        <v>#DIV/0!</v>
      </c>
      <c r="W112" s="25" t="e">
        <f>(H115+H116)/H114</f>
        <v>#DIV/0!</v>
      </c>
      <c r="X112" s="25" t="e">
        <f>(I115+I116)/I114</f>
        <v>#DIV/0!</v>
      </c>
    </row>
    <row r="113" spans="1:41">
      <c r="B113" s="29" t="s">
        <v>328</v>
      </c>
      <c r="D113" s="34" t="s">
        <v>172</v>
      </c>
      <c r="E113" s="22">
        <f>S112</f>
        <v>0</v>
      </c>
      <c r="F113" s="22">
        <f>S113</f>
        <v>0</v>
      </c>
      <c r="G113" s="22">
        <f>S114</f>
        <v>0</v>
      </c>
      <c r="H113" s="22">
        <f>S115</f>
        <v>0</v>
      </c>
      <c r="I113" s="22">
        <f>S116</f>
        <v>0</v>
      </c>
      <c r="J113" s="46"/>
      <c r="L113" s="231"/>
      <c r="M113" s="230"/>
      <c r="N113" s="230"/>
      <c r="O113" s="230"/>
      <c r="P113" s="227">
        <v>1.03</v>
      </c>
      <c r="Q113" s="228">
        <v>0</v>
      </c>
      <c r="R113" s="76">
        <f>$R$19</f>
        <v>12</v>
      </c>
      <c r="S113" s="227">
        <v>0</v>
      </c>
      <c r="T113" s="25"/>
      <c r="U113" s="25"/>
      <c r="V113" s="25"/>
      <c r="W113" s="25"/>
      <c r="X113" s="25"/>
    </row>
    <row r="114" spans="1:41">
      <c r="A114" s="10"/>
      <c r="B114" s="93"/>
      <c r="C114" s="100"/>
      <c r="D114" s="74" t="s">
        <v>15</v>
      </c>
      <c r="E114" s="57">
        <f>ROUND((M112+N112)*E112*P112,0)</f>
        <v>0</v>
      </c>
      <c r="F114" s="57">
        <f>ROUND((M112+N112)*F112*P112*P113,0)</f>
        <v>0</v>
      </c>
      <c r="G114" s="57">
        <f>ROUND((M112+N112)*G112*P112*P113*P114,0)</f>
        <v>0</v>
      </c>
      <c r="H114" s="57">
        <f>ROUND((M112+N112)*H112*P112*P113*P114*P115,0)</f>
        <v>0</v>
      </c>
      <c r="I114" s="57">
        <f>ROUND((M112+N112)*I112*P112*P113*P114*P115*P116,0)</f>
        <v>0</v>
      </c>
      <c r="J114" s="172">
        <f>SUM(E114:I114)</f>
        <v>0</v>
      </c>
      <c r="L114" s="231"/>
      <c r="M114" s="63"/>
      <c r="N114" s="63"/>
      <c r="O114" s="63"/>
      <c r="P114" s="227">
        <v>1.03</v>
      </c>
      <c r="Q114" s="228">
        <v>0</v>
      </c>
      <c r="R114" s="76">
        <f>$R$20</f>
        <v>12</v>
      </c>
      <c r="S114" s="227">
        <v>0</v>
      </c>
    </row>
    <row r="115" spans="1:41">
      <c r="A115" s="10"/>
      <c r="B115" s="93"/>
      <c r="C115" s="100"/>
      <c r="D115" s="74" t="s">
        <v>30</v>
      </c>
      <c r="E115" s="57">
        <f>ROUND(E114*$P$13,0)</f>
        <v>0</v>
      </c>
      <c r="F115" s="57">
        <f>ROUND(F114*$P$13,0)</f>
        <v>0</v>
      </c>
      <c r="G115" s="57">
        <f>ROUND(G114*$P$13,0)</f>
        <v>0</v>
      </c>
      <c r="H115" s="57">
        <f>ROUND(H114*$P$13,0)</f>
        <v>0</v>
      </c>
      <c r="I115" s="57">
        <f>ROUND(I114*$P$13,0)</f>
        <v>0</v>
      </c>
      <c r="J115" s="172">
        <f>SUM(E115:I115)</f>
        <v>0</v>
      </c>
      <c r="L115" s="231"/>
      <c r="M115" s="63"/>
      <c r="N115" s="63"/>
      <c r="O115" s="63"/>
      <c r="P115" s="227">
        <v>1.03</v>
      </c>
      <c r="Q115" s="228">
        <v>0</v>
      </c>
      <c r="R115" s="76">
        <f>$R$21</f>
        <v>12</v>
      </c>
      <c r="S115" s="227">
        <v>0</v>
      </c>
    </row>
    <row r="116" spans="1:41" ht="15">
      <c r="A116" s="10"/>
      <c r="B116" s="93"/>
      <c r="C116" s="100"/>
      <c r="D116" s="74" t="s">
        <v>29</v>
      </c>
      <c r="E116" s="184">
        <f>ROUND($P$14*E112,0)</f>
        <v>0</v>
      </c>
      <c r="F116" s="184">
        <f>ROUND($P$14*F112,0)</f>
        <v>0</v>
      </c>
      <c r="G116" s="184">
        <f>ROUND($P$14*G112,0)</f>
        <v>0</v>
      </c>
      <c r="H116" s="184">
        <f>ROUND($P$14*H112,0)</f>
        <v>0</v>
      </c>
      <c r="I116" s="184">
        <f>ROUND($P$14*I112,0)</f>
        <v>0</v>
      </c>
      <c r="J116" s="181">
        <f>SUM(E116:I116)</f>
        <v>0</v>
      </c>
      <c r="L116" s="231"/>
      <c r="M116" s="63"/>
      <c r="N116" s="63"/>
      <c r="O116" s="63"/>
      <c r="P116" s="227">
        <v>1.03</v>
      </c>
      <c r="Q116" s="228">
        <v>0</v>
      </c>
      <c r="R116" s="76">
        <f>$R$22</f>
        <v>12</v>
      </c>
      <c r="S116" s="227">
        <v>0</v>
      </c>
      <c r="T116" s="25"/>
      <c r="U116" s="25"/>
      <c r="V116" s="25"/>
      <c r="W116" s="25"/>
      <c r="X116" s="25"/>
    </row>
    <row r="117" spans="1:41">
      <c r="A117" s="10"/>
      <c r="B117" s="93"/>
      <c r="C117" s="100"/>
      <c r="D117" s="77" t="s">
        <v>171</v>
      </c>
      <c r="E117" s="185">
        <f>SUM(E115:E116)</f>
        <v>0</v>
      </c>
      <c r="F117" s="185">
        <f t="shared" ref="F117:I117" si="17">SUM(F115:F116)</f>
        <v>0</v>
      </c>
      <c r="G117" s="185">
        <f t="shared" si="17"/>
        <v>0</v>
      </c>
      <c r="H117" s="185">
        <f t="shared" si="17"/>
        <v>0</v>
      </c>
      <c r="I117" s="185">
        <f t="shared" si="17"/>
        <v>0</v>
      </c>
      <c r="J117" s="186">
        <f>SUM(J115:J116)</f>
        <v>0</v>
      </c>
      <c r="L117" s="19"/>
      <c r="M117" s="33"/>
      <c r="N117" s="33"/>
      <c r="O117" s="33"/>
      <c r="P117" s="114"/>
      <c r="Q117" s="115"/>
      <c r="R117" s="76"/>
      <c r="S117" s="114"/>
      <c r="T117" s="25"/>
      <c r="U117" s="25"/>
      <c r="V117" s="25"/>
      <c r="W117" s="25"/>
      <c r="X117" s="25"/>
    </row>
    <row r="118" spans="1:41">
      <c r="A118" s="10"/>
      <c r="B118" s="93"/>
      <c r="C118" s="100"/>
      <c r="D118" s="74"/>
      <c r="E118" s="17"/>
      <c r="F118" s="17"/>
      <c r="G118" s="17"/>
      <c r="H118" s="17"/>
      <c r="I118" s="17"/>
      <c r="J118" s="26"/>
      <c r="L118" s="19"/>
      <c r="M118" s="33"/>
      <c r="N118" s="33"/>
      <c r="O118" s="33"/>
      <c r="P118" s="114"/>
      <c r="Q118" s="115"/>
      <c r="R118" s="76"/>
      <c r="S118" s="26"/>
      <c r="T118" s="25"/>
      <c r="U118" s="25"/>
      <c r="V118" s="25"/>
      <c r="W118" s="25"/>
      <c r="X118" s="25"/>
    </row>
    <row r="119" spans="1:41" ht="13.8" thickBot="1">
      <c r="A119" s="10"/>
      <c r="C119" s="75"/>
      <c r="D119" s="75" t="s">
        <v>104</v>
      </c>
      <c r="E119" s="187">
        <f>SUMIF($D$97:$D$118,"Salary",E97:E118)</f>
        <v>0</v>
      </c>
      <c r="F119" s="187">
        <f t="shared" ref="F119:I119" si="18">SUMIF($D$97:$D$118,"Salary",F97:F118)</f>
        <v>0</v>
      </c>
      <c r="G119" s="187">
        <f t="shared" si="18"/>
        <v>0</v>
      </c>
      <c r="H119" s="187">
        <f t="shared" si="18"/>
        <v>0</v>
      </c>
      <c r="I119" s="187">
        <f t="shared" si="18"/>
        <v>0</v>
      </c>
      <c r="J119" s="188">
        <f>SUM(E119:I119)</f>
        <v>0</v>
      </c>
      <c r="L119" s="19"/>
      <c r="M119" s="94"/>
      <c r="N119" s="94"/>
      <c r="O119" s="94"/>
      <c r="P119" s="47"/>
      <c r="Q119" s="47"/>
      <c r="R119" s="47"/>
      <c r="S119" s="26"/>
      <c r="T119" s="25"/>
      <c r="U119" s="25"/>
      <c r="V119" s="25"/>
      <c r="W119" s="25"/>
      <c r="X119" s="25"/>
    </row>
    <row r="120" spans="1:41">
      <c r="A120" s="10"/>
      <c r="C120" s="75"/>
      <c r="D120" s="75" t="s">
        <v>105</v>
      </c>
      <c r="E120" s="189">
        <f>SUMIF($D$97:$D$118,"*Total Fringe",E97:E118)</f>
        <v>0</v>
      </c>
      <c r="F120" s="189">
        <f t="shared" ref="F120:I120" si="19">SUMIF($D$97:$D$118,"*Total Fringe",F97:F118)</f>
        <v>0</v>
      </c>
      <c r="G120" s="189">
        <f t="shared" si="19"/>
        <v>0</v>
      </c>
      <c r="H120" s="189">
        <f t="shared" si="19"/>
        <v>0</v>
      </c>
      <c r="I120" s="189">
        <f t="shared" si="19"/>
        <v>0</v>
      </c>
      <c r="J120" s="190">
        <f>SUM(E120:I120)</f>
        <v>0</v>
      </c>
      <c r="L120" s="58"/>
      <c r="M120" s="71"/>
      <c r="N120" s="71"/>
      <c r="O120" s="71"/>
      <c r="P120" s="71"/>
      <c r="Q120" s="71"/>
      <c r="R120" s="71"/>
      <c r="S120" s="71"/>
      <c r="T120" s="660" t="s">
        <v>116</v>
      </c>
      <c r="U120" s="660"/>
      <c r="V120" s="660"/>
      <c r="W120" s="660"/>
      <c r="X120" s="660"/>
      <c r="Y120" s="10"/>
      <c r="Z120" s="633" t="s">
        <v>66</v>
      </c>
      <c r="AA120" s="634"/>
      <c r="AB120" s="634"/>
      <c r="AC120" s="634"/>
      <c r="AD120" s="634"/>
      <c r="AE120" s="634"/>
      <c r="AF120" s="635"/>
      <c r="AH120" s="619" t="s">
        <v>127</v>
      </c>
      <c r="AI120" s="620"/>
      <c r="AJ120" s="620"/>
      <c r="AK120" s="620"/>
      <c r="AL120" s="620"/>
      <c r="AM120" s="620"/>
      <c r="AN120" s="620"/>
      <c r="AO120" s="621"/>
    </row>
    <row r="121" spans="1:41">
      <c r="A121" s="10"/>
      <c r="C121" s="75"/>
      <c r="D121" s="75" t="s">
        <v>348</v>
      </c>
      <c r="E121" s="529">
        <f>SUMIF($D$98:$D$117,"*Person Months",E98:E117)</f>
        <v>0</v>
      </c>
      <c r="F121" s="529">
        <f t="shared" ref="F121:I121" si="20">SUMIF($D$98:$D$117,"*Person Months",F98:F117)</f>
        <v>0</v>
      </c>
      <c r="G121" s="529">
        <f t="shared" si="20"/>
        <v>0</v>
      </c>
      <c r="H121" s="529">
        <f t="shared" si="20"/>
        <v>0</v>
      </c>
      <c r="I121" s="529">
        <f t="shared" si="20"/>
        <v>0</v>
      </c>
      <c r="J121" s="190"/>
      <c r="L121" s="58"/>
      <c r="M121" s="71"/>
      <c r="N121" s="71"/>
      <c r="O121" s="71"/>
      <c r="P121" s="71"/>
      <c r="Q121" s="71"/>
      <c r="R121" s="71"/>
      <c r="S121" s="71"/>
      <c r="T121" s="71"/>
      <c r="U121" s="470"/>
      <c r="V121" s="470"/>
      <c r="W121" s="470"/>
      <c r="X121" s="470"/>
      <c r="Y121" s="471"/>
      <c r="Z121" s="168"/>
      <c r="AA121" s="46"/>
      <c r="AB121" s="46"/>
      <c r="AC121" s="46"/>
      <c r="AD121" s="46"/>
      <c r="AE121" s="46"/>
      <c r="AF121" s="157"/>
      <c r="AH121" s="265"/>
      <c r="AI121" s="58"/>
      <c r="AJ121" s="58"/>
      <c r="AK121" s="58"/>
      <c r="AL121" s="58"/>
      <c r="AM121" s="58"/>
      <c r="AN121" s="58"/>
      <c r="AO121" s="117"/>
    </row>
    <row r="122" spans="1:41">
      <c r="A122" s="10"/>
      <c r="C122" s="75"/>
      <c r="D122" s="75" t="s">
        <v>349</v>
      </c>
      <c r="E122" s="72">
        <f>SUMIF($D$98:$D$117,"*# of Persons",E98:E117)</f>
        <v>0</v>
      </c>
      <c r="F122" s="72">
        <f t="shared" ref="F122:I122" si="21">SUMIF($D$98:$D$117,"*# of Persons",F98:F117)</f>
        <v>0</v>
      </c>
      <c r="G122" s="72">
        <f t="shared" si="21"/>
        <v>0</v>
      </c>
      <c r="H122" s="72">
        <f t="shared" si="21"/>
        <v>0</v>
      </c>
      <c r="I122" s="72">
        <f t="shared" si="21"/>
        <v>0</v>
      </c>
      <c r="J122" s="190"/>
      <c r="L122" s="58"/>
      <c r="M122" s="71"/>
      <c r="N122" s="71"/>
      <c r="O122" s="71"/>
      <c r="P122" s="71"/>
      <c r="Q122" s="71"/>
      <c r="R122" s="71"/>
      <c r="S122" s="71"/>
      <c r="T122" s="71"/>
      <c r="U122" s="470"/>
      <c r="V122" s="470"/>
      <c r="W122" s="470"/>
      <c r="X122" s="470"/>
      <c r="Y122" s="471"/>
      <c r="Z122" s="168"/>
      <c r="AA122" s="46"/>
      <c r="AB122" s="46"/>
      <c r="AC122" s="46"/>
      <c r="AD122" s="46"/>
      <c r="AE122" s="46"/>
      <c r="AF122" s="157"/>
      <c r="AH122" s="116"/>
      <c r="AK122" s="58" t="s">
        <v>31</v>
      </c>
      <c r="AL122" s="58" t="s">
        <v>32</v>
      </c>
      <c r="AM122" s="58" t="s">
        <v>33</v>
      </c>
      <c r="AN122" s="58" t="s">
        <v>34</v>
      </c>
      <c r="AO122" s="117" t="s">
        <v>35</v>
      </c>
    </row>
    <row r="123" spans="1:41">
      <c r="A123" s="10"/>
      <c r="C123" s="75"/>
      <c r="D123" s="169"/>
      <c r="E123" s="166"/>
      <c r="F123" s="166"/>
      <c r="G123" s="166"/>
      <c r="H123" s="166"/>
      <c r="I123" s="166"/>
      <c r="J123" s="167"/>
      <c r="L123" s="58" t="s">
        <v>118</v>
      </c>
      <c r="M123" s="71" t="s">
        <v>80</v>
      </c>
      <c r="N123" s="71" t="s">
        <v>108</v>
      </c>
      <c r="O123" s="71" t="s">
        <v>18</v>
      </c>
      <c r="P123" s="71"/>
      <c r="Q123" s="71" t="s">
        <v>169</v>
      </c>
      <c r="R123" s="71"/>
      <c r="S123" s="71"/>
      <c r="T123" s="92"/>
      <c r="U123" s="92"/>
      <c r="V123" s="92"/>
      <c r="W123" s="92"/>
      <c r="X123" s="92"/>
      <c r="Y123" s="15"/>
      <c r="Z123" s="168"/>
      <c r="AA123" s="46"/>
      <c r="AB123" s="46"/>
      <c r="AC123" s="46"/>
      <c r="AD123" s="46"/>
      <c r="AE123" s="46"/>
      <c r="AF123" s="157"/>
      <c r="AH123" s="630" t="s">
        <v>126</v>
      </c>
      <c r="AI123" s="622"/>
      <c r="AJ123" s="622"/>
      <c r="AK123" s="263">
        <v>1</v>
      </c>
      <c r="AL123" s="263">
        <v>1.05</v>
      </c>
      <c r="AM123" s="263">
        <v>1.05</v>
      </c>
      <c r="AN123" s="263">
        <v>1.05</v>
      </c>
      <c r="AO123" s="264">
        <v>1.05</v>
      </c>
    </row>
    <row r="124" spans="1:41">
      <c r="A124" s="58" t="s">
        <v>61</v>
      </c>
      <c r="B124" s="58" t="s">
        <v>62</v>
      </c>
      <c r="C124" s="320" t="s">
        <v>308</v>
      </c>
      <c r="D124" s="169"/>
      <c r="E124" s="18" t="str">
        <f>E16</f>
        <v>Year 1</v>
      </c>
      <c r="F124" s="18" t="str">
        <f>F16</f>
        <v>Year 2</v>
      </c>
      <c r="G124" s="18" t="str">
        <f>G16</f>
        <v>Year 3</v>
      </c>
      <c r="H124" s="18" t="str">
        <f>H16</f>
        <v>Year 4</v>
      </c>
      <c r="I124" s="18" t="str">
        <f>I16</f>
        <v>Year 5</v>
      </c>
      <c r="J124" s="46" t="s">
        <v>1</v>
      </c>
      <c r="L124" s="92" t="s">
        <v>117</v>
      </c>
      <c r="M124" s="46" t="s">
        <v>15</v>
      </c>
      <c r="N124" s="46" t="s">
        <v>109</v>
      </c>
      <c r="O124" s="46" t="s">
        <v>111</v>
      </c>
      <c r="P124" s="46" t="s">
        <v>101</v>
      </c>
      <c r="Q124" s="46" t="s">
        <v>170</v>
      </c>
      <c r="R124" s="46"/>
      <c r="S124" s="46"/>
      <c r="T124" s="24" t="s">
        <v>31</v>
      </c>
      <c r="U124" s="15" t="s">
        <v>32</v>
      </c>
      <c r="V124" s="15" t="s">
        <v>33</v>
      </c>
      <c r="W124" s="15" t="s">
        <v>34</v>
      </c>
      <c r="X124" s="15" t="s">
        <v>35</v>
      </c>
      <c r="Y124" s="22"/>
      <c r="Z124" s="152"/>
      <c r="AA124" s="154" t="str">
        <f>E16</f>
        <v>Year 1</v>
      </c>
      <c r="AB124" s="154" t="str">
        <f>F16</f>
        <v>Year 2</v>
      </c>
      <c r="AC124" s="154" t="str">
        <f>G16</f>
        <v>Year 3</v>
      </c>
      <c r="AD124" s="154" t="str">
        <f>H16</f>
        <v>Year 4</v>
      </c>
      <c r="AE124" s="154" t="str">
        <f>I16</f>
        <v>Year 5</v>
      </c>
      <c r="AF124" s="157" t="s">
        <v>1</v>
      </c>
      <c r="AH124" s="472"/>
      <c r="AI124" s="473"/>
      <c r="AJ124" s="473"/>
      <c r="AK124" s="131"/>
      <c r="AL124" s="131"/>
      <c r="AM124" s="131"/>
      <c r="AN124" s="131"/>
      <c r="AO124" s="262"/>
    </row>
    <row r="125" spans="1:41">
      <c r="A125" s="103"/>
      <c r="B125" s="102" t="s">
        <v>125</v>
      </c>
      <c r="C125" s="121" t="s">
        <v>168</v>
      </c>
      <c r="D125" s="34" t="s">
        <v>121</v>
      </c>
      <c r="E125" s="100">
        <f>ROUND($O125*$P125*Q125,6)</f>
        <v>0</v>
      </c>
      <c r="F125" s="100">
        <f>ROUND($O126*$P126*Q126,6)</f>
        <v>0</v>
      </c>
      <c r="G125" s="100">
        <f>ROUND($O127*$P127*Q127,6)</f>
        <v>0</v>
      </c>
      <c r="H125" s="100">
        <f>ROUND($O128*$P128*Q128,6)</f>
        <v>0</v>
      </c>
      <c r="I125" s="100">
        <f>ROUND($O129*$P129*Q129,6)</f>
        <v>0</v>
      </c>
      <c r="J125" s="26"/>
      <c r="K125" s="17"/>
      <c r="L125" s="150">
        <v>0</v>
      </c>
      <c r="M125" s="230">
        <f>ROUND(L125/12,2)</f>
        <v>0</v>
      </c>
      <c r="N125" s="227">
        <v>1</v>
      </c>
      <c r="O125" s="228">
        <v>0</v>
      </c>
      <c r="P125" s="76">
        <f>$R$18</f>
        <v>12</v>
      </c>
      <c r="Q125" s="227">
        <v>0</v>
      </c>
      <c r="R125" s="76"/>
      <c r="S125" s="74"/>
      <c r="T125" s="25" t="e">
        <f>(E128+E129)/E127</f>
        <v>#DIV/0!</v>
      </c>
      <c r="U125" s="25" t="e">
        <f>(F128+F129)/F127</f>
        <v>#DIV/0!</v>
      </c>
      <c r="V125" s="25" t="e">
        <f>(G128+G129)/G127</f>
        <v>#DIV/0!</v>
      </c>
      <c r="W125" s="25" t="e">
        <f>(H128+H129)/H127</f>
        <v>#DIV/0!</v>
      </c>
      <c r="X125" s="25" t="e">
        <f>(I128+I129)/I127</f>
        <v>#DIV/0!</v>
      </c>
      <c r="Y125" s="292"/>
      <c r="Z125" s="155" t="str">
        <f>C125</f>
        <v>Not Allowed</v>
      </c>
      <c r="AA125" s="125">
        <f>ROUND(VLOOKUP($C125,$AH$126:$AO$161,4,FALSE)*E125,0)</f>
        <v>0</v>
      </c>
      <c r="AB125" s="125">
        <f>ROUND(VLOOKUP($C125,$AH$126:$AO$162,5,FALSE)*F125,0)</f>
        <v>0</v>
      </c>
      <c r="AC125" s="125">
        <f>ROUND(VLOOKUP($C125,$AH$126:$AO$161,6,FALSE)*G125,0)</f>
        <v>0</v>
      </c>
      <c r="AD125" s="125">
        <f>ROUND(VLOOKUP($C125,$AH$126:$AO$161,7,FALSE)*H125,0)</f>
        <v>0</v>
      </c>
      <c r="AE125" s="125">
        <f>ROUND(VLOOKUP($C125,$AH$126:$AO$162,8,FALSE)*I125,0)</f>
        <v>0</v>
      </c>
      <c r="AF125" s="158">
        <f>SUM(AA125:AE125)</f>
        <v>0</v>
      </c>
      <c r="AH125" s="257" t="s">
        <v>81</v>
      </c>
      <c r="AO125" s="118"/>
    </row>
    <row r="126" spans="1:41">
      <c r="A126" s="10"/>
      <c r="B126" s="29" t="s">
        <v>328</v>
      </c>
      <c r="C126" s="121" t="s">
        <v>168</v>
      </c>
      <c r="D126" s="34" t="s">
        <v>172</v>
      </c>
      <c r="E126" s="22">
        <f>Q125</f>
        <v>0</v>
      </c>
      <c r="F126" s="22">
        <f>Q126</f>
        <v>0</v>
      </c>
      <c r="G126" s="22">
        <f>Q127</f>
        <v>0</v>
      </c>
      <c r="H126" s="22">
        <f>Q128</f>
        <v>0</v>
      </c>
      <c r="I126" s="22">
        <f>Q129</f>
        <v>0</v>
      </c>
      <c r="J126" s="26"/>
      <c r="K126" s="17"/>
      <c r="L126" s="231"/>
      <c r="M126" s="230"/>
      <c r="N126" s="227">
        <v>1.03</v>
      </c>
      <c r="O126" s="228">
        <v>0</v>
      </c>
      <c r="P126" s="76">
        <f>$R$19</f>
        <v>12</v>
      </c>
      <c r="Q126" s="227">
        <v>0</v>
      </c>
      <c r="R126" s="76"/>
      <c r="S126" s="74"/>
      <c r="T126" s="25"/>
      <c r="U126" s="25"/>
      <c r="V126" s="25"/>
      <c r="W126" s="25"/>
      <c r="X126" s="25"/>
      <c r="Y126" s="292"/>
      <c r="Z126" s="155"/>
      <c r="AA126" s="125"/>
      <c r="AB126" s="125"/>
      <c r="AC126" s="125"/>
      <c r="AD126" s="125"/>
      <c r="AE126" s="125"/>
      <c r="AF126" s="158"/>
      <c r="AH126" s="257" t="s">
        <v>168</v>
      </c>
      <c r="AI126">
        <v>0</v>
      </c>
      <c r="AJ126">
        <v>0</v>
      </c>
      <c r="AK126">
        <v>0</v>
      </c>
      <c r="AL126">
        <v>0</v>
      </c>
      <c r="AM126">
        <v>0</v>
      </c>
      <c r="AN126">
        <v>0</v>
      </c>
      <c r="AO126" s="118">
        <v>0</v>
      </c>
    </row>
    <row r="127" spans="1:41">
      <c r="A127" s="10"/>
      <c r="C127" s="121" t="s">
        <v>168</v>
      </c>
      <c r="D127" s="74" t="s">
        <v>15</v>
      </c>
      <c r="E127" s="57">
        <f>ROUND(M125*E125*N125,0)</f>
        <v>0</v>
      </c>
      <c r="F127" s="57">
        <f>ROUND(M125*F125*N125*N126,0)</f>
        <v>0</v>
      </c>
      <c r="G127" s="57">
        <f>ROUND(M125*G125*N125*N126*N127,0)</f>
        <v>0</v>
      </c>
      <c r="H127" s="57">
        <f>ROUND(M125*H125*N125*N126*N127*N128,0)</f>
        <v>0</v>
      </c>
      <c r="I127" s="57">
        <f>ROUND(M125*I125*N125*N126*N127*N128*N129,0)</f>
        <v>0</v>
      </c>
      <c r="J127" s="172">
        <f>SUM(E127:I127)</f>
        <v>0</v>
      </c>
      <c r="L127" s="231"/>
      <c r="M127" s="63"/>
      <c r="N127" s="227">
        <v>1.03</v>
      </c>
      <c r="O127" s="228">
        <v>0</v>
      </c>
      <c r="P127" s="76">
        <f>$R$20</f>
        <v>12</v>
      </c>
      <c r="Q127" s="227">
        <v>0</v>
      </c>
      <c r="R127" s="76"/>
      <c r="S127" s="74"/>
      <c r="T127" s="25"/>
      <c r="U127" s="25"/>
      <c r="V127" s="25"/>
      <c r="W127" s="25"/>
      <c r="X127" s="25"/>
      <c r="Y127" s="10"/>
      <c r="Z127" s="62"/>
      <c r="AA127" s="125"/>
      <c r="AB127" s="125"/>
      <c r="AC127" s="125"/>
      <c r="AD127" s="125"/>
      <c r="AE127" s="125"/>
      <c r="AF127" s="158"/>
      <c r="AH127" s="256" t="str">
        <f>'Tuition &amp; Fees Calculation'!A4</f>
        <v>Rates as of: 9/27/2024</v>
      </c>
      <c r="AI127" s="497">
        <f>'Tuition &amp; Fees Calculation'!$D4*24</f>
        <v>0</v>
      </c>
      <c r="AJ127" s="496">
        <f>AI127/6</f>
        <v>0</v>
      </c>
      <c r="AK127" s="499">
        <f>AJ127*AK$123</f>
        <v>0</v>
      </c>
      <c r="AL127" s="499">
        <f>AK127*AL$123</f>
        <v>0</v>
      </c>
      <c r="AM127" s="499">
        <f>AL127*AM$123</f>
        <v>0</v>
      </c>
      <c r="AN127" s="500">
        <f>AM127*AN$123</f>
        <v>0</v>
      </c>
      <c r="AO127" s="501">
        <f>AN127*AO$123</f>
        <v>0</v>
      </c>
    </row>
    <row r="128" spans="1:41">
      <c r="A128" s="10"/>
      <c r="B128" s="93"/>
      <c r="C128" s="121" t="s">
        <v>168</v>
      </c>
      <c r="D128" s="74" t="s">
        <v>30</v>
      </c>
      <c r="E128" s="57">
        <f>ROUND($E$127*$R$160,0)</f>
        <v>0</v>
      </c>
      <c r="F128" s="57">
        <f>ROUND($F$127*$R$160,0)</f>
        <v>0</v>
      </c>
      <c r="G128" s="57">
        <f>ROUND($G$127*$R$160,0)</f>
        <v>0</v>
      </c>
      <c r="H128" s="57">
        <f>ROUND($H$127*$R$160,0)</f>
        <v>0</v>
      </c>
      <c r="I128" s="57">
        <f>ROUND($I$127*$R$160,0)</f>
        <v>0</v>
      </c>
      <c r="J128" s="172">
        <f>SUM(E128:I128)</f>
        <v>0</v>
      </c>
      <c r="L128" s="231"/>
      <c r="M128" s="63"/>
      <c r="N128" s="227">
        <v>1.03</v>
      </c>
      <c r="O128" s="228">
        <v>0</v>
      </c>
      <c r="P128" s="76">
        <f>$R$21</f>
        <v>12</v>
      </c>
      <c r="Q128" s="227">
        <v>0</v>
      </c>
      <c r="R128" s="76"/>
      <c r="S128" s="74"/>
      <c r="T128" s="25"/>
      <c r="U128" s="25"/>
      <c r="V128" s="25"/>
      <c r="W128" s="25"/>
      <c r="X128" s="25"/>
      <c r="Y128" s="10"/>
      <c r="Z128" s="62"/>
      <c r="AA128" s="125"/>
      <c r="AB128" s="125"/>
      <c r="AC128" s="125"/>
      <c r="AD128" s="125"/>
      <c r="AE128" s="125"/>
      <c r="AF128" s="158"/>
      <c r="AH128" s="256" t="str">
        <f>'Tuition &amp; Fees Calculation'!A5</f>
        <v>Tuition &amp; Fees Escalation</v>
      </c>
      <c r="AI128" s="497">
        <f>'Tuition &amp; Fees Calculation'!$D5*24</f>
        <v>0</v>
      </c>
      <c r="AJ128" s="496">
        <f t="shared" ref="AJ128:AJ161" si="22">AI128/6</f>
        <v>0</v>
      </c>
      <c r="AK128" s="499">
        <f t="shared" ref="AK128:AO143" si="23">AJ128*AK$123</f>
        <v>0</v>
      </c>
      <c r="AL128" s="499">
        <f t="shared" si="23"/>
        <v>0</v>
      </c>
      <c r="AM128" s="499">
        <f t="shared" si="23"/>
        <v>0</v>
      </c>
      <c r="AN128" s="500">
        <f t="shared" si="23"/>
        <v>0</v>
      </c>
      <c r="AO128" s="501">
        <f t="shared" si="23"/>
        <v>0</v>
      </c>
    </row>
    <row r="129" spans="1:41" ht="15">
      <c r="A129" s="10"/>
      <c r="B129" s="93"/>
      <c r="C129" s="121" t="s">
        <v>168</v>
      </c>
      <c r="D129" s="74" t="s">
        <v>29</v>
      </c>
      <c r="E129" s="184">
        <f>ROUND($R$161*$E$125,0)</f>
        <v>0</v>
      </c>
      <c r="F129" s="184">
        <f>ROUND($R$161*$F$125,0)</f>
        <v>0</v>
      </c>
      <c r="G129" s="184">
        <f>ROUND($R$161*$G$125,0)</f>
        <v>0</v>
      </c>
      <c r="H129" s="184">
        <f>ROUND($R$161*$H$125,0)</f>
        <v>0</v>
      </c>
      <c r="I129" s="184">
        <f>ROUND($R$161*$I$125,0)</f>
        <v>0</v>
      </c>
      <c r="J129" s="181">
        <f>SUM(E129:I129)</f>
        <v>0</v>
      </c>
      <c r="L129" s="231"/>
      <c r="M129" s="63"/>
      <c r="N129" s="227">
        <v>1.03</v>
      </c>
      <c r="O129" s="228">
        <v>0</v>
      </c>
      <c r="P129" s="76">
        <f>$R$22</f>
        <v>12</v>
      </c>
      <c r="Q129" s="227">
        <v>0</v>
      </c>
      <c r="R129" s="76"/>
      <c r="S129" s="74"/>
      <c r="T129" s="25"/>
      <c r="U129" s="25"/>
      <c r="V129" s="25"/>
      <c r="W129" s="25"/>
      <c r="X129" s="25"/>
      <c r="Y129" s="10"/>
      <c r="Z129" s="62"/>
      <c r="AA129" s="125"/>
      <c r="AB129" s="125"/>
      <c r="AC129" s="125"/>
      <c r="AD129" s="125"/>
      <c r="AE129" s="125"/>
      <c r="AF129" s="158"/>
      <c r="AH129" s="256">
        <f>'Tuition &amp; Fees Calculation'!A6</f>
        <v>0</v>
      </c>
      <c r="AI129" s="497">
        <f>'Tuition &amp; Fees Calculation'!$D6*24</f>
        <v>0</v>
      </c>
      <c r="AJ129" s="496">
        <f t="shared" si="22"/>
        <v>0</v>
      </c>
      <c r="AK129" s="499">
        <f t="shared" si="23"/>
        <v>0</v>
      </c>
      <c r="AL129" s="499">
        <f t="shared" si="23"/>
        <v>0</v>
      </c>
      <c r="AM129" s="499">
        <f t="shared" si="23"/>
        <v>0</v>
      </c>
      <c r="AN129" s="500">
        <f t="shared" si="23"/>
        <v>0</v>
      </c>
      <c r="AO129" s="501">
        <f t="shared" si="23"/>
        <v>0</v>
      </c>
    </row>
    <row r="130" spans="1:41">
      <c r="A130" s="10"/>
      <c r="B130" s="93"/>
      <c r="C130" s="100"/>
      <c r="D130" s="77" t="s">
        <v>171</v>
      </c>
      <c r="E130" s="185">
        <f>SUM(E128:E129)</f>
        <v>0</v>
      </c>
      <c r="F130" s="185">
        <f t="shared" ref="F130:I130" si="24">SUM(F128:F129)</f>
        <v>0</v>
      </c>
      <c r="G130" s="185">
        <f t="shared" si="24"/>
        <v>0</v>
      </c>
      <c r="H130" s="185">
        <f t="shared" si="24"/>
        <v>0</v>
      </c>
      <c r="I130" s="185">
        <f t="shared" si="24"/>
        <v>0</v>
      </c>
      <c r="J130" s="186">
        <f>SUM(J128:J129)</f>
        <v>0</v>
      </c>
      <c r="L130" s="231"/>
      <c r="M130" s="63"/>
      <c r="N130" s="74"/>
      <c r="O130" s="232"/>
      <c r="P130" s="76"/>
      <c r="Q130" s="74"/>
      <c r="R130" s="76"/>
      <c r="S130" s="74"/>
      <c r="T130" s="5"/>
      <c r="U130" s="4"/>
      <c r="Y130" s="10"/>
      <c r="Z130" s="62"/>
      <c r="AA130" s="125"/>
      <c r="AB130" s="125"/>
      <c r="AC130" s="125"/>
      <c r="AD130" s="125"/>
      <c r="AE130" s="125"/>
      <c r="AF130" s="158"/>
      <c r="AH130" s="256" t="str">
        <f>'Tuition &amp; Fees Calculation'!A7</f>
        <v>Escalation per Year</v>
      </c>
      <c r="AI130" s="497">
        <f>'Tuition &amp; Fees Calculation'!$D7*24</f>
        <v>0</v>
      </c>
      <c r="AJ130" s="496">
        <f t="shared" si="22"/>
        <v>0</v>
      </c>
      <c r="AK130" s="499">
        <f t="shared" si="23"/>
        <v>0</v>
      </c>
      <c r="AL130" s="499">
        <f t="shared" si="23"/>
        <v>0</v>
      </c>
      <c r="AM130" s="499">
        <f t="shared" si="23"/>
        <v>0</v>
      </c>
      <c r="AN130" s="500">
        <f t="shared" si="23"/>
        <v>0</v>
      </c>
      <c r="AO130" s="501">
        <f t="shared" si="23"/>
        <v>0</v>
      </c>
    </row>
    <row r="131" spans="1:41">
      <c r="A131" s="10"/>
      <c r="B131" s="93"/>
      <c r="C131" s="100"/>
      <c r="D131" s="74"/>
      <c r="E131" s="17"/>
      <c r="F131" s="17"/>
      <c r="G131" s="17"/>
      <c r="H131" s="17"/>
      <c r="I131" s="17"/>
      <c r="J131" s="26"/>
      <c r="L131" s="231"/>
      <c r="M131" s="63"/>
      <c r="N131" s="34"/>
      <c r="O131" s="63"/>
      <c r="P131" s="34"/>
      <c r="Q131" s="229"/>
      <c r="R131" s="34"/>
      <c r="S131" s="229"/>
      <c r="T131" s="17"/>
      <c r="U131" s="17"/>
      <c r="V131" s="17"/>
      <c r="W131" s="17"/>
      <c r="X131" s="17"/>
      <c r="Y131" s="10"/>
      <c r="Z131" s="62"/>
      <c r="AA131" s="125"/>
      <c r="AB131" s="125"/>
      <c r="AC131" s="125"/>
      <c r="AD131" s="125"/>
      <c r="AE131" s="125"/>
      <c r="AF131" s="158"/>
      <c r="AH131" s="256" t="str">
        <f>'Tuition &amp; Fees Calculation'!A8</f>
        <v>Unit</v>
      </c>
      <c r="AI131" s="497" t="e">
        <f>'Tuition &amp; Fees Calculation'!$D8*24</f>
        <v>#VALUE!</v>
      </c>
      <c r="AJ131" s="496" t="e">
        <f t="shared" si="22"/>
        <v>#VALUE!</v>
      </c>
      <c r="AK131" s="499" t="e">
        <f t="shared" si="23"/>
        <v>#VALUE!</v>
      </c>
      <c r="AL131" s="499" t="e">
        <f t="shared" si="23"/>
        <v>#VALUE!</v>
      </c>
      <c r="AM131" s="499" t="e">
        <f t="shared" si="23"/>
        <v>#VALUE!</v>
      </c>
      <c r="AN131" s="500" t="e">
        <f t="shared" si="23"/>
        <v>#VALUE!</v>
      </c>
      <c r="AO131" s="501" t="e">
        <f t="shared" si="23"/>
        <v>#VALUE!</v>
      </c>
    </row>
    <row r="132" spans="1:41">
      <c r="A132" s="104"/>
      <c r="B132" s="102" t="s">
        <v>125</v>
      </c>
      <c r="C132" s="121" t="s">
        <v>168</v>
      </c>
      <c r="D132" s="34" t="s">
        <v>121</v>
      </c>
      <c r="E132" s="100">
        <f>ROUND($O132*$P132*Q132,6)</f>
        <v>0</v>
      </c>
      <c r="F132" s="100">
        <f>ROUND($O133*$P133*Q133,6)</f>
        <v>0</v>
      </c>
      <c r="G132" s="100">
        <f>ROUND($O134*$P134*Q134,6)</f>
        <v>0</v>
      </c>
      <c r="H132" s="100">
        <f>ROUND($O135*$P135*Q135,6)</f>
        <v>0</v>
      </c>
      <c r="I132" s="100">
        <f>ROUND($O136*$P136*Q136,6)</f>
        <v>0</v>
      </c>
      <c r="J132" s="26"/>
      <c r="L132" s="150">
        <v>0</v>
      </c>
      <c r="M132" s="230">
        <f>ROUND(L132/12,2)</f>
        <v>0</v>
      </c>
      <c r="N132" s="227">
        <v>1</v>
      </c>
      <c r="O132" s="228">
        <v>0</v>
      </c>
      <c r="P132" s="76">
        <f>$R$18</f>
        <v>12</v>
      </c>
      <c r="Q132" s="227">
        <v>0</v>
      </c>
      <c r="R132" s="76"/>
      <c r="S132" s="74"/>
      <c r="T132" s="25" t="e">
        <f>(E135+E136)/E134</f>
        <v>#DIV/0!</v>
      </c>
      <c r="U132" s="25" t="e">
        <f>(F135+F136)/F134</f>
        <v>#DIV/0!</v>
      </c>
      <c r="V132" s="25" t="e">
        <f>(G135+G136)/G134</f>
        <v>#DIV/0!</v>
      </c>
      <c r="W132" s="25" t="e">
        <f>(H135+H136)/H134</f>
        <v>#DIV/0!</v>
      </c>
      <c r="X132" s="25" t="e">
        <f>(I135+I136)/I134</f>
        <v>#DIV/0!</v>
      </c>
      <c r="Y132" s="292"/>
      <c r="Z132" s="155" t="str">
        <f>C132</f>
        <v>Not Allowed</v>
      </c>
      <c r="AA132" s="125">
        <f>ROUND(VLOOKUP($C132,$AH$126:$AO$161,4,FALSE)*E132,0)</f>
        <v>0</v>
      </c>
      <c r="AB132" s="125">
        <f>ROUND(VLOOKUP($C132,$AH$126:$AO$162,5,FALSE)*F132,0)</f>
        <v>0</v>
      </c>
      <c r="AC132" s="125">
        <f>ROUND(VLOOKUP($C132,$AH$126:$AO$161,6,FALSE)*G132,0)</f>
        <v>0</v>
      </c>
      <c r="AD132" s="125">
        <f>ROUND(VLOOKUP($C132,$AH$126:$AO$161,7,FALSE)*H132,0)</f>
        <v>0</v>
      </c>
      <c r="AE132" s="125">
        <f>ROUND(VLOOKUP($C132,$AH$126:$AO$162,8,FALSE)*I132,0)</f>
        <v>0</v>
      </c>
      <c r="AF132" s="158">
        <f>SUM(AA132:AE132)</f>
        <v>0</v>
      </c>
      <c r="AH132" s="256">
        <f>'Tuition &amp; Fees Calculation'!A9</f>
        <v>0</v>
      </c>
      <c r="AI132" s="497">
        <f>'Tuition &amp; Fees Calculation'!$D9*24</f>
        <v>0</v>
      </c>
      <c r="AJ132" s="496">
        <f t="shared" si="22"/>
        <v>0</v>
      </c>
      <c r="AK132" s="499">
        <f t="shared" si="23"/>
        <v>0</v>
      </c>
      <c r="AL132" s="499">
        <f t="shared" si="23"/>
        <v>0</v>
      </c>
      <c r="AM132" s="499">
        <f t="shared" si="23"/>
        <v>0</v>
      </c>
      <c r="AN132" s="500">
        <f t="shared" si="23"/>
        <v>0</v>
      </c>
      <c r="AO132" s="501">
        <f t="shared" si="23"/>
        <v>0</v>
      </c>
    </row>
    <row r="133" spans="1:41">
      <c r="B133" s="29" t="s">
        <v>328</v>
      </c>
      <c r="C133" s="121" t="s">
        <v>168</v>
      </c>
      <c r="D133" s="34" t="s">
        <v>172</v>
      </c>
      <c r="E133" s="22">
        <f>Q132</f>
        <v>0</v>
      </c>
      <c r="F133" s="22">
        <f>Q133</f>
        <v>0</v>
      </c>
      <c r="G133" s="22">
        <f>Q134</f>
        <v>0</v>
      </c>
      <c r="H133" s="22">
        <f>Q135</f>
        <v>0</v>
      </c>
      <c r="I133" s="22">
        <f>Q136</f>
        <v>0</v>
      </c>
      <c r="J133" s="26"/>
      <c r="L133" s="231"/>
      <c r="M133" s="230"/>
      <c r="N133" s="227">
        <v>1.03</v>
      </c>
      <c r="O133" s="228">
        <v>0</v>
      </c>
      <c r="P133" s="76">
        <f>$R$19</f>
        <v>12</v>
      </c>
      <c r="Q133" s="227">
        <v>0</v>
      </c>
      <c r="R133" s="76"/>
      <c r="S133" s="74"/>
      <c r="T133" s="25"/>
      <c r="U133" s="25"/>
      <c r="V133" s="25"/>
      <c r="W133" s="25"/>
      <c r="X133" s="25"/>
      <c r="Y133" s="292"/>
      <c r="Z133" s="155"/>
      <c r="AA133" s="125"/>
      <c r="AB133" s="125"/>
      <c r="AC133" s="125"/>
      <c r="AD133" s="125"/>
      <c r="AE133" s="125"/>
      <c r="AF133" s="158"/>
      <c r="AH133" s="256" t="str">
        <f>'Tuition &amp; Fees Calculation'!A10</f>
        <v>Not Allowed/Not Budgeted</v>
      </c>
      <c r="AI133" s="497">
        <f>'Tuition &amp; Fees Calculation'!$D10*24</f>
        <v>0</v>
      </c>
      <c r="AJ133" s="496">
        <f t="shared" si="22"/>
        <v>0</v>
      </c>
      <c r="AK133" s="499">
        <f t="shared" si="23"/>
        <v>0</v>
      </c>
      <c r="AL133" s="499">
        <f t="shared" si="23"/>
        <v>0</v>
      </c>
      <c r="AM133" s="499">
        <f t="shared" si="23"/>
        <v>0</v>
      </c>
      <c r="AN133" s="500">
        <f t="shared" si="23"/>
        <v>0</v>
      </c>
      <c r="AO133" s="501">
        <f t="shared" si="23"/>
        <v>0</v>
      </c>
    </row>
    <row r="134" spans="1:41">
      <c r="A134" s="10"/>
      <c r="B134" s="93"/>
      <c r="C134" s="121" t="s">
        <v>168</v>
      </c>
      <c r="D134" s="74" t="s">
        <v>15</v>
      </c>
      <c r="E134" s="57">
        <f>ROUND(M132*E132*N132,0)</f>
        <v>0</v>
      </c>
      <c r="F134" s="57">
        <f>ROUND(M132*F132*N132*N133,0)</f>
        <v>0</v>
      </c>
      <c r="G134" s="57">
        <f>ROUND(M132*G132*N132*N133*N134,0)</f>
        <v>0</v>
      </c>
      <c r="H134" s="57">
        <f>ROUND(M132*H132*N132*N133*N134*N135,0)</f>
        <v>0</v>
      </c>
      <c r="I134" s="57">
        <f>ROUND(M132*I132*N132*N133*N134*N135*N136,0)</f>
        <v>0</v>
      </c>
      <c r="J134" s="172">
        <f>SUM(E134:I134)</f>
        <v>0</v>
      </c>
      <c r="L134" s="231"/>
      <c r="M134" s="63"/>
      <c r="N134" s="227">
        <v>1.03</v>
      </c>
      <c r="O134" s="228">
        <v>0</v>
      </c>
      <c r="P134" s="76">
        <f>$R$20</f>
        <v>12</v>
      </c>
      <c r="Q134" s="227">
        <v>0</v>
      </c>
      <c r="R134" s="76"/>
      <c r="S134" s="74"/>
      <c r="T134" s="25"/>
      <c r="U134" s="25"/>
      <c r="V134" s="25"/>
      <c r="W134" s="25"/>
      <c r="X134" s="25"/>
      <c r="Y134" s="10"/>
      <c r="Z134" s="62"/>
      <c r="AA134" s="125"/>
      <c r="AB134" s="125"/>
      <c r="AC134" s="125"/>
      <c r="AD134" s="125"/>
      <c r="AE134" s="125"/>
      <c r="AF134" s="158"/>
      <c r="AH134" s="256" t="str">
        <f>'Tuition &amp; Fees Calculation'!A11</f>
        <v>College of Ag &amp; Life Sciences</v>
      </c>
      <c r="AI134" s="497">
        <f>'Tuition &amp; Fees Calculation'!$D11*24</f>
        <v>78528</v>
      </c>
      <c r="AJ134" s="496">
        <f t="shared" si="22"/>
        <v>13088</v>
      </c>
      <c r="AK134" s="499">
        <f t="shared" si="23"/>
        <v>13088</v>
      </c>
      <c r="AL134" s="499">
        <f t="shared" si="23"/>
        <v>13742.400000000001</v>
      </c>
      <c r="AM134" s="499">
        <f t="shared" si="23"/>
        <v>14429.520000000002</v>
      </c>
      <c r="AN134" s="500">
        <f t="shared" si="23"/>
        <v>15150.996000000003</v>
      </c>
      <c r="AO134" s="501">
        <f t="shared" si="23"/>
        <v>15908.545800000004</v>
      </c>
    </row>
    <row r="135" spans="1:41">
      <c r="A135" s="10"/>
      <c r="B135" s="93"/>
      <c r="C135" s="121" t="s">
        <v>168</v>
      </c>
      <c r="D135" s="74" t="s">
        <v>30</v>
      </c>
      <c r="E135" s="57">
        <f>ROUND(E134*$R$160,0)</f>
        <v>0</v>
      </c>
      <c r="F135" s="57">
        <f>ROUND(F134*$R$160,0)</f>
        <v>0</v>
      </c>
      <c r="G135" s="57">
        <f>ROUND(G134*$R$160,0)</f>
        <v>0</v>
      </c>
      <c r="H135" s="57">
        <f>ROUND(H134*$R$160,0)</f>
        <v>0</v>
      </c>
      <c r="I135" s="57">
        <f>ROUND(I134*$R$160,0)</f>
        <v>0</v>
      </c>
      <c r="J135" s="172">
        <f>SUM(E135:I135)</f>
        <v>0</v>
      </c>
      <c r="L135" s="231"/>
      <c r="M135" s="63"/>
      <c r="N135" s="227">
        <v>1.03</v>
      </c>
      <c r="O135" s="228">
        <v>0</v>
      </c>
      <c r="P135" s="76">
        <f>$R$21</f>
        <v>12</v>
      </c>
      <c r="Q135" s="227">
        <v>0</v>
      </c>
      <c r="R135" s="76"/>
      <c r="S135" s="74"/>
      <c r="T135" s="25"/>
      <c r="U135" s="25"/>
      <c r="V135" s="25"/>
      <c r="W135" s="25"/>
      <c r="X135" s="25"/>
      <c r="Y135" s="10"/>
      <c r="Z135" s="62"/>
      <c r="AA135" s="125"/>
      <c r="AB135" s="125"/>
      <c r="AC135" s="125"/>
      <c r="AD135" s="125"/>
      <c r="AE135" s="125"/>
      <c r="AF135" s="158"/>
      <c r="AH135" s="256" t="str">
        <f>'Tuition &amp; Fees Calculation'!A12</f>
        <v>College of Ag &amp; Life Sciences</v>
      </c>
      <c r="AI135" s="497">
        <f>'Tuition &amp; Fees Calculation'!$D12*24</f>
        <v>104544</v>
      </c>
      <c r="AJ135" s="496">
        <f t="shared" si="22"/>
        <v>17424</v>
      </c>
      <c r="AK135" s="499">
        <f t="shared" si="23"/>
        <v>17424</v>
      </c>
      <c r="AL135" s="499">
        <f t="shared" si="23"/>
        <v>18295.2</v>
      </c>
      <c r="AM135" s="499">
        <f t="shared" si="23"/>
        <v>19209.960000000003</v>
      </c>
      <c r="AN135" s="500">
        <f t="shared" si="23"/>
        <v>20170.458000000002</v>
      </c>
      <c r="AO135" s="501">
        <f t="shared" si="23"/>
        <v>21178.980900000002</v>
      </c>
    </row>
    <row r="136" spans="1:41" ht="15">
      <c r="A136" s="10"/>
      <c r="B136" s="93"/>
      <c r="C136" s="121" t="s">
        <v>168</v>
      </c>
      <c r="D136" s="74" t="s">
        <v>29</v>
      </c>
      <c r="E136" s="184">
        <f>ROUND($R$161*E132,0)</f>
        <v>0</v>
      </c>
      <c r="F136" s="184">
        <f>ROUND($R$161*F132,0)</f>
        <v>0</v>
      </c>
      <c r="G136" s="184">
        <f>ROUND($R$161*G132,0)</f>
        <v>0</v>
      </c>
      <c r="H136" s="184">
        <f>ROUND($R$161*H132,0)</f>
        <v>0</v>
      </c>
      <c r="I136" s="184">
        <f>ROUND($R$161*I132,0)</f>
        <v>0</v>
      </c>
      <c r="J136" s="181">
        <f>SUM(E136:I136)</f>
        <v>0</v>
      </c>
      <c r="L136" s="231"/>
      <c r="M136" s="63"/>
      <c r="N136" s="227">
        <v>1.03</v>
      </c>
      <c r="O136" s="228">
        <v>0</v>
      </c>
      <c r="P136" s="76">
        <f>$R$22</f>
        <v>12</v>
      </c>
      <c r="Q136" s="227">
        <v>0</v>
      </c>
      <c r="R136" s="76"/>
      <c r="S136" s="74"/>
      <c r="T136" s="25"/>
      <c r="U136" s="25"/>
      <c r="V136" s="25"/>
      <c r="W136" s="25"/>
      <c r="X136" s="25"/>
      <c r="Y136" s="10"/>
      <c r="Z136" s="62"/>
      <c r="AA136" s="125"/>
      <c r="AB136" s="125"/>
      <c r="AC136" s="125"/>
      <c r="AD136" s="125"/>
      <c r="AE136" s="125"/>
      <c r="AF136" s="158"/>
      <c r="AH136" s="256" t="str">
        <f>'Tuition &amp; Fees Calculation'!A13</f>
        <v>College of Ag &amp; Life Sciences</v>
      </c>
      <c r="AI136" s="497">
        <f>'Tuition &amp; Fees Calculation'!$D13*24</f>
        <v>67200</v>
      </c>
      <c r="AJ136" s="496">
        <f t="shared" si="22"/>
        <v>11200</v>
      </c>
      <c r="AK136" s="499">
        <f t="shared" si="23"/>
        <v>11200</v>
      </c>
      <c r="AL136" s="499">
        <f t="shared" si="23"/>
        <v>11760</v>
      </c>
      <c r="AM136" s="499">
        <f t="shared" si="23"/>
        <v>12348</v>
      </c>
      <c r="AN136" s="500">
        <f t="shared" si="23"/>
        <v>12965.400000000001</v>
      </c>
      <c r="AO136" s="501">
        <f t="shared" si="23"/>
        <v>13613.670000000002</v>
      </c>
    </row>
    <row r="137" spans="1:41">
      <c r="A137" s="10"/>
      <c r="B137" s="93"/>
      <c r="C137" s="100"/>
      <c r="D137" s="77" t="s">
        <v>171</v>
      </c>
      <c r="E137" s="185">
        <f>SUM(E135:E136)</f>
        <v>0</v>
      </c>
      <c r="F137" s="185">
        <f t="shared" ref="F137:I137" si="25">SUM(F135:F136)</f>
        <v>0</v>
      </c>
      <c r="G137" s="185">
        <f t="shared" si="25"/>
        <v>0</v>
      </c>
      <c r="H137" s="185">
        <f t="shared" si="25"/>
        <v>0</v>
      </c>
      <c r="I137" s="185">
        <f t="shared" si="25"/>
        <v>0</v>
      </c>
      <c r="J137" s="186">
        <f>SUM(J135:J136)</f>
        <v>0</v>
      </c>
      <c r="L137" s="231"/>
      <c r="M137" s="63"/>
      <c r="N137" s="74"/>
      <c r="O137" s="232"/>
      <c r="P137" s="76"/>
      <c r="Q137" s="74"/>
      <c r="R137" s="76"/>
      <c r="S137" s="74"/>
      <c r="T137" s="5"/>
      <c r="U137" s="4"/>
      <c r="Y137" s="10"/>
      <c r="Z137" s="62"/>
      <c r="AA137" s="125"/>
      <c r="AB137" s="125"/>
      <c r="AC137" s="125"/>
      <c r="AD137" s="125"/>
      <c r="AE137" s="125"/>
      <c r="AF137" s="158"/>
      <c r="AH137" s="256" t="str">
        <f>'Tuition &amp; Fees Calculation'!A14</f>
        <v>College of Ag &amp; Life Sciences</v>
      </c>
      <c r="AI137" s="497">
        <f>'Tuition &amp; Fees Calculation'!$D14*24</f>
        <v>51168</v>
      </c>
      <c r="AJ137" s="496">
        <f t="shared" si="22"/>
        <v>8528</v>
      </c>
      <c r="AK137" s="499">
        <f t="shared" si="23"/>
        <v>8528</v>
      </c>
      <c r="AL137" s="499">
        <f t="shared" si="23"/>
        <v>8954.4</v>
      </c>
      <c r="AM137" s="499">
        <f t="shared" si="23"/>
        <v>9402.1200000000008</v>
      </c>
      <c r="AN137" s="500">
        <f t="shared" si="23"/>
        <v>9872.2260000000006</v>
      </c>
      <c r="AO137" s="501">
        <f t="shared" si="23"/>
        <v>10365.837300000001</v>
      </c>
    </row>
    <row r="138" spans="1:41">
      <c r="A138" s="10"/>
      <c r="B138" s="93"/>
      <c r="C138" s="100"/>
      <c r="D138" s="74"/>
      <c r="E138" s="17"/>
      <c r="F138" s="17"/>
      <c r="G138" s="17"/>
      <c r="H138" s="17"/>
      <c r="I138" s="17"/>
      <c r="J138" s="26"/>
      <c r="L138" s="231"/>
      <c r="M138" s="63"/>
      <c r="N138" s="34"/>
      <c r="O138" s="63"/>
      <c r="P138" s="34"/>
      <c r="Q138" s="229"/>
      <c r="R138" s="34"/>
      <c r="S138" s="229"/>
      <c r="T138" s="17"/>
      <c r="U138" s="17"/>
      <c r="V138" s="17"/>
      <c r="W138" s="17"/>
      <c r="X138" s="17"/>
      <c r="Y138" s="10"/>
      <c r="Z138" s="62"/>
      <c r="AA138" s="125"/>
      <c r="AB138" s="125"/>
      <c r="AC138" s="125"/>
      <c r="AD138" s="125"/>
      <c r="AE138" s="125"/>
      <c r="AF138" s="158"/>
      <c r="AH138" s="256" t="str">
        <f>'Tuition &amp; Fees Calculation'!A15</f>
        <v>College of Architecture</v>
      </c>
      <c r="AI138" s="497">
        <f>'Tuition &amp; Fees Calculation'!$D15*24</f>
        <v>62016</v>
      </c>
      <c r="AJ138" s="496">
        <f t="shared" si="22"/>
        <v>10336</v>
      </c>
      <c r="AK138" s="499">
        <f t="shared" si="23"/>
        <v>10336</v>
      </c>
      <c r="AL138" s="499">
        <f t="shared" si="23"/>
        <v>10852.800000000001</v>
      </c>
      <c r="AM138" s="499">
        <f t="shared" si="23"/>
        <v>11395.440000000002</v>
      </c>
      <c r="AN138" s="500">
        <f t="shared" si="23"/>
        <v>11965.212000000003</v>
      </c>
      <c r="AO138" s="501">
        <f t="shared" si="23"/>
        <v>12563.472600000005</v>
      </c>
    </row>
    <row r="139" spans="1:41">
      <c r="A139" s="104"/>
      <c r="B139" s="102" t="s">
        <v>125</v>
      </c>
      <c r="C139" s="121" t="s">
        <v>168</v>
      </c>
      <c r="D139" s="34" t="s">
        <v>121</v>
      </c>
      <c r="E139" s="100">
        <f>ROUND($O139*$P139*Q139,6)</f>
        <v>0</v>
      </c>
      <c r="F139" s="100">
        <f>ROUND($O140*$P140*Q140,6)</f>
        <v>0</v>
      </c>
      <c r="G139" s="100">
        <f>ROUND($O141*$P141*Q141,6)</f>
        <v>0</v>
      </c>
      <c r="H139" s="100">
        <f>ROUND($O142*$P142*Q142,6)</f>
        <v>0</v>
      </c>
      <c r="I139" s="100">
        <f>ROUND($O143*$P143*Q143,6)</f>
        <v>0</v>
      </c>
      <c r="J139" s="26"/>
      <c r="L139" s="150">
        <v>0</v>
      </c>
      <c r="M139" s="230">
        <f>ROUND(L139/12,2)</f>
        <v>0</v>
      </c>
      <c r="N139" s="227">
        <v>1</v>
      </c>
      <c r="O139" s="228">
        <v>0</v>
      </c>
      <c r="P139" s="76">
        <f>$R$18</f>
        <v>12</v>
      </c>
      <c r="Q139" s="227">
        <v>0</v>
      </c>
      <c r="R139" s="76"/>
      <c r="S139" s="74"/>
      <c r="T139" s="25" t="e">
        <f>(E142+E143)/E141</f>
        <v>#DIV/0!</v>
      </c>
      <c r="U139" s="25" t="e">
        <f>(F142+F143)/F141</f>
        <v>#DIV/0!</v>
      </c>
      <c r="V139" s="25" t="e">
        <f>(G142+G143)/G141</f>
        <v>#DIV/0!</v>
      </c>
      <c r="W139" s="25" t="e">
        <f>(H142+H143)/H141</f>
        <v>#DIV/0!</v>
      </c>
      <c r="X139" s="25" t="e">
        <f>(I142+I143)/I141</f>
        <v>#DIV/0!</v>
      </c>
      <c r="Y139" s="292"/>
      <c r="Z139" s="155" t="str">
        <f>C139</f>
        <v>Not Allowed</v>
      </c>
      <c r="AA139" s="125">
        <f>ROUND(VLOOKUP($C139,$AH$126:$AO$161,4,FALSE)*E139,0)</f>
        <v>0</v>
      </c>
      <c r="AB139" s="125">
        <f>ROUND(VLOOKUP($C139,$AH$126:$AO$162,5,FALSE)*F139,0)</f>
        <v>0</v>
      </c>
      <c r="AC139" s="125">
        <f>ROUND(VLOOKUP($C139,$AH$126:$AO$161,6,FALSE)*G139,0)</f>
        <v>0</v>
      </c>
      <c r="AD139" s="125">
        <f>ROUND(VLOOKUP($C139,$AH$126:$AO$161,7,FALSE)*H139,0)</f>
        <v>0</v>
      </c>
      <c r="AE139" s="125">
        <f>ROUND(VLOOKUP($C139,$AH$126:$AO$162,8,FALSE)*I139,0)</f>
        <v>0</v>
      </c>
      <c r="AF139" s="158">
        <f>SUM(AA139:AE139)</f>
        <v>0</v>
      </c>
      <c r="AH139" s="256" t="str">
        <f>'Tuition &amp; Fees Calculation'!A16</f>
        <v>College of Architecture</v>
      </c>
      <c r="AI139" s="497">
        <f>'Tuition &amp; Fees Calculation'!$D16*24</f>
        <v>60864</v>
      </c>
      <c r="AJ139" s="496">
        <f t="shared" si="22"/>
        <v>10144</v>
      </c>
      <c r="AK139" s="499">
        <f t="shared" si="23"/>
        <v>10144</v>
      </c>
      <c r="AL139" s="499">
        <f t="shared" si="23"/>
        <v>10651.2</v>
      </c>
      <c r="AM139" s="499">
        <f t="shared" si="23"/>
        <v>11183.760000000002</v>
      </c>
      <c r="AN139" s="500">
        <f t="shared" si="23"/>
        <v>11742.948000000002</v>
      </c>
      <c r="AO139" s="501">
        <f t="shared" si="23"/>
        <v>12330.095400000002</v>
      </c>
    </row>
    <row r="140" spans="1:41">
      <c r="B140" s="29" t="s">
        <v>328</v>
      </c>
      <c r="C140" s="121" t="s">
        <v>168</v>
      </c>
      <c r="D140" s="34" t="s">
        <v>172</v>
      </c>
      <c r="E140" s="22">
        <f>Q139</f>
        <v>0</v>
      </c>
      <c r="F140" s="22">
        <f>Q140</f>
        <v>0</v>
      </c>
      <c r="G140" s="22">
        <f>Q141</f>
        <v>0</v>
      </c>
      <c r="H140" s="22">
        <f>Q142</f>
        <v>0</v>
      </c>
      <c r="I140" s="22">
        <f>Q143</f>
        <v>0</v>
      </c>
      <c r="J140" s="26"/>
      <c r="L140" s="231"/>
      <c r="M140" s="230"/>
      <c r="N140" s="227">
        <v>1.03</v>
      </c>
      <c r="O140" s="228">
        <v>0</v>
      </c>
      <c r="P140" s="76">
        <f>$R$19</f>
        <v>12</v>
      </c>
      <c r="Q140" s="227">
        <v>0</v>
      </c>
      <c r="R140" s="76"/>
      <c r="S140" s="74"/>
      <c r="T140" s="25"/>
      <c r="U140" s="25"/>
      <c r="V140" s="25"/>
      <c r="W140" s="25"/>
      <c r="X140" s="25"/>
      <c r="Y140" s="292"/>
      <c r="Z140" s="155"/>
      <c r="AA140" s="125"/>
      <c r="AB140" s="125"/>
      <c r="AC140" s="125"/>
      <c r="AD140" s="125"/>
      <c r="AE140" s="125"/>
      <c r="AF140" s="158"/>
      <c r="AH140" s="256" t="str">
        <f>'Tuition &amp; Fees Calculation'!A17</f>
        <v>College of Arts &amp; Sciences</v>
      </c>
      <c r="AI140" s="497">
        <f>'Tuition &amp; Fees Calculation'!$D17*24</f>
        <v>85344</v>
      </c>
      <c r="AJ140" s="496">
        <f t="shared" si="22"/>
        <v>14224</v>
      </c>
      <c r="AK140" s="499">
        <f t="shared" si="23"/>
        <v>14224</v>
      </c>
      <c r="AL140" s="499">
        <f t="shared" si="23"/>
        <v>14935.2</v>
      </c>
      <c r="AM140" s="499">
        <f t="shared" si="23"/>
        <v>15681.960000000001</v>
      </c>
      <c r="AN140" s="500">
        <f t="shared" si="23"/>
        <v>16466.058000000001</v>
      </c>
      <c r="AO140" s="501">
        <f t="shared" si="23"/>
        <v>17289.360900000003</v>
      </c>
    </row>
    <row r="141" spans="1:41">
      <c r="A141" s="10"/>
      <c r="B141" s="93"/>
      <c r="C141" s="121" t="s">
        <v>168</v>
      </c>
      <c r="D141" s="74" t="s">
        <v>15</v>
      </c>
      <c r="E141" s="57">
        <f>ROUND(M139*E139*N139,0)</f>
        <v>0</v>
      </c>
      <c r="F141" s="57">
        <f>ROUND(M139*F139*N139*N140,0)</f>
        <v>0</v>
      </c>
      <c r="G141" s="57">
        <f>ROUND(M139*G139*N139*N140*N141,0)</f>
        <v>0</v>
      </c>
      <c r="H141" s="57">
        <f>ROUND(M139*H139*N139*N140*N141*N142,0)</f>
        <v>0</v>
      </c>
      <c r="I141" s="57">
        <f>ROUND(M139*I139*N139*N140*N141*N142*N143,0)</f>
        <v>0</v>
      </c>
      <c r="J141" s="172">
        <f>SUM(E141:I141)</f>
        <v>0</v>
      </c>
      <c r="L141" s="231"/>
      <c r="M141" s="63"/>
      <c r="N141" s="227">
        <v>1.03</v>
      </c>
      <c r="O141" s="228">
        <v>0</v>
      </c>
      <c r="P141" s="76">
        <f>$R$20</f>
        <v>12</v>
      </c>
      <c r="Q141" s="227">
        <v>0</v>
      </c>
      <c r="R141" s="76"/>
      <c r="S141" s="74"/>
      <c r="T141" s="25"/>
      <c r="U141" s="25"/>
      <c r="V141" s="25"/>
      <c r="W141" s="25"/>
      <c r="X141" s="25"/>
      <c r="Y141" s="10"/>
      <c r="Z141" s="62"/>
      <c r="AA141" s="125"/>
      <c r="AB141" s="125"/>
      <c r="AC141" s="125"/>
      <c r="AD141" s="125"/>
      <c r="AE141" s="125"/>
      <c r="AF141" s="158"/>
      <c r="AH141" s="256" t="str">
        <f>'Tuition &amp; Fees Calculation'!A18</f>
        <v>College of Arts &amp; Sciences</v>
      </c>
      <c r="AI141" s="497">
        <f>'Tuition &amp; Fees Calculation'!$D18*24</f>
        <v>96000</v>
      </c>
      <c r="AJ141" s="496">
        <f t="shared" si="22"/>
        <v>16000</v>
      </c>
      <c r="AK141" s="499">
        <f t="shared" si="23"/>
        <v>16000</v>
      </c>
      <c r="AL141" s="499">
        <f t="shared" si="23"/>
        <v>16800</v>
      </c>
      <c r="AM141" s="499">
        <f t="shared" si="23"/>
        <v>17640</v>
      </c>
      <c r="AN141" s="500">
        <f t="shared" si="23"/>
        <v>18522</v>
      </c>
      <c r="AO141" s="501">
        <f t="shared" si="23"/>
        <v>19448.100000000002</v>
      </c>
    </row>
    <row r="142" spans="1:41">
      <c r="A142" s="10"/>
      <c r="B142" s="93"/>
      <c r="C142" s="121" t="s">
        <v>168</v>
      </c>
      <c r="D142" s="74" t="s">
        <v>30</v>
      </c>
      <c r="E142" s="57">
        <f>ROUND(E141*$R$160,0)</f>
        <v>0</v>
      </c>
      <c r="F142" s="57">
        <f>ROUND(F141*$R$160,0)</f>
        <v>0</v>
      </c>
      <c r="G142" s="57">
        <f>ROUND(G141*$R$160,0)</f>
        <v>0</v>
      </c>
      <c r="H142" s="57">
        <f>ROUND(H141*$R$160,0)</f>
        <v>0</v>
      </c>
      <c r="I142" s="57">
        <f>ROUND(I141*$R$160,0)</f>
        <v>0</v>
      </c>
      <c r="J142" s="172">
        <f>SUM(E142:I142)</f>
        <v>0</v>
      </c>
      <c r="L142" s="231"/>
      <c r="M142" s="63"/>
      <c r="N142" s="227">
        <v>1.03</v>
      </c>
      <c r="O142" s="228">
        <v>0</v>
      </c>
      <c r="P142" s="76">
        <f>$R$21</f>
        <v>12</v>
      </c>
      <c r="Q142" s="227">
        <v>0</v>
      </c>
      <c r="R142" s="76"/>
      <c r="S142" s="74"/>
      <c r="T142" s="25"/>
      <c r="U142" s="25"/>
      <c r="V142" s="25"/>
      <c r="W142" s="25"/>
      <c r="X142" s="25"/>
      <c r="Y142" s="10"/>
      <c r="Z142" s="62"/>
      <c r="AA142" s="125"/>
      <c r="AB142" s="125"/>
      <c r="AC142" s="125"/>
      <c r="AD142" s="125"/>
      <c r="AE142" s="125"/>
      <c r="AF142" s="158"/>
      <c r="AH142" s="256" t="str">
        <f>'Tuition &amp; Fees Calculation'!A19</f>
        <v>College of Arts &amp; Sciences</v>
      </c>
      <c r="AI142" s="497">
        <f>'Tuition &amp; Fees Calculation'!$D19*24</f>
        <v>79968</v>
      </c>
      <c r="AJ142" s="496">
        <f t="shared" si="22"/>
        <v>13328</v>
      </c>
      <c r="AK142" s="499">
        <f t="shared" si="23"/>
        <v>13328</v>
      </c>
      <c r="AL142" s="499">
        <f t="shared" si="23"/>
        <v>13994.400000000001</v>
      </c>
      <c r="AM142" s="499">
        <f t="shared" si="23"/>
        <v>14694.120000000003</v>
      </c>
      <c r="AN142" s="500">
        <f t="shared" si="23"/>
        <v>15428.826000000003</v>
      </c>
      <c r="AO142" s="501">
        <f t="shared" si="23"/>
        <v>16200.267300000003</v>
      </c>
    </row>
    <row r="143" spans="1:41" ht="15">
      <c r="A143" s="10"/>
      <c r="B143" s="93"/>
      <c r="C143" s="121" t="s">
        <v>168</v>
      </c>
      <c r="D143" s="74" t="s">
        <v>29</v>
      </c>
      <c r="E143" s="184">
        <f>ROUND($R$161*E139,0)</f>
        <v>0</v>
      </c>
      <c r="F143" s="184">
        <f>ROUND($R$161*F139,0)</f>
        <v>0</v>
      </c>
      <c r="G143" s="184">
        <f>ROUND($R$161*G139,0)</f>
        <v>0</v>
      </c>
      <c r="H143" s="184">
        <f>ROUND($R$161*H139,0)</f>
        <v>0</v>
      </c>
      <c r="I143" s="184">
        <f>ROUND($R$161*I139,0)</f>
        <v>0</v>
      </c>
      <c r="J143" s="181">
        <f>SUM(E143:I143)</f>
        <v>0</v>
      </c>
      <c r="L143" s="231"/>
      <c r="M143" s="63"/>
      <c r="N143" s="227">
        <v>1.03</v>
      </c>
      <c r="O143" s="228">
        <v>0</v>
      </c>
      <c r="P143" s="76">
        <f>$R$22</f>
        <v>12</v>
      </c>
      <c r="Q143" s="227">
        <v>0</v>
      </c>
      <c r="R143" s="76"/>
      <c r="S143" s="74"/>
      <c r="T143" s="25"/>
      <c r="U143" s="25"/>
      <c r="V143" s="25"/>
      <c r="W143" s="25"/>
      <c r="X143" s="25"/>
      <c r="Y143" s="10"/>
      <c r="Z143" s="62"/>
      <c r="AA143" s="125"/>
      <c r="AB143" s="125"/>
      <c r="AC143" s="125"/>
      <c r="AD143" s="125"/>
      <c r="AE143" s="125"/>
      <c r="AF143" s="158"/>
      <c r="AH143" s="256" t="str">
        <f>'Tuition &amp; Fees Calculation'!A20</f>
        <v>College of Arts &amp; Sciences</v>
      </c>
      <c r="AI143" s="497">
        <f>'Tuition &amp; Fees Calculation'!$D20*24</f>
        <v>79968</v>
      </c>
      <c r="AJ143" s="496">
        <f t="shared" si="22"/>
        <v>13328</v>
      </c>
      <c r="AK143" s="499">
        <f t="shared" si="23"/>
        <v>13328</v>
      </c>
      <c r="AL143" s="499">
        <f t="shared" si="23"/>
        <v>13994.400000000001</v>
      </c>
      <c r="AM143" s="499">
        <f t="shared" si="23"/>
        <v>14694.120000000003</v>
      </c>
      <c r="AN143" s="500">
        <f t="shared" si="23"/>
        <v>15428.826000000003</v>
      </c>
      <c r="AO143" s="501">
        <f t="shared" si="23"/>
        <v>16200.267300000003</v>
      </c>
    </row>
    <row r="144" spans="1:41">
      <c r="A144" s="10"/>
      <c r="B144" s="93"/>
      <c r="C144" s="100"/>
      <c r="D144" s="77" t="s">
        <v>171</v>
      </c>
      <c r="E144" s="185">
        <f>SUM(E142:E143)</f>
        <v>0</v>
      </c>
      <c r="F144" s="185">
        <f t="shared" ref="F144:I144" si="26">SUM(F142:F143)</f>
        <v>0</v>
      </c>
      <c r="G144" s="185">
        <f t="shared" si="26"/>
        <v>0</v>
      </c>
      <c r="H144" s="185">
        <f t="shared" si="26"/>
        <v>0</v>
      </c>
      <c r="I144" s="185">
        <f t="shared" si="26"/>
        <v>0</v>
      </c>
      <c r="J144" s="186">
        <f>SUM(J142:J143)</f>
        <v>0</v>
      </c>
      <c r="L144" s="231"/>
      <c r="M144" s="63"/>
      <c r="N144" s="74"/>
      <c r="O144" s="232"/>
      <c r="P144" s="76"/>
      <c r="Q144" s="74"/>
      <c r="R144" s="76"/>
      <c r="S144" s="74"/>
      <c r="T144" s="5"/>
      <c r="U144" s="4"/>
      <c r="Y144" s="10"/>
      <c r="Z144" s="62"/>
      <c r="AA144" s="125"/>
      <c r="AB144" s="125"/>
      <c r="AC144" s="125"/>
      <c r="AD144" s="125"/>
      <c r="AE144" s="125"/>
      <c r="AF144" s="158"/>
      <c r="AH144" s="256" t="str">
        <f>'Tuition &amp; Fees Calculation'!A21</f>
        <v>College of Arts &amp; Sciences</v>
      </c>
      <c r="AI144" s="497">
        <f>'Tuition &amp; Fees Calculation'!$D21*24</f>
        <v>42624</v>
      </c>
      <c r="AJ144" s="496">
        <f t="shared" si="22"/>
        <v>7104</v>
      </c>
      <c r="AK144" s="499">
        <f t="shared" ref="AK144:AO159" si="27">AJ144*AK$123</f>
        <v>7104</v>
      </c>
      <c r="AL144" s="499">
        <f t="shared" si="27"/>
        <v>7459.2000000000007</v>
      </c>
      <c r="AM144" s="499">
        <f t="shared" si="27"/>
        <v>7832.1600000000008</v>
      </c>
      <c r="AN144" s="500">
        <f t="shared" si="27"/>
        <v>8223.7680000000018</v>
      </c>
      <c r="AO144" s="501">
        <f t="shared" si="27"/>
        <v>8634.9564000000028</v>
      </c>
    </row>
    <row r="145" spans="1:41">
      <c r="A145" s="10"/>
      <c r="B145" s="93"/>
      <c r="C145" s="100"/>
      <c r="D145" s="74"/>
      <c r="E145" s="21"/>
      <c r="F145" s="21"/>
      <c r="G145" s="21"/>
      <c r="H145" s="21"/>
      <c r="I145" s="21"/>
      <c r="J145" s="125"/>
      <c r="L145" s="231"/>
      <c r="M145" s="63"/>
      <c r="N145" s="34"/>
      <c r="O145" s="63"/>
      <c r="P145" s="34"/>
      <c r="Q145" s="229"/>
      <c r="R145" s="34"/>
      <c r="S145" s="229"/>
      <c r="T145" s="17"/>
      <c r="U145" s="17"/>
      <c r="V145" s="17"/>
      <c r="W145" s="17"/>
      <c r="X145" s="17"/>
      <c r="Y145" s="10"/>
      <c r="Z145" s="62"/>
      <c r="AA145" s="125"/>
      <c r="AB145" s="125"/>
      <c r="AC145" s="125"/>
      <c r="AD145" s="125"/>
      <c r="AE145" s="125"/>
      <c r="AF145" s="158"/>
      <c r="AH145" s="256" t="str">
        <f>'Tuition &amp; Fees Calculation'!A22</f>
        <v>Bush School of Government</v>
      </c>
      <c r="AI145" s="497">
        <f>'Tuition &amp; Fees Calculation'!$D22*24</f>
        <v>55104</v>
      </c>
      <c r="AJ145" s="496">
        <f t="shared" si="22"/>
        <v>9184</v>
      </c>
      <c r="AK145" s="499">
        <f t="shared" si="27"/>
        <v>9184</v>
      </c>
      <c r="AL145" s="499">
        <f t="shared" si="27"/>
        <v>9643.2000000000007</v>
      </c>
      <c r="AM145" s="499">
        <f t="shared" si="27"/>
        <v>10125.36</v>
      </c>
      <c r="AN145" s="500">
        <f t="shared" si="27"/>
        <v>10631.628000000001</v>
      </c>
      <c r="AO145" s="501">
        <f t="shared" si="27"/>
        <v>11163.209400000002</v>
      </c>
    </row>
    <row r="146" spans="1:41">
      <c r="A146" s="104"/>
      <c r="B146" s="102" t="s">
        <v>125</v>
      </c>
      <c r="C146" s="121" t="s">
        <v>168</v>
      </c>
      <c r="D146" s="34" t="s">
        <v>121</v>
      </c>
      <c r="E146" s="100">
        <f>ROUND($O146*$P146*Q146,6)</f>
        <v>0</v>
      </c>
      <c r="F146" s="100">
        <f>ROUND($O147*$P147*Q147,6)</f>
        <v>0</v>
      </c>
      <c r="G146" s="100">
        <f>ROUND($O148*$P148*Q148,6)</f>
        <v>0</v>
      </c>
      <c r="H146" s="100">
        <f>ROUND($O149*$P149*Q149,6)</f>
        <v>0</v>
      </c>
      <c r="I146" s="100">
        <f>ROUND($O150*$P150*Q150,6)</f>
        <v>0</v>
      </c>
      <c r="J146" s="26"/>
      <c r="L146" s="150">
        <v>0</v>
      </c>
      <c r="M146" s="230">
        <f>ROUND(L146/12,2)</f>
        <v>0</v>
      </c>
      <c r="N146" s="227">
        <v>1</v>
      </c>
      <c r="O146" s="228">
        <v>0</v>
      </c>
      <c r="P146" s="76">
        <f>$R$18</f>
        <v>12</v>
      </c>
      <c r="Q146" s="227">
        <v>0</v>
      </c>
      <c r="R146" s="76"/>
      <c r="S146" s="74"/>
      <c r="T146" s="25" t="e">
        <f>(E149+E150)/E148</f>
        <v>#DIV/0!</v>
      </c>
      <c r="U146" s="25" t="e">
        <f>(F149+F150)/F148</f>
        <v>#DIV/0!</v>
      </c>
      <c r="V146" s="25" t="e">
        <f>(G149+G150)/G148</f>
        <v>#DIV/0!</v>
      </c>
      <c r="W146" s="25" t="e">
        <f>(H149+H150)/H148</f>
        <v>#DIV/0!</v>
      </c>
      <c r="X146" s="25" t="e">
        <f>(I149+I150)/I148</f>
        <v>#DIV/0!</v>
      </c>
      <c r="Y146" s="292"/>
      <c r="Z146" s="155" t="str">
        <f>C146</f>
        <v>Not Allowed</v>
      </c>
      <c r="AA146" s="125">
        <f>ROUND(VLOOKUP($C146,$AH$126:$AO$161,4,FALSE)*E146,0)</f>
        <v>0</v>
      </c>
      <c r="AB146" s="125">
        <f>ROUND(VLOOKUP($C146,$AH$126:$AO$162,5,FALSE)*F146,0)</f>
        <v>0</v>
      </c>
      <c r="AC146" s="125">
        <f>ROUND(VLOOKUP($C146,$AH$126:$AO$161,6,FALSE)*G146,0)</f>
        <v>0</v>
      </c>
      <c r="AD146" s="125">
        <f>ROUND(VLOOKUP($C146,$AH$126:$AO$161,7,FALSE)*H146,0)</f>
        <v>0</v>
      </c>
      <c r="AE146" s="125">
        <f>ROUND(VLOOKUP($C146,$AH$126:$AO$162,8,FALSE)*I146,0)</f>
        <v>0</v>
      </c>
      <c r="AF146" s="158">
        <f>SUM(AA146:AE146)</f>
        <v>0</v>
      </c>
      <c r="AH146" s="256" t="str">
        <f>'Tuition &amp; Fees Calculation'!A23</f>
        <v>Bush School of Government</v>
      </c>
      <c r="AI146" s="497">
        <f>'Tuition &amp; Fees Calculation'!$D23*24</f>
        <v>124800</v>
      </c>
      <c r="AJ146" s="496">
        <f t="shared" si="22"/>
        <v>20800</v>
      </c>
      <c r="AK146" s="499">
        <f t="shared" si="27"/>
        <v>20800</v>
      </c>
      <c r="AL146" s="499">
        <f t="shared" si="27"/>
        <v>21840</v>
      </c>
      <c r="AM146" s="499">
        <f t="shared" si="27"/>
        <v>22932</v>
      </c>
      <c r="AN146" s="500">
        <f t="shared" si="27"/>
        <v>24078.600000000002</v>
      </c>
      <c r="AO146" s="501">
        <f t="shared" si="27"/>
        <v>25282.530000000002</v>
      </c>
    </row>
    <row r="147" spans="1:41">
      <c r="B147" s="29" t="s">
        <v>328</v>
      </c>
      <c r="C147" s="121" t="s">
        <v>168</v>
      </c>
      <c r="D147" s="34" t="s">
        <v>172</v>
      </c>
      <c r="E147" s="22">
        <f>Q146</f>
        <v>0</v>
      </c>
      <c r="F147" s="22">
        <f>Q147</f>
        <v>0</v>
      </c>
      <c r="G147" s="22">
        <f>Q148</f>
        <v>0</v>
      </c>
      <c r="H147" s="22">
        <f>Q149</f>
        <v>0</v>
      </c>
      <c r="I147" s="22">
        <f>Q150</f>
        <v>0</v>
      </c>
      <c r="J147" s="26"/>
      <c r="L147" s="231"/>
      <c r="M147" s="230"/>
      <c r="N147" s="227">
        <v>1.03</v>
      </c>
      <c r="O147" s="228">
        <v>0</v>
      </c>
      <c r="P147" s="76">
        <f>$R$19</f>
        <v>12</v>
      </c>
      <c r="Q147" s="227">
        <v>0</v>
      </c>
      <c r="R147" s="76"/>
      <c r="S147" s="74"/>
      <c r="T147" s="25"/>
      <c r="U147" s="25"/>
      <c r="V147" s="25"/>
      <c r="W147" s="25"/>
      <c r="X147" s="25"/>
      <c r="Y147" s="292"/>
      <c r="Z147" s="155"/>
      <c r="AA147" s="125"/>
      <c r="AB147" s="125"/>
      <c r="AC147" s="125"/>
      <c r="AD147" s="125"/>
      <c r="AE147" s="125"/>
      <c r="AF147" s="158"/>
      <c r="AH147" s="256" t="str">
        <f>'Tuition &amp; Fees Calculation'!A24</f>
        <v>College of Business</v>
      </c>
      <c r="AI147" s="497">
        <f>'Tuition &amp; Fees Calculation'!$D24*24</f>
        <v>95808</v>
      </c>
      <c r="AJ147" s="496">
        <f t="shared" si="22"/>
        <v>15968</v>
      </c>
      <c r="AK147" s="499">
        <f t="shared" si="27"/>
        <v>15968</v>
      </c>
      <c r="AL147" s="499">
        <f t="shared" si="27"/>
        <v>16766.400000000001</v>
      </c>
      <c r="AM147" s="499">
        <f t="shared" si="27"/>
        <v>17604.72</v>
      </c>
      <c r="AN147" s="500">
        <f t="shared" si="27"/>
        <v>18484.956000000002</v>
      </c>
      <c r="AO147" s="501">
        <f t="shared" si="27"/>
        <v>19409.203800000003</v>
      </c>
    </row>
    <row r="148" spans="1:41">
      <c r="A148" s="10"/>
      <c r="B148" s="93"/>
      <c r="C148" s="121" t="s">
        <v>168</v>
      </c>
      <c r="D148" s="74" t="s">
        <v>15</v>
      </c>
      <c r="E148" s="57">
        <f>ROUND(M146*E146*N146,0)</f>
        <v>0</v>
      </c>
      <c r="F148" s="57">
        <f>ROUND(M146*F146*N146*N147,0)</f>
        <v>0</v>
      </c>
      <c r="G148" s="57">
        <f>ROUND(M146*G146*N146*N147*N148,0)</f>
        <v>0</v>
      </c>
      <c r="H148" s="57">
        <f>ROUND(M146*H146*N146*N147*N148*N149,0)</f>
        <v>0</v>
      </c>
      <c r="I148" s="57">
        <f>ROUND(M146*I146*N146*N147*N148*N149*N150,0)</f>
        <v>0</v>
      </c>
      <c r="J148" s="172">
        <f>SUM(E148:I148)</f>
        <v>0</v>
      </c>
      <c r="L148" s="231"/>
      <c r="M148" s="63"/>
      <c r="N148" s="227">
        <v>1.03</v>
      </c>
      <c r="O148" s="228">
        <v>0</v>
      </c>
      <c r="P148" s="76">
        <f>$R$20</f>
        <v>12</v>
      </c>
      <c r="Q148" s="227">
        <v>0</v>
      </c>
      <c r="R148" s="76"/>
      <c r="S148" s="74"/>
      <c r="T148" s="25"/>
      <c r="U148" s="25"/>
      <c r="V148" s="25"/>
      <c r="W148" s="25"/>
      <c r="X148" s="25"/>
      <c r="Y148" s="10"/>
      <c r="Z148" s="62"/>
      <c r="AA148" s="125"/>
      <c r="AB148" s="125"/>
      <c r="AC148" s="125"/>
      <c r="AD148" s="125"/>
      <c r="AE148" s="125"/>
      <c r="AF148" s="158"/>
      <c r="AH148" s="256" t="str">
        <f>'Tuition &amp; Fees Calculation'!A25</f>
        <v>College of Business</v>
      </c>
      <c r="AI148" s="497">
        <f>'Tuition &amp; Fees Calculation'!$D25*24</f>
        <v>224832</v>
      </c>
      <c r="AJ148" s="496">
        <f t="shared" si="22"/>
        <v>37472</v>
      </c>
      <c r="AK148" s="499">
        <f t="shared" si="27"/>
        <v>37472</v>
      </c>
      <c r="AL148" s="499">
        <f t="shared" si="27"/>
        <v>39345.599999999999</v>
      </c>
      <c r="AM148" s="499">
        <f t="shared" si="27"/>
        <v>41312.879999999997</v>
      </c>
      <c r="AN148" s="500">
        <f t="shared" si="27"/>
        <v>43378.523999999998</v>
      </c>
      <c r="AO148" s="501">
        <f t="shared" si="27"/>
        <v>45547.450199999999</v>
      </c>
    </row>
    <row r="149" spans="1:41">
      <c r="A149" s="10"/>
      <c r="B149" s="93"/>
      <c r="C149" s="121" t="s">
        <v>168</v>
      </c>
      <c r="D149" s="74" t="s">
        <v>30</v>
      </c>
      <c r="E149" s="57">
        <f>ROUND(E148*$R$160,0)</f>
        <v>0</v>
      </c>
      <c r="F149" s="57">
        <f>ROUND(F148*$R$160,0)</f>
        <v>0</v>
      </c>
      <c r="G149" s="57">
        <f>ROUND(G148*$R$160,0)</f>
        <v>0</v>
      </c>
      <c r="H149" s="57">
        <f>ROUND(H148*$R$160,0)</f>
        <v>0</v>
      </c>
      <c r="I149" s="57">
        <f>ROUND(I148*$R$160,0)</f>
        <v>0</v>
      </c>
      <c r="J149" s="172">
        <f>SUM(E149:I149)</f>
        <v>0</v>
      </c>
      <c r="L149" s="231"/>
      <c r="M149" s="63"/>
      <c r="N149" s="227">
        <v>1.03</v>
      </c>
      <c r="O149" s="228">
        <v>0</v>
      </c>
      <c r="P149" s="76">
        <f>$R$21</f>
        <v>12</v>
      </c>
      <c r="Q149" s="227">
        <v>0</v>
      </c>
      <c r="R149" s="76"/>
      <c r="S149" s="74"/>
      <c r="T149" s="25"/>
      <c r="U149" s="25"/>
      <c r="V149" s="25"/>
      <c r="W149" s="25"/>
      <c r="X149" s="25"/>
      <c r="Y149" s="10"/>
      <c r="Z149" s="62"/>
      <c r="AA149" s="125"/>
      <c r="AB149" s="125"/>
      <c r="AC149" s="125"/>
      <c r="AD149" s="125"/>
      <c r="AE149" s="125"/>
      <c r="AF149" s="158"/>
      <c r="AH149" s="256" t="str">
        <f>'Tuition &amp; Fees Calculation'!A26</f>
        <v>College of Business</v>
      </c>
      <c r="AI149" s="497">
        <f>'Tuition &amp; Fees Calculation'!$D26*24</f>
        <v>120288</v>
      </c>
      <c r="AJ149" s="496">
        <f t="shared" si="22"/>
        <v>20048</v>
      </c>
      <c r="AK149" s="499">
        <f t="shared" si="27"/>
        <v>20048</v>
      </c>
      <c r="AL149" s="499">
        <f t="shared" si="27"/>
        <v>21050.400000000001</v>
      </c>
      <c r="AM149" s="499">
        <f t="shared" si="27"/>
        <v>22102.920000000002</v>
      </c>
      <c r="AN149" s="500">
        <f t="shared" si="27"/>
        <v>23208.066000000003</v>
      </c>
      <c r="AO149" s="501">
        <f t="shared" si="27"/>
        <v>24368.469300000004</v>
      </c>
    </row>
    <row r="150" spans="1:41" ht="15">
      <c r="A150" s="10"/>
      <c r="B150" s="93"/>
      <c r="C150" s="121" t="s">
        <v>168</v>
      </c>
      <c r="D150" s="74" t="s">
        <v>29</v>
      </c>
      <c r="E150" s="184">
        <f>ROUND($R$161*E146,0)</f>
        <v>0</v>
      </c>
      <c r="F150" s="184">
        <f>ROUND($R$161*F146,0)</f>
        <v>0</v>
      </c>
      <c r="G150" s="184">
        <f>ROUND($R$161*G146,0)</f>
        <v>0</v>
      </c>
      <c r="H150" s="184">
        <f>ROUND($R$161*H146,0)</f>
        <v>0</v>
      </c>
      <c r="I150" s="184">
        <f>ROUND($R$161*I146,0)</f>
        <v>0</v>
      </c>
      <c r="J150" s="181">
        <f>SUM(E150:I150)</f>
        <v>0</v>
      </c>
      <c r="L150" s="231"/>
      <c r="M150" s="63"/>
      <c r="N150" s="227">
        <v>1.03</v>
      </c>
      <c r="O150" s="228">
        <v>0</v>
      </c>
      <c r="P150" s="76">
        <f>$R$22</f>
        <v>12</v>
      </c>
      <c r="Q150" s="227">
        <v>0</v>
      </c>
      <c r="R150" s="76"/>
      <c r="S150" s="74"/>
      <c r="T150" s="25"/>
      <c r="U150" s="25"/>
      <c r="V150" s="25"/>
      <c r="W150" s="25"/>
      <c r="X150" s="25"/>
      <c r="Y150" s="10"/>
      <c r="Z150" s="62"/>
      <c r="AA150" s="125"/>
      <c r="AB150" s="125"/>
      <c r="AC150" s="125"/>
      <c r="AD150" s="125"/>
      <c r="AE150" s="125"/>
      <c r="AF150" s="158"/>
      <c r="AH150" s="256" t="str">
        <f>'Tuition &amp; Fees Calculation'!A27</f>
        <v>College of Business</v>
      </c>
      <c r="AI150" s="497">
        <f>'Tuition &amp; Fees Calculation'!$D27*24</f>
        <v>267552</v>
      </c>
      <c r="AJ150" s="496">
        <f t="shared" si="22"/>
        <v>44592</v>
      </c>
      <c r="AK150" s="499">
        <f t="shared" si="27"/>
        <v>44592</v>
      </c>
      <c r="AL150" s="499">
        <f t="shared" si="27"/>
        <v>46821.599999999999</v>
      </c>
      <c r="AM150" s="499">
        <f t="shared" si="27"/>
        <v>49162.68</v>
      </c>
      <c r="AN150" s="500">
        <f t="shared" si="27"/>
        <v>51620.814000000006</v>
      </c>
      <c r="AO150" s="501">
        <f t="shared" si="27"/>
        <v>54201.854700000011</v>
      </c>
    </row>
    <row r="151" spans="1:41" ht="13.5" customHeight="1">
      <c r="A151" s="10"/>
      <c r="B151" s="93"/>
      <c r="C151" s="100"/>
      <c r="D151" s="77" t="s">
        <v>171</v>
      </c>
      <c r="E151" s="185">
        <f>SUM(E149:E150)</f>
        <v>0</v>
      </c>
      <c r="F151" s="185">
        <f t="shared" ref="F151:I151" si="28">SUM(F149:F150)</f>
        <v>0</v>
      </c>
      <c r="G151" s="185">
        <f t="shared" si="28"/>
        <v>0</v>
      </c>
      <c r="H151" s="185">
        <f t="shared" si="28"/>
        <v>0</v>
      </c>
      <c r="I151" s="185">
        <f t="shared" si="28"/>
        <v>0</v>
      </c>
      <c r="J151" s="186">
        <f>SUM(J149:J150)</f>
        <v>0</v>
      </c>
      <c r="L151" s="231"/>
      <c r="M151" s="63"/>
      <c r="N151" s="74"/>
      <c r="O151" s="232"/>
      <c r="P151" s="76"/>
      <c r="Q151" s="74"/>
      <c r="R151" s="76"/>
      <c r="S151" s="74"/>
      <c r="T151" s="5"/>
      <c r="U151" s="4"/>
      <c r="Y151" s="10"/>
      <c r="Z151" s="62"/>
      <c r="AA151" s="125"/>
      <c r="AB151" s="125"/>
      <c r="AC151" s="125"/>
      <c r="AD151" s="125"/>
      <c r="AE151" s="125"/>
      <c r="AF151" s="158"/>
      <c r="AH151" s="256" t="str">
        <f>'Tuition &amp; Fees Calculation'!A28</f>
        <v>College of Business</v>
      </c>
      <c r="AI151" s="497">
        <f>'Tuition &amp; Fees Calculation'!$D28*24</f>
        <v>88320</v>
      </c>
      <c r="AJ151" s="496">
        <f t="shared" si="22"/>
        <v>14720</v>
      </c>
      <c r="AK151" s="499">
        <f t="shared" si="27"/>
        <v>14720</v>
      </c>
      <c r="AL151" s="499">
        <f t="shared" si="27"/>
        <v>15456</v>
      </c>
      <c r="AM151" s="499">
        <f t="shared" si="27"/>
        <v>16228.800000000001</v>
      </c>
      <c r="AN151" s="500">
        <f t="shared" si="27"/>
        <v>17040.240000000002</v>
      </c>
      <c r="AO151" s="501">
        <f t="shared" si="27"/>
        <v>17892.252000000004</v>
      </c>
    </row>
    <row r="152" spans="1:41">
      <c r="A152" s="10"/>
      <c r="B152" s="93"/>
      <c r="C152" s="100"/>
      <c r="D152" s="74"/>
      <c r="E152" s="17"/>
      <c r="F152" s="17"/>
      <c r="G152" s="17"/>
      <c r="H152" s="17"/>
      <c r="I152" s="17"/>
      <c r="J152" s="26"/>
      <c r="L152" s="231"/>
      <c r="M152" s="63"/>
      <c r="N152" s="34"/>
      <c r="O152" s="63"/>
      <c r="P152" s="34"/>
      <c r="Q152" s="229"/>
      <c r="R152" s="34"/>
      <c r="S152" s="229"/>
      <c r="T152" s="17"/>
      <c r="U152" s="17"/>
      <c r="V152" s="17"/>
      <c r="W152" s="17"/>
      <c r="X152" s="17"/>
      <c r="Y152" s="10"/>
      <c r="Z152" s="62"/>
      <c r="AA152" s="125"/>
      <c r="AB152" s="125"/>
      <c r="AC152" s="125"/>
      <c r="AD152" s="125"/>
      <c r="AE152" s="125"/>
      <c r="AF152" s="158"/>
      <c r="AH152" s="256" t="str">
        <f>'Tuition &amp; Fees Calculation'!A29</f>
        <v>College of Business</v>
      </c>
      <c r="AI152" s="497">
        <f>'Tuition &amp; Fees Calculation'!$D29*24</f>
        <v>138624</v>
      </c>
      <c r="AJ152" s="496">
        <f t="shared" si="22"/>
        <v>23104</v>
      </c>
      <c r="AK152" s="499">
        <f t="shared" si="27"/>
        <v>23104</v>
      </c>
      <c r="AL152" s="499">
        <f t="shared" si="27"/>
        <v>24259.200000000001</v>
      </c>
      <c r="AM152" s="499">
        <f t="shared" si="27"/>
        <v>25472.160000000003</v>
      </c>
      <c r="AN152" s="500">
        <f t="shared" si="27"/>
        <v>26745.768000000004</v>
      </c>
      <c r="AO152" s="501">
        <f t="shared" si="27"/>
        <v>28083.056400000005</v>
      </c>
    </row>
    <row r="153" spans="1:41">
      <c r="A153" s="104"/>
      <c r="B153" s="102" t="s">
        <v>125</v>
      </c>
      <c r="C153" s="121" t="s">
        <v>168</v>
      </c>
      <c r="D153" s="34" t="s">
        <v>121</v>
      </c>
      <c r="E153" s="100">
        <f>ROUND($O153*$P153*Q153,6)</f>
        <v>0</v>
      </c>
      <c r="F153" s="100">
        <f>ROUND($O154*$P154*Q154,6)</f>
        <v>0</v>
      </c>
      <c r="G153" s="100">
        <f>ROUND($O155*$P155*Q155,6)</f>
        <v>0</v>
      </c>
      <c r="H153" s="100">
        <f>ROUND($O156*$P156*Q156,6)</f>
        <v>0</v>
      </c>
      <c r="I153" s="100">
        <f>ROUND($O157*$P157*Q157,6)</f>
        <v>0</v>
      </c>
      <c r="J153" s="26"/>
      <c r="L153" s="150">
        <v>0</v>
      </c>
      <c r="M153" s="230">
        <f>ROUND(L153/12,2)</f>
        <v>0</v>
      </c>
      <c r="N153" s="227">
        <v>1</v>
      </c>
      <c r="O153" s="228">
        <v>0</v>
      </c>
      <c r="P153" s="76">
        <f>$R$18</f>
        <v>12</v>
      </c>
      <c r="Q153" s="227">
        <v>0</v>
      </c>
      <c r="R153" s="76"/>
      <c r="S153" s="74"/>
      <c r="T153" s="25" t="e">
        <f>(E156+E157)/E155</f>
        <v>#DIV/0!</v>
      </c>
      <c r="U153" s="25" t="e">
        <f>(F156+F157)/F155</f>
        <v>#DIV/0!</v>
      </c>
      <c r="V153" s="25" t="e">
        <f>(G156+G157)/G155</f>
        <v>#DIV/0!</v>
      </c>
      <c r="W153" s="25" t="e">
        <f>(H156+H157)/H155</f>
        <v>#DIV/0!</v>
      </c>
      <c r="X153" s="25" t="e">
        <f>(I156+I157)/I155</f>
        <v>#DIV/0!</v>
      </c>
      <c r="Y153" s="292"/>
      <c r="Z153" s="155" t="str">
        <f>C153</f>
        <v>Not Allowed</v>
      </c>
      <c r="AA153" s="125">
        <f>ROUND(VLOOKUP($C153,$AH$126:$AO$161,4,FALSE)*E153,0)</f>
        <v>0</v>
      </c>
      <c r="AB153" s="125">
        <f>ROUND(VLOOKUP($C153,$AH$126:$AO$162,5,FALSE)*F153,0)</f>
        <v>0</v>
      </c>
      <c r="AC153" s="125">
        <f>ROUND(VLOOKUP($C153,$AH$126:$AO$161,6,FALSE)*G153,0)</f>
        <v>0</v>
      </c>
      <c r="AD153" s="125">
        <f>ROUND(VLOOKUP($C153,$AH$126:$AO$161,7,FALSE)*H153,0)</f>
        <v>0</v>
      </c>
      <c r="AE153" s="125">
        <f>ROUND(VLOOKUP($C153,$AH$126:$AO$162,8,FALSE)*I153,0)</f>
        <v>0</v>
      </c>
      <c r="AF153" s="158">
        <f>SUM(AA153:AE153)</f>
        <v>0</v>
      </c>
      <c r="AH153" s="256" t="str">
        <f>'Tuition &amp; Fees Calculation'!A30</f>
        <v>College of Business</v>
      </c>
      <c r="AI153" s="497">
        <f>'Tuition &amp; Fees Calculation'!$D30*24</f>
        <v>148896</v>
      </c>
      <c r="AJ153" s="496">
        <f t="shared" si="22"/>
        <v>24816</v>
      </c>
      <c r="AK153" s="499">
        <f t="shared" si="27"/>
        <v>24816</v>
      </c>
      <c r="AL153" s="499">
        <f t="shared" si="27"/>
        <v>26056.800000000003</v>
      </c>
      <c r="AM153" s="499">
        <f t="shared" si="27"/>
        <v>27359.640000000003</v>
      </c>
      <c r="AN153" s="500">
        <f t="shared" si="27"/>
        <v>28727.622000000003</v>
      </c>
      <c r="AO153" s="501">
        <f t="shared" si="27"/>
        <v>30164.003100000005</v>
      </c>
    </row>
    <row r="154" spans="1:41">
      <c r="B154" s="29" t="s">
        <v>328</v>
      </c>
      <c r="C154" s="121" t="s">
        <v>168</v>
      </c>
      <c r="D154" s="34" t="s">
        <v>172</v>
      </c>
      <c r="E154" s="22">
        <f>Q153</f>
        <v>0</v>
      </c>
      <c r="F154" s="22">
        <f>Q154</f>
        <v>0</v>
      </c>
      <c r="G154" s="22">
        <f>Q155</f>
        <v>0</v>
      </c>
      <c r="H154" s="22">
        <f>Q156</f>
        <v>0</v>
      </c>
      <c r="I154" s="22">
        <f>Q157</f>
        <v>0</v>
      </c>
      <c r="J154" s="26"/>
      <c r="L154" s="231"/>
      <c r="M154" s="230"/>
      <c r="N154" s="227">
        <v>1.03</v>
      </c>
      <c r="O154" s="228">
        <v>0</v>
      </c>
      <c r="P154" s="76">
        <f>$R$19</f>
        <v>12</v>
      </c>
      <c r="Q154" s="227">
        <v>0</v>
      </c>
      <c r="R154" s="76"/>
      <c r="S154" s="74"/>
      <c r="T154" s="25"/>
      <c r="U154" s="25"/>
      <c r="V154" s="25"/>
      <c r="W154" s="25"/>
      <c r="X154" s="25"/>
      <c r="Y154" s="292"/>
      <c r="Z154" s="155"/>
      <c r="AA154" s="125"/>
      <c r="AB154" s="125"/>
      <c r="AC154" s="125"/>
      <c r="AD154" s="125"/>
      <c r="AE154" s="125"/>
      <c r="AF154" s="158"/>
      <c r="AH154" s="256" t="str">
        <f>'Tuition &amp; Fees Calculation'!A31</f>
        <v>College of Business</v>
      </c>
      <c r="AI154" s="497">
        <f>'Tuition &amp; Fees Calculation'!$D31*24</f>
        <v>100608</v>
      </c>
      <c r="AJ154" s="496">
        <f t="shared" si="22"/>
        <v>16768</v>
      </c>
      <c r="AK154" s="499">
        <f t="shared" si="27"/>
        <v>16768</v>
      </c>
      <c r="AL154" s="499">
        <f t="shared" si="27"/>
        <v>17606.400000000001</v>
      </c>
      <c r="AM154" s="499">
        <f t="shared" si="27"/>
        <v>18486.72</v>
      </c>
      <c r="AN154" s="500">
        <f t="shared" si="27"/>
        <v>19411.056</v>
      </c>
      <c r="AO154" s="501">
        <f t="shared" si="27"/>
        <v>20381.608800000002</v>
      </c>
    </row>
    <row r="155" spans="1:41">
      <c r="A155" s="10"/>
      <c r="B155" s="93"/>
      <c r="C155" s="121" t="s">
        <v>168</v>
      </c>
      <c r="D155" s="74" t="s">
        <v>15</v>
      </c>
      <c r="E155" s="57">
        <f>ROUND(M153*E153*N153,0)</f>
        <v>0</v>
      </c>
      <c r="F155" s="57">
        <f>ROUND(M153*F153*N153*N154,0)</f>
        <v>0</v>
      </c>
      <c r="G155" s="57">
        <f>ROUND(M153*G153*N153*N154*N155,0)</f>
        <v>0</v>
      </c>
      <c r="H155" s="57">
        <f>ROUND(M153*H153*N153*N154*N155*N156,0)</f>
        <v>0</v>
      </c>
      <c r="I155" s="57">
        <f>ROUND(M153*I153*N153*N154*N155*N156*N157,0)</f>
        <v>0</v>
      </c>
      <c r="J155" s="172">
        <f>SUM(E155:I155)</f>
        <v>0</v>
      </c>
      <c r="L155" s="231"/>
      <c r="M155" s="63"/>
      <c r="N155" s="227">
        <v>1.03</v>
      </c>
      <c r="O155" s="228">
        <v>0</v>
      </c>
      <c r="P155" s="76">
        <f>$R$20</f>
        <v>12</v>
      </c>
      <c r="Q155" s="227">
        <v>0</v>
      </c>
      <c r="R155" s="76"/>
      <c r="S155" s="74"/>
      <c r="Y155" s="10"/>
      <c r="Z155" s="62"/>
      <c r="AA155" s="125"/>
      <c r="AB155" s="125"/>
      <c r="AC155" s="125"/>
      <c r="AD155" s="125"/>
      <c r="AE155" s="125"/>
      <c r="AF155" s="158"/>
      <c r="AH155" s="256" t="str">
        <f>'Tuition &amp; Fees Calculation'!A32</f>
        <v>College of Business</v>
      </c>
      <c r="AI155" s="497">
        <f>'Tuition &amp; Fees Calculation'!$D32*24</f>
        <v>227040</v>
      </c>
      <c r="AJ155" s="496">
        <f t="shared" si="22"/>
        <v>37840</v>
      </c>
      <c r="AK155" s="499">
        <f t="shared" si="27"/>
        <v>37840</v>
      </c>
      <c r="AL155" s="499">
        <f t="shared" si="27"/>
        <v>39732</v>
      </c>
      <c r="AM155" s="499">
        <f t="shared" si="27"/>
        <v>41718.6</v>
      </c>
      <c r="AN155" s="500">
        <f t="shared" si="27"/>
        <v>43804.53</v>
      </c>
      <c r="AO155" s="501">
        <f t="shared" si="27"/>
        <v>45994.756500000003</v>
      </c>
    </row>
    <row r="156" spans="1:41">
      <c r="A156" s="10"/>
      <c r="B156" s="93"/>
      <c r="C156" s="121" t="s">
        <v>168</v>
      </c>
      <c r="D156" s="74" t="s">
        <v>30</v>
      </c>
      <c r="E156" s="57">
        <f>ROUND(E155*$R$160,0)</f>
        <v>0</v>
      </c>
      <c r="F156" s="57">
        <f>ROUND(F155*$R$160,0)</f>
        <v>0</v>
      </c>
      <c r="G156" s="57">
        <f>ROUND(G155*$R$160,0)</f>
        <v>0</v>
      </c>
      <c r="H156" s="57">
        <f>ROUND(H155*$R$160,0)</f>
        <v>0</v>
      </c>
      <c r="I156" s="57">
        <f>ROUND(I155*$R$160,0)</f>
        <v>0</v>
      </c>
      <c r="J156" s="172">
        <f>SUM(E156:I156)</f>
        <v>0</v>
      </c>
      <c r="L156" s="231"/>
      <c r="M156" s="63"/>
      <c r="N156" s="227">
        <v>1.03</v>
      </c>
      <c r="O156" s="228">
        <v>0</v>
      </c>
      <c r="P156" s="76">
        <f>$R$21</f>
        <v>12</v>
      </c>
      <c r="Q156" s="227">
        <v>0</v>
      </c>
      <c r="R156" s="76"/>
      <c r="S156" s="74"/>
      <c r="Y156" s="10"/>
      <c r="Z156" s="62"/>
      <c r="AA156" s="125"/>
      <c r="AB156" s="125"/>
      <c r="AC156" s="125"/>
      <c r="AD156" s="125"/>
      <c r="AE156" s="125"/>
      <c r="AF156" s="158"/>
      <c r="AH156" s="256" t="str">
        <f>'Tuition &amp; Fees Calculation'!A33</f>
        <v>College of Business</v>
      </c>
      <c r="AI156" s="497">
        <f>'Tuition &amp; Fees Calculation'!$D33*24</f>
        <v>98976</v>
      </c>
      <c r="AJ156" s="496">
        <f t="shared" si="22"/>
        <v>16496</v>
      </c>
      <c r="AK156" s="499">
        <f t="shared" si="27"/>
        <v>16496</v>
      </c>
      <c r="AL156" s="499">
        <f t="shared" si="27"/>
        <v>17320.8</v>
      </c>
      <c r="AM156" s="499">
        <f t="shared" si="27"/>
        <v>18186.84</v>
      </c>
      <c r="AN156" s="500">
        <f t="shared" si="27"/>
        <v>19096.182000000001</v>
      </c>
      <c r="AO156" s="501">
        <f t="shared" si="27"/>
        <v>20050.991100000003</v>
      </c>
    </row>
    <row r="157" spans="1:41" ht="15">
      <c r="A157" s="10"/>
      <c r="B157" s="93"/>
      <c r="C157" s="121" t="s">
        <v>168</v>
      </c>
      <c r="D157" s="74" t="s">
        <v>29</v>
      </c>
      <c r="E157" s="184">
        <f>ROUND($R$161*E153,0)</f>
        <v>0</v>
      </c>
      <c r="F157" s="184">
        <f>ROUND($R$161*F153,0)</f>
        <v>0</v>
      </c>
      <c r="G157" s="184">
        <f>ROUND($R$161*G153,0)</f>
        <v>0</v>
      </c>
      <c r="H157" s="184">
        <f>ROUND($R$161*H153,0)</f>
        <v>0</v>
      </c>
      <c r="I157" s="184">
        <f>ROUND($R$161*I153,0)</f>
        <v>0</v>
      </c>
      <c r="J157" s="181">
        <f>SUM(E157:I157)</f>
        <v>0</v>
      </c>
      <c r="L157" s="231"/>
      <c r="M157" s="63"/>
      <c r="N157" s="227">
        <v>1.03</v>
      </c>
      <c r="O157" s="228">
        <v>0</v>
      </c>
      <c r="P157" s="76">
        <f>$R$22</f>
        <v>12</v>
      </c>
      <c r="Q157" s="227">
        <v>0</v>
      </c>
      <c r="R157" s="76"/>
      <c r="S157" s="74"/>
      <c r="T157" s="25"/>
      <c r="U157" s="25"/>
      <c r="V157" s="25"/>
      <c r="W157" s="25"/>
      <c r="X157" s="25"/>
      <c r="Y157" s="10"/>
      <c r="Z157" s="62"/>
      <c r="AA157" s="125"/>
      <c r="AB157" s="125"/>
      <c r="AC157" s="125"/>
      <c r="AD157" s="125"/>
      <c r="AE157" s="125"/>
      <c r="AF157" s="158"/>
      <c r="AH157" s="256" t="str">
        <f>'Tuition &amp; Fees Calculation'!A34</f>
        <v>College of Business</v>
      </c>
      <c r="AI157" s="497">
        <f>'Tuition &amp; Fees Calculation'!$D34*24</f>
        <v>98976</v>
      </c>
      <c r="AJ157" s="496">
        <f t="shared" si="22"/>
        <v>16496</v>
      </c>
      <c r="AK157" s="499">
        <f t="shared" si="27"/>
        <v>16496</v>
      </c>
      <c r="AL157" s="499">
        <f t="shared" si="27"/>
        <v>17320.8</v>
      </c>
      <c r="AM157" s="499">
        <f t="shared" si="27"/>
        <v>18186.84</v>
      </c>
      <c r="AN157" s="500">
        <f t="shared" si="27"/>
        <v>19096.182000000001</v>
      </c>
      <c r="AO157" s="501">
        <f t="shared" si="27"/>
        <v>20050.991100000003</v>
      </c>
    </row>
    <row r="158" spans="1:41">
      <c r="A158" s="10"/>
      <c r="B158" s="93"/>
      <c r="C158" s="100"/>
      <c r="D158" s="77" t="s">
        <v>171</v>
      </c>
      <c r="E158" s="185">
        <f>SUM(E156:E157)</f>
        <v>0</v>
      </c>
      <c r="F158" s="185">
        <f t="shared" ref="F158:I158" si="29">SUM(F156:F157)</f>
        <v>0</v>
      </c>
      <c r="G158" s="185">
        <f t="shared" si="29"/>
        <v>0</v>
      </c>
      <c r="H158" s="185">
        <f t="shared" si="29"/>
        <v>0</v>
      </c>
      <c r="I158" s="185">
        <f t="shared" si="29"/>
        <v>0</v>
      </c>
      <c r="J158" s="186">
        <f>SUM(J156:J157)</f>
        <v>0</v>
      </c>
      <c r="L158" s="19"/>
      <c r="M158" s="33"/>
      <c r="N158" s="114"/>
      <c r="O158" s="115"/>
      <c r="P158" s="76"/>
      <c r="Q158" s="114"/>
      <c r="R158" s="76"/>
      <c r="S158" s="114"/>
      <c r="T158" s="25"/>
      <c r="U158" s="25"/>
      <c r="V158" s="25"/>
      <c r="W158" s="25"/>
      <c r="X158" s="25"/>
      <c r="Y158" s="10"/>
      <c r="Z158" s="156"/>
      <c r="AA158" s="159"/>
      <c r="AB158" s="159"/>
      <c r="AC158" s="159"/>
      <c r="AD158" s="159"/>
      <c r="AE158" s="159"/>
      <c r="AF158" s="160"/>
      <c r="AH158" s="256" t="str">
        <f>'Tuition &amp; Fees Calculation'!A35</f>
        <v>College of Business</v>
      </c>
      <c r="AI158" s="497">
        <f>'Tuition &amp; Fees Calculation'!$D35*24</f>
        <v>122976</v>
      </c>
      <c r="AJ158" s="496">
        <f t="shared" si="22"/>
        <v>20496</v>
      </c>
      <c r="AK158" s="499">
        <f t="shared" si="27"/>
        <v>20496</v>
      </c>
      <c r="AL158" s="499">
        <f t="shared" si="27"/>
        <v>21520.799999999999</v>
      </c>
      <c r="AM158" s="499">
        <f t="shared" si="27"/>
        <v>22596.84</v>
      </c>
      <c r="AN158" s="500">
        <f t="shared" si="27"/>
        <v>23726.682000000001</v>
      </c>
      <c r="AO158" s="501">
        <f t="shared" si="27"/>
        <v>24913.016100000001</v>
      </c>
    </row>
    <row r="159" spans="1:41" ht="13.8" thickBot="1">
      <c r="A159" s="10"/>
      <c r="B159" s="93"/>
      <c r="C159" s="100"/>
      <c r="D159" s="74"/>
      <c r="E159" s="22"/>
      <c r="F159" s="22"/>
      <c r="G159" s="22"/>
      <c r="H159" s="22"/>
      <c r="I159" s="22"/>
      <c r="J159" s="76"/>
      <c r="L159" s="19"/>
      <c r="S159" s="17"/>
      <c r="T159" s="25"/>
      <c r="U159" s="25"/>
      <c r="V159" s="25"/>
      <c r="W159" s="25"/>
      <c r="X159" s="25"/>
      <c r="Y159" s="15"/>
      <c r="Z159" s="153" t="s">
        <v>1</v>
      </c>
      <c r="AA159" s="161">
        <f>SUM(AA125:AA158)</f>
        <v>0</v>
      </c>
      <c r="AB159" s="161">
        <f>SUM(AB125:AB158)</f>
        <v>0</v>
      </c>
      <c r="AC159" s="161">
        <f t="shared" ref="AC159:AE159" si="30">SUM(AC125:AC158)</f>
        <v>0</v>
      </c>
      <c r="AD159" s="161">
        <f t="shared" si="30"/>
        <v>0</v>
      </c>
      <c r="AE159" s="161">
        <f t="shared" si="30"/>
        <v>0</v>
      </c>
      <c r="AF159" s="162">
        <f>SUM(AA159:AE159)</f>
        <v>0</v>
      </c>
      <c r="AH159" s="256" t="str">
        <f>'Tuition &amp; Fees Calculation'!A36</f>
        <v>College of Business</v>
      </c>
      <c r="AI159" s="497">
        <f>'Tuition &amp; Fees Calculation'!$D36*24</f>
        <v>83040</v>
      </c>
      <c r="AJ159" s="496">
        <f t="shared" si="22"/>
        <v>13840</v>
      </c>
      <c r="AK159" s="499">
        <f t="shared" si="27"/>
        <v>13840</v>
      </c>
      <c r="AL159" s="499">
        <f t="shared" si="27"/>
        <v>14532</v>
      </c>
      <c r="AM159" s="499">
        <f t="shared" si="27"/>
        <v>15258.6</v>
      </c>
      <c r="AN159" s="500">
        <f t="shared" si="27"/>
        <v>16021.53</v>
      </c>
      <c r="AO159" s="501">
        <f t="shared" si="27"/>
        <v>16822.606500000002</v>
      </c>
    </row>
    <row r="160" spans="1:41" ht="13.5" customHeight="1" thickBot="1">
      <c r="A160" s="10"/>
      <c r="C160" s="75"/>
      <c r="D160" s="75" t="s">
        <v>102</v>
      </c>
      <c r="E160" s="187">
        <f>SUMIF($D$125:$D$159,"*Salary",E125:E159)</f>
        <v>0</v>
      </c>
      <c r="F160" s="187">
        <f t="shared" ref="F160:I160" si="31">SUMIF($D$125:$D$159,"*Salary",F125:F159)</f>
        <v>0</v>
      </c>
      <c r="G160" s="187">
        <f t="shared" si="31"/>
        <v>0</v>
      </c>
      <c r="H160" s="187">
        <f t="shared" si="31"/>
        <v>0</v>
      </c>
      <c r="I160" s="187">
        <f t="shared" si="31"/>
        <v>0</v>
      </c>
      <c r="J160" s="188">
        <f>SUM(E160:I160)</f>
        <v>0</v>
      </c>
      <c r="L160" s="19"/>
      <c r="M160" s="37" t="s">
        <v>164</v>
      </c>
      <c r="N160" s="360"/>
      <c r="O160" s="360"/>
      <c r="P160" s="38"/>
      <c r="Q160" s="39"/>
      <c r="R160" s="225">
        <f>'Cumulative Budget Request '!S158</f>
        <v>0</v>
      </c>
      <c r="S160" s="645">
        <f>'Cumulative Budget Request '!T158</f>
        <v>0</v>
      </c>
      <c r="T160" s="646"/>
      <c r="U160" s="647"/>
      <c r="AH160" s="256" t="str">
        <f>'Tuition &amp; Fees Calculation'!A37</f>
        <v>College of Business</v>
      </c>
      <c r="AI160" s="497">
        <f>'Tuition &amp; Fees Calculation'!$D37*24</f>
        <v>152352</v>
      </c>
      <c r="AJ160" s="496">
        <f t="shared" si="22"/>
        <v>25392</v>
      </c>
      <c r="AK160" s="499">
        <f t="shared" ref="AK160:AO161" si="32">AJ160*AK$123</f>
        <v>25392</v>
      </c>
      <c r="AL160" s="499">
        <f t="shared" si="32"/>
        <v>26661.600000000002</v>
      </c>
      <c r="AM160" s="499">
        <f t="shared" si="32"/>
        <v>27994.680000000004</v>
      </c>
      <c r="AN160" s="500">
        <f t="shared" si="32"/>
        <v>29394.414000000004</v>
      </c>
      <c r="AO160" s="501">
        <f t="shared" si="32"/>
        <v>30864.134700000006</v>
      </c>
    </row>
    <row r="161" spans="1:41" ht="13.8" thickBot="1">
      <c r="A161" s="10"/>
      <c r="C161" s="75"/>
      <c r="D161" s="75" t="s">
        <v>103</v>
      </c>
      <c r="E161" s="189">
        <f>SUMIF($D$125:$D$159,"*Total Fringe",E125:E159)</f>
        <v>0</v>
      </c>
      <c r="F161" s="189">
        <f t="shared" ref="F161:I161" si="33">SUMIF($D$125:$D$159,"*Total Fringe",F125:F159)</f>
        <v>0</v>
      </c>
      <c r="G161" s="189">
        <f t="shared" si="33"/>
        <v>0</v>
      </c>
      <c r="H161" s="189">
        <f t="shared" si="33"/>
        <v>0</v>
      </c>
      <c r="I161" s="189">
        <f t="shared" si="33"/>
        <v>0</v>
      </c>
      <c r="J161" s="190">
        <f>SUM(E161:I161)</f>
        <v>0</v>
      </c>
      <c r="L161" s="16"/>
      <c r="M161" s="531" t="s">
        <v>76</v>
      </c>
      <c r="N161" s="532"/>
      <c r="O161" s="532"/>
      <c r="P161" s="533"/>
      <c r="Q161" s="533"/>
      <c r="R161" s="534">
        <f>'Cumulative Budget Request '!S159</f>
        <v>0</v>
      </c>
      <c r="S161" s="648"/>
      <c r="T161" s="649"/>
      <c r="U161" s="650"/>
      <c r="AH161" s="474" t="str">
        <f>'Tuition &amp; Fees Calculation'!A38</f>
        <v>College of Business</v>
      </c>
      <c r="AI161" s="498">
        <f>'Tuition &amp; Fees Calculation'!$D38*24</f>
        <v>83040</v>
      </c>
      <c r="AJ161" s="502">
        <f t="shared" si="22"/>
        <v>13840</v>
      </c>
      <c r="AK161" s="503">
        <f t="shared" si="32"/>
        <v>13840</v>
      </c>
      <c r="AL161" s="503">
        <f t="shared" si="32"/>
        <v>14532</v>
      </c>
      <c r="AM161" s="503">
        <f t="shared" si="32"/>
        <v>15258.6</v>
      </c>
      <c r="AN161" s="504">
        <f t="shared" si="32"/>
        <v>16021.53</v>
      </c>
      <c r="AO161" s="505">
        <f t="shared" si="32"/>
        <v>16822.606500000002</v>
      </c>
    </row>
    <row r="162" spans="1:41">
      <c r="A162" s="10"/>
      <c r="C162" s="75"/>
      <c r="D162" s="75" t="s">
        <v>350</v>
      </c>
      <c r="E162" s="529">
        <f>SUMIF($D$125:$D$158,"*Person Months",E125:E158)</f>
        <v>0</v>
      </c>
      <c r="F162" s="529">
        <f t="shared" ref="F162:I162" si="34">SUMIF($D$125:$D$158,"*Person Months",F125:F158)</f>
        <v>0</v>
      </c>
      <c r="G162" s="529">
        <f t="shared" si="34"/>
        <v>0</v>
      </c>
      <c r="H162" s="529">
        <f t="shared" si="34"/>
        <v>0</v>
      </c>
      <c r="I162" s="529">
        <f t="shared" si="34"/>
        <v>0</v>
      </c>
      <c r="J162" s="190"/>
      <c r="L162" s="4"/>
      <c r="M162" s="16"/>
      <c r="N162" s="294"/>
      <c r="O162" s="294"/>
      <c r="P162" s="294"/>
      <c r="Q162" s="3"/>
      <c r="R162" s="3"/>
      <c r="S162" s="231"/>
      <c r="T162" s="530"/>
      <c r="U162" s="530"/>
      <c r="V162" s="530"/>
    </row>
    <row r="163" spans="1:41">
      <c r="A163" s="10"/>
      <c r="C163" s="75"/>
      <c r="D163" s="75" t="s">
        <v>351</v>
      </c>
      <c r="E163" s="72">
        <f>SUMIF($D$125:$D$158,"*# of Persons",E125:E158)</f>
        <v>0</v>
      </c>
      <c r="F163" s="72">
        <f t="shared" ref="F163:I163" si="35">SUMIF($D$125:$D$158,"*# of Persons",F125:F158)</f>
        <v>0</v>
      </c>
      <c r="G163" s="72">
        <f t="shared" si="35"/>
        <v>0</v>
      </c>
      <c r="H163" s="72">
        <f t="shared" si="35"/>
        <v>0</v>
      </c>
      <c r="I163" s="72">
        <f t="shared" si="35"/>
        <v>0</v>
      </c>
      <c r="J163" s="190"/>
      <c r="L163" s="4"/>
      <c r="M163" s="16"/>
      <c r="N163" s="294"/>
      <c r="O163" s="294"/>
      <c r="P163" s="294"/>
      <c r="Q163" s="3"/>
      <c r="R163" s="3"/>
      <c r="S163" s="231"/>
      <c r="T163" s="530"/>
      <c r="U163" s="530"/>
      <c r="V163" s="530"/>
    </row>
    <row r="164" spans="1:41" ht="13.8" thickBot="1">
      <c r="A164" s="10"/>
      <c r="C164" s="75"/>
      <c r="D164" s="169"/>
      <c r="E164" s="166"/>
      <c r="F164" s="166"/>
      <c r="G164" s="166"/>
      <c r="H164" s="166"/>
      <c r="I164" s="166"/>
      <c r="J164" s="167"/>
      <c r="L164" s="16"/>
      <c r="M164" s="294"/>
      <c r="N164" s="294"/>
      <c r="O164" s="294"/>
      <c r="P164" s="3"/>
      <c r="Q164" s="3"/>
      <c r="R164" s="303"/>
      <c r="S164" s="25"/>
      <c r="T164" s="25"/>
      <c r="U164" s="25"/>
    </row>
    <row r="165" spans="1:41" ht="13.8" thickBot="1">
      <c r="C165" s="92"/>
      <c r="D165" s="46"/>
      <c r="E165" s="18" t="str">
        <f>E16</f>
        <v>Year 1</v>
      </c>
      <c r="F165" s="18" t="str">
        <f>F16</f>
        <v>Year 2</v>
      </c>
      <c r="G165" s="18" t="str">
        <f>G16</f>
        <v>Year 3</v>
      </c>
      <c r="H165" s="18" t="str">
        <f>H16</f>
        <v>Year 4</v>
      </c>
      <c r="I165" s="18" t="str">
        <f>I16</f>
        <v>Year 5</v>
      </c>
      <c r="J165" s="46" t="s">
        <v>1</v>
      </c>
      <c r="M165" s="626" t="s">
        <v>174</v>
      </c>
      <c r="N165" s="627"/>
      <c r="O165" s="627"/>
      <c r="P165" s="627"/>
      <c r="Q165" s="627"/>
      <c r="R165" s="627"/>
      <c r="S165" s="627"/>
      <c r="T165" s="628"/>
      <c r="U165" s="25"/>
    </row>
    <row r="166" spans="1:41" ht="13.8" thickBot="1">
      <c r="A166" s="10" t="s">
        <v>23</v>
      </c>
      <c r="B166" s="29" t="s">
        <v>328</v>
      </c>
      <c r="C166" s="92"/>
      <c r="D166" s="34" t="s">
        <v>121</v>
      </c>
      <c r="E166" s="536">
        <f>ROUND((P169*P170)/174*E167,1)</f>
        <v>0</v>
      </c>
      <c r="F166" s="536">
        <f>ROUND((Q169*Q170)/174*F167,1)</f>
        <v>0</v>
      </c>
      <c r="G166" s="536">
        <f>ROUND((R169*R170)/174*G167,1)</f>
        <v>0</v>
      </c>
      <c r="H166" s="536">
        <f>ROUND((S170*S169)/174*H167,1)</f>
        <v>0</v>
      </c>
      <c r="I166" s="536">
        <f>ROUND((T170*T169)/174*I167,1)</f>
        <v>0</v>
      </c>
      <c r="J166" s="46"/>
      <c r="M166" s="592"/>
      <c r="N166" s="629"/>
      <c r="O166" s="629"/>
      <c r="P166" s="192" t="s">
        <v>31</v>
      </c>
      <c r="Q166" s="193" t="s">
        <v>32</v>
      </c>
      <c r="R166" s="193" t="s">
        <v>33</v>
      </c>
      <c r="S166" s="192" t="s">
        <v>34</v>
      </c>
      <c r="T166" s="194" t="s">
        <v>35</v>
      </c>
      <c r="U166" s="25"/>
    </row>
    <row r="167" spans="1:41" ht="13.8" thickBot="1">
      <c r="C167" s="92"/>
      <c r="D167" s="34" t="s">
        <v>172</v>
      </c>
      <c r="E167" s="22">
        <f>P168</f>
        <v>0</v>
      </c>
      <c r="F167" s="22">
        <f>Q168</f>
        <v>0</v>
      </c>
      <c r="G167" s="22">
        <f>R168</f>
        <v>0</v>
      </c>
      <c r="H167" s="22">
        <f>S168</f>
        <v>0</v>
      </c>
      <c r="I167" s="22">
        <f>T168</f>
        <v>0</v>
      </c>
      <c r="J167" s="46"/>
      <c r="M167" s="592" t="s">
        <v>352</v>
      </c>
      <c r="N167" s="629"/>
      <c r="O167" s="629"/>
      <c r="P167" s="537">
        <v>1</v>
      </c>
      <c r="Q167" s="537">
        <v>1.03</v>
      </c>
      <c r="R167" s="537">
        <v>1.03</v>
      </c>
      <c r="S167" s="537">
        <v>1.03</v>
      </c>
      <c r="T167" s="538">
        <v>1.03</v>
      </c>
      <c r="U167" s="25" t="e">
        <f>E169/E168</f>
        <v>#DIV/0!</v>
      </c>
      <c r="V167" s="25" t="e">
        <f>F169/F168</f>
        <v>#DIV/0!</v>
      </c>
      <c r="W167" s="25" t="e">
        <f>G169/G168</f>
        <v>#DIV/0!</v>
      </c>
      <c r="X167" s="25" t="e">
        <f>H169/H168</f>
        <v>#DIV/0!</v>
      </c>
      <c r="Y167" s="25" t="e">
        <f>I169/I168</f>
        <v>#DIV/0!</v>
      </c>
      <c r="Z167" s="661"/>
      <c r="AA167" s="661"/>
      <c r="AB167" s="661"/>
      <c r="AC167" s="661"/>
      <c r="AD167" s="661"/>
      <c r="AE167" s="661"/>
      <c r="AF167" s="661"/>
      <c r="AG167" s="661"/>
    </row>
    <row r="168" spans="1:41">
      <c r="A168" s="10"/>
      <c r="C168" s="151"/>
      <c r="D168" s="148" t="s">
        <v>167</v>
      </c>
      <c r="E168" s="175">
        <f>ROUND(N170*P169*P170*P168*P167,0)</f>
        <v>0</v>
      </c>
      <c r="F168" s="175">
        <f>ROUND(N170*Q170*Q169*Q168*P167*Q167,0)</f>
        <v>0</v>
      </c>
      <c r="G168" s="175">
        <f>ROUND(N170*R169*R170*R168*P167*Q167*R167,0)</f>
        <v>0</v>
      </c>
      <c r="H168" s="175">
        <f>ROUND(N170*S169*S170*S168*P167*Q167*R167*S167,0)</f>
        <v>0</v>
      </c>
      <c r="I168" s="175">
        <f>ROUND(N170*T169*T170*T168*P167*Q167*R167*S167*T167,0)</f>
        <v>0</v>
      </c>
      <c r="J168" s="172">
        <f>SUM(E168:I168)</f>
        <v>0</v>
      </c>
      <c r="M168" s="539" t="s">
        <v>353</v>
      </c>
      <c r="N168" s="46"/>
      <c r="O168" s="540" t="s">
        <v>354</v>
      </c>
      <c r="P168" s="149">
        <v>0</v>
      </c>
      <c r="Q168" s="149">
        <v>0</v>
      </c>
      <c r="R168" s="149">
        <v>0</v>
      </c>
      <c r="S168" s="149">
        <v>0</v>
      </c>
      <c r="T168" s="195">
        <v>0</v>
      </c>
      <c r="Z168" s="58"/>
      <c r="AA168" s="58"/>
      <c r="AB168" s="58"/>
      <c r="AC168" s="58"/>
      <c r="AD168" s="58"/>
      <c r="AE168" s="58"/>
      <c r="AF168" s="58"/>
      <c r="AG168" s="58"/>
    </row>
    <row r="169" spans="1:41">
      <c r="D169" s="34" t="s">
        <v>30</v>
      </c>
      <c r="E169" s="57">
        <f>ROUND(E168*$R$181,0)</f>
        <v>0</v>
      </c>
      <c r="F169" s="57">
        <f>ROUND(F168*$R$181,0)</f>
        <v>0</v>
      </c>
      <c r="G169" s="57">
        <f>ROUND(G168*$R$181,0)</f>
        <v>0</v>
      </c>
      <c r="H169" s="57">
        <f>ROUND(H168*$R$181,0)</f>
        <v>0</v>
      </c>
      <c r="I169" s="57">
        <f>ROUND(I168*$R$181,0)</f>
        <v>0</v>
      </c>
      <c r="J169" s="172">
        <f>SUM(E169:I169)</f>
        <v>0</v>
      </c>
      <c r="M169" s="168"/>
      <c r="N169" s="541" t="s">
        <v>119</v>
      </c>
      <c r="O169" s="540" t="s">
        <v>355</v>
      </c>
      <c r="P169" s="149">
        <v>0</v>
      </c>
      <c r="Q169" s="149">
        <v>0</v>
      </c>
      <c r="R169" s="149">
        <v>0</v>
      </c>
      <c r="S169" s="149">
        <v>0</v>
      </c>
      <c r="T169" s="195">
        <v>0</v>
      </c>
      <c r="AC169" s="58"/>
      <c r="AD169" s="58"/>
      <c r="AE169" s="58"/>
      <c r="AF169" s="58"/>
      <c r="AG169" s="58"/>
    </row>
    <row r="170" spans="1:41">
      <c r="C170" s="92"/>
      <c r="D170" s="46"/>
      <c r="E170" s="17"/>
      <c r="F170" s="17"/>
      <c r="G170" s="17"/>
      <c r="H170" s="17"/>
      <c r="I170" s="17"/>
      <c r="J170" s="26"/>
      <c r="M170" s="196"/>
      <c r="N170" s="542">
        <v>12</v>
      </c>
      <c r="O170" s="540" t="s">
        <v>356</v>
      </c>
      <c r="P170" s="149">
        <v>0</v>
      </c>
      <c r="Q170" s="149">
        <v>0</v>
      </c>
      <c r="R170" s="149">
        <v>0</v>
      </c>
      <c r="S170" s="149">
        <v>0</v>
      </c>
      <c r="T170" s="195">
        <v>0</v>
      </c>
      <c r="Z170" s="622"/>
      <c r="AA170" s="622"/>
      <c r="AB170" s="622"/>
      <c r="AC170" s="131"/>
      <c r="AD170" s="131"/>
      <c r="AE170" s="131"/>
      <c r="AF170" s="131"/>
      <c r="AG170" s="131"/>
    </row>
    <row r="171" spans="1:41">
      <c r="A171" s="10" t="s">
        <v>155</v>
      </c>
      <c r="B171" s="29" t="s">
        <v>328</v>
      </c>
      <c r="C171" s="92"/>
      <c r="D171" s="34" t="s">
        <v>121</v>
      </c>
      <c r="E171" s="536">
        <f>ROUND((P173*P174)/174*E172,1)</f>
        <v>0</v>
      </c>
      <c r="F171" s="536">
        <f>ROUND((Q173*Q174)/174*F172,1)</f>
        <v>0</v>
      </c>
      <c r="G171" s="536">
        <f>ROUND((R173*R174)/174*G172,1)</f>
        <v>0</v>
      </c>
      <c r="H171" s="536">
        <f>ROUND((S174*S173)/174*H172,1)</f>
        <v>0</v>
      </c>
      <c r="I171" s="536">
        <f>ROUND((T174*T173)/174*I172,1)</f>
        <v>0</v>
      </c>
      <c r="J171" s="26"/>
      <c r="M171" s="116"/>
      <c r="P171" s="58"/>
      <c r="Q171" s="96"/>
      <c r="R171" s="96"/>
      <c r="S171" s="58"/>
      <c r="T171" s="117"/>
      <c r="U171" s="25" t="e">
        <f>E174/E173</f>
        <v>#DIV/0!</v>
      </c>
      <c r="V171" s="25" t="e">
        <f>F174/F173</f>
        <v>#DIV/0!</v>
      </c>
      <c r="W171" s="25" t="e">
        <f>G174/G173</f>
        <v>#DIV/0!</v>
      </c>
      <c r="X171" s="25" t="e">
        <f>H174/H173</f>
        <v>#DIV/0!</v>
      </c>
      <c r="Y171" s="25" t="e">
        <f>I174/I173</f>
        <v>#DIV/0!</v>
      </c>
      <c r="Z171" s="661"/>
      <c r="AA171" s="661"/>
      <c r="AB171" s="661"/>
      <c r="AC171" s="661"/>
      <c r="AD171" s="661"/>
      <c r="AE171" s="661"/>
      <c r="AF171" s="661"/>
      <c r="AG171" s="661"/>
    </row>
    <row r="172" spans="1:41">
      <c r="C172" s="92"/>
      <c r="D172" s="34" t="s">
        <v>172</v>
      </c>
      <c r="E172" s="22">
        <f>P172</f>
        <v>0</v>
      </c>
      <c r="F172" s="22">
        <f>Q172</f>
        <v>0</v>
      </c>
      <c r="G172" s="22">
        <f>R172</f>
        <v>0</v>
      </c>
      <c r="H172" s="22">
        <f>S172</f>
        <v>0</v>
      </c>
      <c r="I172" s="22">
        <f>T172</f>
        <v>0</v>
      </c>
      <c r="J172" s="26"/>
      <c r="M172" s="539" t="s">
        <v>357</v>
      </c>
      <c r="N172" s="543"/>
      <c r="O172" s="540" t="s">
        <v>354</v>
      </c>
      <c r="P172" s="149">
        <v>0</v>
      </c>
      <c r="Q172" s="149">
        <v>0</v>
      </c>
      <c r="R172" s="149">
        <v>0</v>
      </c>
      <c r="S172" s="149">
        <v>0</v>
      </c>
      <c r="T172" s="195">
        <v>0</v>
      </c>
      <c r="Z172" s="58"/>
      <c r="AA172" s="58"/>
      <c r="AB172" s="58"/>
      <c r="AC172" s="58"/>
      <c r="AD172" s="58"/>
      <c r="AE172" s="58"/>
      <c r="AF172" s="58"/>
      <c r="AG172" s="58"/>
    </row>
    <row r="173" spans="1:41">
      <c r="A173" s="10"/>
      <c r="C173" s="151"/>
      <c r="D173" s="148" t="s">
        <v>167</v>
      </c>
      <c r="E173" s="175">
        <f>ROUND(N174*P173*P174*P172*P167,0)</f>
        <v>0</v>
      </c>
      <c r="F173" s="175">
        <f>ROUND(N174*Q174*Q173*Q172*P167*Q167,0)</f>
        <v>0</v>
      </c>
      <c r="G173" s="175">
        <f>ROUND(N174*R173*R174*R172*P167*Q167*R167,0)</f>
        <v>0</v>
      </c>
      <c r="H173" s="175">
        <f>ROUND(N174*S173*S174*S172*P167*Q167*R167*S167,0)</f>
        <v>0</v>
      </c>
      <c r="I173" s="175">
        <f>ROUND(N174*T173*T174*T172*P167*Q167*R167*S167*T167,0)</f>
        <v>0</v>
      </c>
      <c r="J173" s="172">
        <f>SUM(E173:I173)</f>
        <v>0</v>
      </c>
      <c r="M173" s="168"/>
      <c r="N173" s="541" t="s">
        <v>119</v>
      </c>
      <c r="O173" s="540" t="s">
        <v>355</v>
      </c>
      <c r="P173" s="149">
        <v>0</v>
      </c>
      <c r="Q173" s="149">
        <v>0</v>
      </c>
      <c r="R173" s="149">
        <v>0</v>
      </c>
      <c r="S173" s="149">
        <v>0</v>
      </c>
      <c r="T173" s="195">
        <v>0</v>
      </c>
      <c r="AC173" s="58"/>
      <c r="AD173" s="58"/>
      <c r="AE173" s="58"/>
      <c r="AF173" s="58"/>
      <c r="AG173" s="58"/>
    </row>
    <row r="174" spans="1:41">
      <c r="D174" s="34" t="s">
        <v>30</v>
      </c>
      <c r="E174" s="57">
        <f>ROUND(E173*$R$181,0)</f>
        <v>0</v>
      </c>
      <c r="F174" s="57">
        <f>ROUND(F173*$R$181,0)</f>
        <v>0</v>
      </c>
      <c r="G174" s="57">
        <f>ROUND(G173*$R$181,0)</f>
        <v>0</v>
      </c>
      <c r="H174" s="57">
        <f>ROUND(H173*$R$181,0)</f>
        <v>0</v>
      </c>
      <c r="I174" s="57">
        <f>ROUND(I173*$R$181,0)</f>
        <v>0</v>
      </c>
      <c r="J174" s="172">
        <f>SUM(E174:I174)</f>
        <v>0</v>
      </c>
      <c r="M174" s="196"/>
      <c r="N174" s="542">
        <v>12</v>
      </c>
      <c r="O174" s="540" t="s">
        <v>356</v>
      </c>
      <c r="P174" s="149">
        <v>0</v>
      </c>
      <c r="Q174" s="149">
        <v>0</v>
      </c>
      <c r="R174" s="149">
        <v>0</v>
      </c>
      <c r="S174" s="149">
        <v>0</v>
      </c>
      <c r="T174" s="195">
        <v>0</v>
      </c>
    </row>
    <row r="175" spans="1:41">
      <c r="C175" s="92"/>
      <c r="D175" s="46"/>
      <c r="E175" s="17"/>
      <c r="F175" s="17"/>
      <c r="G175" s="17"/>
      <c r="H175" s="17"/>
      <c r="I175" s="17"/>
      <c r="J175" s="26"/>
      <c r="M175" s="544"/>
      <c r="N175" s="545"/>
      <c r="O175" s="546"/>
      <c r="P175" s="151"/>
      <c r="Q175" s="151"/>
      <c r="R175" s="151"/>
      <c r="S175" s="151"/>
      <c r="T175" s="547"/>
      <c r="U175" s="25" t="e">
        <f>E179/E178</f>
        <v>#DIV/0!</v>
      </c>
      <c r="V175" s="25" t="e">
        <f>F179/F178</f>
        <v>#DIV/0!</v>
      </c>
      <c r="W175" s="25" t="e">
        <f>G179/G178</f>
        <v>#DIV/0!</v>
      </c>
      <c r="X175" s="25" t="e">
        <f>H179/H178</f>
        <v>#DIV/0!</v>
      </c>
      <c r="Y175" s="25" t="e">
        <f>I179/I178</f>
        <v>#DIV/0!</v>
      </c>
    </row>
    <row r="176" spans="1:41">
      <c r="A176" s="10" t="s">
        <v>156</v>
      </c>
      <c r="B176" s="29" t="s">
        <v>328</v>
      </c>
      <c r="C176" s="92"/>
      <c r="D176" s="34" t="s">
        <v>121</v>
      </c>
      <c r="E176" s="536">
        <f>ROUND((P178*P179)/174*E177,1)</f>
        <v>0</v>
      </c>
      <c r="F176" s="536">
        <f>ROUND((Q178*Q179)/174*F177,1)</f>
        <v>0</v>
      </c>
      <c r="G176" s="536">
        <f>ROUND((R178*R179)/174*G177,1)</f>
        <v>0</v>
      </c>
      <c r="H176" s="536">
        <f>ROUND((S179*S178)/174*H177,1)</f>
        <v>0</v>
      </c>
      <c r="I176" s="536">
        <f>ROUND((T179*T178)/174*I177,1)</f>
        <v>0</v>
      </c>
      <c r="J176" s="26"/>
      <c r="L176" s="3"/>
      <c r="M176" s="116"/>
      <c r="P176" s="58"/>
      <c r="Q176" s="96"/>
      <c r="R176" s="96"/>
      <c r="S176" s="58"/>
      <c r="T176" s="117"/>
    </row>
    <row r="177" spans="1:27">
      <c r="C177" s="92"/>
      <c r="D177" s="34" t="s">
        <v>172</v>
      </c>
      <c r="E177" s="22">
        <f>P177</f>
        <v>0</v>
      </c>
      <c r="F177" s="22">
        <f>Q177</f>
        <v>0</v>
      </c>
      <c r="G177" s="22">
        <f>R177</f>
        <v>0</v>
      </c>
      <c r="H177" s="22">
        <f>S177</f>
        <v>0</v>
      </c>
      <c r="I177" s="22">
        <f>T177</f>
        <v>0</v>
      </c>
      <c r="J177" s="26"/>
      <c r="L177" s="3"/>
      <c r="M177" s="548" t="s">
        <v>358</v>
      </c>
      <c r="N177" s="543"/>
      <c r="O177" s="540" t="s">
        <v>354</v>
      </c>
      <c r="P177" s="149">
        <v>0</v>
      </c>
      <c r="Q177" s="149">
        <v>0</v>
      </c>
      <c r="R177" s="149">
        <v>0</v>
      </c>
      <c r="S177" s="149">
        <v>0</v>
      </c>
      <c r="T177" s="195">
        <v>0</v>
      </c>
    </row>
    <row r="178" spans="1:27">
      <c r="C178" s="151"/>
      <c r="D178" s="148" t="s">
        <v>167</v>
      </c>
      <c r="E178" s="175">
        <f>ROUND(N179*P178*P179*P177*P167,0)</f>
        <v>0</v>
      </c>
      <c r="F178" s="175">
        <f>ROUND(N179*Q179*Q178*Q177*P167*Q167,0)</f>
        <v>0</v>
      </c>
      <c r="G178" s="175">
        <f>ROUND(N179*R178*R179*R177*P167*Q167*R167,0)</f>
        <v>0</v>
      </c>
      <c r="H178" s="175">
        <f>ROUND(N179*S178*S179*S177*P167*Q167*R167*S167,0)</f>
        <v>0</v>
      </c>
      <c r="I178" s="175">
        <f>ROUND(N179*T178*T179*T177*P167*Q167*R167*S167*T167,0)</f>
        <v>0</v>
      </c>
      <c r="J178" s="172">
        <f>SUM(E178:I178)</f>
        <v>0</v>
      </c>
      <c r="L178" s="3"/>
      <c r="M178" s="168"/>
      <c r="N178" s="541" t="s">
        <v>119</v>
      </c>
      <c r="O178" s="540" t="s">
        <v>355</v>
      </c>
      <c r="P178" s="149">
        <v>0</v>
      </c>
      <c r="Q178" s="149">
        <v>0</v>
      </c>
      <c r="R178" s="149">
        <v>0</v>
      </c>
      <c r="S178" s="149">
        <v>0</v>
      </c>
      <c r="T178" s="195">
        <v>0</v>
      </c>
    </row>
    <row r="179" spans="1:27">
      <c r="A179" s="10"/>
      <c r="D179" s="34" t="s">
        <v>30</v>
      </c>
      <c r="E179" s="57">
        <f>ROUND(E178*$R$181,0)</f>
        <v>0</v>
      </c>
      <c r="F179" s="57">
        <f>ROUND(F178*$R$181,0)</f>
        <v>0</v>
      </c>
      <c r="G179" s="57">
        <f>ROUND(G178*$R$181,0)</f>
        <v>0</v>
      </c>
      <c r="H179" s="57">
        <f>ROUND(H178*$R$181,0)</f>
        <v>0</v>
      </c>
      <c r="I179" s="57">
        <f>ROUND(I178*$R$181,0)</f>
        <v>0</v>
      </c>
      <c r="J179" s="172">
        <f>SUM(E179:I179)</f>
        <v>0</v>
      </c>
      <c r="L179" s="3"/>
      <c r="M179" s="196"/>
      <c r="N179" s="542">
        <v>12</v>
      </c>
      <c r="O179" s="540" t="s">
        <v>356</v>
      </c>
      <c r="P179" s="149">
        <v>0</v>
      </c>
      <c r="Q179" s="149">
        <v>0</v>
      </c>
      <c r="R179" s="149">
        <v>0</v>
      </c>
      <c r="S179" s="149">
        <v>0</v>
      </c>
      <c r="T179" s="195">
        <v>0</v>
      </c>
    </row>
    <row r="180" spans="1:27" ht="13.8" thickBot="1">
      <c r="A180" s="10"/>
      <c r="D180" s="34"/>
      <c r="E180" s="57"/>
      <c r="F180" s="57"/>
      <c r="G180" s="57"/>
      <c r="H180" s="57"/>
      <c r="I180" s="57"/>
      <c r="J180" s="172"/>
      <c r="L180" s="3"/>
      <c r="M180" s="281"/>
      <c r="N180" s="283"/>
      <c r="O180" s="283"/>
      <c r="P180" s="282"/>
      <c r="Q180" s="283"/>
      <c r="R180" s="283"/>
      <c r="S180" s="197"/>
      <c r="T180" s="198"/>
    </row>
    <row r="181" spans="1:27">
      <c r="A181" s="10"/>
      <c r="C181" s="75"/>
      <c r="D181" s="75" t="s">
        <v>157</v>
      </c>
      <c r="E181" s="176">
        <f>SUMIF($D$165:$D$179,"*Wage",E165:E179)</f>
        <v>0</v>
      </c>
      <c r="F181" s="176">
        <f>SUMIF($D$165:$D$179,"*Wage",F165:F179)</f>
        <v>0</v>
      </c>
      <c r="G181" s="176">
        <f>SUMIF($D$165:$D$179,"*Wage",G165:G179)</f>
        <v>0</v>
      </c>
      <c r="H181" s="176">
        <f>SUMIF($D$165:$D$179,"*Wage",H165:H179)</f>
        <v>0</v>
      </c>
      <c r="I181" s="176">
        <f>SUMIF($D$165:$D$179,"*Wage",I165:I179)</f>
        <v>0</v>
      </c>
      <c r="J181" s="177">
        <f>SUM(E181:I181)</f>
        <v>0</v>
      </c>
      <c r="L181" s="3"/>
      <c r="M181" s="37" t="s">
        <v>165</v>
      </c>
      <c r="N181" s="360"/>
      <c r="O181" s="360"/>
      <c r="P181" s="38"/>
      <c r="Q181" s="39"/>
      <c r="R181" s="225">
        <v>0.107</v>
      </c>
    </row>
    <row r="182" spans="1:27" ht="13.8" thickBot="1">
      <c r="A182" s="10"/>
      <c r="C182" s="75"/>
      <c r="D182" s="75" t="s">
        <v>158</v>
      </c>
      <c r="E182" s="57">
        <f>SUMIF($D$165:$D$179,"*Fringe",E165:E179)</f>
        <v>0</v>
      </c>
      <c r="F182" s="57">
        <f>SUMIF($D$165:$D$179,"*Fringe",F165:F179)</f>
        <v>0</v>
      </c>
      <c r="G182" s="57">
        <f>SUMIF($D$165:$D$179,"*Fringe",G165:G179)</f>
        <v>0</v>
      </c>
      <c r="H182" s="57">
        <f>SUMIF($D$165:$D$179,"*Fringe",H165:H179)</f>
        <v>0</v>
      </c>
      <c r="I182" s="57">
        <f>SUMIF($D$165:$D$179,"*Fringe",I165:I179)</f>
        <v>0</v>
      </c>
      <c r="J182" s="172">
        <f>SUM(E182:I182)</f>
        <v>0</v>
      </c>
      <c r="L182" s="3"/>
      <c r="M182" s="42" t="s">
        <v>347</v>
      </c>
      <c r="N182" s="43"/>
      <c r="O182" s="43"/>
      <c r="P182" s="43"/>
      <c r="Q182" s="43"/>
      <c r="R182" s="44"/>
    </row>
    <row r="183" spans="1:27">
      <c r="A183" t="s">
        <v>7</v>
      </c>
      <c r="D183" s="4" t="s">
        <v>6</v>
      </c>
      <c r="E183" s="22"/>
      <c r="F183" s="22"/>
      <c r="G183" s="22"/>
      <c r="H183" s="22"/>
      <c r="I183" s="22"/>
      <c r="J183" s="76"/>
      <c r="L183" s="3"/>
      <c r="Q183" s="3"/>
    </row>
    <row r="184" spans="1:27" ht="14.4">
      <c r="A184" s="48" t="s">
        <v>24</v>
      </c>
      <c r="B184" s="49"/>
      <c r="C184" s="49"/>
      <c r="D184" s="51"/>
      <c r="E184" s="178">
        <f>SUMIF($D$72:$D$182,"*Total Other Professional Salary",E72:E182)+SUMIF($D$72:$D$182,"*Total Post Doc Salary",E72:E182)+SUMIF($D$72:$D$182,"*Total Graduate Student Salary",E72:E182)+SUMIF($D$72:$D$182,"*Total Hourly Wages",E72:E182)</f>
        <v>0</v>
      </c>
      <c r="F184" s="178">
        <f>SUMIF($D$72:$D$182,"*Total Other Professional Salary",F72:F182)+SUMIF($D$72:$D$182,"*Total Post Doc Salary",F72:F182)+SUMIF($D$72:$D$182,"*Total Graduate Student Salary",F72:F182)+SUMIF($D$72:$D$182,"*Total Hourly Wages",F72:F182)</f>
        <v>0</v>
      </c>
      <c r="G184" s="178">
        <f>SUMIF($D$72:$D$182,"*Total Other Professional Salary",G72:G182)+SUMIF($D$72:$D$182,"*Total Post Doc Salary",G72:G182)+SUMIF($D$72:$D$182,"*Total Graduate Student Salary",G72:G182)+SUMIF($D$72:$D$182,"*Total Hourly Wages",G72:G182)</f>
        <v>0</v>
      </c>
      <c r="H184" s="178">
        <f>SUMIF($D$72:$D$182,"*Total Other Professional Salary",H72:H182)+SUMIF($D$72:$D$182,"*Total Post Doc Salary",H72:H182)+SUMIF($D$72:$D$182,"*Total Graduate Student Salary",H72:H182)+SUMIF($D$72:$D$182,"*Total Hourly Wages",H72:H182)</f>
        <v>0</v>
      </c>
      <c r="I184" s="178">
        <f>SUMIF($D$72:$D$182,"*Total Other Professional Salary",I72:I182)+SUMIF($D$72:$D$182,"*Total Post Doc Salary",I72:I182)+SUMIF($D$72:$D$182,"*Total Graduate Student Salary",I72:I182)+SUMIF($D$72:$D$182,"*Total Hourly Wages",I72:I182)</f>
        <v>0</v>
      </c>
      <c r="J184" s="179">
        <f>SUM(J181,J160,J119,J94)</f>
        <v>0</v>
      </c>
      <c r="L184" s="3"/>
      <c r="M184" s="86"/>
      <c r="N184" s="86"/>
      <c r="O184" s="86"/>
      <c r="P184" s="3"/>
      <c r="AA184" s="10"/>
    </row>
    <row r="185" spans="1:27" ht="15">
      <c r="A185" s="48" t="s">
        <v>25</v>
      </c>
      <c r="B185" s="49"/>
      <c r="C185" s="49"/>
      <c r="D185" s="51"/>
      <c r="E185" s="180">
        <f>SUMIF($D$72:$D$182,"*Total Other Professional Fringe",E72:E182)+SUMIF($D$72:$D$182,"*Total Post Doc Fringe",E72:E182)++SUMIF($D$72:$D$182,"*Total Graduate Student Fringe",E72:E182)+SUMIF($D$72:$D$182,"*Total Fringe Benefits",E72:E182)</f>
        <v>0</v>
      </c>
      <c r="F185" s="180">
        <f>SUMIF($D$72:$D$182,"*Total Other Professional Fringe",F72:F182)+SUMIF($D$72:$D$182,"*Total Post Doc Fringe",F72:F182)++SUMIF($D$72:$D$182,"*Total Graduate Student Fringe",F72:F182)+SUMIF($D$72:$D$182,"*Total Fringe Benefits",F72:F182)</f>
        <v>0</v>
      </c>
      <c r="G185" s="180">
        <f>SUMIF($D$72:$D$182,"*Total Other Professional Fringe",G72:G182)+SUMIF($D$72:$D$182,"*Total Post Doc Fringe",G72:G182)++SUMIF($D$72:$D$182,"*Total Graduate Student Fringe",G72:G182)+SUMIF($D$72:$D$182,"*Total Fringe Benefits",G72:G182)</f>
        <v>0</v>
      </c>
      <c r="H185" s="180">
        <f>SUMIF($D$72:$D$182,"*Total Other Professional Fringe",H72:H182)+SUMIF($D$72:$D$182,"*Total Post Doc Fringe",H72:H182)++SUMIF($D$72:$D$182,"*Total Graduate Student Fringe",H72:H182)+SUMIF($D$72:$D$182,"*Total Fringe Benefits",H72:H182)</f>
        <v>0</v>
      </c>
      <c r="I185" s="180">
        <f>SUMIF($D$72:$D$182,"*Total Other Professional Fringe",I72:I182)+SUMIF($D$72:$D$182,"*Total Post Doc Fringe",I72:I182)++SUMIF($D$72:$D$182,"*Total Graduate Student Fringe",I72:I182)+SUMIF($D$72:$D$182,"*Total Fringe Benefits",I72:I182)</f>
        <v>0</v>
      </c>
      <c r="J185" s="181">
        <f>SUM(J182,J161,J120,J95)</f>
        <v>0</v>
      </c>
      <c r="L185" s="3"/>
      <c r="M185" s="3"/>
      <c r="N185" s="3"/>
      <c r="O185" s="3"/>
      <c r="AA185" s="10"/>
    </row>
    <row r="186" spans="1:27">
      <c r="A186" s="48" t="s">
        <v>26</v>
      </c>
      <c r="B186" s="49"/>
      <c r="C186" s="95"/>
      <c r="D186" s="95"/>
      <c r="E186" s="178">
        <f>SUM(E184:E185)</f>
        <v>0</v>
      </c>
      <c r="F186" s="178">
        <f>SUM(F184:F185)</f>
        <v>0</v>
      </c>
      <c r="G186" s="178">
        <f>SUM(G184:G185)</f>
        <v>0</v>
      </c>
      <c r="H186" s="178">
        <f>SUM(H184:H185)</f>
        <v>0</v>
      </c>
      <c r="I186" s="178">
        <f>SUM(I184:I185)</f>
        <v>0</v>
      </c>
      <c r="J186" s="179">
        <f>SUM(E186:I186)</f>
        <v>0</v>
      </c>
      <c r="L186" s="3"/>
      <c r="M186" s="3"/>
      <c r="N186" s="3"/>
      <c r="O186" s="3"/>
    </row>
    <row r="187" spans="1:27">
      <c r="A187" s="1"/>
      <c r="B187" s="10"/>
      <c r="D187" s="4"/>
      <c r="E187" s="17"/>
      <c r="F187" s="17"/>
      <c r="G187" s="17"/>
      <c r="H187" s="17"/>
      <c r="I187" s="17"/>
      <c r="J187" s="26"/>
      <c r="L187" s="3"/>
      <c r="M187" s="3"/>
      <c r="N187" s="3"/>
      <c r="O187" s="3"/>
    </row>
    <row r="188" spans="1:27" hidden="1">
      <c r="A188" s="1" t="s">
        <v>27</v>
      </c>
      <c r="D188" s="4"/>
      <c r="E188" s="182">
        <f t="shared" ref="E188:I189" si="36">SUM(E67,E184)</f>
        <v>0</v>
      </c>
      <c r="F188" s="182">
        <f t="shared" si="36"/>
        <v>0</v>
      </c>
      <c r="G188" s="182">
        <f t="shared" si="36"/>
        <v>0</v>
      </c>
      <c r="H188" s="182">
        <f t="shared" si="36"/>
        <v>0</v>
      </c>
      <c r="I188" s="182">
        <f t="shared" si="36"/>
        <v>0</v>
      </c>
      <c r="J188" s="183">
        <f>SUM(E188:I188)</f>
        <v>0</v>
      </c>
      <c r="K188" s="3"/>
      <c r="L188" s="3"/>
      <c r="M188" s="3"/>
      <c r="N188" s="3"/>
      <c r="O188" s="3"/>
      <c r="P188" s="3"/>
    </row>
    <row r="189" spans="1:27">
      <c r="A189" s="1" t="s">
        <v>28</v>
      </c>
      <c r="D189" s="4"/>
      <c r="E189" s="182">
        <f t="shared" si="36"/>
        <v>0</v>
      </c>
      <c r="F189" s="182">
        <f t="shared" si="36"/>
        <v>0</v>
      </c>
      <c r="G189" s="182">
        <f t="shared" si="36"/>
        <v>0</v>
      </c>
      <c r="H189" s="182">
        <f t="shared" si="36"/>
        <v>0</v>
      </c>
      <c r="I189" s="182">
        <f t="shared" si="36"/>
        <v>0</v>
      </c>
      <c r="J189" s="183">
        <f>SUM(E189:I189)</f>
        <v>0</v>
      </c>
      <c r="L189" s="3"/>
      <c r="M189" s="3"/>
      <c r="N189" s="3"/>
      <c r="O189" s="3"/>
      <c r="P189" s="3"/>
    </row>
    <row r="190" spans="1:27">
      <c r="A190" s="129"/>
      <c r="B190" s="614" t="s">
        <v>161</v>
      </c>
      <c r="C190" s="614"/>
      <c r="D190" s="614"/>
      <c r="E190" s="173">
        <f>SUM(E188:E189)</f>
        <v>0</v>
      </c>
      <c r="F190" s="173">
        <f t="shared" ref="F190:I190" si="37">SUM(F188:F189)</f>
        <v>0</v>
      </c>
      <c r="G190" s="173">
        <f t="shared" si="37"/>
        <v>0</v>
      </c>
      <c r="H190" s="173">
        <f t="shared" si="37"/>
        <v>0</v>
      </c>
      <c r="I190" s="173">
        <f t="shared" si="37"/>
        <v>0</v>
      </c>
      <c r="J190" s="174">
        <f>SUM(E190:I190)</f>
        <v>0</v>
      </c>
      <c r="K190" s="3"/>
      <c r="L190" s="3"/>
    </row>
    <row r="191" spans="1:27">
      <c r="A191" s="1"/>
      <c r="B191" s="10"/>
      <c r="G191" s="3"/>
      <c r="H191" s="3"/>
      <c r="I191" s="3"/>
      <c r="J191" s="47"/>
      <c r="K191" s="3"/>
      <c r="L191" s="3"/>
      <c r="P191" s="213"/>
      <c r="Q191" s="213"/>
      <c r="R191" s="213"/>
      <c r="S191" s="5"/>
    </row>
    <row r="192" spans="1:27">
      <c r="A192" s="1" t="s">
        <v>0</v>
      </c>
      <c r="G192" s="3"/>
      <c r="H192" s="3"/>
      <c r="I192" s="3"/>
      <c r="J192" s="47"/>
      <c r="K192" s="3"/>
      <c r="L192" s="3"/>
      <c r="M192" s="3"/>
      <c r="N192" s="3"/>
      <c r="O192" s="3"/>
      <c r="P192" s="3"/>
    </row>
    <row r="193" spans="1:33">
      <c r="A193" s="31" t="s">
        <v>48</v>
      </c>
      <c r="G193" s="3"/>
      <c r="H193" s="3"/>
      <c r="I193" s="3"/>
      <c r="J193" s="47"/>
      <c r="K193" s="30"/>
      <c r="L193" s="3"/>
      <c r="M193" s="3"/>
      <c r="N193" s="3"/>
      <c r="O193" s="3"/>
      <c r="P193" s="3"/>
    </row>
    <row r="194" spans="1:33">
      <c r="B194" s="29" t="s">
        <v>328</v>
      </c>
      <c r="D194" s="4"/>
      <c r="E194" s="57">
        <v>0</v>
      </c>
      <c r="F194" s="57">
        <v>0</v>
      </c>
      <c r="G194" s="57">
        <v>0</v>
      </c>
      <c r="H194" s="57">
        <v>0</v>
      </c>
      <c r="I194" s="57">
        <v>0</v>
      </c>
      <c r="J194" s="172">
        <f>SUM(E194:I194)</f>
        <v>0</v>
      </c>
      <c r="K194" s="3"/>
      <c r="L194" s="3"/>
    </row>
    <row r="195" spans="1:33">
      <c r="A195" s="98"/>
      <c r="B195" s="614" t="s">
        <v>51</v>
      </c>
      <c r="C195" s="614"/>
      <c r="D195" s="614"/>
      <c r="E195" s="173">
        <f>SUM(E194:E194)</f>
        <v>0</v>
      </c>
      <c r="F195" s="173">
        <f t="shared" ref="F195:I195" si="38">SUM(F194:F194)</f>
        <v>0</v>
      </c>
      <c r="G195" s="173">
        <f t="shared" si="38"/>
        <v>0</v>
      </c>
      <c r="H195" s="173">
        <f t="shared" si="38"/>
        <v>0</v>
      </c>
      <c r="I195" s="173">
        <f t="shared" si="38"/>
        <v>0</v>
      </c>
      <c r="J195" s="204">
        <f>SUM(E195:I195)</f>
        <v>0</v>
      </c>
      <c r="K195" s="3"/>
      <c r="L195" s="3"/>
    </row>
    <row r="196" spans="1:33">
      <c r="A196" s="28"/>
      <c r="B196" s="29"/>
      <c r="C196" s="29"/>
      <c r="D196" s="29"/>
      <c r="E196" s="29"/>
      <c r="F196" s="29"/>
      <c r="G196" s="30"/>
      <c r="H196" s="30"/>
      <c r="I196" s="30"/>
      <c r="J196" s="99"/>
      <c r="K196" s="3"/>
      <c r="L196" s="3"/>
      <c r="M196" s="3"/>
      <c r="N196" s="3"/>
      <c r="O196" s="3"/>
      <c r="P196" s="3"/>
      <c r="Z196" s="146"/>
    </row>
    <row r="197" spans="1:33">
      <c r="A197" s="31" t="s">
        <v>52</v>
      </c>
      <c r="G197" s="3"/>
      <c r="H197" s="3"/>
      <c r="I197" s="3"/>
      <c r="J197" s="47"/>
      <c r="K197" s="30"/>
      <c r="M197" s="9"/>
      <c r="N197" s="9"/>
      <c r="O197" s="9"/>
      <c r="AA197" s="146"/>
      <c r="AB197" s="146"/>
      <c r="AC197" s="146"/>
      <c r="AD197" s="146"/>
      <c r="AE197" s="146"/>
      <c r="AF197" s="146"/>
      <c r="AG197" s="146"/>
    </row>
    <row r="198" spans="1:33">
      <c r="B198" s="29" t="s">
        <v>328</v>
      </c>
      <c r="D198" s="4"/>
      <c r="E198" s="19">
        <v>0</v>
      </c>
      <c r="F198" s="19">
        <v>0</v>
      </c>
      <c r="G198" s="19">
        <v>0</v>
      </c>
      <c r="H198" s="19">
        <v>0</v>
      </c>
      <c r="I198" s="19">
        <v>0</v>
      </c>
      <c r="J198" s="94">
        <f>SUM(E198:I198)</f>
        <v>0</v>
      </c>
      <c r="M198" s="9"/>
      <c r="N198" s="9"/>
      <c r="O198" s="9"/>
      <c r="Z198" s="146"/>
    </row>
    <row r="199" spans="1:33">
      <c r="A199" s="98"/>
      <c r="B199" s="614" t="s">
        <v>58</v>
      </c>
      <c r="C199" s="614"/>
      <c r="D199" s="614"/>
      <c r="E199" s="173">
        <f>SUM(E198:E198)</f>
        <v>0</v>
      </c>
      <c r="F199" s="173">
        <f t="shared" ref="F199:I199" si="39">SUM(F198:F198)</f>
        <v>0</v>
      </c>
      <c r="G199" s="173">
        <f t="shared" si="39"/>
        <v>0</v>
      </c>
      <c r="H199" s="173">
        <f t="shared" si="39"/>
        <v>0</v>
      </c>
      <c r="I199" s="173">
        <f t="shared" si="39"/>
        <v>0</v>
      </c>
      <c r="J199" s="174">
        <f>SUM(E199:I199)</f>
        <v>0</v>
      </c>
    </row>
    <row r="200" spans="1:33">
      <c r="A200" s="28"/>
      <c r="B200" s="29"/>
      <c r="C200" s="29"/>
      <c r="D200" s="29"/>
      <c r="E200" s="29"/>
      <c r="F200" s="29"/>
      <c r="G200" s="30"/>
      <c r="H200" s="30"/>
      <c r="I200" s="30"/>
      <c r="J200" s="99"/>
    </row>
    <row r="201" spans="1:33">
      <c r="A201" s="31" t="s">
        <v>49</v>
      </c>
      <c r="J201" s="33"/>
      <c r="K201" s="21"/>
      <c r="M201" s="9"/>
      <c r="N201" s="9"/>
      <c r="O201" s="9"/>
    </row>
    <row r="202" spans="1:33" ht="13.5" customHeight="1">
      <c r="A202" s="10"/>
      <c r="B202" s="29" t="s">
        <v>328</v>
      </c>
      <c r="E202" s="57">
        <v>0</v>
      </c>
      <c r="F202" s="57">
        <v>0</v>
      </c>
      <c r="G202" s="57">
        <v>0</v>
      </c>
      <c r="H202" s="57">
        <v>0</v>
      </c>
      <c r="I202" s="57">
        <v>0</v>
      </c>
      <c r="J202" s="172">
        <f>SUM(E202:I202)</f>
        <v>0</v>
      </c>
    </row>
    <row r="203" spans="1:33" ht="13.5" customHeight="1">
      <c r="A203" s="356"/>
      <c r="B203" s="614" t="s">
        <v>36</v>
      </c>
      <c r="C203" s="614"/>
      <c r="D203" s="614"/>
      <c r="E203" s="173">
        <f t="shared" ref="E203:J203" si="40">SUM(E202:E202)</f>
        <v>0</v>
      </c>
      <c r="F203" s="173">
        <f t="shared" si="40"/>
        <v>0</v>
      </c>
      <c r="G203" s="173">
        <f t="shared" si="40"/>
        <v>0</v>
      </c>
      <c r="H203" s="173">
        <f t="shared" si="40"/>
        <v>0</v>
      </c>
      <c r="I203" s="173">
        <f t="shared" si="40"/>
        <v>0</v>
      </c>
      <c r="J203" s="174">
        <f t="shared" si="40"/>
        <v>0</v>
      </c>
    </row>
    <row r="204" spans="1:33">
      <c r="A204" s="10"/>
      <c r="G204" s="17"/>
      <c r="H204" s="17"/>
      <c r="I204" s="17"/>
      <c r="J204" s="26"/>
    </row>
    <row r="205" spans="1:33" ht="15">
      <c r="A205" s="31" t="s">
        <v>191</v>
      </c>
      <c r="B205" s="10"/>
      <c r="J205" s="33"/>
      <c r="AA205" s="111"/>
      <c r="AB205" s="111"/>
      <c r="AC205" s="111"/>
      <c r="AD205" s="111"/>
      <c r="AE205" s="111"/>
      <c r="AF205" s="111"/>
      <c r="AG205" s="111"/>
    </row>
    <row r="206" spans="1:33" ht="15">
      <c r="A206" s="31"/>
      <c r="B206" s="29" t="s">
        <v>328</v>
      </c>
      <c r="E206" s="57">
        <v>0</v>
      </c>
      <c r="F206" s="57">
        <v>0</v>
      </c>
      <c r="G206" s="57">
        <v>0</v>
      </c>
      <c r="H206" s="57">
        <v>0</v>
      </c>
      <c r="I206" s="57">
        <v>0</v>
      </c>
      <c r="J206" s="172">
        <f>SUM(E206:I206)</f>
        <v>0</v>
      </c>
      <c r="M206" s="9"/>
      <c r="N206" s="9"/>
      <c r="O206" s="9"/>
      <c r="Z206" s="111"/>
    </row>
    <row r="207" spans="1:33">
      <c r="A207" s="106"/>
      <c r="B207" s="614" t="s">
        <v>83</v>
      </c>
      <c r="C207" s="614"/>
      <c r="D207" s="614"/>
      <c r="E207" s="173">
        <f t="shared" ref="E207:J207" si="41">SUM(E206:E206)</f>
        <v>0</v>
      </c>
      <c r="F207" s="173">
        <f t="shared" si="41"/>
        <v>0</v>
      </c>
      <c r="G207" s="173">
        <f t="shared" si="41"/>
        <v>0</v>
      </c>
      <c r="H207" s="173">
        <f t="shared" si="41"/>
        <v>0</v>
      </c>
      <c r="I207" s="173">
        <f t="shared" si="41"/>
        <v>0</v>
      </c>
      <c r="J207" s="174">
        <f t="shared" si="41"/>
        <v>0</v>
      </c>
    </row>
    <row r="208" spans="1:33">
      <c r="A208" s="10"/>
      <c r="D208" s="4"/>
      <c r="E208" s="17"/>
      <c r="F208" s="17"/>
      <c r="G208" s="17"/>
      <c r="H208" s="17"/>
      <c r="I208" s="21"/>
      <c r="J208" s="26"/>
      <c r="L208" s="3"/>
    </row>
    <row r="209" spans="1:18">
      <c r="A209" s="31" t="s">
        <v>50</v>
      </c>
      <c r="D209" s="4"/>
      <c r="E209" s="17"/>
      <c r="F209" s="17"/>
      <c r="G209" s="17"/>
      <c r="H209" s="17"/>
      <c r="I209" s="21"/>
      <c r="J209" s="26"/>
      <c r="K209" s="3"/>
      <c r="L209" s="3"/>
    </row>
    <row r="210" spans="1:18">
      <c r="A210" s="29" t="s">
        <v>328</v>
      </c>
      <c r="B210" s="11" t="s">
        <v>53</v>
      </c>
      <c r="E210" s="57">
        <v>0</v>
      </c>
      <c r="F210" s="57">
        <v>0</v>
      </c>
      <c r="G210" s="57">
        <v>0</v>
      </c>
      <c r="H210" s="57">
        <v>0</v>
      </c>
      <c r="I210" s="57">
        <v>0</v>
      </c>
      <c r="J210" s="172">
        <f t="shared" ref="J210:J216" si="42">SUM(E210:I210)</f>
        <v>0</v>
      </c>
      <c r="K210" s="3"/>
      <c r="L210" s="3"/>
    </row>
    <row r="211" spans="1:18">
      <c r="A211" s="29" t="s">
        <v>328</v>
      </c>
      <c r="B211" s="11" t="s">
        <v>54</v>
      </c>
      <c r="C211" s="11"/>
      <c r="D211" s="11"/>
      <c r="E211" s="57">
        <v>0</v>
      </c>
      <c r="F211" s="57">
        <v>0</v>
      </c>
      <c r="G211" s="57">
        <v>0</v>
      </c>
      <c r="H211" s="57">
        <v>0</v>
      </c>
      <c r="I211" s="57">
        <v>0</v>
      </c>
      <c r="J211" s="172">
        <f t="shared" si="42"/>
        <v>0</v>
      </c>
      <c r="K211" s="3"/>
      <c r="L211" s="3"/>
    </row>
    <row r="212" spans="1:18">
      <c r="A212" s="29" t="s">
        <v>328</v>
      </c>
      <c r="B212" s="11" t="s">
        <v>55</v>
      </c>
      <c r="C212" s="11"/>
      <c r="D212" s="11"/>
      <c r="E212" s="57">
        <v>0</v>
      </c>
      <c r="F212" s="57">
        <v>0</v>
      </c>
      <c r="G212" s="57">
        <v>0</v>
      </c>
      <c r="H212" s="57">
        <v>0</v>
      </c>
      <c r="I212" s="57">
        <v>0</v>
      </c>
      <c r="J212" s="172">
        <f t="shared" si="42"/>
        <v>0</v>
      </c>
      <c r="K212" s="3"/>
      <c r="L212" s="3"/>
    </row>
    <row r="213" spans="1:18">
      <c r="A213" s="29" t="s">
        <v>328</v>
      </c>
      <c r="B213" s="11" t="s">
        <v>56</v>
      </c>
      <c r="C213" s="11"/>
      <c r="D213" s="11"/>
      <c r="E213" s="57">
        <v>0</v>
      </c>
      <c r="F213" s="57">
        <v>0</v>
      </c>
      <c r="G213" s="57">
        <v>0</v>
      </c>
      <c r="H213" s="57">
        <v>0</v>
      </c>
      <c r="I213" s="57">
        <v>0</v>
      </c>
      <c r="J213" s="172">
        <f t="shared" si="42"/>
        <v>0</v>
      </c>
      <c r="K213" s="3"/>
      <c r="L213" s="3"/>
    </row>
    <row r="214" spans="1:18">
      <c r="A214" s="29" t="s">
        <v>328</v>
      </c>
      <c r="B214" s="11" t="s">
        <v>115</v>
      </c>
      <c r="C214" s="11"/>
      <c r="D214" s="11"/>
      <c r="E214" s="57">
        <v>0</v>
      </c>
      <c r="F214" s="57">
        <v>0</v>
      </c>
      <c r="G214" s="57">
        <v>0</v>
      </c>
      <c r="H214" s="57">
        <v>0</v>
      </c>
      <c r="I214" s="57">
        <v>0</v>
      </c>
      <c r="J214" s="172">
        <f t="shared" si="42"/>
        <v>0</v>
      </c>
      <c r="K214" s="3"/>
      <c r="L214" s="3"/>
    </row>
    <row r="215" spans="1:18">
      <c r="A215" s="29" t="s">
        <v>328</v>
      </c>
      <c r="B215" s="11" t="s">
        <v>312</v>
      </c>
      <c r="C215" s="11"/>
      <c r="D215" s="11"/>
      <c r="E215" s="57">
        <v>0</v>
      </c>
      <c r="F215" s="57">
        <v>0</v>
      </c>
      <c r="G215" s="57">
        <v>0</v>
      </c>
      <c r="H215" s="57">
        <v>0</v>
      </c>
      <c r="I215" s="57">
        <v>0</v>
      </c>
      <c r="J215" s="172">
        <f t="shared" si="42"/>
        <v>0</v>
      </c>
      <c r="K215" s="3"/>
      <c r="L215" s="3"/>
      <c r="M215" s="3"/>
      <c r="N215" s="3"/>
      <c r="O215" s="3"/>
    </row>
    <row r="216" spans="1:18">
      <c r="A216" s="29" t="s">
        <v>328</v>
      </c>
      <c r="B216" s="11" t="s">
        <v>313</v>
      </c>
      <c r="C216" s="11"/>
      <c r="D216" s="11"/>
      <c r="E216" s="57">
        <v>0</v>
      </c>
      <c r="F216" s="57">
        <v>0</v>
      </c>
      <c r="G216" s="57">
        <v>0</v>
      </c>
      <c r="H216" s="57">
        <v>0</v>
      </c>
      <c r="I216" s="57">
        <v>0</v>
      </c>
      <c r="J216" s="172">
        <f t="shared" si="42"/>
        <v>0</v>
      </c>
      <c r="K216" s="17"/>
      <c r="L216" s="3"/>
      <c r="M216" s="3"/>
      <c r="N216" s="3"/>
      <c r="O216" s="3"/>
      <c r="P216" s="3"/>
      <c r="Q216" s="3"/>
    </row>
    <row r="217" spans="1:18">
      <c r="A217" s="356"/>
      <c r="B217" s="616" t="s">
        <v>37</v>
      </c>
      <c r="C217" s="616"/>
      <c r="D217" s="616"/>
      <c r="E217" s="173">
        <f t="shared" ref="E217:J217" si="43">SUM(E210:E216)</f>
        <v>0</v>
      </c>
      <c r="F217" s="173">
        <f t="shared" si="43"/>
        <v>0</v>
      </c>
      <c r="G217" s="173">
        <f t="shared" si="43"/>
        <v>0</v>
      </c>
      <c r="H217" s="173">
        <f t="shared" si="43"/>
        <v>0</v>
      </c>
      <c r="I217" s="173">
        <f t="shared" si="43"/>
        <v>0</v>
      </c>
      <c r="J217" s="174">
        <f t="shared" si="43"/>
        <v>0</v>
      </c>
      <c r="K217" s="3"/>
      <c r="L217" s="3"/>
      <c r="M217" s="3"/>
      <c r="N217" s="3"/>
      <c r="O217" s="3"/>
    </row>
    <row r="218" spans="1:18">
      <c r="A218" s="10"/>
      <c r="B218" s="10"/>
      <c r="E218" s="17"/>
      <c r="F218" s="17"/>
      <c r="G218" s="17"/>
      <c r="H218" s="17"/>
      <c r="I218" s="17"/>
      <c r="J218" s="26"/>
      <c r="K218" s="17"/>
      <c r="L218" s="3"/>
      <c r="M218" s="3"/>
      <c r="N218" s="3"/>
      <c r="O218" s="3"/>
      <c r="P218" s="3"/>
    </row>
    <row r="219" spans="1:18">
      <c r="A219" s="31" t="s">
        <v>369</v>
      </c>
      <c r="B219" s="567"/>
      <c r="G219" s="17"/>
      <c r="H219" s="17"/>
      <c r="I219" s="17"/>
      <c r="J219" s="26"/>
      <c r="K219" s="3"/>
      <c r="L219" s="17"/>
      <c r="M219" s="3"/>
      <c r="N219" s="3"/>
      <c r="O219" s="3"/>
      <c r="P219" s="3"/>
      <c r="Q219" s="3"/>
      <c r="R219" s="3"/>
    </row>
    <row r="220" spans="1:18" ht="12.75" customHeight="1">
      <c r="A220" s="568" t="s">
        <v>370</v>
      </c>
      <c r="B220" s="10"/>
      <c r="C220" s="10"/>
      <c r="E220" s="57"/>
      <c r="F220" s="57"/>
      <c r="G220" s="57"/>
      <c r="H220" s="57"/>
      <c r="I220" s="57"/>
      <c r="J220" s="172"/>
      <c r="K220" s="3"/>
      <c r="L220" s="24"/>
      <c r="M220" s="3"/>
      <c r="N220" s="3"/>
      <c r="O220" s="3"/>
      <c r="P220" s="3"/>
    </row>
    <row r="221" spans="1:18" ht="12.75" customHeight="1">
      <c r="A221" s="568"/>
      <c r="B221" s="10" t="s">
        <v>371</v>
      </c>
      <c r="C221" s="10"/>
      <c r="D221" s="29" t="s">
        <v>328</v>
      </c>
      <c r="E221" s="57">
        <v>0</v>
      </c>
      <c r="F221" s="57">
        <v>0</v>
      </c>
      <c r="G221" s="57">
        <v>0</v>
      </c>
      <c r="H221" s="57">
        <v>0</v>
      </c>
      <c r="I221" s="57">
        <v>0</v>
      </c>
      <c r="J221" s="172">
        <f t="shared" ref="J221:J223" si="44">SUM(E221:I221)</f>
        <v>0</v>
      </c>
      <c r="K221" s="3"/>
      <c r="L221" s="24"/>
      <c r="M221" s="3"/>
      <c r="N221" s="3"/>
      <c r="O221" s="3"/>
      <c r="P221" s="3"/>
    </row>
    <row r="222" spans="1:18">
      <c r="B222" s="10" t="s">
        <v>371</v>
      </c>
      <c r="C222" s="10"/>
      <c r="D222" s="29" t="s">
        <v>328</v>
      </c>
      <c r="E222" s="57">
        <v>0</v>
      </c>
      <c r="F222" s="57">
        <v>0</v>
      </c>
      <c r="G222" s="57">
        <v>0</v>
      </c>
      <c r="H222" s="57">
        <v>0</v>
      </c>
      <c r="I222" s="57">
        <v>0</v>
      </c>
      <c r="J222" s="172">
        <f t="shared" si="44"/>
        <v>0</v>
      </c>
      <c r="K222" s="3"/>
      <c r="L222" s="24"/>
      <c r="M222" s="3"/>
      <c r="N222" s="3"/>
      <c r="O222" s="3"/>
      <c r="P222" s="3"/>
    </row>
    <row r="223" spans="1:18">
      <c r="B223" s="10" t="s">
        <v>371</v>
      </c>
      <c r="C223" s="10"/>
      <c r="D223" s="29" t="s">
        <v>328</v>
      </c>
      <c r="E223" s="57">
        <v>0</v>
      </c>
      <c r="F223" s="57">
        <v>0</v>
      </c>
      <c r="G223" s="57">
        <v>0</v>
      </c>
      <c r="H223" s="57">
        <v>0</v>
      </c>
      <c r="I223" s="57">
        <v>0</v>
      </c>
      <c r="J223" s="172">
        <f t="shared" si="44"/>
        <v>0</v>
      </c>
      <c r="K223" s="3"/>
      <c r="L223" s="24"/>
      <c r="M223" s="88"/>
      <c r="N223" s="88"/>
      <c r="O223" s="88"/>
      <c r="P223" s="88"/>
      <c r="Q223" s="88"/>
      <c r="R223" s="88"/>
    </row>
    <row r="224" spans="1:18">
      <c r="A224" s="568" t="s">
        <v>372</v>
      </c>
      <c r="C224" s="10"/>
      <c r="E224" s="57"/>
      <c r="F224" s="57"/>
      <c r="G224" s="57"/>
      <c r="H224" s="57"/>
      <c r="I224" s="57"/>
      <c r="J224" s="172"/>
      <c r="K224" s="3"/>
      <c r="L224" s="24"/>
      <c r="M224" s="3"/>
      <c r="N224" s="3"/>
      <c r="O224" s="3"/>
      <c r="P224" s="3"/>
    </row>
    <row r="225" spans="1:34">
      <c r="A225" s="569"/>
      <c r="B225" s="637" t="s">
        <v>362</v>
      </c>
      <c r="C225" s="637"/>
      <c r="D225" s="29" t="s">
        <v>328</v>
      </c>
      <c r="E225" s="57">
        <v>0</v>
      </c>
      <c r="F225" s="57">
        <v>0</v>
      </c>
      <c r="G225" s="57">
        <v>0</v>
      </c>
      <c r="H225" s="57">
        <v>0</v>
      </c>
      <c r="I225" s="57">
        <v>0</v>
      </c>
      <c r="J225" s="172">
        <f t="shared" ref="J225:J227" si="45">SUM(E225:I225)</f>
        <v>0</v>
      </c>
      <c r="K225" s="3"/>
      <c r="L225" s="24"/>
      <c r="M225" s="3"/>
      <c r="N225" s="3"/>
      <c r="O225" s="3"/>
      <c r="P225" s="3"/>
    </row>
    <row r="226" spans="1:34">
      <c r="A226" s="569"/>
      <c r="B226" s="637" t="s">
        <v>362</v>
      </c>
      <c r="C226" s="637"/>
      <c r="D226" s="29" t="s">
        <v>328</v>
      </c>
      <c r="E226" s="57">
        <v>0</v>
      </c>
      <c r="F226" s="57">
        <v>0</v>
      </c>
      <c r="G226" s="57">
        <v>0</v>
      </c>
      <c r="H226" s="57">
        <v>0</v>
      </c>
      <c r="I226" s="57">
        <v>0</v>
      </c>
      <c r="J226" s="172">
        <f t="shared" si="45"/>
        <v>0</v>
      </c>
      <c r="K226" s="3"/>
      <c r="L226" s="24"/>
      <c r="M226" s="3"/>
      <c r="N226" s="3"/>
      <c r="O226" s="3"/>
      <c r="P226" s="3"/>
    </row>
    <row r="227" spans="1:34">
      <c r="A227" s="569"/>
      <c r="B227" s="637" t="s">
        <v>362</v>
      </c>
      <c r="C227" s="637"/>
      <c r="D227" s="29" t="s">
        <v>328</v>
      </c>
      <c r="E227" s="57">
        <v>0</v>
      </c>
      <c r="F227" s="57">
        <v>0</v>
      </c>
      <c r="G227" s="57">
        <v>0</v>
      </c>
      <c r="H227" s="57">
        <v>0</v>
      </c>
      <c r="I227" s="57">
        <v>0</v>
      </c>
      <c r="J227" s="172">
        <f t="shared" si="45"/>
        <v>0</v>
      </c>
      <c r="K227" s="3"/>
      <c r="L227" s="24"/>
      <c r="M227" s="3"/>
      <c r="N227" s="3"/>
      <c r="O227" s="3"/>
      <c r="P227" s="3"/>
    </row>
    <row r="228" spans="1:34">
      <c r="A228" s="568" t="s">
        <v>373</v>
      </c>
      <c r="B228" s="10"/>
      <c r="C228" s="10"/>
      <c r="E228" s="57"/>
      <c r="F228" s="57"/>
      <c r="G228" s="57"/>
      <c r="H228" s="57"/>
      <c r="I228" s="57"/>
      <c r="J228" s="172"/>
      <c r="K228" s="3"/>
      <c r="L228" s="24"/>
      <c r="M228" s="3"/>
      <c r="N228" s="3"/>
      <c r="O228" s="3"/>
      <c r="P228" s="3"/>
    </row>
    <row r="229" spans="1:34">
      <c r="B229" s="10" t="s">
        <v>374</v>
      </c>
      <c r="C229" s="10"/>
      <c r="D229" s="29" t="s">
        <v>328</v>
      </c>
      <c r="E229" s="57">
        <v>0</v>
      </c>
      <c r="F229" s="57">
        <v>0</v>
      </c>
      <c r="G229" s="57">
        <v>0</v>
      </c>
      <c r="H229" s="57">
        <v>0</v>
      </c>
      <c r="I229" s="57">
        <v>0</v>
      </c>
      <c r="J229" s="172">
        <f>SUM(E229:I229)</f>
        <v>0</v>
      </c>
      <c r="K229" s="3"/>
      <c r="L229" s="24"/>
      <c r="M229" s="3"/>
      <c r="N229" s="3"/>
      <c r="O229" s="3"/>
      <c r="P229" s="3"/>
    </row>
    <row r="230" spans="1:34">
      <c r="B230" s="10" t="s">
        <v>375</v>
      </c>
      <c r="C230" s="10"/>
      <c r="D230" s="29" t="s">
        <v>328</v>
      </c>
      <c r="E230" s="57">
        <v>0</v>
      </c>
      <c r="F230" s="57">
        <v>0</v>
      </c>
      <c r="G230" s="57">
        <v>0</v>
      </c>
      <c r="H230" s="57">
        <v>0</v>
      </c>
      <c r="I230" s="57">
        <v>0</v>
      </c>
      <c r="J230" s="172">
        <f>SUM(E230:I230)</f>
        <v>0</v>
      </c>
      <c r="K230" s="3"/>
      <c r="L230" s="24"/>
      <c r="M230" s="3"/>
      <c r="N230" s="3"/>
      <c r="O230" s="3"/>
      <c r="P230" s="3"/>
    </row>
    <row r="231" spans="1:34">
      <c r="A231" s="568" t="s">
        <v>47</v>
      </c>
      <c r="B231" s="10"/>
      <c r="C231" s="10"/>
      <c r="E231" s="57"/>
      <c r="F231" s="57"/>
      <c r="G231" s="57"/>
      <c r="H231" s="57"/>
      <c r="I231" s="57"/>
      <c r="J231" s="172"/>
      <c r="K231" s="3"/>
      <c r="L231" s="24"/>
      <c r="M231" s="3"/>
      <c r="N231" s="3"/>
      <c r="O231" s="3"/>
      <c r="P231" s="3"/>
    </row>
    <row r="232" spans="1:34">
      <c r="A232" s="568"/>
      <c r="B232" s="10" t="s">
        <v>376</v>
      </c>
      <c r="C232" s="10"/>
      <c r="D232" s="29" t="s">
        <v>328</v>
      </c>
      <c r="E232" s="57">
        <v>0</v>
      </c>
      <c r="F232" s="57">
        <v>0</v>
      </c>
      <c r="G232" s="57">
        <v>0</v>
      </c>
      <c r="H232" s="57">
        <v>0</v>
      </c>
      <c r="I232" s="57">
        <v>0</v>
      </c>
      <c r="J232" s="172">
        <f>SUM(E232:I232)</f>
        <v>0</v>
      </c>
      <c r="K232" s="3"/>
      <c r="L232" s="24"/>
      <c r="M232" s="3"/>
      <c r="N232" s="3"/>
      <c r="O232" s="3"/>
      <c r="P232" s="3"/>
    </row>
    <row r="233" spans="1:34">
      <c r="B233" s="10" t="s">
        <v>377</v>
      </c>
      <c r="C233" s="10"/>
      <c r="D233" s="29" t="s">
        <v>328</v>
      </c>
      <c r="E233" s="57">
        <v>0</v>
      </c>
      <c r="F233" s="57">
        <v>0</v>
      </c>
      <c r="G233" s="57">
        <v>0</v>
      </c>
      <c r="H233" s="57">
        <v>0</v>
      </c>
      <c r="I233" s="57">
        <v>0</v>
      </c>
      <c r="J233" s="172">
        <f>SUM(E233:I233)</f>
        <v>0</v>
      </c>
      <c r="K233" s="3"/>
      <c r="L233" s="24"/>
      <c r="M233" s="3"/>
      <c r="N233" s="3"/>
      <c r="O233" s="3"/>
      <c r="P233" s="3"/>
    </row>
    <row r="234" spans="1:34" ht="15">
      <c r="B234" s="10" t="s">
        <v>377</v>
      </c>
      <c r="C234" s="10"/>
      <c r="D234" s="29" t="s">
        <v>328</v>
      </c>
      <c r="E234" s="57">
        <v>0</v>
      </c>
      <c r="F234" s="57">
        <v>0</v>
      </c>
      <c r="G234" s="57">
        <v>0</v>
      </c>
      <c r="H234" s="57">
        <v>0</v>
      </c>
      <c r="I234" s="57">
        <v>0</v>
      </c>
      <c r="J234" s="172">
        <f>SUM(E234:I234)</f>
        <v>0</v>
      </c>
      <c r="K234" s="3"/>
      <c r="L234" s="24"/>
      <c r="M234" s="3"/>
      <c r="N234" s="3"/>
      <c r="O234" s="3"/>
      <c r="P234" s="3"/>
      <c r="AA234" s="111"/>
      <c r="AB234" s="111"/>
      <c r="AC234" s="111"/>
      <c r="AD234" s="111"/>
      <c r="AE234" s="111"/>
      <c r="AF234" s="111"/>
      <c r="AG234" s="111"/>
    </row>
    <row r="235" spans="1:34">
      <c r="A235" s="568"/>
      <c r="B235" s="10" t="s">
        <v>377</v>
      </c>
      <c r="C235" s="10"/>
      <c r="D235" s="29" t="s">
        <v>328</v>
      </c>
      <c r="E235" s="57">
        <v>0</v>
      </c>
      <c r="F235" s="57">
        <v>0</v>
      </c>
      <c r="G235" s="57">
        <v>0</v>
      </c>
      <c r="H235" s="57">
        <v>0</v>
      </c>
      <c r="I235" s="57">
        <v>0</v>
      </c>
      <c r="J235" s="172">
        <f>SUM(E235:I235)</f>
        <v>0</v>
      </c>
      <c r="K235" s="3"/>
      <c r="L235" s="24"/>
      <c r="M235" s="3"/>
      <c r="N235" s="3"/>
      <c r="O235" s="3"/>
      <c r="P235" s="3"/>
    </row>
    <row r="236" spans="1:34">
      <c r="A236" s="568"/>
      <c r="B236" s="10" t="s">
        <v>377</v>
      </c>
      <c r="C236" s="10"/>
      <c r="D236" s="29" t="s">
        <v>328</v>
      </c>
      <c r="E236" s="57">
        <v>0</v>
      </c>
      <c r="F236" s="57">
        <v>0</v>
      </c>
      <c r="G236" s="57">
        <v>0</v>
      </c>
      <c r="H236" s="57">
        <v>0</v>
      </c>
      <c r="I236" s="57">
        <v>0</v>
      </c>
      <c r="J236" s="172">
        <f t="shared" ref="J236" si="46">SUM(E236:I236)</f>
        <v>0</v>
      </c>
      <c r="K236" s="3"/>
      <c r="L236" s="24"/>
      <c r="M236" s="3"/>
      <c r="N236" s="3"/>
      <c r="O236" s="3"/>
      <c r="P236" s="3"/>
    </row>
    <row r="237" spans="1:34" ht="15">
      <c r="A237" s="112"/>
      <c r="B237" s="616" t="s">
        <v>378</v>
      </c>
      <c r="C237" s="616"/>
      <c r="D237" s="616"/>
      <c r="E237" s="173">
        <f t="shared" ref="E237:J237" si="47">SUM(E220:E223)</f>
        <v>0</v>
      </c>
      <c r="F237" s="173">
        <f t="shared" si="47"/>
        <v>0</v>
      </c>
      <c r="G237" s="173">
        <f t="shared" si="47"/>
        <v>0</v>
      </c>
      <c r="H237" s="173">
        <f t="shared" si="47"/>
        <v>0</v>
      </c>
      <c r="I237" s="173">
        <f t="shared" si="47"/>
        <v>0</v>
      </c>
      <c r="J237" s="174">
        <f t="shared" si="47"/>
        <v>0</v>
      </c>
      <c r="K237" s="30"/>
      <c r="L237" s="3"/>
      <c r="M237" s="88"/>
      <c r="N237" s="88"/>
      <c r="O237" s="88"/>
      <c r="P237" s="88"/>
      <c r="Q237" s="88"/>
      <c r="R237" s="88"/>
      <c r="S237" s="88"/>
      <c r="AH237" s="111"/>
    </row>
    <row r="238" spans="1:34">
      <c r="A238" s="28"/>
      <c r="B238" s="29"/>
      <c r="C238" s="29"/>
      <c r="D238" s="29"/>
      <c r="E238" s="29"/>
      <c r="F238" s="29"/>
      <c r="G238" s="30"/>
      <c r="H238" s="30"/>
      <c r="I238" s="30"/>
      <c r="J238" s="99"/>
      <c r="L238" s="22"/>
      <c r="N238" s="9"/>
      <c r="O238" s="9"/>
      <c r="P238" s="9"/>
    </row>
    <row r="239" spans="1:34" ht="15.75" customHeight="1">
      <c r="A239" s="31" t="s">
        <v>77</v>
      </c>
      <c r="C239" s="132"/>
      <c r="F239"/>
      <c r="J239" s="33"/>
      <c r="L239" s="15"/>
      <c r="M239" s="89"/>
    </row>
    <row r="240" spans="1:34">
      <c r="B240" s="568" t="s">
        <v>64</v>
      </c>
      <c r="C240" s="10" t="s">
        <v>6</v>
      </c>
      <c r="D240" s="29" t="s">
        <v>328</v>
      </c>
      <c r="E240" s="57">
        <v>0</v>
      </c>
      <c r="F240" s="57">
        <v>0</v>
      </c>
      <c r="G240" s="57">
        <v>0</v>
      </c>
      <c r="H240" s="57">
        <v>0</v>
      </c>
      <c r="I240" s="57">
        <v>0</v>
      </c>
      <c r="J240" s="172">
        <f>SUM(E240:I240)</f>
        <v>0</v>
      </c>
      <c r="L240" s="24"/>
      <c r="M240" s="89"/>
    </row>
    <row r="241" spans="1:16">
      <c r="B241" s="568" t="s">
        <v>63</v>
      </c>
      <c r="C241" s="10" t="s">
        <v>6</v>
      </c>
      <c r="E241" s="57"/>
      <c r="F241" s="57"/>
      <c r="G241" s="57"/>
      <c r="H241" s="57"/>
      <c r="I241" s="57"/>
      <c r="J241" s="172"/>
      <c r="L241" s="24"/>
      <c r="M241" s="89"/>
    </row>
    <row r="242" spans="1:16">
      <c r="B242" s="568"/>
      <c r="C242" s="10" t="s">
        <v>379</v>
      </c>
      <c r="D242" s="29" t="s">
        <v>328</v>
      </c>
      <c r="E242" s="57">
        <v>0</v>
      </c>
      <c r="F242" s="57">
        <v>0</v>
      </c>
      <c r="G242" s="57">
        <v>0</v>
      </c>
      <c r="H242" s="57">
        <v>0</v>
      </c>
      <c r="I242" s="57">
        <v>0</v>
      </c>
      <c r="J242" s="172">
        <f t="shared" ref="J242:J244" si="48">SUM(E242:I242)</f>
        <v>0</v>
      </c>
      <c r="L242" s="24"/>
      <c r="M242" s="89"/>
    </row>
    <row r="243" spans="1:16">
      <c r="B243" s="568"/>
      <c r="C243" s="10" t="s">
        <v>380</v>
      </c>
      <c r="D243" s="29" t="s">
        <v>328</v>
      </c>
      <c r="E243" s="57">
        <v>0</v>
      </c>
      <c r="F243" s="57">
        <v>0</v>
      </c>
      <c r="G243" s="57">
        <v>0</v>
      </c>
      <c r="H243" s="57">
        <v>0</v>
      </c>
      <c r="I243" s="57">
        <v>0</v>
      </c>
      <c r="J243" s="172">
        <f t="shared" si="48"/>
        <v>0</v>
      </c>
      <c r="L243" s="24"/>
      <c r="M243" s="89"/>
    </row>
    <row r="244" spans="1:16">
      <c r="B244" s="568"/>
      <c r="C244" s="10" t="s">
        <v>381</v>
      </c>
      <c r="D244" s="29" t="s">
        <v>328</v>
      </c>
      <c r="E244" s="57">
        <v>0</v>
      </c>
      <c r="F244" s="57">
        <v>0</v>
      </c>
      <c r="G244" s="57">
        <v>0</v>
      </c>
      <c r="H244" s="57">
        <v>0</v>
      </c>
      <c r="I244" s="57">
        <v>0</v>
      </c>
      <c r="J244" s="172">
        <f t="shared" si="48"/>
        <v>0</v>
      </c>
      <c r="L244" s="24"/>
      <c r="M244" s="89"/>
    </row>
    <row r="245" spans="1:16">
      <c r="B245" s="568" t="s">
        <v>65</v>
      </c>
      <c r="C245" s="10" t="s">
        <v>6</v>
      </c>
      <c r="E245" s="57"/>
      <c r="F245" s="57"/>
      <c r="G245" s="57"/>
      <c r="H245" s="57"/>
      <c r="I245" s="57"/>
      <c r="J245" s="172"/>
      <c r="L245" s="24"/>
      <c r="M245" s="1"/>
      <c r="N245" s="1"/>
      <c r="O245" s="374"/>
      <c r="P245" s="374"/>
    </row>
    <row r="246" spans="1:16">
      <c r="B246" s="568"/>
      <c r="C246" s="10" t="s">
        <v>382</v>
      </c>
      <c r="D246" s="29" t="s">
        <v>328</v>
      </c>
      <c r="E246" s="57">
        <v>0</v>
      </c>
      <c r="F246" s="57">
        <v>0</v>
      </c>
      <c r="G246" s="57">
        <v>0</v>
      </c>
      <c r="H246" s="57">
        <v>0</v>
      </c>
      <c r="I246" s="57">
        <v>0</v>
      </c>
      <c r="J246" s="172">
        <f t="shared" ref="J246:J252" si="49">SUM(E246:I246)</f>
        <v>0</v>
      </c>
      <c r="L246" s="24"/>
      <c r="M246" s="1"/>
      <c r="N246" s="1"/>
      <c r="O246" s="374"/>
      <c r="P246" s="374"/>
    </row>
    <row r="247" spans="1:16">
      <c r="B247" s="568"/>
      <c r="C247" s="10" t="s">
        <v>383</v>
      </c>
      <c r="D247" s="29" t="s">
        <v>328</v>
      </c>
      <c r="E247" s="57">
        <v>0</v>
      </c>
      <c r="F247" s="57">
        <v>0</v>
      </c>
      <c r="G247" s="57">
        <v>0</v>
      </c>
      <c r="H247" s="57">
        <v>0</v>
      </c>
      <c r="I247" s="57">
        <v>0</v>
      </c>
      <c r="J247" s="172">
        <f t="shared" si="49"/>
        <v>0</v>
      </c>
      <c r="L247" s="24"/>
      <c r="M247" s="1"/>
      <c r="N247" s="1"/>
      <c r="O247" s="374"/>
      <c r="P247" s="374"/>
    </row>
    <row r="248" spans="1:16">
      <c r="B248" s="568" t="s">
        <v>384</v>
      </c>
      <c r="C248" s="10" t="s">
        <v>6</v>
      </c>
      <c r="E248" s="57">
        <v>0</v>
      </c>
      <c r="F248" s="57">
        <v>0</v>
      </c>
      <c r="G248" s="57">
        <v>0</v>
      </c>
      <c r="H248" s="57">
        <v>0</v>
      </c>
      <c r="I248" s="57">
        <v>0</v>
      </c>
      <c r="J248" s="172">
        <f t="shared" si="49"/>
        <v>0</v>
      </c>
      <c r="L248" s="24"/>
      <c r="M248" s="1"/>
      <c r="N248" s="1"/>
      <c r="O248" s="374"/>
      <c r="P248" s="374"/>
    </row>
    <row r="249" spans="1:16">
      <c r="B249" s="568" t="s">
        <v>66</v>
      </c>
      <c r="C249" s="10" t="s">
        <v>6</v>
      </c>
      <c r="D249" s="29" t="s">
        <v>328</v>
      </c>
      <c r="E249" s="57">
        <v>0</v>
      </c>
      <c r="F249" s="57">
        <v>0</v>
      </c>
      <c r="G249" s="57">
        <v>0</v>
      </c>
      <c r="H249" s="57">
        <v>0</v>
      </c>
      <c r="I249" s="57">
        <v>0</v>
      </c>
      <c r="J249" s="172">
        <f t="shared" si="49"/>
        <v>0</v>
      </c>
      <c r="L249" s="24"/>
      <c r="M249" s="89"/>
    </row>
    <row r="250" spans="1:16">
      <c r="B250" s="568" t="s">
        <v>385</v>
      </c>
      <c r="C250" s="10" t="s">
        <v>6</v>
      </c>
      <c r="D250" s="29" t="s">
        <v>328</v>
      </c>
      <c r="E250" s="57">
        <v>0</v>
      </c>
      <c r="F250" s="57">
        <v>0</v>
      </c>
      <c r="G250" s="57">
        <v>0</v>
      </c>
      <c r="H250" s="57">
        <v>0</v>
      </c>
      <c r="I250" s="57">
        <v>0</v>
      </c>
      <c r="J250" s="172">
        <f t="shared" si="49"/>
        <v>0</v>
      </c>
      <c r="L250" s="24"/>
      <c r="M250" s="89"/>
    </row>
    <row r="251" spans="1:16">
      <c r="B251" s="568" t="s">
        <v>386</v>
      </c>
      <c r="C251" s="10" t="s">
        <v>6</v>
      </c>
      <c r="D251" s="29" t="s">
        <v>328</v>
      </c>
      <c r="E251" s="57">
        <v>0</v>
      </c>
      <c r="F251" s="57">
        <v>0</v>
      </c>
      <c r="G251" s="57">
        <v>0</v>
      </c>
      <c r="H251" s="57">
        <v>0</v>
      </c>
      <c r="I251" s="57">
        <v>0</v>
      </c>
      <c r="J251" s="172">
        <f t="shared" si="49"/>
        <v>0</v>
      </c>
      <c r="L251" s="24"/>
      <c r="M251" s="89"/>
    </row>
    <row r="252" spans="1:16">
      <c r="B252" s="568" t="s">
        <v>387</v>
      </c>
      <c r="C252" s="10"/>
      <c r="D252" s="29" t="s">
        <v>328</v>
      </c>
      <c r="E252" s="57">
        <v>0</v>
      </c>
      <c r="F252" s="57">
        <v>0</v>
      </c>
      <c r="G252" s="57">
        <v>0</v>
      </c>
      <c r="H252" s="57">
        <v>0</v>
      </c>
      <c r="I252" s="57">
        <v>0</v>
      </c>
      <c r="J252" s="172">
        <f t="shared" si="49"/>
        <v>0</v>
      </c>
      <c r="L252" s="24"/>
      <c r="M252" s="89"/>
    </row>
    <row r="253" spans="1:16">
      <c r="B253" s="568" t="s">
        <v>47</v>
      </c>
      <c r="C253" s="10" t="s">
        <v>6</v>
      </c>
      <c r="D253" s="29" t="s">
        <v>328</v>
      </c>
      <c r="E253" s="57">
        <v>0</v>
      </c>
      <c r="F253" s="57">
        <v>0</v>
      </c>
      <c r="G253" s="57">
        <v>0</v>
      </c>
      <c r="H253" s="57">
        <v>0</v>
      </c>
      <c r="I253" s="57">
        <v>0</v>
      </c>
      <c r="J253" s="172">
        <f>SUM(E253:I253)</f>
        <v>0</v>
      </c>
      <c r="L253" s="24"/>
      <c r="M253" s="89"/>
    </row>
    <row r="254" spans="1:16" ht="12.75" customHeight="1">
      <c r="B254" s="15"/>
      <c r="D254" s="170" t="s">
        <v>173</v>
      </c>
      <c r="E254" s="135">
        <v>0</v>
      </c>
      <c r="F254" s="135">
        <v>0</v>
      </c>
      <c r="G254" s="135">
        <v>0</v>
      </c>
      <c r="H254" s="135">
        <v>0</v>
      </c>
      <c r="I254" s="135">
        <v>0</v>
      </c>
      <c r="J254" s="125"/>
      <c r="L254" s="15"/>
    </row>
    <row r="255" spans="1:16">
      <c r="A255" s="356"/>
      <c r="B255" s="614" t="s">
        <v>71</v>
      </c>
      <c r="C255" s="614"/>
      <c r="D255" s="614"/>
      <c r="E255" s="173">
        <f t="shared" ref="E255:J255" si="50">SUM(E240:E253)</f>
        <v>0</v>
      </c>
      <c r="F255" s="173">
        <f t="shared" si="50"/>
        <v>0</v>
      </c>
      <c r="G255" s="173">
        <f t="shared" si="50"/>
        <v>0</v>
      </c>
      <c r="H255" s="173">
        <f t="shared" si="50"/>
        <v>0</v>
      </c>
      <c r="I255" s="173">
        <f t="shared" si="50"/>
        <v>0</v>
      </c>
      <c r="J255" s="174">
        <f t="shared" si="50"/>
        <v>0</v>
      </c>
      <c r="K255" s="3"/>
      <c r="L255" s="15"/>
      <c r="M255" s="3"/>
    </row>
    <row r="256" spans="1:16">
      <c r="A256" s="10"/>
      <c r="B256" s="10"/>
      <c r="E256" s="17"/>
      <c r="F256" s="17"/>
      <c r="G256" s="17"/>
      <c r="H256" s="17"/>
      <c r="I256" s="17"/>
      <c r="J256" s="26"/>
      <c r="K256" s="17"/>
    </row>
    <row r="257" spans="1:44">
      <c r="A257" s="31" t="s">
        <v>310</v>
      </c>
      <c r="G257" s="17"/>
      <c r="H257" s="17"/>
      <c r="I257" s="17"/>
      <c r="J257" s="26"/>
      <c r="K257" s="17"/>
      <c r="L257" s="618" t="s">
        <v>163</v>
      </c>
      <c r="M257" s="618"/>
      <c r="N257" s="618"/>
      <c r="O257" s="618"/>
      <c r="P257" s="618"/>
      <c r="Q257" s="618"/>
      <c r="R257" s="618"/>
    </row>
    <row r="258" spans="1:44">
      <c r="A258" s="92" t="s">
        <v>61</v>
      </c>
      <c r="B258" s="92" t="s">
        <v>62</v>
      </c>
      <c r="C258" s="92" t="s">
        <v>81</v>
      </c>
      <c r="D258" s="570" t="s">
        <v>388</v>
      </c>
      <c r="E258" s="571" t="s">
        <v>389</v>
      </c>
      <c r="G258" s="17"/>
      <c r="H258" s="17"/>
      <c r="I258" s="17"/>
      <c r="J258" s="26"/>
      <c r="K258" s="17"/>
      <c r="L258" s="618"/>
      <c r="M258" s="618"/>
      <c r="N258" s="618"/>
      <c r="O258" s="618"/>
      <c r="P258" s="618"/>
      <c r="Q258" s="618"/>
      <c r="R258" s="618"/>
    </row>
    <row r="259" spans="1:44">
      <c r="A259" s="171">
        <f>A125</f>
        <v>0</v>
      </c>
      <c r="B259" s="25" t="str">
        <f>B125</f>
        <v>Graduate Student</v>
      </c>
      <c r="C259" s="120" t="str">
        <f>C125</f>
        <v>Not Allowed</v>
      </c>
      <c r="D259" s="29" t="s">
        <v>328</v>
      </c>
      <c r="E259" s="57">
        <f>AA125</f>
        <v>0</v>
      </c>
      <c r="F259" s="57">
        <f>AB125</f>
        <v>0</v>
      </c>
      <c r="G259" s="57">
        <f>AC125</f>
        <v>0</v>
      </c>
      <c r="H259" s="57">
        <f>AD125</f>
        <v>0</v>
      </c>
      <c r="I259" s="57">
        <f>AE125</f>
        <v>0</v>
      </c>
      <c r="J259" s="172">
        <f>SUM(E259:I259)</f>
        <v>0</v>
      </c>
      <c r="K259" s="17"/>
      <c r="L259" s="123" t="s">
        <v>176</v>
      </c>
      <c r="M259" s="239"/>
      <c r="N259" s="239"/>
      <c r="O259" s="239"/>
      <c r="P259" s="239"/>
      <c r="Q259" s="239"/>
      <c r="R259" s="128"/>
    </row>
    <row r="260" spans="1:44" ht="12.75" customHeight="1">
      <c r="A260" s="171">
        <f>A132</f>
        <v>0</v>
      </c>
      <c r="B260" s="25" t="str">
        <f>B132</f>
        <v>Graduate Student</v>
      </c>
      <c r="C260" s="120" t="str">
        <f>C132</f>
        <v>Not Allowed</v>
      </c>
      <c r="D260" s="29" t="s">
        <v>328</v>
      </c>
      <c r="E260" s="57">
        <f>AA132</f>
        <v>0</v>
      </c>
      <c r="F260" s="57">
        <f>AB132</f>
        <v>0</v>
      </c>
      <c r="G260" s="57">
        <f>AC132</f>
        <v>0</v>
      </c>
      <c r="H260" s="57">
        <f>AD132</f>
        <v>0</v>
      </c>
      <c r="I260" s="57">
        <f>AE132</f>
        <v>0</v>
      </c>
      <c r="J260" s="172">
        <f>SUM(E260:I260)</f>
        <v>0</v>
      </c>
      <c r="K260" s="3"/>
      <c r="AH260" s="139"/>
    </row>
    <row r="261" spans="1:44" ht="12.75" customHeight="1">
      <c r="A261" s="171">
        <f>A139</f>
        <v>0</v>
      </c>
      <c r="B261" s="25" t="str">
        <f>B139</f>
        <v>Graduate Student</v>
      </c>
      <c r="C261" s="120" t="str">
        <f>C139</f>
        <v>Not Allowed</v>
      </c>
      <c r="D261" s="29" t="s">
        <v>328</v>
      </c>
      <c r="E261" s="57">
        <f>AA139</f>
        <v>0</v>
      </c>
      <c r="F261" s="57">
        <f>AB139</f>
        <v>0</v>
      </c>
      <c r="G261" s="57">
        <f>AC139</f>
        <v>0</v>
      </c>
      <c r="H261" s="57">
        <f>AD139</f>
        <v>0</v>
      </c>
      <c r="I261" s="57">
        <f>AE139</f>
        <v>0</v>
      </c>
      <c r="J261" s="172">
        <f>SUM(E261:I261)</f>
        <v>0</v>
      </c>
      <c r="K261" s="3"/>
      <c r="AH261" s="139"/>
      <c r="AI261" s="10"/>
      <c r="AJ261" s="10"/>
      <c r="AK261" s="10"/>
      <c r="AL261" s="10"/>
      <c r="AM261" s="10"/>
      <c r="AN261" s="10"/>
      <c r="AO261" s="10"/>
    </row>
    <row r="262" spans="1:44">
      <c r="A262" s="171">
        <f>A146</f>
        <v>0</v>
      </c>
      <c r="B262" s="25" t="str">
        <f>B146</f>
        <v>Graduate Student</v>
      </c>
      <c r="C262" s="120" t="str">
        <f>C146</f>
        <v>Not Allowed</v>
      </c>
      <c r="D262" s="29" t="s">
        <v>328</v>
      </c>
      <c r="E262" s="57">
        <f>AA146</f>
        <v>0</v>
      </c>
      <c r="F262" s="57">
        <f>AB146</f>
        <v>0</v>
      </c>
      <c r="G262" s="57">
        <f>AC146</f>
        <v>0</v>
      </c>
      <c r="H262" s="57">
        <f>AD146</f>
        <v>0</v>
      </c>
      <c r="I262" s="57">
        <f>AE146</f>
        <v>0</v>
      </c>
      <c r="J262" s="172">
        <f>SUM(E262:I262)</f>
        <v>0</v>
      </c>
      <c r="K262" s="3"/>
      <c r="L262" s="3"/>
      <c r="M262" s="3"/>
      <c r="N262" s="3"/>
      <c r="O262" s="3"/>
      <c r="AI262" s="139"/>
      <c r="AJ262" s="139"/>
      <c r="AK262" s="139"/>
      <c r="AL262" s="139"/>
      <c r="AM262" s="139"/>
      <c r="AN262" s="139"/>
      <c r="AO262" s="139"/>
    </row>
    <row r="263" spans="1:44">
      <c r="A263" s="171">
        <f>A153</f>
        <v>0</v>
      </c>
      <c r="B263" s="102" t="str">
        <f>B153</f>
        <v>Graduate Student</v>
      </c>
      <c r="C263" s="120" t="str">
        <f>C153</f>
        <v>Not Allowed</v>
      </c>
      <c r="D263" s="29" t="s">
        <v>328</v>
      </c>
      <c r="E263" s="57">
        <f>AA153</f>
        <v>0</v>
      </c>
      <c r="F263" s="57">
        <f>AB153</f>
        <v>0</v>
      </c>
      <c r="G263" s="57">
        <f>AC153</f>
        <v>0</v>
      </c>
      <c r="H263" s="57">
        <f>AD153</f>
        <v>0</v>
      </c>
      <c r="I263" s="57">
        <f>AE153</f>
        <v>0</v>
      </c>
      <c r="J263" s="172">
        <f>SUM(E263:I263)</f>
        <v>0</v>
      </c>
      <c r="K263" s="3"/>
      <c r="L263" s="3"/>
      <c r="M263" s="3"/>
      <c r="N263" s="3"/>
      <c r="O263" s="3"/>
      <c r="AH263" s="139"/>
    </row>
    <row r="264" spans="1:44" s="139" customFormat="1">
      <c r="A264" s="112"/>
      <c r="B264" s="616" t="s">
        <v>311</v>
      </c>
      <c r="C264" s="616"/>
      <c r="D264" s="616"/>
      <c r="E264" s="173">
        <f t="shared" ref="E264:J264" si="51">SUM(E259:E263)</f>
        <v>0</v>
      </c>
      <c r="F264" s="173">
        <f t="shared" si="51"/>
        <v>0</v>
      </c>
      <c r="G264" s="173">
        <f t="shared" si="51"/>
        <v>0</v>
      </c>
      <c r="H264" s="173">
        <f t="shared" si="51"/>
        <v>0</v>
      </c>
      <c r="I264" s="173">
        <f t="shared" si="51"/>
        <v>0</v>
      </c>
      <c r="J264" s="174">
        <f t="shared" si="51"/>
        <v>0</v>
      </c>
      <c r="K264" s="138"/>
      <c r="V264"/>
      <c r="W264"/>
      <c r="X264"/>
      <c r="Y264"/>
      <c r="Z264"/>
      <c r="AA264"/>
      <c r="AB264"/>
      <c r="AC264"/>
      <c r="AD264"/>
      <c r="AE264"/>
      <c r="AF264"/>
      <c r="AG264"/>
      <c r="AH264"/>
      <c r="AP264"/>
      <c r="AQ264"/>
      <c r="AR264"/>
    </row>
    <row r="265" spans="1:44" s="10" customFormat="1">
      <c r="C265"/>
      <c r="D265"/>
      <c r="E265" s="17"/>
      <c r="F265" s="17"/>
      <c r="G265" s="17"/>
      <c r="H265" s="17"/>
      <c r="I265" s="17"/>
      <c r="J265" s="26"/>
      <c r="K265" s="22"/>
      <c r="L265" s="24"/>
      <c r="M265" s="24"/>
      <c r="N265" s="24"/>
      <c r="O265" s="24"/>
      <c r="P265" s="24"/>
      <c r="Q265" s="24"/>
      <c r="V265"/>
      <c r="W265"/>
      <c r="X265"/>
      <c r="Y265"/>
      <c r="Z265"/>
      <c r="AA265"/>
      <c r="AB265"/>
      <c r="AC265"/>
      <c r="AD265"/>
      <c r="AE265"/>
      <c r="AF265"/>
      <c r="AG265"/>
      <c r="AH265"/>
      <c r="AI265"/>
      <c r="AJ265"/>
      <c r="AK265"/>
      <c r="AL265"/>
      <c r="AM265"/>
      <c r="AN265"/>
      <c r="AO265"/>
      <c r="AP265"/>
      <c r="AQ265"/>
      <c r="AR265"/>
    </row>
    <row r="266" spans="1:44" ht="19.95" customHeight="1">
      <c r="A266" s="615" t="s">
        <v>11</v>
      </c>
      <c r="B266" s="615"/>
      <c r="C266" s="550"/>
      <c r="D266" s="549"/>
      <c r="E266" s="551">
        <f ca="1">(SUM(E190:E217))-(SUMIF($A190:$D217,"*Total Trip",E190:E217)+SUMIF($B190:$D217,"*Total Domestic Travel",E190:E217)+SUMIF($B190:$D217,"*Total Foreign Travel",E190:E217)+SUMIF($B190:$D217,"*Total Supplies",E190:E217)+SUMIF($B190:$D217,"Total Publications",E190:E217)+SUMIF($B190:$D217,"*Total Other Costs",E190:E217)+SUMIF($D190:$D217,"*# Trips/Yr",E190:E217)+SUMIF($D190:$D217,"*# Persons/Trip",E190:E217)+SUMIF($D190:$D217,"*# Days Per Diem/Trip",E190:E217)+SUMIF($D190:$D217,"*# Days Lodging/Trip",E190:E217)+SUMIF($D190:$D217,"*TOTAL NUMBER PARTICIPANTS PER YEAR",E190:E217))</f>
        <v>0</v>
      </c>
      <c r="F266" s="551">
        <f ca="1">(SUM(F190:F217))-(SUMIF($A190:$D217,"*Total Trip",F190:F217)+SUMIF($B190:$D217,"*Total Domestic Travel",F190:F217)+SUMIF($B190:$D217,"*Total Foreign Travel",F190:F217)+SUMIF($B190:$D217,"*Total Supplies",F190:F217)+SUMIF($B190:$D217,"Total Publications",F190:F217)+SUMIF($B190:$D217,"*Total Other Costs",F190:F217)+SUMIF($D190:$D217,"*# Trips/Yr",F190:F217)+SUMIF($D190:$D217,"*# Persons/Trip",F190:F217)+SUMIF($D190:$D217,"*# Days Per Diem/Trip",F190:F217)+SUMIF($D190:$D217,"*# Days Lodging/Trip",F190:F217)+SUMIF($D190:$D217,"*TOTAL NUMBER PARTICIPANTS PER YEAR",F190:F217))</f>
        <v>0</v>
      </c>
      <c r="G266" s="551">
        <f ca="1">(SUM(G190:G217))-(SUMIF($A190:$D217,"*Total Trip",G190:G217)+SUMIF($B190:$D217,"*Total Domestic Travel",G190:G217)+SUMIF($B190:$D217,"*Total Foreign Travel",G190:G217)+SUMIF($B190:$D217,"*Total Supplies",G190:G217)+SUMIF($B190:$D217,"Total Publications",G190:G217)+SUMIF($B190:$D217,"*Total Other Costs",G190:G217)+SUMIF($D190:$D217,"*# Trips/Yr",G190:G217)+SUMIF($D190:$D217,"*# Persons/Trip",G190:G217)+SUMIF($D190:$D217,"*# Days Per Diem/Trip",G190:G217)+SUMIF($D190:$D217,"*# Days Lodging/Trip",G190:G217)+SUMIF($D190:$D217,"*TOTAL NUMBER PARTICIPANTS PER YEAR",G190:G217))</f>
        <v>0</v>
      </c>
      <c r="H266" s="551">
        <f ca="1">(SUM(H190:H217))-(SUMIF($A190:$D217,"*Total Trip",H190:H217)+SUMIF($B190:$D217,"*Total Domestic Travel",H190:H217)+SUMIF($B190:$D217,"*Total Foreign Travel",H190:H217)+SUMIF($B190:$D217,"*Total Supplies",H190:H217)+SUMIF($B190:$D217,"Total Publications",H190:H217)+SUMIF($B190:$D217,"*Total Other Costs",H190:H217)+SUMIF($D190:$D217,"*# Trips/Yr",H190:H217)+SUMIF($D190:$D217,"*# Persons/Trip",H190:H217)+SUMIF($D190:$D217,"*# Days Per Diem/Trip",H190:H217)+SUMIF($D190:$D217,"*# Days Lodging/Trip",H190:H217)+SUMIF($D190:$D217,"*TOTAL NUMBER PARTICIPANTS PER YEAR",H190:H217))</f>
        <v>0</v>
      </c>
      <c r="I266" s="551">
        <f ca="1">(SUM(I190:I217))-(SUMIF($A190:$D217,"*Total Trip",I190:I217)+SUMIF($B190:$D217,"*Total Domestic Travel",I190:I217)+SUMIF($B190:$D217,"*Total Foreign Travel",I190:I217)+SUMIF($B190:$D217,"*Total Supplies",I190:I217)+SUMIF($B190:$D217,"Total Publications",I190:I217)+SUMIF($B190:$D217,"*Total Other Costs",I190:I217)+SUMIF($D190:$D217,"*# Trips/Yr",I190:I217)+SUMIF($D190:$D217,"*# Persons/Trip",I190:I217)+SUMIF($D190:$D217,"*# Days Per Diem/Trip",I190:I217)+SUMIF($D190:$D217,"*# Days Lodging/Trip",I190:I217)+SUMIF($D190:$D217,"*TOTAL NUMBER PARTICIPANTS PER YEAR",I190:I217))</f>
        <v>0</v>
      </c>
      <c r="J266" s="552">
        <f ca="1">SUM(E266:I266)</f>
        <v>0</v>
      </c>
      <c r="K266" s="21"/>
      <c r="P266" s="3"/>
      <c r="Q266" s="3"/>
      <c r="V266" s="10"/>
      <c r="W266" s="10"/>
      <c r="X266" s="10"/>
      <c r="Y266" s="10"/>
      <c r="AP266" s="10"/>
      <c r="AQ266" s="10"/>
      <c r="AR266" s="10"/>
    </row>
    <row r="267" spans="1:44" ht="19.95" customHeight="1" thickBot="1">
      <c r="A267" s="615" t="s">
        <v>12</v>
      </c>
      <c r="B267" s="615"/>
      <c r="C267" s="553"/>
      <c r="D267" s="554"/>
      <c r="E267" s="555">
        <f ca="1">SUM(E256:E266)-(SUMIF($B256:$D266,"*Total Other Costs IDC Exempt",E256:E266)+SUMIF($B256:$D266,"Total Tuition &amp; Fees",E256:E266)+SUMIF($B256:$D266,"*Total Participant Support Costs",E256:E266))-E254</f>
        <v>0</v>
      </c>
      <c r="F267" s="555">
        <f t="shared" ref="F267:I267" ca="1" si="52">SUM(F256:F266)-(SUMIF($B256:$D266,"*Total Other Costs IDC Exempt",F256:F266)+SUMIF($B256:$D266,"Total Tuition &amp; Fees",F256:F266)+SUMIF($B256:$D266,"*Total Participant Support Costs",F256:F266))-F254</f>
        <v>0</v>
      </c>
      <c r="G267" s="555">
        <f t="shared" ca="1" si="52"/>
        <v>0</v>
      </c>
      <c r="H267" s="555">
        <f t="shared" ca="1" si="52"/>
        <v>0</v>
      </c>
      <c r="I267" s="555">
        <f t="shared" ca="1" si="52"/>
        <v>0</v>
      </c>
      <c r="J267" s="552">
        <f ca="1">SUM(E267:I267)</f>
        <v>0</v>
      </c>
      <c r="K267" s="17"/>
      <c r="V267" s="139"/>
      <c r="W267" s="139"/>
      <c r="X267" s="139"/>
      <c r="Y267" s="139"/>
      <c r="AP267" s="139"/>
      <c r="AQ267" s="139"/>
      <c r="AR267" s="139"/>
    </row>
    <row r="268" spans="1:44" s="10" customFormat="1" ht="13.8" thickBot="1">
      <c r="A268" s="1" t="s">
        <v>5</v>
      </c>
      <c r="B268"/>
      <c r="C268" s="58"/>
      <c r="D268" s="58" t="s">
        <v>160</v>
      </c>
      <c r="E268" s="465">
        <f>L268</f>
        <v>0.52500000000000002</v>
      </c>
      <c r="F268" s="465">
        <f>L269</f>
        <v>0.52500000000000002</v>
      </c>
      <c r="G268" s="465">
        <f>L270</f>
        <v>0.54</v>
      </c>
      <c r="H268" s="465">
        <f>L271</f>
        <v>0.54</v>
      </c>
      <c r="I268" s="465">
        <f>L272</f>
        <v>0.54</v>
      </c>
      <c r="J268" s="26"/>
      <c r="K268" s="22"/>
      <c r="L268" s="261">
        <v>0.52500000000000002</v>
      </c>
      <c r="M268" s="15" t="s">
        <v>38</v>
      </c>
      <c r="N268" s="147" t="s">
        <v>39</v>
      </c>
      <c r="O268" s="15" t="s">
        <v>31</v>
      </c>
      <c r="P268" s="24"/>
      <c r="Q268" s="24"/>
      <c r="V268"/>
      <c r="W268"/>
      <c r="X268"/>
      <c r="Y268"/>
      <c r="Z268"/>
      <c r="AA268"/>
      <c r="AB268"/>
      <c r="AC268"/>
      <c r="AD268"/>
      <c r="AE268"/>
      <c r="AF268"/>
      <c r="AG268"/>
      <c r="AH268"/>
      <c r="AI268"/>
      <c r="AJ268"/>
      <c r="AK268"/>
      <c r="AL268"/>
      <c r="AM268"/>
      <c r="AN268"/>
      <c r="AO268"/>
      <c r="AP268"/>
      <c r="AQ268"/>
      <c r="AR268"/>
    </row>
    <row r="269" spans="1:44" s="139" customFormat="1" ht="13.8" customHeight="1" thickBot="1">
      <c r="A269" s="1"/>
      <c r="B269"/>
      <c r="C269" s="58"/>
      <c r="D269" s="58" t="s">
        <v>72</v>
      </c>
      <c r="E269" s="465" t="str">
        <f>N268</f>
        <v>MTDC</v>
      </c>
      <c r="F269" s="465" t="str">
        <f>N269</f>
        <v>MTDC</v>
      </c>
      <c r="G269" s="465" t="str">
        <f>N270</f>
        <v>MTDC</v>
      </c>
      <c r="H269" s="465" t="str">
        <f>N271</f>
        <v>MTDC</v>
      </c>
      <c r="I269" s="465" t="str">
        <f>N272</f>
        <v>MTDC</v>
      </c>
      <c r="J269" s="26"/>
      <c r="K269" s="142"/>
      <c r="L269" s="261">
        <v>0.52500000000000002</v>
      </c>
      <c r="M269" s="15" t="s">
        <v>38</v>
      </c>
      <c r="N269" s="147" t="s">
        <v>39</v>
      </c>
      <c r="O269" s="330" t="s">
        <v>32</v>
      </c>
      <c r="Z269"/>
      <c r="AA269"/>
      <c r="AB269"/>
      <c r="AC269"/>
      <c r="AD269"/>
      <c r="AE269"/>
      <c r="AF269"/>
      <c r="AG269"/>
      <c r="AH269"/>
      <c r="AI269"/>
      <c r="AJ269"/>
      <c r="AK269"/>
      <c r="AL269"/>
      <c r="AM269"/>
      <c r="AN269"/>
      <c r="AO269"/>
    </row>
    <row r="270" spans="1:44" ht="27" customHeight="1" thickBot="1">
      <c r="A270" s="698" t="s">
        <v>279</v>
      </c>
      <c r="B270" s="698"/>
      <c r="C270" s="700" t="s">
        <v>197</v>
      </c>
      <c r="D270" s="700"/>
      <c r="E270" s="702">
        <f ca="1">IF(N268="MTDC",ROUND(E266*L268,0),IF(N268="TDC",ROUND(E267*L268,0),"ERROR"))</f>
        <v>0</v>
      </c>
      <c r="F270" s="702">
        <f ca="1">IF(N269="MTDC",ROUND(F266*L269,0),IF(N269="TDC",ROUND(F267*L269,0),"ERROR"))</f>
        <v>0</v>
      </c>
      <c r="G270" s="702">
        <f ca="1">IF(N270="MTDC",ROUND(G266*L270,0),IF(N270="TDC",ROUND(G267*L270,0),"ERROR"))</f>
        <v>0</v>
      </c>
      <c r="H270" s="702">
        <f ca="1">IF(N271="MTDC",ROUND(H266*L271,0),IF(N271="TDC",ROUND(H267*L271,0),"ERROR"))</f>
        <v>0</v>
      </c>
      <c r="I270" s="702">
        <f ca="1">IF(N272="MTDC",ROUND(I266*L272,0),IF(N272="TDC",ROUND(I267*L272,0),"ERROR"))</f>
        <v>0</v>
      </c>
      <c r="J270" s="208">
        <f ca="1">SUM(E270:I270)</f>
        <v>0</v>
      </c>
      <c r="K270" s="22"/>
      <c r="L270" s="261">
        <v>0.54</v>
      </c>
      <c r="M270" s="15" t="s">
        <v>38</v>
      </c>
      <c r="N270" s="147" t="s">
        <v>39</v>
      </c>
      <c r="O270" s="15" t="s">
        <v>33</v>
      </c>
      <c r="P270" s="3"/>
      <c r="Q270" s="3"/>
    </row>
    <row r="271" spans="1:44" s="146" customFormat="1" ht="20.100000000000001" customHeight="1" thickBot="1">
      <c r="A271" s="699"/>
      <c r="B271" s="699"/>
      <c r="C271" s="701"/>
      <c r="D271" s="701"/>
      <c r="E271" s="703"/>
      <c r="F271" s="703"/>
      <c r="G271" s="703"/>
      <c r="H271" s="703"/>
      <c r="I271" s="703"/>
      <c r="J271" s="76"/>
      <c r="K271" s="145"/>
      <c r="L271" s="261">
        <v>0.54</v>
      </c>
      <c r="M271" s="15" t="s">
        <v>38</v>
      </c>
      <c r="N271" s="147" t="s">
        <v>39</v>
      </c>
      <c r="O271" s="15" t="s">
        <v>34</v>
      </c>
      <c r="V271"/>
      <c r="W271"/>
      <c r="X271"/>
      <c r="Y271"/>
      <c r="Z271"/>
      <c r="AA271"/>
      <c r="AB271"/>
      <c r="AC271"/>
      <c r="AD271"/>
      <c r="AE271"/>
      <c r="AF271"/>
      <c r="AG271"/>
      <c r="AH271"/>
      <c r="AI271"/>
      <c r="AJ271"/>
      <c r="AK271"/>
      <c r="AL271"/>
      <c r="AM271"/>
      <c r="AN271"/>
      <c r="AO271"/>
      <c r="AP271"/>
      <c r="AQ271"/>
      <c r="AR271"/>
    </row>
    <row r="272" spans="1:44" ht="13.8" thickBot="1">
      <c r="A272" s="631" t="s">
        <v>198</v>
      </c>
      <c r="B272" s="631"/>
      <c r="C272" s="140"/>
      <c r="D272" s="141"/>
      <c r="E272" s="205">
        <f ca="1">SUM(E270:E271)</f>
        <v>0</v>
      </c>
      <c r="F272" s="205">
        <f ca="1">SUM(F270:F271)</f>
        <v>0</v>
      </c>
      <c r="G272" s="205">
        <f ca="1">SUM(G270:G271)</f>
        <v>0</v>
      </c>
      <c r="H272" s="205">
        <f ca="1">SUM(H270:H271)</f>
        <v>0</v>
      </c>
      <c r="I272" s="205">
        <f ca="1">SUM(I270:I271)</f>
        <v>0</v>
      </c>
      <c r="J272" s="206">
        <f ca="1">SUM(E272:I272)</f>
        <v>0</v>
      </c>
      <c r="L272" s="261">
        <v>0.54</v>
      </c>
      <c r="M272" s="15" t="s">
        <v>38</v>
      </c>
      <c r="N272" s="147" t="s">
        <v>39</v>
      </c>
      <c r="O272" s="15" t="s">
        <v>35</v>
      </c>
    </row>
    <row r="273" spans="1:10">
      <c r="F273"/>
      <c r="J273" s="76"/>
    </row>
    <row r="274" spans="1:10" ht="19.95" customHeight="1">
      <c r="A274" s="550" t="s">
        <v>196</v>
      </c>
      <c r="B274" s="553"/>
      <c r="C274" s="553"/>
      <c r="D274" s="553"/>
      <c r="E274" s="555">
        <f ca="1">SUM(E267,E272)</f>
        <v>0</v>
      </c>
      <c r="F274" s="555">
        <f ca="1">SUM(F267,F272)</f>
        <v>0</v>
      </c>
      <c r="G274" s="555">
        <f ca="1">SUM(G267,G272)</f>
        <v>0</v>
      </c>
      <c r="H274" s="555">
        <f ca="1">SUM(H267,H272)</f>
        <v>0</v>
      </c>
      <c r="I274" s="555">
        <f ca="1">SUM(I267,I272)</f>
        <v>0</v>
      </c>
      <c r="J274" s="552">
        <f ca="1">SUM(E274:I274)</f>
        <v>0</v>
      </c>
    </row>
    <row r="275" spans="1:10">
      <c r="A275" s="137"/>
    </row>
    <row r="276" spans="1:10">
      <c r="A276" s="137"/>
    </row>
    <row r="277" spans="1:10">
      <c r="E277" s="21"/>
      <c r="F277" s="17"/>
      <c r="G277" s="21"/>
      <c r="H277" s="21"/>
      <c r="I277" s="21"/>
      <c r="J277" s="21"/>
    </row>
    <row r="278" spans="1:10">
      <c r="E278" s="21"/>
      <c r="F278" s="17"/>
      <c r="G278" s="21"/>
      <c r="H278" s="21"/>
      <c r="I278" s="21"/>
      <c r="J278" s="21"/>
    </row>
    <row r="279" spans="1:10">
      <c r="E279" s="21"/>
      <c r="F279" s="17"/>
      <c r="G279" s="21"/>
      <c r="H279" s="21"/>
      <c r="I279" s="21"/>
      <c r="J279" s="21"/>
    </row>
    <row r="280" spans="1:10">
      <c r="E280" s="21"/>
      <c r="F280" s="17"/>
      <c r="G280" s="21"/>
      <c r="H280" s="21"/>
      <c r="I280" s="21"/>
      <c r="J280" s="21"/>
    </row>
    <row r="281" spans="1:10">
      <c r="E281" s="21"/>
      <c r="F281" s="17"/>
      <c r="G281" s="21"/>
      <c r="H281" s="21"/>
      <c r="I281" s="21"/>
      <c r="J281" s="21"/>
    </row>
    <row r="282" spans="1:10">
      <c r="E282" s="21"/>
      <c r="F282" s="17"/>
      <c r="G282" s="21"/>
      <c r="H282" s="21"/>
      <c r="I282" s="21"/>
      <c r="J282" s="21"/>
    </row>
    <row r="283" spans="1:10">
      <c r="E283" s="21"/>
      <c r="F283" s="17"/>
      <c r="G283" s="21"/>
      <c r="H283" s="21"/>
      <c r="I283" s="21"/>
      <c r="J283" s="21"/>
    </row>
    <row r="284" spans="1:10">
      <c r="E284" s="21"/>
      <c r="F284" s="17"/>
      <c r="G284" s="21"/>
      <c r="H284" s="21"/>
      <c r="I284" s="21"/>
      <c r="J284" s="21"/>
    </row>
    <row r="285" spans="1:10">
      <c r="E285" s="21"/>
      <c r="F285" s="17"/>
      <c r="G285" s="21"/>
      <c r="H285" s="21"/>
      <c r="I285" s="21"/>
      <c r="J285" s="21"/>
    </row>
    <row r="286" spans="1:10">
      <c r="E286" s="21"/>
      <c r="F286" s="17"/>
      <c r="G286" s="21"/>
      <c r="H286" s="21"/>
      <c r="I286" s="21"/>
      <c r="J286" s="21"/>
    </row>
    <row r="287" spans="1:10">
      <c r="E287" s="21"/>
      <c r="F287" s="17"/>
      <c r="G287" s="21"/>
      <c r="H287" s="21"/>
      <c r="I287" s="21"/>
      <c r="J287" s="21"/>
    </row>
    <row r="288" spans="1:10">
      <c r="E288" s="21"/>
      <c r="F288" s="17"/>
      <c r="G288" s="21"/>
      <c r="H288" s="21"/>
      <c r="I288" s="21"/>
      <c r="J288" s="21"/>
    </row>
    <row r="289" spans="5:10">
      <c r="E289" s="21"/>
      <c r="F289" s="17"/>
      <c r="G289" s="21"/>
      <c r="H289" s="21"/>
      <c r="I289" s="21"/>
      <c r="J289" s="21"/>
    </row>
    <row r="290" spans="5:10">
      <c r="E290" s="21"/>
      <c r="F290" s="17"/>
      <c r="G290" s="21"/>
      <c r="H290" s="21"/>
      <c r="I290" s="21"/>
      <c r="J290" s="21"/>
    </row>
    <row r="291" spans="5:10">
      <c r="E291" s="21"/>
      <c r="F291" s="17"/>
      <c r="G291" s="21"/>
      <c r="H291" s="21"/>
      <c r="I291" s="21"/>
      <c r="J291" s="21"/>
    </row>
    <row r="292" spans="5:10">
      <c r="E292" s="21"/>
      <c r="F292" s="17"/>
      <c r="G292" s="21"/>
      <c r="H292" s="21"/>
      <c r="I292" s="21"/>
      <c r="J292" s="21"/>
    </row>
    <row r="293" spans="5:10">
      <c r="E293" s="21"/>
      <c r="F293" s="17"/>
      <c r="G293" s="21"/>
      <c r="H293" s="21"/>
      <c r="I293" s="21"/>
      <c r="J293" s="21"/>
    </row>
    <row r="294" spans="5:10">
      <c r="E294" s="21"/>
      <c r="F294" s="17"/>
      <c r="G294" s="21"/>
      <c r="H294" s="21"/>
      <c r="I294" s="21"/>
      <c r="J294" s="21"/>
    </row>
    <row r="295" spans="5:10">
      <c r="E295" s="21"/>
      <c r="F295" s="17"/>
      <c r="G295" s="21"/>
      <c r="H295" s="21"/>
      <c r="I295" s="21"/>
      <c r="J295" s="21"/>
    </row>
    <row r="296" spans="5:10">
      <c r="E296" s="21"/>
      <c r="F296" s="17"/>
      <c r="G296" s="21"/>
      <c r="H296" s="21"/>
      <c r="I296" s="21"/>
      <c r="J296" s="21"/>
    </row>
    <row r="297" spans="5:10">
      <c r="E297" s="21"/>
      <c r="F297" s="17"/>
      <c r="G297" s="21"/>
      <c r="H297" s="21"/>
      <c r="I297" s="21"/>
      <c r="J297" s="21"/>
    </row>
    <row r="298" spans="5:10">
      <c r="E298" s="21"/>
      <c r="F298" s="17"/>
      <c r="G298" s="21"/>
      <c r="H298" s="21"/>
      <c r="I298" s="21"/>
      <c r="J298" s="21"/>
    </row>
    <row r="299" spans="5:10">
      <c r="E299" s="21"/>
      <c r="F299" s="17"/>
      <c r="G299" s="21"/>
      <c r="H299" s="21"/>
      <c r="I299" s="21"/>
      <c r="J299" s="21"/>
    </row>
    <row r="300" spans="5:10">
      <c r="E300" s="21"/>
      <c r="F300" s="17"/>
      <c r="G300" s="21"/>
      <c r="H300" s="21"/>
      <c r="I300" s="21"/>
      <c r="J300" s="21"/>
    </row>
    <row r="301" spans="5:10">
      <c r="E301" s="21"/>
      <c r="F301" s="17"/>
      <c r="G301" s="21"/>
      <c r="H301" s="21"/>
      <c r="I301" s="21"/>
      <c r="J301" s="21"/>
    </row>
    <row r="302" spans="5:10">
      <c r="E302" s="21"/>
      <c r="F302" s="17"/>
      <c r="G302" s="21"/>
      <c r="H302" s="21"/>
      <c r="I302" s="21"/>
      <c r="J302" s="21"/>
    </row>
    <row r="303" spans="5:10">
      <c r="E303" s="21"/>
      <c r="F303" s="17"/>
      <c r="G303" s="21"/>
      <c r="H303" s="21"/>
      <c r="I303" s="21"/>
      <c r="J303" s="21"/>
    </row>
    <row r="304" spans="5:10">
      <c r="E304" s="21"/>
      <c r="F304" s="17"/>
      <c r="G304" s="21"/>
      <c r="H304" s="21"/>
      <c r="I304" s="21"/>
      <c r="J304" s="21"/>
    </row>
    <row r="305" spans="5:10">
      <c r="E305" s="21"/>
      <c r="F305" s="17"/>
      <c r="G305" s="21"/>
      <c r="H305" s="21"/>
      <c r="I305" s="21"/>
      <c r="J305" s="21"/>
    </row>
    <row r="306" spans="5:10">
      <c r="E306" s="21"/>
      <c r="F306" s="17"/>
      <c r="G306" s="21"/>
      <c r="H306" s="21"/>
      <c r="I306" s="21"/>
      <c r="J306" s="21"/>
    </row>
    <row r="307" spans="5:10">
      <c r="E307" s="21"/>
      <c r="F307" s="17"/>
      <c r="G307" s="21"/>
      <c r="H307" s="21"/>
      <c r="I307" s="21"/>
      <c r="J307" s="21"/>
    </row>
    <row r="308" spans="5:10">
      <c r="E308" s="21"/>
      <c r="F308" s="17"/>
      <c r="G308" s="21"/>
      <c r="H308" s="21"/>
      <c r="I308" s="21"/>
      <c r="J308" s="21"/>
    </row>
    <row r="309" spans="5:10">
      <c r="E309" s="21"/>
      <c r="F309" s="17"/>
      <c r="G309" s="21"/>
      <c r="H309" s="21"/>
      <c r="I309" s="21"/>
      <c r="J309" s="21"/>
    </row>
    <row r="310" spans="5:10">
      <c r="E310" s="21"/>
      <c r="F310" s="17"/>
      <c r="G310" s="21"/>
      <c r="H310" s="21"/>
      <c r="I310" s="21"/>
      <c r="J310" s="21"/>
    </row>
    <row r="311" spans="5:10">
      <c r="E311" s="21"/>
      <c r="F311" s="17"/>
      <c r="G311" s="21"/>
      <c r="H311" s="21"/>
      <c r="I311" s="21"/>
      <c r="J311" s="21"/>
    </row>
    <row r="312" spans="5:10">
      <c r="E312" s="21"/>
      <c r="F312" s="17"/>
      <c r="G312" s="21"/>
      <c r="H312" s="21"/>
      <c r="I312" s="21"/>
      <c r="J312" s="21"/>
    </row>
    <row r="313" spans="5:10">
      <c r="E313" s="21"/>
      <c r="F313" s="17"/>
      <c r="G313" s="21"/>
      <c r="H313" s="21"/>
      <c r="I313" s="21"/>
      <c r="J313" s="21"/>
    </row>
    <row r="314" spans="5:10">
      <c r="E314" s="21"/>
      <c r="F314" s="17"/>
      <c r="G314" s="21"/>
      <c r="H314" s="21"/>
      <c r="I314" s="21"/>
      <c r="J314" s="21"/>
    </row>
    <row r="315" spans="5:10">
      <c r="E315" s="21"/>
      <c r="F315" s="17"/>
      <c r="G315" s="21"/>
      <c r="H315" s="21"/>
      <c r="I315" s="21"/>
      <c r="J315" s="21"/>
    </row>
    <row r="316" spans="5:10">
      <c r="E316" s="21"/>
      <c r="F316" s="17"/>
      <c r="G316" s="21"/>
      <c r="H316" s="21"/>
      <c r="I316" s="21"/>
      <c r="J316" s="21"/>
    </row>
    <row r="317" spans="5:10">
      <c r="E317" s="21"/>
      <c r="F317" s="17"/>
      <c r="G317" s="21"/>
      <c r="H317" s="21"/>
      <c r="I317" s="21"/>
      <c r="J317" s="21"/>
    </row>
    <row r="318" spans="5:10">
      <c r="E318" s="21"/>
      <c r="F318" s="17"/>
      <c r="G318" s="21"/>
      <c r="H318" s="21"/>
      <c r="I318" s="21"/>
      <c r="J318" s="21"/>
    </row>
    <row r="319" spans="5:10">
      <c r="E319" s="21"/>
      <c r="F319" s="17"/>
      <c r="G319" s="21"/>
      <c r="H319" s="21"/>
      <c r="I319" s="21"/>
      <c r="J319" s="21"/>
    </row>
    <row r="320" spans="5:10">
      <c r="E320" s="21"/>
      <c r="F320" s="17"/>
      <c r="G320" s="21"/>
      <c r="H320" s="21"/>
      <c r="I320" s="21"/>
      <c r="J320" s="21"/>
    </row>
    <row r="321" spans="5:10">
      <c r="E321" s="21"/>
      <c r="F321" s="17"/>
      <c r="G321" s="21"/>
      <c r="H321" s="21"/>
      <c r="I321" s="21"/>
      <c r="J321" s="21"/>
    </row>
    <row r="322" spans="5:10">
      <c r="E322" s="21"/>
      <c r="F322" s="17"/>
      <c r="G322" s="21"/>
      <c r="H322" s="21"/>
      <c r="I322" s="21"/>
      <c r="J322" s="21"/>
    </row>
    <row r="323" spans="5:10">
      <c r="E323" s="21"/>
      <c r="F323" s="17"/>
      <c r="G323" s="21"/>
      <c r="H323" s="21"/>
      <c r="I323" s="21"/>
      <c r="J323" s="21"/>
    </row>
    <row r="324" spans="5:10">
      <c r="E324" s="21"/>
      <c r="F324" s="17"/>
      <c r="G324" s="21"/>
      <c r="H324" s="21"/>
      <c r="I324" s="21"/>
      <c r="J324" s="21"/>
    </row>
    <row r="325" spans="5:10">
      <c r="E325" s="21"/>
      <c r="F325" s="17"/>
      <c r="G325" s="21"/>
      <c r="H325" s="21"/>
      <c r="I325" s="21"/>
      <c r="J325" s="21"/>
    </row>
    <row r="326" spans="5:10">
      <c r="E326" s="21"/>
      <c r="F326" s="17"/>
      <c r="G326" s="21"/>
      <c r="H326" s="21"/>
      <c r="I326" s="21"/>
      <c r="J326" s="21"/>
    </row>
    <row r="327" spans="5:10">
      <c r="E327" s="21"/>
      <c r="F327" s="17"/>
      <c r="G327" s="21"/>
      <c r="H327" s="21"/>
      <c r="I327" s="21"/>
      <c r="J327" s="21"/>
    </row>
    <row r="328" spans="5:10">
      <c r="E328" s="21"/>
      <c r="F328" s="17"/>
      <c r="G328" s="21"/>
      <c r="H328" s="21"/>
      <c r="I328" s="21"/>
      <c r="J328" s="21"/>
    </row>
    <row r="329" spans="5:10">
      <c r="E329" s="21"/>
      <c r="F329" s="17"/>
      <c r="G329" s="21"/>
      <c r="H329" s="21"/>
      <c r="I329" s="21"/>
      <c r="J329" s="21"/>
    </row>
    <row r="330" spans="5:10">
      <c r="E330" s="21"/>
      <c r="F330" s="17"/>
      <c r="G330" s="21"/>
      <c r="H330" s="21"/>
      <c r="I330" s="21"/>
      <c r="J330" s="21"/>
    </row>
    <row r="331" spans="5:10">
      <c r="E331" s="21"/>
      <c r="F331" s="17"/>
      <c r="G331" s="21"/>
      <c r="H331" s="21"/>
      <c r="I331" s="21"/>
      <c r="J331" s="21"/>
    </row>
    <row r="332" spans="5:10">
      <c r="E332" s="21"/>
      <c r="F332" s="17"/>
      <c r="G332" s="21"/>
      <c r="H332" s="21"/>
      <c r="I332" s="21"/>
      <c r="J332" s="21"/>
    </row>
    <row r="333" spans="5:10">
      <c r="E333" s="21"/>
      <c r="F333" s="17"/>
      <c r="G333" s="21"/>
      <c r="H333" s="21"/>
      <c r="I333" s="21"/>
      <c r="J333" s="21"/>
    </row>
    <row r="334" spans="5:10">
      <c r="E334" s="21"/>
      <c r="F334" s="17"/>
      <c r="G334" s="21"/>
      <c r="H334" s="21"/>
      <c r="I334" s="21"/>
      <c r="J334" s="21"/>
    </row>
    <row r="335" spans="5:10">
      <c r="E335" s="21"/>
      <c r="F335" s="17"/>
      <c r="G335" s="21"/>
      <c r="H335" s="21"/>
      <c r="I335" s="21"/>
      <c r="J335" s="21"/>
    </row>
    <row r="336" spans="5:10">
      <c r="E336" s="21"/>
      <c r="F336" s="17"/>
      <c r="G336" s="21"/>
      <c r="H336" s="21"/>
      <c r="I336" s="21"/>
      <c r="J336" s="21"/>
    </row>
    <row r="337" spans="5:10">
      <c r="E337" s="21"/>
      <c r="F337" s="17"/>
      <c r="G337" s="21"/>
      <c r="H337" s="21"/>
      <c r="I337" s="21"/>
      <c r="J337" s="21"/>
    </row>
    <row r="338" spans="5:10">
      <c r="E338" s="21"/>
      <c r="F338" s="17"/>
      <c r="G338" s="21"/>
      <c r="H338" s="21"/>
      <c r="I338" s="21"/>
      <c r="J338" s="21"/>
    </row>
    <row r="339" spans="5:10">
      <c r="E339" s="21"/>
      <c r="F339" s="17"/>
      <c r="G339" s="21"/>
      <c r="H339" s="21"/>
      <c r="I339" s="21"/>
      <c r="J339" s="21"/>
    </row>
    <row r="340" spans="5:10">
      <c r="E340" s="21"/>
      <c r="F340" s="17"/>
      <c r="G340" s="21"/>
      <c r="H340" s="21"/>
      <c r="I340" s="21"/>
      <c r="J340" s="21"/>
    </row>
    <row r="341" spans="5:10">
      <c r="E341" s="21"/>
      <c r="F341" s="17"/>
      <c r="G341" s="21"/>
      <c r="H341" s="21"/>
      <c r="I341" s="21"/>
      <c r="J341" s="21"/>
    </row>
    <row r="342" spans="5:10">
      <c r="E342" s="21"/>
      <c r="F342" s="17"/>
      <c r="G342" s="21"/>
      <c r="H342" s="21"/>
      <c r="I342" s="21"/>
      <c r="J342" s="21"/>
    </row>
    <row r="343" spans="5:10">
      <c r="E343" s="21"/>
      <c r="F343" s="17"/>
      <c r="G343" s="21"/>
      <c r="H343" s="21"/>
      <c r="I343" s="21"/>
      <c r="J343" s="21"/>
    </row>
    <row r="344" spans="5:10">
      <c r="E344" s="21"/>
      <c r="F344" s="17"/>
      <c r="G344" s="21"/>
      <c r="H344" s="21"/>
      <c r="I344" s="21"/>
      <c r="J344" s="21"/>
    </row>
    <row r="345" spans="5:10">
      <c r="E345" s="21"/>
      <c r="F345" s="17"/>
      <c r="G345" s="21"/>
      <c r="H345" s="21"/>
      <c r="I345" s="21"/>
      <c r="J345" s="21"/>
    </row>
    <row r="346" spans="5:10">
      <c r="E346" s="21"/>
      <c r="F346" s="17"/>
      <c r="G346" s="21"/>
      <c r="H346" s="21"/>
      <c r="I346" s="21"/>
      <c r="J346" s="21"/>
    </row>
    <row r="347" spans="5:10">
      <c r="E347" s="21"/>
      <c r="F347" s="17"/>
      <c r="G347" s="21"/>
      <c r="H347" s="21"/>
      <c r="I347" s="21"/>
      <c r="J347" s="21"/>
    </row>
    <row r="348" spans="5:10">
      <c r="E348" s="21"/>
      <c r="F348" s="17"/>
      <c r="G348" s="21"/>
      <c r="H348" s="21"/>
      <c r="I348" s="21"/>
      <c r="J348" s="21"/>
    </row>
    <row r="349" spans="5:10">
      <c r="E349" s="21"/>
      <c r="F349" s="17"/>
      <c r="G349" s="21"/>
      <c r="H349" s="21"/>
      <c r="I349" s="21"/>
      <c r="J349" s="21"/>
    </row>
    <row r="350" spans="5:10">
      <c r="E350" s="21"/>
      <c r="F350" s="17"/>
      <c r="G350" s="21"/>
      <c r="H350" s="21"/>
      <c r="I350" s="21"/>
      <c r="J350" s="21"/>
    </row>
    <row r="351" spans="5:10">
      <c r="E351" s="21"/>
      <c r="F351" s="17"/>
      <c r="G351" s="21"/>
      <c r="H351" s="21"/>
      <c r="I351" s="21"/>
      <c r="J351" s="21"/>
    </row>
    <row r="352" spans="5:10">
      <c r="E352" s="21"/>
      <c r="F352" s="17"/>
      <c r="G352" s="21"/>
      <c r="H352" s="21"/>
      <c r="I352" s="21"/>
      <c r="J352" s="21"/>
    </row>
    <row r="353" spans="5:10">
      <c r="E353" s="21"/>
      <c r="F353" s="17"/>
      <c r="G353" s="21"/>
      <c r="H353" s="21"/>
      <c r="I353" s="21"/>
      <c r="J353" s="21"/>
    </row>
    <row r="354" spans="5:10">
      <c r="E354" s="21"/>
      <c r="F354" s="17"/>
      <c r="G354" s="21"/>
      <c r="H354" s="21"/>
      <c r="I354" s="21"/>
      <c r="J354" s="21"/>
    </row>
    <row r="355" spans="5:10">
      <c r="E355" s="21"/>
      <c r="F355" s="17"/>
      <c r="G355" s="21"/>
      <c r="H355" s="21"/>
      <c r="I355" s="21"/>
      <c r="J355" s="21"/>
    </row>
    <row r="356" spans="5:10">
      <c r="E356" s="21"/>
      <c r="F356" s="17"/>
      <c r="G356" s="21"/>
      <c r="H356" s="21"/>
      <c r="I356" s="21"/>
      <c r="J356" s="21"/>
    </row>
    <row r="357" spans="5:10">
      <c r="E357" s="21"/>
      <c r="F357" s="17"/>
      <c r="G357" s="21"/>
      <c r="H357" s="21"/>
      <c r="I357" s="21"/>
      <c r="J357" s="21"/>
    </row>
    <row r="358" spans="5:10">
      <c r="E358" s="21"/>
      <c r="F358" s="17"/>
      <c r="G358" s="21"/>
      <c r="H358" s="21"/>
      <c r="I358" s="21"/>
      <c r="J358" s="21"/>
    </row>
    <row r="359" spans="5:10">
      <c r="E359" s="21"/>
      <c r="F359" s="17"/>
      <c r="G359" s="21"/>
      <c r="H359" s="21"/>
      <c r="I359" s="21"/>
      <c r="J359" s="21"/>
    </row>
    <row r="360" spans="5:10">
      <c r="E360" s="21"/>
      <c r="F360" s="17"/>
      <c r="G360" s="21"/>
      <c r="H360" s="21"/>
      <c r="I360" s="21"/>
      <c r="J360" s="21"/>
    </row>
    <row r="361" spans="5:10">
      <c r="E361" s="21"/>
      <c r="F361" s="17"/>
      <c r="G361" s="21"/>
      <c r="H361" s="21"/>
      <c r="I361" s="21"/>
      <c r="J361" s="21"/>
    </row>
    <row r="362" spans="5:10">
      <c r="E362" s="21"/>
      <c r="F362" s="17"/>
      <c r="G362" s="21"/>
      <c r="H362" s="21"/>
      <c r="I362" s="21"/>
      <c r="J362" s="21"/>
    </row>
    <row r="363" spans="5:10">
      <c r="E363" s="21"/>
      <c r="F363" s="17"/>
      <c r="G363" s="21"/>
      <c r="H363" s="21"/>
      <c r="I363" s="21"/>
      <c r="J363" s="21"/>
    </row>
    <row r="364" spans="5:10">
      <c r="E364" s="21"/>
      <c r="F364" s="17"/>
      <c r="G364" s="21"/>
      <c r="H364" s="21"/>
      <c r="I364" s="21"/>
      <c r="J364" s="21"/>
    </row>
    <row r="365" spans="5:10">
      <c r="E365" s="21"/>
      <c r="F365" s="17"/>
      <c r="G365" s="21"/>
      <c r="H365" s="21"/>
      <c r="I365" s="21"/>
      <c r="J365" s="21"/>
    </row>
    <row r="366" spans="5:10">
      <c r="E366" s="21"/>
      <c r="F366" s="17"/>
      <c r="G366" s="21"/>
      <c r="H366" s="21"/>
      <c r="I366" s="21"/>
      <c r="J366" s="21"/>
    </row>
    <row r="367" spans="5:10">
      <c r="E367" s="21"/>
      <c r="F367" s="17"/>
      <c r="G367" s="21"/>
      <c r="H367" s="21"/>
      <c r="I367" s="21"/>
      <c r="J367" s="21"/>
    </row>
    <row r="368" spans="5:10">
      <c r="E368" s="21"/>
      <c r="F368" s="17"/>
      <c r="G368" s="21"/>
      <c r="H368" s="21"/>
      <c r="I368" s="21"/>
      <c r="J368" s="21"/>
    </row>
    <row r="369" spans="5:10">
      <c r="E369" s="21"/>
      <c r="F369" s="17"/>
      <c r="G369" s="21"/>
      <c r="H369" s="21"/>
      <c r="I369" s="21"/>
      <c r="J369" s="21"/>
    </row>
    <row r="370" spans="5:10">
      <c r="E370" s="21"/>
      <c r="F370" s="17"/>
      <c r="G370" s="21"/>
      <c r="H370" s="21"/>
      <c r="I370" s="21"/>
      <c r="J370" s="21"/>
    </row>
    <row r="371" spans="5:10">
      <c r="E371" s="21"/>
      <c r="F371" s="17"/>
      <c r="G371" s="21"/>
      <c r="H371" s="21"/>
      <c r="I371" s="21"/>
      <c r="J371" s="21"/>
    </row>
    <row r="372" spans="5:10">
      <c r="E372" s="21"/>
      <c r="F372" s="17"/>
      <c r="G372" s="21"/>
      <c r="H372" s="21"/>
      <c r="I372" s="21"/>
      <c r="J372" s="21"/>
    </row>
    <row r="373" spans="5:10">
      <c r="E373" s="21"/>
      <c r="F373" s="17"/>
      <c r="G373" s="21"/>
      <c r="H373" s="21"/>
      <c r="I373" s="21"/>
      <c r="J373" s="21"/>
    </row>
    <row r="374" spans="5:10">
      <c r="E374" s="21"/>
      <c r="F374" s="17"/>
      <c r="G374" s="21"/>
      <c r="H374" s="21"/>
      <c r="I374" s="21"/>
      <c r="J374" s="21"/>
    </row>
    <row r="375" spans="5:10">
      <c r="E375" s="21"/>
      <c r="F375" s="17"/>
      <c r="G375" s="21"/>
      <c r="H375" s="21"/>
      <c r="I375" s="21"/>
      <c r="J375" s="21"/>
    </row>
    <row r="376" spans="5:10">
      <c r="E376" s="21"/>
      <c r="F376" s="17"/>
      <c r="G376" s="21"/>
      <c r="H376" s="21"/>
      <c r="I376" s="21"/>
      <c r="J376" s="21"/>
    </row>
    <row r="377" spans="5:10">
      <c r="E377" s="21"/>
      <c r="F377" s="17"/>
      <c r="G377" s="21"/>
      <c r="H377" s="21"/>
      <c r="I377" s="21"/>
      <c r="J377" s="21"/>
    </row>
    <row r="378" spans="5:10">
      <c r="E378" s="21"/>
      <c r="F378" s="17"/>
      <c r="G378" s="21"/>
      <c r="H378" s="21"/>
      <c r="I378" s="21"/>
      <c r="J378" s="21"/>
    </row>
    <row r="379" spans="5:10">
      <c r="E379" s="21"/>
      <c r="F379" s="17"/>
      <c r="G379" s="21"/>
      <c r="H379" s="21"/>
      <c r="I379" s="21"/>
      <c r="J379" s="21"/>
    </row>
    <row r="380" spans="5:10">
      <c r="E380" s="21"/>
      <c r="F380" s="17"/>
      <c r="G380" s="21"/>
      <c r="H380" s="21"/>
      <c r="I380" s="21"/>
      <c r="J380" s="21"/>
    </row>
    <row r="381" spans="5:10">
      <c r="E381" s="21"/>
      <c r="F381" s="17"/>
      <c r="G381" s="21"/>
      <c r="H381" s="21"/>
      <c r="I381" s="21"/>
      <c r="J381" s="21"/>
    </row>
    <row r="382" spans="5:10">
      <c r="E382" s="21"/>
      <c r="F382" s="17"/>
      <c r="G382" s="21"/>
      <c r="H382" s="21"/>
      <c r="I382" s="21"/>
      <c r="J382" s="21"/>
    </row>
    <row r="383" spans="5:10">
      <c r="E383" s="21"/>
      <c r="F383" s="17"/>
      <c r="G383" s="21"/>
      <c r="H383" s="21"/>
      <c r="I383" s="21"/>
      <c r="J383" s="21"/>
    </row>
    <row r="384" spans="5:10">
      <c r="E384" s="21"/>
      <c r="F384" s="17"/>
      <c r="G384" s="21"/>
      <c r="H384" s="21"/>
      <c r="I384" s="21"/>
      <c r="J384" s="21"/>
    </row>
    <row r="385" spans="5:10">
      <c r="E385" s="21"/>
      <c r="F385" s="17"/>
      <c r="G385" s="21"/>
      <c r="H385" s="21"/>
      <c r="I385" s="21"/>
      <c r="J385" s="21"/>
    </row>
    <row r="386" spans="5:10">
      <c r="E386" s="21"/>
      <c r="F386" s="17"/>
      <c r="G386" s="21"/>
      <c r="H386" s="21"/>
      <c r="I386" s="21"/>
      <c r="J386" s="21"/>
    </row>
    <row r="387" spans="5:10">
      <c r="E387" s="21"/>
      <c r="F387" s="17"/>
      <c r="G387" s="21"/>
      <c r="H387" s="21"/>
      <c r="I387" s="21"/>
      <c r="J387" s="21"/>
    </row>
    <row r="388" spans="5:10">
      <c r="E388" s="21"/>
      <c r="F388" s="17"/>
      <c r="G388" s="21"/>
      <c r="H388" s="21"/>
      <c r="I388" s="21"/>
      <c r="J388" s="21"/>
    </row>
    <row r="389" spans="5:10">
      <c r="E389" s="21"/>
      <c r="F389" s="17"/>
      <c r="G389" s="21"/>
      <c r="H389" s="21"/>
      <c r="I389" s="21"/>
      <c r="J389" s="21"/>
    </row>
    <row r="390" spans="5:10">
      <c r="E390" s="21"/>
      <c r="F390" s="17"/>
      <c r="G390" s="21"/>
      <c r="H390" s="21"/>
      <c r="I390" s="21"/>
      <c r="J390" s="21"/>
    </row>
    <row r="391" spans="5:10">
      <c r="E391" s="21"/>
      <c r="F391" s="17"/>
      <c r="G391" s="21"/>
      <c r="H391" s="21"/>
      <c r="I391" s="21"/>
      <c r="J391" s="21"/>
    </row>
    <row r="392" spans="5:10">
      <c r="E392" s="21"/>
      <c r="F392" s="17"/>
      <c r="G392" s="21"/>
      <c r="H392" s="21"/>
      <c r="I392" s="21"/>
      <c r="J392" s="21"/>
    </row>
    <row r="393" spans="5:10">
      <c r="E393" s="21"/>
      <c r="F393" s="17"/>
      <c r="G393" s="21"/>
      <c r="H393" s="21"/>
      <c r="I393" s="21"/>
      <c r="J393" s="21"/>
    </row>
    <row r="394" spans="5:10">
      <c r="E394" s="21"/>
      <c r="F394" s="17"/>
      <c r="G394" s="21"/>
      <c r="H394" s="21"/>
      <c r="I394" s="21"/>
      <c r="J394" s="21"/>
    </row>
    <row r="395" spans="5:10">
      <c r="E395" s="21"/>
      <c r="F395" s="17"/>
      <c r="G395" s="21"/>
      <c r="H395" s="21"/>
      <c r="I395" s="21"/>
      <c r="J395" s="21"/>
    </row>
    <row r="396" spans="5:10">
      <c r="E396" s="21"/>
      <c r="F396" s="17"/>
      <c r="G396" s="21"/>
      <c r="H396" s="21"/>
      <c r="I396" s="21"/>
      <c r="J396" s="21"/>
    </row>
    <row r="397" spans="5:10">
      <c r="E397" s="21"/>
      <c r="F397" s="17"/>
      <c r="G397" s="21"/>
      <c r="H397" s="21"/>
      <c r="I397" s="21"/>
      <c r="J397" s="21"/>
    </row>
    <row r="398" spans="5:10">
      <c r="E398" s="21"/>
      <c r="F398" s="17"/>
      <c r="G398" s="21"/>
      <c r="H398" s="21"/>
      <c r="I398" s="21"/>
      <c r="J398" s="21"/>
    </row>
    <row r="399" spans="5:10">
      <c r="E399" s="21"/>
      <c r="F399" s="17"/>
      <c r="G399" s="21"/>
      <c r="H399" s="21"/>
      <c r="I399" s="21"/>
      <c r="J399" s="21"/>
    </row>
    <row r="400" spans="5:10">
      <c r="E400" s="21"/>
      <c r="F400" s="17"/>
      <c r="G400" s="21"/>
      <c r="H400" s="21"/>
      <c r="I400" s="21"/>
      <c r="J400" s="21"/>
    </row>
    <row r="401" spans="5:10">
      <c r="E401" s="21"/>
      <c r="F401" s="17"/>
      <c r="G401" s="21"/>
      <c r="H401" s="21"/>
      <c r="I401" s="21"/>
      <c r="J401" s="21"/>
    </row>
    <row r="402" spans="5:10">
      <c r="E402" s="21"/>
      <c r="F402" s="17"/>
      <c r="G402" s="21"/>
      <c r="H402" s="21"/>
      <c r="I402" s="21"/>
      <c r="J402" s="21"/>
    </row>
    <row r="403" spans="5:10">
      <c r="E403" s="21"/>
      <c r="F403" s="17"/>
      <c r="G403" s="21"/>
      <c r="H403" s="21"/>
      <c r="I403" s="21"/>
      <c r="J403" s="21"/>
    </row>
    <row r="404" spans="5:10">
      <c r="E404" s="21"/>
      <c r="F404" s="17"/>
      <c r="G404" s="21"/>
      <c r="H404" s="21"/>
      <c r="I404" s="21"/>
      <c r="J404" s="21"/>
    </row>
    <row r="405" spans="5:10">
      <c r="E405" s="21"/>
      <c r="F405" s="17"/>
      <c r="G405" s="21"/>
      <c r="H405" s="21"/>
      <c r="I405" s="21"/>
      <c r="J405" s="21"/>
    </row>
    <row r="406" spans="5:10">
      <c r="E406" s="21"/>
      <c r="F406" s="17"/>
      <c r="G406" s="21"/>
      <c r="H406" s="21"/>
      <c r="I406" s="21"/>
      <c r="J406" s="21"/>
    </row>
    <row r="407" spans="5:10">
      <c r="E407" s="21"/>
      <c r="F407" s="17"/>
      <c r="G407" s="21"/>
      <c r="H407" s="21"/>
      <c r="I407" s="21"/>
      <c r="J407" s="21"/>
    </row>
    <row r="408" spans="5:10">
      <c r="E408" s="21"/>
      <c r="F408" s="17"/>
      <c r="G408" s="21"/>
      <c r="H408" s="21"/>
      <c r="I408" s="21"/>
      <c r="J408" s="21"/>
    </row>
    <row r="409" spans="5:10">
      <c r="E409" s="21"/>
      <c r="F409" s="17"/>
      <c r="G409" s="21"/>
      <c r="H409" s="21"/>
      <c r="I409" s="21"/>
      <c r="J409" s="21"/>
    </row>
    <row r="410" spans="5:10">
      <c r="E410" s="21"/>
      <c r="F410" s="17"/>
      <c r="G410" s="21"/>
      <c r="H410" s="21"/>
      <c r="I410" s="21"/>
      <c r="J410" s="21"/>
    </row>
    <row r="411" spans="5:10">
      <c r="E411" s="21"/>
      <c r="F411" s="17"/>
      <c r="G411" s="21"/>
      <c r="H411" s="21"/>
      <c r="I411" s="21"/>
      <c r="J411" s="21"/>
    </row>
    <row r="412" spans="5:10">
      <c r="E412" s="21"/>
      <c r="F412" s="17"/>
      <c r="G412" s="21"/>
      <c r="H412" s="21"/>
      <c r="I412" s="21"/>
      <c r="J412" s="21"/>
    </row>
    <row r="413" spans="5:10">
      <c r="E413" s="21"/>
      <c r="F413" s="17"/>
      <c r="G413" s="21"/>
      <c r="H413" s="21"/>
      <c r="I413" s="21"/>
      <c r="J413" s="21"/>
    </row>
    <row r="414" spans="5:10">
      <c r="E414" s="21"/>
      <c r="F414" s="17"/>
      <c r="G414" s="21"/>
      <c r="H414" s="21"/>
      <c r="I414" s="21"/>
      <c r="J414" s="21"/>
    </row>
    <row r="415" spans="5:10">
      <c r="E415" s="21"/>
      <c r="F415" s="17"/>
      <c r="G415" s="21"/>
      <c r="H415" s="21"/>
      <c r="I415" s="21"/>
      <c r="J415" s="21"/>
    </row>
    <row r="416" spans="5:10">
      <c r="E416" s="21"/>
      <c r="F416" s="17"/>
      <c r="G416" s="21"/>
      <c r="H416" s="21"/>
      <c r="I416" s="21"/>
      <c r="J416" s="21"/>
    </row>
    <row r="417" spans="5:10">
      <c r="E417" s="21"/>
      <c r="F417" s="17"/>
      <c r="G417" s="21"/>
      <c r="H417" s="21"/>
      <c r="I417" s="21"/>
      <c r="J417" s="21"/>
    </row>
    <row r="418" spans="5:10">
      <c r="E418" s="21"/>
      <c r="F418" s="17"/>
      <c r="G418" s="21"/>
      <c r="H418" s="21"/>
      <c r="I418" s="21"/>
      <c r="J418" s="21"/>
    </row>
    <row r="419" spans="5:10">
      <c r="E419" s="21"/>
      <c r="F419" s="17"/>
      <c r="G419" s="21"/>
      <c r="H419" s="21"/>
      <c r="I419" s="21"/>
      <c r="J419" s="21"/>
    </row>
    <row r="420" spans="5:10">
      <c r="E420" s="21"/>
      <c r="F420" s="17"/>
      <c r="G420" s="21"/>
      <c r="H420" s="21"/>
      <c r="I420" s="21"/>
      <c r="J420" s="21"/>
    </row>
    <row r="421" spans="5:10">
      <c r="E421" s="21"/>
      <c r="F421" s="17"/>
      <c r="G421" s="21"/>
      <c r="H421" s="21"/>
      <c r="I421" s="21"/>
      <c r="J421" s="21"/>
    </row>
    <row r="422" spans="5:10">
      <c r="E422" s="21"/>
      <c r="F422" s="17"/>
      <c r="G422" s="21"/>
      <c r="H422" s="21"/>
      <c r="I422" s="21"/>
      <c r="J422" s="21"/>
    </row>
    <row r="423" spans="5:10">
      <c r="E423" s="21"/>
      <c r="F423" s="17"/>
      <c r="G423" s="21"/>
      <c r="H423" s="21"/>
      <c r="I423" s="21"/>
      <c r="J423" s="21"/>
    </row>
    <row r="424" spans="5:10">
      <c r="E424" s="21"/>
      <c r="F424" s="17"/>
      <c r="G424" s="21"/>
      <c r="H424" s="21"/>
      <c r="I424" s="21"/>
      <c r="J424" s="21"/>
    </row>
    <row r="425" spans="5:10">
      <c r="E425" s="21"/>
      <c r="F425" s="17"/>
      <c r="G425" s="21"/>
      <c r="H425" s="21"/>
      <c r="I425" s="21"/>
      <c r="J425" s="21"/>
    </row>
    <row r="426" spans="5:10">
      <c r="E426" s="21"/>
      <c r="F426" s="17"/>
      <c r="G426" s="21"/>
      <c r="H426" s="21"/>
      <c r="I426" s="21"/>
      <c r="J426" s="21"/>
    </row>
    <row r="427" spans="5:10">
      <c r="E427" s="21"/>
      <c r="F427" s="17"/>
      <c r="G427" s="21"/>
      <c r="H427" s="21"/>
      <c r="I427" s="21"/>
      <c r="J427" s="21"/>
    </row>
    <row r="428" spans="5:10">
      <c r="E428" s="21"/>
      <c r="F428" s="17"/>
      <c r="G428" s="21"/>
      <c r="H428" s="21"/>
      <c r="I428" s="21"/>
      <c r="J428" s="21"/>
    </row>
    <row r="429" spans="5:10">
      <c r="E429" s="21"/>
      <c r="F429" s="17"/>
      <c r="G429" s="21"/>
      <c r="H429" s="21"/>
      <c r="I429" s="21"/>
      <c r="J429" s="21"/>
    </row>
    <row r="430" spans="5:10">
      <c r="E430" s="21"/>
      <c r="F430" s="17"/>
      <c r="G430" s="21"/>
      <c r="H430" s="21"/>
      <c r="I430" s="21"/>
      <c r="J430" s="21"/>
    </row>
    <row r="431" spans="5:10">
      <c r="E431" s="21"/>
      <c r="F431" s="17"/>
      <c r="G431" s="21"/>
      <c r="H431" s="21"/>
      <c r="I431" s="21"/>
      <c r="J431" s="21"/>
    </row>
    <row r="432" spans="5: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sheetData>
  <dataConsolidate/>
  <mergeCells count="48">
    <mergeCell ref="H270:H271"/>
    <mergeCell ref="I270:I271"/>
    <mergeCell ref="A272:B272"/>
    <mergeCell ref="A270:B271"/>
    <mergeCell ref="C270:D271"/>
    <mergeCell ref="E270:E271"/>
    <mergeCell ref="F270:F271"/>
    <mergeCell ref="G270:G271"/>
    <mergeCell ref="Z170:AB170"/>
    <mergeCell ref="Z171:AG171"/>
    <mergeCell ref="B190:D190"/>
    <mergeCell ref="B195:D195"/>
    <mergeCell ref="B199:D199"/>
    <mergeCell ref="B6:D6"/>
    <mergeCell ref="A1:J1"/>
    <mergeCell ref="A2:J2"/>
    <mergeCell ref="B3:D3"/>
    <mergeCell ref="B4:D4"/>
    <mergeCell ref="B5:D5"/>
    <mergeCell ref="Z167:AG167"/>
    <mergeCell ref="AH120:AO120"/>
    <mergeCell ref="B7:D7"/>
    <mergeCell ref="A9:A11"/>
    <mergeCell ref="B9:B10"/>
    <mergeCell ref="C9:C10"/>
    <mergeCell ref="A13:J13"/>
    <mergeCell ref="T15:X15"/>
    <mergeCell ref="Z120:AF120"/>
    <mergeCell ref="AH123:AJ123"/>
    <mergeCell ref="S160:U161"/>
    <mergeCell ref="T69:X69"/>
    <mergeCell ref="T95:X95"/>
    <mergeCell ref="T120:X120"/>
    <mergeCell ref="M165:T165"/>
    <mergeCell ref="M166:O166"/>
    <mergeCell ref="M167:O167"/>
    <mergeCell ref="B203:D203"/>
    <mergeCell ref="B207:D207"/>
    <mergeCell ref="A266:B266"/>
    <mergeCell ref="A267:B267"/>
    <mergeCell ref="B217:D217"/>
    <mergeCell ref="L257:R258"/>
    <mergeCell ref="B264:D264"/>
    <mergeCell ref="B225:C225"/>
    <mergeCell ref="B226:C226"/>
    <mergeCell ref="B227:C227"/>
    <mergeCell ref="B237:D237"/>
    <mergeCell ref="B255:D255"/>
  </mergeCells>
  <dataValidations count="3">
    <dataValidation type="list" allowBlank="1" showInputMessage="1" showErrorMessage="1" sqref="B19 B25 B31 B37 B43 B49 B55 B61 B74 B81 B88 B99 B106 B113 B126 B133 B140 B147 B154 B166 B171 B176 B194 B198 B202 B206 A210:A216 D259:D263 D221:D223 D225:D227 D229:D230 D232:D236 D240 D242:D244 D246:D247 D249:D253" xr:uid="{00000000-0002-0000-2000-000000000000}">
      <formula1>$U$1:$U$3</formula1>
    </dataValidation>
    <dataValidation type="list" allowBlank="1" showInputMessage="1" showErrorMessage="1" promptTitle="College" prompt="Choose college for graduate student.  If tuition is not allowed by sponsor, choose Not Allowed." sqref="C132:C136 C139:C143 C146:C150 C153:C157 C125:C129" xr:uid="{00000000-0002-0000-2000-000001000000}">
      <formula1>$AH$126:$AH$161</formula1>
    </dataValidation>
    <dataValidation allowBlank="1" sqref="B228:B236" xr:uid="{00000000-0002-0000-2000-000002000000}"/>
  </dataValidations>
  <pageMargins left="0.25" right="0.25" top="0.75" bottom="0.75" header="0.3" footer="0.3"/>
  <pageSetup scale="89"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pageSetUpPr fitToPage="1"/>
  </sheetPr>
  <dimension ref="A1:AR542"/>
  <sheetViews>
    <sheetView zoomScale="90" zoomScaleNormal="90" workbookViewId="0">
      <selection sqref="A1:O1"/>
    </sheetView>
  </sheetViews>
  <sheetFormatPr defaultColWidth="9.109375" defaultRowHeight="13.2"/>
  <cols>
    <col min="1" max="1" width="30.109375" customWidth="1"/>
    <col min="2" max="2" width="24" customWidth="1"/>
    <col min="3" max="3" width="35.44140625" bestFit="1" customWidth="1"/>
    <col min="4" max="4" width="15.5546875" customWidth="1"/>
    <col min="5" max="5" width="14.6640625" customWidth="1"/>
    <col min="6" max="6" width="14.6640625" style="4" customWidth="1"/>
    <col min="7" max="10" width="14.6640625" customWidth="1"/>
    <col min="11" max="11" width="10.33203125" customWidth="1"/>
    <col min="12" max="12" width="15.6640625" customWidth="1"/>
    <col min="13" max="13" width="16.5546875" customWidth="1"/>
    <col min="14" max="25" width="10.6640625" customWidth="1"/>
    <col min="26" max="26" width="17.88671875" customWidth="1"/>
    <col min="27" max="27" width="18.109375" customWidth="1"/>
    <col min="28" max="33" width="10.6640625" customWidth="1"/>
    <col min="34" max="34" width="36.6640625" bestFit="1" customWidth="1"/>
  </cols>
  <sheetData>
    <row r="1" spans="1:24" s="111" customFormat="1" ht="17.399999999999999">
      <c r="A1" s="611" t="s">
        <v>200</v>
      </c>
      <c r="B1" s="611"/>
      <c r="C1" s="611"/>
      <c r="D1" s="611"/>
      <c r="E1" s="611"/>
      <c r="F1" s="611"/>
      <c r="G1" s="611"/>
      <c r="H1" s="611"/>
      <c r="I1" s="611"/>
      <c r="J1" s="611"/>
      <c r="K1" s="108"/>
      <c r="M1" s="565"/>
      <c r="N1" s="110"/>
      <c r="O1" s="110"/>
      <c r="P1" s="109"/>
      <c r="U1" s="111" t="s">
        <v>328</v>
      </c>
    </row>
    <row r="2" spans="1:24" s="111" customFormat="1" ht="15">
      <c r="A2" s="697" t="s">
        <v>110</v>
      </c>
      <c r="B2" s="697"/>
      <c r="C2" s="697"/>
      <c r="D2" s="697"/>
      <c r="E2" s="697"/>
      <c r="F2" s="697"/>
      <c r="G2" s="697"/>
      <c r="H2" s="697"/>
      <c r="I2" s="697"/>
      <c r="J2" s="697"/>
      <c r="K2" s="1"/>
      <c r="L2" s="1"/>
      <c r="M2" s="1"/>
      <c r="N2" s="1"/>
      <c r="O2" s="1"/>
      <c r="P2" s="1"/>
      <c r="Q2" s="1"/>
      <c r="U2" s="111" t="s">
        <v>329</v>
      </c>
    </row>
    <row r="3" spans="1:24" s="111" customFormat="1" ht="15.6">
      <c r="A3" s="108" t="s">
        <v>79</v>
      </c>
      <c r="B3" s="643">
        <v>2104048</v>
      </c>
      <c r="C3" s="643"/>
      <c r="D3" s="643"/>
      <c r="G3" s="108"/>
      <c r="I3" s="108"/>
      <c r="J3" s="130"/>
      <c r="K3" s="108"/>
      <c r="L3" s="110"/>
      <c r="M3" s="110"/>
      <c r="N3" s="110"/>
      <c r="O3" s="110"/>
      <c r="P3" s="110"/>
      <c r="Q3" s="109"/>
      <c r="U3" s="111" t="s">
        <v>330</v>
      </c>
    </row>
    <row r="4" spans="1:24" s="111" customFormat="1" ht="15.6">
      <c r="A4" s="108" t="s">
        <v>70</v>
      </c>
      <c r="B4" s="681" t="s">
        <v>346</v>
      </c>
      <c r="C4" s="681"/>
      <c r="D4" s="681"/>
    </row>
    <row r="5" spans="1:24" s="111" customFormat="1" ht="15.6">
      <c r="A5" s="108" t="s">
        <v>84</v>
      </c>
      <c r="B5" s="681" t="s">
        <v>344</v>
      </c>
      <c r="C5" s="681"/>
      <c r="D5" s="681"/>
      <c r="F5" s="109"/>
      <c r="K5" s="108"/>
    </row>
    <row r="6" spans="1:24" s="111" customFormat="1" ht="15.6">
      <c r="A6" s="108" t="s">
        <v>182</v>
      </c>
      <c r="B6" s="609"/>
      <c r="C6" s="609"/>
      <c r="D6" s="609"/>
      <c r="K6" s="108"/>
    </row>
    <row r="7" spans="1:24" s="111" customFormat="1" ht="15.6">
      <c r="A7" s="108" t="s">
        <v>248</v>
      </c>
      <c r="B7" s="644"/>
      <c r="C7" s="644"/>
      <c r="D7" s="644"/>
      <c r="K7" s="108"/>
    </row>
    <row r="8" spans="1:24" s="111" customFormat="1" ht="15.6">
      <c r="A8" s="108"/>
      <c r="B8" s="130"/>
      <c r="C8" s="130"/>
      <c r="D8" s="130"/>
      <c r="F8" s="109"/>
      <c r="K8" s="108"/>
      <c r="L8" s="293"/>
    </row>
    <row r="9" spans="1:24" s="111" customFormat="1" ht="15.6">
      <c r="A9" s="683" t="s">
        <v>331</v>
      </c>
      <c r="B9" s="684" t="s">
        <v>332</v>
      </c>
      <c r="C9" s="684" t="s">
        <v>333</v>
      </c>
      <c r="D9" s="130"/>
      <c r="F9" s="109"/>
      <c r="K9" s="108"/>
      <c r="L9" s="293"/>
    </row>
    <row r="10" spans="1:24" s="111" customFormat="1" ht="15.6">
      <c r="A10" s="683"/>
      <c r="B10" s="684"/>
      <c r="C10" s="684"/>
      <c r="D10" s="130"/>
      <c r="F10" s="109"/>
      <c r="K10" s="108"/>
      <c r="L10" s="293"/>
    </row>
    <row r="11" spans="1:24" s="111" customFormat="1" ht="15.6">
      <c r="A11" s="683"/>
      <c r="B11" s="493">
        <f>J19+J22</f>
        <v>0</v>
      </c>
      <c r="C11" s="493">
        <v>0</v>
      </c>
      <c r="D11" s="495"/>
      <c r="F11" s="109"/>
      <c r="K11" s="108"/>
      <c r="L11" s="293"/>
    </row>
    <row r="12" spans="1:24" s="111" customFormat="1" ht="16.2" thickBot="1">
      <c r="A12" s="108"/>
      <c r="B12" s="130"/>
      <c r="C12" s="130"/>
      <c r="D12" s="130"/>
      <c r="F12" s="109"/>
      <c r="K12" s="108"/>
      <c r="L12" s="293"/>
    </row>
    <row r="13" spans="1:24" ht="15" customHeight="1" thickBot="1">
      <c r="A13" s="612" t="s">
        <v>183</v>
      </c>
      <c r="B13" s="612"/>
      <c r="C13" s="612"/>
      <c r="D13" s="612"/>
      <c r="E13" s="612"/>
      <c r="F13" s="612"/>
      <c r="G13" s="612"/>
      <c r="H13" s="612"/>
      <c r="I13" s="612"/>
      <c r="J13" s="612"/>
      <c r="K13" s="107"/>
      <c r="M13" s="37" t="s">
        <v>74</v>
      </c>
      <c r="N13" s="38"/>
      <c r="O13" s="39"/>
      <c r="P13" s="225">
        <f>'Cumulative Budget Request '!Q6</f>
        <v>566</v>
      </c>
    </row>
    <row r="14" spans="1:24" ht="13.8" thickBot="1">
      <c r="J14" s="33"/>
      <c r="M14" s="40" t="s">
        <v>75</v>
      </c>
      <c r="N14" s="41"/>
      <c r="O14" s="41"/>
      <c r="P14" s="226">
        <f>'Cumulative Budget Request '!Q7</f>
        <v>0.03</v>
      </c>
    </row>
    <row r="15" spans="1:24">
      <c r="A15" s="1" t="s">
        <v>16</v>
      </c>
      <c r="C15" s="58"/>
      <c r="D15" s="58"/>
      <c r="E15" s="8"/>
      <c r="F15" s="8"/>
      <c r="G15" s="8"/>
      <c r="H15" s="8"/>
      <c r="I15" s="8"/>
      <c r="J15" s="45"/>
      <c r="L15" s="58" t="s">
        <v>118</v>
      </c>
      <c r="M15" s="71" t="s">
        <v>80</v>
      </c>
      <c r="N15" s="71"/>
      <c r="O15" s="71" t="s">
        <v>245</v>
      </c>
      <c r="P15" s="71" t="s">
        <v>108</v>
      </c>
      <c r="Q15" s="71" t="s">
        <v>18</v>
      </c>
      <c r="R15" s="71"/>
      <c r="T15" s="660" t="s">
        <v>116</v>
      </c>
      <c r="U15" s="660"/>
      <c r="V15" s="660"/>
      <c r="W15" s="660"/>
      <c r="X15" s="660"/>
    </row>
    <row r="16" spans="1:24">
      <c r="A16" s="1" t="s">
        <v>17</v>
      </c>
      <c r="C16" s="92"/>
      <c r="D16" s="92"/>
      <c r="E16" s="18" t="s">
        <v>2</v>
      </c>
      <c r="F16" s="18" t="s">
        <v>3</v>
      </c>
      <c r="G16" s="18" t="s">
        <v>4</v>
      </c>
      <c r="H16" s="18" t="s">
        <v>8</v>
      </c>
      <c r="I16" s="18" t="s">
        <v>9</v>
      </c>
      <c r="J16" s="46" t="s">
        <v>1</v>
      </c>
      <c r="L16" s="78" t="s">
        <v>117</v>
      </c>
      <c r="M16" s="46" t="s">
        <v>15</v>
      </c>
      <c r="N16" s="46" t="s">
        <v>245</v>
      </c>
      <c r="O16" s="46" t="s">
        <v>101</v>
      </c>
      <c r="P16" s="46" t="s">
        <v>109</v>
      </c>
      <c r="Q16" s="46" t="s">
        <v>111</v>
      </c>
      <c r="R16" s="46" t="s">
        <v>101</v>
      </c>
      <c r="S16" s="23"/>
      <c r="T16" s="24" t="s">
        <v>31</v>
      </c>
      <c r="U16" s="15" t="s">
        <v>32</v>
      </c>
      <c r="V16" s="15" t="s">
        <v>33</v>
      </c>
      <c r="W16" s="15" t="s">
        <v>34</v>
      </c>
      <c r="X16" s="15" t="s">
        <v>35</v>
      </c>
    </row>
    <row r="17" spans="1:28">
      <c r="A17" s="58" t="s">
        <v>61</v>
      </c>
      <c r="B17" s="58" t="s">
        <v>62</v>
      </c>
      <c r="D17" s="4"/>
      <c r="E17" s="3"/>
      <c r="F17" s="3"/>
      <c r="G17" s="3"/>
      <c r="H17" s="3"/>
      <c r="I17" s="3"/>
      <c r="J17" s="47"/>
      <c r="L17" s="24"/>
      <c r="M17" s="63"/>
      <c r="N17" s="63"/>
      <c r="O17" s="63"/>
      <c r="P17" s="229"/>
      <c r="Q17" s="63"/>
      <c r="R17" s="229"/>
      <c r="S17" s="3"/>
      <c r="T17" s="24"/>
      <c r="U17" s="15"/>
      <c r="V17" s="15"/>
      <c r="W17" s="15"/>
      <c r="X17" s="15"/>
      <c r="Y17" s="4"/>
      <c r="Z17" s="4"/>
      <c r="AA17" s="4"/>
      <c r="AB17" s="4"/>
    </row>
    <row r="18" spans="1:28">
      <c r="A18" s="103"/>
      <c r="B18" s="15" t="s">
        <v>334</v>
      </c>
      <c r="D18" s="34" t="s">
        <v>121</v>
      </c>
      <c r="E18" s="100">
        <f>ROUND($Q18*$R18,6)</f>
        <v>0</v>
      </c>
      <c r="F18" s="100">
        <f>ROUND($Q19*$R19,6)</f>
        <v>0</v>
      </c>
      <c r="G18" s="100">
        <f>ROUND($Q20*$R20,6)</f>
        <v>0</v>
      </c>
      <c r="H18" s="100">
        <f>ROUND($Q21*$R21,6)</f>
        <v>0</v>
      </c>
      <c r="I18" s="100">
        <f>ROUND($Q22*$R22,6)</f>
        <v>0</v>
      </c>
      <c r="J18" s="47"/>
      <c r="L18" s="150">
        <v>0</v>
      </c>
      <c r="M18" s="230">
        <f>ROUND(L18/12,2)</f>
        <v>0</v>
      </c>
      <c r="N18" s="230">
        <v>0</v>
      </c>
      <c r="O18" s="224">
        <v>0</v>
      </c>
      <c r="P18" s="227">
        <v>1.03</v>
      </c>
      <c r="Q18" s="228">
        <v>0</v>
      </c>
      <c r="R18" s="224">
        <v>12</v>
      </c>
      <c r="S18" s="3"/>
      <c r="T18" s="25" t="e">
        <f>(E20+E21)/E19</f>
        <v>#DIV/0!</v>
      </c>
      <c r="U18" s="25" t="e">
        <f>(F20+F21)/F19</f>
        <v>#DIV/0!</v>
      </c>
      <c r="V18" s="25" t="e">
        <f>(G20+G21)/G19</f>
        <v>#DIV/0!</v>
      </c>
      <c r="W18" s="25" t="e">
        <f>(H20+H21)/H19</f>
        <v>#DIV/0!</v>
      </c>
      <c r="X18" s="25" t="e">
        <f>(I20+I21)/I19</f>
        <v>#DIV/0!</v>
      </c>
      <c r="Y18" s="4"/>
      <c r="Z18" s="4"/>
      <c r="AA18" s="4"/>
      <c r="AB18" s="4"/>
    </row>
    <row r="19" spans="1:28">
      <c r="B19" s="29" t="s">
        <v>328</v>
      </c>
      <c r="C19" s="100"/>
      <c r="D19" s="74" t="s">
        <v>15</v>
      </c>
      <c r="E19" s="57">
        <f>ROUND((M18+N18)*E18*P18,0)</f>
        <v>0</v>
      </c>
      <c r="F19" s="57">
        <f>ROUND((M18+N18)*F18*P18*P19,0)</f>
        <v>0</v>
      </c>
      <c r="G19" s="57">
        <f>ROUND((M18+N18)*G18*P18*P19*P20,0)</f>
        <v>0</v>
      </c>
      <c r="H19" s="57">
        <f>ROUND((M18+N18)*H18*P18*P19*P20*P21,0)</f>
        <v>0</v>
      </c>
      <c r="I19" s="57">
        <f>ROUND((M18+N18)*I18*P18*P19*P20*P21*P22,0)</f>
        <v>0</v>
      </c>
      <c r="J19" s="172">
        <f>SUM(E19:I19)</f>
        <v>0</v>
      </c>
      <c r="L19" s="231"/>
      <c r="M19" s="63"/>
      <c r="N19" s="63"/>
      <c r="O19" s="63"/>
      <c r="P19" s="227">
        <v>1.03</v>
      </c>
      <c r="Q19" s="228">
        <v>0</v>
      </c>
      <c r="R19" s="224">
        <v>12</v>
      </c>
      <c r="S19" s="17"/>
    </row>
    <row r="20" spans="1:28">
      <c r="A20" s="10"/>
      <c r="B20" s="4"/>
      <c r="C20" s="100"/>
      <c r="D20" s="74" t="s">
        <v>30</v>
      </c>
      <c r="E20" s="57">
        <f>ROUND(E19*$P$13,0)</f>
        <v>0</v>
      </c>
      <c r="F20" s="57">
        <f>ROUND(F19*$P$13,0)</f>
        <v>0</v>
      </c>
      <c r="G20" s="57">
        <f>ROUND(G19*$P$13,0)</f>
        <v>0</v>
      </c>
      <c r="H20" s="57">
        <f>ROUND(H19*$P$13,0)</f>
        <v>0</v>
      </c>
      <c r="I20" s="57">
        <f>ROUND(I19*$P$13,0)</f>
        <v>0</v>
      </c>
      <c r="J20" s="172">
        <f>SUM(E20:I20)</f>
        <v>0</v>
      </c>
      <c r="L20" s="231"/>
      <c r="M20" s="63"/>
      <c r="N20" s="63"/>
      <c r="O20" s="63"/>
      <c r="P20" s="227">
        <v>1.03</v>
      </c>
      <c r="Q20" s="228">
        <v>0</v>
      </c>
      <c r="R20" s="224">
        <v>12</v>
      </c>
      <c r="S20" s="17"/>
      <c r="T20" s="25"/>
      <c r="U20" s="25"/>
      <c r="V20" s="25"/>
      <c r="W20" s="25"/>
      <c r="X20" s="25"/>
    </row>
    <row r="21" spans="1:28" ht="15">
      <c r="A21" s="10"/>
      <c r="B21" s="4"/>
      <c r="C21" s="100"/>
      <c r="D21" s="74" t="s">
        <v>29</v>
      </c>
      <c r="E21" s="184">
        <f>ROUND($P$14*E18,0)</f>
        <v>0</v>
      </c>
      <c r="F21" s="184">
        <f>ROUND($P$14*F18,0)</f>
        <v>0</v>
      </c>
      <c r="G21" s="184">
        <f>ROUND($P$14*G18,0)</f>
        <v>0</v>
      </c>
      <c r="H21" s="184">
        <f>ROUND($P$14*H18,0)</f>
        <v>0</v>
      </c>
      <c r="I21" s="184">
        <f>ROUND($P$14*I18,0)</f>
        <v>0</v>
      </c>
      <c r="J21" s="181">
        <f>SUM(E21:I21)</f>
        <v>0</v>
      </c>
      <c r="L21" s="231"/>
      <c r="M21" s="63"/>
      <c r="N21" s="63"/>
      <c r="O21" s="63"/>
      <c r="P21" s="227">
        <v>1.03</v>
      </c>
      <c r="Q21" s="228">
        <v>0</v>
      </c>
      <c r="R21" s="224">
        <v>12</v>
      </c>
      <c r="S21" s="17"/>
      <c r="T21" s="25"/>
      <c r="U21" s="25"/>
      <c r="V21" s="25"/>
      <c r="W21" s="25"/>
      <c r="X21" s="25"/>
    </row>
    <row r="22" spans="1:28">
      <c r="A22" s="10"/>
      <c r="B22" s="4"/>
      <c r="C22" s="100"/>
      <c r="D22" s="77" t="s">
        <v>171</v>
      </c>
      <c r="E22" s="185">
        <f>SUM(E20:E21)</f>
        <v>0</v>
      </c>
      <c r="F22" s="185">
        <f t="shared" ref="F22:I22" si="0">SUM(F20:F21)</f>
        <v>0</v>
      </c>
      <c r="G22" s="185">
        <f t="shared" si="0"/>
        <v>0</v>
      </c>
      <c r="H22" s="185">
        <f t="shared" si="0"/>
        <v>0</v>
      </c>
      <c r="I22" s="185">
        <f t="shared" si="0"/>
        <v>0</v>
      </c>
      <c r="J22" s="186">
        <f>SUM(J20:J21)</f>
        <v>0</v>
      </c>
      <c r="L22" s="231"/>
      <c r="M22" s="63"/>
      <c r="N22" s="63"/>
      <c r="O22" s="63"/>
      <c r="P22" s="227">
        <v>1.03</v>
      </c>
      <c r="Q22" s="228">
        <v>0</v>
      </c>
      <c r="R22" s="224">
        <v>12</v>
      </c>
      <c r="S22" s="17"/>
      <c r="T22" s="25"/>
      <c r="U22" s="25"/>
      <c r="V22" s="25"/>
      <c r="W22" s="25"/>
      <c r="X22" s="25"/>
    </row>
    <row r="23" spans="1:28">
      <c r="A23" s="10"/>
      <c r="B23" s="4"/>
      <c r="C23" s="100"/>
      <c r="D23" s="74"/>
      <c r="E23" s="17"/>
      <c r="F23" s="17"/>
      <c r="G23" s="17"/>
      <c r="H23" s="17"/>
      <c r="I23" s="17"/>
      <c r="J23" s="26"/>
      <c r="L23" s="231"/>
      <c r="M23" s="63"/>
      <c r="N23" s="63"/>
      <c r="O23" s="63"/>
      <c r="P23" s="32"/>
      <c r="Q23" s="63"/>
      <c r="R23" s="32"/>
      <c r="S23" s="17"/>
      <c r="T23" s="5"/>
      <c r="U23" s="4"/>
    </row>
    <row r="24" spans="1:28">
      <c r="A24" s="494"/>
      <c r="B24" s="15" t="s">
        <v>334</v>
      </c>
      <c r="C24" s="101"/>
      <c r="D24" s="34" t="s">
        <v>121</v>
      </c>
      <c r="E24" s="100">
        <f>ROUND($Q24*$R24,6)</f>
        <v>0</v>
      </c>
      <c r="F24" s="100">
        <f>ROUND($Q25*$R25,6)</f>
        <v>0</v>
      </c>
      <c r="G24" s="100">
        <f>ROUND($Q26*$R26,6)</f>
        <v>0</v>
      </c>
      <c r="H24" s="100">
        <f>ROUND($Q27*$R27,6)</f>
        <v>0</v>
      </c>
      <c r="I24" s="100">
        <f>ROUND($Q28*$R28,6)</f>
        <v>0</v>
      </c>
      <c r="J24" s="47"/>
      <c r="L24" s="150">
        <v>0</v>
      </c>
      <c r="M24" s="230">
        <f>ROUND(L24/12,2)</f>
        <v>0</v>
      </c>
      <c r="N24" s="230">
        <v>0</v>
      </c>
      <c r="O24" s="224">
        <v>0</v>
      </c>
      <c r="P24" s="227">
        <v>1.03</v>
      </c>
      <c r="Q24" s="228">
        <v>0</v>
      </c>
      <c r="R24" s="76">
        <f>$R$18</f>
        <v>12</v>
      </c>
      <c r="S24" s="3"/>
      <c r="T24" s="25" t="e">
        <f>(E26+E27)/E25</f>
        <v>#DIV/0!</v>
      </c>
      <c r="U24" s="25" t="e">
        <f>(F26+F27)/F25</f>
        <v>#DIV/0!</v>
      </c>
      <c r="V24" s="25" t="e">
        <f>(G26+G27)/G25</f>
        <v>#DIV/0!</v>
      </c>
      <c r="W24" s="25" t="e">
        <f>(H26+H27)/H25</f>
        <v>#DIV/0!</v>
      </c>
      <c r="X24" s="25" t="e">
        <f>(I26+I27)/I25</f>
        <v>#DIV/0!</v>
      </c>
    </row>
    <row r="25" spans="1:28">
      <c r="A25" s="10"/>
      <c r="B25" s="29" t="s">
        <v>328</v>
      </c>
      <c r="C25" s="100"/>
      <c r="D25" s="74" t="s">
        <v>15</v>
      </c>
      <c r="E25" s="57">
        <f>ROUND((M24+N24)*E24*P24,0)</f>
        <v>0</v>
      </c>
      <c r="F25" s="57">
        <f>ROUND((M24+N24)*F24*P24*P25,0)</f>
        <v>0</v>
      </c>
      <c r="G25" s="57">
        <f>ROUND((M24+N24)*G24*P24*P25*P26,0)</f>
        <v>0</v>
      </c>
      <c r="H25" s="57">
        <f>ROUND((M24+N24)*H24*P24*P25*P26*P27,0)</f>
        <v>0</v>
      </c>
      <c r="I25" s="57">
        <f>ROUND((M24+N24)*I24*P24*P25*P26*P27*P28,0)</f>
        <v>0</v>
      </c>
      <c r="J25" s="172">
        <f>SUM(E25:I25)</f>
        <v>0</v>
      </c>
      <c r="L25" s="231"/>
      <c r="M25" s="63"/>
      <c r="N25" s="63"/>
      <c r="O25" s="63"/>
      <c r="P25" s="227">
        <v>1.03</v>
      </c>
      <c r="Q25" s="228">
        <v>0</v>
      </c>
      <c r="R25" s="76">
        <f>$R$19</f>
        <v>12</v>
      </c>
      <c r="S25" s="17"/>
    </row>
    <row r="26" spans="1:28" ht="15" customHeight="1">
      <c r="A26" s="10"/>
      <c r="B26" s="4"/>
      <c r="C26" s="100"/>
      <c r="D26" s="74" t="s">
        <v>30</v>
      </c>
      <c r="E26" s="57">
        <f>ROUND(E25*$P$13,0)</f>
        <v>0</v>
      </c>
      <c r="F26" s="57">
        <f>ROUND(F25*$P$13,0)</f>
        <v>0</v>
      </c>
      <c r="G26" s="57">
        <f>ROUND(G25*$P$13,0)</f>
        <v>0</v>
      </c>
      <c r="H26" s="57">
        <f>ROUND(H25*$P$13,0)</f>
        <v>0</v>
      </c>
      <c r="I26" s="57">
        <f>ROUND(I25*$P$13,0)</f>
        <v>0</v>
      </c>
      <c r="J26" s="172">
        <f>SUM(E26:I26)</f>
        <v>0</v>
      </c>
      <c r="L26" s="231"/>
      <c r="M26" s="63"/>
      <c r="N26" s="63"/>
      <c r="O26" s="63"/>
      <c r="P26" s="227">
        <v>1.03</v>
      </c>
      <c r="Q26" s="228">
        <v>0</v>
      </c>
      <c r="R26" s="76">
        <f>$R$20</f>
        <v>12</v>
      </c>
      <c r="S26" s="17"/>
      <c r="T26" s="25"/>
      <c r="U26" s="25"/>
      <c r="V26" s="25"/>
      <c r="W26" s="25"/>
      <c r="X26" s="25"/>
    </row>
    <row r="27" spans="1:28" ht="13.5" customHeight="1">
      <c r="A27" s="10"/>
      <c r="B27" s="4"/>
      <c r="C27" s="100"/>
      <c r="D27" s="74" t="s">
        <v>29</v>
      </c>
      <c r="E27" s="184">
        <f>ROUND($P$14*E24,0)</f>
        <v>0</v>
      </c>
      <c r="F27" s="184">
        <f>ROUND($P$14*F24,0)</f>
        <v>0</v>
      </c>
      <c r="G27" s="184">
        <f>ROUND($P$14*G24,0)</f>
        <v>0</v>
      </c>
      <c r="H27" s="184">
        <f>ROUND($P$14*H24,0)</f>
        <v>0</v>
      </c>
      <c r="I27" s="184">
        <f>ROUND($P$14*I24,0)</f>
        <v>0</v>
      </c>
      <c r="J27" s="181">
        <f>SUM(E27:I27)</f>
        <v>0</v>
      </c>
      <c r="L27" s="231"/>
      <c r="M27" s="63"/>
      <c r="N27" s="63"/>
      <c r="O27" s="63"/>
      <c r="P27" s="227">
        <v>1.03</v>
      </c>
      <c r="Q27" s="228">
        <v>0</v>
      </c>
      <c r="R27" s="76">
        <f>$R$21</f>
        <v>12</v>
      </c>
      <c r="S27" s="17"/>
      <c r="T27" s="25"/>
      <c r="U27" s="25"/>
      <c r="V27" s="25"/>
      <c r="W27" s="25"/>
      <c r="X27" s="25"/>
    </row>
    <row r="28" spans="1:28">
      <c r="A28" s="10"/>
      <c r="B28" s="4"/>
      <c r="C28" s="100"/>
      <c r="D28" s="77" t="s">
        <v>171</v>
      </c>
      <c r="E28" s="185">
        <f>SUM(E26:E27)</f>
        <v>0</v>
      </c>
      <c r="F28" s="185">
        <f t="shared" ref="F28:I28" si="1">SUM(F26:F27)</f>
        <v>0</v>
      </c>
      <c r="G28" s="185">
        <f t="shared" si="1"/>
        <v>0</v>
      </c>
      <c r="H28" s="185">
        <f t="shared" si="1"/>
        <v>0</v>
      </c>
      <c r="I28" s="185">
        <f t="shared" si="1"/>
        <v>0</v>
      </c>
      <c r="J28" s="186">
        <f>SUM(J26:J27)</f>
        <v>0</v>
      </c>
      <c r="L28" s="231"/>
      <c r="M28" s="63"/>
      <c r="N28" s="63"/>
      <c r="O28" s="63"/>
      <c r="P28" s="227">
        <v>1.03</v>
      </c>
      <c r="Q28" s="228">
        <v>0</v>
      </c>
      <c r="R28" s="76">
        <f>$R$22</f>
        <v>12</v>
      </c>
      <c r="S28" s="17"/>
      <c r="T28" s="25"/>
      <c r="U28" s="25"/>
      <c r="V28" s="25"/>
      <c r="W28" s="25"/>
      <c r="X28" s="25"/>
    </row>
    <row r="29" spans="1:28">
      <c r="A29" s="10"/>
      <c r="B29" s="4"/>
      <c r="C29" s="100"/>
      <c r="D29" s="74"/>
      <c r="E29" s="17"/>
      <c r="F29" s="17"/>
      <c r="G29" s="17"/>
      <c r="H29" s="17"/>
      <c r="I29" s="17"/>
      <c r="J29" s="26"/>
      <c r="L29" s="231"/>
      <c r="M29" s="63"/>
      <c r="N29" s="63"/>
      <c r="O29" s="63"/>
      <c r="P29" s="32"/>
      <c r="Q29" s="63"/>
      <c r="R29" s="32"/>
      <c r="S29" s="17"/>
      <c r="T29" s="5"/>
      <c r="U29" s="4"/>
    </row>
    <row r="30" spans="1:28">
      <c r="A30" s="103"/>
      <c r="B30" s="15" t="s">
        <v>60</v>
      </c>
      <c r="C30" s="101"/>
      <c r="D30" s="34" t="s">
        <v>121</v>
      </c>
      <c r="E30" s="100">
        <f>ROUND($Q30*$R30,6)</f>
        <v>0</v>
      </c>
      <c r="F30" s="100">
        <f>ROUND($Q31*$R31,6)</f>
        <v>0</v>
      </c>
      <c r="G30" s="100">
        <f>ROUND($Q32*$R32,6)</f>
        <v>0</v>
      </c>
      <c r="H30" s="100">
        <f>ROUND($Q33*$R33,6)</f>
        <v>0</v>
      </c>
      <c r="I30" s="100">
        <f>ROUND($Q34*$R34,6)</f>
        <v>0</v>
      </c>
      <c r="J30" s="47"/>
      <c r="L30" s="150">
        <v>0</v>
      </c>
      <c r="M30" s="230">
        <f>ROUND(L30/12,2)</f>
        <v>0</v>
      </c>
      <c r="N30" s="230">
        <v>0</v>
      </c>
      <c r="O30" s="224">
        <v>0</v>
      </c>
      <c r="P30" s="227">
        <v>1.03</v>
      </c>
      <c r="Q30" s="228">
        <v>0</v>
      </c>
      <c r="R30" s="76">
        <f>$R$18</f>
        <v>12</v>
      </c>
      <c r="S30" s="3"/>
      <c r="T30" s="25" t="e">
        <f>(E32+E33)/E31</f>
        <v>#DIV/0!</v>
      </c>
      <c r="U30" s="25" t="e">
        <f>(F32+F33)/F31</f>
        <v>#DIV/0!</v>
      </c>
      <c r="V30" s="25" t="e">
        <f>(G32+G33)/G31</f>
        <v>#DIV/0!</v>
      </c>
      <c r="W30" s="25" t="e">
        <f>(H32+H33)/H31</f>
        <v>#DIV/0!</v>
      </c>
      <c r="X30" s="25" t="e">
        <f>(I32+I33)/I31</f>
        <v>#DIV/0!</v>
      </c>
    </row>
    <row r="31" spans="1:28">
      <c r="B31" s="29" t="s">
        <v>328</v>
      </c>
      <c r="C31" s="100"/>
      <c r="D31" s="74" t="s">
        <v>15</v>
      </c>
      <c r="E31" s="57">
        <f>ROUND((M30+N30)*E30*P30,0)</f>
        <v>0</v>
      </c>
      <c r="F31" s="57">
        <f>ROUND((M30+N30)*F30*P30*P31,0)</f>
        <v>0</v>
      </c>
      <c r="G31" s="57">
        <f>ROUND((M30+N30)*G30*P30*P31*P32,0)</f>
        <v>0</v>
      </c>
      <c r="H31" s="57">
        <f>ROUND((M30+N30)*H30*P30*P31*P32*P33,0)</f>
        <v>0</v>
      </c>
      <c r="I31" s="57">
        <f>ROUND((M30+N30)*I30*P30*P31*P32*P33*P34,0)</f>
        <v>0</v>
      </c>
      <c r="J31" s="172">
        <f>SUM(E31:I31)</f>
        <v>0</v>
      </c>
      <c r="L31" s="231"/>
      <c r="M31" s="63"/>
      <c r="N31" s="63"/>
      <c r="O31" s="63"/>
      <c r="P31" s="227">
        <v>1.03</v>
      </c>
      <c r="Q31" s="228">
        <v>0</v>
      </c>
      <c r="R31" s="76">
        <f>$R$19</f>
        <v>12</v>
      </c>
      <c r="S31" s="17"/>
    </row>
    <row r="32" spans="1:28">
      <c r="A32" s="10"/>
      <c r="B32" s="4"/>
      <c r="C32" s="100"/>
      <c r="D32" s="74" t="s">
        <v>30</v>
      </c>
      <c r="E32" s="57">
        <f>ROUND(E31*$P$13,0)</f>
        <v>0</v>
      </c>
      <c r="F32" s="57">
        <f>ROUND(F31*$P$13,0)</f>
        <v>0</v>
      </c>
      <c r="G32" s="57">
        <f>ROUND(G31*$P$13,0)</f>
        <v>0</v>
      </c>
      <c r="H32" s="57">
        <f>ROUND(H31*$P$13,0)</f>
        <v>0</v>
      </c>
      <c r="I32" s="57">
        <f>ROUND(I31*$P$13,0)</f>
        <v>0</v>
      </c>
      <c r="J32" s="172">
        <f>SUM(E32:I32)</f>
        <v>0</v>
      </c>
      <c r="L32" s="231"/>
      <c r="M32" s="63"/>
      <c r="N32" s="63"/>
      <c r="O32" s="63"/>
      <c r="P32" s="227">
        <v>1.03</v>
      </c>
      <c r="Q32" s="228">
        <v>0</v>
      </c>
      <c r="R32" s="76">
        <f>$R$20</f>
        <v>12</v>
      </c>
      <c r="S32" s="17"/>
      <c r="T32" s="25"/>
      <c r="U32" s="25"/>
      <c r="V32" s="25"/>
      <c r="W32" s="25"/>
      <c r="X32" s="25"/>
    </row>
    <row r="33" spans="1:24" ht="15">
      <c r="A33" s="10"/>
      <c r="B33" s="4"/>
      <c r="C33" s="100"/>
      <c r="D33" s="74" t="s">
        <v>29</v>
      </c>
      <c r="E33" s="184">
        <f>ROUND($P$14*E30,0)</f>
        <v>0</v>
      </c>
      <c r="F33" s="184">
        <f>ROUND($P$14*F30,0)</f>
        <v>0</v>
      </c>
      <c r="G33" s="184">
        <f>ROUND($P$14*G30,0)</f>
        <v>0</v>
      </c>
      <c r="H33" s="184">
        <f>ROUND($P$14*H30,0)</f>
        <v>0</v>
      </c>
      <c r="I33" s="184">
        <f>ROUND($P$14*I30,0)</f>
        <v>0</v>
      </c>
      <c r="J33" s="181">
        <f>SUM(E33:I33)</f>
        <v>0</v>
      </c>
      <c r="L33" s="231"/>
      <c r="M33" s="63"/>
      <c r="N33" s="63"/>
      <c r="O33" s="63"/>
      <c r="P33" s="227">
        <v>1.03</v>
      </c>
      <c r="Q33" s="228">
        <v>0</v>
      </c>
      <c r="R33" s="76">
        <f>$R$21</f>
        <v>12</v>
      </c>
      <c r="S33" s="17"/>
      <c r="T33" s="25"/>
      <c r="U33" s="25"/>
      <c r="V33" s="25"/>
      <c r="W33" s="25"/>
      <c r="X33" s="25"/>
    </row>
    <row r="34" spans="1:24">
      <c r="A34" s="10"/>
      <c r="B34" s="4"/>
      <c r="C34" s="100"/>
      <c r="D34" s="77" t="s">
        <v>171</v>
      </c>
      <c r="E34" s="185">
        <f>SUM(E32:E33)</f>
        <v>0</v>
      </c>
      <c r="F34" s="185">
        <f t="shared" ref="F34:I34" si="2">SUM(F32:F33)</f>
        <v>0</v>
      </c>
      <c r="G34" s="185">
        <f t="shared" si="2"/>
        <v>0</v>
      </c>
      <c r="H34" s="185">
        <f t="shared" si="2"/>
        <v>0</v>
      </c>
      <c r="I34" s="185">
        <f t="shared" si="2"/>
        <v>0</v>
      </c>
      <c r="J34" s="186">
        <f>SUM(J32:J33)</f>
        <v>0</v>
      </c>
      <c r="L34" s="231"/>
      <c r="M34" s="63"/>
      <c r="N34" s="63"/>
      <c r="O34" s="63"/>
      <c r="P34" s="227">
        <v>1.03</v>
      </c>
      <c r="Q34" s="228">
        <v>0</v>
      </c>
      <c r="R34" s="76">
        <f>$R$22</f>
        <v>12</v>
      </c>
      <c r="S34" s="17"/>
      <c r="T34" s="25"/>
      <c r="U34" s="25"/>
      <c r="V34" s="25"/>
      <c r="W34" s="25"/>
      <c r="X34" s="25"/>
    </row>
    <row r="35" spans="1:24">
      <c r="A35" s="10"/>
      <c r="B35" s="4"/>
      <c r="C35" s="100"/>
      <c r="D35" s="74"/>
      <c r="E35" s="17"/>
      <c r="F35" s="17"/>
      <c r="G35" s="17"/>
      <c r="H35" s="17"/>
      <c r="I35" s="17"/>
      <c r="J35" s="26"/>
      <c r="L35" s="231"/>
      <c r="M35" s="63"/>
      <c r="N35" s="63"/>
      <c r="O35" s="63"/>
      <c r="P35" s="32"/>
      <c r="Q35" s="63"/>
      <c r="R35" s="32"/>
      <c r="S35" s="17"/>
      <c r="T35" s="5"/>
      <c r="U35" s="4"/>
    </row>
    <row r="36" spans="1:24">
      <c r="A36" s="104"/>
      <c r="B36" s="15" t="s">
        <v>60</v>
      </c>
      <c r="C36" s="101"/>
      <c r="D36" s="34" t="s">
        <v>121</v>
      </c>
      <c r="E36" s="100">
        <f>ROUND($Q36*$R36,6)</f>
        <v>0</v>
      </c>
      <c r="F36" s="100">
        <f>ROUND($Q37*$R37,6)</f>
        <v>0</v>
      </c>
      <c r="G36" s="100">
        <f>ROUND($Q38*$R38,6)</f>
        <v>0</v>
      </c>
      <c r="H36" s="100">
        <f>ROUND($Q39*$R39,6)</f>
        <v>0</v>
      </c>
      <c r="I36" s="100">
        <f>ROUND($Q40*$R40,6)</f>
        <v>0</v>
      </c>
      <c r="J36" s="47"/>
      <c r="L36" s="150">
        <v>0</v>
      </c>
      <c r="M36" s="230">
        <f>ROUND(L36/12,2)</f>
        <v>0</v>
      </c>
      <c r="N36" s="230">
        <v>0</v>
      </c>
      <c r="O36" s="224">
        <v>0</v>
      </c>
      <c r="P36" s="227">
        <v>1.03</v>
      </c>
      <c r="Q36" s="228">
        <v>0</v>
      </c>
      <c r="R36" s="76">
        <f>$R$18</f>
        <v>12</v>
      </c>
      <c r="S36" s="3"/>
      <c r="T36" s="25" t="e">
        <f>(E38+E39)/E37</f>
        <v>#DIV/0!</v>
      </c>
      <c r="U36" s="25" t="e">
        <f>(F38+F39)/F37</f>
        <v>#DIV/0!</v>
      </c>
      <c r="V36" s="25" t="e">
        <f>(G38+G39)/G37</f>
        <v>#DIV/0!</v>
      </c>
      <c r="W36" s="25" t="e">
        <f>(H38+H39)/H37</f>
        <v>#DIV/0!</v>
      </c>
      <c r="X36" s="25" t="e">
        <f>(I38+I39)/I37</f>
        <v>#DIV/0!</v>
      </c>
    </row>
    <row r="37" spans="1:24">
      <c r="A37" s="10"/>
      <c r="B37" s="29" t="s">
        <v>328</v>
      </c>
      <c r="C37" s="100"/>
      <c r="D37" s="74" t="s">
        <v>15</v>
      </c>
      <c r="E37" s="57">
        <f>ROUND((M36+N36)*E36*P36,0)</f>
        <v>0</v>
      </c>
      <c r="F37" s="57">
        <f>ROUND((M36+N36)*F36*P36*P37,0)</f>
        <v>0</v>
      </c>
      <c r="G37" s="57">
        <f>ROUND((M36+N36)*G36*P36*P37*P38,0)</f>
        <v>0</v>
      </c>
      <c r="H37" s="57">
        <f>ROUND((M36+N36)*H36*P36*P37*P38*P39,0)</f>
        <v>0</v>
      </c>
      <c r="I37" s="57">
        <f>ROUND((M36+N36)*I36*P36*P37*P38*P39*P40,0)</f>
        <v>0</v>
      </c>
      <c r="J37" s="172">
        <f>SUM(E37:I37)</f>
        <v>0</v>
      </c>
      <c r="L37" s="231"/>
      <c r="M37" s="63"/>
      <c r="N37" s="63"/>
      <c r="O37" s="63"/>
      <c r="P37" s="227">
        <v>1.03</v>
      </c>
      <c r="Q37" s="228">
        <v>0</v>
      </c>
      <c r="R37" s="76">
        <f>$R$19</f>
        <v>12</v>
      </c>
      <c r="S37" s="17"/>
    </row>
    <row r="38" spans="1:24">
      <c r="A38" s="10"/>
      <c r="B38" s="4"/>
      <c r="C38" s="100"/>
      <c r="D38" s="74" t="s">
        <v>30</v>
      </c>
      <c r="E38" s="57">
        <f>ROUND(E37*$P$13,0)</f>
        <v>0</v>
      </c>
      <c r="F38" s="57">
        <f>ROUND(F37*$P$13,0)</f>
        <v>0</v>
      </c>
      <c r="G38" s="57">
        <f>ROUND(G37*$P$13,0)</f>
        <v>0</v>
      </c>
      <c r="H38" s="57">
        <f>ROUND(H37*$P$13,0)</f>
        <v>0</v>
      </c>
      <c r="I38" s="57">
        <f>ROUND(I37*$P$13,0)</f>
        <v>0</v>
      </c>
      <c r="J38" s="172">
        <f>SUM(E38:I38)</f>
        <v>0</v>
      </c>
      <c r="L38" s="231"/>
      <c r="M38" s="63"/>
      <c r="N38" s="63"/>
      <c r="O38" s="63"/>
      <c r="P38" s="227">
        <v>1.03</v>
      </c>
      <c r="Q38" s="228">
        <v>0</v>
      </c>
      <c r="R38" s="76">
        <f>$R$20</f>
        <v>12</v>
      </c>
      <c r="S38" s="17"/>
      <c r="T38" s="25"/>
      <c r="U38" s="25"/>
      <c r="V38" s="25"/>
      <c r="W38" s="25"/>
      <c r="X38" s="25"/>
    </row>
    <row r="39" spans="1:24" ht="15">
      <c r="A39" s="10"/>
      <c r="B39" s="4"/>
      <c r="C39" s="100"/>
      <c r="D39" s="74" t="s">
        <v>29</v>
      </c>
      <c r="E39" s="184">
        <f>ROUND($P$14*E36,0)</f>
        <v>0</v>
      </c>
      <c r="F39" s="184">
        <f>ROUND($P$14*F36,0)</f>
        <v>0</v>
      </c>
      <c r="G39" s="184">
        <f>ROUND($P$14*G36,0)</f>
        <v>0</v>
      </c>
      <c r="H39" s="184">
        <f>ROUND($P$14*H36,0)</f>
        <v>0</v>
      </c>
      <c r="I39" s="184">
        <f>ROUND($P$14*I36,0)</f>
        <v>0</v>
      </c>
      <c r="J39" s="181">
        <f>SUM(E39:I39)</f>
        <v>0</v>
      </c>
      <c r="L39" s="231"/>
      <c r="M39" s="63"/>
      <c r="N39" s="63"/>
      <c r="O39" s="63"/>
      <c r="P39" s="227">
        <v>1.03</v>
      </c>
      <c r="Q39" s="228">
        <v>0</v>
      </c>
      <c r="R39" s="76">
        <f>$R$21</f>
        <v>12</v>
      </c>
      <c r="S39" s="17"/>
      <c r="T39" s="25"/>
      <c r="U39" s="25"/>
      <c r="V39" s="25"/>
      <c r="W39" s="25"/>
      <c r="X39" s="25"/>
    </row>
    <row r="40" spans="1:24">
      <c r="A40" s="10"/>
      <c r="B40" s="4"/>
      <c r="C40" s="100"/>
      <c r="D40" s="77" t="s">
        <v>171</v>
      </c>
      <c r="E40" s="185">
        <f>SUM(E38:E39)</f>
        <v>0</v>
      </c>
      <c r="F40" s="185">
        <f t="shared" ref="F40:I40" si="3">SUM(F38:F39)</f>
        <v>0</v>
      </c>
      <c r="G40" s="185">
        <f t="shared" si="3"/>
        <v>0</v>
      </c>
      <c r="H40" s="185">
        <f t="shared" si="3"/>
        <v>0</v>
      </c>
      <c r="I40" s="185">
        <f t="shared" si="3"/>
        <v>0</v>
      </c>
      <c r="J40" s="186">
        <f>SUM(J38:J39)</f>
        <v>0</v>
      </c>
      <c r="L40" s="231"/>
      <c r="M40" s="63"/>
      <c r="N40" s="63"/>
      <c r="O40" s="63"/>
      <c r="P40" s="227">
        <v>1.03</v>
      </c>
      <c r="Q40" s="228">
        <v>0</v>
      </c>
      <c r="R40" s="76">
        <f>$R$22</f>
        <v>12</v>
      </c>
      <c r="S40" s="17"/>
      <c r="T40" s="25"/>
      <c r="U40" s="25"/>
      <c r="V40" s="25"/>
      <c r="W40" s="25"/>
      <c r="X40" s="25"/>
    </row>
    <row r="41" spans="1:24">
      <c r="A41" s="10"/>
      <c r="B41" s="4"/>
      <c r="C41" s="100"/>
      <c r="D41" s="74"/>
      <c r="E41" s="17"/>
      <c r="F41" s="17"/>
      <c r="G41" s="17"/>
      <c r="H41" s="17"/>
      <c r="I41" s="17"/>
      <c r="J41" s="26"/>
      <c r="L41" s="231"/>
      <c r="M41" s="63"/>
      <c r="N41" s="63"/>
      <c r="O41" s="63"/>
      <c r="P41" s="32"/>
      <c r="Q41" s="63"/>
      <c r="R41" s="32"/>
      <c r="S41" s="17"/>
      <c r="T41" s="5"/>
      <c r="U41" s="4"/>
    </row>
    <row r="42" spans="1:24">
      <c r="A42" s="104"/>
      <c r="B42" s="15" t="s">
        <v>60</v>
      </c>
      <c r="C42" s="101"/>
      <c r="D42" s="34" t="s">
        <v>121</v>
      </c>
      <c r="E42" s="100">
        <f>ROUND($Q42*$R42,6)</f>
        <v>0</v>
      </c>
      <c r="F42" s="100">
        <f>ROUND($Q43*$R43,6)</f>
        <v>0</v>
      </c>
      <c r="G42" s="100">
        <f>ROUND($Q44*$R44,6)</f>
        <v>0</v>
      </c>
      <c r="H42" s="100">
        <f>ROUND($Q45*$R45,6)</f>
        <v>0</v>
      </c>
      <c r="I42" s="100">
        <f>ROUND($Q46*$R46,6)</f>
        <v>0</v>
      </c>
      <c r="J42" s="47"/>
      <c r="L42" s="150">
        <v>0</v>
      </c>
      <c r="M42" s="230">
        <f>ROUND(L42/12,2)</f>
        <v>0</v>
      </c>
      <c r="N42" s="230">
        <v>0</v>
      </c>
      <c r="O42" s="224">
        <v>0</v>
      </c>
      <c r="P42" s="227">
        <v>1.03</v>
      </c>
      <c r="Q42" s="228">
        <v>0</v>
      </c>
      <c r="R42" s="76">
        <f>$R$18</f>
        <v>12</v>
      </c>
      <c r="S42" s="3"/>
      <c r="T42" s="25" t="e">
        <f>(E44+E45)/E43</f>
        <v>#DIV/0!</v>
      </c>
      <c r="U42" s="25" t="e">
        <f>(F44+F45)/F43</f>
        <v>#DIV/0!</v>
      </c>
      <c r="V42" s="25" t="e">
        <f>(G44+G45)/G43</f>
        <v>#DIV/0!</v>
      </c>
      <c r="W42" s="25" t="e">
        <f>(H44+H45)/H43</f>
        <v>#DIV/0!</v>
      </c>
      <c r="X42" s="25" t="e">
        <f>(I44+I45)/I43</f>
        <v>#DIV/0!</v>
      </c>
    </row>
    <row r="43" spans="1:24">
      <c r="A43" s="10"/>
      <c r="B43" s="29" t="s">
        <v>328</v>
      </c>
      <c r="C43" s="100"/>
      <c r="D43" s="74" t="s">
        <v>15</v>
      </c>
      <c r="E43" s="57">
        <f>ROUND((M42+N42)*E42*P42,0)</f>
        <v>0</v>
      </c>
      <c r="F43" s="57">
        <f>ROUND((M42+N42)*F42*P42*P43,0)</f>
        <v>0</v>
      </c>
      <c r="G43" s="57">
        <f>ROUND((M42+N42)*G42*P42*P43*P44,0)</f>
        <v>0</v>
      </c>
      <c r="H43" s="57">
        <f>ROUND((M42+N42)*H42*P42*P43*P44*P45,0)</f>
        <v>0</v>
      </c>
      <c r="I43" s="57">
        <f>ROUND((M42+N42)*I42*P42*P43*P44*P45*P46,0)</f>
        <v>0</v>
      </c>
      <c r="J43" s="172">
        <f>SUM(E43:I43)</f>
        <v>0</v>
      </c>
      <c r="L43" s="231"/>
      <c r="M43" s="63"/>
      <c r="N43" s="63"/>
      <c r="O43" s="63"/>
      <c r="P43" s="227">
        <v>1.03</v>
      </c>
      <c r="Q43" s="228">
        <v>0</v>
      </c>
      <c r="R43" s="76">
        <f>$R$19</f>
        <v>12</v>
      </c>
      <c r="S43" s="17"/>
    </row>
    <row r="44" spans="1:24">
      <c r="A44" s="10"/>
      <c r="B44" s="4"/>
      <c r="C44" s="100"/>
      <c r="D44" s="74" t="s">
        <v>30</v>
      </c>
      <c r="E44" s="57">
        <f>ROUND(E43*$P$13,0)</f>
        <v>0</v>
      </c>
      <c r="F44" s="57">
        <f>ROUND(F43*$P$13,0)</f>
        <v>0</v>
      </c>
      <c r="G44" s="57">
        <f>ROUND(G43*$P$13,0)</f>
        <v>0</v>
      </c>
      <c r="H44" s="57">
        <f>ROUND(H43*$P$13,0)</f>
        <v>0</v>
      </c>
      <c r="I44" s="57">
        <f>ROUND(I43*$P$13,0)</f>
        <v>0</v>
      </c>
      <c r="J44" s="172">
        <f>SUM(E44:I44)</f>
        <v>0</v>
      </c>
      <c r="L44" s="231"/>
      <c r="M44" s="63"/>
      <c r="N44" s="63"/>
      <c r="O44" s="63"/>
      <c r="P44" s="227">
        <v>1.03</v>
      </c>
      <c r="Q44" s="228">
        <v>0</v>
      </c>
      <c r="R44" s="76">
        <f>$R$20</f>
        <v>12</v>
      </c>
      <c r="S44" s="17"/>
      <c r="T44" s="25"/>
      <c r="U44" s="25"/>
      <c r="V44" s="25"/>
      <c r="W44" s="25"/>
      <c r="X44" s="25"/>
    </row>
    <row r="45" spans="1:24" ht="15">
      <c r="A45" s="10"/>
      <c r="B45" s="4"/>
      <c r="C45" s="100"/>
      <c r="D45" s="74" t="s">
        <v>29</v>
      </c>
      <c r="E45" s="184">
        <f>ROUND($P$14*E42,0)</f>
        <v>0</v>
      </c>
      <c r="F45" s="184">
        <f>ROUND($P$14*F42,0)</f>
        <v>0</v>
      </c>
      <c r="G45" s="184">
        <f>ROUND($P$14*G42,0)</f>
        <v>0</v>
      </c>
      <c r="H45" s="184">
        <f>ROUND($P$14*H42,0)</f>
        <v>0</v>
      </c>
      <c r="I45" s="184">
        <f>ROUND($P$14*I42,0)</f>
        <v>0</v>
      </c>
      <c r="J45" s="181">
        <f>SUM(E45:I45)</f>
        <v>0</v>
      </c>
      <c r="L45" s="231"/>
      <c r="M45" s="63"/>
      <c r="N45" s="63"/>
      <c r="O45" s="63"/>
      <c r="P45" s="227">
        <v>1.03</v>
      </c>
      <c r="Q45" s="228">
        <v>0</v>
      </c>
      <c r="R45" s="76">
        <f>$R$21</f>
        <v>12</v>
      </c>
      <c r="S45" s="17"/>
      <c r="T45" s="25"/>
      <c r="U45" s="25"/>
      <c r="V45" s="25"/>
      <c r="W45" s="25"/>
      <c r="X45" s="25"/>
    </row>
    <row r="46" spans="1:24">
      <c r="A46" s="10"/>
      <c r="B46" s="4"/>
      <c r="C46" s="100"/>
      <c r="D46" s="77" t="s">
        <v>171</v>
      </c>
      <c r="E46" s="185">
        <f>SUM(E44:E45)</f>
        <v>0</v>
      </c>
      <c r="F46" s="185">
        <f t="shared" ref="F46:I46" si="4">SUM(F44:F45)</f>
        <v>0</v>
      </c>
      <c r="G46" s="185">
        <f t="shared" si="4"/>
        <v>0</v>
      </c>
      <c r="H46" s="185">
        <f t="shared" si="4"/>
        <v>0</v>
      </c>
      <c r="I46" s="185">
        <f t="shared" si="4"/>
        <v>0</v>
      </c>
      <c r="J46" s="186">
        <f>SUM(J44:J45)</f>
        <v>0</v>
      </c>
      <c r="L46" s="231"/>
      <c r="M46" s="63"/>
      <c r="N46" s="63"/>
      <c r="O46" s="63"/>
      <c r="P46" s="227">
        <v>1.03</v>
      </c>
      <c r="Q46" s="228">
        <v>0</v>
      </c>
      <c r="R46" s="76">
        <f>$R$22</f>
        <v>12</v>
      </c>
      <c r="S46" s="17"/>
      <c r="T46" s="25"/>
      <c r="U46" s="25"/>
      <c r="V46" s="25"/>
      <c r="W46" s="25"/>
      <c r="X46" s="25"/>
    </row>
    <row r="47" spans="1:24">
      <c r="A47" s="10"/>
      <c r="B47" s="4"/>
      <c r="C47" s="100"/>
      <c r="D47" s="74"/>
      <c r="E47" s="17"/>
      <c r="F47" s="17"/>
      <c r="G47" s="17"/>
      <c r="H47" s="17"/>
      <c r="I47" s="17"/>
      <c r="J47" s="26"/>
      <c r="L47" s="231"/>
      <c r="M47" s="63"/>
      <c r="N47" s="63"/>
      <c r="O47" s="63"/>
      <c r="P47" s="32"/>
      <c r="Q47" s="63"/>
      <c r="R47" s="32"/>
      <c r="S47" s="17"/>
      <c r="T47" s="5"/>
      <c r="U47" s="4"/>
    </row>
    <row r="48" spans="1:24">
      <c r="A48" s="104"/>
      <c r="B48" s="15" t="s">
        <v>123</v>
      </c>
      <c r="C48" s="101"/>
      <c r="D48" s="34" t="s">
        <v>121</v>
      </c>
      <c r="E48" s="100">
        <f>ROUND($Q48*$R48,6)</f>
        <v>0</v>
      </c>
      <c r="F48" s="100">
        <f>ROUND($Q49*$R49,6)</f>
        <v>0</v>
      </c>
      <c r="G48" s="100">
        <f>ROUND($Q50*$R50,6)</f>
        <v>0</v>
      </c>
      <c r="H48" s="100">
        <f>ROUND($Q51*$R51,6)</f>
        <v>0</v>
      </c>
      <c r="I48" s="100">
        <f>ROUND($Q52*$R52,6)</f>
        <v>0</v>
      </c>
      <c r="J48" s="47"/>
      <c r="L48" s="150">
        <v>0</v>
      </c>
      <c r="M48" s="230">
        <f>ROUND(L48/12,2)</f>
        <v>0</v>
      </c>
      <c r="N48" s="230">
        <v>0</v>
      </c>
      <c r="O48" s="224">
        <v>0</v>
      </c>
      <c r="P48" s="227">
        <v>1.03</v>
      </c>
      <c r="Q48" s="228">
        <v>0</v>
      </c>
      <c r="R48" s="76">
        <f>$R$18</f>
        <v>12</v>
      </c>
      <c r="S48" s="3"/>
      <c r="T48" s="25" t="e">
        <f>(E50+E51)/E49</f>
        <v>#DIV/0!</v>
      </c>
      <c r="U48" s="25" t="e">
        <f>(F50+F51)/F49</f>
        <v>#DIV/0!</v>
      </c>
      <c r="V48" s="25" t="e">
        <f>(G50+G51)/G49</f>
        <v>#DIV/0!</v>
      </c>
      <c r="W48" s="25" t="e">
        <f>(H50+H51)/H49</f>
        <v>#DIV/0!</v>
      </c>
      <c r="X48" s="25" t="e">
        <f>(I50+I51)/I49</f>
        <v>#DIV/0!</v>
      </c>
    </row>
    <row r="49" spans="1:24">
      <c r="A49" s="10"/>
      <c r="B49" s="29" t="s">
        <v>328</v>
      </c>
      <c r="C49" s="100"/>
      <c r="D49" s="74" t="s">
        <v>15</v>
      </c>
      <c r="E49" s="57">
        <f>ROUND((M48+N48)*E48*P48,0)</f>
        <v>0</v>
      </c>
      <c r="F49" s="57">
        <f>ROUND((M48+N48)*F48*P48*P49,0)</f>
        <v>0</v>
      </c>
      <c r="G49" s="57">
        <f>ROUND((M48+N48)*G48*P48*P49*P50,0)</f>
        <v>0</v>
      </c>
      <c r="H49" s="57">
        <f>ROUND((M48+N48)*H48*P48*P49*P50*P51,0)</f>
        <v>0</v>
      </c>
      <c r="I49" s="57">
        <f>ROUND((M48+N48)*I48*P48*P49*P50*P51*P52,0)</f>
        <v>0</v>
      </c>
      <c r="J49" s="172">
        <f>SUM(E49:I49)</f>
        <v>0</v>
      </c>
      <c r="L49" s="231"/>
      <c r="M49" s="63"/>
      <c r="N49" s="63"/>
      <c r="O49" s="63"/>
      <c r="P49" s="227">
        <v>1.03</v>
      </c>
      <c r="Q49" s="228">
        <v>0</v>
      </c>
      <c r="R49" s="76">
        <f>$R$19</f>
        <v>12</v>
      </c>
      <c r="S49" s="17"/>
    </row>
    <row r="50" spans="1:24">
      <c r="A50" s="10"/>
      <c r="B50" s="4"/>
      <c r="C50" s="100"/>
      <c r="D50" s="74" t="s">
        <v>30</v>
      </c>
      <c r="E50" s="57">
        <f>ROUND(E49*$P$13,0)</f>
        <v>0</v>
      </c>
      <c r="F50" s="57">
        <f>ROUND(F49*$P$13,0)</f>
        <v>0</v>
      </c>
      <c r="G50" s="57">
        <f>ROUND(G49*$P$13,0)</f>
        <v>0</v>
      </c>
      <c r="H50" s="57">
        <f>ROUND(H49*$P$13,0)</f>
        <v>0</v>
      </c>
      <c r="I50" s="57">
        <f>ROUND(I49*$P$13,0)</f>
        <v>0</v>
      </c>
      <c r="J50" s="172">
        <f>SUM(E50:I50)</f>
        <v>0</v>
      </c>
      <c r="L50" s="231"/>
      <c r="M50" s="63"/>
      <c r="N50" s="63"/>
      <c r="O50" s="63"/>
      <c r="P50" s="227">
        <v>1.03</v>
      </c>
      <c r="Q50" s="228">
        <v>0</v>
      </c>
      <c r="R50" s="76">
        <f>$R$20</f>
        <v>12</v>
      </c>
      <c r="S50" s="17"/>
      <c r="T50" s="25"/>
      <c r="U50" s="25"/>
      <c r="V50" s="25"/>
      <c r="W50" s="25"/>
      <c r="X50" s="25"/>
    </row>
    <row r="51" spans="1:24" ht="15">
      <c r="A51" s="10"/>
      <c r="B51" s="4"/>
      <c r="C51" s="100"/>
      <c r="D51" s="74" t="s">
        <v>29</v>
      </c>
      <c r="E51" s="184">
        <f>ROUND($P$14*E48,0)</f>
        <v>0</v>
      </c>
      <c r="F51" s="184">
        <f>ROUND($P$14*F48,0)</f>
        <v>0</v>
      </c>
      <c r="G51" s="184">
        <f>ROUND($P$14*G48,0)</f>
        <v>0</v>
      </c>
      <c r="H51" s="184">
        <f>ROUND($P$14*H48,0)</f>
        <v>0</v>
      </c>
      <c r="I51" s="184">
        <f>ROUND($P$14*I48,0)</f>
        <v>0</v>
      </c>
      <c r="J51" s="181">
        <f>SUM(E51:I51)</f>
        <v>0</v>
      </c>
      <c r="L51" s="231"/>
      <c r="M51" s="63"/>
      <c r="N51" s="63"/>
      <c r="O51" s="63"/>
      <c r="P51" s="227">
        <v>1.03</v>
      </c>
      <c r="Q51" s="228">
        <v>0</v>
      </c>
      <c r="R51" s="76">
        <f>$R$21</f>
        <v>12</v>
      </c>
      <c r="S51" s="17"/>
      <c r="T51" s="25"/>
      <c r="U51" s="25"/>
      <c r="V51" s="25"/>
      <c r="W51" s="25"/>
      <c r="X51" s="25"/>
    </row>
    <row r="52" spans="1:24">
      <c r="A52" s="10"/>
      <c r="B52" s="4"/>
      <c r="C52" s="100"/>
      <c r="D52" s="77" t="s">
        <v>171</v>
      </c>
      <c r="E52" s="185">
        <f>SUM(E50:E51)</f>
        <v>0</v>
      </c>
      <c r="F52" s="185">
        <f t="shared" ref="F52:I52" si="5">SUM(F50:F51)</f>
        <v>0</v>
      </c>
      <c r="G52" s="185">
        <f t="shared" si="5"/>
        <v>0</v>
      </c>
      <c r="H52" s="185">
        <f t="shared" si="5"/>
        <v>0</v>
      </c>
      <c r="I52" s="185">
        <f t="shared" si="5"/>
        <v>0</v>
      </c>
      <c r="J52" s="186">
        <f>SUM(J50:J51)</f>
        <v>0</v>
      </c>
      <c r="L52" s="231"/>
      <c r="M52" s="63"/>
      <c r="N52" s="63"/>
      <c r="O52" s="63"/>
      <c r="P52" s="227">
        <v>1.03</v>
      </c>
      <c r="Q52" s="228">
        <v>0</v>
      </c>
      <c r="R52" s="76">
        <f>$R$22</f>
        <v>12</v>
      </c>
      <c r="S52" s="17"/>
      <c r="T52" s="25"/>
      <c r="U52" s="25"/>
      <c r="V52" s="25"/>
      <c r="W52" s="25"/>
      <c r="X52" s="25"/>
    </row>
    <row r="53" spans="1:24">
      <c r="A53" s="10"/>
      <c r="B53" s="4"/>
      <c r="C53" s="100"/>
      <c r="D53" s="74"/>
      <c r="E53" s="17"/>
      <c r="F53" s="17"/>
      <c r="G53" s="17"/>
      <c r="H53" s="17"/>
      <c r="I53" s="17"/>
      <c r="J53" s="26"/>
      <c r="L53" s="231"/>
      <c r="M53" s="63"/>
      <c r="N53" s="63"/>
      <c r="O53" s="63"/>
      <c r="P53" s="32"/>
      <c r="Q53" s="63"/>
      <c r="R53" s="32"/>
      <c r="S53" s="17"/>
      <c r="T53" s="5"/>
      <c r="U53" s="4"/>
    </row>
    <row r="54" spans="1:24">
      <c r="A54" s="104"/>
      <c r="B54" s="15" t="s">
        <v>123</v>
      </c>
      <c r="C54" s="101"/>
      <c r="D54" s="34" t="s">
        <v>121</v>
      </c>
      <c r="E54" s="100">
        <f>ROUND($Q54*$R54,6)</f>
        <v>0</v>
      </c>
      <c r="F54" s="100">
        <f>ROUND($Q55*$R55,6)</f>
        <v>0</v>
      </c>
      <c r="G54" s="100">
        <f>ROUND($Q56*$R56,6)</f>
        <v>0</v>
      </c>
      <c r="H54" s="100">
        <f>ROUND($Q57*$R57,6)</f>
        <v>0</v>
      </c>
      <c r="I54" s="100">
        <f>ROUND($Q58*$R58,6)</f>
        <v>0</v>
      </c>
      <c r="J54" s="47"/>
      <c r="L54" s="150">
        <v>0</v>
      </c>
      <c r="M54" s="230">
        <f>ROUND(L54/12,2)</f>
        <v>0</v>
      </c>
      <c r="N54" s="230">
        <v>0</v>
      </c>
      <c r="O54" s="224">
        <v>0</v>
      </c>
      <c r="P54" s="227">
        <v>1.03</v>
      </c>
      <c r="Q54" s="228">
        <v>0</v>
      </c>
      <c r="R54" s="76">
        <f>$R$18</f>
        <v>12</v>
      </c>
      <c r="S54" s="3"/>
      <c r="T54" s="25" t="e">
        <f>(E56+E57)/E55</f>
        <v>#DIV/0!</v>
      </c>
      <c r="U54" s="25" t="e">
        <f>(F56+F57)/F55</f>
        <v>#DIV/0!</v>
      </c>
      <c r="V54" s="25" t="e">
        <f>(G56+G57)/G55</f>
        <v>#DIV/0!</v>
      </c>
      <c r="W54" s="25" t="e">
        <f>(H56+H57)/H55</f>
        <v>#DIV/0!</v>
      </c>
      <c r="X54" s="25" t="e">
        <f>(I56+I57)/I55</f>
        <v>#DIV/0!</v>
      </c>
    </row>
    <row r="55" spans="1:24">
      <c r="A55" s="10"/>
      <c r="B55" s="29" t="s">
        <v>328</v>
      </c>
      <c r="C55" s="100"/>
      <c r="D55" s="74" t="s">
        <v>15</v>
      </c>
      <c r="E55" s="57">
        <f>ROUND((M54+N54)*E54*P54,0)</f>
        <v>0</v>
      </c>
      <c r="F55" s="57">
        <f>ROUND((M54+N54)*F54*P54*P55,0)</f>
        <v>0</v>
      </c>
      <c r="G55" s="57">
        <f>ROUND((M54+N54)*G54*P54*P55*P56,0)</f>
        <v>0</v>
      </c>
      <c r="H55" s="57">
        <f>ROUND((M54+N54)*H54*P54*P55*P56*P57,0)</f>
        <v>0</v>
      </c>
      <c r="I55" s="57">
        <f>ROUND((M54+N54)*I54*P54*P55*P56*P57*P58,0)</f>
        <v>0</v>
      </c>
      <c r="J55" s="172">
        <f>SUM(E55:I55)</f>
        <v>0</v>
      </c>
      <c r="L55" s="231"/>
      <c r="M55" s="63"/>
      <c r="N55" s="63"/>
      <c r="O55" s="63"/>
      <c r="P55" s="227">
        <v>1.03</v>
      </c>
      <c r="Q55" s="228">
        <v>0</v>
      </c>
      <c r="R55" s="76">
        <f>$R$19</f>
        <v>12</v>
      </c>
      <c r="S55" s="17"/>
    </row>
    <row r="56" spans="1:24">
      <c r="A56" s="10"/>
      <c r="B56" s="4"/>
      <c r="C56" s="100"/>
      <c r="D56" s="74" t="s">
        <v>30</v>
      </c>
      <c r="E56" s="57">
        <f>ROUND(E55*$P$13,0)</f>
        <v>0</v>
      </c>
      <c r="F56" s="57">
        <f>ROUND(F55*$P$13,0)</f>
        <v>0</v>
      </c>
      <c r="G56" s="57">
        <f>ROUND(G55*$P$13,0)</f>
        <v>0</v>
      </c>
      <c r="H56" s="57">
        <f>ROUND(H55*$P$13,0)</f>
        <v>0</v>
      </c>
      <c r="I56" s="57">
        <f>ROUND(I55*$P$13,0)</f>
        <v>0</v>
      </c>
      <c r="J56" s="172">
        <f>SUM(E56:I56)</f>
        <v>0</v>
      </c>
      <c r="L56" s="231"/>
      <c r="M56" s="63"/>
      <c r="N56" s="63"/>
      <c r="O56" s="63"/>
      <c r="P56" s="227">
        <v>1.03</v>
      </c>
      <c r="Q56" s="228">
        <v>0</v>
      </c>
      <c r="R56" s="76">
        <f>$R$20</f>
        <v>12</v>
      </c>
      <c r="S56" s="17"/>
      <c r="T56" s="25"/>
      <c r="U56" s="25"/>
      <c r="V56" s="25"/>
      <c r="W56" s="25"/>
      <c r="X56" s="25"/>
    </row>
    <row r="57" spans="1:24" ht="15">
      <c r="A57" s="10"/>
      <c r="B57" s="4"/>
      <c r="C57" s="100"/>
      <c r="D57" s="74" t="s">
        <v>29</v>
      </c>
      <c r="E57" s="184">
        <f>ROUND($P$14*E54,0)</f>
        <v>0</v>
      </c>
      <c r="F57" s="184">
        <f>ROUND($P$14*F54,0)</f>
        <v>0</v>
      </c>
      <c r="G57" s="184">
        <f>ROUND($P$14*G54,0)</f>
        <v>0</v>
      </c>
      <c r="H57" s="184">
        <f>ROUND($P$14*H54,0)</f>
        <v>0</v>
      </c>
      <c r="I57" s="184">
        <f>ROUND($P$14*I54,0)</f>
        <v>0</v>
      </c>
      <c r="J57" s="181">
        <f>SUM(E57:I57)</f>
        <v>0</v>
      </c>
      <c r="L57" s="231"/>
      <c r="M57" s="63"/>
      <c r="N57" s="63"/>
      <c r="O57" s="63"/>
      <c r="P57" s="227">
        <v>1.03</v>
      </c>
      <c r="Q57" s="228">
        <v>0</v>
      </c>
      <c r="R57" s="76">
        <f>$R$21</f>
        <v>12</v>
      </c>
      <c r="S57" s="17"/>
      <c r="T57" s="25"/>
      <c r="U57" s="25"/>
      <c r="V57" s="25"/>
      <c r="W57" s="25"/>
      <c r="X57" s="25"/>
    </row>
    <row r="58" spans="1:24">
      <c r="A58" s="10"/>
      <c r="B58" s="4"/>
      <c r="C58" s="100"/>
      <c r="D58" s="77" t="s">
        <v>171</v>
      </c>
      <c r="E58" s="185">
        <f>SUM(E56:E57)</f>
        <v>0</v>
      </c>
      <c r="F58" s="185">
        <f t="shared" ref="F58:I58" si="6">SUM(F56:F57)</f>
        <v>0</v>
      </c>
      <c r="G58" s="185">
        <f t="shared" si="6"/>
        <v>0</v>
      </c>
      <c r="H58" s="185">
        <f t="shared" si="6"/>
        <v>0</v>
      </c>
      <c r="I58" s="185">
        <f t="shared" si="6"/>
        <v>0</v>
      </c>
      <c r="J58" s="186">
        <f>SUM(J56:J57)</f>
        <v>0</v>
      </c>
      <c r="L58" s="231"/>
      <c r="M58" s="63"/>
      <c r="N58" s="63"/>
      <c r="O58" s="63"/>
      <c r="P58" s="227">
        <v>1.03</v>
      </c>
      <c r="Q58" s="228">
        <v>0</v>
      </c>
      <c r="R58" s="76">
        <f>$R$22</f>
        <v>12</v>
      </c>
      <c r="S58" s="17"/>
      <c r="T58" s="25"/>
      <c r="U58" s="25"/>
      <c r="V58" s="25"/>
      <c r="W58" s="25"/>
      <c r="X58" s="25"/>
    </row>
    <row r="59" spans="1:24">
      <c r="A59" s="10"/>
      <c r="B59" s="4"/>
      <c r="C59" s="100"/>
      <c r="D59" s="74"/>
      <c r="E59" s="17"/>
      <c r="F59" s="17"/>
      <c r="G59" s="17"/>
      <c r="H59" s="17"/>
      <c r="I59" s="17"/>
      <c r="J59" s="26"/>
      <c r="L59" s="231"/>
      <c r="M59" s="63"/>
      <c r="N59" s="63"/>
      <c r="O59" s="63"/>
      <c r="P59" s="32"/>
      <c r="Q59" s="63"/>
      <c r="R59" s="32"/>
      <c r="S59" s="17"/>
      <c r="T59" s="5"/>
      <c r="U59" s="4"/>
    </row>
    <row r="60" spans="1:24">
      <c r="A60" s="104"/>
      <c r="B60" s="15" t="s">
        <v>123</v>
      </c>
      <c r="C60" s="101"/>
      <c r="D60" s="34" t="s">
        <v>121</v>
      </c>
      <c r="E60" s="100">
        <f>ROUND($Q60*$R60,6)</f>
        <v>0</v>
      </c>
      <c r="F60" s="100">
        <f>ROUND($Q61*$R61,6)</f>
        <v>0</v>
      </c>
      <c r="G60" s="100">
        <f>ROUND($Q62*$R62,6)</f>
        <v>0</v>
      </c>
      <c r="H60" s="100">
        <f>ROUND($Q63*$R63,6)</f>
        <v>0</v>
      </c>
      <c r="I60" s="100">
        <f>ROUND($Q64*$R64,6)</f>
        <v>0</v>
      </c>
      <c r="J60" s="47"/>
      <c r="L60" s="150">
        <v>0</v>
      </c>
      <c r="M60" s="230">
        <f>ROUND(L60/12,2)</f>
        <v>0</v>
      </c>
      <c r="N60" s="230">
        <v>0</v>
      </c>
      <c r="O60" s="224">
        <v>0</v>
      </c>
      <c r="P60" s="227">
        <v>1.03</v>
      </c>
      <c r="Q60" s="228">
        <v>0</v>
      </c>
      <c r="R60" s="76">
        <f>$R$18</f>
        <v>12</v>
      </c>
      <c r="S60" s="3"/>
      <c r="T60" s="25" t="e">
        <f>(E62+E63)/E61</f>
        <v>#DIV/0!</v>
      </c>
      <c r="U60" s="25" t="e">
        <f>(F62+F63)/F61</f>
        <v>#DIV/0!</v>
      </c>
      <c r="V60" s="25" t="e">
        <f>(G62+G63)/G61</f>
        <v>#DIV/0!</v>
      </c>
      <c r="W60" s="25" t="e">
        <f>(H62+H63)/H61</f>
        <v>#DIV/0!</v>
      </c>
      <c r="X60" s="25" t="e">
        <f>(I62+I63)/I61</f>
        <v>#DIV/0!</v>
      </c>
    </row>
    <row r="61" spans="1:24">
      <c r="A61" s="10"/>
      <c r="B61" s="29" t="s">
        <v>328</v>
      </c>
      <c r="C61" s="100"/>
      <c r="D61" s="74" t="s">
        <v>15</v>
      </c>
      <c r="E61" s="57">
        <f>ROUND((M60+N60)*E60*P60,0)</f>
        <v>0</v>
      </c>
      <c r="F61" s="57">
        <f>ROUND((M60+N60)*F60*P60*P61,0)</f>
        <v>0</v>
      </c>
      <c r="G61" s="57">
        <f>ROUND((M60+N60)*G60*P60*P61*P62,0)</f>
        <v>0</v>
      </c>
      <c r="H61" s="57">
        <f>ROUND((M60+N60)*H60*P60*P61*P62*P63,0)</f>
        <v>0</v>
      </c>
      <c r="I61" s="57">
        <f>ROUND((M60+N60)*I60*P60*P61*P62*P63*P64,0)</f>
        <v>0</v>
      </c>
      <c r="J61" s="172">
        <f>SUM(E61:I61)</f>
        <v>0</v>
      </c>
      <c r="L61" s="231"/>
      <c r="M61" s="63"/>
      <c r="N61" s="63"/>
      <c r="O61" s="63"/>
      <c r="P61" s="227">
        <v>1.03</v>
      </c>
      <c r="Q61" s="228">
        <v>0</v>
      </c>
      <c r="R61" s="76">
        <f>$R$19</f>
        <v>12</v>
      </c>
      <c r="S61" s="17"/>
    </row>
    <row r="62" spans="1:24">
      <c r="A62" s="10"/>
      <c r="C62" s="100"/>
      <c r="D62" s="74" t="s">
        <v>30</v>
      </c>
      <c r="E62" s="57">
        <f>ROUND(E61*$P$13,0)</f>
        <v>0</v>
      </c>
      <c r="F62" s="57">
        <f>ROUND(F61*$P$13,0)</f>
        <v>0</v>
      </c>
      <c r="G62" s="57">
        <f>ROUND(G61*$P$13,0)</f>
        <v>0</v>
      </c>
      <c r="H62" s="57">
        <f>ROUND(H61*$P$13,0)</f>
        <v>0</v>
      </c>
      <c r="I62" s="57">
        <f>ROUND(I61*$P$13,0)</f>
        <v>0</v>
      </c>
      <c r="J62" s="172">
        <f>SUM(E62:I62)</f>
        <v>0</v>
      </c>
      <c r="L62" s="231"/>
      <c r="M62" s="63"/>
      <c r="N62" s="63"/>
      <c r="O62" s="63"/>
      <c r="P62" s="227">
        <v>1.03</v>
      </c>
      <c r="Q62" s="228">
        <v>0</v>
      </c>
      <c r="R62" s="76">
        <f>$R$20</f>
        <v>12</v>
      </c>
      <c r="S62" s="17"/>
      <c r="T62" s="25"/>
      <c r="U62" s="25"/>
      <c r="V62" s="25"/>
      <c r="W62" s="25"/>
      <c r="X62" s="25"/>
    </row>
    <row r="63" spans="1:24" ht="15">
      <c r="A63" s="10"/>
      <c r="C63" s="100"/>
      <c r="D63" s="74" t="s">
        <v>29</v>
      </c>
      <c r="E63" s="184">
        <f>ROUND($P$14*E60,0)</f>
        <v>0</v>
      </c>
      <c r="F63" s="184">
        <f>ROUND($P$14*F60,0)</f>
        <v>0</v>
      </c>
      <c r="G63" s="184">
        <f>ROUND($P$14*G60,0)</f>
        <v>0</v>
      </c>
      <c r="H63" s="184">
        <f>ROUND($P$14*H60,0)</f>
        <v>0</v>
      </c>
      <c r="I63" s="184">
        <f>ROUND($P$14*I60,0)</f>
        <v>0</v>
      </c>
      <c r="J63" s="181">
        <f>SUM(E63:I63)</f>
        <v>0</v>
      </c>
      <c r="L63" s="231"/>
      <c r="M63" s="63"/>
      <c r="N63" s="63"/>
      <c r="O63" s="63"/>
      <c r="P63" s="227">
        <v>1.03</v>
      </c>
      <c r="Q63" s="228">
        <v>0</v>
      </c>
      <c r="R63" s="76">
        <f>$R$21</f>
        <v>12</v>
      </c>
      <c r="S63" s="17"/>
    </row>
    <row r="64" spans="1:24">
      <c r="A64" s="10"/>
      <c r="C64" s="100"/>
      <c r="D64" s="77" t="s">
        <v>171</v>
      </c>
      <c r="E64" s="185">
        <f>SUM(E62:E63)</f>
        <v>0</v>
      </c>
      <c r="F64" s="185">
        <f t="shared" ref="F64:I64" si="7">SUM(F62:F63)</f>
        <v>0</v>
      </c>
      <c r="G64" s="185">
        <f t="shared" si="7"/>
        <v>0</v>
      </c>
      <c r="H64" s="185">
        <f t="shared" si="7"/>
        <v>0</v>
      </c>
      <c r="I64" s="185">
        <f t="shared" si="7"/>
        <v>0</v>
      </c>
      <c r="J64" s="186">
        <f>SUM(J62:J63)</f>
        <v>0</v>
      </c>
      <c r="L64" s="231"/>
      <c r="M64" s="63"/>
      <c r="N64" s="63"/>
      <c r="O64" s="63"/>
      <c r="P64" s="227">
        <v>1.03</v>
      </c>
      <c r="Q64" s="228">
        <v>0</v>
      </c>
      <c r="R64" s="76">
        <f>$R$22</f>
        <v>12</v>
      </c>
      <c r="S64" s="17"/>
      <c r="T64" s="25"/>
      <c r="U64" s="25"/>
      <c r="V64" s="25"/>
      <c r="W64" s="25"/>
      <c r="X64" s="25"/>
    </row>
    <row r="65" spans="1:24">
      <c r="A65" s="10"/>
      <c r="C65" s="100"/>
      <c r="D65" s="74"/>
      <c r="E65" s="17"/>
      <c r="F65" s="17"/>
      <c r="G65" s="17"/>
      <c r="H65" s="17"/>
      <c r="I65" s="17"/>
      <c r="J65" s="26"/>
      <c r="L65" s="3"/>
      <c r="M65" s="3"/>
      <c r="N65" s="3"/>
      <c r="O65" s="3"/>
      <c r="P65" s="3"/>
      <c r="Q65" s="5"/>
      <c r="R65" s="4"/>
      <c r="S65" s="17"/>
      <c r="T65" s="25"/>
      <c r="U65" s="25"/>
      <c r="V65" s="25"/>
      <c r="W65" s="25"/>
      <c r="X65" s="25"/>
    </row>
    <row r="66" spans="1:24" ht="3.75" hidden="1" customHeight="1">
      <c r="A66" s="10"/>
      <c r="D66" s="22"/>
      <c r="E66" s="22"/>
      <c r="F66" s="22"/>
      <c r="G66" s="22"/>
      <c r="H66" s="22"/>
      <c r="I66" s="22"/>
      <c r="J66" s="76"/>
      <c r="R66" s="17"/>
    </row>
    <row r="67" spans="1:24">
      <c r="A67" s="48" t="s">
        <v>19</v>
      </c>
      <c r="B67" s="49"/>
      <c r="C67" s="49"/>
      <c r="D67" s="50"/>
      <c r="E67" s="178">
        <f>SUMIF($D$17:$D$66,"*Salary",E17:E66)</f>
        <v>0</v>
      </c>
      <c r="F67" s="178">
        <f t="shared" ref="F67:I67" si="8">SUMIF($D$17:$D$66,"*Salary",F17:F66)</f>
        <v>0</v>
      </c>
      <c r="G67" s="178">
        <f t="shared" si="8"/>
        <v>0</v>
      </c>
      <c r="H67" s="178">
        <f t="shared" si="8"/>
        <v>0</v>
      </c>
      <c r="I67" s="178">
        <f t="shared" si="8"/>
        <v>0</v>
      </c>
      <c r="J67" s="172">
        <f>SUM(E67:I67)</f>
        <v>0</v>
      </c>
      <c r="R67" s="4"/>
    </row>
    <row r="68" spans="1:24" ht="15">
      <c r="A68" s="48" t="s">
        <v>20</v>
      </c>
      <c r="B68" s="49"/>
      <c r="C68" s="49"/>
      <c r="D68" s="50"/>
      <c r="E68" s="180">
        <f>SUMIF(D19:D66,"*Total Fringe",E19:E66)</f>
        <v>0</v>
      </c>
      <c r="F68" s="180">
        <f>SUMIF($D$19:$D$66,"*Total Fringe",F19:F66)</f>
        <v>0</v>
      </c>
      <c r="G68" s="180">
        <f t="shared" ref="G68:I68" si="9">SUMIF($D$19:$D$66,"*Total Fringe",G19:G66)</f>
        <v>0</v>
      </c>
      <c r="H68" s="180">
        <f t="shared" si="9"/>
        <v>0</v>
      </c>
      <c r="I68" s="180">
        <f t="shared" si="9"/>
        <v>0</v>
      </c>
      <c r="J68" s="181">
        <f>SUM(E68:I68)</f>
        <v>0</v>
      </c>
      <c r="R68" s="4"/>
    </row>
    <row r="69" spans="1:24">
      <c r="A69" s="48" t="s">
        <v>21</v>
      </c>
      <c r="B69" s="49"/>
      <c r="C69" s="49"/>
      <c r="D69" s="50"/>
      <c r="E69" s="191">
        <f>SUM(E67:E68)</f>
        <v>0</v>
      </c>
      <c r="F69" s="191">
        <f t="shared" ref="F69:I69" si="10">SUM(F67:F68)</f>
        <v>0</v>
      </c>
      <c r="G69" s="191">
        <f t="shared" si="10"/>
        <v>0</v>
      </c>
      <c r="H69" s="191">
        <f t="shared" si="10"/>
        <v>0</v>
      </c>
      <c r="I69" s="191">
        <f t="shared" si="10"/>
        <v>0</v>
      </c>
      <c r="J69" s="172">
        <f>SUM(E69:I69)</f>
        <v>0</v>
      </c>
      <c r="T69" s="660" t="s">
        <v>116</v>
      </c>
      <c r="U69" s="660"/>
      <c r="V69" s="660"/>
      <c r="W69" s="660"/>
      <c r="X69" s="660"/>
    </row>
    <row r="70" spans="1:24">
      <c r="A70" s="1"/>
      <c r="B70" s="58"/>
      <c r="C70" s="58"/>
      <c r="D70" s="71"/>
      <c r="E70" s="8"/>
      <c r="F70" s="8"/>
      <c r="G70" s="8"/>
      <c r="H70" s="8"/>
      <c r="I70" s="8"/>
      <c r="J70" s="45"/>
      <c r="T70" s="24" t="s">
        <v>31</v>
      </c>
      <c r="U70" s="15" t="s">
        <v>32</v>
      </c>
      <c r="V70" s="15" t="s">
        <v>33</v>
      </c>
      <c r="W70" s="15" t="s">
        <v>34</v>
      </c>
      <c r="X70" s="15" t="s">
        <v>35</v>
      </c>
    </row>
    <row r="71" spans="1:24">
      <c r="A71" s="20" t="s">
        <v>22</v>
      </c>
      <c r="B71" s="92"/>
      <c r="C71" s="92"/>
      <c r="D71" s="46"/>
      <c r="J71" s="33"/>
      <c r="L71" s="58" t="s">
        <v>118</v>
      </c>
      <c r="M71" s="71" t="s">
        <v>80</v>
      </c>
      <c r="N71" s="71"/>
      <c r="O71" s="71" t="s">
        <v>245</v>
      </c>
      <c r="P71" s="71" t="s">
        <v>108</v>
      </c>
      <c r="Q71" s="71" t="s">
        <v>18</v>
      </c>
      <c r="R71" s="71"/>
      <c r="S71" s="71" t="s">
        <v>169</v>
      </c>
      <c r="T71" s="24"/>
      <c r="U71" s="15"/>
      <c r="V71" s="15"/>
      <c r="W71" s="15"/>
      <c r="X71" s="15"/>
    </row>
    <row r="72" spans="1:24">
      <c r="A72" s="58" t="s">
        <v>61</v>
      </c>
      <c r="B72" s="58" t="s">
        <v>62</v>
      </c>
      <c r="D72" s="46"/>
      <c r="E72" s="18" t="str">
        <f>E16</f>
        <v>Year 1</v>
      </c>
      <c r="F72" s="18" t="str">
        <f>F16</f>
        <v>Year 2</v>
      </c>
      <c r="G72" s="18" t="str">
        <f>G16</f>
        <v>Year 3</v>
      </c>
      <c r="H72" s="18" t="str">
        <f>H16</f>
        <v>Year 4</v>
      </c>
      <c r="I72" s="18" t="str">
        <f>I16</f>
        <v>Year 5</v>
      </c>
      <c r="J72" s="46" t="s">
        <v>1</v>
      </c>
      <c r="L72" s="92" t="s">
        <v>117</v>
      </c>
      <c r="M72" s="46" t="s">
        <v>15</v>
      </c>
      <c r="N72" s="46" t="s">
        <v>245</v>
      </c>
      <c r="O72" s="46" t="s">
        <v>101</v>
      </c>
      <c r="P72" s="46" t="s">
        <v>109</v>
      </c>
      <c r="Q72" s="46" t="s">
        <v>111</v>
      </c>
      <c r="R72" s="46" t="s">
        <v>101</v>
      </c>
      <c r="S72" s="46" t="s">
        <v>170</v>
      </c>
      <c r="T72" s="24"/>
      <c r="U72" s="15"/>
      <c r="V72" s="15"/>
      <c r="W72" s="15"/>
      <c r="X72" s="15"/>
    </row>
    <row r="73" spans="1:24">
      <c r="A73" s="223"/>
      <c r="B73" s="102" t="s">
        <v>124</v>
      </c>
      <c r="C73" s="92"/>
      <c r="D73" s="34" t="s">
        <v>121</v>
      </c>
      <c r="E73" s="100">
        <f>ROUND($Q73*$R73*S73,6)</f>
        <v>0</v>
      </c>
      <c r="F73" s="100">
        <f>ROUND($Q74*$R74*S74,6)</f>
        <v>0</v>
      </c>
      <c r="G73" s="100">
        <f>ROUND($Q75*$R75*S75,6)</f>
        <v>0</v>
      </c>
      <c r="H73" s="100">
        <f>ROUND($Q76*$R76*S76,6)</f>
        <v>0</v>
      </c>
      <c r="I73" s="100">
        <f>ROUND($Q77*$R77*S77,6)</f>
        <v>0</v>
      </c>
      <c r="J73" s="46"/>
      <c r="L73" s="150">
        <v>0</v>
      </c>
      <c r="M73" s="230">
        <f>ROUND(L73/12,2)</f>
        <v>0</v>
      </c>
      <c r="N73" s="230">
        <v>0</v>
      </c>
      <c r="O73" s="224">
        <v>0</v>
      </c>
      <c r="P73" s="227">
        <v>1</v>
      </c>
      <c r="Q73" s="228">
        <v>0</v>
      </c>
      <c r="R73" s="76">
        <f>$R$18</f>
        <v>12</v>
      </c>
      <c r="S73" s="227">
        <v>0</v>
      </c>
      <c r="T73" s="25" t="e">
        <f>(E76+E77)/E75</f>
        <v>#DIV/0!</v>
      </c>
      <c r="U73" s="25" t="e">
        <f>(F76+F77)/F75</f>
        <v>#DIV/0!</v>
      </c>
      <c r="V73" s="25" t="e">
        <f>(G76+G77)/G75</f>
        <v>#DIV/0!</v>
      </c>
      <c r="W73" s="25" t="e">
        <f>(H76+H77)/H75</f>
        <v>#DIV/0!</v>
      </c>
      <c r="X73" s="25" t="e">
        <f>(I76+I77)/I75</f>
        <v>#DIV/0!</v>
      </c>
    </row>
    <row r="74" spans="1:24">
      <c r="A74" s="20"/>
      <c r="B74" s="29" t="s">
        <v>328</v>
      </c>
      <c r="C74" s="92"/>
      <c r="D74" s="34" t="s">
        <v>172</v>
      </c>
      <c r="E74" s="22">
        <f>S73</f>
        <v>0</v>
      </c>
      <c r="F74" s="22">
        <f>S74</f>
        <v>0</v>
      </c>
      <c r="G74" s="22">
        <f>S75</f>
        <v>0</v>
      </c>
      <c r="H74" s="22">
        <f>S76</f>
        <v>0</v>
      </c>
      <c r="I74" s="22">
        <f>S77</f>
        <v>0</v>
      </c>
      <c r="J74" s="46"/>
      <c r="L74" s="231"/>
      <c r="M74" s="230"/>
      <c r="N74" s="230"/>
      <c r="O74" s="230"/>
      <c r="P74" s="227">
        <v>1.03</v>
      </c>
      <c r="Q74" s="228">
        <v>0</v>
      </c>
      <c r="R74" s="76">
        <f>$R$19</f>
        <v>12</v>
      </c>
      <c r="S74" s="227">
        <v>0</v>
      </c>
      <c r="T74" s="25"/>
      <c r="U74" s="25"/>
      <c r="V74" s="25"/>
      <c r="W74" s="25"/>
      <c r="X74" s="25"/>
    </row>
    <row r="75" spans="1:24">
      <c r="A75" s="10"/>
      <c r="C75" s="100"/>
      <c r="D75" s="74" t="s">
        <v>15</v>
      </c>
      <c r="E75" s="57">
        <f>ROUND((M73+N73)*E73*P73,0)</f>
        <v>0</v>
      </c>
      <c r="F75" s="57">
        <f>ROUND((M73+N73)*F73*P73*P74,0)</f>
        <v>0</v>
      </c>
      <c r="G75" s="57">
        <f>ROUND((M73+N73)*G73*P73*P74*P75,0)</f>
        <v>0</v>
      </c>
      <c r="H75" s="57">
        <f>ROUND((M73+N73)*H73*P73*P74*P75*P76,0)</f>
        <v>0</v>
      </c>
      <c r="I75" s="57">
        <f>ROUND((M73+N73)*I73*P73*P74*P75*P76*P77,0)</f>
        <v>0</v>
      </c>
      <c r="J75" s="172">
        <f>SUM(E75:I75)</f>
        <v>0</v>
      </c>
      <c r="L75" s="231"/>
      <c r="M75" s="63"/>
      <c r="N75" s="63"/>
      <c r="O75" s="63"/>
      <c r="P75" s="227">
        <v>1.03</v>
      </c>
      <c r="Q75" s="228">
        <v>0</v>
      </c>
      <c r="R75" s="76">
        <f>$R$20</f>
        <v>12</v>
      </c>
      <c r="S75" s="227">
        <v>0</v>
      </c>
    </row>
    <row r="76" spans="1:24">
      <c r="A76" s="10"/>
      <c r="B76" s="102"/>
      <c r="C76" s="100"/>
      <c r="D76" s="74" t="s">
        <v>30</v>
      </c>
      <c r="E76" s="57">
        <f>ROUND(E75*$P$13,0)</f>
        <v>0</v>
      </c>
      <c r="F76" s="57">
        <f>ROUND(F75*$P$13,0)</f>
        <v>0</v>
      </c>
      <c r="G76" s="57">
        <f>ROUND(G75*$P$13,0)</f>
        <v>0</v>
      </c>
      <c r="H76" s="57">
        <f>ROUND(H75*$P$13,0)</f>
        <v>0</v>
      </c>
      <c r="I76" s="57">
        <f>ROUND(I75*$P$13,0)</f>
        <v>0</v>
      </c>
      <c r="J76" s="172">
        <f>SUM(E76:I76)</f>
        <v>0</v>
      </c>
      <c r="L76" s="231"/>
      <c r="M76" s="63"/>
      <c r="N76" s="63"/>
      <c r="O76" s="63"/>
      <c r="P76" s="227">
        <v>1.03</v>
      </c>
      <c r="Q76" s="228">
        <v>0</v>
      </c>
      <c r="R76" s="76">
        <f>$R$21</f>
        <v>12</v>
      </c>
      <c r="S76" s="227">
        <v>0</v>
      </c>
      <c r="T76" s="25"/>
      <c r="U76" s="25"/>
      <c r="V76" s="25"/>
      <c r="W76" s="25"/>
      <c r="X76" s="25"/>
    </row>
    <row r="77" spans="1:24" ht="15">
      <c r="A77" s="10"/>
      <c r="C77" s="100"/>
      <c r="D77" s="74" t="s">
        <v>29</v>
      </c>
      <c r="E77" s="184">
        <f>ROUND($P$14*E73,0)</f>
        <v>0</v>
      </c>
      <c r="F77" s="184">
        <f>ROUND($P$14*F73,0)</f>
        <v>0</v>
      </c>
      <c r="G77" s="184">
        <f>ROUND($P$14*G73,0)</f>
        <v>0</v>
      </c>
      <c r="H77" s="184">
        <f>ROUND($P$14*H73,0)</f>
        <v>0</v>
      </c>
      <c r="I77" s="184">
        <f>ROUND($P$14*I73,0)</f>
        <v>0</v>
      </c>
      <c r="J77" s="181">
        <f>SUM(E77:I77)</f>
        <v>0</v>
      </c>
      <c r="L77" s="231"/>
      <c r="M77" s="63"/>
      <c r="N77" s="63"/>
      <c r="O77" s="63"/>
      <c r="P77" s="227">
        <v>1.03</v>
      </c>
      <c r="Q77" s="228">
        <v>0</v>
      </c>
      <c r="R77" s="76">
        <f>$R$22</f>
        <v>12</v>
      </c>
      <c r="S77" s="227">
        <v>0</v>
      </c>
      <c r="T77" s="25"/>
      <c r="U77" s="25"/>
      <c r="V77" s="25"/>
      <c r="W77" s="25"/>
      <c r="X77" s="25"/>
    </row>
    <row r="78" spans="1:24">
      <c r="A78" s="10"/>
      <c r="B78" s="102"/>
      <c r="C78" s="100"/>
      <c r="D78" s="77" t="s">
        <v>171</v>
      </c>
      <c r="E78" s="185">
        <f>SUM(E76:E77)</f>
        <v>0</v>
      </c>
      <c r="F78" s="185">
        <f t="shared" ref="F78:I78" si="11">SUM(F76:F77)</f>
        <v>0</v>
      </c>
      <c r="G78" s="185">
        <f t="shared" si="11"/>
        <v>0</v>
      </c>
      <c r="H78" s="185">
        <f t="shared" si="11"/>
        <v>0</v>
      </c>
      <c r="I78" s="185">
        <f t="shared" si="11"/>
        <v>0</v>
      </c>
      <c r="J78" s="186">
        <f>SUM(J76:J77)</f>
        <v>0</v>
      </c>
      <c r="L78" s="231"/>
      <c r="M78" s="63"/>
      <c r="N78" s="63"/>
      <c r="O78" s="63"/>
      <c r="P78" s="74"/>
      <c r="Q78" s="232"/>
      <c r="R78" s="76"/>
      <c r="S78" s="74"/>
      <c r="T78" s="25"/>
      <c r="U78" s="25"/>
      <c r="V78" s="25"/>
      <c r="W78" s="25"/>
      <c r="X78" s="25"/>
    </row>
    <row r="79" spans="1:24">
      <c r="A79" s="10"/>
      <c r="B79" s="102"/>
      <c r="C79" s="100"/>
      <c r="D79" s="74"/>
      <c r="E79" s="17"/>
      <c r="F79" s="17"/>
      <c r="G79" s="17"/>
      <c r="H79" s="17"/>
      <c r="I79" s="17"/>
      <c r="J79" s="26"/>
      <c r="L79" s="231"/>
      <c r="M79" s="63"/>
      <c r="N79" s="63"/>
      <c r="O79" s="63"/>
      <c r="P79" s="34"/>
      <c r="Q79" s="63"/>
      <c r="R79" s="34"/>
      <c r="S79" s="229"/>
      <c r="T79" s="5"/>
      <c r="U79" s="4"/>
    </row>
    <row r="80" spans="1:24">
      <c r="A80" s="104"/>
      <c r="B80" s="102" t="s">
        <v>124</v>
      </c>
      <c r="D80" s="34" t="s">
        <v>121</v>
      </c>
      <c r="E80" s="100">
        <f>ROUND($Q80*$R80*S80,6)</f>
        <v>0</v>
      </c>
      <c r="F80" s="100">
        <f>ROUND($Q81*$R81*S81,6)</f>
        <v>0</v>
      </c>
      <c r="G80" s="100">
        <f>ROUND($Q82*$R82*S82,6)</f>
        <v>0</v>
      </c>
      <c r="H80" s="100">
        <f>ROUND($Q83*$R83*S83,6)</f>
        <v>0</v>
      </c>
      <c r="I80" s="100">
        <f>ROUND($Q84*$R84*S84,6)</f>
        <v>0</v>
      </c>
      <c r="J80" s="46"/>
      <c r="L80" s="150">
        <v>0</v>
      </c>
      <c r="M80" s="230">
        <f>ROUND(L80/12,2)</f>
        <v>0</v>
      </c>
      <c r="N80" s="230">
        <v>0</v>
      </c>
      <c r="O80" s="224">
        <v>0</v>
      </c>
      <c r="P80" s="227">
        <v>1</v>
      </c>
      <c r="Q80" s="228">
        <v>0</v>
      </c>
      <c r="R80" s="76">
        <f>$R$18</f>
        <v>12</v>
      </c>
      <c r="S80" s="227">
        <v>0</v>
      </c>
      <c r="T80" s="25" t="e">
        <f>(E83+E84)/E82</f>
        <v>#DIV/0!</v>
      </c>
      <c r="U80" s="25" t="e">
        <f>(F83+F84)/F82</f>
        <v>#DIV/0!</v>
      </c>
      <c r="V80" s="25" t="e">
        <f>(G83+G84)/G82</f>
        <v>#DIV/0!</v>
      </c>
      <c r="W80" s="25" t="e">
        <f>(H83+H84)/H82</f>
        <v>#DIV/0!</v>
      </c>
      <c r="X80" s="25" t="e">
        <f>(I83+I84)/I82</f>
        <v>#DIV/0!</v>
      </c>
    </row>
    <row r="81" spans="1:24">
      <c r="B81" s="29" t="s">
        <v>328</v>
      </c>
      <c r="D81" s="34" t="s">
        <v>172</v>
      </c>
      <c r="E81" s="22">
        <f>S80</f>
        <v>0</v>
      </c>
      <c r="F81" s="22">
        <f>S81</f>
        <v>0</v>
      </c>
      <c r="G81" s="22">
        <f>S82</f>
        <v>0</v>
      </c>
      <c r="H81" s="22">
        <f>S83</f>
        <v>0</v>
      </c>
      <c r="I81" s="22">
        <f>S84</f>
        <v>0</v>
      </c>
      <c r="J81" s="163"/>
      <c r="L81" s="231"/>
      <c r="M81" s="230"/>
      <c r="N81" s="230"/>
      <c r="O81" s="230"/>
      <c r="P81" s="227">
        <v>1.03</v>
      </c>
      <c r="Q81" s="228">
        <v>0</v>
      </c>
      <c r="R81" s="76">
        <f>$R$19</f>
        <v>12</v>
      </c>
      <c r="S81" s="227">
        <v>0</v>
      </c>
      <c r="T81" s="25"/>
      <c r="U81" s="25"/>
      <c r="V81" s="25"/>
      <c r="W81" s="25"/>
      <c r="X81" s="25"/>
    </row>
    <row r="82" spans="1:24">
      <c r="A82" s="10"/>
      <c r="C82" s="100"/>
      <c r="D82" s="74" t="s">
        <v>15</v>
      </c>
      <c r="E82" s="57">
        <f>ROUND((M80+N80)*E80*P80,0)</f>
        <v>0</v>
      </c>
      <c r="F82" s="57">
        <f>ROUND((M80+N80)*F80*P80*P81,0)</f>
        <v>0</v>
      </c>
      <c r="G82" s="57">
        <f>ROUND((M80+N80)*G80*P80*P81*P82,0)</f>
        <v>0</v>
      </c>
      <c r="H82" s="57">
        <f>ROUND((M80+N80)*H80*P80*P81*P82*P83,0)</f>
        <v>0</v>
      </c>
      <c r="I82" s="57">
        <f>ROUND((M80+N80)*I80*P80*P81*P82*P83*P84,0)</f>
        <v>0</v>
      </c>
      <c r="J82" s="172">
        <f>SUM(E82:I82)</f>
        <v>0</v>
      </c>
      <c r="L82" s="231"/>
      <c r="M82" s="63"/>
      <c r="N82" s="63"/>
      <c r="O82" s="63"/>
      <c r="P82" s="227">
        <v>1.03</v>
      </c>
      <c r="Q82" s="228">
        <v>0</v>
      </c>
      <c r="R82" s="76">
        <f>$R$20</f>
        <v>12</v>
      </c>
      <c r="S82" s="227">
        <v>0</v>
      </c>
    </row>
    <row r="83" spans="1:24">
      <c r="A83" s="10"/>
      <c r="B83" s="102"/>
      <c r="C83" s="100"/>
      <c r="D83" s="74" t="s">
        <v>30</v>
      </c>
      <c r="E83" s="57">
        <f>ROUND(E82*$P$13,0)</f>
        <v>0</v>
      </c>
      <c r="F83" s="57">
        <f>ROUND(F82*$P$13,0)</f>
        <v>0</v>
      </c>
      <c r="G83" s="57">
        <f>ROUND(G82*$P$13,0)</f>
        <v>0</v>
      </c>
      <c r="H83" s="57">
        <f>ROUND(H82*$P$13,0)</f>
        <v>0</v>
      </c>
      <c r="I83" s="57">
        <f>ROUND(I82*$P$13,0)</f>
        <v>0</v>
      </c>
      <c r="J83" s="172">
        <f>SUM(E83:I83)</f>
        <v>0</v>
      </c>
      <c r="L83" s="231"/>
      <c r="M83" s="63"/>
      <c r="N83" s="63"/>
      <c r="O83" s="63"/>
      <c r="P83" s="227">
        <v>1.03</v>
      </c>
      <c r="Q83" s="228">
        <v>0</v>
      </c>
      <c r="R83" s="76">
        <f>$R$21</f>
        <v>12</v>
      </c>
      <c r="S83" s="227">
        <v>0</v>
      </c>
      <c r="T83" s="25"/>
      <c r="U83" s="25"/>
      <c r="V83" s="25"/>
      <c r="W83" s="25"/>
      <c r="X83" s="25"/>
    </row>
    <row r="84" spans="1:24" ht="15">
      <c r="A84" s="10"/>
      <c r="B84" s="102"/>
      <c r="C84" s="100"/>
      <c r="D84" s="74" t="s">
        <v>29</v>
      </c>
      <c r="E84" s="184">
        <f>ROUND($P$14*E80,0)</f>
        <v>0</v>
      </c>
      <c r="F84" s="184">
        <f>ROUND($P$14*F80,0)</f>
        <v>0</v>
      </c>
      <c r="G84" s="184">
        <f>ROUND($P$14*G80,0)</f>
        <v>0</v>
      </c>
      <c r="H84" s="184">
        <f>ROUND($P$14*H80,0)</f>
        <v>0</v>
      </c>
      <c r="I84" s="184">
        <f>ROUND($P$14*I80,0)</f>
        <v>0</v>
      </c>
      <c r="J84" s="181">
        <f>SUM(E84:I84)</f>
        <v>0</v>
      </c>
      <c r="L84" s="231"/>
      <c r="M84" s="63"/>
      <c r="N84" s="63"/>
      <c r="O84" s="63"/>
      <c r="P84" s="227">
        <v>1.03</v>
      </c>
      <c r="Q84" s="228">
        <v>0</v>
      </c>
      <c r="R84" s="76">
        <f>$R$22</f>
        <v>12</v>
      </c>
      <c r="S84" s="227">
        <v>0</v>
      </c>
      <c r="T84" s="25"/>
      <c r="U84" s="25"/>
      <c r="V84" s="25"/>
      <c r="W84" s="25"/>
      <c r="X84" s="25"/>
    </row>
    <row r="85" spans="1:24">
      <c r="A85" s="10"/>
      <c r="B85" s="102"/>
      <c r="C85" s="100"/>
      <c r="D85" s="77" t="s">
        <v>171</v>
      </c>
      <c r="E85" s="185">
        <f>SUM(E83:E84)</f>
        <v>0</v>
      </c>
      <c r="F85" s="185">
        <f t="shared" ref="F85:I85" si="12">SUM(F83:F84)</f>
        <v>0</v>
      </c>
      <c r="G85" s="185">
        <f t="shared" si="12"/>
        <v>0</v>
      </c>
      <c r="H85" s="185">
        <f t="shared" si="12"/>
        <v>0</v>
      </c>
      <c r="I85" s="185">
        <f t="shared" si="12"/>
        <v>0</v>
      </c>
      <c r="J85" s="186">
        <f>SUM(J83:J84)</f>
        <v>0</v>
      </c>
      <c r="L85" s="231"/>
      <c r="M85" s="63"/>
      <c r="N85" s="63"/>
      <c r="O85" s="63"/>
      <c r="P85" s="74"/>
      <c r="Q85" s="232"/>
      <c r="R85" s="76"/>
      <c r="S85" s="74"/>
      <c r="T85" s="25"/>
      <c r="U85" s="25"/>
      <c r="V85" s="25"/>
      <c r="W85" s="25"/>
      <c r="X85" s="25"/>
    </row>
    <row r="86" spans="1:24">
      <c r="A86" s="10"/>
      <c r="B86" s="102"/>
      <c r="C86" s="100"/>
      <c r="D86" s="74"/>
      <c r="E86" s="17"/>
      <c r="F86" s="17"/>
      <c r="G86" s="17"/>
      <c r="H86" s="17"/>
      <c r="I86" s="17"/>
      <c r="J86" s="26"/>
      <c r="L86" s="231"/>
      <c r="M86" s="63"/>
      <c r="N86" s="63"/>
      <c r="O86" s="63"/>
      <c r="P86" s="34"/>
      <c r="Q86" s="63"/>
      <c r="R86" s="34"/>
      <c r="S86" s="229"/>
      <c r="T86" s="5"/>
      <c r="U86" s="4"/>
    </row>
    <row r="87" spans="1:24">
      <c r="A87" s="104"/>
      <c r="B87" s="102" t="s">
        <v>47</v>
      </c>
      <c r="D87" s="34" t="s">
        <v>121</v>
      </c>
      <c r="E87" s="100">
        <f>ROUND($Q87*$R87*S87,6)</f>
        <v>0</v>
      </c>
      <c r="F87" s="100">
        <f>ROUND($Q88*$R88*S88,6)</f>
        <v>0</v>
      </c>
      <c r="G87" s="100">
        <f>ROUND($Q89*$R89*S89,6)</f>
        <v>0</v>
      </c>
      <c r="H87" s="100">
        <f>ROUND($Q90*$R90*S90,6)</f>
        <v>0</v>
      </c>
      <c r="I87" s="100">
        <f>ROUND($Q91*$R91*S91,6)</f>
        <v>0</v>
      </c>
      <c r="J87" s="46"/>
      <c r="L87" s="150">
        <v>0</v>
      </c>
      <c r="M87" s="230">
        <f>ROUND(L87/12,2)</f>
        <v>0</v>
      </c>
      <c r="N87" s="230">
        <v>0</v>
      </c>
      <c r="O87" s="224">
        <v>0</v>
      </c>
      <c r="P87" s="227">
        <v>1</v>
      </c>
      <c r="Q87" s="228">
        <v>0</v>
      </c>
      <c r="R87" s="76">
        <f>$R$18</f>
        <v>12</v>
      </c>
      <c r="S87" s="227">
        <v>0</v>
      </c>
      <c r="T87" s="25" t="e">
        <f>(E90+E91)/E89</f>
        <v>#DIV/0!</v>
      </c>
      <c r="U87" s="25" t="e">
        <f>(F90+F91)/F89</f>
        <v>#DIV/0!</v>
      </c>
      <c r="V87" s="25" t="e">
        <f>(G90+G91)/G89</f>
        <v>#DIV/0!</v>
      </c>
      <c r="W87" s="25" t="e">
        <f>(H90+H91)/H89</f>
        <v>#DIV/0!</v>
      </c>
      <c r="X87" s="25" t="e">
        <f>(I90+I91)/I89</f>
        <v>#DIV/0!</v>
      </c>
    </row>
    <row r="88" spans="1:24">
      <c r="B88" s="29" t="s">
        <v>328</v>
      </c>
      <c r="D88" s="34" t="s">
        <v>172</v>
      </c>
      <c r="E88" s="22">
        <f>S87</f>
        <v>0</v>
      </c>
      <c r="F88" s="22">
        <f>S88</f>
        <v>0</v>
      </c>
      <c r="G88" s="22">
        <f>S89</f>
        <v>0</v>
      </c>
      <c r="H88" s="22">
        <f>S90</f>
        <v>0</v>
      </c>
      <c r="I88" s="22">
        <f>S91</f>
        <v>0</v>
      </c>
      <c r="J88" s="46"/>
      <c r="L88" s="231"/>
      <c r="M88" s="230"/>
      <c r="N88" s="230"/>
      <c r="O88" s="230"/>
      <c r="P88" s="227">
        <v>1.03</v>
      </c>
      <c r="Q88" s="228">
        <v>0</v>
      </c>
      <c r="R88" s="76">
        <f>$R$19</f>
        <v>12</v>
      </c>
      <c r="S88" s="227">
        <v>0</v>
      </c>
      <c r="T88" s="25"/>
      <c r="U88" s="25"/>
      <c r="V88" s="25"/>
      <c r="W88" s="25"/>
      <c r="X88" s="25"/>
    </row>
    <row r="89" spans="1:24">
      <c r="A89" s="10"/>
      <c r="C89" s="100"/>
      <c r="D89" s="74" t="s">
        <v>15</v>
      </c>
      <c r="E89" s="57">
        <f>ROUND((M87+N87)*E87*P87,0)</f>
        <v>0</v>
      </c>
      <c r="F89" s="57">
        <f>ROUND((M87+N87)*F87*P87*P88,0)</f>
        <v>0</v>
      </c>
      <c r="G89" s="57">
        <f>ROUND((M87+N87)*G87*P87*P88*P89,0)</f>
        <v>0</v>
      </c>
      <c r="H89" s="57">
        <f>ROUND((M87+N87)*H87*P87*P88*P89*P90,0)</f>
        <v>0</v>
      </c>
      <c r="I89" s="57">
        <f>ROUND((M87+N87)*I87*P87*P88*P89*P90*P91,0)</f>
        <v>0</v>
      </c>
      <c r="J89" s="172">
        <f>SUM(E89:I89)</f>
        <v>0</v>
      </c>
      <c r="L89" s="231"/>
      <c r="M89" s="63"/>
      <c r="N89" s="63"/>
      <c r="O89" s="63"/>
      <c r="P89" s="227">
        <v>1.03</v>
      </c>
      <c r="Q89" s="228">
        <v>0</v>
      </c>
      <c r="R89" s="76">
        <f>$R$20</f>
        <v>12</v>
      </c>
      <c r="S89" s="227">
        <v>0</v>
      </c>
    </row>
    <row r="90" spans="1:24">
      <c r="A90" s="10"/>
      <c r="B90" s="102"/>
      <c r="C90" s="100"/>
      <c r="D90" s="74" t="s">
        <v>30</v>
      </c>
      <c r="E90" s="57">
        <f>ROUND(E89*$P$13,0)</f>
        <v>0</v>
      </c>
      <c r="F90" s="57">
        <f>ROUND(F89*$P$13,0)</f>
        <v>0</v>
      </c>
      <c r="G90" s="57">
        <f>ROUND(G89*$P$13,0)</f>
        <v>0</v>
      </c>
      <c r="H90" s="57">
        <f>ROUND(H89*$P$13,0)</f>
        <v>0</v>
      </c>
      <c r="I90" s="57">
        <f>ROUND(I89*$P$13,0)</f>
        <v>0</v>
      </c>
      <c r="J90" s="172">
        <f>SUM(E90:I90)</f>
        <v>0</v>
      </c>
      <c r="L90" s="231"/>
      <c r="M90" s="63"/>
      <c r="N90" s="63"/>
      <c r="O90" s="63"/>
      <c r="P90" s="227">
        <v>1.03</v>
      </c>
      <c r="Q90" s="228">
        <v>0</v>
      </c>
      <c r="R90" s="76">
        <f>$R$21</f>
        <v>12</v>
      </c>
      <c r="S90" s="227">
        <v>0</v>
      </c>
    </row>
    <row r="91" spans="1:24" ht="15">
      <c r="A91" s="10"/>
      <c r="B91" s="102"/>
      <c r="C91" s="100"/>
      <c r="D91" s="74" t="s">
        <v>29</v>
      </c>
      <c r="E91" s="184">
        <f>ROUND($P$14*E87,0)</f>
        <v>0</v>
      </c>
      <c r="F91" s="184">
        <f>ROUND($P$14*F87,0)</f>
        <v>0</v>
      </c>
      <c r="G91" s="184">
        <f>ROUND($P$14*G87,0)</f>
        <v>0</v>
      </c>
      <c r="H91" s="184">
        <f>ROUND($P$14*H87,0)</f>
        <v>0</v>
      </c>
      <c r="I91" s="184">
        <f>ROUND($P$14*I87,0)</f>
        <v>0</v>
      </c>
      <c r="J91" s="181">
        <f>SUM(E91:I91)</f>
        <v>0</v>
      </c>
      <c r="L91" s="231"/>
      <c r="M91" s="63"/>
      <c r="N91" s="63"/>
      <c r="O91" s="63"/>
      <c r="P91" s="227">
        <v>1.03</v>
      </c>
      <c r="Q91" s="228">
        <v>0</v>
      </c>
      <c r="R91" s="76">
        <f>$R$22</f>
        <v>12</v>
      </c>
      <c r="S91" s="227">
        <v>0</v>
      </c>
      <c r="T91" s="25"/>
      <c r="U91" s="25"/>
      <c r="V91" s="25"/>
      <c r="W91" s="25"/>
      <c r="X91" s="25"/>
    </row>
    <row r="92" spans="1:24">
      <c r="A92" s="10"/>
      <c r="B92" s="102"/>
      <c r="C92" s="100"/>
      <c r="D92" s="77" t="s">
        <v>171</v>
      </c>
      <c r="E92" s="185">
        <f>SUM(E90:E91)</f>
        <v>0</v>
      </c>
      <c r="F92" s="185">
        <f t="shared" ref="F92:I92" si="13">SUM(F90:F91)</f>
        <v>0</v>
      </c>
      <c r="G92" s="185">
        <f t="shared" si="13"/>
        <v>0</v>
      </c>
      <c r="H92" s="185">
        <f t="shared" si="13"/>
        <v>0</v>
      </c>
      <c r="I92" s="185">
        <f t="shared" si="13"/>
        <v>0</v>
      </c>
      <c r="J92" s="186">
        <f>SUM(J90:J91)</f>
        <v>0</v>
      </c>
      <c r="L92" s="19"/>
      <c r="M92" s="33"/>
      <c r="N92" s="33"/>
      <c r="O92" s="33"/>
      <c r="P92" s="47"/>
      <c r="Q92" s="47"/>
      <c r="R92" s="47"/>
      <c r="S92" s="26"/>
      <c r="T92" s="25"/>
      <c r="U92" s="25"/>
      <c r="V92" s="25"/>
      <c r="W92" s="25"/>
      <c r="X92" s="25"/>
    </row>
    <row r="93" spans="1:24">
      <c r="A93" s="10"/>
      <c r="B93" s="102"/>
      <c r="C93" s="100"/>
      <c r="D93" s="74"/>
      <c r="E93" s="17"/>
      <c r="F93" s="17"/>
      <c r="G93" s="17"/>
      <c r="H93" s="17"/>
      <c r="I93" s="17"/>
      <c r="J93" s="26"/>
      <c r="L93" s="19"/>
      <c r="M93" s="94"/>
      <c r="N93" s="94"/>
      <c r="O93" s="94"/>
      <c r="P93" s="47"/>
      <c r="Q93" s="47"/>
      <c r="R93" s="47"/>
      <c r="S93" s="26"/>
      <c r="T93" s="25"/>
      <c r="U93" s="25"/>
      <c r="V93" s="25"/>
      <c r="W93" s="25"/>
      <c r="X93" s="25"/>
    </row>
    <row r="94" spans="1:24">
      <c r="A94" s="10"/>
      <c r="C94" s="75"/>
      <c r="D94" s="75" t="s">
        <v>106</v>
      </c>
      <c r="E94" s="164">
        <f>SUMIF($D$72:$D$93,"*Salary",E72:E93)</f>
        <v>0</v>
      </c>
      <c r="F94" s="164">
        <f>SUMIF($D$72:$D$93,"*Salary",F72:F93)</f>
        <v>0</v>
      </c>
      <c r="G94" s="164">
        <f>SUMIF($D$72:$D$93,"*Salary",G72:G93)</f>
        <v>0</v>
      </c>
      <c r="H94" s="164">
        <f>SUMIF($D$72:$D$93,"*Salary",H72:H93)</f>
        <v>0</v>
      </c>
      <c r="I94" s="164">
        <f>SUMIF($D$72:$D$93,"*Salary",I72:I93)</f>
        <v>0</v>
      </c>
      <c r="J94" s="165">
        <f>SUM(E94:I94)</f>
        <v>0</v>
      </c>
      <c r="L94" s="58"/>
      <c r="M94" s="71"/>
      <c r="N94" s="71"/>
      <c r="O94" s="71"/>
      <c r="P94" s="71"/>
      <c r="Q94" s="71"/>
      <c r="R94" s="71"/>
      <c r="S94" s="26"/>
      <c r="T94" s="25"/>
      <c r="U94" s="25"/>
      <c r="V94" s="25"/>
      <c r="W94" s="25"/>
      <c r="X94" s="25"/>
    </row>
    <row r="95" spans="1:24">
      <c r="A95" s="10"/>
      <c r="C95" s="75"/>
      <c r="D95" s="75" t="s">
        <v>107</v>
      </c>
      <c r="E95" s="166">
        <f>SUMIF($D$75:$D$93,"*Total Fringe",E75:E93)</f>
        <v>0</v>
      </c>
      <c r="F95" s="166">
        <f t="shared" ref="F95:I95" si="14">SUMIF($D$75:$D$93,"*Total Fringe",F75:F93)</f>
        <v>0</v>
      </c>
      <c r="G95" s="166">
        <f t="shared" si="14"/>
        <v>0</v>
      </c>
      <c r="H95" s="166">
        <f t="shared" si="14"/>
        <v>0</v>
      </c>
      <c r="I95" s="166">
        <f t="shared" si="14"/>
        <v>0</v>
      </c>
      <c r="J95" s="167">
        <f>SUM(E95:I95)</f>
        <v>0</v>
      </c>
      <c r="L95" s="58"/>
      <c r="M95" s="71"/>
      <c r="N95" s="71"/>
      <c r="O95" s="71"/>
      <c r="P95" s="71"/>
      <c r="Q95" s="71"/>
      <c r="R95" s="71"/>
      <c r="S95" s="71"/>
      <c r="T95" s="660" t="s">
        <v>116</v>
      </c>
      <c r="U95" s="660"/>
      <c r="V95" s="660"/>
      <c r="W95" s="660"/>
      <c r="X95" s="660"/>
    </row>
    <row r="96" spans="1:24">
      <c r="A96" s="10"/>
      <c r="C96" s="75"/>
      <c r="D96" s="169"/>
      <c r="E96" s="72"/>
      <c r="F96" s="72"/>
      <c r="G96" s="72"/>
      <c r="H96" s="72"/>
      <c r="I96" s="72"/>
      <c r="J96" s="73"/>
      <c r="L96" s="58" t="s">
        <v>118</v>
      </c>
      <c r="M96" s="71" t="s">
        <v>80</v>
      </c>
      <c r="N96" s="71"/>
      <c r="O96" s="71" t="s">
        <v>245</v>
      </c>
      <c r="P96" s="71" t="s">
        <v>108</v>
      </c>
      <c r="Q96" s="71" t="s">
        <v>18</v>
      </c>
      <c r="R96" s="71"/>
      <c r="S96" s="71" t="s">
        <v>169</v>
      </c>
      <c r="T96" s="92"/>
      <c r="U96" s="92"/>
      <c r="V96" s="92"/>
      <c r="W96" s="92"/>
      <c r="X96" s="92"/>
    </row>
    <row r="97" spans="1:24">
      <c r="A97" s="58" t="s">
        <v>61</v>
      </c>
      <c r="B97" s="58" t="s">
        <v>62</v>
      </c>
      <c r="C97" s="75"/>
      <c r="D97" s="169"/>
      <c r="E97" s="18" t="str">
        <f>E16</f>
        <v>Year 1</v>
      </c>
      <c r="F97" s="18" t="str">
        <f>F16</f>
        <v>Year 2</v>
      </c>
      <c r="G97" s="18" t="str">
        <f>G16</f>
        <v>Year 3</v>
      </c>
      <c r="H97" s="18" t="str">
        <f>H16</f>
        <v>Year 4</v>
      </c>
      <c r="I97" s="18" t="str">
        <f>I16</f>
        <v>Year 5</v>
      </c>
      <c r="J97" s="46" t="s">
        <v>1</v>
      </c>
      <c r="L97" s="92" t="s">
        <v>117</v>
      </c>
      <c r="M97" s="46" t="s">
        <v>15</v>
      </c>
      <c r="N97" s="46" t="s">
        <v>245</v>
      </c>
      <c r="O97" s="46" t="s">
        <v>101</v>
      </c>
      <c r="P97" s="46" t="s">
        <v>109</v>
      </c>
      <c r="Q97" s="46" t="s">
        <v>111</v>
      </c>
      <c r="R97" s="46" t="s">
        <v>101</v>
      </c>
      <c r="S97" s="46" t="s">
        <v>170</v>
      </c>
      <c r="T97" s="24" t="s">
        <v>31</v>
      </c>
      <c r="U97" s="15" t="s">
        <v>32</v>
      </c>
      <c r="V97" s="15" t="s">
        <v>33</v>
      </c>
      <c r="W97" s="15" t="s">
        <v>34</v>
      </c>
      <c r="X97" s="15" t="s">
        <v>35</v>
      </c>
    </row>
    <row r="98" spans="1:24">
      <c r="A98" s="104"/>
      <c r="B98" s="102" t="s">
        <v>69</v>
      </c>
      <c r="D98" s="34" t="s">
        <v>121</v>
      </c>
      <c r="E98" s="100">
        <f>ROUND($Q98*$R98*S98,6)</f>
        <v>0</v>
      </c>
      <c r="F98" s="100">
        <f>ROUND($Q99*$R99*S99,6)</f>
        <v>0</v>
      </c>
      <c r="G98" s="100">
        <f>ROUND($Q100*$R100*S100,6)</f>
        <v>0</v>
      </c>
      <c r="H98" s="100">
        <f>ROUND($Q101*$R101*S101,6)</f>
        <v>0</v>
      </c>
      <c r="I98" s="100">
        <f>ROUND($Q102*$R102*S102,6)</f>
        <v>0</v>
      </c>
      <c r="J98" s="46"/>
      <c r="K98" s="17"/>
      <c r="L98" s="150">
        <v>0</v>
      </c>
      <c r="M98" s="230">
        <f>ROUND(L98/12,2)</f>
        <v>0</v>
      </c>
      <c r="N98" s="230">
        <v>0</v>
      </c>
      <c r="O98" s="224">
        <v>0</v>
      </c>
      <c r="P98" s="227">
        <v>1</v>
      </c>
      <c r="Q98" s="228">
        <v>0</v>
      </c>
      <c r="R98" s="76">
        <f>$R$18</f>
        <v>12</v>
      </c>
      <c r="S98" s="227">
        <v>0</v>
      </c>
      <c r="T98" s="25" t="e">
        <f>(E101+E102)/E100</f>
        <v>#DIV/0!</v>
      </c>
      <c r="U98" s="25" t="e">
        <f>(F101+F102)/F100</f>
        <v>#DIV/0!</v>
      </c>
      <c r="V98" s="25" t="e">
        <f>(G101+G102)/G100</f>
        <v>#DIV/0!</v>
      </c>
      <c r="W98" s="25" t="e">
        <f>(H101+H102)/H100</f>
        <v>#DIV/0!</v>
      </c>
      <c r="X98" s="25" t="e">
        <f>(I101+I102)/I100</f>
        <v>#DIV/0!</v>
      </c>
    </row>
    <row r="99" spans="1:24">
      <c r="B99" s="29" t="s">
        <v>328</v>
      </c>
      <c r="D99" s="34" t="s">
        <v>172</v>
      </c>
      <c r="E99" s="22">
        <f>S98</f>
        <v>0</v>
      </c>
      <c r="F99" s="22">
        <f>S99</f>
        <v>0</v>
      </c>
      <c r="G99" s="22">
        <f>S100</f>
        <v>0</v>
      </c>
      <c r="H99" s="22">
        <f>S101</f>
        <v>0</v>
      </c>
      <c r="I99" s="22">
        <f>S102</f>
        <v>0</v>
      </c>
      <c r="J99" s="46"/>
      <c r="K99" s="17"/>
      <c r="L99" s="231"/>
      <c r="M99" s="230"/>
      <c r="N99" s="230"/>
      <c r="O99" s="230"/>
      <c r="P99" s="227">
        <v>1.03</v>
      </c>
      <c r="Q99" s="228">
        <v>0</v>
      </c>
      <c r="R99" s="76">
        <f>$R$19</f>
        <v>12</v>
      </c>
      <c r="S99" s="227">
        <v>0</v>
      </c>
      <c r="T99" s="25"/>
      <c r="U99" s="25"/>
      <c r="V99" s="25"/>
      <c r="W99" s="25"/>
      <c r="X99" s="25"/>
    </row>
    <row r="100" spans="1:24">
      <c r="A100" s="10"/>
      <c r="C100" s="100"/>
      <c r="D100" s="74" t="s">
        <v>15</v>
      </c>
      <c r="E100" s="57">
        <f>ROUND((M98+N98)*E98*P98,0)</f>
        <v>0</v>
      </c>
      <c r="F100" s="57">
        <f>ROUND((M98+N98)*F98*P98*P99,0)</f>
        <v>0</v>
      </c>
      <c r="G100" s="57">
        <f>ROUND((M98+N98)*G98*P98*P99*P100,0)</f>
        <v>0</v>
      </c>
      <c r="H100" s="57">
        <f>ROUND((M98+N98)*H98*P98*P99*P100*P101,0)</f>
        <v>0</v>
      </c>
      <c r="I100" s="57">
        <f>ROUND((M98+N98)*I98*P98*P99*P100*P101*P102,0)</f>
        <v>0</v>
      </c>
      <c r="J100" s="172">
        <f>SUM(E100:I100)</f>
        <v>0</v>
      </c>
      <c r="L100" s="231"/>
      <c r="M100" s="63"/>
      <c r="N100" s="63"/>
      <c r="O100" s="63"/>
      <c r="P100" s="227">
        <v>1.03</v>
      </c>
      <c r="Q100" s="228">
        <v>0</v>
      </c>
      <c r="R100" s="76">
        <f>$R$20</f>
        <v>12</v>
      </c>
      <c r="S100" s="227">
        <v>0</v>
      </c>
      <c r="T100" s="25"/>
      <c r="U100" s="25"/>
      <c r="V100" s="25"/>
      <c r="W100" s="25"/>
      <c r="X100" s="25"/>
    </row>
    <row r="101" spans="1:24">
      <c r="A101" s="10"/>
      <c r="B101" s="93"/>
      <c r="C101" s="100"/>
      <c r="D101" s="74" t="s">
        <v>30</v>
      </c>
      <c r="E101" s="57">
        <f>ROUND(E100*$P$13,0)</f>
        <v>0</v>
      </c>
      <c r="F101" s="57">
        <f>ROUND(F100*$P$13,0)</f>
        <v>0</v>
      </c>
      <c r="G101" s="57">
        <f>ROUND(G100*$P$13,0)</f>
        <v>0</v>
      </c>
      <c r="H101" s="57">
        <f>ROUND(H100*$P$13,0)</f>
        <v>0</v>
      </c>
      <c r="I101" s="57">
        <f>ROUND(I100*$P$13,0)</f>
        <v>0</v>
      </c>
      <c r="J101" s="172">
        <f>SUM(E101:I101)</f>
        <v>0</v>
      </c>
      <c r="L101" s="231"/>
      <c r="M101" s="63"/>
      <c r="N101" s="63"/>
      <c r="O101" s="63"/>
      <c r="P101" s="227">
        <v>1.03</v>
      </c>
      <c r="Q101" s="228">
        <v>0</v>
      </c>
      <c r="R101" s="76">
        <f>$R$21</f>
        <v>12</v>
      </c>
      <c r="S101" s="227">
        <v>0</v>
      </c>
      <c r="T101" s="25"/>
      <c r="U101" s="25"/>
      <c r="V101" s="25"/>
      <c r="W101" s="25"/>
      <c r="X101" s="25"/>
    </row>
    <row r="102" spans="1:24" ht="15">
      <c r="A102" s="10"/>
      <c r="B102" s="93"/>
      <c r="C102" s="100"/>
      <c r="D102" s="74" t="s">
        <v>29</v>
      </c>
      <c r="E102" s="184">
        <f>ROUND($P$14*E98,0)</f>
        <v>0</v>
      </c>
      <c r="F102" s="184">
        <f>ROUND($P$14*F98,0)</f>
        <v>0</v>
      </c>
      <c r="G102" s="184">
        <f>ROUND($P$14*G98,0)</f>
        <v>0</v>
      </c>
      <c r="H102" s="184">
        <f>ROUND($P$14*H98,0)</f>
        <v>0</v>
      </c>
      <c r="I102" s="184">
        <f>ROUND($P$14*I98,0)</f>
        <v>0</v>
      </c>
      <c r="J102" s="181">
        <f>SUM(E102:I102)</f>
        <v>0</v>
      </c>
      <c r="L102" s="231"/>
      <c r="M102" s="63"/>
      <c r="N102" s="63"/>
      <c r="O102" s="63"/>
      <c r="P102" s="227">
        <v>1.03</v>
      </c>
      <c r="Q102" s="228">
        <v>0</v>
      </c>
      <c r="R102" s="76">
        <f>$R$22</f>
        <v>12</v>
      </c>
      <c r="S102" s="227">
        <v>0</v>
      </c>
      <c r="T102" s="25"/>
      <c r="U102" s="25"/>
      <c r="V102" s="25"/>
      <c r="W102" s="25"/>
      <c r="X102" s="25"/>
    </row>
    <row r="103" spans="1:24">
      <c r="A103" s="10"/>
      <c r="B103" s="93"/>
      <c r="C103" s="100"/>
      <c r="D103" s="77" t="s">
        <v>171</v>
      </c>
      <c r="E103" s="185">
        <f>SUM(E101:E102)</f>
        <v>0</v>
      </c>
      <c r="F103" s="185">
        <f t="shared" ref="F103:I103" si="15">SUM(F101:F102)</f>
        <v>0</v>
      </c>
      <c r="G103" s="185">
        <f t="shared" si="15"/>
        <v>0</v>
      </c>
      <c r="H103" s="185">
        <f t="shared" si="15"/>
        <v>0</v>
      </c>
      <c r="I103" s="185">
        <f t="shared" si="15"/>
        <v>0</v>
      </c>
      <c r="J103" s="186">
        <f>SUM(J101:J102)</f>
        <v>0</v>
      </c>
      <c r="L103" s="231"/>
      <c r="M103" s="63"/>
      <c r="N103" s="63"/>
      <c r="O103" s="63"/>
      <c r="P103" s="74"/>
      <c r="Q103" s="232"/>
      <c r="R103" s="76"/>
      <c r="S103" s="74"/>
      <c r="T103" s="5"/>
      <c r="U103" s="4"/>
    </row>
    <row r="104" spans="1:24">
      <c r="C104" s="100"/>
      <c r="D104" s="74"/>
      <c r="E104" s="17"/>
      <c r="F104" s="17"/>
      <c r="G104" s="17"/>
      <c r="H104" s="17"/>
      <c r="I104" s="17"/>
      <c r="J104" s="26"/>
      <c r="L104" s="231"/>
      <c r="M104" s="63"/>
      <c r="N104" s="63"/>
      <c r="O104" s="63"/>
      <c r="P104" s="34"/>
      <c r="Q104" s="63"/>
      <c r="R104" s="34"/>
      <c r="S104" s="229"/>
      <c r="T104" s="17"/>
      <c r="U104" s="17"/>
      <c r="V104" s="17"/>
      <c r="W104" s="17"/>
      <c r="X104" s="17"/>
    </row>
    <row r="105" spans="1:24">
      <c r="A105" s="104"/>
      <c r="B105" s="102" t="s">
        <v>69</v>
      </c>
      <c r="D105" s="34" t="s">
        <v>121</v>
      </c>
      <c r="E105" s="100">
        <f>ROUND($Q105*$R105*S105,6)</f>
        <v>0</v>
      </c>
      <c r="F105" s="100">
        <f>ROUND($Q106*$R106*S106,6)</f>
        <v>0</v>
      </c>
      <c r="G105" s="100">
        <f>ROUND($Q107*$R107*S107,6)</f>
        <v>0</v>
      </c>
      <c r="H105" s="100">
        <f>ROUND($Q108*$R108*S108,6)</f>
        <v>0</v>
      </c>
      <c r="I105" s="100">
        <f>ROUND($Q109*$R109*S109,6)</f>
        <v>0</v>
      </c>
      <c r="J105" s="46"/>
      <c r="L105" s="150">
        <v>0</v>
      </c>
      <c r="M105" s="230">
        <f>ROUND(L105/12,2)</f>
        <v>0</v>
      </c>
      <c r="N105" s="230">
        <v>0</v>
      </c>
      <c r="O105" s="224">
        <v>0</v>
      </c>
      <c r="P105" s="227">
        <v>1</v>
      </c>
      <c r="Q105" s="228">
        <v>0</v>
      </c>
      <c r="R105" s="76">
        <f>$R$18</f>
        <v>12</v>
      </c>
      <c r="S105" s="227">
        <v>0</v>
      </c>
      <c r="T105" s="25" t="e">
        <f>(E108+E109)/E107</f>
        <v>#DIV/0!</v>
      </c>
      <c r="U105" s="25" t="e">
        <f>(F108+F109)/F107</f>
        <v>#DIV/0!</v>
      </c>
      <c r="V105" s="25" t="e">
        <f>(G108+G109)/G107</f>
        <v>#DIV/0!</v>
      </c>
      <c r="W105" s="25" t="e">
        <f>(H108+H109)/H107</f>
        <v>#DIV/0!</v>
      </c>
      <c r="X105" s="25" t="e">
        <f>(I108+I109)/I107</f>
        <v>#DIV/0!</v>
      </c>
    </row>
    <row r="106" spans="1:24">
      <c r="B106" s="29" t="s">
        <v>328</v>
      </c>
      <c r="D106" s="34" t="s">
        <v>172</v>
      </c>
      <c r="E106" s="22">
        <f>S105</f>
        <v>0</v>
      </c>
      <c r="F106" s="22">
        <f>S106</f>
        <v>0</v>
      </c>
      <c r="G106" s="22">
        <f>S107</f>
        <v>0</v>
      </c>
      <c r="H106" s="22">
        <f>S108</f>
        <v>0</v>
      </c>
      <c r="I106" s="22">
        <f>S109</f>
        <v>0</v>
      </c>
      <c r="J106" s="46"/>
      <c r="L106" s="231"/>
      <c r="M106" s="230"/>
      <c r="N106" s="230"/>
      <c r="O106" s="230"/>
      <c r="P106" s="227">
        <v>1.03</v>
      </c>
      <c r="Q106" s="228">
        <v>0</v>
      </c>
      <c r="R106" s="76">
        <f>$R$19</f>
        <v>12</v>
      </c>
      <c r="S106" s="227">
        <v>0</v>
      </c>
      <c r="T106" s="25"/>
      <c r="U106" s="25"/>
      <c r="V106" s="25"/>
      <c r="W106" s="25"/>
      <c r="X106" s="25"/>
    </row>
    <row r="107" spans="1:24">
      <c r="A107" s="10"/>
      <c r="B107" s="93"/>
      <c r="C107" s="100"/>
      <c r="D107" s="74" t="s">
        <v>15</v>
      </c>
      <c r="E107" s="57">
        <f>ROUND((M105+N105)*E105*P105,0)</f>
        <v>0</v>
      </c>
      <c r="F107" s="57">
        <f>ROUND((M105+N105)*F105*P105*P106,0)</f>
        <v>0</v>
      </c>
      <c r="G107" s="57">
        <f>ROUND((M105+N105)*G105*P105*P106*P107,0)</f>
        <v>0</v>
      </c>
      <c r="H107" s="57">
        <f>ROUND((M105+N105)*H105*P105*P106*P107*P108,0)</f>
        <v>0</v>
      </c>
      <c r="I107" s="57">
        <f>ROUND((M105+N105)*I105*P105*P106*P107*P108*P109,0)</f>
        <v>0</v>
      </c>
      <c r="J107" s="172">
        <f>SUM(E107:I107)</f>
        <v>0</v>
      </c>
      <c r="L107" s="231"/>
      <c r="M107" s="63"/>
      <c r="N107" s="63"/>
      <c r="O107" s="63"/>
      <c r="P107" s="227">
        <v>1.03</v>
      </c>
      <c r="Q107" s="228">
        <v>0</v>
      </c>
      <c r="R107" s="76">
        <f>$R$20</f>
        <v>12</v>
      </c>
      <c r="S107" s="227">
        <v>0</v>
      </c>
      <c r="T107" s="25"/>
      <c r="U107" s="25"/>
      <c r="V107" s="25"/>
      <c r="W107" s="25"/>
      <c r="X107" s="25"/>
    </row>
    <row r="108" spans="1:24">
      <c r="A108" s="10"/>
      <c r="B108" s="93"/>
      <c r="C108" s="100"/>
      <c r="D108" s="74" t="s">
        <v>30</v>
      </c>
      <c r="E108" s="57">
        <f>ROUND(E107*$P$13,0)</f>
        <v>0</v>
      </c>
      <c r="F108" s="57">
        <f>ROUND(F107*$P$13,0)</f>
        <v>0</v>
      </c>
      <c r="G108" s="57">
        <f>ROUND(G107*$P$13,0)</f>
        <v>0</v>
      </c>
      <c r="H108" s="57">
        <f>ROUND(H107*$P$13,0)</f>
        <v>0</v>
      </c>
      <c r="I108" s="57">
        <f>ROUND(I107*$P$13,0)</f>
        <v>0</v>
      </c>
      <c r="J108" s="172">
        <f>SUM(E108:I108)</f>
        <v>0</v>
      </c>
      <c r="L108" s="231"/>
      <c r="M108" s="63"/>
      <c r="N108" s="63"/>
      <c r="O108" s="63"/>
      <c r="P108" s="227">
        <v>1.03</v>
      </c>
      <c r="Q108" s="228">
        <v>0</v>
      </c>
      <c r="R108" s="76">
        <f>$R$21</f>
        <v>12</v>
      </c>
      <c r="S108" s="227">
        <v>0</v>
      </c>
      <c r="T108" s="25"/>
      <c r="U108" s="25"/>
      <c r="V108" s="25"/>
      <c r="W108" s="25"/>
      <c r="X108" s="25"/>
    </row>
    <row r="109" spans="1:24" ht="15">
      <c r="A109" s="10"/>
      <c r="B109" s="93"/>
      <c r="C109" s="100"/>
      <c r="D109" s="74" t="s">
        <v>29</v>
      </c>
      <c r="E109" s="184">
        <f>ROUND($P$14*E105,0)</f>
        <v>0</v>
      </c>
      <c r="F109" s="184">
        <f>ROUND($P$14*F105,0)</f>
        <v>0</v>
      </c>
      <c r="G109" s="184">
        <f>ROUND($P$14*G105,0)</f>
        <v>0</v>
      </c>
      <c r="H109" s="184">
        <f>ROUND($P$14*H105,0)</f>
        <v>0</v>
      </c>
      <c r="I109" s="184">
        <f>ROUND($P$14*I105,0)</f>
        <v>0</v>
      </c>
      <c r="J109" s="181">
        <f>SUM(E109:I109)</f>
        <v>0</v>
      </c>
      <c r="L109" s="231"/>
      <c r="M109" s="63"/>
      <c r="N109" s="63"/>
      <c r="O109" s="63"/>
      <c r="P109" s="227">
        <v>1.03</v>
      </c>
      <c r="Q109" s="228">
        <v>0</v>
      </c>
      <c r="R109" s="76">
        <f>$R$22</f>
        <v>12</v>
      </c>
      <c r="S109" s="227">
        <v>0</v>
      </c>
      <c r="T109" s="25"/>
      <c r="U109" s="25"/>
      <c r="V109" s="25"/>
      <c r="W109" s="25"/>
      <c r="X109" s="25"/>
    </row>
    <row r="110" spans="1:24">
      <c r="A110" s="10"/>
      <c r="B110" s="93"/>
      <c r="C110" s="100"/>
      <c r="D110" s="77" t="s">
        <v>171</v>
      </c>
      <c r="E110" s="185">
        <f>SUM(E108:E109)</f>
        <v>0</v>
      </c>
      <c r="F110" s="185">
        <f t="shared" ref="F110:I110" si="16">SUM(F108:F109)</f>
        <v>0</v>
      </c>
      <c r="G110" s="185">
        <f t="shared" si="16"/>
        <v>0</v>
      </c>
      <c r="H110" s="185">
        <f t="shared" si="16"/>
        <v>0</v>
      </c>
      <c r="I110" s="185">
        <f t="shared" si="16"/>
        <v>0</v>
      </c>
      <c r="J110" s="186">
        <f>SUM(J108:J109)</f>
        <v>0</v>
      </c>
      <c r="L110" s="231"/>
      <c r="M110" s="63"/>
      <c r="N110" s="63"/>
      <c r="O110" s="63"/>
      <c r="P110" s="74"/>
      <c r="Q110" s="232"/>
      <c r="R110" s="76"/>
      <c r="S110" s="74"/>
      <c r="T110" s="5"/>
      <c r="U110" s="4"/>
    </row>
    <row r="111" spans="1:24">
      <c r="A111" s="10"/>
      <c r="B111" s="93"/>
      <c r="C111" s="100"/>
      <c r="D111" s="74"/>
      <c r="E111" s="17"/>
      <c r="F111" s="17"/>
      <c r="G111" s="17"/>
      <c r="H111" s="17"/>
      <c r="I111" s="17"/>
      <c r="J111" s="26"/>
      <c r="L111" s="231"/>
      <c r="M111" s="63"/>
      <c r="N111" s="63"/>
      <c r="O111" s="63"/>
      <c r="P111" s="34"/>
      <c r="Q111" s="63"/>
      <c r="R111" s="34"/>
      <c r="S111" s="229"/>
      <c r="T111" s="17"/>
      <c r="U111" s="17"/>
      <c r="V111" s="17"/>
      <c r="W111" s="17"/>
      <c r="X111" s="17"/>
    </row>
    <row r="112" spans="1:24">
      <c r="A112" s="104"/>
      <c r="B112" s="102" t="s">
        <v>69</v>
      </c>
      <c r="D112" s="34" t="s">
        <v>121</v>
      </c>
      <c r="E112" s="100">
        <f>ROUND($Q112*$R112*S112,6)</f>
        <v>0</v>
      </c>
      <c r="F112" s="100">
        <f>ROUND($Q113*$R113*S113,6)</f>
        <v>0</v>
      </c>
      <c r="G112" s="100">
        <f>ROUND($Q114*$R114*S114,6)</f>
        <v>0</v>
      </c>
      <c r="H112" s="100">
        <f>ROUND($Q115*$R115*S115,6)</f>
        <v>0</v>
      </c>
      <c r="I112" s="100">
        <f>ROUND($Q116*$R116*S116,6)</f>
        <v>0</v>
      </c>
      <c r="J112" s="46"/>
      <c r="L112" s="150">
        <v>0</v>
      </c>
      <c r="M112" s="230">
        <f>ROUND(L112/12,2)</f>
        <v>0</v>
      </c>
      <c r="N112" s="230">
        <v>0</v>
      </c>
      <c r="O112" s="224">
        <v>0</v>
      </c>
      <c r="P112" s="227">
        <v>1</v>
      </c>
      <c r="Q112" s="228">
        <v>0</v>
      </c>
      <c r="R112" s="76">
        <f>$R$18</f>
        <v>12</v>
      </c>
      <c r="S112" s="227">
        <v>0</v>
      </c>
      <c r="T112" s="25" t="e">
        <f>(E115+E116)/E114</f>
        <v>#DIV/0!</v>
      </c>
      <c r="U112" s="25" t="e">
        <f>(F115+F116)/F114</f>
        <v>#DIV/0!</v>
      </c>
      <c r="V112" s="25" t="e">
        <f>(G115+G116)/G114</f>
        <v>#DIV/0!</v>
      </c>
      <c r="W112" s="25" t="e">
        <f>(H115+H116)/H114</f>
        <v>#DIV/0!</v>
      </c>
      <c r="X112" s="25" t="e">
        <f>(I115+I116)/I114</f>
        <v>#DIV/0!</v>
      </c>
    </row>
    <row r="113" spans="1:41">
      <c r="B113" s="29" t="s">
        <v>328</v>
      </c>
      <c r="D113" s="34" t="s">
        <v>172</v>
      </c>
      <c r="E113" s="22">
        <f>S112</f>
        <v>0</v>
      </c>
      <c r="F113" s="22">
        <f>S113</f>
        <v>0</v>
      </c>
      <c r="G113" s="22">
        <f>S114</f>
        <v>0</v>
      </c>
      <c r="H113" s="22">
        <f>S115</f>
        <v>0</v>
      </c>
      <c r="I113" s="22">
        <f>S116</f>
        <v>0</v>
      </c>
      <c r="J113" s="46"/>
      <c r="L113" s="231"/>
      <c r="M113" s="230"/>
      <c r="N113" s="230"/>
      <c r="O113" s="230"/>
      <c r="P113" s="227">
        <v>1.03</v>
      </c>
      <c r="Q113" s="228">
        <v>0</v>
      </c>
      <c r="R113" s="76">
        <f>$R$19</f>
        <v>12</v>
      </c>
      <c r="S113" s="227">
        <v>0</v>
      </c>
      <c r="T113" s="25"/>
      <c r="U113" s="25"/>
      <c r="V113" s="25"/>
      <c r="W113" s="25"/>
      <c r="X113" s="25"/>
    </row>
    <row r="114" spans="1:41">
      <c r="A114" s="10"/>
      <c r="B114" s="93"/>
      <c r="C114" s="100"/>
      <c r="D114" s="74" t="s">
        <v>15</v>
      </c>
      <c r="E114" s="57">
        <f>ROUND((M112+N112)*E112*P112,0)</f>
        <v>0</v>
      </c>
      <c r="F114" s="57">
        <f>ROUND((M112+N112)*F112*P112*P113,0)</f>
        <v>0</v>
      </c>
      <c r="G114" s="57">
        <f>ROUND((M112+N112)*G112*P112*P113*P114,0)</f>
        <v>0</v>
      </c>
      <c r="H114" s="57">
        <f>ROUND((M112+N112)*H112*P112*P113*P114*P115,0)</f>
        <v>0</v>
      </c>
      <c r="I114" s="57">
        <f>ROUND((M112+N112)*I112*P112*P113*P114*P115*P116,0)</f>
        <v>0</v>
      </c>
      <c r="J114" s="172">
        <f>SUM(E114:I114)</f>
        <v>0</v>
      </c>
      <c r="L114" s="231"/>
      <c r="M114" s="63"/>
      <c r="N114" s="63"/>
      <c r="O114" s="63"/>
      <c r="P114" s="227">
        <v>1.03</v>
      </c>
      <c r="Q114" s="228">
        <v>0</v>
      </c>
      <c r="R114" s="76">
        <f>$R$20</f>
        <v>12</v>
      </c>
      <c r="S114" s="227">
        <v>0</v>
      </c>
    </row>
    <row r="115" spans="1:41">
      <c r="A115" s="10"/>
      <c r="B115" s="93"/>
      <c r="C115" s="100"/>
      <c r="D115" s="74" t="s">
        <v>30</v>
      </c>
      <c r="E115" s="57">
        <f>ROUND(E114*$P$13,0)</f>
        <v>0</v>
      </c>
      <c r="F115" s="57">
        <f>ROUND(F114*$P$13,0)</f>
        <v>0</v>
      </c>
      <c r="G115" s="57">
        <f>ROUND(G114*$P$13,0)</f>
        <v>0</v>
      </c>
      <c r="H115" s="57">
        <f>ROUND(H114*$P$13,0)</f>
        <v>0</v>
      </c>
      <c r="I115" s="57">
        <f>ROUND(I114*$P$13,0)</f>
        <v>0</v>
      </c>
      <c r="J115" s="172">
        <f>SUM(E115:I115)</f>
        <v>0</v>
      </c>
      <c r="L115" s="231"/>
      <c r="M115" s="63"/>
      <c r="N115" s="63"/>
      <c r="O115" s="63"/>
      <c r="P115" s="227">
        <v>1.03</v>
      </c>
      <c r="Q115" s="228">
        <v>0</v>
      </c>
      <c r="R115" s="76">
        <f>$R$21</f>
        <v>12</v>
      </c>
      <c r="S115" s="227">
        <v>0</v>
      </c>
    </row>
    <row r="116" spans="1:41" ht="15">
      <c r="A116" s="10"/>
      <c r="B116" s="93"/>
      <c r="C116" s="100"/>
      <c r="D116" s="74" t="s">
        <v>29</v>
      </c>
      <c r="E116" s="184">
        <f>ROUND($P$14*E112,0)</f>
        <v>0</v>
      </c>
      <c r="F116" s="184">
        <f>ROUND($P$14*F112,0)</f>
        <v>0</v>
      </c>
      <c r="G116" s="184">
        <f>ROUND($P$14*G112,0)</f>
        <v>0</v>
      </c>
      <c r="H116" s="184">
        <f>ROUND($P$14*H112,0)</f>
        <v>0</v>
      </c>
      <c r="I116" s="184">
        <f>ROUND($P$14*I112,0)</f>
        <v>0</v>
      </c>
      <c r="J116" s="181">
        <f>SUM(E116:I116)</f>
        <v>0</v>
      </c>
      <c r="L116" s="231"/>
      <c r="M116" s="63"/>
      <c r="N116" s="63"/>
      <c r="O116" s="63"/>
      <c r="P116" s="227">
        <v>1.03</v>
      </c>
      <c r="Q116" s="228">
        <v>0</v>
      </c>
      <c r="R116" s="76">
        <f>$R$22</f>
        <v>12</v>
      </c>
      <c r="S116" s="227">
        <v>0</v>
      </c>
      <c r="T116" s="25"/>
      <c r="U116" s="25"/>
      <c r="V116" s="25"/>
      <c r="W116" s="25"/>
      <c r="X116" s="25"/>
    </row>
    <row r="117" spans="1:41">
      <c r="A117" s="10"/>
      <c r="B117" s="93"/>
      <c r="C117" s="100"/>
      <c r="D117" s="77" t="s">
        <v>171</v>
      </c>
      <c r="E117" s="185">
        <f>SUM(E115:E116)</f>
        <v>0</v>
      </c>
      <c r="F117" s="185">
        <f t="shared" ref="F117:I117" si="17">SUM(F115:F116)</f>
        <v>0</v>
      </c>
      <c r="G117" s="185">
        <f t="shared" si="17"/>
        <v>0</v>
      </c>
      <c r="H117" s="185">
        <f t="shared" si="17"/>
        <v>0</v>
      </c>
      <c r="I117" s="185">
        <f t="shared" si="17"/>
        <v>0</v>
      </c>
      <c r="J117" s="186">
        <f>SUM(J115:J116)</f>
        <v>0</v>
      </c>
      <c r="L117" s="19"/>
      <c r="M117" s="33"/>
      <c r="N117" s="33"/>
      <c r="O117" s="33"/>
      <c r="P117" s="114"/>
      <c r="Q117" s="115"/>
      <c r="R117" s="76"/>
      <c r="S117" s="114"/>
      <c r="T117" s="25"/>
      <c r="U117" s="25"/>
      <c r="V117" s="25"/>
      <c r="W117" s="25"/>
      <c r="X117" s="25"/>
    </row>
    <row r="118" spans="1:41">
      <c r="A118" s="10"/>
      <c r="B118" s="93"/>
      <c r="C118" s="100"/>
      <c r="D118" s="74"/>
      <c r="E118" s="17"/>
      <c r="F118" s="17"/>
      <c r="G118" s="17"/>
      <c r="H118" s="17"/>
      <c r="I118" s="17"/>
      <c r="J118" s="26"/>
      <c r="L118" s="19"/>
      <c r="M118" s="33"/>
      <c r="N118" s="33"/>
      <c r="O118" s="33"/>
      <c r="P118" s="114"/>
      <c r="Q118" s="115"/>
      <c r="R118" s="76"/>
      <c r="S118" s="26"/>
      <c r="T118" s="25"/>
      <c r="U118" s="25"/>
      <c r="V118" s="25"/>
      <c r="W118" s="25"/>
      <c r="X118" s="25"/>
    </row>
    <row r="119" spans="1:41" ht="13.8" thickBot="1">
      <c r="A119" s="10"/>
      <c r="C119" s="75"/>
      <c r="D119" s="75" t="s">
        <v>104</v>
      </c>
      <c r="E119" s="187">
        <f>SUMIF($D$97:$D$118,"Salary",E97:E118)</f>
        <v>0</v>
      </c>
      <c r="F119" s="187">
        <f t="shared" ref="F119:I119" si="18">SUMIF($D$97:$D$118,"Salary",F97:F118)</f>
        <v>0</v>
      </c>
      <c r="G119" s="187">
        <f t="shared" si="18"/>
        <v>0</v>
      </c>
      <c r="H119" s="187">
        <f t="shared" si="18"/>
        <v>0</v>
      </c>
      <c r="I119" s="187">
        <f t="shared" si="18"/>
        <v>0</v>
      </c>
      <c r="J119" s="188">
        <f>SUM(E119:I119)</f>
        <v>0</v>
      </c>
      <c r="L119" s="19"/>
      <c r="M119" s="94"/>
      <c r="N119" s="94"/>
      <c r="O119" s="94"/>
      <c r="P119" s="47"/>
      <c r="Q119" s="47"/>
      <c r="R119" s="47"/>
      <c r="S119" s="26"/>
      <c r="T119" s="25"/>
      <c r="U119" s="25"/>
      <c r="V119" s="25"/>
      <c r="W119" s="25"/>
      <c r="X119" s="25"/>
    </row>
    <row r="120" spans="1:41">
      <c r="A120" s="10"/>
      <c r="C120" s="75"/>
      <c r="D120" s="75" t="s">
        <v>105</v>
      </c>
      <c r="E120" s="189">
        <f>SUMIF($D$97:$D$118,"*Total Fringe",E97:E118)</f>
        <v>0</v>
      </c>
      <c r="F120" s="189">
        <f t="shared" ref="F120:I120" si="19">SUMIF($D$97:$D$118,"*Total Fringe",F97:F118)</f>
        <v>0</v>
      </c>
      <c r="G120" s="189">
        <f t="shared" si="19"/>
        <v>0</v>
      </c>
      <c r="H120" s="189">
        <f t="shared" si="19"/>
        <v>0</v>
      </c>
      <c r="I120" s="189">
        <f t="shared" si="19"/>
        <v>0</v>
      </c>
      <c r="J120" s="190">
        <f>SUM(E120:I120)</f>
        <v>0</v>
      </c>
      <c r="L120" s="58"/>
      <c r="M120" s="71"/>
      <c r="N120" s="71"/>
      <c r="O120" s="71"/>
      <c r="P120" s="71"/>
      <c r="Q120" s="71"/>
      <c r="R120" s="71"/>
      <c r="S120" s="71"/>
      <c r="T120" s="660" t="s">
        <v>116</v>
      </c>
      <c r="U120" s="660"/>
      <c r="V120" s="660"/>
      <c r="W120" s="660"/>
      <c r="X120" s="660"/>
      <c r="Y120" s="10"/>
      <c r="Z120" s="633" t="s">
        <v>66</v>
      </c>
      <c r="AA120" s="634"/>
      <c r="AB120" s="634"/>
      <c r="AC120" s="634"/>
      <c r="AD120" s="634"/>
      <c r="AE120" s="634"/>
      <c r="AF120" s="635"/>
      <c r="AH120" s="619" t="s">
        <v>127</v>
      </c>
      <c r="AI120" s="620"/>
      <c r="AJ120" s="620"/>
      <c r="AK120" s="620"/>
      <c r="AL120" s="620"/>
      <c r="AM120" s="620"/>
      <c r="AN120" s="620"/>
      <c r="AO120" s="621"/>
    </row>
    <row r="121" spans="1:41">
      <c r="A121" s="10"/>
      <c r="C121" s="75"/>
      <c r="D121" s="75" t="s">
        <v>348</v>
      </c>
      <c r="E121" s="529">
        <f>SUMIF($D$98:$D$117,"*Person Months",E98:E117)</f>
        <v>0</v>
      </c>
      <c r="F121" s="529">
        <f t="shared" ref="F121:I121" si="20">SUMIF($D$98:$D$117,"*Person Months",F98:F117)</f>
        <v>0</v>
      </c>
      <c r="G121" s="529">
        <f t="shared" si="20"/>
        <v>0</v>
      </c>
      <c r="H121" s="529">
        <f t="shared" si="20"/>
        <v>0</v>
      </c>
      <c r="I121" s="529">
        <f t="shared" si="20"/>
        <v>0</v>
      </c>
      <c r="J121" s="190"/>
      <c r="L121" s="58"/>
      <c r="M121" s="71"/>
      <c r="N121" s="71"/>
      <c r="O121" s="71"/>
      <c r="P121" s="71"/>
      <c r="Q121" s="71"/>
      <c r="R121" s="71"/>
      <c r="S121" s="71"/>
      <c r="T121" s="71"/>
      <c r="U121" s="470"/>
      <c r="V121" s="470"/>
      <c r="W121" s="470"/>
      <c r="X121" s="470"/>
      <c r="Y121" s="471"/>
      <c r="Z121" s="168"/>
      <c r="AA121" s="46"/>
      <c r="AB121" s="46"/>
      <c r="AC121" s="46"/>
      <c r="AD121" s="46"/>
      <c r="AE121" s="46"/>
      <c r="AF121" s="157"/>
      <c r="AH121" s="265"/>
      <c r="AI121" s="58"/>
      <c r="AJ121" s="58"/>
      <c r="AK121" s="58"/>
      <c r="AL121" s="58"/>
      <c r="AM121" s="58"/>
      <c r="AN121" s="58"/>
      <c r="AO121" s="117"/>
    </row>
    <row r="122" spans="1:41">
      <c r="A122" s="10"/>
      <c r="C122" s="75"/>
      <c r="D122" s="75" t="s">
        <v>349</v>
      </c>
      <c r="E122" s="72">
        <f>SUMIF($D$98:$D$117,"*# of Persons",E98:E117)</f>
        <v>0</v>
      </c>
      <c r="F122" s="72">
        <f t="shared" ref="F122:I122" si="21">SUMIF($D$98:$D$117,"*# of Persons",F98:F117)</f>
        <v>0</v>
      </c>
      <c r="G122" s="72">
        <f t="shared" si="21"/>
        <v>0</v>
      </c>
      <c r="H122" s="72">
        <f t="shared" si="21"/>
        <v>0</v>
      </c>
      <c r="I122" s="72">
        <f t="shared" si="21"/>
        <v>0</v>
      </c>
      <c r="J122" s="190"/>
      <c r="L122" s="58"/>
      <c r="M122" s="71"/>
      <c r="N122" s="71"/>
      <c r="O122" s="71"/>
      <c r="P122" s="71"/>
      <c r="Q122" s="71"/>
      <c r="R122" s="71"/>
      <c r="S122" s="71"/>
      <c r="T122" s="71"/>
      <c r="U122" s="470"/>
      <c r="V122" s="470"/>
      <c r="W122" s="470"/>
      <c r="X122" s="470"/>
      <c r="Y122" s="471"/>
      <c r="Z122" s="168"/>
      <c r="AA122" s="46"/>
      <c r="AB122" s="46"/>
      <c r="AC122" s="46"/>
      <c r="AD122" s="46"/>
      <c r="AE122" s="46"/>
      <c r="AF122" s="157"/>
      <c r="AH122" s="116"/>
      <c r="AK122" s="58" t="s">
        <v>31</v>
      </c>
      <c r="AL122" s="58" t="s">
        <v>32</v>
      </c>
      <c r="AM122" s="58" t="s">
        <v>33</v>
      </c>
      <c r="AN122" s="58" t="s">
        <v>34</v>
      </c>
      <c r="AO122" s="117" t="s">
        <v>35</v>
      </c>
    </row>
    <row r="123" spans="1:41">
      <c r="A123" s="10"/>
      <c r="C123" s="75"/>
      <c r="D123" s="169"/>
      <c r="E123" s="166"/>
      <c r="F123" s="166"/>
      <c r="G123" s="166"/>
      <c r="H123" s="166"/>
      <c r="I123" s="166"/>
      <c r="J123" s="167"/>
      <c r="L123" s="58" t="s">
        <v>118</v>
      </c>
      <c r="M123" s="71" t="s">
        <v>80</v>
      </c>
      <c r="N123" s="71" t="s">
        <v>108</v>
      </c>
      <c r="O123" s="71" t="s">
        <v>18</v>
      </c>
      <c r="P123" s="71"/>
      <c r="Q123" s="71" t="s">
        <v>169</v>
      </c>
      <c r="R123" s="71"/>
      <c r="S123" s="71"/>
      <c r="T123" s="92"/>
      <c r="U123" s="92"/>
      <c r="V123" s="92"/>
      <c r="W123" s="92"/>
      <c r="X123" s="92"/>
      <c r="Y123" s="15"/>
      <c r="Z123" s="168"/>
      <c r="AA123" s="46"/>
      <c r="AB123" s="46"/>
      <c r="AC123" s="46"/>
      <c r="AD123" s="46"/>
      <c r="AE123" s="46"/>
      <c r="AF123" s="157"/>
      <c r="AH123" s="630" t="s">
        <v>126</v>
      </c>
      <c r="AI123" s="622"/>
      <c r="AJ123" s="622"/>
      <c r="AK123" s="263">
        <v>1</v>
      </c>
      <c r="AL123" s="263">
        <v>1.05</v>
      </c>
      <c r="AM123" s="263">
        <v>1.05</v>
      </c>
      <c r="AN123" s="263">
        <v>1.05</v>
      </c>
      <c r="AO123" s="264">
        <v>1.05</v>
      </c>
    </row>
    <row r="124" spans="1:41">
      <c r="A124" s="58" t="s">
        <v>61</v>
      </c>
      <c r="B124" s="58" t="s">
        <v>62</v>
      </c>
      <c r="C124" s="320" t="s">
        <v>308</v>
      </c>
      <c r="D124" s="169"/>
      <c r="E124" s="18" t="str">
        <f>E16</f>
        <v>Year 1</v>
      </c>
      <c r="F124" s="18" t="str">
        <f>F16</f>
        <v>Year 2</v>
      </c>
      <c r="G124" s="18" t="str">
        <f>G16</f>
        <v>Year 3</v>
      </c>
      <c r="H124" s="18" t="str">
        <f>H16</f>
        <v>Year 4</v>
      </c>
      <c r="I124" s="18" t="str">
        <f>I16</f>
        <v>Year 5</v>
      </c>
      <c r="J124" s="46" t="s">
        <v>1</v>
      </c>
      <c r="L124" s="92" t="s">
        <v>117</v>
      </c>
      <c r="M124" s="46" t="s">
        <v>15</v>
      </c>
      <c r="N124" s="46" t="s">
        <v>109</v>
      </c>
      <c r="O124" s="46" t="s">
        <v>111</v>
      </c>
      <c r="P124" s="46" t="s">
        <v>101</v>
      </c>
      <c r="Q124" s="46" t="s">
        <v>170</v>
      </c>
      <c r="R124" s="46"/>
      <c r="S124" s="46"/>
      <c r="T124" s="24" t="s">
        <v>31</v>
      </c>
      <c r="U124" s="15" t="s">
        <v>32</v>
      </c>
      <c r="V124" s="15" t="s">
        <v>33</v>
      </c>
      <c r="W124" s="15" t="s">
        <v>34</v>
      </c>
      <c r="X124" s="15" t="s">
        <v>35</v>
      </c>
      <c r="Y124" s="22"/>
      <c r="Z124" s="152"/>
      <c r="AA124" s="154" t="str">
        <f>E16</f>
        <v>Year 1</v>
      </c>
      <c r="AB124" s="154" t="str">
        <f>F16</f>
        <v>Year 2</v>
      </c>
      <c r="AC124" s="154" t="str">
        <f>G16</f>
        <v>Year 3</v>
      </c>
      <c r="AD124" s="154" t="str">
        <f>H16</f>
        <v>Year 4</v>
      </c>
      <c r="AE124" s="154" t="str">
        <f>I16</f>
        <v>Year 5</v>
      </c>
      <c r="AF124" s="157" t="s">
        <v>1</v>
      </c>
      <c r="AH124" s="472"/>
      <c r="AI124" s="473"/>
      <c r="AJ124" s="473"/>
      <c r="AK124" s="131"/>
      <c r="AL124" s="131"/>
      <c r="AM124" s="131"/>
      <c r="AN124" s="131"/>
      <c r="AO124" s="262"/>
    </row>
    <row r="125" spans="1:41">
      <c r="A125" s="103"/>
      <c r="B125" s="102" t="s">
        <v>125</v>
      </c>
      <c r="C125" s="121" t="s">
        <v>168</v>
      </c>
      <c r="D125" s="34" t="s">
        <v>121</v>
      </c>
      <c r="E125" s="100">
        <f>ROUND($O125*$P125*Q125,6)</f>
        <v>0</v>
      </c>
      <c r="F125" s="100">
        <f>ROUND($O126*$P126*Q126,6)</f>
        <v>0</v>
      </c>
      <c r="G125" s="100">
        <f>ROUND($O127*$P127*Q127,6)</f>
        <v>0</v>
      </c>
      <c r="H125" s="100">
        <f>ROUND($O128*$P128*Q128,6)</f>
        <v>0</v>
      </c>
      <c r="I125" s="100">
        <f>ROUND($O129*$P129*Q129,6)</f>
        <v>0</v>
      </c>
      <c r="J125" s="26"/>
      <c r="K125" s="17"/>
      <c r="L125" s="150">
        <v>0</v>
      </c>
      <c r="M125" s="230">
        <f>ROUND(L125/12,2)</f>
        <v>0</v>
      </c>
      <c r="N125" s="227">
        <v>1</v>
      </c>
      <c r="O125" s="228">
        <v>0</v>
      </c>
      <c r="P125" s="76">
        <f>$R$18</f>
        <v>12</v>
      </c>
      <c r="Q125" s="227">
        <v>0</v>
      </c>
      <c r="R125" s="76"/>
      <c r="S125" s="74"/>
      <c r="T125" s="25" t="e">
        <f>(E128+E129)/E127</f>
        <v>#DIV/0!</v>
      </c>
      <c r="U125" s="25" t="e">
        <f>(F128+F129)/F127</f>
        <v>#DIV/0!</v>
      </c>
      <c r="V125" s="25" t="e">
        <f>(G128+G129)/G127</f>
        <v>#DIV/0!</v>
      </c>
      <c r="W125" s="25" t="e">
        <f>(H128+H129)/H127</f>
        <v>#DIV/0!</v>
      </c>
      <c r="X125" s="25" t="e">
        <f>(I128+I129)/I127</f>
        <v>#DIV/0!</v>
      </c>
      <c r="Y125" s="292"/>
      <c r="Z125" s="155" t="str">
        <f>C125</f>
        <v>Not Allowed</v>
      </c>
      <c r="AA125" s="125">
        <f>ROUND(VLOOKUP($C125,$AH$126:$AO$161,4,FALSE)*E125,0)</f>
        <v>0</v>
      </c>
      <c r="AB125" s="125">
        <f>ROUND(VLOOKUP($C125,$AH$126:$AO$162,5,FALSE)*F125,0)</f>
        <v>0</v>
      </c>
      <c r="AC125" s="125">
        <f>ROUND(VLOOKUP($C125,$AH$126:$AO$161,6,FALSE)*G125,0)</f>
        <v>0</v>
      </c>
      <c r="AD125" s="125">
        <f>ROUND(VLOOKUP($C125,$AH$126:$AO$161,7,FALSE)*H125,0)</f>
        <v>0</v>
      </c>
      <c r="AE125" s="125">
        <f>ROUND(VLOOKUP($C125,$AH$126:$AO$162,8,FALSE)*I125,0)</f>
        <v>0</v>
      </c>
      <c r="AF125" s="158">
        <f>SUM(AA125:AE125)</f>
        <v>0</v>
      </c>
      <c r="AH125" s="257" t="s">
        <v>81</v>
      </c>
      <c r="AO125" s="118"/>
    </row>
    <row r="126" spans="1:41">
      <c r="A126" s="10"/>
      <c r="B126" s="29" t="s">
        <v>328</v>
      </c>
      <c r="C126" s="121" t="s">
        <v>168</v>
      </c>
      <c r="D126" s="34" t="s">
        <v>172</v>
      </c>
      <c r="E126" s="22">
        <f>Q125</f>
        <v>0</v>
      </c>
      <c r="F126" s="22">
        <f>Q126</f>
        <v>0</v>
      </c>
      <c r="G126" s="22">
        <f>Q127</f>
        <v>0</v>
      </c>
      <c r="H126" s="22">
        <f>Q128</f>
        <v>0</v>
      </c>
      <c r="I126" s="22">
        <f>Q129</f>
        <v>0</v>
      </c>
      <c r="J126" s="26"/>
      <c r="K126" s="17"/>
      <c r="L126" s="231"/>
      <c r="M126" s="230"/>
      <c r="N126" s="227">
        <v>1.03</v>
      </c>
      <c r="O126" s="228">
        <v>0</v>
      </c>
      <c r="P126" s="76">
        <f>$R$19</f>
        <v>12</v>
      </c>
      <c r="Q126" s="227">
        <v>0</v>
      </c>
      <c r="R126" s="76"/>
      <c r="S126" s="74"/>
      <c r="T126" s="25"/>
      <c r="U126" s="25"/>
      <c r="V126" s="25"/>
      <c r="W126" s="25"/>
      <c r="X126" s="25"/>
      <c r="Y126" s="292"/>
      <c r="Z126" s="155"/>
      <c r="AA126" s="125"/>
      <c r="AB126" s="125"/>
      <c r="AC126" s="125"/>
      <c r="AD126" s="125"/>
      <c r="AE126" s="125"/>
      <c r="AF126" s="158"/>
      <c r="AH126" s="257" t="s">
        <v>168</v>
      </c>
      <c r="AI126">
        <v>0</v>
      </c>
      <c r="AJ126">
        <v>0</v>
      </c>
      <c r="AK126">
        <v>0</v>
      </c>
      <c r="AL126">
        <v>0</v>
      </c>
      <c r="AM126">
        <v>0</v>
      </c>
      <c r="AN126">
        <v>0</v>
      </c>
      <c r="AO126" s="118">
        <v>0</v>
      </c>
    </row>
    <row r="127" spans="1:41">
      <c r="A127" s="10"/>
      <c r="C127" s="121" t="s">
        <v>168</v>
      </c>
      <c r="D127" s="74" t="s">
        <v>15</v>
      </c>
      <c r="E127" s="57">
        <f>ROUND(M125*E125*N125,0)</f>
        <v>0</v>
      </c>
      <c r="F127" s="57">
        <f>ROUND(M125*F125*N125*N126,0)</f>
        <v>0</v>
      </c>
      <c r="G127" s="57">
        <f>ROUND(M125*G125*N125*N126*N127,0)</f>
        <v>0</v>
      </c>
      <c r="H127" s="57">
        <f>ROUND(M125*H125*N125*N126*N127*N128,0)</f>
        <v>0</v>
      </c>
      <c r="I127" s="57">
        <f>ROUND(M125*I125*N125*N126*N127*N128*N129,0)</f>
        <v>0</v>
      </c>
      <c r="J127" s="172">
        <f>SUM(E127:I127)</f>
        <v>0</v>
      </c>
      <c r="L127" s="231"/>
      <c r="M127" s="63"/>
      <c r="N127" s="227">
        <v>1.03</v>
      </c>
      <c r="O127" s="228">
        <v>0</v>
      </c>
      <c r="P127" s="76">
        <f>$R$20</f>
        <v>12</v>
      </c>
      <c r="Q127" s="227">
        <v>0</v>
      </c>
      <c r="R127" s="76"/>
      <c r="S127" s="74"/>
      <c r="T127" s="25"/>
      <c r="U127" s="25"/>
      <c r="V127" s="25"/>
      <c r="W127" s="25"/>
      <c r="X127" s="25"/>
      <c r="Y127" s="10"/>
      <c r="Z127" s="62"/>
      <c r="AA127" s="125"/>
      <c r="AB127" s="125"/>
      <c r="AC127" s="125"/>
      <c r="AD127" s="125"/>
      <c r="AE127" s="125"/>
      <c r="AF127" s="158"/>
      <c r="AH127" s="256" t="str">
        <f>'Tuition &amp; Fees Calculation'!A4</f>
        <v>Rates as of: 9/27/2024</v>
      </c>
      <c r="AI127" s="497">
        <f>'Tuition &amp; Fees Calculation'!$D4*24</f>
        <v>0</v>
      </c>
      <c r="AJ127" s="496">
        <f>AI127/6</f>
        <v>0</v>
      </c>
      <c r="AK127" s="499">
        <f>AJ127*AK$123</f>
        <v>0</v>
      </c>
      <c r="AL127" s="499">
        <f>AK127*AL$123</f>
        <v>0</v>
      </c>
      <c r="AM127" s="499">
        <f>AL127*AM$123</f>
        <v>0</v>
      </c>
      <c r="AN127" s="500">
        <f>AM127*AN$123</f>
        <v>0</v>
      </c>
      <c r="AO127" s="501">
        <f>AN127*AO$123</f>
        <v>0</v>
      </c>
    </row>
    <row r="128" spans="1:41">
      <c r="A128" s="10"/>
      <c r="B128" s="93"/>
      <c r="C128" s="121" t="s">
        <v>168</v>
      </c>
      <c r="D128" s="74" t="s">
        <v>30</v>
      </c>
      <c r="E128" s="57">
        <f>ROUND($E$127*$R$160,0)</f>
        <v>0</v>
      </c>
      <c r="F128" s="57">
        <f>ROUND($F$127*$R$160,0)</f>
        <v>0</v>
      </c>
      <c r="G128" s="57">
        <f>ROUND($G$127*$R$160,0)</f>
        <v>0</v>
      </c>
      <c r="H128" s="57">
        <f>ROUND($H$127*$R$160,0)</f>
        <v>0</v>
      </c>
      <c r="I128" s="57">
        <f>ROUND($I$127*$R$160,0)</f>
        <v>0</v>
      </c>
      <c r="J128" s="172">
        <f>SUM(E128:I128)</f>
        <v>0</v>
      </c>
      <c r="L128" s="231"/>
      <c r="M128" s="63"/>
      <c r="N128" s="227">
        <v>1.03</v>
      </c>
      <c r="O128" s="228">
        <v>0</v>
      </c>
      <c r="P128" s="76">
        <f>$R$21</f>
        <v>12</v>
      </c>
      <c r="Q128" s="227">
        <v>0</v>
      </c>
      <c r="R128" s="76"/>
      <c r="S128" s="74"/>
      <c r="T128" s="25"/>
      <c r="U128" s="25"/>
      <c r="V128" s="25"/>
      <c r="W128" s="25"/>
      <c r="X128" s="25"/>
      <c r="Y128" s="10"/>
      <c r="Z128" s="62"/>
      <c r="AA128" s="125"/>
      <c r="AB128" s="125"/>
      <c r="AC128" s="125"/>
      <c r="AD128" s="125"/>
      <c r="AE128" s="125"/>
      <c r="AF128" s="158"/>
      <c r="AH128" s="256" t="str">
        <f>'Tuition &amp; Fees Calculation'!A5</f>
        <v>Tuition &amp; Fees Escalation</v>
      </c>
      <c r="AI128" s="497">
        <f>'Tuition &amp; Fees Calculation'!$D5*24</f>
        <v>0</v>
      </c>
      <c r="AJ128" s="496">
        <f t="shared" ref="AJ128:AJ161" si="22">AI128/6</f>
        <v>0</v>
      </c>
      <c r="AK128" s="499">
        <f t="shared" ref="AK128:AO143" si="23">AJ128*AK$123</f>
        <v>0</v>
      </c>
      <c r="AL128" s="499">
        <f t="shared" si="23"/>
        <v>0</v>
      </c>
      <c r="AM128" s="499">
        <f t="shared" si="23"/>
        <v>0</v>
      </c>
      <c r="AN128" s="500">
        <f t="shared" si="23"/>
        <v>0</v>
      </c>
      <c r="AO128" s="501">
        <f t="shared" si="23"/>
        <v>0</v>
      </c>
    </row>
    <row r="129" spans="1:41" ht="15">
      <c r="A129" s="10"/>
      <c r="B129" s="93"/>
      <c r="C129" s="121" t="s">
        <v>168</v>
      </c>
      <c r="D129" s="74" t="s">
        <v>29</v>
      </c>
      <c r="E129" s="184">
        <f>ROUND($R$161*$E$125,0)</f>
        <v>0</v>
      </c>
      <c r="F129" s="184">
        <f>ROUND($R$161*$F$125,0)</f>
        <v>0</v>
      </c>
      <c r="G129" s="184">
        <f>ROUND($R$161*$G$125,0)</f>
        <v>0</v>
      </c>
      <c r="H129" s="184">
        <f>ROUND($R$161*$H$125,0)</f>
        <v>0</v>
      </c>
      <c r="I129" s="184">
        <f>ROUND($R$161*$I$125,0)</f>
        <v>0</v>
      </c>
      <c r="J129" s="181">
        <f>SUM(E129:I129)</f>
        <v>0</v>
      </c>
      <c r="L129" s="231"/>
      <c r="M129" s="63"/>
      <c r="N129" s="227">
        <v>1.03</v>
      </c>
      <c r="O129" s="228">
        <v>0</v>
      </c>
      <c r="P129" s="76">
        <f>$R$22</f>
        <v>12</v>
      </c>
      <c r="Q129" s="227">
        <v>0</v>
      </c>
      <c r="R129" s="76"/>
      <c r="S129" s="74"/>
      <c r="T129" s="25"/>
      <c r="U129" s="25"/>
      <c r="V129" s="25"/>
      <c r="W129" s="25"/>
      <c r="X129" s="25"/>
      <c r="Y129" s="10"/>
      <c r="Z129" s="62"/>
      <c r="AA129" s="125"/>
      <c r="AB129" s="125"/>
      <c r="AC129" s="125"/>
      <c r="AD129" s="125"/>
      <c r="AE129" s="125"/>
      <c r="AF129" s="158"/>
      <c r="AH129" s="256">
        <f>'Tuition &amp; Fees Calculation'!A6</f>
        <v>0</v>
      </c>
      <c r="AI129" s="497">
        <f>'Tuition &amp; Fees Calculation'!$D6*24</f>
        <v>0</v>
      </c>
      <c r="AJ129" s="496">
        <f t="shared" si="22"/>
        <v>0</v>
      </c>
      <c r="AK129" s="499">
        <f t="shared" si="23"/>
        <v>0</v>
      </c>
      <c r="AL129" s="499">
        <f t="shared" si="23"/>
        <v>0</v>
      </c>
      <c r="AM129" s="499">
        <f t="shared" si="23"/>
        <v>0</v>
      </c>
      <c r="AN129" s="500">
        <f t="shared" si="23"/>
        <v>0</v>
      </c>
      <c r="AO129" s="501">
        <f t="shared" si="23"/>
        <v>0</v>
      </c>
    </row>
    <row r="130" spans="1:41">
      <c r="A130" s="10"/>
      <c r="B130" s="93"/>
      <c r="C130" s="100"/>
      <c r="D130" s="77" t="s">
        <v>171</v>
      </c>
      <c r="E130" s="185">
        <f>SUM(E128:E129)</f>
        <v>0</v>
      </c>
      <c r="F130" s="185">
        <f t="shared" ref="F130:I130" si="24">SUM(F128:F129)</f>
        <v>0</v>
      </c>
      <c r="G130" s="185">
        <f t="shared" si="24"/>
        <v>0</v>
      </c>
      <c r="H130" s="185">
        <f t="shared" si="24"/>
        <v>0</v>
      </c>
      <c r="I130" s="185">
        <f t="shared" si="24"/>
        <v>0</v>
      </c>
      <c r="J130" s="186">
        <f>SUM(J128:J129)</f>
        <v>0</v>
      </c>
      <c r="L130" s="231"/>
      <c r="M130" s="63"/>
      <c r="N130" s="74"/>
      <c r="O130" s="232"/>
      <c r="P130" s="76"/>
      <c r="Q130" s="74"/>
      <c r="R130" s="76"/>
      <c r="S130" s="74"/>
      <c r="T130" s="5"/>
      <c r="U130" s="4"/>
      <c r="Y130" s="10"/>
      <c r="Z130" s="62"/>
      <c r="AA130" s="125"/>
      <c r="AB130" s="125"/>
      <c r="AC130" s="125"/>
      <c r="AD130" s="125"/>
      <c r="AE130" s="125"/>
      <c r="AF130" s="158"/>
      <c r="AH130" s="256" t="str">
        <f>'Tuition &amp; Fees Calculation'!A7</f>
        <v>Escalation per Year</v>
      </c>
      <c r="AI130" s="497">
        <f>'Tuition &amp; Fees Calculation'!$D7*24</f>
        <v>0</v>
      </c>
      <c r="AJ130" s="496">
        <f t="shared" si="22"/>
        <v>0</v>
      </c>
      <c r="AK130" s="499">
        <f t="shared" si="23"/>
        <v>0</v>
      </c>
      <c r="AL130" s="499">
        <f t="shared" si="23"/>
        <v>0</v>
      </c>
      <c r="AM130" s="499">
        <f t="shared" si="23"/>
        <v>0</v>
      </c>
      <c r="AN130" s="500">
        <f t="shared" si="23"/>
        <v>0</v>
      </c>
      <c r="AO130" s="501">
        <f t="shared" si="23"/>
        <v>0</v>
      </c>
    </row>
    <row r="131" spans="1:41">
      <c r="A131" s="10"/>
      <c r="B131" s="93"/>
      <c r="C131" s="100"/>
      <c r="D131" s="74"/>
      <c r="E131" s="17"/>
      <c r="F131" s="17"/>
      <c r="G131" s="17"/>
      <c r="H131" s="17"/>
      <c r="I131" s="17"/>
      <c r="J131" s="26"/>
      <c r="L131" s="231"/>
      <c r="M131" s="63"/>
      <c r="N131" s="34"/>
      <c r="O131" s="63"/>
      <c r="P131" s="34"/>
      <c r="Q131" s="229"/>
      <c r="R131" s="34"/>
      <c r="S131" s="229"/>
      <c r="T131" s="17"/>
      <c r="U131" s="17"/>
      <c r="V131" s="17"/>
      <c r="W131" s="17"/>
      <c r="X131" s="17"/>
      <c r="Y131" s="10"/>
      <c r="Z131" s="62"/>
      <c r="AA131" s="125"/>
      <c r="AB131" s="125"/>
      <c r="AC131" s="125"/>
      <c r="AD131" s="125"/>
      <c r="AE131" s="125"/>
      <c r="AF131" s="158"/>
      <c r="AH131" s="256" t="str">
        <f>'Tuition &amp; Fees Calculation'!A8</f>
        <v>Unit</v>
      </c>
      <c r="AI131" s="497" t="e">
        <f>'Tuition &amp; Fees Calculation'!$D8*24</f>
        <v>#VALUE!</v>
      </c>
      <c r="AJ131" s="496" t="e">
        <f t="shared" si="22"/>
        <v>#VALUE!</v>
      </c>
      <c r="AK131" s="499" t="e">
        <f t="shared" si="23"/>
        <v>#VALUE!</v>
      </c>
      <c r="AL131" s="499" t="e">
        <f t="shared" si="23"/>
        <v>#VALUE!</v>
      </c>
      <c r="AM131" s="499" t="e">
        <f t="shared" si="23"/>
        <v>#VALUE!</v>
      </c>
      <c r="AN131" s="500" t="e">
        <f t="shared" si="23"/>
        <v>#VALUE!</v>
      </c>
      <c r="AO131" s="501" t="e">
        <f t="shared" si="23"/>
        <v>#VALUE!</v>
      </c>
    </row>
    <row r="132" spans="1:41">
      <c r="A132" s="104"/>
      <c r="B132" s="102" t="s">
        <v>125</v>
      </c>
      <c r="C132" s="121" t="s">
        <v>168</v>
      </c>
      <c r="D132" s="34" t="s">
        <v>121</v>
      </c>
      <c r="E132" s="100">
        <f>ROUND($O132*$P132*Q132,6)</f>
        <v>0</v>
      </c>
      <c r="F132" s="100">
        <f>ROUND($O133*$P133*Q133,6)</f>
        <v>0</v>
      </c>
      <c r="G132" s="100">
        <f>ROUND($O134*$P134*Q134,6)</f>
        <v>0</v>
      </c>
      <c r="H132" s="100">
        <f>ROUND($O135*$P135*Q135,6)</f>
        <v>0</v>
      </c>
      <c r="I132" s="100">
        <f>ROUND($O136*$P136*Q136,6)</f>
        <v>0</v>
      </c>
      <c r="J132" s="26"/>
      <c r="L132" s="150">
        <v>0</v>
      </c>
      <c r="M132" s="230">
        <f>ROUND(L132/12,2)</f>
        <v>0</v>
      </c>
      <c r="N132" s="227">
        <v>1</v>
      </c>
      <c r="O132" s="228">
        <v>0</v>
      </c>
      <c r="P132" s="76">
        <f>$R$18</f>
        <v>12</v>
      </c>
      <c r="Q132" s="227">
        <v>0</v>
      </c>
      <c r="R132" s="76"/>
      <c r="S132" s="74"/>
      <c r="T132" s="25" t="e">
        <f>(E135+E136)/E134</f>
        <v>#DIV/0!</v>
      </c>
      <c r="U132" s="25" t="e">
        <f>(F135+F136)/F134</f>
        <v>#DIV/0!</v>
      </c>
      <c r="V132" s="25" t="e">
        <f>(G135+G136)/G134</f>
        <v>#DIV/0!</v>
      </c>
      <c r="W132" s="25" t="e">
        <f>(H135+H136)/H134</f>
        <v>#DIV/0!</v>
      </c>
      <c r="X132" s="25" t="e">
        <f>(I135+I136)/I134</f>
        <v>#DIV/0!</v>
      </c>
      <c r="Y132" s="292"/>
      <c r="Z132" s="155" t="str">
        <f>C132</f>
        <v>Not Allowed</v>
      </c>
      <c r="AA132" s="125">
        <f>ROUND(VLOOKUP($C132,$AH$126:$AO$161,4,FALSE)*E132,0)</f>
        <v>0</v>
      </c>
      <c r="AB132" s="125">
        <f>ROUND(VLOOKUP($C132,$AH$126:$AO$162,5,FALSE)*F132,0)</f>
        <v>0</v>
      </c>
      <c r="AC132" s="125">
        <f>ROUND(VLOOKUP($C132,$AH$126:$AO$161,6,FALSE)*G132,0)</f>
        <v>0</v>
      </c>
      <c r="AD132" s="125">
        <f>ROUND(VLOOKUP($C132,$AH$126:$AO$161,7,FALSE)*H132,0)</f>
        <v>0</v>
      </c>
      <c r="AE132" s="125">
        <f>ROUND(VLOOKUP($C132,$AH$126:$AO$162,8,FALSE)*I132,0)</f>
        <v>0</v>
      </c>
      <c r="AF132" s="158">
        <f>SUM(AA132:AE132)</f>
        <v>0</v>
      </c>
      <c r="AH132" s="256">
        <f>'Tuition &amp; Fees Calculation'!A9</f>
        <v>0</v>
      </c>
      <c r="AI132" s="497">
        <f>'Tuition &amp; Fees Calculation'!$D9*24</f>
        <v>0</v>
      </c>
      <c r="AJ132" s="496">
        <f t="shared" si="22"/>
        <v>0</v>
      </c>
      <c r="AK132" s="499">
        <f t="shared" si="23"/>
        <v>0</v>
      </c>
      <c r="AL132" s="499">
        <f t="shared" si="23"/>
        <v>0</v>
      </c>
      <c r="AM132" s="499">
        <f t="shared" si="23"/>
        <v>0</v>
      </c>
      <c r="AN132" s="500">
        <f t="shared" si="23"/>
        <v>0</v>
      </c>
      <c r="AO132" s="501">
        <f t="shared" si="23"/>
        <v>0</v>
      </c>
    </row>
    <row r="133" spans="1:41">
      <c r="B133" s="29" t="s">
        <v>328</v>
      </c>
      <c r="C133" s="121" t="s">
        <v>168</v>
      </c>
      <c r="D133" s="34" t="s">
        <v>172</v>
      </c>
      <c r="E133" s="22">
        <f>Q132</f>
        <v>0</v>
      </c>
      <c r="F133" s="22">
        <f>Q133</f>
        <v>0</v>
      </c>
      <c r="G133" s="22">
        <f>Q134</f>
        <v>0</v>
      </c>
      <c r="H133" s="22">
        <f>Q135</f>
        <v>0</v>
      </c>
      <c r="I133" s="22">
        <f>Q136</f>
        <v>0</v>
      </c>
      <c r="J133" s="26"/>
      <c r="L133" s="231"/>
      <c r="M133" s="230"/>
      <c r="N133" s="227">
        <v>1.03</v>
      </c>
      <c r="O133" s="228">
        <v>0</v>
      </c>
      <c r="P133" s="76">
        <f>$R$19</f>
        <v>12</v>
      </c>
      <c r="Q133" s="227">
        <v>0</v>
      </c>
      <c r="R133" s="76"/>
      <c r="S133" s="74"/>
      <c r="T133" s="25"/>
      <c r="U133" s="25"/>
      <c r="V133" s="25"/>
      <c r="W133" s="25"/>
      <c r="X133" s="25"/>
      <c r="Y133" s="292"/>
      <c r="Z133" s="155"/>
      <c r="AA133" s="125"/>
      <c r="AB133" s="125"/>
      <c r="AC133" s="125"/>
      <c r="AD133" s="125"/>
      <c r="AE133" s="125"/>
      <c r="AF133" s="158"/>
      <c r="AH133" s="256" t="str">
        <f>'Tuition &amp; Fees Calculation'!A10</f>
        <v>Not Allowed/Not Budgeted</v>
      </c>
      <c r="AI133" s="497">
        <f>'Tuition &amp; Fees Calculation'!$D10*24</f>
        <v>0</v>
      </c>
      <c r="AJ133" s="496">
        <f t="shared" si="22"/>
        <v>0</v>
      </c>
      <c r="AK133" s="499">
        <f t="shared" si="23"/>
        <v>0</v>
      </c>
      <c r="AL133" s="499">
        <f t="shared" si="23"/>
        <v>0</v>
      </c>
      <c r="AM133" s="499">
        <f t="shared" si="23"/>
        <v>0</v>
      </c>
      <c r="AN133" s="500">
        <f t="shared" si="23"/>
        <v>0</v>
      </c>
      <c r="AO133" s="501">
        <f t="shared" si="23"/>
        <v>0</v>
      </c>
    </row>
    <row r="134" spans="1:41">
      <c r="A134" s="10"/>
      <c r="B134" s="93"/>
      <c r="C134" s="121" t="s">
        <v>168</v>
      </c>
      <c r="D134" s="74" t="s">
        <v>15</v>
      </c>
      <c r="E134" s="57">
        <f>ROUND(M132*E132*N132,0)</f>
        <v>0</v>
      </c>
      <c r="F134" s="57">
        <f>ROUND(M132*F132*N132*N133,0)</f>
        <v>0</v>
      </c>
      <c r="G134" s="57">
        <f>ROUND(M132*G132*N132*N133*N134,0)</f>
        <v>0</v>
      </c>
      <c r="H134" s="57">
        <f>ROUND(M132*H132*N132*N133*N134*N135,0)</f>
        <v>0</v>
      </c>
      <c r="I134" s="57">
        <f>ROUND(M132*I132*N132*N133*N134*N135*N136,0)</f>
        <v>0</v>
      </c>
      <c r="J134" s="172">
        <f>SUM(E134:I134)</f>
        <v>0</v>
      </c>
      <c r="L134" s="231"/>
      <c r="M134" s="63"/>
      <c r="N134" s="227">
        <v>1.03</v>
      </c>
      <c r="O134" s="228">
        <v>0</v>
      </c>
      <c r="P134" s="76">
        <f>$R$20</f>
        <v>12</v>
      </c>
      <c r="Q134" s="227">
        <v>0</v>
      </c>
      <c r="R134" s="76"/>
      <c r="S134" s="74"/>
      <c r="T134" s="25"/>
      <c r="U134" s="25"/>
      <c r="V134" s="25"/>
      <c r="W134" s="25"/>
      <c r="X134" s="25"/>
      <c r="Y134" s="10"/>
      <c r="Z134" s="62"/>
      <c r="AA134" s="125"/>
      <c r="AB134" s="125"/>
      <c r="AC134" s="125"/>
      <c r="AD134" s="125"/>
      <c r="AE134" s="125"/>
      <c r="AF134" s="158"/>
      <c r="AH134" s="256" t="str">
        <f>'Tuition &amp; Fees Calculation'!A11</f>
        <v>College of Ag &amp; Life Sciences</v>
      </c>
      <c r="AI134" s="497">
        <f>'Tuition &amp; Fees Calculation'!$D11*24</f>
        <v>78528</v>
      </c>
      <c r="AJ134" s="496">
        <f t="shared" si="22"/>
        <v>13088</v>
      </c>
      <c r="AK134" s="499">
        <f t="shared" si="23"/>
        <v>13088</v>
      </c>
      <c r="AL134" s="499">
        <f t="shared" si="23"/>
        <v>13742.400000000001</v>
      </c>
      <c r="AM134" s="499">
        <f t="shared" si="23"/>
        <v>14429.520000000002</v>
      </c>
      <c r="AN134" s="500">
        <f t="shared" si="23"/>
        <v>15150.996000000003</v>
      </c>
      <c r="AO134" s="501">
        <f t="shared" si="23"/>
        <v>15908.545800000004</v>
      </c>
    </row>
    <row r="135" spans="1:41">
      <c r="A135" s="10"/>
      <c r="B135" s="93"/>
      <c r="C135" s="121" t="s">
        <v>168</v>
      </c>
      <c r="D135" s="74" t="s">
        <v>30</v>
      </c>
      <c r="E135" s="57">
        <f>ROUND(E134*$R$160,0)</f>
        <v>0</v>
      </c>
      <c r="F135" s="57">
        <f>ROUND(F134*$R$160,0)</f>
        <v>0</v>
      </c>
      <c r="G135" s="57">
        <f>ROUND(G134*$R$160,0)</f>
        <v>0</v>
      </c>
      <c r="H135" s="57">
        <f>ROUND(H134*$R$160,0)</f>
        <v>0</v>
      </c>
      <c r="I135" s="57">
        <f>ROUND(I134*$R$160,0)</f>
        <v>0</v>
      </c>
      <c r="J135" s="172">
        <f>SUM(E135:I135)</f>
        <v>0</v>
      </c>
      <c r="L135" s="231"/>
      <c r="M135" s="63"/>
      <c r="N135" s="227">
        <v>1.03</v>
      </c>
      <c r="O135" s="228">
        <v>0</v>
      </c>
      <c r="P135" s="76">
        <f>$R$21</f>
        <v>12</v>
      </c>
      <c r="Q135" s="227">
        <v>0</v>
      </c>
      <c r="R135" s="76"/>
      <c r="S135" s="74"/>
      <c r="T135" s="25"/>
      <c r="U135" s="25"/>
      <c r="V135" s="25"/>
      <c r="W135" s="25"/>
      <c r="X135" s="25"/>
      <c r="Y135" s="10"/>
      <c r="Z135" s="62"/>
      <c r="AA135" s="125"/>
      <c r="AB135" s="125"/>
      <c r="AC135" s="125"/>
      <c r="AD135" s="125"/>
      <c r="AE135" s="125"/>
      <c r="AF135" s="158"/>
      <c r="AH135" s="256" t="str">
        <f>'Tuition &amp; Fees Calculation'!A12</f>
        <v>College of Ag &amp; Life Sciences</v>
      </c>
      <c r="AI135" s="497">
        <f>'Tuition &amp; Fees Calculation'!$D12*24</f>
        <v>104544</v>
      </c>
      <c r="AJ135" s="496">
        <f t="shared" si="22"/>
        <v>17424</v>
      </c>
      <c r="AK135" s="499">
        <f t="shared" si="23"/>
        <v>17424</v>
      </c>
      <c r="AL135" s="499">
        <f t="shared" si="23"/>
        <v>18295.2</v>
      </c>
      <c r="AM135" s="499">
        <f t="shared" si="23"/>
        <v>19209.960000000003</v>
      </c>
      <c r="AN135" s="500">
        <f t="shared" si="23"/>
        <v>20170.458000000002</v>
      </c>
      <c r="AO135" s="501">
        <f t="shared" si="23"/>
        <v>21178.980900000002</v>
      </c>
    </row>
    <row r="136" spans="1:41" ht="15">
      <c r="A136" s="10"/>
      <c r="B136" s="93"/>
      <c r="C136" s="121" t="s">
        <v>168</v>
      </c>
      <c r="D136" s="74" t="s">
        <v>29</v>
      </c>
      <c r="E136" s="184">
        <f>ROUND($R$161*E132,0)</f>
        <v>0</v>
      </c>
      <c r="F136" s="184">
        <f>ROUND($R$161*F132,0)</f>
        <v>0</v>
      </c>
      <c r="G136" s="184">
        <f>ROUND($R$161*G132,0)</f>
        <v>0</v>
      </c>
      <c r="H136" s="184">
        <f>ROUND($R$161*H132,0)</f>
        <v>0</v>
      </c>
      <c r="I136" s="184">
        <f>ROUND($R$161*I132,0)</f>
        <v>0</v>
      </c>
      <c r="J136" s="181">
        <f>SUM(E136:I136)</f>
        <v>0</v>
      </c>
      <c r="L136" s="231"/>
      <c r="M136" s="63"/>
      <c r="N136" s="227">
        <v>1.03</v>
      </c>
      <c r="O136" s="228">
        <v>0</v>
      </c>
      <c r="P136" s="76">
        <f>$R$22</f>
        <v>12</v>
      </c>
      <c r="Q136" s="227">
        <v>0</v>
      </c>
      <c r="R136" s="76"/>
      <c r="S136" s="74"/>
      <c r="T136" s="25"/>
      <c r="U136" s="25"/>
      <c r="V136" s="25"/>
      <c r="W136" s="25"/>
      <c r="X136" s="25"/>
      <c r="Y136" s="10"/>
      <c r="Z136" s="62"/>
      <c r="AA136" s="125"/>
      <c r="AB136" s="125"/>
      <c r="AC136" s="125"/>
      <c r="AD136" s="125"/>
      <c r="AE136" s="125"/>
      <c r="AF136" s="158"/>
      <c r="AH136" s="256" t="str">
        <f>'Tuition &amp; Fees Calculation'!A13</f>
        <v>College of Ag &amp; Life Sciences</v>
      </c>
      <c r="AI136" s="497">
        <f>'Tuition &amp; Fees Calculation'!$D13*24</f>
        <v>67200</v>
      </c>
      <c r="AJ136" s="496">
        <f t="shared" si="22"/>
        <v>11200</v>
      </c>
      <c r="AK136" s="499">
        <f t="shared" si="23"/>
        <v>11200</v>
      </c>
      <c r="AL136" s="499">
        <f t="shared" si="23"/>
        <v>11760</v>
      </c>
      <c r="AM136" s="499">
        <f t="shared" si="23"/>
        <v>12348</v>
      </c>
      <c r="AN136" s="500">
        <f t="shared" si="23"/>
        <v>12965.400000000001</v>
      </c>
      <c r="AO136" s="501">
        <f t="shared" si="23"/>
        <v>13613.670000000002</v>
      </c>
    </row>
    <row r="137" spans="1:41">
      <c r="A137" s="10"/>
      <c r="B137" s="93"/>
      <c r="C137" s="100"/>
      <c r="D137" s="77" t="s">
        <v>171</v>
      </c>
      <c r="E137" s="185">
        <f>SUM(E135:E136)</f>
        <v>0</v>
      </c>
      <c r="F137" s="185">
        <f t="shared" ref="F137:I137" si="25">SUM(F135:F136)</f>
        <v>0</v>
      </c>
      <c r="G137" s="185">
        <f t="shared" si="25"/>
        <v>0</v>
      </c>
      <c r="H137" s="185">
        <f t="shared" si="25"/>
        <v>0</v>
      </c>
      <c r="I137" s="185">
        <f t="shared" si="25"/>
        <v>0</v>
      </c>
      <c r="J137" s="186">
        <f>SUM(J135:J136)</f>
        <v>0</v>
      </c>
      <c r="L137" s="231"/>
      <c r="M137" s="63"/>
      <c r="N137" s="74"/>
      <c r="O137" s="232"/>
      <c r="P137" s="76"/>
      <c r="Q137" s="74"/>
      <c r="R137" s="76"/>
      <c r="S137" s="74"/>
      <c r="T137" s="5"/>
      <c r="U137" s="4"/>
      <c r="Y137" s="10"/>
      <c r="Z137" s="62"/>
      <c r="AA137" s="125"/>
      <c r="AB137" s="125"/>
      <c r="AC137" s="125"/>
      <c r="AD137" s="125"/>
      <c r="AE137" s="125"/>
      <c r="AF137" s="158"/>
      <c r="AH137" s="256" t="str">
        <f>'Tuition &amp; Fees Calculation'!A14</f>
        <v>College of Ag &amp; Life Sciences</v>
      </c>
      <c r="AI137" s="497">
        <f>'Tuition &amp; Fees Calculation'!$D14*24</f>
        <v>51168</v>
      </c>
      <c r="AJ137" s="496">
        <f t="shared" si="22"/>
        <v>8528</v>
      </c>
      <c r="AK137" s="499">
        <f t="shared" si="23"/>
        <v>8528</v>
      </c>
      <c r="AL137" s="499">
        <f t="shared" si="23"/>
        <v>8954.4</v>
      </c>
      <c r="AM137" s="499">
        <f t="shared" si="23"/>
        <v>9402.1200000000008</v>
      </c>
      <c r="AN137" s="500">
        <f t="shared" si="23"/>
        <v>9872.2260000000006</v>
      </c>
      <c r="AO137" s="501">
        <f t="shared" si="23"/>
        <v>10365.837300000001</v>
      </c>
    </row>
    <row r="138" spans="1:41">
      <c r="A138" s="10"/>
      <c r="B138" s="93"/>
      <c r="C138" s="100"/>
      <c r="D138" s="74"/>
      <c r="E138" s="17"/>
      <c r="F138" s="17"/>
      <c r="G138" s="17"/>
      <c r="H138" s="17"/>
      <c r="I138" s="17"/>
      <c r="J138" s="26"/>
      <c r="L138" s="231"/>
      <c r="M138" s="63"/>
      <c r="N138" s="34"/>
      <c r="O138" s="63"/>
      <c r="P138" s="34"/>
      <c r="Q138" s="229"/>
      <c r="R138" s="34"/>
      <c r="S138" s="229"/>
      <c r="T138" s="17"/>
      <c r="U138" s="17"/>
      <c r="V138" s="17"/>
      <c r="W138" s="17"/>
      <c r="X138" s="17"/>
      <c r="Y138" s="10"/>
      <c r="Z138" s="62"/>
      <c r="AA138" s="125"/>
      <c r="AB138" s="125"/>
      <c r="AC138" s="125"/>
      <c r="AD138" s="125"/>
      <c r="AE138" s="125"/>
      <c r="AF138" s="158"/>
      <c r="AH138" s="256" t="str">
        <f>'Tuition &amp; Fees Calculation'!A15</f>
        <v>College of Architecture</v>
      </c>
      <c r="AI138" s="497">
        <f>'Tuition &amp; Fees Calculation'!$D15*24</f>
        <v>62016</v>
      </c>
      <c r="AJ138" s="496">
        <f t="shared" si="22"/>
        <v>10336</v>
      </c>
      <c r="AK138" s="499">
        <f t="shared" si="23"/>
        <v>10336</v>
      </c>
      <c r="AL138" s="499">
        <f t="shared" si="23"/>
        <v>10852.800000000001</v>
      </c>
      <c r="AM138" s="499">
        <f t="shared" si="23"/>
        <v>11395.440000000002</v>
      </c>
      <c r="AN138" s="500">
        <f t="shared" si="23"/>
        <v>11965.212000000003</v>
      </c>
      <c r="AO138" s="501">
        <f t="shared" si="23"/>
        <v>12563.472600000005</v>
      </c>
    </row>
    <row r="139" spans="1:41">
      <c r="A139" s="104"/>
      <c r="B139" s="102" t="s">
        <v>125</v>
      </c>
      <c r="C139" s="121" t="s">
        <v>168</v>
      </c>
      <c r="D139" s="34" t="s">
        <v>121</v>
      </c>
      <c r="E139" s="100">
        <f>ROUND($O139*$P139*Q139,6)</f>
        <v>0</v>
      </c>
      <c r="F139" s="100">
        <f>ROUND($O140*$P140*Q140,6)</f>
        <v>0</v>
      </c>
      <c r="G139" s="100">
        <f>ROUND($O141*$P141*Q141,6)</f>
        <v>0</v>
      </c>
      <c r="H139" s="100">
        <f>ROUND($O142*$P142*Q142,6)</f>
        <v>0</v>
      </c>
      <c r="I139" s="100">
        <f>ROUND($O143*$P143*Q143,6)</f>
        <v>0</v>
      </c>
      <c r="J139" s="26"/>
      <c r="L139" s="150">
        <v>0</v>
      </c>
      <c r="M139" s="230">
        <f>ROUND(L139/12,2)</f>
        <v>0</v>
      </c>
      <c r="N139" s="227">
        <v>1</v>
      </c>
      <c r="O139" s="228">
        <v>0</v>
      </c>
      <c r="P139" s="76">
        <f>$R$18</f>
        <v>12</v>
      </c>
      <c r="Q139" s="227">
        <v>0</v>
      </c>
      <c r="R139" s="76"/>
      <c r="S139" s="74"/>
      <c r="T139" s="25" t="e">
        <f>(E142+E143)/E141</f>
        <v>#DIV/0!</v>
      </c>
      <c r="U139" s="25" t="e">
        <f>(F142+F143)/F141</f>
        <v>#DIV/0!</v>
      </c>
      <c r="V139" s="25" t="e">
        <f>(G142+G143)/G141</f>
        <v>#DIV/0!</v>
      </c>
      <c r="W139" s="25" t="e">
        <f>(H142+H143)/H141</f>
        <v>#DIV/0!</v>
      </c>
      <c r="X139" s="25" t="e">
        <f>(I142+I143)/I141</f>
        <v>#DIV/0!</v>
      </c>
      <c r="Y139" s="292"/>
      <c r="Z139" s="155" t="str">
        <f>C139</f>
        <v>Not Allowed</v>
      </c>
      <c r="AA139" s="125">
        <f>ROUND(VLOOKUP($C139,$AH$126:$AO$161,4,FALSE)*E139,0)</f>
        <v>0</v>
      </c>
      <c r="AB139" s="125">
        <f>ROUND(VLOOKUP($C139,$AH$126:$AO$162,5,FALSE)*F139,0)</f>
        <v>0</v>
      </c>
      <c r="AC139" s="125">
        <f>ROUND(VLOOKUP($C139,$AH$126:$AO$161,6,FALSE)*G139,0)</f>
        <v>0</v>
      </c>
      <c r="AD139" s="125">
        <f>ROUND(VLOOKUP($C139,$AH$126:$AO$161,7,FALSE)*H139,0)</f>
        <v>0</v>
      </c>
      <c r="AE139" s="125">
        <f>ROUND(VLOOKUP($C139,$AH$126:$AO$162,8,FALSE)*I139,0)</f>
        <v>0</v>
      </c>
      <c r="AF139" s="158">
        <f>SUM(AA139:AE139)</f>
        <v>0</v>
      </c>
      <c r="AH139" s="256" t="str">
        <f>'Tuition &amp; Fees Calculation'!A16</f>
        <v>College of Architecture</v>
      </c>
      <c r="AI139" s="497">
        <f>'Tuition &amp; Fees Calculation'!$D16*24</f>
        <v>60864</v>
      </c>
      <c r="AJ139" s="496">
        <f t="shared" si="22"/>
        <v>10144</v>
      </c>
      <c r="AK139" s="499">
        <f t="shared" si="23"/>
        <v>10144</v>
      </c>
      <c r="AL139" s="499">
        <f t="shared" si="23"/>
        <v>10651.2</v>
      </c>
      <c r="AM139" s="499">
        <f t="shared" si="23"/>
        <v>11183.760000000002</v>
      </c>
      <c r="AN139" s="500">
        <f t="shared" si="23"/>
        <v>11742.948000000002</v>
      </c>
      <c r="AO139" s="501">
        <f t="shared" si="23"/>
        <v>12330.095400000002</v>
      </c>
    </row>
    <row r="140" spans="1:41">
      <c r="B140" s="29" t="s">
        <v>328</v>
      </c>
      <c r="C140" s="121" t="s">
        <v>168</v>
      </c>
      <c r="D140" s="34" t="s">
        <v>172</v>
      </c>
      <c r="E140" s="22">
        <f>Q139</f>
        <v>0</v>
      </c>
      <c r="F140" s="22">
        <f>Q140</f>
        <v>0</v>
      </c>
      <c r="G140" s="22">
        <f>Q141</f>
        <v>0</v>
      </c>
      <c r="H140" s="22">
        <f>Q142</f>
        <v>0</v>
      </c>
      <c r="I140" s="22">
        <f>Q143</f>
        <v>0</v>
      </c>
      <c r="J140" s="26"/>
      <c r="L140" s="231"/>
      <c r="M140" s="230"/>
      <c r="N140" s="227">
        <v>1.03</v>
      </c>
      <c r="O140" s="228">
        <v>0</v>
      </c>
      <c r="P140" s="76">
        <f>$R$19</f>
        <v>12</v>
      </c>
      <c r="Q140" s="227">
        <v>0</v>
      </c>
      <c r="R140" s="76"/>
      <c r="S140" s="74"/>
      <c r="T140" s="25"/>
      <c r="U140" s="25"/>
      <c r="V140" s="25"/>
      <c r="W140" s="25"/>
      <c r="X140" s="25"/>
      <c r="Y140" s="292"/>
      <c r="Z140" s="155"/>
      <c r="AA140" s="125"/>
      <c r="AB140" s="125"/>
      <c r="AC140" s="125"/>
      <c r="AD140" s="125"/>
      <c r="AE140" s="125"/>
      <c r="AF140" s="158"/>
      <c r="AH140" s="256" t="str">
        <f>'Tuition &amp; Fees Calculation'!A17</f>
        <v>College of Arts &amp; Sciences</v>
      </c>
      <c r="AI140" s="497">
        <f>'Tuition &amp; Fees Calculation'!$D17*24</f>
        <v>85344</v>
      </c>
      <c r="AJ140" s="496">
        <f t="shared" si="22"/>
        <v>14224</v>
      </c>
      <c r="AK140" s="499">
        <f t="shared" si="23"/>
        <v>14224</v>
      </c>
      <c r="AL140" s="499">
        <f t="shared" si="23"/>
        <v>14935.2</v>
      </c>
      <c r="AM140" s="499">
        <f t="shared" si="23"/>
        <v>15681.960000000001</v>
      </c>
      <c r="AN140" s="500">
        <f t="shared" si="23"/>
        <v>16466.058000000001</v>
      </c>
      <c r="AO140" s="501">
        <f t="shared" si="23"/>
        <v>17289.360900000003</v>
      </c>
    </row>
    <row r="141" spans="1:41">
      <c r="A141" s="10"/>
      <c r="B141" s="93"/>
      <c r="C141" s="121" t="s">
        <v>168</v>
      </c>
      <c r="D141" s="74" t="s">
        <v>15</v>
      </c>
      <c r="E141" s="57">
        <f>ROUND(M139*E139*N139,0)</f>
        <v>0</v>
      </c>
      <c r="F141" s="57">
        <f>ROUND(M139*F139*N139*N140,0)</f>
        <v>0</v>
      </c>
      <c r="G141" s="57">
        <f>ROUND(M139*G139*N139*N140*N141,0)</f>
        <v>0</v>
      </c>
      <c r="H141" s="57">
        <f>ROUND(M139*H139*N139*N140*N141*N142,0)</f>
        <v>0</v>
      </c>
      <c r="I141" s="57">
        <f>ROUND(M139*I139*N139*N140*N141*N142*N143,0)</f>
        <v>0</v>
      </c>
      <c r="J141" s="172">
        <f>SUM(E141:I141)</f>
        <v>0</v>
      </c>
      <c r="L141" s="231"/>
      <c r="M141" s="63"/>
      <c r="N141" s="227">
        <v>1.03</v>
      </c>
      <c r="O141" s="228">
        <v>0</v>
      </c>
      <c r="P141" s="76">
        <f>$R$20</f>
        <v>12</v>
      </c>
      <c r="Q141" s="227">
        <v>0</v>
      </c>
      <c r="R141" s="76"/>
      <c r="S141" s="74"/>
      <c r="T141" s="25"/>
      <c r="U141" s="25"/>
      <c r="V141" s="25"/>
      <c r="W141" s="25"/>
      <c r="X141" s="25"/>
      <c r="Y141" s="10"/>
      <c r="Z141" s="62"/>
      <c r="AA141" s="125"/>
      <c r="AB141" s="125"/>
      <c r="AC141" s="125"/>
      <c r="AD141" s="125"/>
      <c r="AE141" s="125"/>
      <c r="AF141" s="158"/>
      <c r="AH141" s="256" t="str">
        <f>'Tuition &amp; Fees Calculation'!A18</f>
        <v>College of Arts &amp; Sciences</v>
      </c>
      <c r="AI141" s="497">
        <f>'Tuition &amp; Fees Calculation'!$D18*24</f>
        <v>96000</v>
      </c>
      <c r="AJ141" s="496">
        <f t="shared" si="22"/>
        <v>16000</v>
      </c>
      <c r="AK141" s="499">
        <f t="shared" si="23"/>
        <v>16000</v>
      </c>
      <c r="AL141" s="499">
        <f t="shared" si="23"/>
        <v>16800</v>
      </c>
      <c r="AM141" s="499">
        <f t="shared" si="23"/>
        <v>17640</v>
      </c>
      <c r="AN141" s="500">
        <f t="shared" si="23"/>
        <v>18522</v>
      </c>
      <c r="AO141" s="501">
        <f t="shared" si="23"/>
        <v>19448.100000000002</v>
      </c>
    </row>
    <row r="142" spans="1:41">
      <c r="A142" s="10"/>
      <c r="B142" s="93"/>
      <c r="C142" s="121" t="s">
        <v>168</v>
      </c>
      <c r="D142" s="74" t="s">
        <v>30</v>
      </c>
      <c r="E142" s="57">
        <f>ROUND(E141*$R$160,0)</f>
        <v>0</v>
      </c>
      <c r="F142" s="57">
        <f>ROUND(F141*$R$160,0)</f>
        <v>0</v>
      </c>
      <c r="G142" s="57">
        <f>ROUND(G141*$R$160,0)</f>
        <v>0</v>
      </c>
      <c r="H142" s="57">
        <f>ROUND(H141*$R$160,0)</f>
        <v>0</v>
      </c>
      <c r="I142" s="57">
        <f>ROUND(I141*$R$160,0)</f>
        <v>0</v>
      </c>
      <c r="J142" s="172">
        <f>SUM(E142:I142)</f>
        <v>0</v>
      </c>
      <c r="L142" s="231"/>
      <c r="M142" s="63"/>
      <c r="N142" s="227">
        <v>1.03</v>
      </c>
      <c r="O142" s="228">
        <v>0</v>
      </c>
      <c r="P142" s="76">
        <f>$R$21</f>
        <v>12</v>
      </c>
      <c r="Q142" s="227">
        <v>0</v>
      </c>
      <c r="R142" s="76"/>
      <c r="S142" s="74"/>
      <c r="T142" s="25"/>
      <c r="U142" s="25"/>
      <c r="V142" s="25"/>
      <c r="W142" s="25"/>
      <c r="X142" s="25"/>
      <c r="Y142" s="10"/>
      <c r="Z142" s="62"/>
      <c r="AA142" s="125"/>
      <c r="AB142" s="125"/>
      <c r="AC142" s="125"/>
      <c r="AD142" s="125"/>
      <c r="AE142" s="125"/>
      <c r="AF142" s="158"/>
      <c r="AH142" s="256" t="str">
        <f>'Tuition &amp; Fees Calculation'!A19</f>
        <v>College of Arts &amp; Sciences</v>
      </c>
      <c r="AI142" s="497">
        <f>'Tuition &amp; Fees Calculation'!$D19*24</f>
        <v>79968</v>
      </c>
      <c r="AJ142" s="496">
        <f t="shared" si="22"/>
        <v>13328</v>
      </c>
      <c r="AK142" s="499">
        <f t="shared" si="23"/>
        <v>13328</v>
      </c>
      <c r="AL142" s="499">
        <f t="shared" si="23"/>
        <v>13994.400000000001</v>
      </c>
      <c r="AM142" s="499">
        <f t="shared" si="23"/>
        <v>14694.120000000003</v>
      </c>
      <c r="AN142" s="500">
        <f t="shared" si="23"/>
        <v>15428.826000000003</v>
      </c>
      <c r="AO142" s="501">
        <f t="shared" si="23"/>
        <v>16200.267300000003</v>
      </c>
    </row>
    <row r="143" spans="1:41" ht="15">
      <c r="A143" s="10"/>
      <c r="B143" s="93"/>
      <c r="C143" s="121" t="s">
        <v>168</v>
      </c>
      <c r="D143" s="74" t="s">
        <v>29</v>
      </c>
      <c r="E143" s="184">
        <f>ROUND($R$161*E139,0)</f>
        <v>0</v>
      </c>
      <c r="F143" s="184">
        <f>ROUND($R$161*F139,0)</f>
        <v>0</v>
      </c>
      <c r="G143" s="184">
        <f>ROUND($R$161*G139,0)</f>
        <v>0</v>
      </c>
      <c r="H143" s="184">
        <f>ROUND($R$161*H139,0)</f>
        <v>0</v>
      </c>
      <c r="I143" s="184">
        <f>ROUND($R$161*I139,0)</f>
        <v>0</v>
      </c>
      <c r="J143" s="181">
        <f>SUM(E143:I143)</f>
        <v>0</v>
      </c>
      <c r="L143" s="231"/>
      <c r="M143" s="63"/>
      <c r="N143" s="227">
        <v>1.03</v>
      </c>
      <c r="O143" s="228">
        <v>0</v>
      </c>
      <c r="P143" s="76">
        <f>$R$22</f>
        <v>12</v>
      </c>
      <c r="Q143" s="227">
        <v>0</v>
      </c>
      <c r="R143" s="76"/>
      <c r="S143" s="74"/>
      <c r="T143" s="25"/>
      <c r="U143" s="25"/>
      <c r="V143" s="25"/>
      <c r="W143" s="25"/>
      <c r="X143" s="25"/>
      <c r="Y143" s="10"/>
      <c r="Z143" s="62"/>
      <c r="AA143" s="125"/>
      <c r="AB143" s="125"/>
      <c r="AC143" s="125"/>
      <c r="AD143" s="125"/>
      <c r="AE143" s="125"/>
      <c r="AF143" s="158"/>
      <c r="AH143" s="256" t="str">
        <f>'Tuition &amp; Fees Calculation'!A20</f>
        <v>College of Arts &amp; Sciences</v>
      </c>
      <c r="AI143" s="497">
        <f>'Tuition &amp; Fees Calculation'!$D20*24</f>
        <v>79968</v>
      </c>
      <c r="AJ143" s="496">
        <f t="shared" si="22"/>
        <v>13328</v>
      </c>
      <c r="AK143" s="499">
        <f t="shared" si="23"/>
        <v>13328</v>
      </c>
      <c r="AL143" s="499">
        <f t="shared" si="23"/>
        <v>13994.400000000001</v>
      </c>
      <c r="AM143" s="499">
        <f t="shared" si="23"/>
        <v>14694.120000000003</v>
      </c>
      <c r="AN143" s="500">
        <f t="shared" si="23"/>
        <v>15428.826000000003</v>
      </c>
      <c r="AO143" s="501">
        <f t="shared" si="23"/>
        <v>16200.267300000003</v>
      </c>
    </row>
    <row r="144" spans="1:41">
      <c r="A144" s="10"/>
      <c r="B144" s="93"/>
      <c r="C144" s="100"/>
      <c r="D144" s="77" t="s">
        <v>171</v>
      </c>
      <c r="E144" s="185">
        <f>SUM(E142:E143)</f>
        <v>0</v>
      </c>
      <c r="F144" s="185">
        <f t="shared" ref="F144:I144" si="26">SUM(F142:F143)</f>
        <v>0</v>
      </c>
      <c r="G144" s="185">
        <f t="shared" si="26"/>
        <v>0</v>
      </c>
      <c r="H144" s="185">
        <f t="shared" si="26"/>
        <v>0</v>
      </c>
      <c r="I144" s="185">
        <f t="shared" si="26"/>
        <v>0</v>
      </c>
      <c r="J144" s="186">
        <f>SUM(J142:J143)</f>
        <v>0</v>
      </c>
      <c r="L144" s="231"/>
      <c r="M144" s="63"/>
      <c r="N144" s="74"/>
      <c r="O144" s="232"/>
      <c r="P144" s="76"/>
      <c r="Q144" s="74"/>
      <c r="R144" s="76"/>
      <c r="S144" s="74"/>
      <c r="T144" s="5"/>
      <c r="U144" s="4"/>
      <c r="Y144" s="10"/>
      <c r="Z144" s="62"/>
      <c r="AA144" s="125"/>
      <c r="AB144" s="125"/>
      <c r="AC144" s="125"/>
      <c r="AD144" s="125"/>
      <c r="AE144" s="125"/>
      <c r="AF144" s="158"/>
      <c r="AH144" s="256" t="str">
        <f>'Tuition &amp; Fees Calculation'!A21</f>
        <v>College of Arts &amp; Sciences</v>
      </c>
      <c r="AI144" s="497">
        <f>'Tuition &amp; Fees Calculation'!$D21*24</f>
        <v>42624</v>
      </c>
      <c r="AJ144" s="496">
        <f t="shared" si="22"/>
        <v>7104</v>
      </c>
      <c r="AK144" s="499">
        <f t="shared" ref="AK144:AO159" si="27">AJ144*AK$123</f>
        <v>7104</v>
      </c>
      <c r="AL144" s="499">
        <f t="shared" si="27"/>
        <v>7459.2000000000007</v>
      </c>
      <c r="AM144" s="499">
        <f t="shared" si="27"/>
        <v>7832.1600000000008</v>
      </c>
      <c r="AN144" s="500">
        <f t="shared" si="27"/>
        <v>8223.7680000000018</v>
      </c>
      <c r="AO144" s="501">
        <f t="shared" si="27"/>
        <v>8634.9564000000028</v>
      </c>
    </row>
    <row r="145" spans="1:41">
      <c r="A145" s="10"/>
      <c r="B145" s="93"/>
      <c r="C145" s="100"/>
      <c r="D145" s="74"/>
      <c r="E145" s="21"/>
      <c r="F145" s="21"/>
      <c r="G145" s="21"/>
      <c r="H145" s="21"/>
      <c r="I145" s="21"/>
      <c r="J145" s="125"/>
      <c r="L145" s="231"/>
      <c r="M145" s="63"/>
      <c r="N145" s="34"/>
      <c r="O145" s="63"/>
      <c r="P145" s="34"/>
      <c r="Q145" s="229"/>
      <c r="R145" s="34"/>
      <c r="S145" s="229"/>
      <c r="T145" s="17"/>
      <c r="U145" s="17"/>
      <c r="V145" s="17"/>
      <c r="W145" s="17"/>
      <c r="X145" s="17"/>
      <c r="Y145" s="10"/>
      <c r="Z145" s="62"/>
      <c r="AA145" s="125"/>
      <c r="AB145" s="125"/>
      <c r="AC145" s="125"/>
      <c r="AD145" s="125"/>
      <c r="AE145" s="125"/>
      <c r="AF145" s="158"/>
      <c r="AH145" s="256" t="str">
        <f>'Tuition &amp; Fees Calculation'!A22</f>
        <v>Bush School of Government</v>
      </c>
      <c r="AI145" s="497">
        <f>'Tuition &amp; Fees Calculation'!$D22*24</f>
        <v>55104</v>
      </c>
      <c r="AJ145" s="496">
        <f t="shared" si="22"/>
        <v>9184</v>
      </c>
      <c r="AK145" s="499">
        <f t="shared" si="27"/>
        <v>9184</v>
      </c>
      <c r="AL145" s="499">
        <f t="shared" si="27"/>
        <v>9643.2000000000007</v>
      </c>
      <c r="AM145" s="499">
        <f t="shared" si="27"/>
        <v>10125.36</v>
      </c>
      <c r="AN145" s="500">
        <f t="shared" si="27"/>
        <v>10631.628000000001</v>
      </c>
      <c r="AO145" s="501">
        <f t="shared" si="27"/>
        <v>11163.209400000002</v>
      </c>
    </row>
    <row r="146" spans="1:41">
      <c r="A146" s="104"/>
      <c r="B146" s="102" t="s">
        <v>125</v>
      </c>
      <c r="C146" s="121" t="s">
        <v>168</v>
      </c>
      <c r="D146" s="34" t="s">
        <v>121</v>
      </c>
      <c r="E146" s="100">
        <f>ROUND($O146*$P146*Q146,6)</f>
        <v>0</v>
      </c>
      <c r="F146" s="100">
        <f>ROUND($O147*$P147*Q147,6)</f>
        <v>0</v>
      </c>
      <c r="G146" s="100">
        <f>ROUND($O148*$P148*Q148,6)</f>
        <v>0</v>
      </c>
      <c r="H146" s="100">
        <f>ROUND($O149*$P149*Q149,6)</f>
        <v>0</v>
      </c>
      <c r="I146" s="100">
        <f>ROUND($O150*$P150*Q150,6)</f>
        <v>0</v>
      </c>
      <c r="J146" s="26"/>
      <c r="L146" s="150">
        <v>0</v>
      </c>
      <c r="M146" s="230">
        <f>ROUND(L146/12,2)</f>
        <v>0</v>
      </c>
      <c r="N146" s="227">
        <v>1</v>
      </c>
      <c r="O146" s="228">
        <v>0</v>
      </c>
      <c r="P146" s="76">
        <f>$R$18</f>
        <v>12</v>
      </c>
      <c r="Q146" s="227">
        <v>0</v>
      </c>
      <c r="R146" s="76"/>
      <c r="S146" s="74"/>
      <c r="T146" s="25" t="e">
        <f>(E149+E150)/E148</f>
        <v>#DIV/0!</v>
      </c>
      <c r="U146" s="25" t="e">
        <f>(F149+F150)/F148</f>
        <v>#DIV/0!</v>
      </c>
      <c r="V146" s="25" t="e">
        <f>(G149+G150)/G148</f>
        <v>#DIV/0!</v>
      </c>
      <c r="W146" s="25" t="e">
        <f>(H149+H150)/H148</f>
        <v>#DIV/0!</v>
      </c>
      <c r="X146" s="25" t="e">
        <f>(I149+I150)/I148</f>
        <v>#DIV/0!</v>
      </c>
      <c r="Y146" s="292"/>
      <c r="Z146" s="155" t="str">
        <f>C146</f>
        <v>Not Allowed</v>
      </c>
      <c r="AA146" s="125">
        <f>ROUND(VLOOKUP($C146,$AH$126:$AO$161,4,FALSE)*E146,0)</f>
        <v>0</v>
      </c>
      <c r="AB146" s="125">
        <f>ROUND(VLOOKUP($C146,$AH$126:$AO$162,5,FALSE)*F146,0)</f>
        <v>0</v>
      </c>
      <c r="AC146" s="125">
        <f>ROUND(VLOOKUP($C146,$AH$126:$AO$161,6,FALSE)*G146,0)</f>
        <v>0</v>
      </c>
      <c r="AD146" s="125">
        <f>ROUND(VLOOKUP($C146,$AH$126:$AO$161,7,FALSE)*H146,0)</f>
        <v>0</v>
      </c>
      <c r="AE146" s="125">
        <f>ROUND(VLOOKUP($C146,$AH$126:$AO$162,8,FALSE)*I146,0)</f>
        <v>0</v>
      </c>
      <c r="AF146" s="158">
        <f>SUM(AA146:AE146)</f>
        <v>0</v>
      </c>
      <c r="AH146" s="256" t="str">
        <f>'Tuition &amp; Fees Calculation'!A23</f>
        <v>Bush School of Government</v>
      </c>
      <c r="AI146" s="497">
        <f>'Tuition &amp; Fees Calculation'!$D23*24</f>
        <v>124800</v>
      </c>
      <c r="AJ146" s="496">
        <f t="shared" si="22"/>
        <v>20800</v>
      </c>
      <c r="AK146" s="499">
        <f t="shared" si="27"/>
        <v>20800</v>
      </c>
      <c r="AL146" s="499">
        <f t="shared" si="27"/>
        <v>21840</v>
      </c>
      <c r="AM146" s="499">
        <f t="shared" si="27"/>
        <v>22932</v>
      </c>
      <c r="AN146" s="500">
        <f t="shared" si="27"/>
        <v>24078.600000000002</v>
      </c>
      <c r="AO146" s="501">
        <f t="shared" si="27"/>
        <v>25282.530000000002</v>
      </c>
    </row>
    <row r="147" spans="1:41">
      <c r="B147" s="29" t="s">
        <v>328</v>
      </c>
      <c r="C147" s="121" t="s">
        <v>168</v>
      </c>
      <c r="D147" s="34" t="s">
        <v>172</v>
      </c>
      <c r="E147" s="22">
        <f>Q146</f>
        <v>0</v>
      </c>
      <c r="F147" s="22">
        <f>Q147</f>
        <v>0</v>
      </c>
      <c r="G147" s="22">
        <f>Q148</f>
        <v>0</v>
      </c>
      <c r="H147" s="22">
        <f>Q149</f>
        <v>0</v>
      </c>
      <c r="I147" s="22">
        <f>Q150</f>
        <v>0</v>
      </c>
      <c r="J147" s="26"/>
      <c r="L147" s="231"/>
      <c r="M147" s="230"/>
      <c r="N147" s="227">
        <v>1.03</v>
      </c>
      <c r="O147" s="228">
        <v>0</v>
      </c>
      <c r="P147" s="76">
        <f>$R$19</f>
        <v>12</v>
      </c>
      <c r="Q147" s="227">
        <v>0</v>
      </c>
      <c r="R147" s="76"/>
      <c r="S147" s="74"/>
      <c r="T147" s="25"/>
      <c r="U147" s="25"/>
      <c r="V147" s="25"/>
      <c r="W147" s="25"/>
      <c r="X147" s="25"/>
      <c r="Y147" s="292"/>
      <c r="Z147" s="155"/>
      <c r="AA147" s="125"/>
      <c r="AB147" s="125"/>
      <c r="AC147" s="125"/>
      <c r="AD147" s="125"/>
      <c r="AE147" s="125"/>
      <c r="AF147" s="158"/>
      <c r="AH147" s="256" t="str">
        <f>'Tuition &amp; Fees Calculation'!A24</f>
        <v>College of Business</v>
      </c>
      <c r="AI147" s="497">
        <f>'Tuition &amp; Fees Calculation'!$D24*24</f>
        <v>95808</v>
      </c>
      <c r="AJ147" s="496">
        <f t="shared" si="22"/>
        <v>15968</v>
      </c>
      <c r="AK147" s="499">
        <f t="shared" si="27"/>
        <v>15968</v>
      </c>
      <c r="AL147" s="499">
        <f t="shared" si="27"/>
        <v>16766.400000000001</v>
      </c>
      <c r="AM147" s="499">
        <f t="shared" si="27"/>
        <v>17604.72</v>
      </c>
      <c r="AN147" s="500">
        <f t="shared" si="27"/>
        <v>18484.956000000002</v>
      </c>
      <c r="AO147" s="501">
        <f t="shared" si="27"/>
        <v>19409.203800000003</v>
      </c>
    </row>
    <row r="148" spans="1:41">
      <c r="A148" s="10"/>
      <c r="B148" s="93"/>
      <c r="C148" s="121" t="s">
        <v>168</v>
      </c>
      <c r="D148" s="74" t="s">
        <v>15</v>
      </c>
      <c r="E148" s="57">
        <f>ROUND(M146*E146*N146,0)</f>
        <v>0</v>
      </c>
      <c r="F148" s="57">
        <f>ROUND(M146*F146*N146*N147,0)</f>
        <v>0</v>
      </c>
      <c r="G148" s="57">
        <f>ROUND(M146*G146*N146*N147*N148,0)</f>
        <v>0</v>
      </c>
      <c r="H148" s="57">
        <f>ROUND(M146*H146*N146*N147*N148*N149,0)</f>
        <v>0</v>
      </c>
      <c r="I148" s="57">
        <f>ROUND(M146*I146*N146*N147*N148*N149*N150,0)</f>
        <v>0</v>
      </c>
      <c r="J148" s="172">
        <f>SUM(E148:I148)</f>
        <v>0</v>
      </c>
      <c r="L148" s="231"/>
      <c r="M148" s="63"/>
      <c r="N148" s="227">
        <v>1.03</v>
      </c>
      <c r="O148" s="228">
        <v>0</v>
      </c>
      <c r="P148" s="76">
        <f>$R$20</f>
        <v>12</v>
      </c>
      <c r="Q148" s="227">
        <v>0</v>
      </c>
      <c r="R148" s="76"/>
      <c r="S148" s="74"/>
      <c r="T148" s="25"/>
      <c r="U148" s="25"/>
      <c r="V148" s="25"/>
      <c r="W148" s="25"/>
      <c r="X148" s="25"/>
      <c r="Y148" s="10"/>
      <c r="Z148" s="62"/>
      <c r="AA148" s="125"/>
      <c r="AB148" s="125"/>
      <c r="AC148" s="125"/>
      <c r="AD148" s="125"/>
      <c r="AE148" s="125"/>
      <c r="AF148" s="158"/>
      <c r="AH148" s="256" t="str">
        <f>'Tuition &amp; Fees Calculation'!A25</f>
        <v>College of Business</v>
      </c>
      <c r="AI148" s="497">
        <f>'Tuition &amp; Fees Calculation'!$D25*24</f>
        <v>224832</v>
      </c>
      <c r="AJ148" s="496">
        <f t="shared" si="22"/>
        <v>37472</v>
      </c>
      <c r="AK148" s="499">
        <f t="shared" si="27"/>
        <v>37472</v>
      </c>
      <c r="AL148" s="499">
        <f t="shared" si="27"/>
        <v>39345.599999999999</v>
      </c>
      <c r="AM148" s="499">
        <f t="shared" si="27"/>
        <v>41312.879999999997</v>
      </c>
      <c r="AN148" s="500">
        <f t="shared" si="27"/>
        <v>43378.523999999998</v>
      </c>
      <c r="AO148" s="501">
        <f t="shared" si="27"/>
        <v>45547.450199999999</v>
      </c>
    </row>
    <row r="149" spans="1:41">
      <c r="A149" s="10"/>
      <c r="B149" s="93"/>
      <c r="C149" s="121" t="s">
        <v>168</v>
      </c>
      <c r="D149" s="74" t="s">
        <v>30</v>
      </c>
      <c r="E149" s="57">
        <f>ROUND(E148*$R$160,0)</f>
        <v>0</v>
      </c>
      <c r="F149" s="57">
        <f>ROUND(F148*$R$160,0)</f>
        <v>0</v>
      </c>
      <c r="G149" s="57">
        <f>ROUND(G148*$R$160,0)</f>
        <v>0</v>
      </c>
      <c r="H149" s="57">
        <f>ROUND(H148*$R$160,0)</f>
        <v>0</v>
      </c>
      <c r="I149" s="57">
        <f>ROUND(I148*$R$160,0)</f>
        <v>0</v>
      </c>
      <c r="J149" s="172">
        <f>SUM(E149:I149)</f>
        <v>0</v>
      </c>
      <c r="L149" s="231"/>
      <c r="M149" s="63"/>
      <c r="N149" s="227">
        <v>1.03</v>
      </c>
      <c r="O149" s="228">
        <v>0</v>
      </c>
      <c r="P149" s="76">
        <f>$R$21</f>
        <v>12</v>
      </c>
      <c r="Q149" s="227">
        <v>0</v>
      </c>
      <c r="R149" s="76"/>
      <c r="S149" s="74"/>
      <c r="T149" s="25"/>
      <c r="U149" s="25"/>
      <c r="V149" s="25"/>
      <c r="W149" s="25"/>
      <c r="X149" s="25"/>
      <c r="Y149" s="10"/>
      <c r="Z149" s="62"/>
      <c r="AA149" s="125"/>
      <c r="AB149" s="125"/>
      <c r="AC149" s="125"/>
      <c r="AD149" s="125"/>
      <c r="AE149" s="125"/>
      <c r="AF149" s="158"/>
      <c r="AH149" s="256" t="str">
        <f>'Tuition &amp; Fees Calculation'!A26</f>
        <v>College of Business</v>
      </c>
      <c r="AI149" s="497">
        <f>'Tuition &amp; Fees Calculation'!$D26*24</f>
        <v>120288</v>
      </c>
      <c r="AJ149" s="496">
        <f t="shared" si="22"/>
        <v>20048</v>
      </c>
      <c r="AK149" s="499">
        <f t="shared" si="27"/>
        <v>20048</v>
      </c>
      <c r="AL149" s="499">
        <f t="shared" si="27"/>
        <v>21050.400000000001</v>
      </c>
      <c r="AM149" s="499">
        <f t="shared" si="27"/>
        <v>22102.920000000002</v>
      </c>
      <c r="AN149" s="500">
        <f t="shared" si="27"/>
        <v>23208.066000000003</v>
      </c>
      <c r="AO149" s="501">
        <f t="shared" si="27"/>
        <v>24368.469300000004</v>
      </c>
    </row>
    <row r="150" spans="1:41" ht="15">
      <c r="A150" s="10"/>
      <c r="B150" s="93"/>
      <c r="C150" s="121" t="s">
        <v>168</v>
      </c>
      <c r="D150" s="74" t="s">
        <v>29</v>
      </c>
      <c r="E150" s="184">
        <f>ROUND($R$161*E146,0)</f>
        <v>0</v>
      </c>
      <c r="F150" s="184">
        <f>ROUND($R$161*F146,0)</f>
        <v>0</v>
      </c>
      <c r="G150" s="184">
        <f>ROUND($R$161*G146,0)</f>
        <v>0</v>
      </c>
      <c r="H150" s="184">
        <f>ROUND($R$161*H146,0)</f>
        <v>0</v>
      </c>
      <c r="I150" s="184">
        <f>ROUND($R$161*I146,0)</f>
        <v>0</v>
      </c>
      <c r="J150" s="181">
        <f>SUM(E150:I150)</f>
        <v>0</v>
      </c>
      <c r="L150" s="231"/>
      <c r="M150" s="63"/>
      <c r="N150" s="227">
        <v>1.03</v>
      </c>
      <c r="O150" s="228">
        <v>0</v>
      </c>
      <c r="P150" s="76">
        <f>$R$22</f>
        <v>12</v>
      </c>
      <c r="Q150" s="227">
        <v>0</v>
      </c>
      <c r="R150" s="76"/>
      <c r="S150" s="74"/>
      <c r="T150" s="25"/>
      <c r="U150" s="25"/>
      <c r="V150" s="25"/>
      <c r="W150" s="25"/>
      <c r="X150" s="25"/>
      <c r="Y150" s="10"/>
      <c r="Z150" s="62"/>
      <c r="AA150" s="125"/>
      <c r="AB150" s="125"/>
      <c r="AC150" s="125"/>
      <c r="AD150" s="125"/>
      <c r="AE150" s="125"/>
      <c r="AF150" s="158"/>
      <c r="AH150" s="256" t="str">
        <f>'Tuition &amp; Fees Calculation'!A27</f>
        <v>College of Business</v>
      </c>
      <c r="AI150" s="497">
        <f>'Tuition &amp; Fees Calculation'!$D27*24</f>
        <v>267552</v>
      </c>
      <c r="AJ150" s="496">
        <f t="shared" si="22"/>
        <v>44592</v>
      </c>
      <c r="AK150" s="499">
        <f t="shared" si="27"/>
        <v>44592</v>
      </c>
      <c r="AL150" s="499">
        <f t="shared" si="27"/>
        <v>46821.599999999999</v>
      </c>
      <c r="AM150" s="499">
        <f t="shared" si="27"/>
        <v>49162.68</v>
      </c>
      <c r="AN150" s="500">
        <f t="shared" si="27"/>
        <v>51620.814000000006</v>
      </c>
      <c r="AO150" s="501">
        <f t="shared" si="27"/>
        <v>54201.854700000011</v>
      </c>
    </row>
    <row r="151" spans="1:41" ht="13.5" customHeight="1">
      <c r="A151" s="10"/>
      <c r="B151" s="93"/>
      <c r="C151" s="100"/>
      <c r="D151" s="77" t="s">
        <v>171</v>
      </c>
      <c r="E151" s="185">
        <f>SUM(E149:E150)</f>
        <v>0</v>
      </c>
      <c r="F151" s="185">
        <f t="shared" ref="F151:I151" si="28">SUM(F149:F150)</f>
        <v>0</v>
      </c>
      <c r="G151" s="185">
        <f t="shared" si="28"/>
        <v>0</v>
      </c>
      <c r="H151" s="185">
        <f t="shared" si="28"/>
        <v>0</v>
      </c>
      <c r="I151" s="185">
        <f t="shared" si="28"/>
        <v>0</v>
      </c>
      <c r="J151" s="186">
        <f>SUM(J149:J150)</f>
        <v>0</v>
      </c>
      <c r="L151" s="231"/>
      <c r="M151" s="63"/>
      <c r="N151" s="74"/>
      <c r="O151" s="232"/>
      <c r="P151" s="76"/>
      <c r="Q151" s="74"/>
      <c r="R151" s="76"/>
      <c r="S151" s="74"/>
      <c r="T151" s="5"/>
      <c r="U151" s="4"/>
      <c r="Y151" s="10"/>
      <c r="Z151" s="62"/>
      <c r="AA151" s="125"/>
      <c r="AB151" s="125"/>
      <c r="AC151" s="125"/>
      <c r="AD151" s="125"/>
      <c r="AE151" s="125"/>
      <c r="AF151" s="158"/>
      <c r="AH151" s="256" t="str">
        <f>'Tuition &amp; Fees Calculation'!A28</f>
        <v>College of Business</v>
      </c>
      <c r="AI151" s="497">
        <f>'Tuition &amp; Fees Calculation'!$D28*24</f>
        <v>88320</v>
      </c>
      <c r="AJ151" s="496">
        <f t="shared" si="22"/>
        <v>14720</v>
      </c>
      <c r="AK151" s="499">
        <f t="shared" si="27"/>
        <v>14720</v>
      </c>
      <c r="AL151" s="499">
        <f t="shared" si="27"/>
        <v>15456</v>
      </c>
      <c r="AM151" s="499">
        <f t="shared" si="27"/>
        <v>16228.800000000001</v>
      </c>
      <c r="AN151" s="500">
        <f t="shared" si="27"/>
        <v>17040.240000000002</v>
      </c>
      <c r="AO151" s="501">
        <f t="shared" si="27"/>
        <v>17892.252000000004</v>
      </c>
    </row>
    <row r="152" spans="1:41">
      <c r="A152" s="10"/>
      <c r="B152" s="93"/>
      <c r="C152" s="100"/>
      <c r="D152" s="74"/>
      <c r="E152" s="17"/>
      <c r="F152" s="17"/>
      <c r="G152" s="17"/>
      <c r="H152" s="17"/>
      <c r="I152" s="17"/>
      <c r="J152" s="26"/>
      <c r="L152" s="231"/>
      <c r="M152" s="63"/>
      <c r="N152" s="34"/>
      <c r="O152" s="63"/>
      <c r="P152" s="34"/>
      <c r="Q152" s="229"/>
      <c r="R152" s="34"/>
      <c r="S152" s="229"/>
      <c r="T152" s="17"/>
      <c r="U152" s="17"/>
      <c r="V152" s="17"/>
      <c r="W152" s="17"/>
      <c r="X152" s="17"/>
      <c r="Y152" s="10"/>
      <c r="Z152" s="62"/>
      <c r="AA152" s="125"/>
      <c r="AB152" s="125"/>
      <c r="AC152" s="125"/>
      <c r="AD152" s="125"/>
      <c r="AE152" s="125"/>
      <c r="AF152" s="158"/>
      <c r="AH152" s="256" t="str">
        <f>'Tuition &amp; Fees Calculation'!A29</f>
        <v>College of Business</v>
      </c>
      <c r="AI152" s="497">
        <f>'Tuition &amp; Fees Calculation'!$D29*24</f>
        <v>138624</v>
      </c>
      <c r="AJ152" s="496">
        <f t="shared" si="22"/>
        <v>23104</v>
      </c>
      <c r="AK152" s="499">
        <f t="shared" si="27"/>
        <v>23104</v>
      </c>
      <c r="AL152" s="499">
        <f t="shared" si="27"/>
        <v>24259.200000000001</v>
      </c>
      <c r="AM152" s="499">
        <f t="shared" si="27"/>
        <v>25472.160000000003</v>
      </c>
      <c r="AN152" s="500">
        <f t="shared" si="27"/>
        <v>26745.768000000004</v>
      </c>
      <c r="AO152" s="501">
        <f t="shared" si="27"/>
        <v>28083.056400000005</v>
      </c>
    </row>
    <row r="153" spans="1:41">
      <c r="A153" s="104"/>
      <c r="B153" s="102" t="s">
        <v>125</v>
      </c>
      <c r="C153" s="121" t="s">
        <v>168</v>
      </c>
      <c r="D153" s="34" t="s">
        <v>121</v>
      </c>
      <c r="E153" s="100">
        <f>ROUND($O153*$P153*Q153,6)</f>
        <v>0</v>
      </c>
      <c r="F153" s="100">
        <f>ROUND($O154*$P154*Q154,6)</f>
        <v>0</v>
      </c>
      <c r="G153" s="100">
        <f>ROUND($O155*$P155*Q155,6)</f>
        <v>0</v>
      </c>
      <c r="H153" s="100">
        <f>ROUND($O156*$P156*Q156,6)</f>
        <v>0</v>
      </c>
      <c r="I153" s="100">
        <f>ROUND($O157*$P157*Q157,6)</f>
        <v>0</v>
      </c>
      <c r="J153" s="26"/>
      <c r="L153" s="150">
        <v>0</v>
      </c>
      <c r="M153" s="230">
        <f>ROUND(L153/12,2)</f>
        <v>0</v>
      </c>
      <c r="N153" s="227">
        <v>1</v>
      </c>
      <c r="O153" s="228">
        <v>0</v>
      </c>
      <c r="P153" s="76">
        <f>$R$18</f>
        <v>12</v>
      </c>
      <c r="Q153" s="227">
        <v>0</v>
      </c>
      <c r="R153" s="76"/>
      <c r="S153" s="74"/>
      <c r="T153" s="25" t="e">
        <f>(E156+E157)/E155</f>
        <v>#DIV/0!</v>
      </c>
      <c r="U153" s="25" t="e">
        <f>(F156+F157)/F155</f>
        <v>#DIV/0!</v>
      </c>
      <c r="V153" s="25" t="e">
        <f>(G156+G157)/G155</f>
        <v>#DIV/0!</v>
      </c>
      <c r="W153" s="25" t="e">
        <f>(H156+H157)/H155</f>
        <v>#DIV/0!</v>
      </c>
      <c r="X153" s="25" t="e">
        <f>(I156+I157)/I155</f>
        <v>#DIV/0!</v>
      </c>
      <c r="Y153" s="292"/>
      <c r="Z153" s="155" t="str">
        <f>C153</f>
        <v>Not Allowed</v>
      </c>
      <c r="AA153" s="125">
        <f>ROUND(VLOOKUP($C153,$AH$126:$AO$161,4,FALSE)*E153,0)</f>
        <v>0</v>
      </c>
      <c r="AB153" s="125">
        <f>ROUND(VLOOKUP($C153,$AH$126:$AO$162,5,FALSE)*F153,0)</f>
        <v>0</v>
      </c>
      <c r="AC153" s="125">
        <f>ROUND(VLOOKUP($C153,$AH$126:$AO$161,6,FALSE)*G153,0)</f>
        <v>0</v>
      </c>
      <c r="AD153" s="125">
        <f>ROUND(VLOOKUP($C153,$AH$126:$AO$161,7,FALSE)*H153,0)</f>
        <v>0</v>
      </c>
      <c r="AE153" s="125">
        <f>ROUND(VLOOKUP($C153,$AH$126:$AO$162,8,FALSE)*I153,0)</f>
        <v>0</v>
      </c>
      <c r="AF153" s="158">
        <f>SUM(AA153:AE153)</f>
        <v>0</v>
      </c>
      <c r="AH153" s="256" t="str">
        <f>'Tuition &amp; Fees Calculation'!A30</f>
        <v>College of Business</v>
      </c>
      <c r="AI153" s="497">
        <f>'Tuition &amp; Fees Calculation'!$D30*24</f>
        <v>148896</v>
      </c>
      <c r="AJ153" s="496">
        <f t="shared" si="22"/>
        <v>24816</v>
      </c>
      <c r="AK153" s="499">
        <f t="shared" si="27"/>
        <v>24816</v>
      </c>
      <c r="AL153" s="499">
        <f t="shared" si="27"/>
        <v>26056.800000000003</v>
      </c>
      <c r="AM153" s="499">
        <f t="shared" si="27"/>
        <v>27359.640000000003</v>
      </c>
      <c r="AN153" s="500">
        <f t="shared" si="27"/>
        <v>28727.622000000003</v>
      </c>
      <c r="AO153" s="501">
        <f t="shared" si="27"/>
        <v>30164.003100000005</v>
      </c>
    </row>
    <row r="154" spans="1:41">
      <c r="B154" s="29" t="s">
        <v>328</v>
      </c>
      <c r="C154" s="121" t="s">
        <v>168</v>
      </c>
      <c r="D154" s="34" t="s">
        <v>172</v>
      </c>
      <c r="E154" s="22">
        <f>Q153</f>
        <v>0</v>
      </c>
      <c r="F154" s="22">
        <f>Q154</f>
        <v>0</v>
      </c>
      <c r="G154" s="22">
        <f>Q155</f>
        <v>0</v>
      </c>
      <c r="H154" s="22">
        <f>Q156</f>
        <v>0</v>
      </c>
      <c r="I154" s="22">
        <f>Q157</f>
        <v>0</v>
      </c>
      <c r="J154" s="26"/>
      <c r="L154" s="231"/>
      <c r="M154" s="230"/>
      <c r="N154" s="227">
        <v>1.03</v>
      </c>
      <c r="O154" s="228">
        <v>0</v>
      </c>
      <c r="P154" s="76">
        <f>$R$19</f>
        <v>12</v>
      </c>
      <c r="Q154" s="227">
        <v>0</v>
      </c>
      <c r="R154" s="76"/>
      <c r="S154" s="74"/>
      <c r="T154" s="25"/>
      <c r="U154" s="25"/>
      <c r="V154" s="25"/>
      <c r="W154" s="25"/>
      <c r="X154" s="25"/>
      <c r="Y154" s="292"/>
      <c r="Z154" s="155"/>
      <c r="AA154" s="125"/>
      <c r="AB154" s="125"/>
      <c r="AC154" s="125"/>
      <c r="AD154" s="125"/>
      <c r="AE154" s="125"/>
      <c r="AF154" s="158"/>
      <c r="AH154" s="256" t="str">
        <f>'Tuition &amp; Fees Calculation'!A31</f>
        <v>College of Business</v>
      </c>
      <c r="AI154" s="497">
        <f>'Tuition &amp; Fees Calculation'!$D31*24</f>
        <v>100608</v>
      </c>
      <c r="AJ154" s="496">
        <f t="shared" si="22"/>
        <v>16768</v>
      </c>
      <c r="AK154" s="499">
        <f t="shared" si="27"/>
        <v>16768</v>
      </c>
      <c r="AL154" s="499">
        <f t="shared" si="27"/>
        <v>17606.400000000001</v>
      </c>
      <c r="AM154" s="499">
        <f t="shared" si="27"/>
        <v>18486.72</v>
      </c>
      <c r="AN154" s="500">
        <f t="shared" si="27"/>
        <v>19411.056</v>
      </c>
      <c r="AO154" s="501">
        <f t="shared" si="27"/>
        <v>20381.608800000002</v>
      </c>
    </row>
    <row r="155" spans="1:41">
      <c r="A155" s="10"/>
      <c r="B155" s="93"/>
      <c r="C155" s="121" t="s">
        <v>168</v>
      </c>
      <c r="D155" s="74" t="s">
        <v>15</v>
      </c>
      <c r="E155" s="57">
        <f>ROUND(M153*E153*N153,0)</f>
        <v>0</v>
      </c>
      <c r="F155" s="57">
        <f>ROUND(M153*F153*N153*N154,0)</f>
        <v>0</v>
      </c>
      <c r="G155" s="57">
        <f>ROUND(M153*G153*N153*N154*N155,0)</f>
        <v>0</v>
      </c>
      <c r="H155" s="57">
        <f>ROUND(M153*H153*N153*N154*N155*N156,0)</f>
        <v>0</v>
      </c>
      <c r="I155" s="57">
        <f>ROUND(M153*I153*N153*N154*N155*N156*N157,0)</f>
        <v>0</v>
      </c>
      <c r="J155" s="172">
        <f>SUM(E155:I155)</f>
        <v>0</v>
      </c>
      <c r="L155" s="231"/>
      <c r="M155" s="63"/>
      <c r="N155" s="227">
        <v>1.03</v>
      </c>
      <c r="O155" s="228">
        <v>0</v>
      </c>
      <c r="P155" s="76">
        <f>$R$20</f>
        <v>12</v>
      </c>
      <c r="Q155" s="227">
        <v>0</v>
      </c>
      <c r="R155" s="76"/>
      <c r="S155" s="74"/>
      <c r="Y155" s="10"/>
      <c r="Z155" s="62"/>
      <c r="AA155" s="125"/>
      <c r="AB155" s="125"/>
      <c r="AC155" s="125"/>
      <c r="AD155" s="125"/>
      <c r="AE155" s="125"/>
      <c r="AF155" s="158"/>
      <c r="AH155" s="256" t="str">
        <f>'Tuition &amp; Fees Calculation'!A32</f>
        <v>College of Business</v>
      </c>
      <c r="AI155" s="497">
        <f>'Tuition &amp; Fees Calculation'!$D32*24</f>
        <v>227040</v>
      </c>
      <c r="AJ155" s="496">
        <f t="shared" si="22"/>
        <v>37840</v>
      </c>
      <c r="AK155" s="499">
        <f t="shared" si="27"/>
        <v>37840</v>
      </c>
      <c r="AL155" s="499">
        <f t="shared" si="27"/>
        <v>39732</v>
      </c>
      <c r="AM155" s="499">
        <f t="shared" si="27"/>
        <v>41718.6</v>
      </c>
      <c r="AN155" s="500">
        <f t="shared" si="27"/>
        <v>43804.53</v>
      </c>
      <c r="AO155" s="501">
        <f t="shared" si="27"/>
        <v>45994.756500000003</v>
      </c>
    </row>
    <row r="156" spans="1:41">
      <c r="A156" s="10"/>
      <c r="B156" s="93"/>
      <c r="C156" s="121" t="s">
        <v>168</v>
      </c>
      <c r="D156" s="74" t="s">
        <v>30</v>
      </c>
      <c r="E156" s="57">
        <f>ROUND(E155*$R$160,0)</f>
        <v>0</v>
      </c>
      <c r="F156" s="57">
        <f>ROUND(F155*$R$160,0)</f>
        <v>0</v>
      </c>
      <c r="G156" s="57">
        <f>ROUND(G155*$R$160,0)</f>
        <v>0</v>
      </c>
      <c r="H156" s="57">
        <f>ROUND(H155*$R$160,0)</f>
        <v>0</v>
      </c>
      <c r="I156" s="57">
        <f>ROUND(I155*$R$160,0)</f>
        <v>0</v>
      </c>
      <c r="J156" s="172">
        <f>SUM(E156:I156)</f>
        <v>0</v>
      </c>
      <c r="L156" s="231"/>
      <c r="M156" s="63"/>
      <c r="N156" s="227">
        <v>1.03</v>
      </c>
      <c r="O156" s="228">
        <v>0</v>
      </c>
      <c r="P156" s="76">
        <f>$R$21</f>
        <v>12</v>
      </c>
      <c r="Q156" s="227">
        <v>0</v>
      </c>
      <c r="R156" s="76"/>
      <c r="S156" s="74"/>
      <c r="Y156" s="10"/>
      <c r="Z156" s="62"/>
      <c r="AA156" s="125"/>
      <c r="AB156" s="125"/>
      <c r="AC156" s="125"/>
      <c r="AD156" s="125"/>
      <c r="AE156" s="125"/>
      <c r="AF156" s="158"/>
      <c r="AH156" s="256" t="str">
        <f>'Tuition &amp; Fees Calculation'!A33</f>
        <v>College of Business</v>
      </c>
      <c r="AI156" s="497">
        <f>'Tuition &amp; Fees Calculation'!$D33*24</f>
        <v>98976</v>
      </c>
      <c r="AJ156" s="496">
        <f t="shared" si="22"/>
        <v>16496</v>
      </c>
      <c r="AK156" s="499">
        <f t="shared" si="27"/>
        <v>16496</v>
      </c>
      <c r="AL156" s="499">
        <f t="shared" si="27"/>
        <v>17320.8</v>
      </c>
      <c r="AM156" s="499">
        <f t="shared" si="27"/>
        <v>18186.84</v>
      </c>
      <c r="AN156" s="500">
        <f t="shared" si="27"/>
        <v>19096.182000000001</v>
      </c>
      <c r="AO156" s="501">
        <f t="shared" si="27"/>
        <v>20050.991100000003</v>
      </c>
    </row>
    <row r="157" spans="1:41" ht="15">
      <c r="A157" s="10"/>
      <c r="B157" s="93"/>
      <c r="C157" s="121" t="s">
        <v>168</v>
      </c>
      <c r="D157" s="74" t="s">
        <v>29</v>
      </c>
      <c r="E157" s="184">
        <f>ROUND($R$161*E153,0)</f>
        <v>0</v>
      </c>
      <c r="F157" s="184">
        <f>ROUND($R$161*F153,0)</f>
        <v>0</v>
      </c>
      <c r="G157" s="184">
        <f>ROUND($R$161*G153,0)</f>
        <v>0</v>
      </c>
      <c r="H157" s="184">
        <f>ROUND($R$161*H153,0)</f>
        <v>0</v>
      </c>
      <c r="I157" s="184">
        <f>ROUND($R$161*I153,0)</f>
        <v>0</v>
      </c>
      <c r="J157" s="181">
        <f>SUM(E157:I157)</f>
        <v>0</v>
      </c>
      <c r="L157" s="231"/>
      <c r="M157" s="63"/>
      <c r="N157" s="227">
        <v>1.03</v>
      </c>
      <c r="O157" s="228">
        <v>0</v>
      </c>
      <c r="P157" s="76">
        <f>$R$22</f>
        <v>12</v>
      </c>
      <c r="Q157" s="227">
        <v>0</v>
      </c>
      <c r="R157" s="76"/>
      <c r="S157" s="74"/>
      <c r="T157" s="25"/>
      <c r="U157" s="25"/>
      <c r="V157" s="25"/>
      <c r="W157" s="25"/>
      <c r="X157" s="25"/>
      <c r="Y157" s="10"/>
      <c r="Z157" s="62"/>
      <c r="AA157" s="125"/>
      <c r="AB157" s="125"/>
      <c r="AC157" s="125"/>
      <c r="AD157" s="125"/>
      <c r="AE157" s="125"/>
      <c r="AF157" s="158"/>
      <c r="AH157" s="256" t="str">
        <f>'Tuition &amp; Fees Calculation'!A34</f>
        <v>College of Business</v>
      </c>
      <c r="AI157" s="497">
        <f>'Tuition &amp; Fees Calculation'!$D34*24</f>
        <v>98976</v>
      </c>
      <c r="AJ157" s="496">
        <f t="shared" si="22"/>
        <v>16496</v>
      </c>
      <c r="AK157" s="499">
        <f t="shared" si="27"/>
        <v>16496</v>
      </c>
      <c r="AL157" s="499">
        <f t="shared" si="27"/>
        <v>17320.8</v>
      </c>
      <c r="AM157" s="499">
        <f t="shared" si="27"/>
        <v>18186.84</v>
      </c>
      <c r="AN157" s="500">
        <f t="shared" si="27"/>
        <v>19096.182000000001</v>
      </c>
      <c r="AO157" s="501">
        <f t="shared" si="27"/>
        <v>20050.991100000003</v>
      </c>
    </row>
    <row r="158" spans="1:41">
      <c r="A158" s="10"/>
      <c r="B158" s="93"/>
      <c r="C158" s="100"/>
      <c r="D158" s="77" t="s">
        <v>171</v>
      </c>
      <c r="E158" s="185">
        <f>SUM(E156:E157)</f>
        <v>0</v>
      </c>
      <c r="F158" s="185">
        <f t="shared" ref="F158:I158" si="29">SUM(F156:F157)</f>
        <v>0</v>
      </c>
      <c r="G158" s="185">
        <f t="shared" si="29"/>
        <v>0</v>
      </c>
      <c r="H158" s="185">
        <f t="shared" si="29"/>
        <v>0</v>
      </c>
      <c r="I158" s="185">
        <f t="shared" si="29"/>
        <v>0</v>
      </c>
      <c r="J158" s="186">
        <f>SUM(J156:J157)</f>
        <v>0</v>
      </c>
      <c r="L158" s="19"/>
      <c r="M158" s="33"/>
      <c r="N158" s="114"/>
      <c r="O158" s="115"/>
      <c r="P158" s="76"/>
      <c r="Q158" s="114"/>
      <c r="R158" s="76"/>
      <c r="S158" s="114"/>
      <c r="T158" s="25"/>
      <c r="U158" s="25"/>
      <c r="V158" s="25"/>
      <c r="W158" s="25"/>
      <c r="X158" s="25"/>
      <c r="Y158" s="10"/>
      <c r="Z158" s="156"/>
      <c r="AA158" s="159"/>
      <c r="AB158" s="159"/>
      <c r="AC158" s="159"/>
      <c r="AD158" s="159"/>
      <c r="AE158" s="159"/>
      <c r="AF158" s="160"/>
      <c r="AH158" s="256" t="str">
        <f>'Tuition &amp; Fees Calculation'!A35</f>
        <v>College of Business</v>
      </c>
      <c r="AI158" s="497">
        <f>'Tuition &amp; Fees Calculation'!$D35*24</f>
        <v>122976</v>
      </c>
      <c r="AJ158" s="496">
        <f t="shared" si="22"/>
        <v>20496</v>
      </c>
      <c r="AK158" s="499">
        <f t="shared" si="27"/>
        <v>20496</v>
      </c>
      <c r="AL158" s="499">
        <f t="shared" si="27"/>
        <v>21520.799999999999</v>
      </c>
      <c r="AM158" s="499">
        <f t="shared" si="27"/>
        <v>22596.84</v>
      </c>
      <c r="AN158" s="500">
        <f t="shared" si="27"/>
        <v>23726.682000000001</v>
      </c>
      <c r="AO158" s="501">
        <f t="shared" si="27"/>
        <v>24913.016100000001</v>
      </c>
    </row>
    <row r="159" spans="1:41" ht="13.8" thickBot="1">
      <c r="A159" s="10"/>
      <c r="B159" s="93"/>
      <c r="C159" s="100"/>
      <c r="D159" s="74"/>
      <c r="E159" s="22"/>
      <c r="F159" s="22"/>
      <c r="G159" s="22"/>
      <c r="H159" s="22"/>
      <c r="I159" s="22"/>
      <c r="J159" s="76"/>
      <c r="L159" s="19"/>
      <c r="S159" s="17"/>
      <c r="T159" s="25"/>
      <c r="U159" s="25"/>
      <c r="V159" s="25"/>
      <c r="W159" s="25"/>
      <c r="X159" s="25"/>
      <c r="Y159" s="15"/>
      <c r="Z159" s="153" t="s">
        <v>1</v>
      </c>
      <c r="AA159" s="161">
        <f>SUM(AA125:AA158)</f>
        <v>0</v>
      </c>
      <c r="AB159" s="161">
        <f>SUM(AB125:AB158)</f>
        <v>0</v>
      </c>
      <c r="AC159" s="161">
        <f t="shared" ref="AC159:AE159" si="30">SUM(AC125:AC158)</f>
        <v>0</v>
      </c>
      <c r="AD159" s="161">
        <f t="shared" si="30"/>
        <v>0</v>
      </c>
      <c r="AE159" s="161">
        <f t="shared" si="30"/>
        <v>0</v>
      </c>
      <c r="AF159" s="162">
        <f>SUM(AA159:AE159)</f>
        <v>0</v>
      </c>
      <c r="AH159" s="256" t="str">
        <f>'Tuition &amp; Fees Calculation'!A36</f>
        <v>College of Business</v>
      </c>
      <c r="AI159" s="497">
        <f>'Tuition &amp; Fees Calculation'!$D36*24</f>
        <v>83040</v>
      </c>
      <c r="AJ159" s="496">
        <f t="shared" si="22"/>
        <v>13840</v>
      </c>
      <c r="AK159" s="499">
        <f t="shared" si="27"/>
        <v>13840</v>
      </c>
      <c r="AL159" s="499">
        <f t="shared" si="27"/>
        <v>14532</v>
      </c>
      <c r="AM159" s="499">
        <f t="shared" si="27"/>
        <v>15258.6</v>
      </c>
      <c r="AN159" s="500">
        <f t="shared" si="27"/>
        <v>16021.53</v>
      </c>
      <c r="AO159" s="501">
        <f t="shared" si="27"/>
        <v>16822.606500000002</v>
      </c>
    </row>
    <row r="160" spans="1:41" ht="13.5" customHeight="1" thickBot="1">
      <c r="A160" s="10"/>
      <c r="C160" s="75"/>
      <c r="D160" s="75" t="s">
        <v>102</v>
      </c>
      <c r="E160" s="187">
        <f>SUMIF($D$125:$D$159,"*Salary",E125:E159)</f>
        <v>0</v>
      </c>
      <c r="F160" s="187">
        <f t="shared" ref="F160:I160" si="31">SUMIF($D$125:$D$159,"*Salary",F125:F159)</f>
        <v>0</v>
      </c>
      <c r="G160" s="187">
        <f t="shared" si="31"/>
        <v>0</v>
      </c>
      <c r="H160" s="187">
        <f t="shared" si="31"/>
        <v>0</v>
      </c>
      <c r="I160" s="187">
        <f t="shared" si="31"/>
        <v>0</v>
      </c>
      <c r="J160" s="188">
        <f>SUM(E160:I160)</f>
        <v>0</v>
      </c>
      <c r="L160" s="19"/>
      <c r="M160" s="37" t="s">
        <v>164</v>
      </c>
      <c r="N160" s="360"/>
      <c r="O160" s="360"/>
      <c r="P160" s="38"/>
      <c r="Q160" s="39"/>
      <c r="R160" s="225">
        <f>'Cumulative Budget Request '!S158</f>
        <v>0</v>
      </c>
      <c r="S160" s="645">
        <f>'Cumulative Budget Request '!T158</f>
        <v>0</v>
      </c>
      <c r="T160" s="646"/>
      <c r="U160" s="647"/>
      <c r="AH160" s="256" t="str">
        <f>'Tuition &amp; Fees Calculation'!A37</f>
        <v>College of Business</v>
      </c>
      <c r="AI160" s="497">
        <f>'Tuition &amp; Fees Calculation'!$D37*24</f>
        <v>152352</v>
      </c>
      <c r="AJ160" s="496">
        <f t="shared" si="22"/>
        <v>25392</v>
      </c>
      <c r="AK160" s="499">
        <f t="shared" ref="AK160:AO161" si="32">AJ160*AK$123</f>
        <v>25392</v>
      </c>
      <c r="AL160" s="499">
        <f t="shared" si="32"/>
        <v>26661.600000000002</v>
      </c>
      <c r="AM160" s="499">
        <f t="shared" si="32"/>
        <v>27994.680000000004</v>
      </c>
      <c r="AN160" s="500">
        <f t="shared" si="32"/>
        <v>29394.414000000004</v>
      </c>
      <c r="AO160" s="501">
        <f t="shared" si="32"/>
        <v>30864.134700000006</v>
      </c>
    </row>
    <row r="161" spans="1:41" ht="13.8" thickBot="1">
      <c r="A161" s="10"/>
      <c r="C161" s="75"/>
      <c r="D161" s="75" t="s">
        <v>103</v>
      </c>
      <c r="E161" s="189">
        <f>SUMIF($D$125:$D$159,"*Total Fringe",E125:E159)</f>
        <v>0</v>
      </c>
      <c r="F161" s="189">
        <f t="shared" ref="F161:I161" si="33">SUMIF($D$125:$D$159,"*Total Fringe",F125:F159)</f>
        <v>0</v>
      </c>
      <c r="G161" s="189">
        <f t="shared" si="33"/>
        <v>0</v>
      </c>
      <c r="H161" s="189">
        <f t="shared" si="33"/>
        <v>0</v>
      </c>
      <c r="I161" s="189">
        <f t="shared" si="33"/>
        <v>0</v>
      </c>
      <c r="J161" s="190">
        <f>SUM(E161:I161)</f>
        <v>0</v>
      </c>
      <c r="L161" s="16"/>
      <c r="M161" s="531" t="s">
        <v>76</v>
      </c>
      <c r="N161" s="532"/>
      <c r="O161" s="532"/>
      <c r="P161" s="533"/>
      <c r="Q161" s="533"/>
      <c r="R161" s="534">
        <f>'Cumulative Budget Request '!S159</f>
        <v>0</v>
      </c>
      <c r="S161" s="648"/>
      <c r="T161" s="649"/>
      <c r="U161" s="650"/>
      <c r="AH161" s="474" t="str">
        <f>'Tuition &amp; Fees Calculation'!A38</f>
        <v>College of Business</v>
      </c>
      <c r="AI161" s="498">
        <f>'Tuition &amp; Fees Calculation'!$D38*24</f>
        <v>83040</v>
      </c>
      <c r="AJ161" s="502">
        <f t="shared" si="22"/>
        <v>13840</v>
      </c>
      <c r="AK161" s="503">
        <f t="shared" si="32"/>
        <v>13840</v>
      </c>
      <c r="AL161" s="503">
        <f t="shared" si="32"/>
        <v>14532</v>
      </c>
      <c r="AM161" s="503">
        <f t="shared" si="32"/>
        <v>15258.6</v>
      </c>
      <c r="AN161" s="504">
        <f t="shared" si="32"/>
        <v>16021.53</v>
      </c>
      <c r="AO161" s="505">
        <f t="shared" si="32"/>
        <v>16822.606500000002</v>
      </c>
    </row>
    <row r="162" spans="1:41">
      <c r="A162" s="10"/>
      <c r="C162" s="75"/>
      <c r="D162" s="75" t="s">
        <v>350</v>
      </c>
      <c r="E162" s="529">
        <f>SUMIF($D$125:$D$158,"*Person Months",E125:E158)</f>
        <v>0</v>
      </c>
      <c r="F162" s="529">
        <f t="shared" ref="F162:I162" si="34">SUMIF($D$125:$D$158,"*Person Months",F125:F158)</f>
        <v>0</v>
      </c>
      <c r="G162" s="529">
        <f t="shared" si="34"/>
        <v>0</v>
      </c>
      <c r="H162" s="529">
        <f t="shared" si="34"/>
        <v>0</v>
      </c>
      <c r="I162" s="529">
        <f t="shared" si="34"/>
        <v>0</v>
      </c>
      <c r="J162" s="190"/>
      <c r="L162" s="4"/>
      <c r="M162" s="16"/>
      <c r="N162" s="294"/>
      <c r="O162" s="294"/>
      <c r="P162" s="294"/>
      <c r="Q162" s="3"/>
      <c r="R162" s="3"/>
      <c r="S162" s="231"/>
      <c r="T162" s="530"/>
      <c r="U162" s="530"/>
      <c r="V162" s="530"/>
    </row>
    <row r="163" spans="1:41">
      <c r="A163" s="10"/>
      <c r="C163" s="75"/>
      <c r="D163" s="75" t="s">
        <v>351</v>
      </c>
      <c r="E163" s="72">
        <f>SUMIF($D$125:$D$158,"*# of Persons",E125:E158)</f>
        <v>0</v>
      </c>
      <c r="F163" s="72">
        <f t="shared" ref="F163:I163" si="35">SUMIF($D$125:$D$158,"*# of Persons",F125:F158)</f>
        <v>0</v>
      </c>
      <c r="G163" s="72">
        <f t="shared" si="35"/>
        <v>0</v>
      </c>
      <c r="H163" s="72">
        <f t="shared" si="35"/>
        <v>0</v>
      </c>
      <c r="I163" s="72">
        <f t="shared" si="35"/>
        <v>0</v>
      </c>
      <c r="J163" s="190"/>
      <c r="L163" s="4"/>
      <c r="M163" s="16"/>
      <c r="N163" s="294"/>
      <c r="O163" s="294"/>
      <c r="P163" s="294"/>
      <c r="Q163" s="3"/>
      <c r="R163" s="3"/>
      <c r="S163" s="231"/>
      <c r="T163" s="530"/>
      <c r="U163" s="530"/>
      <c r="V163" s="530"/>
    </row>
    <row r="164" spans="1:41" ht="13.8" thickBot="1">
      <c r="A164" s="10"/>
      <c r="C164" s="75"/>
      <c r="D164" s="169"/>
      <c r="E164" s="166"/>
      <c r="F164" s="166"/>
      <c r="G164" s="166"/>
      <c r="H164" s="166"/>
      <c r="I164" s="166"/>
      <c r="J164" s="167"/>
      <c r="L164" s="16"/>
      <c r="M164" s="294"/>
      <c r="N164" s="294"/>
      <c r="O164" s="294"/>
      <c r="P164" s="3"/>
      <c r="Q164" s="3"/>
      <c r="R164" s="303"/>
      <c r="S164" s="25"/>
      <c r="T164" s="25"/>
      <c r="U164" s="25"/>
    </row>
    <row r="165" spans="1:41" ht="13.8" thickBot="1">
      <c r="C165" s="92"/>
      <c r="D165" s="46"/>
      <c r="E165" s="18" t="str">
        <f>E16</f>
        <v>Year 1</v>
      </c>
      <c r="F165" s="18" t="str">
        <f>F16</f>
        <v>Year 2</v>
      </c>
      <c r="G165" s="18" t="str">
        <f>G16</f>
        <v>Year 3</v>
      </c>
      <c r="H165" s="18" t="str">
        <f>H16</f>
        <v>Year 4</v>
      </c>
      <c r="I165" s="18" t="str">
        <f>I16</f>
        <v>Year 5</v>
      </c>
      <c r="J165" s="46" t="s">
        <v>1</v>
      </c>
      <c r="M165" s="626" t="s">
        <v>174</v>
      </c>
      <c r="N165" s="627"/>
      <c r="O165" s="627"/>
      <c r="P165" s="627"/>
      <c r="Q165" s="627"/>
      <c r="R165" s="627"/>
      <c r="S165" s="627"/>
      <c r="T165" s="628"/>
      <c r="U165" s="25"/>
    </row>
    <row r="166" spans="1:41" ht="13.8" thickBot="1">
      <c r="A166" s="10" t="s">
        <v>23</v>
      </c>
      <c r="B166" s="29" t="s">
        <v>328</v>
      </c>
      <c r="C166" s="92"/>
      <c r="D166" s="34" t="s">
        <v>121</v>
      </c>
      <c r="E166" s="536">
        <f>ROUND((P169*P170)/174*E167,1)</f>
        <v>0</v>
      </c>
      <c r="F166" s="536">
        <f>ROUND((Q169*Q170)/174*F167,1)</f>
        <v>0</v>
      </c>
      <c r="G166" s="536">
        <f>ROUND((R169*R170)/174*G167,1)</f>
        <v>0</v>
      </c>
      <c r="H166" s="536">
        <f>ROUND((S170*S169)/174*H167,1)</f>
        <v>0</v>
      </c>
      <c r="I166" s="536">
        <f>ROUND((T170*T169)/174*I167,1)</f>
        <v>0</v>
      </c>
      <c r="J166" s="46"/>
      <c r="M166" s="592"/>
      <c r="N166" s="629"/>
      <c r="O166" s="629"/>
      <c r="P166" s="192" t="s">
        <v>31</v>
      </c>
      <c r="Q166" s="193" t="s">
        <v>32</v>
      </c>
      <c r="R166" s="193" t="s">
        <v>33</v>
      </c>
      <c r="S166" s="192" t="s">
        <v>34</v>
      </c>
      <c r="T166" s="194" t="s">
        <v>35</v>
      </c>
      <c r="U166" s="25"/>
    </row>
    <row r="167" spans="1:41" ht="13.8" thickBot="1">
      <c r="C167" s="92"/>
      <c r="D167" s="34" t="s">
        <v>172</v>
      </c>
      <c r="E167" s="22">
        <f>P168</f>
        <v>0</v>
      </c>
      <c r="F167" s="22">
        <f>Q168</f>
        <v>0</v>
      </c>
      <c r="G167" s="22">
        <f>R168</f>
        <v>0</v>
      </c>
      <c r="H167" s="22">
        <f>S168</f>
        <v>0</v>
      </c>
      <c r="I167" s="22">
        <f>T168</f>
        <v>0</v>
      </c>
      <c r="J167" s="46"/>
      <c r="M167" s="592" t="s">
        <v>352</v>
      </c>
      <c r="N167" s="629"/>
      <c r="O167" s="629"/>
      <c r="P167" s="537">
        <v>1</v>
      </c>
      <c r="Q167" s="537">
        <v>1.03</v>
      </c>
      <c r="R167" s="537">
        <v>1.03</v>
      </c>
      <c r="S167" s="537">
        <v>1.03</v>
      </c>
      <c r="T167" s="538">
        <v>1.03</v>
      </c>
      <c r="U167" s="25" t="e">
        <f>E169/E168</f>
        <v>#DIV/0!</v>
      </c>
      <c r="V167" s="25" t="e">
        <f>F169/F168</f>
        <v>#DIV/0!</v>
      </c>
      <c r="W167" s="25" t="e">
        <f>G169/G168</f>
        <v>#DIV/0!</v>
      </c>
      <c r="X167" s="25" t="e">
        <f>H169/H168</f>
        <v>#DIV/0!</v>
      </c>
      <c r="Y167" s="25" t="e">
        <f>I169/I168</f>
        <v>#DIV/0!</v>
      </c>
      <c r="Z167" s="661"/>
      <c r="AA167" s="661"/>
      <c r="AB167" s="661"/>
      <c r="AC167" s="661"/>
      <c r="AD167" s="661"/>
      <c r="AE167" s="661"/>
      <c r="AF167" s="661"/>
      <c r="AG167" s="661"/>
    </row>
    <row r="168" spans="1:41">
      <c r="A168" s="10"/>
      <c r="C168" s="151"/>
      <c r="D168" s="148" t="s">
        <v>167</v>
      </c>
      <c r="E168" s="175">
        <f>ROUND(N170*P169*P170*P168*P167,0)</f>
        <v>0</v>
      </c>
      <c r="F168" s="175">
        <f>ROUND(N170*Q170*Q169*Q168*P167*Q167,0)</f>
        <v>0</v>
      </c>
      <c r="G168" s="175">
        <f>ROUND(N170*R169*R170*R168*P167*Q167*R167,0)</f>
        <v>0</v>
      </c>
      <c r="H168" s="175">
        <f>ROUND(N170*S169*S170*S168*P167*Q167*R167*S167,0)</f>
        <v>0</v>
      </c>
      <c r="I168" s="175">
        <f>ROUND(N170*T169*T170*T168*P167*Q167*R167*S167*T167,0)</f>
        <v>0</v>
      </c>
      <c r="J168" s="172">
        <f>SUM(E168:I168)</f>
        <v>0</v>
      </c>
      <c r="M168" s="539" t="s">
        <v>353</v>
      </c>
      <c r="N168" s="46"/>
      <c r="O168" s="540" t="s">
        <v>354</v>
      </c>
      <c r="P168" s="149">
        <v>0</v>
      </c>
      <c r="Q168" s="149">
        <v>0</v>
      </c>
      <c r="R168" s="149">
        <v>0</v>
      </c>
      <c r="S168" s="149">
        <v>0</v>
      </c>
      <c r="T168" s="195">
        <v>0</v>
      </c>
      <c r="Z168" s="58"/>
      <c r="AA168" s="58"/>
      <c r="AB168" s="58"/>
      <c r="AC168" s="58"/>
      <c r="AD168" s="58"/>
      <c r="AE168" s="58"/>
      <c r="AF168" s="58"/>
      <c r="AG168" s="58"/>
    </row>
    <row r="169" spans="1:41">
      <c r="D169" s="34" t="s">
        <v>30</v>
      </c>
      <c r="E169" s="57">
        <f>ROUND(E168*$R$181,0)</f>
        <v>0</v>
      </c>
      <c r="F169" s="57">
        <f>ROUND(F168*$R$181,0)</f>
        <v>0</v>
      </c>
      <c r="G169" s="57">
        <f>ROUND(G168*$R$181,0)</f>
        <v>0</v>
      </c>
      <c r="H169" s="57">
        <f>ROUND(H168*$R$181,0)</f>
        <v>0</v>
      </c>
      <c r="I169" s="57">
        <f>ROUND(I168*$R$181,0)</f>
        <v>0</v>
      </c>
      <c r="J169" s="172">
        <f>SUM(E169:I169)</f>
        <v>0</v>
      </c>
      <c r="M169" s="168"/>
      <c r="N169" s="541" t="s">
        <v>119</v>
      </c>
      <c r="O169" s="540" t="s">
        <v>355</v>
      </c>
      <c r="P169" s="149">
        <v>0</v>
      </c>
      <c r="Q169" s="149">
        <v>0</v>
      </c>
      <c r="R169" s="149">
        <v>0</v>
      </c>
      <c r="S169" s="149">
        <v>0</v>
      </c>
      <c r="T169" s="195">
        <v>0</v>
      </c>
      <c r="AC169" s="58"/>
      <c r="AD169" s="58"/>
      <c r="AE169" s="58"/>
      <c r="AF169" s="58"/>
      <c r="AG169" s="58"/>
    </row>
    <row r="170" spans="1:41">
      <c r="C170" s="92"/>
      <c r="D170" s="46"/>
      <c r="E170" s="17"/>
      <c r="F170" s="17"/>
      <c r="G170" s="17"/>
      <c r="H170" s="17"/>
      <c r="I170" s="17"/>
      <c r="J170" s="26"/>
      <c r="M170" s="196"/>
      <c r="N170" s="542">
        <v>12</v>
      </c>
      <c r="O170" s="540" t="s">
        <v>356</v>
      </c>
      <c r="P170" s="149">
        <v>0</v>
      </c>
      <c r="Q170" s="149">
        <v>0</v>
      </c>
      <c r="R170" s="149">
        <v>0</v>
      </c>
      <c r="S170" s="149">
        <v>0</v>
      </c>
      <c r="T170" s="195">
        <v>0</v>
      </c>
      <c r="Z170" s="622"/>
      <c r="AA170" s="622"/>
      <c r="AB170" s="622"/>
      <c r="AC170" s="131"/>
      <c r="AD170" s="131"/>
      <c r="AE170" s="131"/>
      <c r="AF170" s="131"/>
      <c r="AG170" s="131"/>
    </row>
    <row r="171" spans="1:41">
      <c r="A171" s="10" t="s">
        <v>155</v>
      </c>
      <c r="B171" s="29" t="s">
        <v>328</v>
      </c>
      <c r="C171" s="92"/>
      <c r="D171" s="34" t="s">
        <v>121</v>
      </c>
      <c r="E171" s="536">
        <f>ROUND((P173*P174)/174*E172,1)</f>
        <v>0</v>
      </c>
      <c r="F171" s="536">
        <f>ROUND((Q173*Q174)/174*F172,1)</f>
        <v>0</v>
      </c>
      <c r="G171" s="536">
        <f>ROUND((R173*R174)/174*G172,1)</f>
        <v>0</v>
      </c>
      <c r="H171" s="536">
        <f>ROUND((S174*S173)/174*H172,1)</f>
        <v>0</v>
      </c>
      <c r="I171" s="536">
        <f>ROUND((T174*T173)/174*I172,1)</f>
        <v>0</v>
      </c>
      <c r="J171" s="26"/>
      <c r="M171" s="116"/>
      <c r="P171" s="58"/>
      <c r="Q171" s="96"/>
      <c r="R171" s="96"/>
      <c r="S171" s="58"/>
      <c r="T171" s="117"/>
      <c r="U171" s="25" t="e">
        <f>E174/E173</f>
        <v>#DIV/0!</v>
      </c>
      <c r="V171" s="25" t="e">
        <f>F174/F173</f>
        <v>#DIV/0!</v>
      </c>
      <c r="W171" s="25" t="e">
        <f>G174/G173</f>
        <v>#DIV/0!</v>
      </c>
      <c r="X171" s="25" t="e">
        <f>H174/H173</f>
        <v>#DIV/0!</v>
      </c>
      <c r="Y171" s="25" t="e">
        <f>I174/I173</f>
        <v>#DIV/0!</v>
      </c>
      <c r="Z171" s="661"/>
      <c r="AA171" s="661"/>
      <c r="AB171" s="661"/>
      <c r="AC171" s="661"/>
      <c r="AD171" s="661"/>
      <c r="AE171" s="661"/>
      <c r="AF171" s="661"/>
      <c r="AG171" s="661"/>
    </row>
    <row r="172" spans="1:41">
      <c r="C172" s="92"/>
      <c r="D172" s="34" t="s">
        <v>172</v>
      </c>
      <c r="E172" s="22">
        <f>P172</f>
        <v>0</v>
      </c>
      <c r="F172" s="22">
        <f>Q172</f>
        <v>0</v>
      </c>
      <c r="G172" s="22">
        <f>R172</f>
        <v>0</v>
      </c>
      <c r="H172" s="22">
        <f>S172</f>
        <v>0</v>
      </c>
      <c r="I172" s="22">
        <f>T172</f>
        <v>0</v>
      </c>
      <c r="J172" s="26"/>
      <c r="M172" s="539" t="s">
        <v>357</v>
      </c>
      <c r="N172" s="543"/>
      <c r="O172" s="540" t="s">
        <v>354</v>
      </c>
      <c r="P172" s="149">
        <v>0</v>
      </c>
      <c r="Q172" s="149">
        <v>0</v>
      </c>
      <c r="R172" s="149">
        <v>0</v>
      </c>
      <c r="S172" s="149">
        <v>0</v>
      </c>
      <c r="T172" s="195">
        <v>0</v>
      </c>
      <c r="Z172" s="58"/>
      <c r="AA172" s="58"/>
      <c r="AB172" s="58"/>
      <c r="AC172" s="58"/>
      <c r="AD172" s="58"/>
      <c r="AE172" s="58"/>
      <c r="AF172" s="58"/>
      <c r="AG172" s="58"/>
    </row>
    <row r="173" spans="1:41">
      <c r="A173" s="10"/>
      <c r="C173" s="151"/>
      <c r="D173" s="148" t="s">
        <v>167</v>
      </c>
      <c r="E173" s="175">
        <f>ROUND(N174*P173*P174*P172*P167,0)</f>
        <v>0</v>
      </c>
      <c r="F173" s="175">
        <f>ROUND(N174*Q174*Q173*Q172*P167*Q167,0)</f>
        <v>0</v>
      </c>
      <c r="G173" s="175">
        <f>ROUND(N174*R173*R174*R172*P167*Q167*R167,0)</f>
        <v>0</v>
      </c>
      <c r="H173" s="175">
        <f>ROUND(N174*S173*S174*S172*P167*Q167*R167*S167,0)</f>
        <v>0</v>
      </c>
      <c r="I173" s="175">
        <f>ROUND(N174*T173*T174*T172*P167*Q167*R167*S167*T167,0)</f>
        <v>0</v>
      </c>
      <c r="J173" s="172">
        <f>SUM(E173:I173)</f>
        <v>0</v>
      </c>
      <c r="M173" s="168"/>
      <c r="N173" s="541" t="s">
        <v>119</v>
      </c>
      <c r="O173" s="540" t="s">
        <v>355</v>
      </c>
      <c r="P173" s="149">
        <v>0</v>
      </c>
      <c r="Q173" s="149">
        <v>0</v>
      </c>
      <c r="R173" s="149">
        <v>0</v>
      </c>
      <c r="S173" s="149">
        <v>0</v>
      </c>
      <c r="T173" s="195">
        <v>0</v>
      </c>
      <c r="AC173" s="58"/>
      <c r="AD173" s="58"/>
      <c r="AE173" s="58"/>
      <c r="AF173" s="58"/>
      <c r="AG173" s="58"/>
    </row>
    <row r="174" spans="1:41">
      <c r="D174" s="34" t="s">
        <v>30</v>
      </c>
      <c r="E174" s="57">
        <f>ROUND(E173*$R$181,0)</f>
        <v>0</v>
      </c>
      <c r="F174" s="57">
        <f>ROUND(F173*$R$181,0)</f>
        <v>0</v>
      </c>
      <c r="G174" s="57">
        <f>ROUND(G173*$R$181,0)</f>
        <v>0</v>
      </c>
      <c r="H174" s="57">
        <f>ROUND(H173*$R$181,0)</f>
        <v>0</v>
      </c>
      <c r="I174" s="57">
        <f>ROUND(I173*$R$181,0)</f>
        <v>0</v>
      </c>
      <c r="J174" s="172">
        <f>SUM(E174:I174)</f>
        <v>0</v>
      </c>
      <c r="M174" s="196"/>
      <c r="N174" s="542">
        <v>12</v>
      </c>
      <c r="O174" s="540" t="s">
        <v>356</v>
      </c>
      <c r="P174" s="149">
        <v>0</v>
      </c>
      <c r="Q174" s="149">
        <v>0</v>
      </c>
      <c r="R174" s="149">
        <v>0</v>
      </c>
      <c r="S174" s="149">
        <v>0</v>
      </c>
      <c r="T174" s="195">
        <v>0</v>
      </c>
    </row>
    <row r="175" spans="1:41">
      <c r="C175" s="92"/>
      <c r="D175" s="46"/>
      <c r="E175" s="17"/>
      <c r="F175" s="17"/>
      <c r="G175" s="17"/>
      <c r="H175" s="17"/>
      <c r="I175" s="17"/>
      <c r="J175" s="26"/>
      <c r="M175" s="544"/>
      <c r="N175" s="545"/>
      <c r="O175" s="546"/>
      <c r="P175" s="151"/>
      <c r="Q175" s="151"/>
      <c r="R175" s="151"/>
      <c r="S175" s="151"/>
      <c r="T175" s="547"/>
      <c r="U175" s="25" t="e">
        <f>E179/E178</f>
        <v>#DIV/0!</v>
      </c>
      <c r="V175" s="25" t="e">
        <f>F179/F178</f>
        <v>#DIV/0!</v>
      </c>
      <c r="W175" s="25" t="e">
        <f>G179/G178</f>
        <v>#DIV/0!</v>
      </c>
      <c r="X175" s="25" t="e">
        <f>H179/H178</f>
        <v>#DIV/0!</v>
      </c>
      <c r="Y175" s="25" t="e">
        <f>I179/I178</f>
        <v>#DIV/0!</v>
      </c>
    </row>
    <row r="176" spans="1:41">
      <c r="A176" s="10" t="s">
        <v>156</v>
      </c>
      <c r="B176" s="29" t="s">
        <v>328</v>
      </c>
      <c r="C176" s="92"/>
      <c r="D176" s="34" t="s">
        <v>121</v>
      </c>
      <c r="E176" s="536">
        <f>ROUND((P178*P179)/174*E177,1)</f>
        <v>0</v>
      </c>
      <c r="F176" s="536">
        <f>ROUND((Q178*Q179)/174*F177,1)</f>
        <v>0</v>
      </c>
      <c r="G176" s="536">
        <f>ROUND((R178*R179)/174*G177,1)</f>
        <v>0</v>
      </c>
      <c r="H176" s="536">
        <f>ROUND((S179*S178)/174*H177,1)</f>
        <v>0</v>
      </c>
      <c r="I176" s="536">
        <f>ROUND((T179*T178)/174*I177,1)</f>
        <v>0</v>
      </c>
      <c r="J176" s="26"/>
      <c r="L176" s="3"/>
      <c r="M176" s="116"/>
      <c r="P176" s="58"/>
      <c r="Q176" s="96"/>
      <c r="R176" s="96"/>
      <c r="S176" s="58"/>
      <c r="T176" s="117"/>
    </row>
    <row r="177" spans="1:27">
      <c r="C177" s="92"/>
      <c r="D177" s="34" t="s">
        <v>172</v>
      </c>
      <c r="E177" s="22">
        <f>P177</f>
        <v>0</v>
      </c>
      <c r="F177" s="22">
        <f>Q177</f>
        <v>0</v>
      </c>
      <c r="G177" s="22">
        <f>R177</f>
        <v>0</v>
      </c>
      <c r="H177" s="22">
        <f>S177</f>
        <v>0</v>
      </c>
      <c r="I177" s="22">
        <f>T177</f>
        <v>0</v>
      </c>
      <c r="J177" s="26"/>
      <c r="L177" s="3"/>
      <c r="M177" s="548" t="s">
        <v>358</v>
      </c>
      <c r="N177" s="543"/>
      <c r="O177" s="540" t="s">
        <v>354</v>
      </c>
      <c r="P177" s="149">
        <v>0</v>
      </c>
      <c r="Q177" s="149">
        <v>0</v>
      </c>
      <c r="R177" s="149">
        <v>0</v>
      </c>
      <c r="S177" s="149">
        <v>0</v>
      </c>
      <c r="T177" s="195">
        <v>0</v>
      </c>
    </row>
    <row r="178" spans="1:27">
      <c r="C178" s="151"/>
      <c r="D178" s="148" t="s">
        <v>167</v>
      </c>
      <c r="E178" s="175">
        <f>ROUND(N179*P178*P179*P177*P167,0)</f>
        <v>0</v>
      </c>
      <c r="F178" s="175">
        <f>ROUND(N179*Q179*Q178*Q177*P167*Q167,0)</f>
        <v>0</v>
      </c>
      <c r="G178" s="175">
        <f>ROUND(N179*R178*R179*R177*P167*Q167*R167,0)</f>
        <v>0</v>
      </c>
      <c r="H178" s="175">
        <f>ROUND(N179*S178*S179*S177*P167*Q167*R167*S167,0)</f>
        <v>0</v>
      </c>
      <c r="I178" s="175">
        <f>ROUND(N179*T178*T179*T177*P167*Q167*R167*S167*T167,0)</f>
        <v>0</v>
      </c>
      <c r="J178" s="172">
        <f>SUM(E178:I178)</f>
        <v>0</v>
      </c>
      <c r="L178" s="3"/>
      <c r="M178" s="168"/>
      <c r="N178" s="541" t="s">
        <v>119</v>
      </c>
      <c r="O178" s="540" t="s">
        <v>355</v>
      </c>
      <c r="P178" s="149">
        <v>0</v>
      </c>
      <c r="Q178" s="149">
        <v>0</v>
      </c>
      <c r="R178" s="149">
        <v>0</v>
      </c>
      <c r="S178" s="149">
        <v>0</v>
      </c>
      <c r="T178" s="195">
        <v>0</v>
      </c>
    </row>
    <row r="179" spans="1:27">
      <c r="A179" s="10"/>
      <c r="D179" s="34" t="s">
        <v>30</v>
      </c>
      <c r="E179" s="57">
        <f>ROUND(E178*$R$181,0)</f>
        <v>0</v>
      </c>
      <c r="F179" s="57">
        <f>ROUND(F178*$R$181,0)</f>
        <v>0</v>
      </c>
      <c r="G179" s="57">
        <f>ROUND(G178*$R$181,0)</f>
        <v>0</v>
      </c>
      <c r="H179" s="57">
        <f>ROUND(H178*$R$181,0)</f>
        <v>0</v>
      </c>
      <c r="I179" s="57">
        <f>ROUND(I178*$R$181,0)</f>
        <v>0</v>
      </c>
      <c r="J179" s="172">
        <f>SUM(E179:I179)</f>
        <v>0</v>
      </c>
      <c r="L179" s="3"/>
      <c r="M179" s="196"/>
      <c r="N179" s="542">
        <v>12</v>
      </c>
      <c r="O179" s="540" t="s">
        <v>356</v>
      </c>
      <c r="P179" s="149">
        <v>0</v>
      </c>
      <c r="Q179" s="149">
        <v>0</v>
      </c>
      <c r="R179" s="149">
        <v>0</v>
      </c>
      <c r="S179" s="149">
        <v>0</v>
      </c>
      <c r="T179" s="195">
        <v>0</v>
      </c>
    </row>
    <row r="180" spans="1:27" ht="13.8" thickBot="1">
      <c r="A180" s="10"/>
      <c r="D180" s="34"/>
      <c r="E180" s="57"/>
      <c r="F180" s="57"/>
      <c r="G180" s="57"/>
      <c r="H180" s="57"/>
      <c r="I180" s="57"/>
      <c r="J180" s="172"/>
      <c r="L180" s="3"/>
      <c r="M180" s="281"/>
      <c r="N180" s="283"/>
      <c r="O180" s="283"/>
      <c r="P180" s="282"/>
      <c r="Q180" s="283"/>
      <c r="R180" s="283"/>
      <c r="S180" s="197"/>
      <c r="T180" s="198"/>
    </row>
    <row r="181" spans="1:27">
      <c r="A181" s="10"/>
      <c r="C181" s="75"/>
      <c r="D181" s="75" t="s">
        <v>157</v>
      </c>
      <c r="E181" s="176">
        <f>SUMIF($D$165:$D$179,"*Wage",E165:E179)</f>
        <v>0</v>
      </c>
      <c r="F181" s="176">
        <f>SUMIF($D$165:$D$179,"*Wage",F165:F179)</f>
        <v>0</v>
      </c>
      <c r="G181" s="176">
        <f>SUMIF($D$165:$D$179,"*Wage",G165:G179)</f>
        <v>0</v>
      </c>
      <c r="H181" s="176">
        <f>SUMIF($D$165:$D$179,"*Wage",H165:H179)</f>
        <v>0</v>
      </c>
      <c r="I181" s="176">
        <f>SUMIF($D$165:$D$179,"*Wage",I165:I179)</f>
        <v>0</v>
      </c>
      <c r="J181" s="177">
        <f>SUM(E181:I181)</f>
        <v>0</v>
      </c>
      <c r="L181" s="3"/>
      <c r="M181" s="37" t="s">
        <v>165</v>
      </c>
      <c r="N181" s="360"/>
      <c r="O181" s="360"/>
      <c r="P181" s="38"/>
      <c r="Q181" s="39"/>
      <c r="R181" s="225">
        <v>0.107</v>
      </c>
    </row>
    <row r="182" spans="1:27" ht="13.8" thickBot="1">
      <c r="A182" s="10"/>
      <c r="C182" s="75"/>
      <c r="D182" s="75" t="s">
        <v>158</v>
      </c>
      <c r="E182" s="57">
        <f>SUMIF($D$165:$D$179,"*Fringe",E165:E179)</f>
        <v>0</v>
      </c>
      <c r="F182" s="57">
        <f>SUMIF($D$165:$D$179,"*Fringe",F165:F179)</f>
        <v>0</v>
      </c>
      <c r="G182" s="57">
        <f>SUMIF($D$165:$D$179,"*Fringe",G165:G179)</f>
        <v>0</v>
      </c>
      <c r="H182" s="57">
        <f>SUMIF($D$165:$D$179,"*Fringe",H165:H179)</f>
        <v>0</v>
      </c>
      <c r="I182" s="57">
        <f>SUMIF($D$165:$D$179,"*Fringe",I165:I179)</f>
        <v>0</v>
      </c>
      <c r="J182" s="172">
        <f>SUM(E182:I182)</f>
        <v>0</v>
      </c>
      <c r="L182" s="3"/>
      <c r="M182" s="42" t="s">
        <v>347</v>
      </c>
      <c r="N182" s="43"/>
      <c r="O182" s="43"/>
      <c r="P182" s="43"/>
      <c r="Q182" s="43"/>
      <c r="R182" s="44"/>
    </row>
    <row r="183" spans="1:27">
      <c r="A183" t="s">
        <v>7</v>
      </c>
      <c r="D183" s="4" t="s">
        <v>6</v>
      </c>
      <c r="E183" s="22"/>
      <c r="F183" s="22"/>
      <c r="G183" s="22"/>
      <c r="H183" s="22"/>
      <c r="I183" s="22"/>
      <c r="J183" s="76"/>
      <c r="L183" s="3"/>
      <c r="Q183" s="3"/>
    </row>
    <row r="184" spans="1:27" ht="14.4">
      <c r="A184" s="48" t="s">
        <v>24</v>
      </c>
      <c r="B184" s="49"/>
      <c r="C184" s="49"/>
      <c r="D184" s="51"/>
      <c r="E184" s="178">
        <f>SUMIF($D$72:$D$182,"*Total Other Professional Salary",E72:E182)+SUMIF($D$72:$D$182,"*Total Post Doc Salary",E72:E182)+SUMIF($D$72:$D$182,"*Total Graduate Student Salary",E72:E182)+SUMIF($D$72:$D$182,"*Total Hourly Wages",E72:E182)</f>
        <v>0</v>
      </c>
      <c r="F184" s="178">
        <f>SUMIF($D$72:$D$182,"*Total Other Professional Salary",F72:F182)+SUMIF($D$72:$D$182,"*Total Post Doc Salary",F72:F182)+SUMIF($D$72:$D$182,"*Total Graduate Student Salary",F72:F182)+SUMIF($D$72:$D$182,"*Total Hourly Wages",F72:F182)</f>
        <v>0</v>
      </c>
      <c r="G184" s="178">
        <f>SUMIF($D$72:$D$182,"*Total Other Professional Salary",G72:G182)+SUMIF($D$72:$D$182,"*Total Post Doc Salary",G72:G182)+SUMIF($D$72:$D$182,"*Total Graduate Student Salary",G72:G182)+SUMIF($D$72:$D$182,"*Total Hourly Wages",G72:G182)</f>
        <v>0</v>
      </c>
      <c r="H184" s="178">
        <f>SUMIF($D$72:$D$182,"*Total Other Professional Salary",H72:H182)+SUMIF($D$72:$D$182,"*Total Post Doc Salary",H72:H182)+SUMIF($D$72:$D$182,"*Total Graduate Student Salary",H72:H182)+SUMIF($D$72:$D$182,"*Total Hourly Wages",H72:H182)</f>
        <v>0</v>
      </c>
      <c r="I184" s="178">
        <f>SUMIF($D$72:$D$182,"*Total Other Professional Salary",I72:I182)+SUMIF($D$72:$D$182,"*Total Post Doc Salary",I72:I182)+SUMIF($D$72:$D$182,"*Total Graduate Student Salary",I72:I182)+SUMIF($D$72:$D$182,"*Total Hourly Wages",I72:I182)</f>
        <v>0</v>
      </c>
      <c r="J184" s="179">
        <f>SUM(J181,J160,J119,J94)</f>
        <v>0</v>
      </c>
      <c r="L184" s="3"/>
      <c r="M184" s="86"/>
      <c r="N184" s="86"/>
      <c r="O184" s="86"/>
      <c r="P184" s="3"/>
      <c r="AA184" s="10"/>
    </row>
    <row r="185" spans="1:27" ht="15">
      <c r="A185" s="48" t="s">
        <v>25</v>
      </c>
      <c r="B185" s="49"/>
      <c r="C185" s="49"/>
      <c r="D185" s="51"/>
      <c r="E185" s="180">
        <f>SUMIF($D$72:$D$182,"*Total Other Professional Fringe",E72:E182)+SUMIF($D$72:$D$182,"*Total Post Doc Fringe",E72:E182)++SUMIF($D$72:$D$182,"*Total Graduate Student Fringe",E72:E182)+SUMIF($D$72:$D$182,"*Total Fringe Benefits",E72:E182)</f>
        <v>0</v>
      </c>
      <c r="F185" s="180">
        <f>SUMIF($D$72:$D$182,"*Total Other Professional Fringe",F72:F182)+SUMIF($D$72:$D$182,"*Total Post Doc Fringe",F72:F182)++SUMIF($D$72:$D$182,"*Total Graduate Student Fringe",F72:F182)+SUMIF($D$72:$D$182,"*Total Fringe Benefits",F72:F182)</f>
        <v>0</v>
      </c>
      <c r="G185" s="180">
        <f>SUMIF($D$72:$D$182,"*Total Other Professional Fringe",G72:G182)+SUMIF($D$72:$D$182,"*Total Post Doc Fringe",G72:G182)++SUMIF($D$72:$D$182,"*Total Graduate Student Fringe",G72:G182)+SUMIF($D$72:$D$182,"*Total Fringe Benefits",G72:G182)</f>
        <v>0</v>
      </c>
      <c r="H185" s="180">
        <f>SUMIF($D$72:$D$182,"*Total Other Professional Fringe",H72:H182)+SUMIF($D$72:$D$182,"*Total Post Doc Fringe",H72:H182)++SUMIF($D$72:$D$182,"*Total Graduate Student Fringe",H72:H182)+SUMIF($D$72:$D$182,"*Total Fringe Benefits",H72:H182)</f>
        <v>0</v>
      </c>
      <c r="I185" s="180">
        <f>SUMIF($D$72:$D$182,"*Total Other Professional Fringe",I72:I182)+SUMIF($D$72:$D$182,"*Total Post Doc Fringe",I72:I182)++SUMIF($D$72:$D$182,"*Total Graduate Student Fringe",I72:I182)+SUMIF($D$72:$D$182,"*Total Fringe Benefits",I72:I182)</f>
        <v>0</v>
      </c>
      <c r="J185" s="181">
        <f>SUM(J182,J161,J120,J95)</f>
        <v>0</v>
      </c>
      <c r="L185" s="3"/>
      <c r="M185" s="3"/>
      <c r="N185" s="3"/>
      <c r="O185" s="3"/>
      <c r="AA185" s="10"/>
    </row>
    <row r="186" spans="1:27">
      <c r="A186" s="48" t="s">
        <v>26</v>
      </c>
      <c r="B186" s="49"/>
      <c r="C186" s="95"/>
      <c r="D186" s="95"/>
      <c r="E186" s="178">
        <f>SUM(E184:E185)</f>
        <v>0</v>
      </c>
      <c r="F186" s="178">
        <f>SUM(F184:F185)</f>
        <v>0</v>
      </c>
      <c r="G186" s="178">
        <f>SUM(G184:G185)</f>
        <v>0</v>
      </c>
      <c r="H186" s="178">
        <f>SUM(H184:H185)</f>
        <v>0</v>
      </c>
      <c r="I186" s="178">
        <f>SUM(I184:I185)</f>
        <v>0</v>
      </c>
      <c r="J186" s="179">
        <f>SUM(E186:I186)</f>
        <v>0</v>
      </c>
      <c r="L186" s="3"/>
      <c r="M186" s="3"/>
      <c r="N186" s="3"/>
      <c r="O186" s="3"/>
    </row>
    <row r="187" spans="1:27">
      <c r="A187" s="1"/>
      <c r="B187" s="10"/>
      <c r="D187" s="4"/>
      <c r="E187" s="17"/>
      <c r="F187" s="17"/>
      <c r="G187" s="17"/>
      <c r="H187" s="17"/>
      <c r="I187" s="17"/>
      <c r="J187" s="26"/>
      <c r="L187" s="3"/>
      <c r="M187" s="3"/>
      <c r="N187" s="3"/>
      <c r="O187" s="3"/>
    </row>
    <row r="188" spans="1:27" hidden="1">
      <c r="A188" s="1" t="s">
        <v>27</v>
      </c>
      <c r="D188" s="4"/>
      <c r="E188" s="182">
        <f t="shared" ref="E188:I189" si="36">SUM(E67,E184)</f>
        <v>0</v>
      </c>
      <c r="F188" s="182">
        <f t="shared" si="36"/>
        <v>0</v>
      </c>
      <c r="G188" s="182">
        <f t="shared" si="36"/>
        <v>0</v>
      </c>
      <c r="H188" s="182">
        <f t="shared" si="36"/>
        <v>0</v>
      </c>
      <c r="I188" s="182">
        <f t="shared" si="36"/>
        <v>0</v>
      </c>
      <c r="J188" s="183">
        <f>SUM(E188:I188)</f>
        <v>0</v>
      </c>
      <c r="K188" s="3"/>
      <c r="L188" s="3"/>
      <c r="M188" s="3"/>
      <c r="N188" s="3"/>
      <c r="O188" s="3"/>
      <c r="P188" s="3"/>
    </row>
    <row r="189" spans="1:27">
      <c r="A189" s="1" t="s">
        <v>28</v>
      </c>
      <c r="D189" s="4"/>
      <c r="E189" s="182">
        <f t="shared" si="36"/>
        <v>0</v>
      </c>
      <c r="F189" s="182">
        <f t="shared" si="36"/>
        <v>0</v>
      </c>
      <c r="G189" s="182">
        <f t="shared" si="36"/>
        <v>0</v>
      </c>
      <c r="H189" s="182">
        <f t="shared" si="36"/>
        <v>0</v>
      </c>
      <c r="I189" s="182">
        <f t="shared" si="36"/>
        <v>0</v>
      </c>
      <c r="J189" s="183">
        <f>SUM(E189:I189)</f>
        <v>0</v>
      </c>
      <c r="L189" s="3"/>
      <c r="M189" s="3"/>
      <c r="N189" s="3"/>
      <c r="O189" s="3"/>
      <c r="P189" s="3"/>
    </row>
    <row r="190" spans="1:27">
      <c r="A190" s="129"/>
      <c r="B190" s="614" t="s">
        <v>161</v>
      </c>
      <c r="C190" s="614"/>
      <c r="D190" s="614"/>
      <c r="E190" s="173">
        <f>SUM(E188:E189)</f>
        <v>0</v>
      </c>
      <c r="F190" s="173">
        <f t="shared" ref="F190:I190" si="37">SUM(F188:F189)</f>
        <v>0</v>
      </c>
      <c r="G190" s="173">
        <f t="shared" si="37"/>
        <v>0</v>
      </c>
      <c r="H190" s="173">
        <f t="shared" si="37"/>
        <v>0</v>
      </c>
      <c r="I190" s="173">
        <f t="shared" si="37"/>
        <v>0</v>
      </c>
      <c r="J190" s="174">
        <f>SUM(E190:I190)</f>
        <v>0</v>
      </c>
      <c r="K190" s="3"/>
      <c r="L190" s="3"/>
    </row>
    <row r="191" spans="1:27">
      <c r="A191" s="1"/>
      <c r="B191" s="10"/>
      <c r="G191" s="3"/>
      <c r="H191" s="3"/>
      <c r="I191" s="3"/>
      <c r="J191" s="47"/>
      <c r="K191" s="3"/>
      <c r="L191" s="3"/>
      <c r="P191" s="213"/>
      <c r="Q191" s="213"/>
      <c r="R191" s="213"/>
      <c r="S191" s="5"/>
    </row>
    <row r="192" spans="1:27">
      <c r="A192" s="1" t="s">
        <v>0</v>
      </c>
      <c r="G192" s="3"/>
      <c r="H192" s="3"/>
      <c r="I192" s="3"/>
      <c r="J192" s="47"/>
      <c r="K192" s="3"/>
      <c r="L192" s="3"/>
      <c r="M192" s="3"/>
      <c r="N192" s="3"/>
      <c r="O192" s="3"/>
      <c r="P192" s="3"/>
    </row>
    <row r="193" spans="1:33">
      <c r="A193" s="31" t="s">
        <v>48</v>
      </c>
      <c r="G193" s="3"/>
      <c r="H193" s="3"/>
      <c r="I193" s="3"/>
      <c r="J193" s="47"/>
      <c r="K193" s="30"/>
      <c r="L193" s="3"/>
      <c r="M193" s="3"/>
      <c r="N193" s="3"/>
      <c r="O193" s="3"/>
      <c r="P193" s="3"/>
    </row>
    <row r="194" spans="1:33">
      <c r="B194" s="29" t="s">
        <v>328</v>
      </c>
      <c r="D194" s="4"/>
      <c r="E194" s="57">
        <v>0</v>
      </c>
      <c r="F194" s="57">
        <v>0</v>
      </c>
      <c r="G194" s="57">
        <v>0</v>
      </c>
      <c r="H194" s="57">
        <v>0</v>
      </c>
      <c r="I194" s="57">
        <v>0</v>
      </c>
      <c r="J194" s="172">
        <f>SUM(E194:I194)</f>
        <v>0</v>
      </c>
      <c r="K194" s="3"/>
      <c r="L194" s="3"/>
    </row>
    <row r="195" spans="1:33">
      <c r="A195" s="98"/>
      <c r="B195" s="614" t="s">
        <v>51</v>
      </c>
      <c r="C195" s="614"/>
      <c r="D195" s="614"/>
      <c r="E195" s="173">
        <f>SUM(E194:E194)</f>
        <v>0</v>
      </c>
      <c r="F195" s="173">
        <f t="shared" ref="F195:I195" si="38">SUM(F194:F194)</f>
        <v>0</v>
      </c>
      <c r="G195" s="173">
        <f t="shared" si="38"/>
        <v>0</v>
      </c>
      <c r="H195" s="173">
        <f t="shared" si="38"/>
        <v>0</v>
      </c>
      <c r="I195" s="173">
        <f t="shared" si="38"/>
        <v>0</v>
      </c>
      <c r="J195" s="204">
        <f>SUM(E195:I195)</f>
        <v>0</v>
      </c>
      <c r="K195" s="3"/>
      <c r="L195" s="3"/>
    </row>
    <row r="196" spans="1:33">
      <c r="A196" s="28"/>
      <c r="B196" s="29"/>
      <c r="C196" s="29"/>
      <c r="D196" s="29"/>
      <c r="E196" s="29"/>
      <c r="F196" s="29"/>
      <c r="G196" s="30"/>
      <c r="H196" s="30"/>
      <c r="I196" s="30"/>
      <c r="J196" s="99"/>
      <c r="K196" s="3"/>
      <c r="L196" s="3"/>
      <c r="M196" s="3"/>
      <c r="N196" s="3"/>
      <c r="O196" s="3"/>
      <c r="P196" s="3"/>
      <c r="Z196" s="146"/>
    </row>
    <row r="197" spans="1:33">
      <c r="A197" s="31" t="s">
        <v>52</v>
      </c>
      <c r="G197" s="3"/>
      <c r="H197" s="3"/>
      <c r="I197" s="3"/>
      <c r="J197" s="47"/>
      <c r="K197" s="30"/>
      <c r="M197" s="9"/>
      <c r="N197" s="9"/>
      <c r="O197" s="9"/>
      <c r="AA197" s="146"/>
      <c r="AB197" s="146"/>
      <c r="AC197" s="146"/>
      <c r="AD197" s="146"/>
      <c r="AE197" s="146"/>
      <c r="AF197" s="146"/>
      <c r="AG197" s="146"/>
    </row>
    <row r="198" spans="1:33">
      <c r="B198" s="29" t="s">
        <v>328</v>
      </c>
      <c r="D198" s="4"/>
      <c r="E198" s="19">
        <v>0</v>
      </c>
      <c r="F198" s="19">
        <v>0</v>
      </c>
      <c r="G198" s="19">
        <v>0</v>
      </c>
      <c r="H198" s="19">
        <v>0</v>
      </c>
      <c r="I198" s="19">
        <v>0</v>
      </c>
      <c r="J198" s="94">
        <f>SUM(E198:I198)</f>
        <v>0</v>
      </c>
      <c r="M198" s="9"/>
      <c r="N198" s="9"/>
      <c r="O198" s="9"/>
      <c r="Z198" s="146"/>
    </row>
    <row r="199" spans="1:33">
      <c r="A199" s="98"/>
      <c r="B199" s="614" t="s">
        <v>58</v>
      </c>
      <c r="C199" s="614"/>
      <c r="D199" s="614"/>
      <c r="E199" s="173">
        <f>SUM(E198:E198)</f>
        <v>0</v>
      </c>
      <c r="F199" s="173">
        <f t="shared" ref="F199:I199" si="39">SUM(F198:F198)</f>
        <v>0</v>
      </c>
      <c r="G199" s="173">
        <f t="shared" si="39"/>
        <v>0</v>
      </c>
      <c r="H199" s="173">
        <f t="shared" si="39"/>
        <v>0</v>
      </c>
      <c r="I199" s="173">
        <f t="shared" si="39"/>
        <v>0</v>
      </c>
      <c r="J199" s="174">
        <f>SUM(E199:I199)</f>
        <v>0</v>
      </c>
    </row>
    <row r="200" spans="1:33">
      <c r="A200" s="28"/>
      <c r="B200" s="29"/>
      <c r="C200" s="29"/>
      <c r="D200" s="29"/>
      <c r="E200" s="29"/>
      <c r="F200" s="29"/>
      <c r="G200" s="30"/>
      <c r="H200" s="30"/>
      <c r="I200" s="30"/>
      <c r="J200" s="99"/>
    </row>
    <row r="201" spans="1:33">
      <c r="A201" s="31" t="s">
        <v>49</v>
      </c>
      <c r="J201" s="33"/>
      <c r="K201" s="21"/>
      <c r="M201" s="9"/>
      <c r="N201" s="9"/>
      <c r="O201" s="9"/>
    </row>
    <row r="202" spans="1:33" ht="13.5" customHeight="1">
      <c r="A202" s="10"/>
      <c r="B202" s="29" t="s">
        <v>328</v>
      </c>
      <c r="E202" s="57">
        <v>0</v>
      </c>
      <c r="F202" s="57">
        <v>0</v>
      </c>
      <c r="G202" s="57">
        <v>0</v>
      </c>
      <c r="H202" s="57">
        <v>0</v>
      </c>
      <c r="I202" s="57">
        <v>0</v>
      </c>
      <c r="J202" s="172">
        <f>SUM(E202:I202)</f>
        <v>0</v>
      </c>
    </row>
    <row r="203" spans="1:33" ht="13.5" customHeight="1">
      <c r="A203" s="356"/>
      <c r="B203" s="614" t="s">
        <v>36</v>
      </c>
      <c r="C203" s="614"/>
      <c r="D203" s="614"/>
      <c r="E203" s="173">
        <f t="shared" ref="E203:J203" si="40">SUM(E202:E202)</f>
        <v>0</v>
      </c>
      <c r="F203" s="173">
        <f t="shared" si="40"/>
        <v>0</v>
      </c>
      <c r="G203" s="173">
        <f t="shared" si="40"/>
        <v>0</v>
      </c>
      <c r="H203" s="173">
        <f t="shared" si="40"/>
        <v>0</v>
      </c>
      <c r="I203" s="173">
        <f t="shared" si="40"/>
        <v>0</v>
      </c>
      <c r="J203" s="174">
        <f t="shared" si="40"/>
        <v>0</v>
      </c>
    </row>
    <row r="204" spans="1:33">
      <c r="A204" s="10"/>
      <c r="G204" s="17"/>
      <c r="H204" s="17"/>
      <c r="I204" s="17"/>
      <c r="J204" s="26"/>
    </row>
    <row r="205" spans="1:33" ht="15">
      <c r="A205" s="31" t="s">
        <v>191</v>
      </c>
      <c r="B205" s="10"/>
      <c r="J205" s="33"/>
      <c r="AA205" s="111"/>
      <c r="AB205" s="111"/>
      <c r="AC205" s="111"/>
      <c r="AD205" s="111"/>
      <c r="AE205" s="111"/>
      <c r="AF205" s="111"/>
      <c r="AG205" s="111"/>
    </row>
    <row r="206" spans="1:33" ht="15">
      <c r="A206" s="31"/>
      <c r="B206" s="29" t="s">
        <v>328</v>
      </c>
      <c r="E206" s="57">
        <v>0</v>
      </c>
      <c r="F206" s="57">
        <v>0</v>
      </c>
      <c r="G206" s="57">
        <v>0</v>
      </c>
      <c r="H206" s="57">
        <v>0</v>
      </c>
      <c r="I206" s="57">
        <v>0</v>
      </c>
      <c r="J206" s="172">
        <f>SUM(E206:I206)</f>
        <v>0</v>
      </c>
      <c r="M206" s="9"/>
      <c r="N206" s="9"/>
      <c r="O206" s="9"/>
      <c r="Z206" s="111"/>
    </row>
    <row r="207" spans="1:33">
      <c r="A207" s="106"/>
      <c r="B207" s="614" t="s">
        <v>83</v>
      </c>
      <c r="C207" s="614"/>
      <c r="D207" s="614"/>
      <c r="E207" s="173">
        <f t="shared" ref="E207:J207" si="41">SUM(E206:E206)</f>
        <v>0</v>
      </c>
      <c r="F207" s="173">
        <f t="shared" si="41"/>
        <v>0</v>
      </c>
      <c r="G207" s="173">
        <f t="shared" si="41"/>
        <v>0</v>
      </c>
      <c r="H207" s="173">
        <f t="shared" si="41"/>
        <v>0</v>
      </c>
      <c r="I207" s="173">
        <f t="shared" si="41"/>
        <v>0</v>
      </c>
      <c r="J207" s="174">
        <f t="shared" si="41"/>
        <v>0</v>
      </c>
    </row>
    <row r="208" spans="1:33">
      <c r="A208" s="10"/>
      <c r="D208" s="4"/>
      <c r="E208" s="17"/>
      <c r="F208" s="17"/>
      <c r="G208" s="17"/>
      <c r="H208" s="17"/>
      <c r="I208" s="21"/>
      <c r="J208" s="26"/>
      <c r="L208" s="3"/>
    </row>
    <row r="209" spans="1:18">
      <c r="A209" s="31" t="s">
        <v>50</v>
      </c>
      <c r="D209" s="4"/>
      <c r="E209" s="17"/>
      <c r="F209" s="17"/>
      <c r="G209" s="17"/>
      <c r="H209" s="17"/>
      <c r="I209" s="21"/>
      <c r="J209" s="26"/>
      <c r="K209" s="3"/>
      <c r="L209" s="3"/>
    </row>
    <row r="210" spans="1:18">
      <c r="A210" s="29" t="s">
        <v>328</v>
      </c>
      <c r="B210" s="11" t="s">
        <v>53</v>
      </c>
      <c r="E210" s="57">
        <v>0</v>
      </c>
      <c r="F210" s="57">
        <v>0</v>
      </c>
      <c r="G210" s="57">
        <v>0</v>
      </c>
      <c r="H210" s="57">
        <v>0</v>
      </c>
      <c r="I210" s="57">
        <v>0</v>
      </c>
      <c r="J210" s="172">
        <f t="shared" ref="J210:J216" si="42">SUM(E210:I210)</f>
        <v>0</v>
      </c>
      <c r="K210" s="3"/>
      <c r="L210" s="3"/>
    </row>
    <row r="211" spans="1:18">
      <c r="A211" s="29" t="s">
        <v>328</v>
      </c>
      <c r="B211" s="11" t="s">
        <v>54</v>
      </c>
      <c r="C211" s="11"/>
      <c r="D211" s="11"/>
      <c r="E211" s="57">
        <v>0</v>
      </c>
      <c r="F211" s="57">
        <v>0</v>
      </c>
      <c r="G211" s="57">
        <v>0</v>
      </c>
      <c r="H211" s="57">
        <v>0</v>
      </c>
      <c r="I211" s="57">
        <v>0</v>
      </c>
      <c r="J211" s="172">
        <f t="shared" si="42"/>
        <v>0</v>
      </c>
      <c r="K211" s="3"/>
      <c r="L211" s="3"/>
    </row>
    <row r="212" spans="1:18">
      <c r="A212" s="29" t="s">
        <v>328</v>
      </c>
      <c r="B212" s="11" t="s">
        <v>55</v>
      </c>
      <c r="C212" s="11"/>
      <c r="D212" s="11"/>
      <c r="E212" s="57">
        <v>0</v>
      </c>
      <c r="F212" s="57">
        <v>0</v>
      </c>
      <c r="G212" s="57">
        <v>0</v>
      </c>
      <c r="H212" s="57">
        <v>0</v>
      </c>
      <c r="I212" s="57">
        <v>0</v>
      </c>
      <c r="J212" s="172">
        <f t="shared" si="42"/>
        <v>0</v>
      </c>
      <c r="K212" s="3"/>
      <c r="L212" s="3"/>
    </row>
    <row r="213" spans="1:18">
      <c r="A213" s="29" t="s">
        <v>328</v>
      </c>
      <c r="B213" s="11" t="s">
        <v>56</v>
      </c>
      <c r="C213" s="11"/>
      <c r="D213" s="11"/>
      <c r="E213" s="57">
        <v>0</v>
      </c>
      <c r="F213" s="57">
        <v>0</v>
      </c>
      <c r="G213" s="57">
        <v>0</v>
      </c>
      <c r="H213" s="57">
        <v>0</v>
      </c>
      <c r="I213" s="57">
        <v>0</v>
      </c>
      <c r="J213" s="172">
        <f t="shared" si="42"/>
        <v>0</v>
      </c>
      <c r="K213" s="3"/>
      <c r="L213" s="3"/>
    </row>
    <row r="214" spans="1:18">
      <c r="A214" s="29" t="s">
        <v>328</v>
      </c>
      <c r="B214" s="11" t="s">
        <v>115</v>
      </c>
      <c r="C214" s="11"/>
      <c r="D214" s="11"/>
      <c r="E214" s="57">
        <v>0</v>
      </c>
      <c r="F214" s="57">
        <v>0</v>
      </c>
      <c r="G214" s="57">
        <v>0</v>
      </c>
      <c r="H214" s="57">
        <v>0</v>
      </c>
      <c r="I214" s="57">
        <v>0</v>
      </c>
      <c r="J214" s="172">
        <f t="shared" si="42"/>
        <v>0</v>
      </c>
      <c r="K214" s="3"/>
      <c r="L214" s="3"/>
    </row>
    <row r="215" spans="1:18">
      <c r="A215" s="29" t="s">
        <v>328</v>
      </c>
      <c r="B215" s="11" t="s">
        <v>312</v>
      </c>
      <c r="C215" s="11"/>
      <c r="D215" s="11"/>
      <c r="E215" s="57">
        <v>0</v>
      </c>
      <c r="F215" s="57">
        <v>0</v>
      </c>
      <c r="G215" s="57">
        <v>0</v>
      </c>
      <c r="H215" s="57">
        <v>0</v>
      </c>
      <c r="I215" s="57">
        <v>0</v>
      </c>
      <c r="J215" s="172">
        <f t="shared" si="42"/>
        <v>0</v>
      </c>
      <c r="K215" s="3"/>
      <c r="L215" s="3"/>
      <c r="M215" s="3"/>
      <c r="N215" s="3"/>
      <c r="O215" s="3"/>
    </row>
    <row r="216" spans="1:18">
      <c r="A216" s="29" t="s">
        <v>328</v>
      </c>
      <c r="B216" s="11" t="s">
        <v>313</v>
      </c>
      <c r="C216" s="11"/>
      <c r="D216" s="11"/>
      <c r="E216" s="57">
        <v>0</v>
      </c>
      <c r="F216" s="57">
        <v>0</v>
      </c>
      <c r="G216" s="57">
        <v>0</v>
      </c>
      <c r="H216" s="57">
        <v>0</v>
      </c>
      <c r="I216" s="57">
        <v>0</v>
      </c>
      <c r="J216" s="172">
        <f t="shared" si="42"/>
        <v>0</v>
      </c>
      <c r="K216" s="17"/>
      <c r="L216" s="3"/>
      <c r="M216" s="3"/>
      <c r="N216" s="3"/>
      <c r="O216" s="3"/>
      <c r="P216" s="3"/>
      <c r="Q216" s="3"/>
    </row>
    <row r="217" spans="1:18">
      <c r="A217" s="356"/>
      <c r="B217" s="616" t="s">
        <v>37</v>
      </c>
      <c r="C217" s="616"/>
      <c r="D217" s="616"/>
      <c r="E217" s="173">
        <f t="shared" ref="E217:J217" si="43">SUM(E210:E216)</f>
        <v>0</v>
      </c>
      <c r="F217" s="173">
        <f t="shared" si="43"/>
        <v>0</v>
      </c>
      <c r="G217" s="173">
        <f t="shared" si="43"/>
        <v>0</v>
      </c>
      <c r="H217" s="173">
        <f t="shared" si="43"/>
        <v>0</v>
      </c>
      <c r="I217" s="173">
        <f t="shared" si="43"/>
        <v>0</v>
      </c>
      <c r="J217" s="174">
        <f t="shared" si="43"/>
        <v>0</v>
      </c>
      <c r="K217" s="3"/>
      <c r="L217" s="3"/>
      <c r="M217" s="3"/>
      <c r="N217" s="3"/>
      <c r="O217" s="3"/>
    </row>
    <row r="218" spans="1:18">
      <c r="A218" s="10"/>
      <c r="B218" s="10"/>
      <c r="E218" s="17"/>
      <c r="F218" s="17"/>
      <c r="G218" s="17"/>
      <c r="H218" s="17"/>
      <c r="I218" s="17"/>
      <c r="J218" s="26"/>
      <c r="K218" s="17"/>
      <c r="L218" s="3"/>
      <c r="M218" s="3"/>
      <c r="N218" s="3"/>
      <c r="O218" s="3"/>
      <c r="P218" s="3"/>
    </row>
    <row r="219" spans="1:18">
      <c r="A219" s="31" t="s">
        <v>369</v>
      </c>
      <c r="B219" s="567"/>
      <c r="G219" s="17"/>
      <c r="H219" s="17"/>
      <c r="I219" s="17"/>
      <c r="J219" s="26"/>
      <c r="K219" s="3"/>
      <c r="L219" s="17"/>
      <c r="M219" s="3"/>
      <c r="N219" s="3"/>
      <c r="O219" s="3"/>
      <c r="P219" s="3"/>
      <c r="Q219" s="3"/>
      <c r="R219" s="3"/>
    </row>
    <row r="220" spans="1:18" ht="12.75" customHeight="1">
      <c r="A220" s="568" t="s">
        <v>370</v>
      </c>
      <c r="B220" s="10"/>
      <c r="C220" s="10"/>
      <c r="E220" s="57"/>
      <c r="F220" s="57"/>
      <c r="G220" s="57"/>
      <c r="H220" s="57"/>
      <c r="I220" s="57"/>
      <c r="J220" s="172"/>
      <c r="K220" s="3"/>
      <c r="L220" s="24"/>
      <c r="M220" s="3"/>
      <c r="N220" s="3"/>
      <c r="O220" s="3"/>
      <c r="P220" s="3"/>
    </row>
    <row r="221" spans="1:18" ht="12.75" customHeight="1">
      <c r="A221" s="568"/>
      <c r="B221" s="10" t="s">
        <v>371</v>
      </c>
      <c r="C221" s="10"/>
      <c r="D221" s="29" t="s">
        <v>328</v>
      </c>
      <c r="E221" s="57">
        <v>0</v>
      </c>
      <c r="F221" s="57">
        <v>0</v>
      </c>
      <c r="G221" s="57">
        <v>0</v>
      </c>
      <c r="H221" s="57">
        <v>0</v>
      </c>
      <c r="I221" s="57">
        <v>0</v>
      </c>
      <c r="J221" s="172">
        <f t="shared" ref="J221:J223" si="44">SUM(E221:I221)</f>
        <v>0</v>
      </c>
      <c r="K221" s="3"/>
      <c r="L221" s="24"/>
      <c r="M221" s="3"/>
      <c r="N221" s="3"/>
      <c r="O221" s="3"/>
      <c r="P221" s="3"/>
    </row>
    <row r="222" spans="1:18">
      <c r="B222" s="10" t="s">
        <v>371</v>
      </c>
      <c r="C222" s="10"/>
      <c r="D222" s="29" t="s">
        <v>328</v>
      </c>
      <c r="E222" s="57">
        <v>0</v>
      </c>
      <c r="F222" s="57">
        <v>0</v>
      </c>
      <c r="G222" s="57">
        <v>0</v>
      </c>
      <c r="H222" s="57">
        <v>0</v>
      </c>
      <c r="I222" s="57">
        <v>0</v>
      </c>
      <c r="J222" s="172">
        <f t="shared" si="44"/>
        <v>0</v>
      </c>
      <c r="K222" s="3"/>
      <c r="L222" s="24"/>
      <c r="M222" s="3"/>
      <c r="N222" s="3"/>
      <c r="O222" s="3"/>
      <c r="P222" s="3"/>
    </row>
    <row r="223" spans="1:18">
      <c r="B223" s="10" t="s">
        <v>371</v>
      </c>
      <c r="C223" s="10"/>
      <c r="D223" s="29" t="s">
        <v>328</v>
      </c>
      <c r="E223" s="57">
        <v>0</v>
      </c>
      <c r="F223" s="57">
        <v>0</v>
      </c>
      <c r="G223" s="57">
        <v>0</v>
      </c>
      <c r="H223" s="57">
        <v>0</v>
      </c>
      <c r="I223" s="57">
        <v>0</v>
      </c>
      <c r="J223" s="172">
        <f t="shared" si="44"/>
        <v>0</v>
      </c>
      <c r="K223" s="3"/>
      <c r="L223" s="24"/>
      <c r="M223" s="88"/>
      <c r="N223" s="88"/>
      <c r="O223" s="88"/>
      <c r="P223" s="88"/>
      <c r="Q223" s="88"/>
      <c r="R223" s="88"/>
    </row>
    <row r="224" spans="1:18">
      <c r="A224" s="568" t="s">
        <v>372</v>
      </c>
      <c r="C224" s="10"/>
      <c r="E224" s="57"/>
      <c r="F224" s="57"/>
      <c r="G224" s="57"/>
      <c r="H224" s="57"/>
      <c r="I224" s="57"/>
      <c r="J224" s="172"/>
      <c r="K224" s="3"/>
      <c r="L224" s="24"/>
      <c r="M224" s="3"/>
      <c r="N224" s="3"/>
      <c r="O224" s="3"/>
      <c r="P224" s="3"/>
    </row>
    <row r="225" spans="1:34">
      <c r="A225" s="569"/>
      <c r="B225" s="637" t="s">
        <v>362</v>
      </c>
      <c r="C225" s="637"/>
      <c r="D225" s="29" t="s">
        <v>328</v>
      </c>
      <c r="E225" s="57">
        <v>0</v>
      </c>
      <c r="F225" s="57">
        <v>0</v>
      </c>
      <c r="G225" s="57">
        <v>0</v>
      </c>
      <c r="H225" s="57">
        <v>0</v>
      </c>
      <c r="I225" s="57">
        <v>0</v>
      </c>
      <c r="J225" s="172">
        <f t="shared" ref="J225:J227" si="45">SUM(E225:I225)</f>
        <v>0</v>
      </c>
      <c r="K225" s="3"/>
      <c r="L225" s="24"/>
      <c r="M225" s="3"/>
      <c r="N225" s="3"/>
      <c r="O225" s="3"/>
      <c r="P225" s="3"/>
    </row>
    <row r="226" spans="1:34">
      <c r="A226" s="569"/>
      <c r="B226" s="637" t="s">
        <v>362</v>
      </c>
      <c r="C226" s="637"/>
      <c r="D226" s="29" t="s">
        <v>328</v>
      </c>
      <c r="E226" s="57">
        <v>0</v>
      </c>
      <c r="F226" s="57">
        <v>0</v>
      </c>
      <c r="G226" s="57">
        <v>0</v>
      </c>
      <c r="H226" s="57">
        <v>0</v>
      </c>
      <c r="I226" s="57">
        <v>0</v>
      </c>
      <c r="J226" s="172">
        <f t="shared" si="45"/>
        <v>0</v>
      </c>
      <c r="K226" s="3"/>
      <c r="L226" s="24"/>
      <c r="M226" s="3"/>
      <c r="N226" s="3"/>
      <c r="O226" s="3"/>
      <c r="P226" s="3"/>
    </row>
    <row r="227" spans="1:34">
      <c r="A227" s="569"/>
      <c r="B227" s="637" t="s">
        <v>362</v>
      </c>
      <c r="C227" s="637"/>
      <c r="D227" s="29" t="s">
        <v>328</v>
      </c>
      <c r="E227" s="57">
        <v>0</v>
      </c>
      <c r="F227" s="57">
        <v>0</v>
      </c>
      <c r="G227" s="57">
        <v>0</v>
      </c>
      <c r="H227" s="57">
        <v>0</v>
      </c>
      <c r="I227" s="57">
        <v>0</v>
      </c>
      <c r="J227" s="172">
        <f t="shared" si="45"/>
        <v>0</v>
      </c>
      <c r="K227" s="3"/>
      <c r="L227" s="24"/>
      <c r="M227" s="3"/>
      <c r="N227" s="3"/>
      <c r="O227" s="3"/>
      <c r="P227" s="3"/>
    </row>
    <row r="228" spans="1:34">
      <c r="A228" s="568" t="s">
        <v>373</v>
      </c>
      <c r="B228" s="10"/>
      <c r="C228" s="10"/>
      <c r="E228" s="57"/>
      <c r="F228" s="57"/>
      <c r="G228" s="57"/>
      <c r="H228" s="57"/>
      <c r="I228" s="57"/>
      <c r="J228" s="172"/>
      <c r="K228" s="3"/>
      <c r="L228" s="24"/>
      <c r="M228" s="3"/>
      <c r="N228" s="3"/>
      <c r="O228" s="3"/>
      <c r="P228" s="3"/>
    </row>
    <row r="229" spans="1:34">
      <c r="B229" s="10" t="s">
        <v>374</v>
      </c>
      <c r="C229" s="10"/>
      <c r="D229" s="29" t="s">
        <v>328</v>
      </c>
      <c r="E229" s="57">
        <v>0</v>
      </c>
      <c r="F229" s="57">
        <v>0</v>
      </c>
      <c r="G229" s="57">
        <v>0</v>
      </c>
      <c r="H229" s="57">
        <v>0</v>
      </c>
      <c r="I229" s="57">
        <v>0</v>
      </c>
      <c r="J229" s="172">
        <f>SUM(E229:I229)</f>
        <v>0</v>
      </c>
      <c r="K229" s="3"/>
      <c r="L229" s="24"/>
      <c r="M229" s="3"/>
      <c r="N229" s="3"/>
      <c r="O229" s="3"/>
      <c r="P229" s="3"/>
    </row>
    <row r="230" spans="1:34">
      <c r="B230" s="10" t="s">
        <v>375</v>
      </c>
      <c r="C230" s="10"/>
      <c r="D230" s="29" t="s">
        <v>328</v>
      </c>
      <c r="E230" s="57">
        <v>0</v>
      </c>
      <c r="F230" s="57">
        <v>0</v>
      </c>
      <c r="G230" s="57">
        <v>0</v>
      </c>
      <c r="H230" s="57">
        <v>0</v>
      </c>
      <c r="I230" s="57">
        <v>0</v>
      </c>
      <c r="J230" s="172">
        <f>SUM(E230:I230)</f>
        <v>0</v>
      </c>
      <c r="K230" s="3"/>
      <c r="L230" s="24"/>
      <c r="M230" s="3"/>
      <c r="N230" s="3"/>
      <c r="O230" s="3"/>
      <c r="P230" s="3"/>
    </row>
    <row r="231" spans="1:34">
      <c r="A231" s="568" t="s">
        <v>47</v>
      </c>
      <c r="B231" s="10"/>
      <c r="C231" s="10"/>
      <c r="E231" s="57"/>
      <c r="F231" s="57"/>
      <c r="G231" s="57"/>
      <c r="H231" s="57"/>
      <c r="I231" s="57"/>
      <c r="J231" s="172"/>
      <c r="K231" s="3"/>
      <c r="L231" s="24"/>
      <c r="M231" s="3"/>
      <c r="N231" s="3"/>
      <c r="O231" s="3"/>
      <c r="P231" s="3"/>
    </row>
    <row r="232" spans="1:34">
      <c r="A232" s="568"/>
      <c r="B232" s="10" t="s">
        <v>376</v>
      </c>
      <c r="C232" s="10"/>
      <c r="D232" s="29" t="s">
        <v>328</v>
      </c>
      <c r="E232" s="57">
        <v>0</v>
      </c>
      <c r="F232" s="57">
        <v>0</v>
      </c>
      <c r="G232" s="57">
        <v>0</v>
      </c>
      <c r="H232" s="57">
        <v>0</v>
      </c>
      <c r="I232" s="57">
        <v>0</v>
      </c>
      <c r="J232" s="172">
        <f>SUM(E232:I232)</f>
        <v>0</v>
      </c>
      <c r="K232" s="3"/>
      <c r="L232" s="24"/>
      <c r="M232" s="3"/>
      <c r="N232" s="3"/>
      <c r="O232" s="3"/>
      <c r="P232" s="3"/>
    </row>
    <row r="233" spans="1:34">
      <c r="B233" s="10" t="s">
        <v>377</v>
      </c>
      <c r="C233" s="10"/>
      <c r="D233" s="29" t="s">
        <v>328</v>
      </c>
      <c r="E233" s="57">
        <v>0</v>
      </c>
      <c r="F233" s="57">
        <v>0</v>
      </c>
      <c r="G233" s="57">
        <v>0</v>
      </c>
      <c r="H233" s="57">
        <v>0</v>
      </c>
      <c r="I233" s="57">
        <v>0</v>
      </c>
      <c r="J233" s="172">
        <f>SUM(E233:I233)</f>
        <v>0</v>
      </c>
      <c r="K233" s="3"/>
      <c r="L233" s="24"/>
      <c r="M233" s="3"/>
      <c r="N233" s="3"/>
      <c r="O233" s="3"/>
      <c r="P233" s="3"/>
    </row>
    <row r="234" spans="1:34" ht="15">
      <c r="B234" s="10" t="s">
        <v>377</v>
      </c>
      <c r="C234" s="10"/>
      <c r="D234" s="29" t="s">
        <v>328</v>
      </c>
      <c r="E234" s="57">
        <v>0</v>
      </c>
      <c r="F234" s="57">
        <v>0</v>
      </c>
      <c r="G234" s="57">
        <v>0</v>
      </c>
      <c r="H234" s="57">
        <v>0</v>
      </c>
      <c r="I234" s="57">
        <v>0</v>
      </c>
      <c r="J234" s="172">
        <f>SUM(E234:I234)</f>
        <v>0</v>
      </c>
      <c r="K234" s="3"/>
      <c r="L234" s="24"/>
      <c r="M234" s="3"/>
      <c r="N234" s="3"/>
      <c r="O234" s="3"/>
      <c r="P234" s="3"/>
      <c r="AA234" s="111"/>
      <c r="AB234" s="111"/>
      <c r="AC234" s="111"/>
      <c r="AD234" s="111"/>
      <c r="AE234" s="111"/>
      <c r="AF234" s="111"/>
      <c r="AG234" s="111"/>
    </row>
    <row r="235" spans="1:34">
      <c r="A235" s="568"/>
      <c r="B235" s="10" t="s">
        <v>377</v>
      </c>
      <c r="C235" s="10"/>
      <c r="D235" s="29" t="s">
        <v>328</v>
      </c>
      <c r="E235" s="57">
        <v>0</v>
      </c>
      <c r="F235" s="57">
        <v>0</v>
      </c>
      <c r="G235" s="57">
        <v>0</v>
      </c>
      <c r="H235" s="57">
        <v>0</v>
      </c>
      <c r="I235" s="57">
        <v>0</v>
      </c>
      <c r="J235" s="172">
        <f>SUM(E235:I235)</f>
        <v>0</v>
      </c>
      <c r="K235" s="3"/>
      <c r="L235" s="24"/>
      <c r="M235" s="3"/>
      <c r="N235" s="3"/>
      <c r="O235" s="3"/>
      <c r="P235" s="3"/>
    </row>
    <row r="236" spans="1:34">
      <c r="A236" s="568"/>
      <c r="B236" s="10" t="s">
        <v>377</v>
      </c>
      <c r="C236" s="10"/>
      <c r="D236" s="29" t="s">
        <v>328</v>
      </c>
      <c r="E236" s="57">
        <v>0</v>
      </c>
      <c r="F236" s="57">
        <v>0</v>
      </c>
      <c r="G236" s="57">
        <v>0</v>
      </c>
      <c r="H236" s="57">
        <v>0</v>
      </c>
      <c r="I236" s="57">
        <v>0</v>
      </c>
      <c r="J236" s="172">
        <f t="shared" ref="J236" si="46">SUM(E236:I236)</f>
        <v>0</v>
      </c>
      <c r="K236" s="3"/>
      <c r="L236" s="24"/>
      <c r="M236" s="3"/>
      <c r="N236" s="3"/>
      <c r="O236" s="3"/>
      <c r="P236" s="3"/>
    </row>
    <row r="237" spans="1:34" ht="15">
      <c r="A237" s="112"/>
      <c r="B237" s="616" t="s">
        <v>378</v>
      </c>
      <c r="C237" s="616"/>
      <c r="D237" s="616"/>
      <c r="E237" s="173">
        <f t="shared" ref="E237:J237" si="47">SUM(E220:E223)</f>
        <v>0</v>
      </c>
      <c r="F237" s="173">
        <f t="shared" si="47"/>
        <v>0</v>
      </c>
      <c r="G237" s="173">
        <f t="shared" si="47"/>
        <v>0</v>
      </c>
      <c r="H237" s="173">
        <f t="shared" si="47"/>
        <v>0</v>
      </c>
      <c r="I237" s="173">
        <f t="shared" si="47"/>
        <v>0</v>
      </c>
      <c r="J237" s="174">
        <f t="shared" si="47"/>
        <v>0</v>
      </c>
      <c r="K237" s="30"/>
      <c r="L237" s="3"/>
      <c r="M237" s="88"/>
      <c r="N237" s="88"/>
      <c r="O237" s="88"/>
      <c r="P237" s="88"/>
      <c r="Q237" s="88"/>
      <c r="R237" s="88"/>
      <c r="S237" s="88"/>
      <c r="AH237" s="111"/>
    </row>
    <row r="238" spans="1:34">
      <c r="A238" s="28"/>
      <c r="B238" s="29"/>
      <c r="C238" s="29"/>
      <c r="D238" s="29"/>
      <c r="E238" s="29"/>
      <c r="F238" s="29"/>
      <c r="G238" s="30"/>
      <c r="H238" s="30"/>
      <c r="I238" s="30"/>
      <c r="J238" s="99"/>
      <c r="L238" s="22"/>
      <c r="N238" s="9"/>
      <c r="O238" s="9"/>
      <c r="P238" s="9"/>
    </row>
    <row r="239" spans="1:34" ht="15.75" customHeight="1">
      <c r="A239" s="31" t="s">
        <v>77</v>
      </c>
      <c r="C239" s="132"/>
      <c r="F239"/>
      <c r="J239" s="33"/>
      <c r="L239" s="15"/>
      <c r="M239" s="89"/>
    </row>
    <row r="240" spans="1:34">
      <c r="B240" s="568" t="s">
        <v>64</v>
      </c>
      <c r="C240" s="10" t="s">
        <v>6</v>
      </c>
      <c r="D240" s="29" t="s">
        <v>328</v>
      </c>
      <c r="E240" s="57">
        <v>0</v>
      </c>
      <c r="F240" s="57">
        <v>0</v>
      </c>
      <c r="G240" s="57">
        <v>0</v>
      </c>
      <c r="H240" s="57">
        <v>0</v>
      </c>
      <c r="I240" s="57">
        <v>0</v>
      </c>
      <c r="J240" s="172">
        <f>SUM(E240:I240)</f>
        <v>0</v>
      </c>
      <c r="L240" s="24"/>
      <c r="M240" s="89"/>
    </row>
    <row r="241" spans="1:16">
      <c r="B241" s="568" t="s">
        <v>63</v>
      </c>
      <c r="C241" s="10" t="s">
        <v>6</v>
      </c>
      <c r="E241" s="57"/>
      <c r="F241" s="57"/>
      <c r="G241" s="57"/>
      <c r="H241" s="57"/>
      <c r="I241" s="57"/>
      <c r="J241" s="172"/>
      <c r="L241" s="24"/>
      <c r="M241" s="89"/>
    </row>
    <row r="242" spans="1:16">
      <c r="B242" s="568"/>
      <c r="C242" s="10" t="s">
        <v>379</v>
      </c>
      <c r="D242" s="29" t="s">
        <v>328</v>
      </c>
      <c r="E242" s="57">
        <v>0</v>
      </c>
      <c r="F242" s="57">
        <v>0</v>
      </c>
      <c r="G242" s="57">
        <v>0</v>
      </c>
      <c r="H242" s="57">
        <v>0</v>
      </c>
      <c r="I242" s="57">
        <v>0</v>
      </c>
      <c r="J242" s="172">
        <f t="shared" ref="J242:J244" si="48">SUM(E242:I242)</f>
        <v>0</v>
      </c>
      <c r="L242" s="24"/>
      <c r="M242" s="89"/>
    </row>
    <row r="243" spans="1:16">
      <c r="B243" s="568"/>
      <c r="C243" s="10" t="s">
        <v>380</v>
      </c>
      <c r="D243" s="29" t="s">
        <v>328</v>
      </c>
      <c r="E243" s="57">
        <v>0</v>
      </c>
      <c r="F243" s="57">
        <v>0</v>
      </c>
      <c r="G243" s="57">
        <v>0</v>
      </c>
      <c r="H243" s="57">
        <v>0</v>
      </c>
      <c r="I243" s="57">
        <v>0</v>
      </c>
      <c r="J243" s="172">
        <f t="shared" si="48"/>
        <v>0</v>
      </c>
      <c r="L243" s="24"/>
      <c r="M243" s="89"/>
    </row>
    <row r="244" spans="1:16">
      <c r="B244" s="568"/>
      <c r="C244" s="10" t="s">
        <v>381</v>
      </c>
      <c r="D244" s="29" t="s">
        <v>328</v>
      </c>
      <c r="E244" s="57">
        <v>0</v>
      </c>
      <c r="F244" s="57">
        <v>0</v>
      </c>
      <c r="G244" s="57">
        <v>0</v>
      </c>
      <c r="H244" s="57">
        <v>0</v>
      </c>
      <c r="I244" s="57">
        <v>0</v>
      </c>
      <c r="J244" s="172">
        <f t="shared" si="48"/>
        <v>0</v>
      </c>
      <c r="L244" s="24"/>
      <c r="M244" s="89"/>
    </row>
    <row r="245" spans="1:16">
      <c r="B245" s="568" t="s">
        <v>65</v>
      </c>
      <c r="C245" s="10" t="s">
        <v>6</v>
      </c>
      <c r="E245" s="57"/>
      <c r="F245" s="57"/>
      <c r="G245" s="57"/>
      <c r="H245" s="57"/>
      <c r="I245" s="57"/>
      <c r="J245" s="172"/>
      <c r="L245" s="24"/>
      <c r="M245" s="1"/>
      <c r="N245" s="1"/>
      <c r="O245" s="374"/>
      <c r="P245" s="374"/>
    </row>
    <row r="246" spans="1:16">
      <c r="B246" s="568"/>
      <c r="C246" s="10" t="s">
        <v>382</v>
      </c>
      <c r="D246" s="29" t="s">
        <v>328</v>
      </c>
      <c r="E246" s="57">
        <v>0</v>
      </c>
      <c r="F246" s="57">
        <v>0</v>
      </c>
      <c r="G246" s="57">
        <v>0</v>
      </c>
      <c r="H246" s="57">
        <v>0</v>
      </c>
      <c r="I246" s="57">
        <v>0</v>
      </c>
      <c r="J246" s="172">
        <f t="shared" ref="J246:J252" si="49">SUM(E246:I246)</f>
        <v>0</v>
      </c>
      <c r="L246" s="24"/>
      <c r="M246" s="1"/>
      <c r="N246" s="1"/>
      <c r="O246" s="374"/>
      <c r="P246" s="374"/>
    </row>
    <row r="247" spans="1:16">
      <c r="B247" s="568"/>
      <c r="C247" s="10" t="s">
        <v>383</v>
      </c>
      <c r="D247" s="29" t="s">
        <v>328</v>
      </c>
      <c r="E247" s="57">
        <v>0</v>
      </c>
      <c r="F247" s="57">
        <v>0</v>
      </c>
      <c r="G247" s="57">
        <v>0</v>
      </c>
      <c r="H247" s="57">
        <v>0</v>
      </c>
      <c r="I247" s="57">
        <v>0</v>
      </c>
      <c r="J247" s="172">
        <f t="shared" si="49"/>
        <v>0</v>
      </c>
      <c r="L247" s="24"/>
      <c r="M247" s="1"/>
      <c r="N247" s="1"/>
      <c r="O247" s="374"/>
      <c r="P247" s="374"/>
    </row>
    <row r="248" spans="1:16">
      <c r="B248" s="568" t="s">
        <v>384</v>
      </c>
      <c r="C248" s="10" t="s">
        <v>6</v>
      </c>
      <c r="E248" s="57">
        <v>0</v>
      </c>
      <c r="F248" s="57">
        <v>0</v>
      </c>
      <c r="G248" s="57">
        <v>0</v>
      </c>
      <c r="H248" s="57">
        <v>0</v>
      </c>
      <c r="I248" s="57">
        <v>0</v>
      </c>
      <c r="J248" s="172">
        <f t="shared" si="49"/>
        <v>0</v>
      </c>
      <c r="L248" s="24"/>
      <c r="M248" s="1"/>
      <c r="N248" s="1"/>
      <c r="O248" s="374"/>
      <c r="P248" s="374"/>
    </row>
    <row r="249" spans="1:16">
      <c r="B249" s="568" t="s">
        <v>66</v>
      </c>
      <c r="C249" s="10" t="s">
        <v>6</v>
      </c>
      <c r="D249" s="29" t="s">
        <v>328</v>
      </c>
      <c r="E249" s="57">
        <v>0</v>
      </c>
      <c r="F249" s="57">
        <v>0</v>
      </c>
      <c r="G249" s="57">
        <v>0</v>
      </c>
      <c r="H249" s="57">
        <v>0</v>
      </c>
      <c r="I249" s="57">
        <v>0</v>
      </c>
      <c r="J249" s="172">
        <f t="shared" si="49"/>
        <v>0</v>
      </c>
      <c r="L249" s="24"/>
      <c r="M249" s="89"/>
    </row>
    <row r="250" spans="1:16">
      <c r="B250" s="568" t="s">
        <v>385</v>
      </c>
      <c r="C250" s="10" t="s">
        <v>6</v>
      </c>
      <c r="D250" s="29" t="s">
        <v>328</v>
      </c>
      <c r="E250" s="57">
        <v>0</v>
      </c>
      <c r="F250" s="57">
        <v>0</v>
      </c>
      <c r="G250" s="57">
        <v>0</v>
      </c>
      <c r="H250" s="57">
        <v>0</v>
      </c>
      <c r="I250" s="57">
        <v>0</v>
      </c>
      <c r="J250" s="172">
        <f t="shared" si="49"/>
        <v>0</v>
      </c>
      <c r="L250" s="24"/>
      <c r="M250" s="89"/>
    </row>
    <row r="251" spans="1:16">
      <c r="B251" s="568" t="s">
        <v>386</v>
      </c>
      <c r="C251" s="10" t="s">
        <v>6</v>
      </c>
      <c r="D251" s="29" t="s">
        <v>328</v>
      </c>
      <c r="E251" s="57">
        <v>0</v>
      </c>
      <c r="F251" s="57">
        <v>0</v>
      </c>
      <c r="G251" s="57">
        <v>0</v>
      </c>
      <c r="H251" s="57">
        <v>0</v>
      </c>
      <c r="I251" s="57">
        <v>0</v>
      </c>
      <c r="J251" s="172">
        <f t="shared" si="49"/>
        <v>0</v>
      </c>
      <c r="L251" s="24"/>
      <c r="M251" s="89"/>
    </row>
    <row r="252" spans="1:16">
      <c r="B252" s="568" t="s">
        <v>387</v>
      </c>
      <c r="C252" s="10"/>
      <c r="D252" s="29" t="s">
        <v>328</v>
      </c>
      <c r="E252" s="57">
        <v>0</v>
      </c>
      <c r="F252" s="57">
        <v>0</v>
      </c>
      <c r="G252" s="57">
        <v>0</v>
      </c>
      <c r="H252" s="57">
        <v>0</v>
      </c>
      <c r="I252" s="57">
        <v>0</v>
      </c>
      <c r="J252" s="172">
        <f t="shared" si="49"/>
        <v>0</v>
      </c>
      <c r="L252" s="24"/>
      <c r="M252" s="89"/>
    </row>
    <row r="253" spans="1:16">
      <c r="B253" s="568" t="s">
        <v>47</v>
      </c>
      <c r="C253" s="10" t="s">
        <v>6</v>
      </c>
      <c r="D253" s="29" t="s">
        <v>328</v>
      </c>
      <c r="E253" s="57">
        <v>0</v>
      </c>
      <c r="F253" s="57">
        <v>0</v>
      </c>
      <c r="G253" s="57">
        <v>0</v>
      </c>
      <c r="H253" s="57">
        <v>0</v>
      </c>
      <c r="I253" s="57">
        <v>0</v>
      </c>
      <c r="J253" s="172">
        <f>SUM(E253:I253)</f>
        <v>0</v>
      </c>
      <c r="L253" s="24"/>
      <c r="M253" s="89"/>
    </row>
    <row r="254" spans="1:16" ht="12.75" customHeight="1">
      <c r="B254" s="15"/>
      <c r="D254" s="170" t="s">
        <v>173</v>
      </c>
      <c r="E254" s="135">
        <v>0</v>
      </c>
      <c r="F254" s="135">
        <v>0</v>
      </c>
      <c r="G254" s="135">
        <v>0</v>
      </c>
      <c r="H254" s="135">
        <v>0</v>
      </c>
      <c r="I254" s="135">
        <v>0</v>
      </c>
      <c r="J254" s="125"/>
      <c r="L254" s="15"/>
    </row>
    <row r="255" spans="1:16">
      <c r="A255" s="356"/>
      <c r="B255" s="614" t="s">
        <v>71</v>
      </c>
      <c r="C255" s="614"/>
      <c r="D255" s="614"/>
      <c r="E255" s="173">
        <f t="shared" ref="E255:J255" si="50">SUM(E240:E253)</f>
        <v>0</v>
      </c>
      <c r="F255" s="173">
        <f t="shared" si="50"/>
        <v>0</v>
      </c>
      <c r="G255" s="173">
        <f t="shared" si="50"/>
        <v>0</v>
      </c>
      <c r="H255" s="173">
        <f t="shared" si="50"/>
        <v>0</v>
      </c>
      <c r="I255" s="173">
        <f t="shared" si="50"/>
        <v>0</v>
      </c>
      <c r="J255" s="174">
        <f t="shared" si="50"/>
        <v>0</v>
      </c>
      <c r="K255" s="3"/>
      <c r="L255" s="15"/>
      <c r="M255" s="3"/>
    </row>
    <row r="256" spans="1:16">
      <c r="A256" s="10"/>
      <c r="B256" s="10"/>
      <c r="E256" s="17"/>
      <c r="F256" s="17"/>
      <c r="G256" s="17"/>
      <c r="H256" s="17"/>
      <c r="I256" s="17"/>
      <c r="J256" s="26"/>
      <c r="K256" s="17"/>
    </row>
    <row r="257" spans="1:44">
      <c r="A257" s="31" t="s">
        <v>310</v>
      </c>
      <c r="G257" s="17"/>
      <c r="H257" s="17"/>
      <c r="I257" s="17"/>
      <c r="J257" s="26"/>
      <c r="K257" s="17"/>
      <c r="L257" s="618" t="s">
        <v>163</v>
      </c>
      <c r="M257" s="618"/>
      <c r="N257" s="618"/>
      <c r="O257" s="618"/>
      <c r="P257" s="618"/>
      <c r="Q257" s="618"/>
      <c r="R257" s="618"/>
    </row>
    <row r="258" spans="1:44">
      <c r="A258" s="92" t="s">
        <v>61</v>
      </c>
      <c r="B258" s="92" t="s">
        <v>62</v>
      </c>
      <c r="C258" s="92" t="s">
        <v>81</v>
      </c>
      <c r="D258" s="570" t="s">
        <v>388</v>
      </c>
      <c r="E258" s="571" t="s">
        <v>389</v>
      </c>
      <c r="G258" s="17"/>
      <c r="H258" s="17"/>
      <c r="I258" s="17"/>
      <c r="J258" s="26"/>
      <c r="K258" s="17"/>
      <c r="L258" s="618"/>
      <c r="M258" s="618"/>
      <c r="N258" s="618"/>
      <c r="O258" s="618"/>
      <c r="P258" s="618"/>
      <c r="Q258" s="618"/>
      <c r="R258" s="618"/>
    </row>
    <row r="259" spans="1:44">
      <c r="A259" s="171">
        <f>A125</f>
        <v>0</v>
      </c>
      <c r="B259" s="25" t="str">
        <f>B125</f>
        <v>Graduate Student</v>
      </c>
      <c r="C259" s="120" t="str">
        <f>C125</f>
        <v>Not Allowed</v>
      </c>
      <c r="D259" s="29" t="s">
        <v>328</v>
      </c>
      <c r="E259" s="57">
        <f>AA125</f>
        <v>0</v>
      </c>
      <c r="F259" s="57">
        <f>AB125</f>
        <v>0</v>
      </c>
      <c r="G259" s="57">
        <f>AC125</f>
        <v>0</v>
      </c>
      <c r="H259" s="57">
        <f>AD125</f>
        <v>0</v>
      </c>
      <c r="I259" s="57">
        <f>AE125</f>
        <v>0</v>
      </c>
      <c r="J259" s="172">
        <f>SUM(E259:I259)</f>
        <v>0</v>
      </c>
      <c r="K259" s="17"/>
      <c r="L259" s="123" t="s">
        <v>176</v>
      </c>
      <c r="M259" s="239"/>
      <c r="N259" s="239"/>
      <c r="O259" s="239"/>
      <c r="P259" s="239"/>
      <c r="Q259" s="239"/>
      <c r="R259" s="128"/>
    </row>
    <row r="260" spans="1:44" ht="12.75" customHeight="1">
      <c r="A260" s="171">
        <f>A132</f>
        <v>0</v>
      </c>
      <c r="B260" s="25" t="str">
        <f>B132</f>
        <v>Graduate Student</v>
      </c>
      <c r="C260" s="120" t="str">
        <f>C132</f>
        <v>Not Allowed</v>
      </c>
      <c r="D260" s="29" t="s">
        <v>328</v>
      </c>
      <c r="E260" s="57">
        <f>AA132</f>
        <v>0</v>
      </c>
      <c r="F260" s="57">
        <f>AB132</f>
        <v>0</v>
      </c>
      <c r="G260" s="57">
        <f>AC132</f>
        <v>0</v>
      </c>
      <c r="H260" s="57">
        <f>AD132</f>
        <v>0</v>
      </c>
      <c r="I260" s="57">
        <f>AE132</f>
        <v>0</v>
      </c>
      <c r="J260" s="172">
        <f>SUM(E260:I260)</f>
        <v>0</v>
      </c>
      <c r="K260" s="3"/>
      <c r="AH260" s="139"/>
    </row>
    <row r="261" spans="1:44" ht="12.75" customHeight="1">
      <c r="A261" s="171">
        <f>A139</f>
        <v>0</v>
      </c>
      <c r="B261" s="25" t="str">
        <f>B139</f>
        <v>Graduate Student</v>
      </c>
      <c r="C261" s="120" t="str">
        <f>C139</f>
        <v>Not Allowed</v>
      </c>
      <c r="D261" s="29" t="s">
        <v>328</v>
      </c>
      <c r="E261" s="57">
        <f>AA139</f>
        <v>0</v>
      </c>
      <c r="F261" s="57">
        <f>AB139</f>
        <v>0</v>
      </c>
      <c r="G261" s="57">
        <f>AC139</f>
        <v>0</v>
      </c>
      <c r="H261" s="57">
        <f>AD139</f>
        <v>0</v>
      </c>
      <c r="I261" s="57">
        <f>AE139</f>
        <v>0</v>
      </c>
      <c r="J261" s="172">
        <f>SUM(E261:I261)</f>
        <v>0</v>
      </c>
      <c r="K261" s="3"/>
      <c r="AH261" s="139"/>
      <c r="AI261" s="10"/>
      <c r="AJ261" s="10"/>
      <c r="AK261" s="10"/>
      <c r="AL261" s="10"/>
      <c r="AM261" s="10"/>
      <c r="AN261" s="10"/>
      <c r="AO261" s="10"/>
    </row>
    <row r="262" spans="1:44">
      <c r="A262" s="171">
        <f>A146</f>
        <v>0</v>
      </c>
      <c r="B262" s="25" t="str">
        <f>B146</f>
        <v>Graduate Student</v>
      </c>
      <c r="C262" s="120" t="str">
        <f>C146</f>
        <v>Not Allowed</v>
      </c>
      <c r="D262" s="29" t="s">
        <v>328</v>
      </c>
      <c r="E262" s="57">
        <f>AA146</f>
        <v>0</v>
      </c>
      <c r="F262" s="57">
        <f>AB146</f>
        <v>0</v>
      </c>
      <c r="G262" s="57">
        <f>AC146</f>
        <v>0</v>
      </c>
      <c r="H262" s="57">
        <f>AD146</f>
        <v>0</v>
      </c>
      <c r="I262" s="57">
        <f>AE146</f>
        <v>0</v>
      </c>
      <c r="J262" s="172">
        <f>SUM(E262:I262)</f>
        <v>0</v>
      </c>
      <c r="K262" s="3"/>
      <c r="L262" s="3"/>
      <c r="M262" s="3"/>
      <c r="N262" s="3"/>
      <c r="O262" s="3"/>
      <c r="AI262" s="139"/>
      <c r="AJ262" s="139"/>
      <c r="AK262" s="139"/>
      <c r="AL262" s="139"/>
      <c r="AM262" s="139"/>
      <c r="AN262" s="139"/>
      <c r="AO262" s="139"/>
    </row>
    <row r="263" spans="1:44">
      <c r="A263" s="171">
        <f>A153</f>
        <v>0</v>
      </c>
      <c r="B263" s="102" t="str">
        <f>B153</f>
        <v>Graduate Student</v>
      </c>
      <c r="C263" s="120" t="str">
        <f>C153</f>
        <v>Not Allowed</v>
      </c>
      <c r="D263" s="29" t="s">
        <v>328</v>
      </c>
      <c r="E263" s="57">
        <f>AA153</f>
        <v>0</v>
      </c>
      <c r="F263" s="57">
        <f>AB153</f>
        <v>0</v>
      </c>
      <c r="G263" s="57">
        <f>AC153</f>
        <v>0</v>
      </c>
      <c r="H263" s="57">
        <f>AD153</f>
        <v>0</v>
      </c>
      <c r="I263" s="57">
        <f>AE153</f>
        <v>0</v>
      </c>
      <c r="J263" s="172">
        <f>SUM(E263:I263)</f>
        <v>0</v>
      </c>
      <c r="K263" s="3"/>
      <c r="L263" s="3"/>
      <c r="M263" s="3"/>
      <c r="N263" s="3"/>
      <c r="O263" s="3"/>
      <c r="AH263" s="139"/>
    </row>
    <row r="264" spans="1:44" s="139" customFormat="1">
      <c r="A264" s="112"/>
      <c r="B264" s="616" t="s">
        <v>311</v>
      </c>
      <c r="C264" s="616"/>
      <c r="D264" s="616"/>
      <c r="E264" s="173">
        <f t="shared" ref="E264:J264" si="51">SUM(E259:E263)</f>
        <v>0</v>
      </c>
      <c r="F264" s="173">
        <f t="shared" si="51"/>
        <v>0</v>
      </c>
      <c r="G264" s="173">
        <f t="shared" si="51"/>
        <v>0</v>
      </c>
      <c r="H264" s="173">
        <f t="shared" si="51"/>
        <v>0</v>
      </c>
      <c r="I264" s="173">
        <f t="shared" si="51"/>
        <v>0</v>
      </c>
      <c r="J264" s="174">
        <f t="shared" si="51"/>
        <v>0</v>
      </c>
      <c r="K264" s="138"/>
      <c r="V264"/>
      <c r="W264"/>
      <c r="X264"/>
      <c r="Y264"/>
      <c r="Z264"/>
      <c r="AA264"/>
      <c r="AB264"/>
      <c r="AC264"/>
      <c r="AD264"/>
      <c r="AE264"/>
      <c r="AF264"/>
      <c r="AG264"/>
      <c r="AH264"/>
      <c r="AP264"/>
      <c r="AQ264"/>
      <c r="AR264"/>
    </row>
    <row r="265" spans="1:44" s="10" customFormat="1">
      <c r="C265"/>
      <c r="D265"/>
      <c r="E265" s="17"/>
      <c r="F265" s="17"/>
      <c r="G265" s="17"/>
      <c r="H265" s="17"/>
      <c r="I265" s="17"/>
      <c r="J265" s="26"/>
      <c r="K265" s="22"/>
      <c r="L265" s="24"/>
      <c r="M265" s="24"/>
      <c r="N265" s="24"/>
      <c r="O265" s="24"/>
      <c r="P265" s="24"/>
      <c r="Q265" s="24"/>
      <c r="V265"/>
      <c r="W265"/>
      <c r="X265"/>
      <c r="Y265"/>
      <c r="Z265"/>
      <c r="AA265"/>
      <c r="AB265"/>
      <c r="AC265"/>
      <c r="AD265"/>
      <c r="AE265"/>
      <c r="AF265"/>
      <c r="AG265"/>
      <c r="AH265"/>
      <c r="AI265"/>
      <c r="AJ265"/>
      <c r="AK265"/>
      <c r="AL265"/>
      <c r="AM265"/>
      <c r="AN265"/>
      <c r="AO265"/>
      <c r="AP265"/>
      <c r="AQ265"/>
      <c r="AR265"/>
    </row>
    <row r="266" spans="1:44" ht="19.95" customHeight="1">
      <c r="A266" s="615" t="s">
        <v>11</v>
      </c>
      <c r="B266" s="615"/>
      <c r="C266" s="550"/>
      <c r="D266" s="549"/>
      <c r="E266" s="551">
        <f ca="1">(SUM(E190:E217))-(SUMIF($A190:$D217,"*Total Trip",E190:E217)+SUMIF($B190:$D217,"*Total Domestic Travel",E190:E217)+SUMIF($B190:$D217,"*Total Foreign Travel",E190:E217)+SUMIF($B190:$D217,"*Total Supplies",E190:E217)+SUMIF($B190:$D217,"Total Publications",E190:E217)+SUMIF($B190:$D217,"*Total Other Costs",E190:E217)+SUMIF($D190:$D217,"*# Trips/Yr",E190:E217)+SUMIF($D190:$D217,"*# Persons/Trip",E190:E217)+SUMIF($D190:$D217,"*# Days Per Diem/Trip",E190:E217)+SUMIF($D190:$D217,"*# Days Lodging/Trip",E190:E217)+SUMIF($D190:$D217,"*TOTAL NUMBER PARTICIPANTS PER YEAR",E190:E217))</f>
        <v>0</v>
      </c>
      <c r="F266" s="551">
        <f ca="1">(SUM(F190:F217))-(SUMIF($A190:$D217,"*Total Trip",F190:F217)+SUMIF($B190:$D217,"*Total Domestic Travel",F190:F217)+SUMIF($B190:$D217,"*Total Foreign Travel",F190:F217)+SUMIF($B190:$D217,"*Total Supplies",F190:F217)+SUMIF($B190:$D217,"Total Publications",F190:F217)+SUMIF($B190:$D217,"*Total Other Costs",F190:F217)+SUMIF($D190:$D217,"*# Trips/Yr",F190:F217)+SUMIF($D190:$D217,"*# Persons/Trip",F190:F217)+SUMIF($D190:$D217,"*# Days Per Diem/Trip",F190:F217)+SUMIF($D190:$D217,"*# Days Lodging/Trip",F190:F217)+SUMIF($D190:$D217,"*TOTAL NUMBER PARTICIPANTS PER YEAR",F190:F217))</f>
        <v>0</v>
      </c>
      <c r="G266" s="551">
        <f ca="1">(SUM(G190:G217))-(SUMIF($A190:$D217,"*Total Trip",G190:G217)+SUMIF($B190:$D217,"*Total Domestic Travel",G190:G217)+SUMIF($B190:$D217,"*Total Foreign Travel",G190:G217)+SUMIF($B190:$D217,"*Total Supplies",G190:G217)+SUMIF($B190:$D217,"Total Publications",G190:G217)+SUMIF($B190:$D217,"*Total Other Costs",G190:G217)+SUMIF($D190:$D217,"*# Trips/Yr",G190:G217)+SUMIF($D190:$D217,"*# Persons/Trip",G190:G217)+SUMIF($D190:$D217,"*# Days Per Diem/Trip",G190:G217)+SUMIF($D190:$D217,"*# Days Lodging/Trip",G190:G217)+SUMIF($D190:$D217,"*TOTAL NUMBER PARTICIPANTS PER YEAR",G190:G217))</f>
        <v>0</v>
      </c>
      <c r="H266" s="551">
        <f ca="1">(SUM(H190:H217))-(SUMIF($A190:$D217,"*Total Trip",H190:H217)+SUMIF($B190:$D217,"*Total Domestic Travel",H190:H217)+SUMIF($B190:$D217,"*Total Foreign Travel",H190:H217)+SUMIF($B190:$D217,"*Total Supplies",H190:H217)+SUMIF($B190:$D217,"Total Publications",H190:H217)+SUMIF($B190:$D217,"*Total Other Costs",H190:H217)+SUMIF($D190:$D217,"*# Trips/Yr",H190:H217)+SUMIF($D190:$D217,"*# Persons/Trip",H190:H217)+SUMIF($D190:$D217,"*# Days Per Diem/Trip",H190:H217)+SUMIF($D190:$D217,"*# Days Lodging/Trip",H190:H217)+SUMIF($D190:$D217,"*TOTAL NUMBER PARTICIPANTS PER YEAR",H190:H217))</f>
        <v>0</v>
      </c>
      <c r="I266" s="551">
        <f ca="1">(SUM(I190:I217))-(SUMIF($A190:$D217,"*Total Trip",I190:I217)+SUMIF($B190:$D217,"*Total Domestic Travel",I190:I217)+SUMIF($B190:$D217,"*Total Foreign Travel",I190:I217)+SUMIF($B190:$D217,"*Total Supplies",I190:I217)+SUMIF($B190:$D217,"Total Publications",I190:I217)+SUMIF($B190:$D217,"*Total Other Costs",I190:I217)+SUMIF($D190:$D217,"*# Trips/Yr",I190:I217)+SUMIF($D190:$D217,"*# Persons/Trip",I190:I217)+SUMIF($D190:$D217,"*# Days Per Diem/Trip",I190:I217)+SUMIF($D190:$D217,"*# Days Lodging/Trip",I190:I217)+SUMIF($D190:$D217,"*TOTAL NUMBER PARTICIPANTS PER YEAR",I190:I217))</f>
        <v>0</v>
      </c>
      <c r="J266" s="552">
        <f ca="1">SUM(E266:I266)</f>
        <v>0</v>
      </c>
      <c r="K266" s="21"/>
      <c r="P266" s="3"/>
      <c r="Q266" s="3"/>
      <c r="V266" s="10"/>
      <c r="W266" s="10"/>
      <c r="X266" s="10"/>
      <c r="Y266" s="10"/>
      <c r="AP266" s="10"/>
      <c r="AQ266" s="10"/>
      <c r="AR266" s="10"/>
    </row>
    <row r="267" spans="1:44" ht="19.95" customHeight="1" thickBot="1">
      <c r="A267" s="615" t="s">
        <v>12</v>
      </c>
      <c r="B267" s="615"/>
      <c r="C267" s="553"/>
      <c r="D267" s="554"/>
      <c r="E267" s="555">
        <f ca="1">SUM(E256:E266)-(SUMIF($B256:$D266,"*Total Other Costs IDC Exempt",E256:E266)+SUMIF($B256:$D266,"Total Tuition &amp; Fees",E256:E266)+SUMIF($B256:$D266,"*Total Participant Support Costs",E256:E266))-E254</f>
        <v>0</v>
      </c>
      <c r="F267" s="555">
        <f t="shared" ref="F267:I267" ca="1" si="52">SUM(F256:F266)-(SUMIF($B256:$D266,"*Total Other Costs IDC Exempt",F256:F266)+SUMIF($B256:$D266,"Total Tuition &amp; Fees",F256:F266)+SUMIF($B256:$D266,"*Total Participant Support Costs",F256:F266))-F254</f>
        <v>0</v>
      </c>
      <c r="G267" s="555">
        <f t="shared" ca="1" si="52"/>
        <v>0</v>
      </c>
      <c r="H267" s="555">
        <f t="shared" ca="1" si="52"/>
        <v>0</v>
      </c>
      <c r="I267" s="555">
        <f t="shared" ca="1" si="52"/>
        <v>0</v>
      </c>
      <c r="J267" s="552">
        <f ca="1">SUM(E267:I267)</f>
        <v>0</v>
      </c>
      <c r="K267" s="17"/>
      <c r="V267" s="139"/>
      <c r="W267" s="139"/>
      <c r="X267" s="139"/>
      <c r="Y267" s="139"/>
      <c r="AP267" s="139"/>
      <c r="AQ267" s="139"/>
      <c r="AR267" s="139"/>
    </row>
    <row r="268" spans="1:44" s="10" customFormat="1" ht="13.8" thickBot="1">
      <c r="A268" s="1" t="s">
        <v>5</v>
      </c>
      <c r="B268"/>
      <c r="C268" s="58"/>
      <c r="D268" s="58" t="s">
        <v>160</v>
      </c>
      <c r="E268" s="465">
        <f>L268</f>
        <v>0.52500000000000002</v>
      </c>
      <c r="F268" s="465">
        <f>L269</f>
        <v>0.52500000000000002</v>
      </c>
      <c r="G268" s="465">
        <f>L270</f>
        <v>0.54</v>
      </c>
      <c r="H268" s="465">
        <f>L271</f>
        <v>0.54</v>
      </c>
      <c r="I268" s="465">
        <f>L272</f>
        <v>0.54</v>
      </c>
      <c r="J268" s="26"/>
      <c r="K268" s="22"/>
      <c r="L268" s="261">
        <v>0.52500000000000002</v>
      </c>
      <c r="M268" s="15" t="s">
        <v>38</v>
      </c>
      <c r="N268" s="147" t="s">
        <v>39</v>
      </c>
      <c r="O268" s="15" t="s">
        <v>31</v>
      </c>
      <c r="P268" s="24"/>
      <c r="Q268" s="24"/>
      <c r="V268"/>
      <c r="W268"/>
      <c r="X268"/>
      <c r="Y268"/>
      <c r="Z268"/>
      <c r="AA268"/>
      <c r="AB268"/>
      <c r="AC268"/>
      <c r="AD268"/>
      <c r="AE268"/>
      <c r="AF268"/>
      <c r="AG268"/>
      <c r="AH268"/>
      <c r="AI268"/>
      <c r="AJ268"/>
      <c r="AK268"/>
      <c r="AL268"/>
      <c r="AM268"/>
      <c r="AN268"/>
      <c r="AO268"/>
      <c r="AP268"/>
      <c r="AQ268"/>
      <c r="AR268"/>
    </row>
    <row r="269" spans="1:44" s="139" customFormat="1" ht="13.8" customHeight="1" thickBot="1">
      <c r="A269" s="1"/>
      <c r="B269"/>
      <c r="C269" s="58"/>
      <c r="D269" s="58" t="s">
        <v>72</v>
      </c>
      <c r="E269" s="465" t="str">
        <f>N268</f>
        <v>MTDC</v>
      </c>
      <c r="F269" s="465" t="str">
        <f>N269</f>
        <v>MTDC</v>
      </c>
      <c r="G269" s="465" t="str">
        <f>N270</f>
        <v>MTDC</v>
      </c>
      <c r="H269" s="465" t="str">
        <f>N271</f>
        <v>MTDC</v>
      </c>
      <c r="I269" s="465" t="str">
        <f>N272</f>
        <v>MTDC</v>
      </c>
      <c r="J269" s="26"/>
      <c r="K269" s="142"/>
      <c r="L269" s="261">
        <v>0.52500000000000002</v>
      </c>
      <c r="M269" s="15" t="s">
        <v>38</v>
      </c>
      <c r="N269" s="147" t="s">
        <v>39</v>
      </c>
      <c r="O269" s="330" t="s">
        <v>32</v>
      </c>
      <c r="Z269"/>
      <c r="AA269"/>
      <c r="AB269"/>
      <c r="AC269"/>
      <c r="AD269"/>
      <c r="AE269"/>
      <c r="AF269"/>
      <c r="AG269"/>
      <c r="AH269"/>
      <c r="AI269"/>
      <c r="AJ269"/>
      <c r="AK269"/>
      <c r="AL269"/>
      <c r="AM269"/>
      <c r="AN269"/>
      <c r="AO269"/>
    </row>
    <row r="270" spans="1:44" ht="27" customHeight="1" thickBot="1">
      <c r="A270" s="698" t="s">
        <v>279</v>
      </c>
      <c r="B270" s="698"/>
      <c r="C270" s="700" t="s">
        <v>197</v>
      </c>
      <c r="D270" s="700"/>
      <c r="E270" s="702">
        <f ca="1">IF(N268="MTDC",ROUND(E266*L268,0),IF(N268="TDC",ROUND(E267*L268,0),"ERROR"))</f>
        <v>0</v>
      </c>
      <c r="F270" s="702">
        <f ca="1">IF(N269="MTDC",ROUND(F266*L269,0),IF(N269="TDC",ROUND(F267*L269,0),"ERROR"))</f>
        <v>0</v>
      </c>
      <c r="G270" s="702">
        <f ca="1">IF(N270="MTDC",ROUND(G266*L270,0),IF(N270="TDC",ROUND(G267*L270,0),"ERROR"))</f>
        <v>0</v>
      </c>
      <c r="H270" s="702">
        <f ca="1">IF(N271="MTDC",ROUND(H266*L271,0),IF(N271="TDC",ROUND(H267*L271,0),"ERROR"))</f>
        <v>0</v>
      </c>
      <c r="I270" s="702">
        <f ca="1">IF(N272="MTDC",ROUND(I266*L272,0),IF(N272="TDC",ROUND(I267*L272,0),"ERROR"))</f>
        <v>0</v>
      </c>
      <c r="J270" s="208">
        <f ca="1">SUM(E270:I270)</f>
        <v>0</v>
      </c>
      <c r="K270" s="22"/>
      <c r="L270" s="261">
        <v>0.54</v>
      </c>
      <c r="M270" s="15" t="s">
        <v>38</v>
      </c>
      <c r="N270" s="147" t="s">
        <v>39</v>
      </c>
      <c r="O270" s="15" t="s">
        <v>33</v>
      </c>
      <c r="P270" s="3"/>
      <c r="Q270" s="3"/>
    </row>
    <row r="271" spans="1:44" s="146" customFormat="1" ht="20.100000000000001" customHeight="1" thickBot="1">
      <c r="A271" s="699"/>
      <c r="B271" s="699"/>
      <c r="C271" s="701"/>
      <c r="D271" s="701"/>
      <c r="E271" s="703"/>
      <c r="F271" s="703"/>
      <c r="G271" s="703"/>
      <c r="H271" s="703"/>
      <c r="I271" s="703"/>
      <c r="J271" s="76"/>
      <c r="K271" s="145"/>
      <c r="L271" s="261">
        <v>0.54</v>
      </c>
      <c r="M271" s="15" t="s">
        <v>38</v>
      </c>
      <c r="N271" s="147" t="s">
        <v>39</v>
      </c>
      <c r="O271" s="15" t="s">
        <v>34</v>
      </c>
      <c r="V271"/>
      <c r="W271"/>
      <c r="X271"/>
      <c r="Y271"/>
      <c r="Z271"/>
      <c r="AA271"/>
      <c r="AB271"/>
      <c r="AC271"/>
      <c r="AD271"/>
      <c r="AE271"/>
      <c r="AF271"/>
      <c r="AG271"/>
      <c r="AH271"/>
      <c r="AI271"/>
      <c r="AJ271"/>
      <c r="AK271"/>
      <c r="AL271"/>
      <c r="AM271"/>
      <c r="AN271"/>
      <c r="AO271"/>
      <c r="AP271"/>
      <c r="AQ271"/>
      <c r="AR271"/>
    </row>
    <row r="272" spans="1:44">
      <c r="A272" s="631" t="s">
        <v>198</v>
      </c>
      <c r="B272" s="631"/>
      <c r="C272" s="140"/>
      <c r="D272" s="141"/>
      <c r="E272" s="205">
        <f ca="1">SUM(E270:E271)</f>
        <v>0</v>
      </c>
      <c r="F272" s="205">
        <f ca="1">SUM(F270:F271)</f>
        <v>0</v>
      </c>
      <c r="G272" s="205">
        <f ca="1">SUM(G270:G271)</f>
        <v>0</v>
      </c>
      <c r="H272" s="205">
        <f ca="1">SUM(H270:H271)</f>
        <v>0</v>
      </c>
      <c r="I272" s="205">
        <f ca="1">SUM(I270:I271)</f>
        <v>0</v>
      </c>
      <c r="J272" s="206">
        <f ca="1">SUM(E272:I272)</f>
        <v>0</v>
      </c>
      <c r="L272" s="261">
        <v>0.54</v>
      </c>
      <c r="M272" s="15" t="s">
        <v>38</v>
      </c>
      <c r="N272" s="147" t="s">
        <v>39</v>
      </c>
      <c r="O272" s="15" t="s">
        <v>35</v>
      </c>
    </row>
    <row r="273" spans="1:10">
      <c r="F273"/>
      <c r="J273" s="76"/>
    </row>
    <row r="274" spans="1:10" ht="19.95" customHeight="1">
      <c r="A274" s="550" t="s">
        <v>196</v>
      </c>
      <c r="B274" s="553"/>
      <c r="C274" s="553"/>
      <c r="D274" s="553"/>
      <c r="E274" s="555">
        <f ca="1">SUM(E267,E272)</f>
        <v>0</v>
      </c>
      <c r="F274" s="555">
        <f ca="1">SUM(F267,F272)</f>
        <v>0</v>
      </c>
      <c r="G274" s="555">
        <f ca="1">SUM(G267,G272)</f>
        <v>0</v>
      </c>
      <c r="H274" s="555">
        <f ca="1">SUM(H267,H272)</f>
        <v>0</v>
      </c>
      <c r="I274" s="555">
        <f ca="1">SUM(I267,I272)</f>
        <v>0</v>
      </c>
      <c r="J274" s="552">
        <f ca="1">SUM(E274:I274)</f>
        <v>0</v>
      </c>
    </row>
    <row r="275" spans="1:10">
      <c r="A275" s="137"/>
    </row>
    <row r="276" spans="1:10">
      <c r="A276" s="137"/>
    </row>
    <row r="277" spans="1:10">
      <c r="E277" s="21"/>
      <c r="F277" s="17"/>
      <c r="G277" s="21"/>
      <c r="H277" s="21"/>
      <c r="I277" s="21"/>
      <c r="J277" s="21"/>
    </row>
    <row r="278" spans="1:10">
      <c r="E278" s="21"/>
      <c r="F278" s="17"/>
      <c r="G278" s="21"/>
      <c r="H278" s="21"/>
      <c r="I278" s="21"/>
      <c r="J278" s="21"/>
    </row>
    <row r="279" spans="1:10">
      <c r="E279" s="21"/>
      <c r="F279" s="17"/>
      <c r="G279" s="21"/>
      <c r="H279" s="21"/>
      <c r="I279" s="21"/>
      <c r="J279" s="21"/>
    </row>
    <row r="280" spans="1:10">
      <c r="E280" s="21"/>
      <c r="F280" s="17"/>
      <c r="G280" s="21"/>
      <c r="H280" s="21"/>
      <c r="I280" s="21"/>
      <c r="J280" s="21"/>
    </row>
    <row r="281" spans="1:10">
      <c r="E281" s="21"/>
      <c r="F281" s="17"/>
      <c r="G281" s="21"/>
      <c r="H281" s="21"/>
      <c r="I281" s="21"/>
      <c r="J281" s="21"/>
    </row>
    <row r="282" spans="1:10">
      <c r="E282" s="21"/>
      <c r="F282" s="17"/>
      <c r="G282" s="21"/>
      <c r="H282" s="21"/>
      <c r="I282" s="21"/>
      <c r="J282" s="21"/>
    </row>
    <row r="283" spans="1:10">
      <c r="E283" s="21"/>
      <c r="F283" s="17"/>
      <c r="G283" s="21"/>
      <c r="H283" s="21"/>
      <c r="I283" s="21"/>
      <c r="J283" s="21"/>
    </row>
    <row r="284" spans="1:10">
      <c r="E284" s="21"/>
      <c r="F284" s="17"/>
      <c r="G284" s="21"/>
      <c r="H284" s="21"/>
      <c r="I284" s="21"/>
      <c r="J284" s="21"/>
    </row>
    <row r="285" spans="1:10">
      <c r="E285" s="21"/>
      <c r="F285" s="17"/>
      <c r="G285" s="21"/>
      <c r="H285" s="21"/>
      <c r="I285" s="21"/>
      <c r="J285" s="21"/>
    </row>
    <row r="286" spans="1:10">
      <c r="E286" s="21"/>
      <c r="F286" s="17"/>
      <c r="G286" s="21"/>
      <c r="H286" s="21"/>
      <c r="I286" s="21"/>
      <c r="J286" s="21"/>
    </row>
    <row r="287" spans="1:10">
      <c r="E287" s="21"/>
      <c r="F287" s="17"/>
      <c r="G287" s="21"/>
      <c r="H287" s="21"/>
      <c r="I287" s="21"/>
      <c r="J287" s="21"/>
    </row>
    <row r="288" spans="1:10">
      <c r="E288" s="21"/>
      <c r="F288" s="17"/>
      <c r="G288" s="21"/>
      <c r="H288" s="21"/>
      <c r="I288" s="21"/>
      <c r="J288" s="21"/>
    </row>
    <row r="289" spans="5:10">
      <c r="E289" s="21"/>
      <c r="F289" s="17"/>
      <c r="G289" s="21"/>
      <c r="H289" s="21"/>
      <c r="I289" s="21"/>
      <c r="J289" s="21"/>
    </row>
    <row r="290" spans="5:10">
      <c r="E290" s="21"/>
      <c r="F290" s="17"/>
      <c r="G290" s="21"/>
      <c r="H290" s="21"/>
      <c r="I290" s="21"/>
      <c r="J290" s="21"/>
    </row>
    <row r="291" spans="5:10">
      <c r="E291" s="21"/>
      <c r="F291" s="17"/>
      <c r="G291" s="21"/>
      <c r="H291" s="21"/>
      <c r="I291" s="21"/>
      <c r="J291" s="21"/>
    </row>
    <row r="292" spans="5:10">
      <c r="E292" s="21"/>
      <c r="F292" s="17"/>
      <c r="G292" s="21"/>
      <c r="H292" s="21"/>
      <c r="I292" s="21"/>
      <c r="J292" s="21"/>
    </row>
    <row r="293" spans="5:10">
      <c r="E293" s="21"/>
      <c r="F293" s="17"/>
      <c r="G293" s="21"/>
      <c r="H293" s="21"/>
      <c r="I293" s="21"/>
      <c r="J293" s="21"/>
    </row>
    <row r="294" spans="5:10">
      <c r="E294" s="21"/>
      <c r="F294" s="17"/>
      <c r="G294" s="21"/>
      <c r="H294" s="21"/>
      <c r="I294" s="21"/>
      <c r="J294" s="21"/>
    </row>
    <row r="295" spans="5:10">
      <c r="E295" s="21"/>
      <c r="F295" s="17"/>
      <c r="G295" s="21"/>
      <c r="H295" s="21"/>
      <c r="I295" s="21"/>
      <c r="J295" s="21"/>
    </row>
    <row r="296" spans="5:10">
      <c r="E296" s="21"/>
      <c r="F296" s="17"/>
      <c r="G296" s="21"/>
      <c r="H296" s="21"/>
      <c r="I296" s="21"/>
      <c r="J296" s="21"/>
    </row>
    <row r="297" spans="5:10">
      <c r="E297" s="21"/>
      <c r="F297" s="17"/>
      <c r="G297" s="21"/>
      <c r="H297" s="21"/>
      <c r="I297" s="21"/>
      <c r="J297" s="21"/>
    </row>
    <row r="298" spans="5:10">
      <c r="E298" s="21"/>
      <c r="F298" s="17"/>
      <c r="G298" s="21"/>
      <c r="H298" s="21"/>
      <c r="I298" s="21"/>
      <c r="J298" s="21"/>
    </row>
    <row r="299" spans="5:10">
      <c r="E299" s="21"/>
      <c r="F299" s="17"/>
      <c r="G299" s="21"/>
      <c r="H299" s="21"/>
      <c r="I299" s="21"/>
      <c r="J299" s="21"/>
    </row>
    <row r="300" spans="5:10">
      <c r="E300" s="21"/>
      <c r="F300" s="17"/>
      <c r="G300" s="21"/>
      <c r="H300" s="21"/>
      <c r="I300" s="21"/>
      <c r="J300" s="21"/>
    </row>
    <row r="301" spans="5:10">
      <c r="E301" s="21"/>
      <c r="F301" s="17"/>
      <c r="G301" s="21"/>
      <c r="H301" s="21"/>
      <c r="I301" s="21"/>
      <c r="J301" s="21"/>
    </row>
    <row r="302" spans="5:10">
      <c r="E302" s="21"/>
      <c r="F302" s="17"/>
      <c r="G302" s="21"/>
      <c r="H302" s="21"/>
      <c r="I302" s="21"/>
      <c r="J302" s="21"/>
    </row>
    <row r="303" spans="5:10">
      <c r="E303" s="21"/>
      <c r="F303" s="17"/>
      <c r="G303" s="21"/>
      <c r="H303" s="21"/>
      <c r="I303" s="21"/>
      <c r="J303" s="21"/>
    </row>
    <row r="304" spans="5:10">
      <c r="E304" s="21"/>
      <c r="F304" s="17"/>
      <c r="G304" s="21"/>
      <c r="H304" s="21"/>
      <c r="I304" s="21"/>
      <c r="J304" s="21"/>
    </row>
    <row r="305" spans="5:10">
      <c r="E305" s="21"/>
      <c r="F305" s="17"/>
      <c r="G305" s="21"/>
      <c r="H305" s="21"/>
      <c r="I305" s="21"/>
      <c r="J305" s="21"/>
    </row>
    <row r="306" spans="5:10">
      <c r="E306" s="21"/>
      <c r="F306" s="17"/>
      <c r="G306" s="21"/>
      <c r="H306" s="21"/>
      <c r="I306" s="21"/>
      <c r="J306" s="21"/>
    </row>
    <row r="307" spans="5:10">
      <c r="E307" s="21"/>
      <c r="F307" s="17"/>
      <c r="G307" s="21"/>
      <c r="H307" s="21"/>
      <c r="I307" s="21"/>
      <c r="J307" s="21"/>
    </row>
    <row r="308" spans="5:10">
      <c r="E308" s="21"/>
      <c r="F308" s="17"/>
      <c r="G308" s="21"/>
      <c r="H308" s="21"/>
      <c r="I308" s="21"/>
      <c r="J308" s="21"/>
    </row>
    <row r="309" spans="5:10">
      <c r="E309" s="21"/>
      <c r="F309" s="17"/>
      <c r="G309" s="21"/>
      <c r="H309" s="21"/>
      <c r="I309" s="21"/>
      <c r="J309" s="21"/>
    </row>
    <row r="310" spans="5:10">
      <c r="E310" s="21"/>
      <c r="F310" s="17"/>
      <c r="G310" s="21"/>
      <c r="H310" s="21"/>
      <c r="I310" s="21"/>
      <c r="J310" s="21"/>
    </row>
    <row r="311" spans="5:10">
      <c r="E311" s="21"/>
      <c r="F311" s="17"/>
      <c r="G311" s="21"/>
      <c r="H311" s="21"/>
      <c r="I311" s="21"/>
      <c r="J311" s="21"/>
    </row>
    <row r="312" spans="5:10">
      <c r="E312" s="21"/>
      <c r="F312" s="17"/>
      <c r="G312" s="21"/>
      <c r="H312" s="21"/>
      <c r="I312" s="21"/>
      <c r="J312" s="21"/>
    </row>
    <row r="313" spans="5:10">
      <c r="E313" s="21"/>
      <c r="F313" s="17"/>
      <c r="G313" s="21"/>
      <c r="H313" s="21"/>
      <c r="I313" s="21"/>
      <c r="J313" s="21"/>
    </row>
    <row r="314" spans="5:10">
      <c r="E314" s="21"/>
      <c r="F314" s="17"/>
      <c r="G314" s="21"/>
      <c r="H314" s="21"/>
      <c r="I314" s="21"/>
      <c r="J314" s="21"/>
    </row>
    <row r="315" spans="5:10">
      <c r="E315" s="21"/>
      <c r="F315" s="17"/>
      <c r="G315" s="21"/>
      <c r="H315" s="21"/>
      <c r="I315" s="21"/>
      <c r="J315" s="21"/>
    </row>
    <row r="316" spans="5:10">
      <c r="E316" s="21"/>
      <c r="F316" s="17"/>
      <c r="G316" s="21"/>
      <c r="H316" s="21"/>
      <c r="I316" s="21"/>
      <c r="J316" s="21"/>
    </row>
    <row r="317" spans="5:10">
      <c r="E317" s="21"/>
      <c r="F317" s="17"/>
      <c r="G317" s="21"/>
      <c r="H317" s="21"/>
      <c r="I317" s="21"/>
      <c r="J317" s="21"/>
    </row>
    <row r="318" spans="5:10">
      <c r="E318" s="21"/>
      <c r="F318" s="17"/>
      <c r="G318" s="21"/>
      <c r="H318" s="21"/>
      <c r="I318" s="21"/>
      <c r="J318" s="21"/>
    </row>
    <row r="319" spans="5:10">
      <c r="E319" s="21"/>
      <c r="F319" s="17"/>
      <c r="G319" s="21"/>
      <c r="H319" s="21"/>
      <c r="I319" s="21"/>
      <c r="J319" s="21"/>
    </row>
    <row r="320" spans="5:10">
      <c r="E320" s="21"/>
      <c r="F320" s="17"/>
      <c r="G320" s="21"/>
      <c r="H320" s="21"/>
      <c r="I320" s="21"/>
      <c r="J320" s="21"/>
    </row>
    <row r="321" spans="5:10">
      <c r="E321" s="21"/>
      <c r="F321" s="17"/>
      <c r="G321" s="21"/>
      <c r="H321" s="21"/>
      <c r="I321" s="21"/>
      <c r="J321" s="21"/>
    </row>
    <row r="322" spans="5:10">
      <c r="E322" s="21"/>
      <c r="F322" s="17"/>
      <c r="G322" s="21"/>
      <c r="H322" s="21"/>
      <c r="I322" s="21"/>
      <c r="J322" s="21"/>
    </row>
    <row r="323" spans="5:10">
      <c r="E323" s="21"/>
      <c r="F323" s="17"/>
      <c r="G323" s="21"/>
      <c r="H323" s="21"/>
      <c r="I323" s="21"/>
      <c r="J323" s="21"/>
    </row>
    <row r="324" spans="5:10">
      <c r="E324" s="21"/>
      <c r="F324" s="17"/>
      <c r="G324" s="21"/>
      <c r="H324" s="21"/>
      <c r="I324" s="21"/>
      <c r="J324" s="21"/>
    </row>
    <row r="325" spans="5:10">
      <c r="E325" s="21"/>
      <c r="F325" s="17"/>
      <c r="G325" s="21"/>
      <c r="H325" s="21"/>
      <c r="I325" s="21"/>
      <c r="J325" s="21"/>
    </row>
    <row r="326" spans="5:10">
      <c r="E326" s="21"/>
      <c r="F326" s="17"/>
      <c r="G326" s="21"/>
      <c r="H326" s="21"/>
      <c r="I326" s="21"/>
      <c r="J326" s="21"/>
    </row>
    <row r="327" spans="5:10">
      <c r="E327" s="21"/>
      <c r="F327" s="17"/>
      <c r="G327" s="21"/>
      <c r="H327" s="21"/>
      <c r="I327" s="21"/>
      <c r="J327" s="21"/>
    </row>
    <row r="328" spans="5:10">
      <c r="E328" s="21"/>
      <c r="F328" s="17"/>
      <c r="G328" s="21"/>
      <c r="H328" s="21"/>
      <c r="I328" s="21"/>
      <c r="J328" s="21"/>
    </row>
    <row r="329" spans="5:10">
      <c r="E329" s="21"/>
      <c r="F329" s="17"/>
      <c r="G329" s="21"/>
      <c r="H329" s="21"/>
      <c r="I329" s="21"/>
      <c r="J329" s="21"/>
    </row>
    <row r="330" spans="5:10">
      <c r="E330" s="21"/>
      <c r="F330" s="17"/>
      <c r="G330" s="21"/>
      <c r="H330" s="21"/>
      <c r="I330" s="21"/>
      <c r="J330" s="21"/>
    </row>
    <row r="331" spans="5:10">
      <c r="E331" s="21"/>
      <c r="F331" s="17"/>
      <c r="G331" s="21"/>
      <c r="H331" s="21"/>
      <c r="I331" s="21"/>
      <c r="J331" s="21"/>
    </row>
    <row r="332" spans="5:10">
      <c r="E332" s="21"/>
      <c r="F332" s="17"/>
      <c r="G332" s="21"/>
      <c r="H332" s="21"/>
      <c r="I332" s="21"/>
      <c r="J332" s="21"/>
    </row>
    <row r="333" spans="5:10">
      <c r="E333" s="21"/>
      <c r="F333" s="17"/>
      <c r="G333" s="21"/>
      <c r="H333" s="21"/>
      <c r="I333" s="21"/>
      <c r="J333" s="21"/>
    </row>
    <row r="334" spans="5:10">
      <c r="E334" s="21"/>
      <c r="F334" s="17"/>
      <c r="G334" s="21"/>
      <c r="H334" s="21"/>
      <c r="I334" s="21"/>
      <c r="J334" s="21"/>
    </row>
    <row r="335" spans="5:10">
      <c r="E335" s="21"/>
      <c r="F335" s="17"/>
      <c r="G335" s="21"/>
      <c r="H335" s="21"/>
      <c r="I335" s="21"/>
      <c r="J335" s="21"/>
    </row>
    <row r="336" spans="5:10">
      <c r="E336" s="21"/>
      <c r="F336" s="17"/>
      <c r="G336" s="21"/>
      <c r="H336" s="21"/>
      <c r="I336" s="21"/>
      <c r="J336" s="21"/>
    </row>
    <row r="337" spans="5:10">
      <c r="E337" s="21"/>
      <c r="F337" s="17"/>
      <c r="G337" s="21"/>
      <c r="H337" s="21"/>
      <c r="I337" s="21"/>
      <c r="J337" s="21"/>
    </row>
    <row r="338" spans="5:10">
      <c r="E338" s="21"/>
      <c r="F338" s="17"/>
      <c r="G338" s="21"/>
      <c r="H338" s="21"/>
      <c r="I338" s="21"/>
      <c r="J338" s="21"/>
    </row>
    <row r="339" spans="5:10">
      <c r="E339" s="21"/>
      <c r="F339" s="17"/>
      <c r="G339" s="21"/>
      <c r="H339" s="21"/>
      <c r="I339" s="21"/>
      <c r="J339" s="21"/>
    </row>
    <row r="340" spans="5:10">
      <c r="E340" s="21"/>
      <c r="F340" s="17"/>
      <c r="G340" s="21"/>
      <c r="H340" s="21"/>
      <c r="I340" s="21"/>
      <c r="J340" s="21"/>
    </row>
    <row r="341" spans="5:10">
      <c r="E341" s="21"/>
      <c r="F341" s="17"/>
      <c r="G341" s="21"/>
      <c r="H341" s="21"/>
      <c r="I341" s="21"/>
      <c r="J341" s="21"/>
    </row>
    <row r="342" spans="5:10">
      <c r="E342" s="21"/>
      <c r="F342" s="17"/>
      <c r="G342" s="21"/>
      <c r="H342" s="21"/>
      <c r="I342" s="21"/>
      <c r="J342" s="21"/>
    </row>
    <row r="343" spans="5:10">
      <c r="E343" s="21"/>
      <c r="F343" s="17"/>
      <c r="G343" s="21"/>
      <c r="H343" s="21"/>
      <c r="I343" s="21"/>
      <c r="J343" s="21"/>
    </row>
    <row r="344" spans="5:10">
      <c r="E344" s="21"/>
      <c r="F344" s="17"/>
      <c r="G344" s="21"/>
      <c r="H344" s="21"/>
      <c r="I344" s="21"/>
      <c r="J344" s="21"/>
    </row>
    <row r="345" spans="5:10">
      <c r="E345" s="21"/>
      <c r="F345" s="17"/>
      <c r="G345" s="21"/>
      <c r="H345" s="21"/>
      <c r="I345" s="21"/>
      <c r="J345" s="21"/>
    </row>
    <row r="346" spans="5:10">
      <c r="E346" s="21"/>
      <c r="F346" s="17"/>
      <c r="G346" s="21"/>
      <c r="H346" s="21"/>
      <c r="I346" s="21"/>
      <c r="J346" s="21"/>
    </row>
    <row r="347" spans="5:10">
      <c r="E347" s="21"/>
      <c r="F347" s="17"/>
      <c r="G347" s="21"/>
      <c r="H347" s="21"/>
      <c r="I347" s="21"/>
      <c r="J347" s="21"/>
    </row>
    <row r="348" spans="5:10">
      <c r="E348" s="21"/>
      <c r="F348" s="17"/>
      <c r="G348" s="21"/>
      <c r="H348" s="21"/>
      <c r="I348" s="21"/>
      <c r="J348" s="21"/>
    </row>
    <row r="349" spans="5:10">
      <c r="E349" s="21"/>
      <c r="F349" s="17"/>
      <c r="G349" s="21"/>
      <c r="H349" s="21"/>
      <c r="I349" s="21"/>
      <c r="J349" s="21"/>
    </row>
    <row r="350" spans="5:10">
      <c r="E350" s="21"/>
      <c r="F350" s="17"/>
      <c r="G350" s="21"/>
      <c r="H350" s="21"/>
      <c r="I350" s="21"/>
      <c r="J350" s="21"/>
    </row>
    <row r="351" spans="5:10">
      <c r="E351" s="21"/>
      <c r="F351" s="17"/>
      <c r="G351" s="21"/>
      <c r="H351" s="21"/>
      <c r="I351" s="21"/>
      <c r="J351" s="21"/>
    </row>
    <row r="352" spans="5:10">
      <c r="E352" s="21"/>
      <c r="F352" s="17"/>
      <c r="G352" s="21"/>
      <c r="H352" s="21"/>
      <c r="I352" s="21"/>
      <c r="J352" s="21"/>
    </row>
    <row r="353" spans="5:10">
      <c r="E353" s="21"/>
      <c r="F353" s="17"/>
      <c r="G353" s="21"/>
      <c r="H353" s="21"/>
      <c r="I353" s="21"/>
      <c r="J353" s="21"/>
    </row>
    <row r="354" spans="5:10">
      <c r="E354" s="21"/>
      <c r="F354" s="17"/>
      <c r="G354" s="21"/>
      <c r="H354" s="21"/>
      <c r="I354" s="21"/>
      <c r="J354" s="21"/>
    </row>
    <row r="355" spans="5:10">
      <c r="E355" s="21"/>
      <c r="F355" s="17"/>
      <c r="G355" s="21"/>
      <c r="H355" s="21"/>
      <c r="I355" s="21"/>
      <c r="J355" s="21"/>
    </row>
    <row r="356" spans="5:10">
      <c r="E356" s="21"/>
      <c r="F356" s="17"/>
      <c r="G356" s="21"/>
      <c r="H356" s="21"/>
      <c r="I356" s="21"/>
      <c r="J356" s="21"/>
    </row>
    <row r="357" spans="5:10">
      <c r="E357" s="21"/>
      <c r="F357" s="17"/>
      <c r="G357" s="21"/>
      <c r="H357" s="21"/>
      <c r="I357" s="21"/>
      <c r="J357" s="21"/>
    </row>
    <row r="358" spans="5:10">
      <c r="E358" s="21"/>
      <c r="F358" s="17"/>
      <c r="G358" s="21"/>
      <c r="H358" s="21"/>
      <c r="I358" s="21"/>
      <c r="J358" s="21"/>
    </row>
    <row r="359" spans="5:10">
      <c r="E359" s="21"/>
      <c r="F359" s="17"/>
      <c r="G359" s="21"/>
      <c r="H359" s="21"/>
      <c r="I359" s="21"/>
      <c r="J359" s="21"/>
    </row>
    <row r="360" spans="5:10">
      <c r="E360" s="21"/>
      <c r="F360" s="17"/>
      <c r="G360" s="21"/>
      <c r="H360" s="21"/>
      <c r="I360" s="21"/>
      <c r="J360" s="21"/>
    </row>
    <row r="361" spans="5:10">
      <c r="E361" s="21"/>
      <c r="F361" s="17"/>
      <c r="G361" s="21"/>
      <c r="H361" s="21"/>
      <c r="I361" s="21"/>
      <c r="J361" s="21"/>
    </row>
    <row r="362" spans="5:10">
      <c r="E362" s="21"/>
      <c r="F362" s="17"/>
      <c r="G362" s="21"/>
      <c r="H362" s="21"/>
      <c r="I362" s="21"/>
      <c r="J362" s="21"/>
    </row>
    <row r="363" spans="5:10">
      <c r="E363" s="21"/>
      <c r="F363" s="17"/>
      <c r="G363" s="21"/>
      <c r="H363" s="21"/>
      <c r="I363" s="21"/>
      <c r="J363" s="21"/>
    </row>
    <row r="364" spans="5:10">
      <c r="E364" s="21"/>
      <c r="F364" s="17"/>
      <c r="G364" s="21"/>
      <c r="H364" s="21"/>
      <c r="I364" s="21"/>
      <c r="J364" s="21"/>
    </row>
    <row r="365" spans="5:10">
      <c r="E365" s="21"/>
      <c r="F365" s="17"/>
      <c r="G365" s="21"/>
      <c r="H365" s="21"/>
      <c r="I365" s="21"/>
      <c r="J365" s="21"/>
    </row>
    <row r="366" spans="5:10">
      <c r="E366" s="21"/>
      <c r="F366" s="17"/>
      <c r="G366" s="21"/>
      <c r="H366" s="21"/>
      <c r="I366" s="21"/>
      <c r="J366" s="21"/>
    </row>
    <row r="367" spans="5:10">
      <c r="E367" s="21"/>
      <c r="F367" s="17"/>
      <c r="G367" s="21"/>
      <c r="H367" s="21"/>
      <c r="I367" s="21"/>
      <c r="J367" s="21"/>
    </row>
    <row r="368" spans="5:10">
      <c r="E368" s="21"/>
      <c r="F368" s="17"/>
      <c r="G368" s="21"/>
      <c r="H368" s="21"/>
      <c r="I368" s="21"/>
      <c r="J368" s="21"/>
    </row>
    <row r="369" spans="5:10">
      <c r="E369" s="21"/>
      <c r="F369" s="17"/>
      <c r="G369" s="21"/>
      <c r="H369" s="21"/>
      <c r="I369" s="21"/>
      <c r="J369" s="21"/>
    </row>
    <row r="370" spans="5:10">
      <c r="E370" s="21"/>
      <c r="F370" s="17"/>
      <c r="G370" s="21"/>
      <c r="H370" s="21"/>
      <c r="I370" s="21"/>
      <c r="J370" s="21"/>
    </row>
    <row r="371" spans="5:10">
      <c r="E371" s="21"/>
      <c r="F371" s="17"/>
      <c r="G371" s="21"/>
      <c r="H371" s="21"/>
      <c r="I371" s="21"/>
      <c r="J371" s="21"/>
    </row>
    <row r="372" spans="5:10">
      <c r="E372" s="21"/>
      <c r="F372" s="17"/>
      <c r="G372" s="21"/>
      <c r="H372" s="21"/>
      <c r="I372" s="21"/>
      <c r="J372" s="21"/>
    </row>
    <row r="373" spans="5:10">
      <c r="E373" s="21"/>
      <c r="F373" s="17"/>
      <c r="G373" s="21"/>
      <c r="H373" s="21"/>
      <c r="I373" s="21"/>
      <c r="J373" s="21"/>
    </row>
    <row r="374" spans="5:10">
      <c r="E374" s="21"/>
      <c r="F374" s="17"/>
      <c r="G374" s="21"/>
      <c r="H374" s="21"/>
      <c r="I374" s="21"/>
      <c r="J374" s="21"/>
    </row>
    <row r="375" spans="5:10">
      <c r="E375" s="21"/>
      <c r="F375" s="17"/>
      <c r="G375" s="21"/>
      <c r="H375" s="21"/>
      <c r="I375" s="21"/>
      <c r="J375" s="21"/>
    </row>
    <row r="376" spans="5:10">
      <c r="E376" s="21"/>
      <c r="F376" s="17"/>
      <c r="G376" s="21"/>
      <c r="H376" s="21"/>
      <c r="I376" s="21"/>
      <c r="J376" s="21"/>
    </row>
    <row r="377" spans="5:10">
      <c r="E377" s="21"/>
      <c r="F377" s="17"/>
      <c r="G377" s="21"/>
      <c r="H377" s="21"/>
      <c r="I377" s="21"/>
      <c r="J377" s="21"/>
    </row>
    <row r="378" spans="5:10">
      <c r="E378" s="21"/>
      <c r="F378" s="17"/>
      <c r="G378" s="21"/>
      <c r="H378" s="21"/>
      <c r="I378" s="21"/>
      <c r="J378" s="21"/>
    </row>
    <row r="379" spans="5:10">
      <c r="E379" s="21"/>
      <c r="F379" s="17"/>
      <c r="G379" s="21"/>
      <c r="H379" s="21"/>
      <c r="I379" s="21"/>
      <c r="J379" s="21"/>
    </row>
    <row r="380" spans="5:10">
      <c r="E380" s="21"/>
      <c r="F380" s="17"/>
      <c r="G380" s="21"/>
      <c r="H380" s="21"/>
      <c r="I380" s="21"/>
      <c r="J380" s="21"/>
    </row>
    <row r="381" spans="5:10">
      <c r="E381" s="21"/>
      <c r="F381" s="17"/>
      <c r="G381" s="21"/>
      <c r="H381" s="21"/>
      <c r="I381" s="21"/>
      <c r="J381" s="21"/>
    </row>
    <row r="382" spans="5:10">
      <c r="E382" s="21"/>
      <c r="F382" s="17"/>
      <c r="G382" s="21"/>
      <c r="H382" s="21"/>
      <c r="I382" s="21"/>
      <c r="J382" s="21"/>
    </row>
    <row r="383" spans="5:10">
      <c r="E383" s="21"/>
      <c r="F383" s="17"/>
      <c r="G383" s="21"/>
      <c r="H383" s="21"/>
      <c r="I383" s="21"/>
      <c r="J383" s="21"/>
    </row>
    <row r="384" spans="5:10">
      <c r="E384" s="21"/>
      <c r="F384" s="17"/>
      <c r="G384" s="21"/>
      <c r="H384" s="21"/>
      <c r="I384" s="21"/>
      <c r="J384" s="21"/>
    </row>
    <row r="385" spans="5:10">
      <c r="E385" s="21"/>
      <c r="F385" s="17"/>
      <c r="G385" s="21"/>
      <c r="H385" s="21"/>
      <c r="I385" s="21"/>
      <c r="J385" s="21"/>
    </row>
    <row r="386" spans="5:10">
      <c r="E386" s="21"/>
      <c r="F386" s="17"/>
      <c r="G386" s="21"/>
      <c r="H386" s="21"/>
      <c r="I386" s="21"/>
      <c r="J386" s="21"/>
    </row>
    <row r="387" spans="5:10">
      <c r="E387" s="21"/>
      <c r="F387" s="17"/>
      <c r="G387" s="21"/>
      <c r="H387" s="21"/>
      <c r="I387" s="21"/>
      <c r="J387" s="21"/>
    </row>
    <row r="388" spans="5:10">
      <c r="E388" s="21"/>
      <c r="F388" s="17"/>
      <c r="G388" s="21"/>
      <c r="H388" s="21"/>
      <c r="I388" s="21"/>
      <c r="J388" s="21"/>
    </row>
    <row r="389" spans="5:10">
      <c r="E389" s="21"/>
      <c r="F389" s="17"/>
      <c r="G389" s="21"/>
      <c r="H389" s="21"/>
      <c r="I389" s="21"/>
      <c r="J389" s="21"/>
    </row>
    <row r="390" spans="5:10">
      <c r="E390" s="21"/>
      <c r="F390" s="17"/>
      <c r="G390" s="21"/>
      <c r="H390" s="21"/>
      <c r="I390" s="21"/>
      <c r="J390" s="21"/>
    </row>
    <row r="391" spans="5:10">
      <c r="E391" s="21"/>
      <c r="F391" s="17"/>
      <c r="G391" s="21"/>
      <c r="H391" s="21"/>
      <c r="I391" s="21"/>
      <c r="J391" s="21"/>
    </row>
    <row r="392" spans="5:10">
      <c r="E392" s="21"/>
      <c r="F392" s="17"/>
      <c r="G392" s="21"/>
      <c r="H392" s="21"/>
      <c r="I392" s="21"/>
      <c r="J392" s="21"/>
    </row>
    <row r="393" spans="5:10">
      <c r="E393" s="21"/>
      <c r="F393" s="17"/>
      <c r="G393" s="21"/>
      <c r="H393" s="21"/>
      <c r="I393" s="21"/>
      <c r="J393" s="21"/>
    </row>
    <row r="394" spans="5:10">
      <c r="E394" s="21"/>
      <c r="F394" s="17"/>
      <c r="G394" s="21"/>
      <c r="H394" s="21"/>
      <c r="I394" s="21"/>
      <c r="J394" s="21"/>
    </row>
    <row r="395" spans="5:10">
      <c r="E395" s="21"/>
      <c r="F395" s="17"/>
      <c r="G395" s="21"/>
      <c r="H395" s="21"/>
      <c r="I395" s="21"/>
      <c r="J395" s="21"/>
    </row>
    <row r="396" spans="5:10">
      <c r="E396" s="21"/>
      <c r="F396" s="17"/>
      <c r="G396" s="21"/>
      <c r="H396" s="21"/>
      <c r="I396" s="21"/>
      <c r="J396" s="21"/>
    </row>
    <row r="397" spans="5:10">
      <c r="E397" s="21"/>
      <c r="F397" s="17"/>
      <c r="G397" s="21"/>
      <c r="H397" s="21"/>
      <c r="I397" s="21"/>
      <c r="J397" s="21"/>
    </row>
    <row r="398" spans="5:10">
      <c r="E398" s="21"/>
      <c r="F398" s="17"/>
      <c r="G398" s="21"/>
      <c r="H398" s="21"/>
      <c r="I398" s="21"/>
      <c r="J398" s="21"/>
    </row>
    <row r="399" spans="5:10">
      <c r="E399" s="21"/>
      <c r="F399" s="17"/>
      <c r="G399" s="21"/>
      <c r="H399" s="21"/>
      <c r="I399" s="21"/>
      <c r="J399" s="21"/>
    </row>
    <row r="400" spans="5:10">
      <c r="E400" s="21"/>
      <c r="F400" s="17"/>
      <c r="G400" s="21"/>
      <c r="H400" s="21"/>
      <c r="I400" s="21"/>
      <c r="J400" s="21"/>
    </row>
    <row r="401" spans="5:10">
      <c r="E401" s="21"/>
      <c r="F401" s="17"/>
      <c r="G401" s="21"/>
      <c r="H401" s="21"/>
      <c r="I401" s="21"/>
      <c r="J401" s="21"/>
    </row>
    <row r="402" spans="5:10">
      <c r="E402" s="21"/>
      <c r="F402" s="17"/>
      <c r="G402" s="21"/>
      <c r="H402" s="21"/>
      <c r="I402" s="21"/>
      <c r="J402" s="21"/>
    </row>
    <row r="403" spans="5:10">
      <c r="E403" s="21"/>
      <c r="F403" s="17"/>
      <c r="G403" s="21"/>
      <c r="H403" s="21"/>
      <c r="I403" s="21"/>
      <c r="J403" s="21"/>
    </row>
    <row r="404" spans="5:10">
      <c r="E404" s="21"/>
      <c r="F404" s="17"/>
      <c r="G404" s="21"/>
      <c r="H404" s="21"/>
      <c r="I404" s="21"/>
      <c r="J404" s="21"/>
    </row>
    <row r="405" spans="5:10">
      <c r="E405" s="21"/>
      <c r="F405" s="17"/>
      <c r="G405" s="21"/>
      <c r="H405" s="21"/>
      <c r="I405" s="21"/>
      <c r="J405" s="21"/>
    </row>
    <row r="406" spans="5:10">
      <c r="E406" s="21"/>
      <c r="F406" s="17"/>
      <c r="G406" s="21"/>
      <c r="H406" s="21"/>
      <c r="I406" s="21"/>
      <c r="J406" s="21"/>
    </row>
    <row r="407" spans="5:10">
      <c r="E407" s="21"/>
      <c r="F407" s="17"/>
      <c r="G407" s="21"/>
      <c r="H407" s="21"/>
      <c r="I407" s="21"/>
      <c r="J407" s="21"/>
    </row>
    <row r="408" spans="5:10">
      <c r="E408" s="21"/>
      <c r="F408" s="17"/>
      <c r="G408" s="21"/>
      <c r="H408" s="21"/>
      <c r="I408" s="21"/>
      <c r="J408" s="21"/>
    </row>
    <row r="409" spans="5:10">
      <c r="E409" s="21"/>
      <c r="F409" s="17"/>
      <c r="G409" s="21"/>
      <c r="H409" s="21"/>
      <c r="I409" s="21"/>
      <c r="J409" s="21"/>
    </row>
    <row r="410" spans="5:10">
      <c r="E410" s="21"/>
      <c r="F410" s="17"/>
      <c r="G410" s="21"/>
      <c r="H410" s="21"/>
      <c r="I410" s="21"/>
      <c r="J410" s="21"/>
    </row>
    <row r="411" spans="5:10">
      <c r="E411" s="21"/>
      <c r="F411" s="17"/>
      <c r="G411" s="21"/>
      <c r="H411" s="21"/>
      <c r="I411" s="21"/>
      <c r="J411" s="21"/>
    </row>
    <row r="412" spans="5:10">
      <c r="E412" s="21"/>
      <c r="F412" s="17"/>
      <c r="G412" s="21"/>
      <c r="H412" s="21"/>
      <c r="I412" s="21"/>
      <c r="J412" s="21"/>
    </row>
    <row r="413" spans="5:10">
      <c r="E413" s="21"/>
      <c r="F413" s="17"/>
      <c r="G413" s="21"/>
      <c r="H413" s="21"/>
      <c r="I413" s="21"/>
      <c r="J413" s="21"/>
    </row>
    <row r="414" spans="5:10">
      <c r="E414" s="21"/>
      <c r="F414" s="17"/>
      <c r="G414" s="21"/>
      <c r="H414" s="21"/>
      <c r="I414" s="21"/>
      <c r="J414" s="21"/>
    </row>
    <row r="415" spans="5:10">
      <c r="E415" s="21"/>
      <c r="F415" s="17"/>
      <c r="G415" s="21"/>
      <c r="H415" s="21"/>
      <c r="I415" s="21"/>
      <c r="J415" s="21"/>
    </row>
    <row r="416" spans="5:10">
      <c r="E416" s="21"/>
      <c r="F416" s="17"/>
      <c r="G416" s="21"/>
      <c r="H416" s="21"/>
      <c r="I416" s="21"/>
      <c r="J416" s="21"/>
    </row>
    <row r="417" spans="5:10">
      <c r="E417" s="21"/>
      <c r="F417" s="17"/>
      <c r="G417" s="21"/>
      <c r="H417" s="21"/>
      <c r="I417" s="21"/>
      <c r="J417" s="21"/>
    </row>
    <row r="418" spans="5:10">
      <c r="E418" s="21"/>
      <c r="F418" s="17"/>
      <c r="G418" s="21"/>
      <c r="H418" s="21"/>
      <c r="I418" s="21"/>
      <c r="J418" s="21"/>
    </row>
    <row r="419" spans="5:10">
      <c r="E419" s="21"/>
      <c r="F419" s="17"/>
      <c r="G419" s="21"/>
      <c r="H419" s="21"/>
      <c r="I419" s="21"/>
      <c r="J419" s="21"/>
    </row>
    <row r="420" spans="5:10">
      <c r="E420" s="21"/>
      <c r="F420" s="17"/>
      <c r="G420" s="21"/>
      <c r="H420" s="21"/>
      <c r="I420" s="21"/>
      <c r="J420" s="21"/>
    </row>
    <row r="421" spans="5:10">
      <c r="E421" s="21"/>
      <c r="F421" s="17"/>
      <c r="G421" s="21"/>
      <c r="H421" s="21"/>
      <c r="I421" s="21"/>
      <c r="J421" s="21"/>
    </row>
    <row r="422" spans="5:10">
      <c r="E422" s="21"/>
      <c r="F422" s="17"/>
      <c r="G422" s="21"/>
      <c r="H422" s="21"/>
      <c r="I422" s="21"/>
      <c r="J422" s="21"/>
    </row>
    <row r="423" spans="5:10">
      <c r="E423" s="21"/>
      <c r="F423" s="17"/>
      <c r="G423" s="21"/>
      <c r="H423" s="21"/>
      <c r="I423" s="21"/>
      <c r="J423" s="21"/>
    </row>
    <row r="424" spans="5:10">
      <c r="E424" s="21"/>
      <c r="F424" s="17"/>
      <c r="G424" s="21"/>
      <c r="H424" s="21"/>
      <c r="I424" s="21"/>
      <c r="J424" s="21"/>
    </row>
    <row r="425" spans="5:10">
      <c r="E425" s="21"/>
      <c r="F425" s="17"/>
      <c r="G425" s="21"/>
      <c r="H425" s="21"/>
      <c r="I425" s="21"/>
      <c r="J425" s="21"/>
    </row>
    <row r="426" spans="5:10">
      <c r="E426" s="21"/>
      <c r="F426" s="17"/>
      <c r="G426" s="21"/>
      <c r="H426" s="21"/>
      <c r="I426" s="21"/>
      <c r="J426" s="21"/>
    </row>
    <row r="427" spans="5:10">
      <c r="E427" s="21"/>
      <c r="F427" s="17"/>
      <c r="G427" s="21"/>
      <c r="H427" s="21"/>
      <c r="I427" s="21"/>
      <c r="J427" s="21"/>
    </row>
    <row r="428" spans="5:10">
      <c r="E428" s="21"/>
      <c r="F428" s="17"/>
      <c r="G428" s="21"/>
      <c r="H428" s="21"/>
      <c r="I428" s="21"/>
      <c r="J428" s="21"/>
    </row>
    <row r="429" spans="5:10">
      <c r="E429" s="21"/>
      <c r="F429" s="17"/>
      <c r="G429" s="21"/>
      <c r="H429" s="21"/>
      <c r="I429" s="21"/>
      <c r="J429" s="21"/>
    </row>
    <row r="430" spans="5:10">
      <c r="E430" s="21"/>
      <c r="F430" s="17"/>
      <c r="G430" s="21"/>
      <c r="H430" s="21"/>
      <c r="I430" s="21"/>
      <c r="J430" s="21"/>
    </row>
    <row r="431" spans="5:10">
      <c r="E431" s="21"/>
      <c r="F431" s="17"/>
      <c r="G431" s="21"/>
      <c r="H431" s="21"/>
      <c r="I431" s="21"/>
      <c r="J431" s="21"/>
    </row>
    <row r="432" spans="5: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sheetData>
  <dataConsolidate/>
  <mergeCells count="48">
    <mergeCell ref="H270:H271"/>
    <mergeCell ref="I270:I271"/>
    <mergeCell ref="A272:B272"/>
    <mergeCell ref="A270:B271"/>
    <mergeCell ref="C270:D271"/>
    <mergeCell ref="E270:E271"/>
    <mergeCell ref="F270:F271"/>
    <mergeCell ref="G270:G271"/>
    <mergeCell ref="Z170:AB170"/>
    <mergeCell ref="Z171:AG171"/>
    <mergeCell ref="B190:D190"/>
    <mergeCell ref="B195:D195"/>
    <mergeCell ref="B199:D199"/>
    <mergeCell ref="B6:D6"/>
    <mergeCell ref="A1:J1"/>
    <mergeCell ref="A2:J2"/>
    <mergeCell ref="B3:D3"/>
    <mergeCell ref="B4:D4"/>
    <mergeCell ref="B5:D5"/>
    <mergeCell ref="Z167:AG167"/>
    <mergeCell ref="AH120:AO120"/>
    <mergeCell ref="B7:D7"/>
    <mergeCell ref="A9:A11"/>
    <mergeCell ref="B9:B10"/>
    <mergeCell ref="C9:C10"/>
    <mergeCell ref="A13:J13"/>
    <mergeCell ref="T15:X15"/>
    <mergeCell ref="Z120:AF120"/>
    <mergeCell ref="AH123:AJ123"/>
    <mergeCell ref="S160:U161"/>
    <mergeCell ref="T69:X69"/>
    <mergeCell ref="T95:X95"/>
    <mergeCell ref="T120:X120"/>
    <mergeCell ref="M165:T165"/>
    <mergeCell ref="M166:O166"/>
    <mergeCell ref="M167:O167"/>
    <mergeCell ref="B203:D203"/>
    <mergeCell ref="B207:D207"/>
    <mergeCell ref="A266:B266"/>
    <mergeCell ref="A267:B267"/>
    <mergeCell ref="B217:D217"/>
    <mergeCell ref="L257:R258"/>
    <mergeCell ref="B264:D264"/>
    <mergeCell ref="B225:C225"/>
    <mergeCell ref="B226:C226"/>
    <mergeCell ref="B227:C227"/>
    <mergeCell ref="B237:D237"/>
    <mergeCell ref="B255:D255"/>
  </mergeCells>
  <dataValidations count="3">
    <dataValidation type="list" allowBlank="1" showInputMessage="1" showErrorMessage="1" sqref="B19 B25 B31 B37 B43 B49 B55 B61 B74 B81 B88 B99 B106 B113 B126 B133 B140 B147 B154 B166 B171 B176 B194 B198 B202 B206 A210:A216 D259:D263 D221:D223 D225:D227 D229:D230 D232:D236 D240 D242:D244 D246:D247 D249:D253" xr:uid="{00000000-0002-0000-2100-000000000000}">
      <formula1>$U$1:$U$3</formula1>
    </dataValidation>
    <dataValidation type="list" allowBlank="1" showInputMessage="1" showErrorMessage="1" promptTitle="College" prompt="Choose college for graduate student.  If tuition is not allowed by sponsor, choose Not Allowed." sqref="C132:C136 C139:C143 C146:C150 C153:C157 C125:C129" xr:uid="{00000000-0002-0000-2100-000001000000}">
      <formula1>$AH$126:$AH$161</formula1>
    </dataValidation>
    <dataValidation allowBlank="1" sqref="B228:B236" xr:uid="{00000000-0002-0000-2100-000002000000}"/>
  </dataValidations>
  <pageMargins left="0.25" right="0.25" top="0.75" bottom="0.75" header="0.3" footer="0.3"/>
  <pageSetup scale="89" fitToHeight="0"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0070C0"/>
  </sheetPr>
  <dimension ref="A1:AF492"/>
  <sheetViews>
    <sheetView topLeftCell="A63" workbookViewId="0">
      <selection activeCell="A124" sqref="A124"/>
    </sheetView>
  </sheetViews>
  <sheetFormatPr defaultRowHeight="13.8"/>
  <cols>
    <col min="1" max="1" width="41" style="726" customWidth="1"/>
    <col min="2" max="2" width="44.5546875" style="726" customWidth="1"/>
    <col min="3" max="3" width="10.77734375" bestFit="1" customWidth="1"/>
    <col min="4" max="7" width="9.88671875" style="726" bestFit="1" customWidth="1"/>
    <col min="8" max="8" width="11.44140625" style="726" customWidth="1"/>
    <col min="9" max="9" width="12" style="726" bestFit="1" customWidth="1"/>
    <col min="10" max="10" width="10.21875" customWidth="1"/>
    <col min="11" max="11" width="8.33203125" style="726" bestFit="1" customWidth="1"/>
    <col min="12" max="12" width="9.77734375" style="726" customWidth="1"/>
    <col min="13" max="19" width="24" style="726" customWidth="1"/>
    <col min="20" max="16384" width="8.88671875" style="726"/>
  </cols>
  <sheetData>
    <row r="1" spans="1:11" ht="15.6">
      <c r="A1" s="723" t="s">
        <v>127</v>
      </c>
      <c r="B1" s="724"/>
      <c r="C1" s="724"/>
      <c r="D1" s="724"/>
      <c r="E1" s="724"/>
      <c r="F1" s="724"/>
      <c r="G1" s="724"/>
      <c r="H1" s="724"/>
      <c r="I1" s="724"/>
      <c r="J1" s="725"/>
    </row>
    <row r="2" spans="1:11">
      <c r="A2" s="727" t="s">
        <v>397</v>
      </c>
      <c r="B2" s="728"/>
      <c r="C2" s="728"/>
      <c r="D2" s="728"/>
      <c r="E2" s="728"/>
      <c r="F2" s="728"/>
      <c r="G2" s="728"/>
      <c r="H2" s="728"/>
      <c r="I2" s="728"/>
      <c r="J2" s="729"/>
    </row>
    <row r="3" spans="1:11">
      <c r="A3" s="730" t="s">
        <v>398</v>
      </c>
      <c r="B3" s="731"/>
      <c r="C3" s="731"/>
      <c r="D3" s="731"/>
      <c r="E3" s="731"/>
      <c r="F3" s="731"/>
      <c r="G3" s="732"/>
      <c r="H3" s="732"/>
      <c r="I3" s="732"/>
      <c r="J3" s="733"/>
    </row>
    <row r="4" spans="1:11">
      <c r="A4" s="730" t="s">
        <v>399</v>
      </c>
      <c r="B4" s="731"/>
      <c r="C4" s="731"/>
      <c r="D4" s="731"/>
      <c r="E4" s="731"/>
      <c r="F4" s="731"/>
      <c r="G4" s="732"/>
      <c r="H4" s="732"/>
      <c r="I4" s="732"/>
      <c r="J4" s="733"/>
    </row>
    <row r="5" spans="1:11">
      <c r="A5" s="734" t="s">
        <v>400</v>
      </c>
      <c r="B5" s="735"/>
      <c r="C5" s="735"/>
      <c r="D5" s="735"/>
      <c r="E5" s="735"/>
      <c r="F5" s="735"/>
      <c r="G5" s="735"/>
      <c r="H5" s="735"/>
      <c r="I5" s="735"/>
      <c r="J5" s="736"/>
    </row>
    <row r="6" spans="1:11" ht="14.4">
      <c r="A6" s="737"/>
      <c r="B6" s="732"/>
      <c r="C6" s="732"/>
      <c r="D6" s="732"/>
      <c r="E6" s="732"/>
      <c r="F6" s="738" t="s">
        <v>401</v>
      </c>
      <c r="G6" s="738" t="s">
        <v>402</v>
      </c>
      <c r="H6" s="738" t="s">
        <v>403</v>
      </c>
      <c r="I6" s="738" t="s">
        <v>404</v>
      </c>
      <c r="J6" s="739" t="s">
        <v>405</v>
      </c>
    </row>
    <row r="7" spans="1:11" ht="14.4" thickBot="1">
      <c r="A7" s="740" t="s">
        <v>406</v>
      </c>
      <c r="B7" s="741"/>
      <c r="C7" s="741"/>
      <c r="D7" s="741"/>
      <c r="E7" s="741"/>
      <c r="F7" s="742">
        <v>1</v>
      </c>
      <c r="G7" s="742">
        <v>1.05</v>
      </c>
      <c r="H7" s="742">
        <v>1.05</v>
      </c>
      <c r="I7" s="742">
        <v>1.05</v>
      </c>
      <c r="J7" s="743">
        <v>1.05</v>
      </c>
    </row>
    <row r="8" spans="1:11">
      <c r="A8" s="744" t="s">
        <v>395</v>
      </c>
      <c r="B8" s="744" t="s">
        <v>396</v>
      </c>
      <c r="C8" s="745" t="s">
        <v>407</v>
      </c>
      <c r="D8" s="746" t="s">
        <v>401</v>
      </c>
      <c r="E8" s="746" t="s">
        <v>402</v>
      </c>
      <c r="F8" s="746" t="s">
        <v>403</v>
      </c>
      <c r="G8" s="746" t="s">
        <v>404</v>
      </c>
      <c r="H8" s="747" t="s">
        <v>405</v>
      </c>
      <c r="I8" s="744" t="s">
        <v>408</v>
      </c>
      <c r="J8" s="748" t="s">
        <v>82</v>
      </c>
      <c r="K8" s="749"/>
    </row>
    <row r="9" spans="1:11">
      <c r="A9" s="750"/>
      <c r="B9" s="751"/>
      <c r="C9" s="752">
        <v>0</v>
      </c>
      <c r="D9" s="753">
        <v>0</v>
      </c>
      <c r="E9" s="753">
        <v>0</v>
      </c>
      <c r="F9" s="753">
        <v>0</v>
      </c>
      <c r="G9" s="753">
        <v>0</v>
      </c>
      <c r="H9" s="753">
        <v>0</v>
      </c>
      <c r="I9" s="754">
        <v>0</v>
      </c>
      <c r="J9" s="755">
        <v>0</v>
      </c>
      <c r="K9" s="756"/>
    </row>
    <row r="10" spans="1:11">
      <c r="A10" s="750" t="s">
        <v>409</v>
      </c>
      <c r="B10" s="757"/>
      <c r="C10" s="752">
        <v>0</v>
      </c>
      <c r="D10" s="753">
        <v>0</v>
      </c>
      <c r="E10" s="753">
        <v>0</v>
      </c>
      <c r="F10" s="753">
        <v>0</v>
      </c>
      <c r="G10" s="753">
        <v>0</v>
      </c>
      <c r="H10" s="753">
        <v>0</v>
      </c>
      <c r="I10" s="758">
        <v>0</v>
      </c>
      <c r="J10" s="755">
        <v>0</v>
      </c>
      <c r="K10" s="756"/>
    </row>
    <row r="11" spans="1:11">
      <c r="A11" s="750" t="s">
        <v>410</v>
      </c>
      <c r="B11" s="759" t="s">
        <v>411</v>
      </c>
      <c r="C11" s="760">
        <f t="shared" ref="C11:C74" si="0">$J11*24</f>
        <v>19632</v>
      </c>
      <c r="D11" s="761">
        <f>(C11/6)*$F$7</f>
        <v>3272</v>
      </c>
      <c r="E11" s="762">
        <f>D11*$G$7</f>
        <v>3435.6000000000004</v>
      </c>
      <c r="F11" s="762">
        <f>E11*$H$7</f>
        <v>3607.3800000000006</v>
      </c>
      <c r="G11" s="762">
        <f>F11*$I$7</f>
        <v>3787.7490000000007</v>
      </c>
      <c r="H11" s="762">
        <f>G11*$J$7</f>
        <v>3977.1364500000009</v>
      </c>
      <c r="I11" s="763">
        <v>7366.01</v>
      </c>
      <c r="J11" s="764">
        <f t="shared" ref="J11:J74" si="1">ROUND(I11/9,0)</f>
        <v>818</v>
      </c>
      <c r="K11" s="765"/>
    </row>
    <row r="12" spans="1:11">
      <c r="A12" s="766" t="s">
        <v>410</v>
      </c>
      <c r="B12" s="759" t="s">
        <v>412</v>
      </c>
      <c r="C12" s="760">
        <f t="shared" si="0"/>
        <v>26136</v>
      </c>
      <c r="D12" s="761">
        <f t="shared" ref="D12:D75" si="2">(C12/6)*$F$7</f>
        <v>4356</v>
      </c>
      <c r="E12" s="762">
        <f t="shared" ref="E12:E75" si="3">D12*$G$7</f>
        <v>4573.8</v>
      </c>
      <c r="F12" s="762">
        <f t="shared" ref="F12:F75" si="4">E12*$H$7</f>
        <v>4802.4900000000007</v>
      </c>
      <c r="G12" s="762">
        <f t="shared" ref="G12:G75" si="5">F12*$I$7</f>
        <v>5042.6145000000006</v>
      </c>
      <c r="H12" s="762">
        <f t="shared" ref="H12:H75" si="6">G12*$J$7</f>
        <v>5294.7452250000006</v>
      </c>
      <c r="I12" s="763">
        <v>9801.01</v>
      </c>
      <c r="J12" s="764">
        <f t="shared" si="1"/>
        <v>1089</v>
      </c>
      <c r="K12" s="765"/>
    </row>
    <row r="13" spans="1:11">
      <c r="A13" s="766" t="s">
        <v>410</v>
      </c>
      <c r="B13" s="759" t="s">
        <v>413</v>
      </c>
      <c r="C13" s="760">
        <f t="shared" si="0"/>
        <v>16800</v>
      </c>
      <c r="D13" s="761">
        <f t="shared" si="2"/>
        <v>2800</v>
      </c>
      <c r="E13" s="762">
        <f t="shared" si="3"/>
        <v>2940</v>
      </c>
      <c r="F13" s="762">
        <f t="shared" si="4"/>
        <v>3087</v>
      </c>
      <c r="G13" s="762">
        <f t="shared" si="5"/>
        <v>3241.3500000000004</v>
      </c>
      <c r="H13" s="762">
        <f t="shared" si="6"/>
        <v>3403.4175000000005</v>
      </c>
      <c r="I13" s="763">
        <v>6301.01</v>
      </c>
      <c r="J13" s="764">
        <f t="shared" si="1"/>
        <v>700</v>
      </c>
      <c r="K13" s="765"/>
    </row>
    <row r="14" spans="1:11">
      <c r="A14" s="766" t="s">
        <v>410</v>
      </c>
      <c r="B14" s="759" t="s">
        <v>414</v>
      </c>
      <c r="C14" s="760">
        <f t="shared" si="0"/>
        <v>12792</v>
      </c>
      <c r="D14" s="761">
        <f t="shared" si="2"/>
        <v>2132</v>
      </c>
      <c r="E14" s="762">
        <f t="shared" si="3"/>
        <v>2238.6</v>
      </c>
      <c r="F14" s="762">
        <f t="shared" si="4"/>
        <v>2350.5300000000002</v>
      </c>
      <c r="G14" s="762">
        <f t="shared" si="5"/>
        <v>2468.0565000000001</v>
      </c>
      <c r="H14" s="762">
        <f t="shared" si="6"/>
        <v>2591.4593250000003</v>
      </c>
      <c r="I14" s="763">
        <v>4801.01</v>
      </c>
      <c r="J14" s="764">
        <f t="shared" si="1"/>
        <v>533</v>
      </c>
      <c r="K14" s="765"/>
    </row>
    <row r="15" spans="1:11">
      <c r="A15" s="750" t="s">
        <v>415</v>
      </c>
      <c r="B15" s="759" t="s">
        <v>416</v>
      </c>
      <c r="C15" s="760">
        <f t="shared" si="0"/>
        <v>15504</v>
      </c>
      <c r="D15" s="761">
        <f t="shared" si="2"/>
        <v>2584</v>
      </c>
      <c r="E15" s="762">
        <f t="shared" si="3"/>
        <v>2713.2000000000003</v>
      </c>
      <c r="F15" s="762">
        <f t="shared" si="4"/>
        <v>2848.8600000000006</v>
      </c>
      <c r="G15" s="762">
        <f t="shared" si="5"/>
        <v>2991.3030000000008</v>
      </c>
      <c r="H15" s="762">
        <f t="shared" si="6"/>
        <v>3140.8681500000012</v>
      </c>
      <c r="I15" s="763">
        <v>5810.01</v>
      </c>
      <c r="J15" s="764">
        <f t="shared" si="1"/>
        <v>646</v>
      </c>
      <c r="K15" s="765"/>
    </row>
    <row r="16" spans="1:11">
      <c r="A16" s="766" t="s">
        <v>415</v>
      </c>
      <c r="B16" s="759" t="s">
        <v>417</v>
      </c>
      <c r="C16" s="760">
        <f t="shared" si="0"/>
        <v>15216</v>
      </c>
      <c r="D16" s="761">
        <f t="shared" si="2"/>
        <v>2536</v>
      </c>
      <c r="E16" s="762">
        <f t="shared" si="3"/>
        <v>2662.8</v>
      </c>
      <c r="F16" s="762">
        <f t="shared" si="4"/>
        <v>2795.9400000000005</v>
      </c>
      <c r="G16" s="762">
        <f t="shared" si="5"/>
        <v>2935.7370000000005</v>
      </c>
      <c r="H16" s="762">
        <f t="shared" si="6"/>
        <v>3082.5238500000005</v>
      </c>
      <c r="I16" s="763">
        <v>5710.01</v>
      </c>
      <c r="J16" s="764">
        <f t="shared" si="1"/>
        <v>634</v>
      </c>
      <c r="K16" s="765"/>
    </row>
    <row r="17" spans="1:11">
      <c r="A17" s="750" t="s">
        <v>418</v>
      </c>
      <c r="B17" s="759" t="s">
        <v>419</v>
      </c>
      <c r="C17" s="760">
        <f t="shared" si="0"/>
        <v>21336</v>
      </c>
      <c r="D17" s="761">
        <f t="shared" si="2"/>
        <v>3556</v>
      </c>
      <c r="E17" s="762">
        <f t="shared" si="3"/>
        <v>3733.8</v>
      </c>
      <c r="F17" s="762">
        <f t="shared" si="4"/>
        <v>3920.4900000000002</v>
      </c>
      <c r="G17" s="762">
        <f t="shared" si="5"/>
        <v>4116.5145000000002</v>
      </c>
      <c r="H17" s="762">
        <f t="shared" si="6"/>
        <v>4322.3402250000008</v>
      </c>
      <c r="I17" s="763">
        <v>8000.01</v>
      </c>
      <c r="J17" s="764">
        <f t="shared" si="1"/>
        <v>889</v>
      </c>
      <c r="K17" s="765"/>
    </row>
    <row r="18" spans="1:11">
      <c r="A18" s="766" t="s">
        <v>418</v>
      </c>
      <c r="B18" s="759" t="s">
        <v>420</v>
      </c>
      <c r="C18" s="760">
        <f t="shared" si="0"/>
        <v>24000</v>
      </c>
      <c r="D18" s="761">
        <f t="shared" si="2"/>
        <v>4000</v>
      </c>
      <c r="E18" s="762">
        <f t="shared" si="3"/>
        <v>4200</v>
      </c>
      <c r="F18" s="762">
        <f t="shared" si="4"/>
        <v>4410</v>
      </c>
      <c r="G18" s="762">
        <f t="shared" si="5"/>
        <v>4630.5</v>
      </c>
      <c r="H18" s="762">
        <f t="shared" si="6"/>
        <v>4862.0250000000005</v>
      </c>
      <c r="I18" s="763">
        <v>9000.01</v>
      </c>
      <c r="J18" s="764">
        <f t="shared" si="1"/>
        <v>1000</v>
      </c>
      <c r="K18" s="765"/>
    </row>
    <row r="19" spans="1:11">
      <c r="A19" s="766" t="s">
        <v>418</v>
      </c>
      <c r="B19" s="759" t="s">
        <v>421</v>
      </c>
      <c r="C19" s="760">
        <f t="shared" si="0"/>
        <v>19992</v>
      </c>
      <c r="D19" s="761">
        <f t="shared" si="2"/>
        <v>3332</v>
      </c>
      <c r="E19" s="762">
        <f t="shared" si="3"/>
        <v>3498.6000000000004</v>
      </c>
      <c r="F19" s="762">
        <f t="shared" si="4"/>
        <v>3673.5300000000007</v>
      </c>
      <c r="G19" s="762">
        <f t="shared" si="5"/>
        <v>3857.2065000000007</v>
      </c>
      <c r="H19" s="762">
        <f t="shared" si="6"/>
        <v>4050.0668250000008</v>
      </c>
      <c r="I19" s="763">
        <v>7500.01</v>
      </c>
      <c r="J19" s="764">
        <f t="shared" si="1"/>
        <v>833</v>
      </c>
      <c r="K19" s="765"/>
    </row>
    <row r="20" spans="1:11">
      <c r="A20" s="766" t="s">
        <v>418</v>
      </c>
      <c r="B20" s="759" t="s">
        <v>422</v>
      </c>
      <c r="C20" s="760">
        <f t="shared" si="0"/>
        <v>19992</v>
      </c>
      <c r="D20" s="761">
        <f t="shared" si="2"/>
        <v>3332</v>
      </c>
      <c r="E20" s="762">
        <f t="shared" si="3"/>
        <v>3498.6000000000004</v>
      </c>
      <c r="F20" s="762">
        <f t="shared" si="4"/>
        <v>3673.5300000000007</v>
      </c>
      <c r="G20" s="762">
        <f t="shared" si="5"/>
        <v>3857.2065000000007</v>
      </c>
      <c r="H20" s="762">
        <f t="shared" si="6"/>
        <v>4050.0668250000008</v>
      </c>
      <c r="I20" s="763">
        <v>7500.01</v>
      </c>
      <c r="J20" s="764">
        <f t="shared" si="1"/>
        <v>833</v>
      </c>
      <c r="K20" s="765"/>
    </row>
    <row r="21" spans="1:11">
      <c r="A21" s="766" t="s">
        <v>418</v>
      </c>
      <c r="B21" s="759" t="s">
        <v>423</v>
      </c>
      <c r="C21" s="760">
        <f t="shared" si="0"/>
        <v>10656</v>
      </c>
      <c r="D21" s="761">
        <f t="shared" si="2"/>
        <v>1776</v>
      </c>
      <c r="E21" s="762">
        <f t="shared" si="3"/>
        <v>1864.8000000000002</v>
      </c>
      <c r="F21" s="762">
        <f t="shared" si="4"/>
        <v>1958.0400000000002</v>
      </c>
      <c r="G21" s="762">
        <f t="shared" si="5"/>
        <v>2055.9420000000005</v>
      </c>
      <c r="H21" s="762">
        <f t="shared" si="6"/>
        <v>2158.7391000000007</v>
      </c>
      <c r="I21" s="763">
        <v>4000.01</v>
      </c>
      <c r="J21" s="764">
        <f t="shared" si="1"/>
        <v>444</v>
      </c>
      <c r="K21" s="765"/>
    </row>
    <row r="22" spans="1:11">
      <c r="A22" s="750" t="s">
        <v>424</v>
      </c>
      <c r="B22" s="759" t="s">
        <v>425</v>
      </c>
      <c r="C22" s="760">
        <f t="shared" si="0"/>
        <v>13776</v>
      </c>
      <c r="D22" s="761">
        <f t="shared" si="2"/>
        <v>2296</v>
      </c>
      <c r="E22" s="762">
        <f t="shared" si="3"/>
        <v>2410.8000000000002</v>
      </c>
      <c r="F22" s="762">
        <f t="shared" si="4"/>
        <v>2531.34</v>
      </c>
      <c r="G22" s="762">
        <f t="shared" si="5"/>
        <v>2657.9070000000002</v>
      </c>
      <c r="H22" s="762">
        <f t="shared" si="6"/>
        <v>2790.8023500000004</v>
      </c>
      <c r="I22" s="763">
        <v>5170.01</v>
      </c>
      <c r="J22" s="764">
        <f t="shared" si="1"/>
        <v>574</v>
      </c>
      <c r="K22" s="765"/>
    </row>
    <row r="23" spans="1:11">
      <c r="A23" s="766" t="s">
        <v>424</v>
      </c>
      <c r="B23" s="759" t="s">
        <v>426</v>
      </c>
      <c r="C23" s="760">
        <f t="shared" si="0"/>
        <v>31200</v>
      </c>
      <c r="D23" s="761">
        <f t="shared" si="2"/>
        <v>5200</v>
      </c>
      <c r="E23" s="762">
        <f t="shared" si="3"/>
        <v>5460</v>
      </c>
      <c r="F23" s="762">
        <f t="shared" si="4"/>
        <v>5733</v>
      </c>
      <c r="G23" s="762">
        <f t="shared" si="5"/>
        <v>6019.6500000000005</v>
      </c>
      <c r="H23" s="762">
        <f t="shared" si="6"/>
        <v>6320.6325000000006</v>
      </c>
      <c r="I23" s="763">
        <v>11700</v>
      </c>
      <c r="J23" s="764">
        <f t="shared" si="1"/>
        <v>1300</v>
      </c>
      <c r="K23" s="765"/>
    </row>
    <row r="24" spans="1:11">
      <c r="A24" s="750" t="s">
        <v>427</v>
      </c>
      <c r="B24" s="759" t="s">
        <v>428</v>
      </c>
      <c r="C24" s="760">
        <f t="shared" si="0"/>
        <v>23952</v>
      </c>
      <c r="D24" s="761">
        <f t="shared" si="2"/>
        <v>3992</v>
      </c>
      <c r="E24" s="762">
        <f t="shared" si="3"/>
        <v>4191.6000000000004</v>
      </c>
      <c r="F24" s="762">
        <f t="shared" si="4"/>
        <v>4401.18</v>
      </c>
      <c r="G24" s="762">
        <f t="shared" si="5"/>
        <v>4621.2390000000005</v>
      </c>
      <c r="H24" s="762">
        <f t="shared" si="6"/>
        <v>4852.3009500000007</v>
      </c>
      <c r="I24" s="763">
        <v>8981.01</v>
      </c>
      <c r="J24" s="764">
        <f t="shared" si="1"/>
        <v>998</v>
      </c>
      <c r="K24" s="765"/>
    </row>
    <row r="25" spans="1:11">
      <c r="A25" s="766" t="s">
        <v>427</v>
      </c>
      <c r="B25" s="759" t="s">
        <v>429</v>
      </c>
      <c r="C25" s="760">
        <f t="shared" si="0"/>
        <v>56208</v>
      </c>
      <c r="D25" s="761">
        <f t="shared" si="2"/>
        <v>9368</v>
      </c>
      <c r="E25" s="762">
        <f t="shared" si="3"/>
        <v>9836.4</v>
      </c>
      <c r="F25" s="762">
        <f t="shared" si="4"/>
        <v>10328.219999999999</v>
      </c>
      <c r="G25" s="762">
        <f t="shared" si="5"/>
        <v>10844.630999999999</v>
      </c>
      <c r="H25" s="762">
        <f t="shared" si="6"/>
        <v>11386.86255</v>
      </c>
      <c r="I25" s="763">
        <v>21081.01</v>
      </c>
      <c r="J25" s="764">
        <f t="shared" si="1"/>
        <v>2342</v>
      </c>
      <c r="K25" s="765"/>
    </row>
    <row r="26" spans="1:11">
      <c r="A26" s="766" t="s">
        <v>427</v>
      </c>
      <c r="B26" s="759" t="s">
        <v>430</v>
      </c>
      <c r="C26" s="760">
        <f t="shared" si="0"/>
        <v>30072</v>
      </c>
      <c r="D26" s="761">
        <f t="shared" si="2"/>
        <v>5012</v>
      </c>
      <c r="E26" s="762">
        <f t="shared" si="3"/>
        <v>5262.6</v>
      </c>
      <c r="F26" s="762">
        <f t="shared" si="4"/>
        <v>5525.7300000000005</v>
      </c>
      <c r="G26" s="762">
        <f t="shared" si="5"/>
        <v>5802.0165000000006</v>
      </c>
      <c r="H26" s="762">
        <f t="shared" si="6"/>
        <v>6092.1173250000011</v>
      </c>
      <c r="I26" s="763">
        <v>11281.05</v>
      </c>
      <c r="J26" s="764">
        <f t="shared" si="1"/>
        <v>1253</v>
      </c>
      <c r="K26" s="765"/>
    </row>
    <row r="27" spans="1:11">
      <c r="A27" s="766" t="s">
        <v>427</v>
      </c>
      <c r="B27" s="759" t="s">
        <v>431</v>
      </c>
      <c r="C27" s="760">
        <f t="shared" si="0"/>
        <v>66888</v>
      </c>
      <c r="D27" s="761">
        <f t="shared" si="2"/>
        <v>11148</v>
      </c>
      <c r="E27" s="762">
        <f t="shared" si="3"/>
        <v>11705.4</v>
      </c>
      <c r="F27" s="762">
        <f t="shared" si="4"/>
        <v>12290.67</v>
      </c>
      <c r="G27" s="762">
        <f t="shared" si="5"/>
        <v>12905.203500000001</v>
      </c>
      <c r="H27" s="762">
        <f t="shared" si="6"/>
        <v>13550.463675000003</v>
      </c>
      <c r="I27" s="763">
        <v>25081.01</v>
      </c>
      <c r="J27" s="764">
        <f t="shared" si="1"/>
        <v>2787</v>
      </c>
      <c r="K27" s="765"/>
    </row>
    <row r="28" spans="1:11">
      <c r="A28" s="766" t="s">
        <v>427</v>
      </c>
      <c r="B28" s="759" t="s">
        <v>432</v>
      </c>
      <c r="C28" s="760">
        <f t="shared" si="0"/>
        <v>22080</v>
      </c>
      <c r="D28" s="761">
        <f t="shared" si="2"/>
        <v>3680</v>
      </c>
      <c r="E28" s="762">
        <f t="shared" si="3"/>
        <v>3864</v>
      </c>
      <c r="F28" s="762">
        <f t="shared" si="4"/>
        <v>4057.2000000000003</v>
      </c>
      <c r="G28" s="762">
        <f t="shared" si="5"/>
        <v>4260.0600000000004</v>
      </c>
      <c r="H28" s="762">
        <f t="shared" si="6"/>
        <v>4473.063000000001</v>
      </c>
      <c r="I28" s="763">
        <v>8281.01</v>
      </c>
      <c r="J28" s="764">
        <f t="shared" si="1"/>
        <v>920</v>
      </c>
      <c r="K28" s="765"/>
    </row>
    <row r="29" spans="1:11">
      <c r="A29" s="766" t="s">
        <v>427</v>
      </c>
      <c r="B29" s="759" t="s">
        <v>433</v>
      </c>
      <c r="C29" s="760">
        <f t="shared" si="0"/>
        <v>34656</v>
      </c>
      <c r="D29" s="761">
        <f t="shared" si="2"/>
        <v>5776</v>
      </c>
      <c r="E29" s="762">
        <f t="shared" si="3"/>
        <v>6064.8</v>
      </c>
      <c r="F29" s="762">
        <f t="shared" si="4"/>
        <v>6368.0400000000009</v>
      </c>
      <c r="G29" s="762">
        <f t="shared" si="5"/>
        <v>6686.4420000000009</v>
      </c>
      <c r="H29" s="762">
        <f t="shared" si="6"/>
        <v>7020.7641000000012</v>
      </c>
      <c r="I29" s="763">
        <v>13000</v>
      </c>
      <c r="J29" s="764">
        <f t="shared" si="1"/>
        <v>1444</v>
      </c>
      <c r="K29" s="765"/>
    </row>
    <row r="30" spans="1:11">
      <c r="A30" s="766" t="s">
        <v>427</v>
      </c>
      <c r="B30" s="759" t="s">
        <v>434</v>
      </c>
      <c r="C30" s="760">
        <f t="shared" si="0"/>
        <v>37224</v>
      </c>
      <c r="D30" s="761">
        <f t="shared" si="2"/>
        <v>6204</v>
      </c>
      <c r="E30" s="762">
        <f t="shared" si="3"/>
        <v>6514.2000000000007</v>
      </c>
      <c r="F30" s="762">
        <f t="shared" si="4"/>
        <v>6839.9100000000008</v>
      </c>
      <c r="G30" s="762">
        <f t="shared" si="5"/>
        <v>7181.9055000000008</v>
      </c>
      <c r="H30" s="762">
        <f t="shared" si="6"/>
        <v>7541.0007750000013</v>
      </c>
      <c r="I30" s="763">
        <v>13956.01</v>
      </c>
      <c r="J30" s="764">
        <f t="shared" si="1"/>
        <v>1551</v>
      </c>
      <c r="K30" s="765"/>
    </row>
    <row r="31" spans="1:11">
      <c r="A31" s="766" t="s">
        <v>427</v>
      </c>
      <c r="B31" s="759" t="s">
        <v>435</v>
      </c>
      <c r="C31" s="760">
        <f t="shared" si="0"/>
        <v>25152</v>
      </c>
      <c r="D31" s="761">
        <f t="shared" si="2"/>
        <v>4192</v>
      </c>
      <c r="E31" s="762">
        <f t="shared" si="3"/>
        <v>4401.6000000000004</v>
      </c>
      <c r="F31" s="762">
        <f t="shared" si="4"/>
        <v>4621.68</v>
      </c>
      <c r="G31" s="762">
        <f t="shared" si="5"/>
        <v>4852.7640000000001</v>
      </c>
      <c r="H31" s="762">
        <f t="shared" si="6"/>
        <v>5095.4022000000004</v>
      </c>
      <c r="I31" s="763">
        <v>9431.01</v>
      </c>
      <c r="J31" s="764">
        <f t="shared" si="1"/>
        <v>1048</v>
      </c>
      <c r="K31" s="765"/>
    </row>
    <row r="32" spans="1:11">
      <c r="A32" s="766" t="s">
        <v>427</v>
      </c>
      <c r="B32" s="759" t="s">
        <v>436</v>
      </c>
      <c r="C32" s="760">
        <f t="shared" si="0"/>
        <v>56760</v>
      </c>
      <c r="D32" s="761">
        <f t="shared" si="2"/>
        <v>9460</v>
      </c>
      <c r="E32" s="762">
        <f t="shared" si="3"/>
        <v>9933</v>
      </c>
      <c r="F32" s="762">
        <f t="shared" si="4"/>
        <v>10429.65</v>
      </c>
      <c r="G32" s="762">
        <f t="shared" si="5"/>
        <v>10951.1325</v>
      </c>
      <c r="H32" s="762">
        <f t="shared" si="6"/>
        <v>11498.689125000001</v>
      </c>
      <c r="I32" s="763">
        <v>21281.01</v>
      </c>
      <c r="J32" s="764">
        <f t="shared" si="1"/>
        <v>2365</v>
      </c>
      <c r="K32" s="765"/>
    </row>
    <row r="33" spans="1:11">
      <c r="A33" s="766" t="s">
        <v>427</v>
      </c>
      <c r="B33" s="759" t="s">
        <v>437</v>
      </c>
      <c r="C33" s="760">
        <f t="shared" si="0"/>
        <v>24744</v>
      </c>
      <c r="D33" s="761">
        <f t="shared" si="2"/>
        <v>4124</v>
      </c>
      <c r="E33" s="762">
        <f t="shared" si="3"/>
        <v>4330.2</v>
      </c>
      <c r="F33" s="762">
        <f t="shared" si="4"/>
        <v>4546.71</v>
      </c>
      <c r="G33" s="762">
        <f t="shared" si="5"/>
        <v>4774.0455000000002</v>
      </c>
      <c r="H33" s="762">
        <f t="shared" si="6"/>
        <v>5012.7477750000007</v>
      </c>
      <c r="I33" s="763">
        <v>9281.01</v>
      </c>
      <c r="J33" s="764">
        <f t="shared" si="1"/>
        <v>1031</v>
      </c>
      <c r="K33" s="765"/>
    </row>
    <row r="34" spans="1:11">
      <c r="A34" s="766" t="s">
        <v>427</v>
      </c>
      <c r="B34" s="759" t="s">
        <v>438</v>
      </c>
      <c r="C34" s="760">
        <f t="shared" si="0"/>
        <v>24744</v>
      </c>
      <c r="D34" s="761">
        <f t="shared" si="2"/>
        <v>4124</v>
      </c>
      <c r="E34" s="762">
        <f t="shared" si="3"/>
        <v>4330.2</v>
      </c>
      <c r="F34" s="762">
        <f t="shared" si="4"/>
        <v>4546.71</v>
      </c>
      <c r="G34" s="762">
        <f t="shared" si="5"/>
        <v>4774.0455000000002</v>
      </c>
      <c r="H34" s="762">
        <f t="shared" si="6"/>
        <v>5012.7477750000007</v>
      </c>
      <c r="I34" s="763">
        <v>9281.01</v>
      </c>
      <c r="J34" s="764">
        <f t="shared" si="1"/>
        <v>1031</v>
      </c>
      <c r="K34" s="765"/>
    </row>
    <row r="35" spans="1:11">
      <c r="A35" s="766" t="s">
        <v>427</v>
      </c>
      <c r="B35" s="759" t="s">
        <v>439</v>
      </c>
      <c r="C35" s="760">
        <f t="shared" si="0"/>
        <v>30744</v>
      </c>
      <c r="D35" s="761">
        <f t="shared" si="2"/>
        <v>5124</v>
      </c>
      <c r="E35" s="762">
        <f t="shared" si="3"/>
        <v>5380.2</v>
      </c>
      <c r="F35" s="762">
        <f t="shared" si="4"/>
        <v>5649.21</v>
      </c>
      <c r="G35" s="762">
        <f t="shared" si="5"/>
        <v>5931.6705000000002</v>
      </c>
      <c r="H35" s="762">
        <f t="shared" si="6"/>
        <v>6228.2540250000002</v>
      </c>
      <c r="I35" s="763">
        <v>11531.01</v>
      </c>
      <c r="J35" s="764">
        <f t="shared" si="1"/>
        <v>1281</v>
      </c>
      <c r="K35" s="765"/>
    </row>
    <row r="36" spans="1:11">
      <c r="A36" s="766" t="s">
        <v>427</v>
      </c>
      <c r="B36" s="759" t="s">
        <v>440</v>
      </c>
      <c r="C36" s="760">
        <f t="shared" si="0"/>
        <v>20760</v>
      </c>
      <c r="D36" s="761">
        <f t="shared" si="2"/>
        <v>3460</v>
      </c>
      <c r="E36" s="762">
        <f t="shared" si="3"/>
        <v>3633</v>
      </c>
      <c r="F36" s="762">
        <f t="shared" si="4"/>
        <v>3814.65</v>
      </c>
      <c r="G36" s="762">
        <f t="shared" si="5"/>
        <v>4005.3825000000002</v>
      </c>
      <c r="H36" s="762">
        <f t="shared" si="6"/>
        <v>4205.6516250000004</v>
      </c>
      <c r="I36" s="763">
        <v>7781.01</v>
      </c>
      <c r="J36" s="764">
        <f t="shared" si="1"/>
        <v>865</v>
      </c>
      <c r="K36" s="765"/>
    </row>
    <row r="37" spans="1:11">
      <c r="A37" s="766" t="s">
        <v>427</v>
      </c>
      <c r="B37" s="759" t="s">
        <v>441</v>
      </c>
      <c r="C37" s="760">
        <f t="shared" si="0"/>
        <v>38088</v>
      </c>
      <c r="D37" s="761">
        <f t="shared" si="2"/>
        <v>6348</v>
      </c>
      <c r="E37" s="762">
        <f t="shared" si="3"/>
        <v>6665.4000000000005</v>
      </c>
      <c r="F37" s="762">
        <f t="shared" si="4"/>
        <v>6998.670000000001</v>
      </c>
      <c r="G37" s="762">
        <f t="shared" si="5"/>
        <v>7348.6035000000011</v>
      </c>
      <c r="H37" s="762">
        <f t="shared" si="6"/>
        <v>7716.0336750000015</v>
      </c>
      <c r="I37" s="763">
        <v>14281.01</v>
      </c>
      <c r="J37" s="764">
        <f t="shared" si="1"/>
        <v>1587</v>
      </c>
      <c r="K37" s="765"/>
    </row>
    <row r="38" spans="1:11">
      <c r="A38" s="766" t="s">
        <v>427</v>
      </c>
      <c r="B38" s="759" t="s">
        <v>442</v>
      </c>
      <c r="C38" s="760">
        <f t="shared" si="0"/>
        <v>20760</v>
      </c>
      <c r="D38" s="761">
        <f t="shared" si="2"/>
        <v>3460</v>
      </c>
      <c r="E38" s="762">
        <f t="shared" si="3"/>
        <v>3633</v>
      </c>
      <c r="F38" s="762">
        <f t="shared" si="4"/>
        <v>3814.65</v>
      </c>
      <c r="G38" s="762">
        <f t="shared" si="5"/>
        <v>4005.3825000000002</v>
      </c>
      <c r="H38" s="762">
        <f t="shared" si="6"/>
        <v>4205.6516250000004</v>
      </c>
      <c r="I38" s="763">
        <v>7781.01</v>
      </c>
      <c r="J38" s="764">
        <f t="shared" si="1"/>
        <v>865</v>
      </c>
      <c r="K38" s="765"/>
    </row>
    <row r="39" spans="1:11">
      <c r="A39" s="766" t="s">
        <v>427</v>
      </c>
      <c r="B39" s="759" t="s">
        <v>443</v>
      </c>
      <c r="C39" s="760">
        <f t="shared" si="0"/>
        <v>56760</v>
      </c>
      <c r="D39" s="761">
        <f t="shared" si="2"/>
        <v>9460</v>
      </c>
      <c r="E39" s="762">
        <f t="shared" si="3"/>
        <v>9933</v>
      </c>
      <c r="F39" s="762">
        <f t="shared" si="4"/>
        <v>10429.65</v>
      </c>
      <c r="G39" s="762">
        <f t="shared" si="5"/>
        <v>10951.1325</v>
      </c>
      <c r="H39" s="762">
        <f t="shared" si="6"/>
        <v>11498.689125000001</v>
      </c>
      <c r="I39" s="763">
        <v>21281.01</v>
      </c>
      <c r="J39" s="764">
        <f t="shared" si="1"/>
        <v>2365</v>
      </c>
      <c r="K39" s="765"/>
    </row>
    <row r="40" spans="1:11">
      <c r="A40" s="766" t="s">
        <v>427</v>
      </c>
      <c r="B40" s="759" t="s">
        <v>442</v>
      </c>
      <c r="C40" s="760">
        <f t="shared" si="0"/>
        <v>43416</v>
      </c>
      <c r="D40" s="761">
        <f t="shared" si="2"/>
        <v>7236</v>
      </c>
      <c r="E40" s="762">
        <f t="shared" si="3"/>
        <v>7597.8</v>
      </c>
      <c r="F40" s="762">
        <f t="shared" si="4"/>
        <v>7977.6900000000005</v>
      </c>
      <c r="G40" s="762">
        <f t="shared" si="5"/>
        <v>8376.5745000000006</v>
      </c>
      <c r="H40" s="762">
        <f t="shared" si="6"/>
        <v>8795.4032250000018</v>
      </c>
      <c r="I40" s="763">
        <v>16281.01</v>
      </c>
      <c r="J40" s="764">
        <f t="shared" si="1"/>
        <v>1809</v>
      </c>
      <c r="K40" s="765"/>
    </row>
    <row r="41" spans="1:11">
      <c r="A41" s="766" t="s">
        <v>427</v>
      </c>
      <c r="B41" s="759" t="s">
        <v>444</v>
      </c>
      <c r="C41" s="760">
        <f t="shared" si="0"/>
        <v>25152</v>
      </c>
      <c r="D41" s="761">
        <f t="shared" si="2"/>
        <v>4192</v>
      </c>
      <c r="E41" s="762">
        <f t="shared" si="3"/>
        <v>4401.6000000000004</v>
      </c>
      <c r="F41" s="762">
        <f t="shared" si="4"/>
        <v>4621.68</v>
      </c>
      <c r="G41" s="762">
        <f t="shared" si="5"/>
        <v>4852.7640000000001</v>
      </c>
      <c r="H41" s="762">
        <f t="shared" si="6"/>
        <v>5095.4022000000004</v>
      </c>
      <c r="I41" s="763">
        <v>9431.01</v>
      </c>
      <c r="J41" s="764">
        <f t="shared" si="1"/>
        <v>1048</v>
      </c>
      <c r="K41" s="765"/>
    </row>
    <row r="42" spans="1:11">
      <c r="A42" s="766" t="s">
        <v>427</v>
      </c>
      <c r="B42" s="759" t="s">
        <v>445</v>
      </c>
      <c r="C42" s="760">
        <f t="shared" si="0"/>
        <v>10872</v>
      </c>
      <c r="D42" s="761">
        <f t="shared" si="2"/>
        <v>1812</v>
      </c>
      <c r="E42" s="762">
        <f t="shared" si="3"/>
        <v>1902.6000000000001</v>
      </c>
      <c r="F42" s="762">
        <f t="shared" si="4"/>
        <v>1997.7300000000002</v>
      </c>
      <c r="G42" s="762">
        <f t="shared" si="5"/>
        <v>2097.6165000000005</v>
      </c>
      <c r="H42" s="762">
        <f t="shared" si="6"/>
        <v>2202.4973250000007</v>
      </c>
      <c r="I42" s="763">
        <v>4081.01</v>
      </c>
      <c r="J42" s="764">
        <f t="shared" si="1"/>
        <v>453</v>
      </c>
      <c r="K42" s="765"/>
    </row>
    <row r="43" spans="1:11">
      <c r="A43" s="750" t="s">
        <v>446</v>
      </c>
      <c r="B43" s="757" t="s">
        <v>447</v>
      </c>
      <c r="C43" s="760">
        <f t="shared" si="0"/>
        <v>12072</v>
      </c>
      <c r="D43" s="761">
        <f t="shared" si="2"/>
        <v>2012</v>
      </c>
      <c r="E43" s="762">
        <f t="shared" si="3"/>
        <v>2112.6</v>
      </c>
      <c r="F43" s="762">
        <f t="shared" si="4"/>
        <v>2218.23</v>
      </c>
      <c r="G43" s="762">
        <f t="shared" si="5"/>
        <v>2329.1415000000002</v>
      </c>
      <c r="H43" s="762">
        <f t="shared" si="6"/>
        <v>2445.5985750000004</v>
      </c>
      <c r="I43" s="763">
        <v>4531.01</v>
      </c>
      <c r="J43" s="764">
        <f t="shared" si="1"/>
        <v>503</v>
      </c>
      <c r="K43" s="765"/>
    </row>
    <row r="44" spans="1:11">
      <c r="A44" s="750" t="s">
        <v>448</v>
      </c>
      <c r="B44" s="759" t="s">
        <v>449</v>
      </c>
      <c r="C44" s="760">
        <f t="shared" si="0"/>
        <v>21240</v>
      </c>
      <c r="D44" s="761">
        <f t="shared" si="2"/>
        <v>3540</v>
      </c>
      <c r="E44" s="762">
        <f t="shared" si="3"/>
        <v>3717</v>
      </c>
      <c r="F44" s="762">
        <f t="shared" si="4"/>
        <v>3902.8500000000004</v>
      </c>
      <c r="G44" s="762">
        <f t="shared" si="5"/>
        <v>4097.9925000000003</v>
      </c>
      <c r="H44" s="762">
        <f t="shared" si="6"/>
        <v>4302.8921250000003</v>
      </c>
      <c r="I44" s="763">
        <v>7966.01</v>
      </c>
      <c r="J44" s="764">
        <f t="shared" si="1"/>
        <v>885</v>
      </c>
      <c r="K44" s="765"/>
    </row>
    <row r="45" spans="1:11">
      <c r="A45" s="766" t="s">
        <v>448</v>
      </c>
      <c r="B45" s="759" t="s">
        <v>450</v>
      </c>
      <c r="C45" s="760">
        <f t="shared" si="0"/>
        <v>60432</v>
      </c>
      <c r="D45" s="761">
        <f t="shared" si="2"/>
        <v>10072</v>
      </c>
      <c r="E45" s="762">
        <f t="shared" si="3"/>
        <v>10575.6</v>
      </c>
      <c r="F45" s="762">
        <f t="shared" si="4"/>
        <v>11104.380000000001</v>
      </c>
      <c r="G45" s="762">
        <f t="shared" si="5"/>
        <v>11659.599000000002</v>
      </c>
      <c r="H45" s="762">
        <f t="shared" si="6"/>
        <v>12242.578950000003</v>
      </c>
      <c r="I45" s="763">
        <v>22666.01</v>
      </c>
      <c r="J45" s="764">
        <f t="shared" si="1"/>
        <v>2518</v>
      </c>
      <c r="K45" s="765"/>
    </row>
    <row r="46" spans="1:11">
      <c r="A46" s="766" t="s">
        <v>448</v>
      </c>
      <c r="B46" s="759" t="s">
        <v>451</v>
      </c>
      <c r="C46" s="760">
        <f t="shared" si="0"/>
        <v>60432</v>
      </c>
      <c r="D46" s="761">
        <f t="shared" si="2"/>
        <v>10072</v>
      </c>
      <c r="E46" s="762">
        <f t="shared" si="3"/>
        <v>10575.6</v>
      </c>
      <c r="F46" s="762">
        <f t="shared" si="4"/>
        <v>11104.380000000001</v>
      </c>
      <c r="G46" s="762">
        <f t="shared" si="5"/>
        <v>11659.599000000002</v>
      </c>
      <c r="H46" s="762">
        <f t="shared" si="6"/>
        <v>12242.578950000003</v>
      </c>
      <c r="I46" s="763">
        <v>22666.01</v>
      </c>
      <c r="J46" s="764">
        <f t="shared" si="1"/>
        <v>2518</v>
      </c>
      <c r="K46" s="765"/>
    </row>
    <row r="47" spans="1:11">
      <c r="A47" s="766" t="s">
        <v>448</v>
      </c>
      <c r="B47" s="759" t="s">
        <v>452</v>
      </c>
      <c r="C47" s="760">
        <f t="shared" si="0"/>
        <v>17232</v>
      </c>
      <c r="D47" s="761">
        <f t="shared" si="2"/>
        <v>2872</v>
      </c>
      <c r="E47" s="762">
        <f t="shared" si="3"/>
        <v>3015.6</v>
      </c>
      <c r="F47" s="762">
        <f t="shared" si="4"/>
        <v>3166.38</v>
      </c>
      <c r="G47" s="762">
        <f t="shared" si="5"/>
        <v>3324.6990000000001</v>
      </c>
      <c r="H47" s="762">
        <f t="shared" si="6"/>
        <v>3490.9339500000001</v>
      </c>
      <c r="I47" s="763">
        <v>6466.01</v>
      </c>
      <c r="J47" s="764">
        <f t="shared" si="1"/>
        <v>718</v>
      </c>
      <c r="K47" s="765"/>
    </row>
    <row r="48" spans="1:11">
      <c r="A48" s="750" t="s">
        <v>453</v>
      </c>
      <c r="B48" s="759" t="s">
        <v>454</v>
      </c>
      <c r="C48" s="760">
        <f t="shared" si="0"/>
        <v>10608</v>
      </c>
      <c r="D48" s="761">
        <f t="shared" si="2"/>
        <v>1768</v>
      </c>
      <c r="E48" s="762">
        <f t="shared" si="3"/>
        <v>1856.4</v>
      </c>
      <c r="F48" s="762">
        <f t="shared" si="4"/>
        <v>1949.2200000000003</v>
      </c>
      <c r="G48" s="762">
        <f t="shared" si="5"/>
        <v>2046.6810000000003</v>
      </c>
      <c r="H48" s="762">
        <f t="shared" si="6"/>
        <v>2149.0150500000004</v>
      </c>
      <c r="I48" s="763">
        <v>3982.01</v>
      </c>
      <c r="J48" s="764">
        <f t="shared" si="1"/>
        <v>442</v>
      </c>
      <c r="K48" s="765"/>
    </row>
    <row r="49" spans="1:11">
      <c r="A49" s="750" t="s">
        <v>455</v>
      </c>
      <c r="B49" s="759" t="s">
        <v>456</v>
      </c>
      <c r="C49" s="760">
        <f t="shared" si="0"/>
        <v>11232</v>
      </c>
      <c r="D49" s="761">
        <f t="shared" si="2"/>
        <v>1872</v>
      </c>
      <c r="E49" s="762">
        <f t="shared" si="3"/>
        <v>1965.6000000000001</v>
      </c>
      <c r="F49" s="762">
        <f t="shared" si="4"/>
        <v>2063.88</v>
      </c>
      <c r="G49" s="762">
        <f t="shared" si="5"/>
        <v>2167.0740000000001</v>
      </c>
      <c r="H49" s="762">
        <f t="shared" si="6"/>
        <v>2275.4277000000002</v>
      </c>
      <c r="I49" s="763">
        <v>4216.01</v>
      </c>
      <c r="J49" s="764">
        <f t="shared" si="1"/>
        <v>468</v>
      </c>
      <c r="K49" s="765"/>
    </row>
    <row r="50" spans="1:11">
      <c r="A50" s="766" t="s">
        <v>455</v>
      </c>
      <c r="B50" s="759" t="s">
        <v>457</v>
      </c>
      <c r="C50" s="760">
        <f t="shared" si="0"/>
        <v>27984</v>
      </c>
      <c r="D50" s="761">
        <f t="shared" si="2"/>
        <v>4664</v>
      </c>
      <c r="E50" s="762">
        <f t="shared" si="3"/>
        <v>4897.2</v>
      </c>
      <c r="F50" s="762">
        <f t="shared" si="4"/>
        <v>5142.0600000000004</v>
      </c>
      <c r="G50" s="762">
        <f t="shared" si="5"/>
        <v>5399.1630000000005</v>
      </c>
      <c r="H50" s="762">
        <f t="shared" si="6"/>
        <v>5669.1211500000009</v>
      </c>
      <c r="I50" s="763">
        <v>10493.01</v>
      </c>
      <c r="J50" s="764">
        <f t="shared" si="1"/>
        <v>1166</v>
      </c>
      <c r="K50" s="765"/>
    </row>
    <row r="51" spans="1:11">
      <c r="A51" s="766" t="s">
        <v>455</v>
      </c>
      <c r="B51" s="759" t="s">
        <v>458</v>
      </c>
      <c r="C51" s="760">
        <f t="shared" si="0"/>
        <v>10944</v>
      </c>
      <c r="D51" s="761">
        <f t="shared" si="2"/>
        <v>1824</v>
      </c>
      <c r="E51" s="762">
        <f t="shared" si="3"/>
        <v>1915.2</v>
      </c>
      <c r="F51" s="762">
        <f t="shared" si="4"/>
        <v>2010.96</v>
      </c>
      <c r="G51" s="762">
        <f t="shared" si="5"/>
        <v>2111.5080000000003</v>
      </c>
      <c r="H51" s="762">
        <f t="shared" si="6"/>
        <v>2217.0834000000004</v>
      </c>
      <c r="I51" s="763">
        <v>4108.01</v>
      </c>
      <c r="J51" s="764">
        <f t="shared" si="1"/>
        <v>456</v>
      </c>
      <c r="K51" s="765"/>
    </row>
    <row r="52" spans="1:11">
      <c r="A52" s="766" t="s">
        <v>455</v>
      </c>
      <c r="B52" s="759" t="s">
        <v>459</v>
      </c>
      <c r="C52" s="760">
        <f t="shared" si="0"/>
        <v>27192</v>
      </c>
      <c r="D52" s="761">
        <f t="shared" si="2"/>
        <v>4532</v>
      </c>
      <c r="E52" s="762">
        <f t="shared" si="3"/>
        <v>4758.6000000000004</v>
      </c>
      <c r="F52" s="762">
        <f t="shared" si="4"/>
        <v>4996.5300000000007</v>
      </c>
      <c r="G52" s="762">
        <f t="shared" si="5"/>
        <v>5246.3565000000008</v>
      </c>
      <c r="H52" s="762">
        <f t="shared" si="6"/>
        <v>5508.6743250000009</v>
      </c>
      <c r="I52" s="763">
        <v>10197.01</v>
      </c>
      <c r="J52" s="764">
        <f t="shared" si="1"/>
        <v>1133</v>
      </c>
      <c r="K52" s="765"/>
    </row>
    <row r="53" spans="1:11">
      <c r="A53" s="750" t="s">
        <v>360</v>
      </c>
      <c r="B53" s="759" t="s">
        <v>460</v>
      </c>
      <c r="C53" s="760">
        <f t="shared" si="0"/>
        <v>33816</v>
      </c>
      <c r="D53" s="761">
        <f t="shared" si="2"/>
        <v>5636</v>
      </c>
      <c r="E53" s="762">
        <f t="shared" si="3"/>
        <v>5917.8</v>
      </c>
      <c r="F53" s="762">
        <f t="shared" si="4"/>
        <v>6213.6900000000005</v>
      </c>
      <c r="G53" s="762">
        <f t="shared" si="5"/>
        <v>6524.3745000000008</v>
      </c>
      <c r="H53" s="762">
        <f t="shared" si="6"/>
        <v>6850.5932250000014</v>
      </c>
      <c r="I53" s="763">
        <v>12680.72</v>
      </c>
      <c r="J53" s="764">
        <f t="shared" si="1"/>
        <v>1409</v>
      </c>
      <c r="K53" s="765"/>
    </row>
    <row r="54" spans="1:11">
      <c r="A54" s="750" t="s">
        <v>461</v>
      </c>
      <c r="B54" s="759" t="s">
        <v>462</v>
      </c>
      <c r="C54" s="760">
        <f t="shared" si="0"/>
        <v>7368</v>
      </c>
      <c r="D54" s="761">
        <f t="shared" si="2"/>
        <v>1228</v>
      </c>
      <c r="E54" s="762">
        <f t="shared" si="3"/>
        <v>1289.4000000000001</v>
      </c>
      <c r="F54" s="762">
        <f t="shared" si="4"/>
        <v>1353.8700000000001</v>
      </c>
      <c r="G54" s="762">
        <f t="shared" si="5"/>
        <v>1421.5635000000002</v>
      </c>
      <c r="H54" s="762">
        <f t="shared" si="6"/>
        <v>1492.6416750000003</v>
      </c>
      <c r="I54" s="763">
        <v>2763.57</v>
      </c>
      <c r="J54" s="764">
        <f t="shared" si="1"/>
        <v>307</v>
      </c>
      <c r="K54" s="765"/>
    </row>
    <row r="55" spans="1:11">
      <c r="A55" s="766" t="s">
        <v>461</v>
      </c>
      <c r="B55" s="759" t="s">
        <v>463</v>
      </c>
      <c r="C55" s="760">
        <f t="shared" si="0"/>
        <v>101400</v>
      </c>
      <c r="D55" s="761">
        <f t="shared" si="2"/>
        <v>16900</v>
      </c>
      <c r="E55" s="762">
        <f t="shared" si="3"/>
        <v>17745</v>
      </c>
      <c r="F55" s="762">
        <f t="shared" si="4"/>
        <v>18632.25</v>
      </c>
      <c r="G55" s="762">
        <f t="shared" si="5"/>
        <v>19563.862499999999</v>
      </c>
      <c r="H55" s="762">
        <f t="shared" si="6"/>
        <v>20542.055625000001</v>
      </c>
      <c r="I55" s="763">
        <v>38024.92</v>
      </c>
      <c r="J55" s="764">
        <f t="shared" si="1"/>
        <v>4225</v>
      </c>
      <c r="K55" s="765"/>
    </row>
    <row r="56" spans="1:11">
      <c r="A56" s="766" t="s">
        <v>461</v>
      </c>
      <c r="B56" s="759" t="s">
        <v>464</v>
      </c>
      <c r="C56" s="760">
        <f t="shared" si="0"/>
        <v>8664</v>
      </c>
      <c r="D56" s="761">
        <f t="shared" si="2"/>
        <v>1444</v>
      </c>
      <c r="E56" s="762">
        <f t="shared" si="3"/>
        <v>1516.2</v>
      </c>
      <c r="F56" s="762">
        <f t="shared" si="4"/>
        <v>1592.0100000000002</v>
      </c>
      <c r="G56" s="762">
        <f t="shared" si="5"/>
        <v>1671.6105000000002</v>
      </c>
      <c r="H56" s="762">
        <f t="shared" si="6"/>
        <v>1755.1910250000003</v>
      </c>
      <c r="I56" s="763">
        <v>3244.62</v>
      </c>
      <c r="J56" s="764">
        <f t="shared" si="1"/>
        <v>361</v>
      </c>
      <c r="K56" s="765"/>
    </row>
    <row r="57" spans="1:11">
      <c r="A57" s="750" t="s">
        <v>465</v>
      </c>
      <c r="B57" s="759" t="s">
        <v>466</v>
      </c>
      <c r="C57" s="760">
        <f t="shared" si="0"/>
        <v>7656</v>
      </c>
      <c r="D57" s="761">
        <f t="shared" si="2"/>
        <v>1276</v>
      </c>
      <c r="E57" s="762">
        <f t="shared" si="3"/>
        <v>1339.8</v>
      </c>
      <c r="F57" s="762">
        <f t="shared" si="4"/>
        <v>1406.79</v>
      </c>
      <c r="G57" s="762">
        <f t="shared" si="5"/>
        <v>1477.1295</v>
      </c>
      <c r="H57" s="762">
        <f t="shared" si="6"/>
        <v>1550.9859750000001</v>
      </c>
      <c r="I57" s="763">
        <v>2874.9</v>
      </c>
      <c r="J57" s="764">
        <f t="shared" si="1"/>
        <v>319</v>
      </c>
      <c r="K57" s="765"/>
    </row>
    <row r="58" spans="1:11">
      <c r="A58" s="766" t="s">
        <v>465</v>
      </c>
      <c r="B58" s="759" t="s">
        <v>467</v>
      </c>
      <c r="C58" s="760">
        <f t="shared" si="0"/>
        <v>61320</v>
      </c>
      <c r="D58" s="761">
        <f t="shared" si="2"/>
        <v>10220</v>
      </c>
      <c r="E58" s="762">
        <f t="shared" si="3"/>
        <v>10731</v>
      </c>
      <c r="F58" s="762">
        <f t="shared" si="4"/>
        <v>11267.550000000001</v>
      </c>
      <c r="G58" s="762">
        <f t="shared" si="5"/>
        <v>11830.927500000002</v>
      </c>
      <c r="H58" s="762">
        <f t="shared" si="6"/>
        <v>12422.473875000001</v>
      </c>
      <c r="I58" s="763">
        <v>22998.36</v>
      </c>
      <c r="J58" s="764">
        <f t="shared" si="1"/>
        <v>2555</v>
      </c>
      <c r="K58" s="765"/>
    </row>
    <row r="59" spans="1:11">
      <c r="A59" s="766" t="s">
        <v>465</v>
      </c>
      <c r="B59" s="759" t="s">
        <v>468</v>
      </c>
      <c r="C59" s="760">
        <f t="shared" si="0"/>
        <v>84864</v>
      </c>
      <c r="D59" s="761">
        <f t="shared" si="2"/>
        <v>14144</v>
      </c>
      <c r="E59" s="762">
        <f t="shared" si="3"/>
        <v>14851.2</v>
      </c>
      <c r="F59" s="762">
        <f t="shared" si="4"/>
        <v>15593.760000000002</v>
      </c>
      <c r="G59" s="762">
        <f t="shared" si="5"/>
        <v>16373.448000000002</v>
      </c>
      <c r="H59" s="762">
        <f t="shared" si="6"/>
        <v>17192.120400000003</v>
      </c>
      <c r="I59" s="763">
        <v>31828.36</v>
      </c>
      <c r="J59" s="764">
        <f t="shared" si="1"/>
        <v>3536</v>
      </c>
      <c r="K59" s="765"/>
    </row>
    <row r="60" spans="1:11">
      <c r="A60" s="750" t="s">
        <v>469</v>
      </c>
      <c r="B60" s="759" t="s">
        <v>470</v>
      </c>
      <c r="C60" s="760">
        <f t="shared" si="0"/>
        <v>12720</v>
      </c>
      <c r="D60" s="761">
        <f t="shared" si="2"/>
        <v>2120</v>
      </c>
      <c r="E60" s="762">
        <f t="shared" si="3"/>
        <v>2226</v>
      </c>
      <c r="F60" s="762">
        <f t="shared" si="4"/>
        <v>2337.3000000000002</v>
      </c>
      <c r="G60" s="762">
        <f t="shared" si="5"/>
        <v>2454.1650000000004</v>
      </c>
      <c r="H60" s="762">
        <f t="shared" si="6"/>
        <v>2576.8732500000006</v>
      </c>
      <c r="I60" s="763">
        <v>4766.09</v>
      </c>
      <c r="J60" s="764">
        <f t="shared" si="1"/>
        <v>530</v>
      </c>
      <c r="K60" s="765"/>
    </row>
    <row r="61" spans="1:11">
      <c r="A61" s="750" t="s">
        <v>471</v>
      </c>
      <c r="B61" s="759" t="s">
        <v>472</v>
      </c>
      <c r="C61" s="760">
        <f t="shared" si="0"/>
        <v>10200</v>
      </c>
      <c r="D61" s="761">
        <f t="shared" si="2"/>
        <v>1700</v>
      </c>
      <c r="E61" s="762">
        <f t="shared" si="3"/>
        <v>1785</v>
      </c>
      <c r="F61" s="762">
        <f t="shared" si="4"/>
        <v>1874.25</v>
      </c>
      <c r="G61" s="762">
        <f t="shared" si="5"/>
        <v>1967.9625000000001</v>
      </c>
      <c r="H61" s="762">
        <f t="shared" si="6"/>
        <v>2066.3606250000003</v>
      </c>
      <c r="I61" s="763">
        <v>3827.26</v>
      </c>
      <c r="J61" s="764">
        <f t="shared" si="1"/>
        <v>425</v>
      </c>
      <c r="K61" s="765"/>
    </row>
    <row r="62" spans="1:11">
      <c r="A62" s="766" t="s">
        <v>471</v>
      </c>
      <c r="B62" s="759" t="s">
        <v>473</v>
      </c>
      <c r="C62" s="760">
        <f t="shared" si="0"/>
        <v>12960</v>
      </c>
      <c r="D62" s="761">
        <f t="shared" si="2"/>
        <v>2160</v>
      </c>
      <c r="E62" s="762">
        <f t="shared" si="3"/>
        <v>2268</v>
      </c>
      <c r="F62" s="762">
        <f t="shared" si="4"/>
        <v>2381.4</v>
      </c>
      <c r="G62" s="762">
        <f t="shared" si="5"/>
        <v>2500.4700000000003</v>
      </c>
      <c r="H62" s="762">
        <f t="shared" si="6"/>
        <v>2625.4935000000005</v>
      </c>
      <c r="I62" s="763">
        <v>4861.3599999999997</v>
      </c>
      <c r="J62" s="764">
        <f t="shared" si="1"/>
        <v>540</v>
      </c>
      <c r="K62" s="765"/>
    </row>
    <row r="63" spans="1:11">
      <c r="A63" s="766" t="s">
        <v>471</v>
      </c>
      <c r="B63" s="759" t="s">
        <v>474</v>
      </c>
      <c r="C63" s="760">
        <f t="shared" si="0"/>
        <v>10056</v>
      </c>
      <c r="D63" s="761">
        <f t="shared" si="2"/>
        <v>1676</v>
      </c>
      <c r="E63" s="762">
        <f t="shared" si="3"/>
        <v>1759.8000000000002</v>
      </c>
      <c r="F63" s="762">
        <f t="shared" si="4"/>
        <v>1847.7900000000002</v>
      </c>
      <c r="G63" s="762">
        <f t="shared" si="5"/>
        <v>1940.1795000000002</v>
      </c>
      <c r="H63" s="762">
        <f t="shared" si="6"/>
        <v>2037.1884750000004</v>
      </c>
      <c r="I63" s="763">
        <v>3773.99</v>
      </c>
      <c r="J63" s="764">
        <f t="shared" si="1"/>
        <v>419</v>
      </c>
      <c r="K63" s="765"/>
    </row>
    <row r="64" spans="1:11">
      <c r="A64" s="766" t="s">
        <v>471</v>
      </c>
      <c r="B64" s="759" t="s">
        <v>475</v>
      </c>
      <c r="C64" s="760">
        <f t="shared" si="0"/>
        <v>12816</v>
      </c>
      <c r="D64" s="761">
        <f t="shared" si="2"/>
        <v>2136</v>
      </c>
      <c r="E64" s="762">
        <f t="shared" si="3"/>
        <v>2242.8000000000002</v>
      </c>
      <c r="F64" s="762">
        <f t="shared" si="4"/>
        <v>2354.9400000000005</v>
      </c>
      <c r="G64" s="762">
        <f t="shared" si="5"/>
        <v>2472.6870000000008</v>
      </c>
      <c r="H64" s="762">
        <f t="shared" si="6"/>
        <v>2596.3213500000011</v>
      </c>
      <c r="I64" s="763">
        <v>4808.09</v>
      </c>
      <c r="J64" s="764">
        <f t="shared" si="1"/>
        <v>534</v>
      </c>
      <c r="K64" s="765"/>
    </row>
    <row r="65" spans="1:11">
      <c r="A65" s="750" t="s">
        <v>476</v>
      </c>
      <c r="B65" s="759" t="s">
        <v>477</v>
      </c>
      <c r="C65" s="760">
        <f t="shared" si="0"/>
        <v>34416</v>
      </c>
      <c r="D65" s="761">
        <f t="shared" si="2"/>
        <v>5736</v>
      </c>
      <c r="E65" s="762">
        <f t="shared" si="3"/>
        <v>6022.8</v>
      </c>
      <c r="F65" s="762">
        <f t="shared" si="4"/>
        <v>6323.9400000000005</v>
      </c>
      <c r="G65" s="762">
        <f t="shared" si="5"/>
        <v>6640.1370000000006</v>
      </c>
      <c r="H65" s="762">
        <f t="shared" si="6"/>
        <v>6972.1438500000013</v>
      </c>
      <c r="I65" s="763">
        <v>12902.4</v>
      </c>
      <c r="J65" s="764">
        <f t="shared" si="1"/>
        <v>1434</v>
      </c>
      <c r="K65" s="765"/>
    </row>
    <row r="66" spans="1:11">
      <c r="A66" s="766" t="s">
        <v>476</v>
      </c>
      <c r="B66" s="759" t="s">
        <v>466</v>
      </c>
      <c r="C66" s="760">
        <f t="shared" si="0"/>
        <v>9456</v>
      </c>
      <c r="D66" s="761">
        <f t="shared" si="2"/>
        <v>1576</v>
      </c>
      <c r="E66" s="762">
        <f t="shared" si="3"/>
        <v>1654.8000000000002</v>
      </c>
      <c r="F66" s="762">
        <f t="shared" si="4"/>
        <v>1737.5400000000002</v>
      </c>
      <c r="G66" s="762">
        <f t="shared" si="5"/>
        <v>1824.4170000000004</v>
      </c>
      <c r="H66" s="762">
        <f t="shared" si="6"/>
        <v>1915.6378500000005</v>
      </c>
      <c r="I66" s="763">
        <v>3545.4</v>
      </c>
      <c r="J66" s="764">
        <f t="shared" si="1"/>
        <v>394</v>
      </c>
      <c r="K66" s="765"/>
    </row>
    <row r="67" spans="1:11">
      <c r="A67" s="750" t="s">
        <v>314</v>
      </c>
      <c r="B67" s="759" t="s">
        <v>478</v>
      </c>
      <c r="C67" s="760">
        <f t="shared" si="0"/>
        <v>8328</v>
      </c>
      <c r="D67" s="761">
        <f t="shared" si="2"/>
        <v>1388</v>
      </c>
      <c r="E67" s="762">
        <f t="shared" si="3"/>
        <v>1457.4</v>
      </c>
      <c r="F67" s="762">
        <f t="shared" si="4"/>
        <v>1530.2700000000002</v>
      </c>
      <c r="G67" s="762">
        <f t="shared" si="5"/>
        <v>1606.7835000000002</v>
      </c>
      <c r="H67" s="762">
        <f t="shared" si="6"/>
        <v>1687.1226750000003</v>
      </c>
      <c r="I67" s="763">
        <v>3120.84</v>
      </c>
      <c r="J67" s="764">
        <f t="shared" si="1"/>
        <v>347</v>
      </c>
      <c r="K67" s="765"/>
    </row>
    <row r="68" spans="1:11">
      <c r="A68" s="750" t="s">
        <v>479</v>
      </c>
      <c r="B68" s="759" t="s">
        <v>480</v>
      </c>
      <c r="C68" s="760">
        <f t="shared" si="0"/>
        <v>14136</v>
      </c>
      <c r="D68" s="761">
        <f t="shared" si="2"/>
        <v>2356</v>
      </c>
      <c r="E68" s="762">
        <f t="shared" si="3"/>
        <v>2473.8000000000002</v>
      </c>
      <c r="F68" s="762">
        <f t="shared" si="4"/>
        <v>2597.4900000000002</v>
      </c>
      <c r="G68" s="762">
        <f t="shared" si="5"/>
        <v>2727.3645000000006</v>
      </c>
      <c r="H68" s="762">
        <f t="shared" si="6"/>
        <v>2863.7327250000008</v>
      </c>
      <c r="I68" s="763">
        <v>5302.67</v>
      </c>
      <c r="J68" s="764">
        <f t="shared" si="1"/>
        <v>589</v>
      </c>
      <c r="K68" s="765"/>
    </row>
    <row r="69" spans="1:11">
      <c r="A69" s="766" t="s">
        <v>479</v>
      </c>
      <c r="B69" s="759" t="s">
        <v>481</v>
      </c>
      <c r="C69" s="760">
        <f t="shared" si="0"/>
        <v>14136</v>
      </c>
      <c r="D69" s="761">
        <f t="shared" si="2"/>
        <v>2356</v>
      </c>
      <c r="E69" s="762">
        <f t="shared" si="3"/>
        <v>2473.8000000000002</v>
      </c>
      <c r="F69" s="762">
        <f t="shared" si="4"/>
        <v>2597.4900000000002</v>
      </c>
      <c r="G69" s="762">
        <f t="shared" si="5"/>
        <v>2727.3645000000006</v>
      </c>
      <c r="H69" s="762">
        <f t="shared" si="6"/>
        <v>2863.7327250000008</v>
      </c>
      <c r="I69" s="763">
        <v>5302.67</v>
      </c>
      <c r="J69" s="764">
        <f t="shared" si="1"/>
        <v>589</v>
      </c>
      <c r="K69" s="765"/>
    </row>
    <row r="70" spans="1:11">
      <c r="A70" s="766" t="s">
        <v>479</v>
      </c>
      <c r="B70" s="759" t="s">
        <v>482</v>
      </c>
      <c r="C70" s="760">
        <f t="shared" si="0"/>
        <v>12144</v>
      </c>
      <c r="D70" s="761">
        <f t="shared" si="2"/>
        <v>2024</v>
      </c>
      <c r="E70" s="762">
        <f t="shared" si="3"/>
        <v>2125.2000000000003</v>
      </c>
      <c r="F70" s="762">
        <f t="shared" si="4"/>
        <v>2231.4600000000005</v>
      </c>
      <c r="G70" s="762">
        <f t="shared" si="5"/>
        <v>2343.0330000000008</v>
      </c>
      <c r="H70" s="762">
        <f t="shared" si="6"/>
        <v>2460.1846500000011</v>
      </c>
      <c r="I70" s="763">
        <v>4552.67</v>
      </c>
      <c r="J70" s="764">
        <f t="shared" si="1"/>
        <v>506</v>
      </c>
      <c r="K70" s="765"/>
    </row>
    <row r="71" spans="1:11">
      <c r="A71" s="750" t="s">
        <v>483</v>
      </c>
      <c r="B71" s="759" t="s">
        <v>427</v>
      </c>
      <c r="C71" s="760">
        <f t="shared" si="0"/>
        <v>9840</v>
      </c>
      <c r="D71" s="761">
        <f t="shared" si="2"/>
        <v>1640</v>
      </c>
      <c r="E71" s="762">
        <f t="shared" si="3"/>
        <v>1722</v>
      </c>
      <c r="F71" s="762">
        <f t="shared" si="4"/>
        <v>1808.1000000000001</v>
      </c>
      <c r="G71" s="762">
        <f t="shared" si="5"/>
        <v>1898.5050000000003</v>
      </c>
      <c r="H71" s="762">
        <f t="shared" si="6"/>
        <v>1993.4302500000003</v>
      </c>
      <c r="I71" s="763">
        <v>3691.06</v>
      </c>
      <c r="J71" s="764">
        <f t="shared" si="1"/>
        <v>410</v>
      </c>
      <c r="K71" s="765"/>
    </row>
    <row r="72" spans="1:11">
      <c r="A72" s="766" t="s">
        <v>483</v>
      </c>
      <c r="B72" s="759" t="s">
        <v>469</v>
      </c>
      <c r="C72" s="760">
        <f t="shared" si="0"/>
        <v>10104</v>
      </c>
      <c r="D72" s="761">
        <f t="shared" si="2"/>
        <v>1684</v>
      </c>
      <c r="E72" s="762">
        <f t="shared" si="3"/>
        <v>1768.2</v>
      </c>
      <c r="F72" s="762">
        <f t="shared" si="4"/>
        <v>1856.6100000000001</v>
      </c>
      <c r="G72" s="762">
        <f t="shared" si="5"/>
        <v>1949.4405000000002</v>
      </c>
      <c r="H72" s="762">
        <f t="shared" si="6"/>
        <v>2046.9125250000002</v>
      </c>
      <c r="I72" s="763">
        <v>3785.89</v>
      </c>
      <c r="J72" s="764">
        <f t="shared" si="1"/>
        <v>421</v>
      </c>
      <c r="K72" s="765"/>
    </row>
    <row r="73" spans="1:11">
      <c r="A73" s="766" t="s">
        <v>483</v>
      </c>
      <c r="B73" s="759" t="s">
        <v>484</v>
      </c>
      <c r="C73" s="760">
        <f t="shared" si="0"/>
        <v>10176</v>
      </c>
      <c r="D73" s="761">
        <f t="shared" si="2"/>
        <v>1696</v>
      </c>
      <c r="E73" s="762">
        <f t="shared" si="3"/>
        <v>1780.8000000000002</v>
      </c>
      <c r="F73" s="762">
        <f t="shared" si="4"/>
        <v>1869.8400000000004</v>
      </c>
      <c r="G73" s="762">
        <f t="shared" si="5"/>
        <v>1963.3320000000006</v>
      </c>
      <c r="H73" s="762">
        <f t="shared" si="6"/>
        <v>2061.4986000000008</v>
      </c>
      <c r="I73" s="763">
        <v>3818.92</v>
      </c>
      <c r="J73" s="764">
        <f t="shared" si="1"/>
        <v>424</v>
      </c>
      <c r="K73" s="765"/>
    </row>
    <row r="74" spans="1:11">
      <c r="A74" s="766" t="s">
        <v>483</v>
      </c>
      <c r="B74" s="759" t="s">
        <v>485</v>
      </c>
      <c r="C74" s="760">
        <f t="shared" si="0"/>
        <v>9576</v>
      </c>
      <c r="D74" s="761">
        <f t="shared" si="2"/>
        <v>1596</v>
      </c>
      <c r="E74" s="762">
        <f t="shared" si="3"/>
        <v>1675.8000000000002</v>
      </c>
      <c r="F74" s="762">
        <f t="shared" si="4"/>
        <v>1759.5900000000004</v>
      </c>
      <c r="G74" s="762">
        <f t="shared" si="5"/>
        <v>1847.5695000000005</v>
      </c>
      <c r="H74" s="762">
        <f t="shared" si="6"/>
        <v>1939.9479750000007</v>
      </c>
      <c r="I74" s="763">
        <v>3589.15</v>
      </c>
      <c r="J74" s="764">
        <f t="shared" si="1"/>
        <v>399</v>
      </c>
      <c r="K74" s="765"/>
    </row>
    <row r="75" spans="1:11">
      <c r="A75" s="750" t="s">
        <v>361</v>
      </c>
      <c r="B75" s="757" t="s">
        <v>486</v>
      </c>
      <c r="C75" s="760">
        <f t="shared" ref="C75:C109" si="7">$J75*24</f>
        <v>17160</v>
      </c>
      <c r="D75" s="761">
        <f t="shared" si="2"/>
        <v>2860</v>
      </c>
      <c r="E75" s="762">
        <f t="shared" si="3"/>
        <v>3003</v>
      </c>
      <c r="F75" s="762">
        <f t="shared" si="4"/>
        <v>3153.15</v>
      </c>
      <c r="G75" s="762">
        <f t="shared" si="5"/>
        <v>3310.8075000000003</v>
      </c>
      <c r="H75" s="762">
        <f t="shared" si="6"/>
        <v>3476.3478750000004</v>
      </c>
      <c r="I75" s="763">
        <v>6438</v>
      </c>
      <c r="J75" s="764">
        <f t="shared" ref="J75:J77" si="8">ROUND(I75/9,0)</f>
        <v>715</v>
      </c>
      <c r="K75" s="765"/>
    </row>
    <row r="76" spans="1:11">
      <c r="A76" s="750" t="s">
        <v>190</v>
      </c>
      <c r="B76" s="757" t="s">
        <v>487</v>
      </c>
      <c r="C76" s="760">
        <f t="shared" si="7"/>
        <v>20064</v>
      </c>
      <c r="D76" s="761">
        <f t="shared" ref="D76:D77" si="9">(C76/6)*$F$7</f>
        <v>3344</v>
      </c>
      <c r="E76" s="762">
        <f t="shared" ref="E76:E77" si="10">D76*$G$7</f>
        <v>3511.2000000000003</v>
      </c>
      <c r="F76" s="762">
        <f t="shared" ref="F76:F77" si="11">E76*$H$7</f>
        <v>3686.76</v>
      </c>
      <c r="G76" s="762">
        <f t="shared" ref="G76:G77" si="12">F76*$I$7</f>
        <v>3871.0980000000004</v>
      </c>
      <c r="H76" s="762">
        <f t="shared" ref="H76:H77" si="13">G76*$J$7</f>
        <v>4064.6529000000005</v>
      </c>
      <c r="I76" s="763">
        <v>7524</v>
      </c>
      <c r="J76" s="764">
        <f t="shared" si="8"/>
        <v>836</v>
      </c>
      <c r="K76" s="765"/>
    </row>
    <row r="77" spans="1:11" ht="14.4" thickBot="1">
      <c r="A77" s="767" t="s">
        <v>488</v>
      </c>
      <c r="B77" s="768" t="s">
        <v>489</v>
      </c>
      <c r="C77" s="769">
        <f t="shared" si="7"/>
        <v>9720</v>
      </c>
      <c r="D77" s="770">
        <f t="shared" si="9"/>
        <v>1620</v>
      </c>
      <c r="E77" s="771">
        <f t="shared" si="10"/>
        <v>1701</v>
      </c>
      <c r="F77" s="771">
        <f t="shared" si="11"/>
        <v>1786.0500000000002</v>
      </c>
      <c r="G77" s="771">
        <f t="shared" si="12"/>
        <v>1875.3525000000002</v>
      </c>
      <c r="H77" s="771">
        <f t="shared" si="13"/>
        <v>1969.1201250000004</v>
      </c>
      <c r="I77" s="772">
        <v>3643.55</v>
      </c>
      <c r="J77" s="773">
        <f t="shared" si="8"/>
        <v>405</v>
      </c>
      <c r="K77" s="765"/>
    </row>
    <row r="78" spans="1:11">
      <c r="C78" s="726"/>
      <c r="J78" s="726"/>
    </row>
    <row r="79" spans="1:11" ht="14.4" thickBot="1">
      <c r="C79" s="726"/>
      <c r="J79" s="726"/>
    </row>
    <row r="80" spans="1:11">
      <c r="A80" s="633" t="s">
        <v>490</v>
      </c>
      <c r="B80" s="634"/>
      <c r="C80" s="634"/>
      <c r="D80" s="634"/>
      <c r="E80" s="634"/>
      <c r="F80" s="634"/>
      <c r="G80" s="634"/>
      <c r="H80" s="635"/>
      <c r="J80" s="726"/>
    </row>
    <row r="81" spans="1:32" ht="16.8">
      <c r="A81" s="774" t="s">
        <v>395</v>
      </c>
      <c r="B81" s="775" t="s">
        <v>396</v>
      </c>
      <c r="C81" s="154" t="str">
        <f>'[1]Cumulative Budget Request '!E469</f>
        <v>Year 1</v>
      </c>
      <c r="D81" s="154" t="str">
        <f>'[1]Cumulative Budget Request '!F469</f>
        <v>Year 2</v>
      </c>
      <c r="E81" s="154" t="str">
        <f>'[1]Cumulative Budget Request '!G469</f>
        <v>Year 3</v>
      </c>
      <c r="F81" s="154" t="str">
        <f>'[1]Cumulative Budget Request '!H469</f>
        <v>Year 4</v>
      </c>
      <c r="G81" s="154" t="str">
        <f>'[1]Cumulative Budget Request '!I469</f>
        <v>Year 5</v>
      </c>
      <c r="H81" s="157" t="s">
        <v>1</v>
      </c>
      <c r="J81" s="726"/>
    </row>
    <row r="82" spans="1:32" ht="14.4" thickBot="1">
      <c r="A82" s="776"/>
      <c r="B82" s="777"/>
      <c r="C82" s="125"/>
      <c r="D82" s="125"/>
      <c r="E82" s="125"/>
      <c r="F82" s="125"/>
      <c r="G82" s="125"/>
      <c r="H82" s="158"/>
      <c r="J82" s="726"/>
    </row>
    <row r="83" spans="1:32" ht="15.6">
      <c r="A83" s="776">
        <f>'[1]Cumulative Budget Request '!B470</f>
        <v>0</v>
      </c>
      <c r="B83" s="777">
        <f>'[1]Cumulative Budget Request '!C470</f>
        <v>0</v>
      </c>
      <c r="C83" s="125">
        <f>IFERROR(ROUND(VLOOKUP('[1]Cumulative Budget Request '!$C470,$B$9:$H$77,3,FALSE)*'[1]Cumulative Budget Request '!E470,0),0)</f>
        <v>0</v>
      </c>
      <c r="D83" s="125">
        <f>IFERROR(ROUND(VLOOKUP('[1]Cumulative Budget Request '!$C470,$B$9:$H$77,4,FALSE)*'[1]Cumulative Budget Request '!F470,0),0)</f>
        <v>0</v>
      </c>
      <c r="E83" s="125">
        <f>IFERROR(ROUND(VLOOKUP('[1]Cumulative Budget Request '!$C470,$B$9:$H$77,5,FALSE)*'[1]Cumulative Budget Request '!G470,0),0)</f>
        <v>0</v>
      </c>
      <c r="F83" s="125">
        <f>IFERROR(ROUND(VLOOKUP('[1]Cumulative Budget Request '!$C470,$B$9:$H$77,6,FALSE)*'[1]Cumulative Budget Request '!H470,0),0)</f>
        <v>0</v>
      </c>
      <c r="G83" s="125">
        <f>IFERROR(ROUND(VLOOKUP('[1]Cumulative Budget Request '!$C470,$B$9:$H$77,7,FALSE)*'[1]Cumulative Budget Request '!I470,0),0)</f>
        <v>0</v>
      </c>
      <c r="H83" s="158">
        <f>SUM(C83:G83)</f>
        <v>0</v>
      </c>
      <c r="J83" s="726"/>
      <c r="W83" s="723" t="s">
        <v>127</v>
      </c>
      <c r="X83" s="724"/>
      <c r="Y83" s="724"/>
      <c r="Z83" s="724"/>
      <c r="AA83" s="724"/>
      <c r="AB83" s="724"/>
      <c r="AC83" s="724"/>
      <c r="AD83" s="724"/>
      <c r="AE83" s="724"/>
      <c r="AF83" s="725"/>
    </row>
    <row r="84" spans="1:32" hidden="1">
      <c r="A84" s="778"/>
      <c r="B84" s="779"/>
      <c r="C84" s="125"/>
      <c r="D84" s="125"/>
      <c r="E84" s="125"/>
      <c r="F84" s="125"/>
      <c r="G84" s="125"/>
      <c r="H84" s="158"/>
      <c r="J84" s="726"/>
      <c r="W84" s="727" t="s">
        <v>397</v>
      </c>
      <c r="X84" s="728"/>
      <c r="Y84" s="728"/>
      <c r="Z84" s="728"/>
      <c r="AA84" s="728"/>
      <c r="AB84" s="728"/>
      <c r="AC84" s="728"/>
      <c r="AD84" s="728"/>
      <c r="AE84" s="728"/>
      <c r="AF84" s="729"/>
    </row>
    <row r="85" spans="1:32" hidden="1">
      <c r="A85" s="778"/>
      <c r="B85" s="779"/>
      <c r="C85" s="125"/>
      <c r="D85" s="125"/>
      <c r="E85" s="125"/>
      <c r="F85" s="125"/>
      <c r="G85" s="125"/>
      <c r="H85" s="158"/>
      <c r="J85" s="726"/>
      <c r="W85" s="730" t="s">
        <v>398</v>
      </c>
      <c r="X85" s="731"/>
      <c r="Y85" s="731"/>
      <c r="Z85" s="731"/>
      <c r="AA85" s="731"/>
      <c r="AB85" s="731"/>
      <c r="AC85" s="732"/>
      <c r="AD85" s="732"/>
      <c r="AE85" s="732"/>
      <c r="AF85" s="733"/>
    </row>
    <row r="86" spans="1:32" hidden="1">
      <c r="A86" s="778"/>
      <c r="B86" s="779"/>
      <c r="C86" s="125"/>
      <c r="D86" s="125"/>
      <c r="E86" s="125"/>
      <c r="F86" s="125"/>
      <c r="G86" s="125"/>
      <c r="H86" s="158"/>
      <c r="J86" s="726"/>
      <c r="W86" s="730" t="s">
        <v>399</v>
      </c>
      <c r="X86" s="731"/>
      <c r="Y86" s="731"/>
      <c r="Z86" s="731"/>
      <c r="AA86" s="731"/>
      <c r="AB86" s="731"/>
      <c r="AC86" s="732"/>
      <c r="AD86" s="732"/>
      <c r="AE86" s="732"/>
      <c r="AF86" s="733"/>
    </row>
    <row r="87" spans="1:32" hidden="1">
      <c r="A87" s="778"/>
      <c r="B87" s="779"/>
      <c r="C87" s="125"/>
      <c r="D87" s="125"/>
      <c r="E87" s="125"/>
      <c r="F87" s="125"/>
      <c r="G87" s="125"/>
      <c r="H87" s="158"/>
      <c r="J87" s="726"/>
      <c r="W87" s="734" t="s">
        <v>400</v>
      </c>
      <c r="X87" s="735"/>
      <c r="Y87" s="735"/>
      <c r="Z87" s="735"/>
      <c r="AA87" s="735"/>
      <c r="AB87" s="735"/>
      <c r="AC87" s="735"/>
      <c r="AD87" s="735"/>
      <c r="AE87" s="735"/>
      <c r="AF87" s="736"/>
    </row>
    <row r="88" spans="1:32" ht="14.4">
      <c r="A88" s="778"/>
      <c r="B88" s="779"/>
      <c r="C88" s="125"/>
      <c r="D88" s="125"/>
      <c r="E88" s="125"/>
      <c r="F88" s="125"/>
      <c r="G88" s="125"/>
      <c r="H88" s="158"/>
      <c r="J88" s="726"/>
      <c r="W88" s="737"/>
      <c r="X88" s="732"/>
      <c r="Y88" s="732"/>
      <c r="Z88" s="732"/>
      <c r="AA88" s="732"/>
      <c r="AB88" s="738" t="s">
        <v>401</v>
      </c>
      <c r="AC88" s="738" t="s">
        <v>402</v>
      </c>
      <c r="AD88" s="738" t="s">
        <v>403</v>
      </c>
      <c r="AE88" s="738" t="s">
        <v>404</v>
      </c>
      <c r="AF88" s="739" t="s">
        <v>405</v>
      </c>
    </row>
    <row r="89" spans="1:32" ht="14.4" thickBot="1">
      <c r="A89" s="776">
        <f>'[1]Cumulative Budget Request '!B478</f>
        <v>0</v>
      </c>
      <c r="B89" s="777">
        <f>'[1]Cumulative Budget Request '!C478</f>
        <v>0</v>
      </c>
      <c r="C89" s="125">
        <f>IFERROR(ROUND(VLOOKUP('[1]Cumulative Budget Request '!$C478,$B$9:$H$77,3,FALSE)*'[1]Cumulative Budget Request '!E477,0),0)</f>
        <v>0</v>
      </c>
      <c r="D89" s="125">
        <f>IFERROR(ROUND(VLOOKUP('[1]Cumulative Budget Request '!$C478,$B$9:$H$77,4,FALSE)*'[1]Cumulative Budget Request '!F477,0),0)</f>
        <v>0</v>
      </c>
      <c r="E89" s="125">
        <f>IFERROR(ROUND(VLOOKUP('[1]Cumulative Budget Request '!$C478,$B$9:$H$77,5,FALSE)*'[1]Cumulative Budget Request '!G477,0),0)</f>
        <v>0</v>
      </c>
      <c r="F89" s="125">
        <f>IFERROR(ROUND(VLOOKUP('[1]Cumulative Budget Request '!$C478,$B$9:$H$77,6,FALSE)*'[1]Cumulative Budget Request '!H477,0),0)</f>
        <v>0</v>
      </c>
      <c r="G89" s="125">
        <f>IFERROR(ROUND(VLOOKUP('[1]Cumulative Budget Request '!$C478,$B$9:$H$77,7,FALSE)*'[1]Cumulative Budget Request '!I477,0),0)</f>
        <v>0</v>
      </c>
      <c r="H89" s="158">
        <f>SUM(C89:G89)</f>
        <v>0</v>
      </c>
      <c r="J89" s="726"/>
      <c r="W89" s="740" t="s">
        <v>406</v>
      </c>
      <c r="X89" s="741"/>
      <c r="Y89" s="741"/>
      <c r="Z89" s="741"/>
      <c r="AA89" s="741"/>
      <c r="AB89" s="742">
        <v>1</v>
      </c>
      <c r="AC89" s="742">
        <v>1.05</v>
      </c>
      <c r="AD89" s="742">
        <v>1.05</v>
      </c>
      <c r="AE89" s="742">
        <v>1.05</v>
      </c>
      <c r="AF89" s="743">
        <v>1.05</v>
      </c>
    </row>
    <row r="90" spans="1:32" hidden="1">
      <c r="A90" s="780"/>
      <c r="B90" s="781"/>
      <c r="C90" s="125"/>
      <c r="D90" s="125"/>
      <c r="E90" s="125"/>
      <c r="F90" s="125"/>
      <c r="G90" s="125"/>
      <c r="H90" s="158"/>
      <c r="J90" s="726"/>
    </row>
    <row r="91" spans="1:32" hidden="1">
      <c r="A91" s="778"/>
      <c r="B91" s="779"/>
      <c r="C91" s="125"/>
      <c r="D91" s="125"/>
      <c r="E91" s="125"/>
      <c r="F91" s="125"/>
      <c r="G91" s="125"/>
      <c r="H91" s="158"/>
      <c r="J91" s="726"/>
    </row>
    <row r="92" spans="1:32" hidden="1">
      <c r="A92" s="778"/>
      <c r="B92" s="779"/>
      <c r="C92" s="125"/>
      <c r="D92" s="125"/>
      <c r="E92" s="125"/>
      <c r="F92" s="125"/>
      <c r="G92" s="125"/>
      <c r="H92" s="158"/>
      <c r="J92" s="726"/>
    </row>
    <row r="93" spans="1:32" hidden="1">
      <c r="A93" s="778"/>
      <c r="B93" s="779"/>
      <c r="C93" s="125"/>
      <c r="D93" s="125"/>
      <c r="E93" s="125"/>
      <c r="F93" s="125"/>
      <c r="G93" s="125"/>
      <c r="H93" s="158"/>
      <c r="J93" s="726"/>
    </row>
    <row r="94" spans="1:32" hidden="1">
      <c r="A94" s="778"/>
      <c r="B94" s="779"/>
      <c r="C94" s="125"/>
      <c r="D94" s="125"/>
      <c r="E94" s="125"/>
      <c r="F94" s="125"/>
      <c r="G94" s="125"/>
      <c r="H94" s="158"/>
      <c r="J94" s="726"/>
    </row>
    <row r="95" spans="1:32">
      <c r="A95" s="778"/>
      <c r="B95" s="779"/>
      <c r="C95" s="125"/>
      <c r="D95" s="125"/>
      <c r="E95" s="125"/>
      <c r="F95" s="125"/>
      <c r="G95" s="125"/>
      <c r="H95" s="158"/>
      <c r="J95" s="726"/>
    </row>
    <row r="96" spans="1:32">
      <c r="A96" s="776">
        <f>'[1]Cumulative Budget Request '!B485</f>
        <v>0</v>
      </c>
      <c r="B96" s="777">
        <f>'[1]Cumulative Budget Request '!C485</f>
        <v>0</v>
      </c>
      <c r="C96" s="125">
        <f>IFERROR(ROUND(VLOOKUP('[1]Cumulative Budget Request '!$C485,$B$9:$H$77,3,FALSE)*'[1]Cumulative Budget Request '!E484,0),0)</f>
        <v>0</v>
      </c>
      <c r="D96" s="125">
        <f>IFERROR(ROUND(VLOOKUP('[1]Cumulative Budget Request '!$C485,$B$9:$H$77,4,FALSE)*'[1]Cumulative Budget Request '!F484,0),0)</f>
        <v>0</v>
      </c>
      <c r="E96" s="125">
        <f>IFERROR(ROUND(VLOOKUP('[1]Cumulative Budget Request '!$C485,$B$9:$H$77,5,FALSE)*'[1]Cumulative Budget Request '!G484,0),0)</f>
        <v>0</v>
      </c>
      <c r="F96" s="125">
        <f>IFERROR(ROUND(VLOOKUP('[1]Cumulative Budget Request '!$C485,$B$9:$H$77,6,FALSE)*'[1]Cumulative Budget Request '!H484,0),0)</f>
        <v>0</v>
      </c>
      <c r="G96" s="125">
        <f>IFERROR(ROUND(VLOOKUP('[1]Cumulative Budget Request '!$C485,$B$9:$H$77,7,FALSE)*'[1]Cumulative Budget Request '!I484,0),0)</f>
        <v>0</v>
      </c>
      <c r="H96" s="158">
        <f>SUM(C96:G96)</f>
        <v>0</v>
      </c>
      <c r="J96" s="726"/>
    </row>
    <row r="97" spans="1:10" hidden="1">
      <c r="A97" s="780"/>
      <c r="B97" s="781"/>
      <c r="C97" s="125"/>
      <c r="D97" s="125"/>
      <c r="E97" s="125"/>
      <c r="F97" s="125"/>
      <c r="G97" s="125"/>
      <c r="H97" s="158"/>
      <c r="J97" s="726"/>
    </row>
    <row r="98" spans="1:10" hidden="1">
      <c r="A98" s="778"/>
      <c r="B98" s="779"/>
      <c r="C98" s="125"/>
      <c r="D98" s="125"/>
      <c r="E98" s="125"/>
      <c r="F98" s="125"/>
      <c r="G98" s="125"/>
      <c r="H98" s="158"/>
      <c r="J98" s="726"/>
    </row>
    <row r="99" spans="1:10" hidden="1">
      <c r="A99" s="778"/>
      <c r="B99" s="779"/>
      <c r="C99" s="125"/>
      <c r="D99" s="125"/>
      <c r="E99" s="125"/>
      <c r="F99" s="125"/>
      <c r="G99" s="125"/>
      <c r="H99" s="158"/>
      <c r="J99" s="726"/>
    </row>
    <row r="100" spans="1:10" hidden="1">
      <c r="A100" s="778"/>
      <c r="B100" s="779"/>
      <c r="C100" s="125"/>
      <c r="D100" s="125"/>
      <c r="E100" s="125"/>
      <c r="F100" s="125"/>
      <c r="G100" s="125"/>
      <c r="H100" s="158"/>
      <c r="J100" s="726"/>
    </row>
    <row r="101" spans="1:10" hidden="1">
      <c r="A101" s="778"/>
      <c r="B101" s="779"/>
      <c r="C101" s="125"/>
      <c r="D101" s="125"/>
      <c r="E101" s="125"/>
      <c r="F101" s="125"/>
      <c r="G101" s="125"/>
      <c r="H101" s="158"/>
      <c r="J101" s="726"/>
    </row>
    <row r="102" spans="1:10">
      <c r="A102" s="778"/>
      <c r="B102" s="779"/>
      <c r="C102" s="125"/>
      <c r="D102" s="125"/>
      <c r="E102" s="125"/>
      <c r="F102" s="125"/>
      <c r="G102" s="125"/>
      <c r="H102" s="158"/>
      <c r="J102" s="726"/>
    </row>
    <row r="103" spans="1:10">
      <c r="A103" s="776">
        <f>'[1]Cumulative Budget Request '!B492</f>
        <v>0</v>
      </c>
      <c r="B103" s="777">
        <f>'[1]Cumulative Budget Request '!C492</f>
        <v>0</v>
      </c>
      <c r="C103" s="125">
        <f>IFERROR(ROUND(VLOOKUP('[1]Cumulative Budget Request '!$C492,$B$9:$H$77,3,FALSE)*'[1]Cumulative Budget Request '!E491,0),0)</f>
        <v>0</v>
      </c>
      <c r="D103" s="125">
        <f>IFERROR(ROUND(VLOOKUP('[1]Cumulative Budget Request '!$C492,$B$9:$H$77,4,FALSE)*'[1]Cumulative Budget Request '!F491,0),0)</f>
        <v>0</v>
      </c>
      <c r="E103" s="125">
        <f>IFERROR(ROUND(VLOOKUP('[1]Cumulative Budget Request '!$C492,$B$9:$H$77,5,FALSE)*'[1]Cumulative Budget Request '!G491,0),0)</f>
        <v>0</v>
      </c>
      <c r="F103" s="125">
        <f>IFERROR(ROUND(VLOOKUP('[1]Cumulative Budget Request '!$C492,$B$9:$H$77,6,FALSE)*'[1]Cumulative Budget Request '!H491,0),0)</f>
        <v>0</v>
      </c>
      <c r="G103" s="125">
        <f>IFERROR(ROUND(VLOOKUP('[1]Cumulative Budget Request '!$C492,$B$9:$H$77,7,FALSE)*'[1]Cumulative Budget Request '!I491,0),0)</f>
        <v>0</v>
      </c>
      <c r="H103" s="158">
        <f>SUM(C103:G103)</f>
        <v>0</v>
      </c>
      <c r="J103" s="726"/>
    </row>
    <row r="104" spans="1:10" hidden="1">
      <c r="A104" s="780"/>
      <c r="B104" s="781"/>
      <c r="C104" s="125"/>
      <c r="D104" s="125"/>
      <c r="E104" s="125"/>
      <c r="F104" s="125"/>
      <c r="G104" s="125"/>
      <c r="H104" s="158"/>
      <c r="J104" s="726"/>
    </row>
    <row r="105" spans="1:10" hidden="1">
      <c r="A105" s="778"/>
      <c r="B105" s="779"/>
      <c r="C105" s="125"/>
      <c r="D105" s="125"/>
      <c r="E105" s="125"/>
      <c r="F105" s="125"/>
      <c r="G105" s="125"/>
      <c r="H105" s="158"/>
      <c r="J105" s="726"/>
    </row>
    <row r="106" spans="1:10" hidden="1">
      <c r="A106" s="778"/>
      <c r="B106" s="779"/>
      <c r="C106" s="125"/>
      <c r="D106" s="125"/>
      <c r="E106" s="125"/>
      <c r="F106" s="125"/>
      <c r="G106" s="125"/>
      <c r="H106" s="158"/>
      <c r="J106" s="726"/>
    </row>
    <row r="107" spans="1:10" hidden="1">
      <c r="A107" s="778"/>
      <c r="B107" s="779"/>
      <c r="C107" s="125"/>
      <c r="D107" s="125"/>
      <c r="E107" s="125"/>
      <c r="F107" s="125"/>
      <c r="G107" s="125"/>
      <c r="H107" s="158"/>
      <c r="J107" s="726"/>
    </row>
    <row r="108" spans="1:10" hidden="1">
      <c r="A108" s="778"/>
      <c r="B108" s="779"/>
      <c r="C108" s="125"/>
      <c r="D108" s="125"/>
      <c r="E108" s="125"/>
      <c r="F108" s="125"/>
      <c r="G108" s="125"/>
      <c r="H108" s="158"/>
      <c r="J108" s="726"/>
    </row>
    <row r="109" spans="1:10">
      <c r="A109" s="778"/>
      <c r="B109" s="779"/>
      <c r="C109" s="125"/>
      <c r="D109" s="125"/>
      <c r="E109" s="125"/>
      <c r="F109" s="125"/>
      <c r="G109" s="125"/>
      <c r="H109" s="158"/>
      <c r="J109" s="726"/>
    </row>
    <row r="110" spans="1:10">
      <c r="A110" s="776">
        <f>'[1]Cumulative Budget Request '!B499</f>
        <v>0</v>
      </c>
      <c r="B110" s="777">
        <f>'[1]Cumulative Budget Request '!C499</f>
        <v>0</v>
      </c>
      <c r="C110" s="125">
        <f>IFERROR(ROUND(VLOOKUP('[1]Cumulative Budget Request '!$C499,$B$9:$H$77,3,FALSE)*'[1]Cumulative Budget Request '!E498,0),0)</f>
        <v>0</v>
      </c>
      <c r="D110" s="125">
        <f>IFERROR(ROUND(VLOOKUP('[1]Cumulative Budget Request '!$C499,$B$9:$H$77,4,FALSE)*'[1]Cumulative Budget Request '!F498,0),0)</f>
        <v>0</v>
      </c>
      <c r="E110" s="125">
        <f>IFERROR(ROUND(VLOOKUP('[1]Cumulative Budget Request '!$C499,$B$9:$H$77,5,FALSE)*'[1]Cumulative Budget Request '!G498,0),0)</f>
        <v>0</v>
      </c>
      <c r="F110" s="125">
        <f>IFERROR(ROUND(VLOOKUP('[1]Cumulative Budget Request '!$C499,$B$9:$H$77,6,FALSE)*'[1]Cumulative Budget Request '!H498,0),0)</f>
        <v>0</v>
      </c>
      <c r="G110" s="125">
        <f>IFERROR(ROUND(VLOOKUP('[1]Cumulative Budget Request '!$C499,$B$9:$H$77,7,FALSE)*'[1]Cumulative Budget Request '!I498,0),0)</f>
        <v>0</v>
      </c>
      <c r="H110" s="158">
        <f>SUM(C110:G110)</f>
        <v>0</v>
      </c>
      <c r="J110" s="726"/>
    </row>
    <row r="111" spans="1:10" hidden="1">
      <c r="A111" s="780"/>
      <c r="B111" s="781"/>
      <c r="C111" s="125"/>
      <c r="D111" s="125"/>
      <c r="E111" s="125"/>
      <c r="F111" s="125"/>
      <c r="G111" s="125"/>
      <c r="H111" s="158"/>
      <c r="J111" s="726"/>
    </row>
    <row r="112" spans="1:10" hidden="1">
      <c r="A112" s="778"/>
      <c r="B112" s="779"/>
      <c r="C112" s="125"/>
      <c r="D112" s="125"/>
      <c r="E112" s="125"/>
      <c r="F112" s="125"/>
      <c r="G112" s="125"/>
      <c r="H112" s="158"/>
      <c r="J112" s="726"/>
    </row>
    <row r="113" spans="1:10" hidden="1">
      <c r="A113" s="778"/>
      <c r="B113" s="779"/>
      <c r="C113" s="125"/>
      <c r="D113" s="125"/>
      <c r="E113" s="125"/>
      <c r="F113" s="125"/>
      <c r="G113" s="125"/>
      <c r="H113" s="158"/>
      <c r="J113" s="726"/>
    </row>
    <row r="114" spans="1:10" hidden="1">
      <c r="A114" s="778"/>
      <c r="B114" s="779"/>
      <c r="C114" s="125"/>
      <c r="D114" s="125"/>
      <c r="E114" s="125"/>
      <c r="F114" s="125"/>
      <c r="G114" s="125"/>
      <c r="H114" s="158"/>
      <c r="J114" s="726"/>
    </row>
    <row r="115" spans="1:10" hidden="1">
      <c r="A115" s="778"/>
      <c r="B115" s="779"/>
      <c r="C115" s="125"/>
      <c r="D115" s="125"/>
      <c r="E115" s="125"/>
      <c r="F115" s="125"/>
      <c r="G115" s="125"/>
      <c r="H115" s="158"/>
      <c r="J115" s="726"/>
    </row>
    <row r="116" spans="1:10">
      <c r="A116" s="778"/>
      <c r="B116" s="779"/>
      <c r="C116" s="125"/>
      <c r="D116" s="125"/>
      <c r="E116" s="125"/>
      <c r="F116" s="125"/>
      <c r="G116" s="125"/>
      <c r="H116" s="158"/>
      <c r="J116" s="726"/>
    </row>
    <row r="117" spans="1:10">
      <c r="A117" s="776">
        <f>'[1]Cumulative Budget Request '!B506</f>
        <v>0</v>
      </c>
      <c r="B117" s="777">
        <f>'[1]Cumulative Budget Request '!C506</f>
        <v>0</v>
      </c>
      <c r="C117" s="125">
        <f>IFERROR(ROUND(VLOOKUP('[1]Cumulative Budget Request '!$C506,$B$9:$H$77,3,FALSE)*'[1]Cumulative Budget Request '!E505,0),0)</f>
        <v>0</v>
      </c>
      <c r="D117" s="125">
        <f>IFERROR(ROUND(VLOOKUP('[1]Cumulative Budget Request '!$C506,$B$9:$H$77,4,FALSE)*'[1]Cumulative Budget Request '!F505,0),0)</f>
        <v>0</v>
      </c>
      <c r="E117" s="125">
        <f>IFERROR(ROUND(VLOOKUP('[1]Cumulative Budget Request '!$C506,$B$9:$H$77,5,FALSE)*'[1]Cumulative Budget Request '!G505,0),0)</f>
        <v>0</v>
      </c>
      <c r="F117" s="125">
        <f>IFERROR(ROUND(VLOOKUP('[1]Cumulative Budget Request '!$C506,$B$9:$H$77,6,FALSE)*'[1]Cumulative Budget Request '!H505,0),0)</f>
        <v>0</v>
      </c>
      <c r="G117" s="125">
        <f>IFERROR(ROUND(VLOOKUP('[1]Cumulative Budget Request '!$C506,$B$9:$H$77,7,FALSE)*'[1]Cumulative Budget Request '!I505,0),0)</f>
        <v>0</v>
      </c>
      <c r="H117" s="158">
        <f>SUM(C117:G117)</f>
        <v>0</v>
      </c>
      <c r="J117" s="726"/>
    </row>
    <row r="118" spans="1:10" hidden="1">
      <c r="A118" s="780"/>
      <c r="B118" s="781"/>
      <c r="C118" s="125"/>
      <c r="D118" s="125"/>
      <c r="E118" s="125"/>
      <c r="F118" s="125"/>
      <c r="G118" s="125"/>
      <c r="H118" s="158"/>
      <c r="J118" s="726"/>
    </row>
    <row r="119" spans="1:10" hidden="1">
      <c r="A119" s="778"/>
      <c r="B119" s="779"/>
      <c r="C119" s="125"/>
      <c r="D119" s="125"/>
      <c r="E119" s="125"/>
      <c r="F119" s="125"/>
      <c r="G119" s="125"/>
      <c r="H119" s="158"/>
      <c r="J119" s="726"/>
    </row>
    <row r="120" spans="1:10" hidden="1">
      <c r="A120" s="778"/>
      <c r="B120" s="779"/>
      <c r="C120" s="125"/>
      <c r="D120" s="125"/>
      <c r="E120" s="125"/>
      <c r="F120" s="125"/>
      <c r="G120" s="125"/>
      <c r="H120" s="158"/>
      <c r="J120" s="726"/>
    </row>
    <row r="121" spans="1:10" hidden="1">
      <c r="A121" s="778"/>
      <c r="B121" s="779"/>
      <c r="C121" s="125"/>
      <c r="D121" s="125"/>
      <c r="E121" s="125"/>
      <c r="F121" s="125"/>
      <c r="G121" s="125"/>
      <c r="H121" s="158"/>
      <c r="J121" s="726"/>
    </row>
    <row r="122" spans="1:10" hidden="1">
      <c r="A122" s="778"/>
      <c r="B122" s="779"/>
      <c r="C122" s="125"/>
      <c r="D122" s="125"/>
      <c r="E122" s="125"/>
      <c r="F122" s="125"/>
      <c r="G122" s="125"/>
      <c r="H122" s="158"/>
      <c r="J122" s="726"/>
    </row>
    <row r="123" spans="1:10">
      <c r="A123" s="778"/>
      <c r="B123" s="779"/>
      <c r="C123" s="125"/>
      <c r="D123" s="125"/>
      <c r="E123" s="125"/>
      <c r="F123" s="125"/>
      <c r="G123" s="125"/>
      <c r="H123" s="158"/>
      <c r="J123" s="726"/>
    </row>
    <row r="124" spans="1:10">
      <c r="A124" s="776">
        <f>'[1]Cumulative Budget Request '!B513</f>
        <v>0</v>
      </c>
      <c r="B124" s="777">
        <f>'[1]Cumulative Budget Request '!C513</f>
        <v>0</v>
      </c>
      <c r="C124" s="125">
        <f>IFERROR(ROUND(VLOOKUP('[1]Cumulative Budget Request '!$C513,$B$9:$H$77,3,FALSE)*'[1]Cumulative Budget Request '!E512,0),0)</f>
        <v>0</v>
      </c>
      <c r="D124" s="125">
        <f>IFERROR(ROUND(VLOOKUP('[1]Cumulative Budget Request '!$C513,$B$9:$H$77,4,FALSE)*'[1]Cumulative Budget Request '!F512,0),0)</f>
        <v>0</v>
      </c>
      <c r="E124" s="125">
        <f>IFERROR(ROUND(VLOOKUP('[1]Cumulative Budget Request '!$C513,$B$9:$H$77,5,FALSE)*'[1]Cumulative Budget Request '!G512,0),0)</f>
        <v>0</v>
      </c>
      <c r="F124" s="125">
        <f>IFERROR(ROUND(VLOOKUP('[1]Cumulative Budget Request '!$C513,$B$9:$H$77,6,FALSE)*'[1]Cumulative Budget Request '!H512,0),0)</f>
        <v>0</v>
      </c>
      <c r="G124" s="125">
        <f>IFERROR(ROUND(VLOOKUP('[1]Cumulative Budget Request '!$C513,$B$9:$H$77,7,FALSE)*'[1]Cumulative Budget Request '!I512,0),0)</f>
        <v>0</v>
      </c>
      <c r="H124" s="158">
        <f>SUM(C124:G124)</f>
        <v>0</v>
      </c>
      <c r="J124" s="726"/>
    </row>
    <row r="125" spans="1:10" hidden="1">
      <c r="A125" s="780"/>
      <c r="B125" s="781"/>
      <c r="C125" s="125"/>
      <c r="D125" s="125"/>
      <c r="E125" s="125"/>
      <c r="F125" s="125"/>
      <c r="G125" s="125"/>
      <c r="H125" s="158"/>
      <c r="J125" s="726"/>
    </row>
    <row r="126" spans="1:10" hidden="1">
      <c r="A126" s="778"/>
      <c r="B126" s="779"/>
      <c r="C126" s="125"/>
      <c r="D126" s="125"/>
      <c r="E126" s="125"/>
      <c r="F126" s="125"/>
      <c r="G126" s="125"/>
      <c r="H126" s="158"/>
      <c r="J126" s="726"/>
    </row>
    <row r="127" spans="1:10" hidden="1">
      <c r="A127" s="778"/>
      <c r="B127" s="779"/>
      <c r="C127" s="125"/>
      <c r="D127" s="125"/>
      <c r="E127" s="125"/>
      <c r="F127" s="125"/>
      <c r="G127" s="125"/>
      <c r="H127" s="158"/>
      <c r="J127" s="726"/>
    </row>
    <row r="128" spans="1:10" hidden="1">
      <c r="A128" s="778"/>
      <c r="B128" s="779"/>
      <c r="C128" s="125"/>
      <c r="D128" s="125"/>
      <c r="E128" s="125"/>
      <c r="F128" s="125"/>
      <c r="G128" s="125"/>
      <c r="H128" s="158"/>
      <c r="J128" s="726"/>
    </row>
    <row r="129" spans="1:10" hidden="1">
      <c r="A129" s="778"/>
      <c r="B129" s="779"/>
      <c r="C129" s="125"/>
      <c r="D129" s="125"/>
      <c r="E129" s="125"/>
      <c r="F129" s="125"/>
      <c r="G129" s="125"/>
      <c r="H129" s="158"/>
      <c r="J129" s="726"/>
    </row>
    <row r="130" spans="1:10">
      <c r="A130" s="778"/>
      <c r="B130" s="779"/>
      <c r="C130" s="125"/>
      <c r="D130" s="125"/>
      <c r="E130" s="125"/>
      <c r="F130" s="125"/>
      <c r="G130" s="125"/>
      <c r="H130" s="158"/>
      <c r="J130" s="726"/>
    </row>
    <row r="131" spans="1:10">
      <c r="A131" s="776">
        <f>'[1]Cumulative Budget Request '!B520</f>
        <v>0</v>
      </c>
      <c r="B131" s="777">
        <f>'[1]Cumulative Budget Request '!C520</f>
        <v>0</v>
      </c>
      <c r="C131" s="125">
        <f>IFERROR(ROUND(VLOOKUP('[1]Cumulative Budget Request '!$C520,$B$9:$H$77,3,FALSE)*'[1]Cumulative Budget Request '!E519,0),0)</f>
        <v>0</v>
      </c>
      <c r="D131" s="125">
        <f>IFERROR(ROUND(VLOOKUP('[1]Cumulative Budget Request '!$C520,$B$9:$H$77,4,FALSE)*'[1]Cumulative Budget Request '!F519,0),0)</f>
        <v>0</v>
      </c>
      <c r="E131" s="125">
        <f>IFERROR(ROUND(VLOOKUP('[1]Cumulative Budget Request '!$C520,$B$9:$H$77,5,FALSE)*'[1]Cumulative Budget Request '!G519,0),0)</f>
        <v>0</v>
      </c>
      <c r="F131" s="125">
        <f>IFERROR(ROUND(VLOOKUP('[1]Cumulative Budget Request '!$C520,$B$9:$H$77,6,FALSE)*'[1]Cumulative Budget Request '!H519,0),0)</f>
        <v>0</v>
      </c>
      <c r="G131" s="125">
        <f>IFERROR(ROUND(VLOOKUP('[1]Cumulative Budget Request '!$C520,$B$9:$H$77,7,FALSE)*'[1]Cumulative Budget Request '!I519,0),0)</f>
        <v>0</v>
      </c>
      <c r="H131" s="158">
        <f>SUM(C131:G131)</f>
        <v>0</v>
      </c>
      <c r="J131" s="726"/>
    </row>
    <row r="132" spans="1:10" hidden="1">
      <c r="A132" s="780"/>
      <c r="B132" s="781"/>
      <c r="C132" s="125"/>
      <c r="D132" s="125"/>
      <c r="E132" s="125"/>
      <c r="F132" s="125"/>
      <c r="G132" s="125"/>
      <c r="H132" s="158"/>
      <c r="J132" s="726"/>
    </row>
    <row r="133" spans="1:10" hidden="1">
      <c r="A133" s="778"/>
      <c r="B133" s="779"/>
      <c r="C133" s="125"/>
      <c r="D133" s="125"/>
      <c r="E133" s="125"/>
      <c r="F133" s="125"/>
      <c r="G133" s="125"/>
      <c r="H133" s="158"/>
      <c r="J133" s="726"/>
    </row>
    <row r="134" spans="1:10" hidden="1">
      <c r="A134" s="778"/>
      <c r="B134" s="779"/>
      <c r="C134" s="125"/>
      <c r="D134" s="125"/>
      <c r="E134" s="125"/>
      <c r="F134" s="125"/>
      <c r="G134" s="125"/>
      <c r="H134" s="158"/>
      <c r="J134" s="726"/>
    </row>
    <row r="135" spans="1:10" hidden="1">
      <c r="A135" s="778"/>
      <c r="B135" s="779"/>
      <c r="C135" s="125"/>
      <c r="D135" s="125"/>
      <c r="E135" s="125"/>
      <c r="F135" s="125"/>
      <c r="G135" s="125"/>
      <c r="H135" s="158"/>
      <c r="J135" s="726"/>
    </row>
    <row r="136" spans="1:10" hidden="1">
      <c r="A136" s="778"/>
      <c r="B136" s="779"/>
      <c r="C136" s="125"/>
      <c r="D136" s="125"/>
      <c r="E136" s="125"/>
      <c r="F136" s="125"/>
      <c r="G136" s="125"/>
      <c r="H136" s="158"/>
      <c r="J136" s="726"/>
    </row>
    <row r="137" spans="1:10">
      <c r="A137" s="778"/>
      <c r="B137" s="779"/>
      <c r="C137" s="125"/>
      <c r="D137" s="125"/>
      <c r="E137" s="125"/>
      <c r="F137" s="125"/>
      <c r="G137" s="125"/>
      <c r="H137" s="158"/>
      <c r="J137" s="726"/>
    </row>
    <row r="138" spans="1:10">
      <c r="A138" s="776">
        <f>'[1]Cumulative Budget Request '!B527</f>
        <v>0</v>
      </c>
      <c r="B138" s="777">
        <f>'[1]Cumulative Budget Request '!C527</f>
        <v>0</v>
      </c>
      <c r="C138" s="125">
        <f>IFERROR(ROUND(VLOOKUP('[1]Cumulative Budget Request '!$C527,$B$9:$H$77,3,FALSE)*'[1]Cumulative Budget Request '!E526,0),0)</f>
        <v>0</v>
      </c>
      <c r="D138" s="125">
        <f>IFERROR(ROUND(VLOOKUP('[1]Cumulative Budget Request '!$C527,$B$9:$H$77,4,FALSE)*'[1]Cumulative Budget Request '!F526,0),0)</f>
        <v>0</v>
      </c>
      <c r="E138" s="125">
        <f>IFERROR(ROUND(VLOOKUP('[1]Cumulative Budget Request '!$C527,$B$9:$H$77,5,FALSE)*'[1]Cumulative Budget Request '!G526,0),0)</f>
        <v>0</v>
      </c>
      <c r="F138" s="125">
        <f>IFERROR(ROUND(VLOOKUP('[1]Cumulative Budget Request '!$C527,$B$9:$H$77,6,FALSE)*'[1]Cumulative Budget Request '!H526,0),0)</f>
        <v>0</v>
      </c>
      <c r="G138" s="125">
        <f>IFERROR(ROUND(VLOOKUP('[1]Cumulative Budget Request '!$C527,$B$9:$H$77,7,FALSE)*'[1]Cumulative Budget Request '!I526,0),0)</f>
        <v>0</v>
      </c>
      <c r="H138" s="158">
        <f>SUM(C138:G138)</f>
        <v>0</v>
      </c>
      <c r="J138" s="726"/>
    </row>
    <row r="139" spans="1:10" hidden="1">
      <c r="A139" s="780"/>
      <c r="B139" s="781"/>
      <c r="C139" s="125"/>
      <c r="D139" s="125"/>
      <c r="E139" s="125"/>
      <c r="F139" s="125"/>
      <c r="G139" s="125"/>
      <c r="H139" s="158"/>
      <c r="J139" s="726"/>
    </row>
    <row r="140" spans="1:10" hidden="1">
      <c r="A140" s="778"/>
      <c r="B140" s="779"/>
      <c r="C140" s="125"/>
      <c r="D140" s="125"/>
      <c r="E140" s="125"/>
      <c r="F140" s="125"/>
      <c r="G140" s="125"/>
      <c r="H140" s="158"/>
      <c r="J140" s="726"/>
    </row>
    <row r="141" spans="1:10" hidden="1">
      <c r="A141" s="778"/>
      <c r="B141" s="779"/>
      <c r="C141" s="125"/>
      <c r="D141" s="125"/>
      <c r="E141" s="125"/>
      <c r="F141" s="125"/>
      <c r="G141" s="125"/>
      <c r="H141" s="158"/>
      <c r="J141" s="726"/>
    </row>
    <row r="142" spans="1:10" hidden="1">
      <c r="A142" s="778"/>
      <c r="B142" s="779"/>
      <c r="C142" s="125"/>
      <c r="D142" s="125"/>
      <c r="E142" s="125"/>
      <c r="F142" s="125"/>
      <c r="G142" s="125"/>
      <c r="H142" s="158"/>
      <c r="J142" s="726"/>
    </row>
    <row r="143" spans="1:10" hidden="1">
      <c r="A143" s="778"/>
      <c r="B143" s="779"/>
      <c r="C143" s="125"/>
      <c r="D143" s="125"/>
      <c r="E143" s="125"/>
      <c r="F143" s="125"/>
      <c r="G143" s="125"/>
      <c r="H143" s="158"/>
      <c r="J143" s="726"/>
    </row>
    <row r="144" spans="1:10">
      <c r="A144" s="778"/>
      <c r="B144" s="779"/>
      <c r="C144" s="125"/>
      <c r="D144" s="125"/>
      <c r="E144" s="125"/>
      <c r="F144" s="125"/>
      <c r="G144" s="125"/>
      <c r="H144" s="158"/>
      <c r="J144" s="726"/>
    </row>
    <row r="145" spans="1:10">
      <c r="A145" s="776">
        <f>'[1]Cumulative Budget Request '!B534</f>
        <v>0</v>
      </c>
      <c r="B145" s="777">
        <f>'[1]Cumulative Budget Request '!C534</f>
        <v>0</v>
      </c>
      <c r="C145" s="125">
        <f>IFERROR(ROUND(VLOOKUP('[1]Cumulative Budget Request '!$C534,$B$9:$H$77,3,FALSE)*'[1]Cumulative Budget Request '!E533,0),0)</f>
        <v>0</v>
      </c>
      <c r="D145" s="125">
        <f>IFERROR(ROUND(VLOOKUP('[1]Cumulative Budget Request '!$C534,$B$9:$H$77,4,FALSE)*'[1]Cumulative Budget Request '!F533,0),0)</f>
        <v>0</v>
      </c>
      <c r="E145" s="125">
        <f>IFERROR(ROUND(VLOOKUP('[1]Cumulative Budget Request '!$C534,$B$9:$H$77,5,FALSE)*'[1]Cumulative Budget Request '!G533,0),0)</f>
        <v>0</v>
      </c>
      <c r="F145" s="125">
        <f>IFERROR(ROUND(VLOOKUP('[1]Cumulative Budget Request '!$C534,$B$9:$H$77,6,FALSE)*'[1]Cumulative Budget Request '!H533,0),0)</f>
        <v>0</v>
      </c>
      <c r="G145" s="125">
        <f>IFERROR(ROUND(VLOOKUP('[1]Cumulative Budget Request '!$C534,$B$9:$H$77,7,FALSE)*'[1]Cumulative Budget Request '!I533,0),0)</f>
        <v>0</v>
      </c>
      <c r="H145" s="158">
        <f>SUM(C145:G145)</f>
        <v>0</v>
      </c>
      <c r="J145" s="726"/>
    </row>
    <row r="146" spans="1:10" hidden="1">
      <c r="A146" s="780"/>
      <c r="B146" s="781"/>
      <c r="C146" s="125"/>
      <c r="D146" s="125"/>
      <c r="E146" s="125"/>
      <c r="F146" s="125"/>
      <c r="G146" s="125"/>
      <c r="H146" s="158"/>
      <c r="J146" s="726"/>
    </row>
    <row r="147" spans="1:10" hidden="1">
      <c r="A147" s="778"/>
      <c r="B147" s="779"/>
      <c r="C147" s="125"/>
      <c r="D147" s="125"/>
      <c r="E147" s="125"/>
      <c r="F147" s="125"/>
      <c r="G147" s="125"/>
      <c r="H147" s="158"/>
      <c r="J147" s="726"/>
    </row>
    <row r="148" spans="1:10" hidden="1">
      <c r="A148" s="778"/>
      <c r="B148" s="779"/>
      <c r="C148" s="125"/>
      <c r="D148" s="125"/>
      <c r="E148" s="125"/>
      <c r="F148" s="125"/>
      <c r="G148" s="125"/>
      <c r="H148" s="158"/>
      <c r="J148" s="726"/>
    </row>
    <row r="149" spans="1:10" hidden="1">
      <c r="A149" s="778"/>
      <c r="B149" s="779"/>
      <c r="C149" s="125"/>
      <c r="D149" s="125"/>
      <c r="E149" s="125"/>
      <c r="F149" s="125"/>
      <c r="G149" s="125"/>
      <c r="H149" s="158"/>
      <c r="J149" s="726"/>
    </row>
    <row r="150" spans="1:10">
      <c r="A150" s="782"/>
      <c r="B150" s="783"/>
      <c r="C150" s="159"/>
      <c r="D150" s="159"/>
      <c r="E150" s="159"/>
      <c r="F150" s="159"/>
      <c r="G150" s="159"/>
      <c r="H150" s="160"/>
      <c r="J150" s="726"/>
    </row>
    <row r="151" spans="1:10" ht="14.4" thickBot="1">
      <c r="A151" s="784" t="s">
        <v>1</v>
      </c>
      <c r="B151" s="785"/>
      <c r="C151" s="161">
        <f>SUM(C82:C150)</f>
        <v>0</v>
      </c>
      <c r="D151" s="161">
        <f>SUM(D82:D150)</f>
        <v>0</v>
      </c>
      <c r="E151" s="161">
        <f>SUM(E82:E150)</f>
        <v>0</v>
      </c>
      <c r="F151" s="161">
        <f>SUM(F82:F150)</f>
        <v>0</v>
      </c>
      <c r="G151" s="161">
        <f>SUM(G82:G150)</f>
        <v>0</v>
      </c>
      <c r="H151" s="786">
        <f>SUM(C151:G151)</f>
        <v>0</v>
      </c>
      <c r="J151" s="726"/>
    </row>
    <row r="152" spans="1:10" ht="14.4" thickBot="1">
      <c r="C152" s="726"/>
      <c r="J152" s="726"/>
    </row>
    <row r="153" spans="1:10">
      <c r="A153" s="633" t="s">
        <v>491</v>
      </c>
      <c r="B153" s="634"/>
      <c r="C153" s="634"/>
      <c r="D153" s="634"/>
      <c r="E153" s="634"/>
      <c r="F153" s="634"/>
      <c r="G153" s="634"/>
      <c r="H153" s="635"/>
      <c r="J153" s="726"/>
    </row>
    <row r="154" spans="1:10" ht="16.8">
      <c r="A154" s="774" t="s">
        <v>395</v>
      </c>
      <c r="B154" s="775" t="s">
        <v>396</v>
      </c>
      <c r="C154" s="154" t="str">
        <f>'[1]Cumulative Cost Share Budget'!E473</f>
        <v>Year 1</v>
      </c>
      <c r="D154" s="154" t="str">
        <f>'[1]Cumulative Cost Share Budget'!F473</f>
        <v>Year 2</v>
      </c>
      <c r="E154" s="154" t="str">
        <f>'[1]Cumulative Cost Share Budget'!G473</f>
        <v>Year 3</v>
      </c>
      <c r="F154" s="154" t="str">
        <f>'[1]Cumulative Cost Share Budget'!H473</f>
        <v>Year 4</v>
      </c>
      <c r="G154" s="154" t="str">
        <f>'[1]Cumulative Cost Share Budget'!I473</f>
        <v>Year 5</v>
      </c>
      <c r="H154" s="157" t="s">
        <v>1</v>
      </c>
      <c r="J154" s="726"/>
    </row>
    <row r="155" spans="1:10">
      <c r="A155" s="776"/>
      <c r="B155" s="777"/>
      <c r="C155" s="125"/>
      <c r="D155" s="125"/>
      <c r="E155" s="125"/>
      <c r="F155" s="125"/>
      <c r="G155" s="125"/>
      <c r="H155" s="158"/>
      <c r="J155" s="726"/>
    </row>
    <row r="156" spans="1:10">
      <c r="A156" s="776">
        <f>'[1]Cumulative Cost Share Budget'!B475</f>
        <v>0</v>
      </c>
      <c r="B156" s="777">
        <f>'[1]Cumulative Cost Share Budget'!C475</f>
        <v>0</v>
      </c>
      <c r="C156" s="125">
        <f>IFERROR(ROUND(VLOOKUP('[1]Cumulative Cost Share Budget'!$C475,$B$9:$H$77,3,FALSE)*'[1]Cumulative Cost Share Budget'!E474,0),0)</f>
        <v>0</v>
      </c>
      <c r="D156" s="125">
        <f>IFERROR(ROUND(VLOOKUP('[1]Cumulative Cost Share Budget'!$C476,$B$9:$H$77,4,FALSE)*'[1]Cumulative Cost Share Budget'!F474,0),0)</f>
        <v>0</v>
      </c>
      <c r="E156" s="125">
        <f>IFERROR(ROUND(VLOOKUP('[1]Cumulative Cost Share Budget'!$C477,$B$9:$H$77,5,FALSE)*'[1]Cumulative Cost Share Budget'!G474,0),0)</f>
        <v>0</v>
      </c>
      <c r="F156" s="125">
        <f>IFERROR(ROUND(VLOOKUP('[1]Cumulative Cost Share Budget'!$C478,$B$9:$H$77,6,FALSE)*'[1]Cumulative Cost Share Budget'!H474,0),0)</f>
        <v>0</v>
      </c>
      <c r="G156" s="125">
        <f>IFERROR(ROUND(VLOOKUP('[1]Cumulative Cost Share Budget'!$C479,$B$9:$H$77,7,FALSE)*'[1]Cumulative Cost Share Budget'!I474,0),0)</f>
        <v>0</v>
      </c>
      <c r="H156" s="158">
        <f>SUM(C156:G156)</f>
        <v>0</v>
      </c>
      <c r="J156" s="726"/>
    </row>
    <row r="157" spans="1:10" hidden="1">
      <c r="A157" s="778"/>
      <c r="B157" s="779"/>
      <c r="C157" s="125"/>
      <c r="D157" s="125"/>
      <c r="E157" s="125"/>
      <c r="F157" s="125"/>
      <c r="G157" s="125"/>
      <c r="H157" s="158"/>
      <c r="J157" s="726"/>
    </row>
    <row r="158" spans="1:10" hidden="1">
      <c r="A158" s="778"/>
      <c r="B158" s="779"/>
      <c r="C158" s="125"/>
      <c r="D158" s="125"/>
      <c r="E158" s="125"/>
      <c r="F158" s="125"/>
      <c r="G158" s="125"/>
      <c r="H158" s="158"/>
      <c r="J158" s="726"/>
    </row>
    <row r="159" spans="1:10" hidden="1">
      <c r="A159" s="778"/>
      <c r="B159" s="779"/>
      <c r="C159" s="125"/>
      <c r="D159" s="125"/>
      <c r="E159" s="125"/>
      <c r="F159" s="125"/>
      <c r="G159" s="125"/>
      <c r="H159" s="158"/>
      <c r="J159" s="726"/>
    </row>
    <row r="160" spans="1:10" hidden="1">
      <c r="A160" s="778"/>
      <c r="B160" s="779"/>
      <c r="C160" s="125"/>
      <c r="D160" s="125"/>
      <c r="E160" s="125"/>
      <c r="F160" s="125"/>
      <c r="G160" s="125"/>
      <c r="H160" s="158"/>
      <c r="J160" s="726"/>
    </row>
    <row r="161" spans="1:8" s="726" customFormat="1">
      <c r="A161" s="778"/>
      <c r="B161" s="779"/>
      <c r="C161" s="125"/>
      <c r="D161" s="125"/>
      <c r="E161" s="125"/>
      <c r="F161" s="125"/>
      <c r="G161" s="125"/>
      <c r="H161" s="158"/>
    </row>
    <row r="162" spans="1:8" s="726" customFormat="1">
      <c r="A162" s="776">
        <f>'[1]Cumulative Cost Share Budget'!B482</f>
        <v>0</v>
      </c>
      <c r="B162" s="777">
        <f>'[1]Cumulative Cost Share Budget'!C482</f>
        <v>0</v>
      </c>
      <c r="C162" s="125">
        <f>IFERROR(ROUND(VLOOKUP('[1]Cumulative Cost Share Budget'!$C482,$B$9:$H$77,3,FALSE)*'[1]Cumulative Cost Share Budget'!E481,0),0)</f>
        <v>0</v>
      </c>
      <c r="D162" s="125">
        <f>IFERROR(ROUND(VLOOKUP('[1]Cumulative Cost Share Budget'!$C483,$B$9:$H$77,4,FALSE)*'[1]Cumulative Cost Share Budget'!F481,0),0)</f>
        <v>0</v>
      </c>
      <c r="E162" s="125">
        <f>IFERROR(ROUND(VLOOKUP('[1]Cumulative Cost Share Budget'!$C484,$B$9:$H$77,5,FALSE)*'[1]Cumulative Cost Share Budget'!G481,0),0)</f>
        <v>0</v>
      </c>
      <c r="F162" s="125">
        <f>IFERROR(ROUND(VLOOKUP('[1]Cumulative Cost Share Budget'!$C485,$B$9:$H$77,6,FALSE)*'[1]Cumulative Cost Share Budget'!H481,0),0)</f>
        <v>0</v>
      </c>
      <c r="G162" s="125">
        <f>IFERROR(ROUND(VLOOKUP('[1]Cumulative Cost Share Budget'!$C486,$B$9:$H$77,7,FALSE)*'[1]Cumulative Cost Share Budget'!I481,0),0)</f>
        <v>0</v>
      </c>
      <c r="H162" s="158">
        <f>SUM(C162:G162)</f>
        <v>0</v>
      </c>
    </row>
    <row r="163" spans="1:8" s="726" customFormat="1" hidden="1">
      <c r="A163" s="780"/>
      <c r="B163" s="781"/>
      <c r="C163" s="125"/>
      <c r="D163" s="125"/>
      <c r="E163" s="125"/>
      <c r="F163" s="125"/>
      <c r="G163" s="125"/>
      <c r="H163" s="158"/>
    </row>
    <row r="164" spans="1:8" s="726" customFormat="1" hidden="1">
      <c r="A164" s="778"/>
      <c r="B164" s="779"/>
      <c r="C164" s="125"/>
      <c r="D164" s="125"/>
      <c r="E164" s="125"/>
      <c r="F164" s="125"/>
      <c r="G164" s="125"/>
      <c r="H164" s="158"/>
    </row>
    <row r="165" spans="1:8" s="726" customFormat="1" hidden="1">
      <c r="A165" s="778"/>
      <c r="B165" s="779"/>
      <c r="C165" s="125"/>
      <c r="D165" s="125"/>
      <c r="E165" s="125"/>
      <c r="F165" s="125"/>
      <c r="G165" s="125"/>
      <c r="H165" s="158"/>
    </row>
    <row r="166" spans="1:8" s="726" customFormat="1" hidden="1">
      <c r="A166" s="778"/>
      <c r="B166" s="779"/>
      <c r="C166" s="125"/>
      <c r="D166" s="125"/>
      <c r="E166" s="125"/>
      <c r="F166" s="125"/>
      <c r="G166" s="125"/>
      <c r="H166" s="158"/>
    </row>
    <row r="167" spans="1:8" s="726" customFormat="1" hidden="1">
      <c r="A167" s="778"/>
      <c r="B167" s="779"/>
      <c r="C167" s="125"/>
      <c r="D167" s="125"/>
      <c r="E167" s="125"/>
      <c r="F167" s="125"/>
      <c r="G167" s="125"/>
      <c r="H167" s="158"/>
    </row>
    <row r="168" spans="1:8" s="726" customFormat="1">
      <c r="A168" s="778"/>
      <c r="B168" s="779"/>
      <c r="C168" s="125"/>
      <c r="D168" s="125"/>
      <c r="E168" s="125"/>
      <c r="F168" s="125"/>
      <c r="G168" s="125"/>
      <c r="H168" s="158"/>
    </row>
    <row r="169" spans="1:8" s="726" customFormat="1">
      <c r="A169" s="776">
        <f>'[1]Cumulative Cost Share Budget'!B489</f>
        <v>0</v>
      </c>
      <c r="B169" s="777">
        <f>'[1]Cumulative Cost Share Budget'!C489</f>
        <v>0</v>
      </c>
      <c r="C169" s="125">
        <f>IFERROR(ROUND(VLOOKUP('[1]Cumulative Cost Share Budget'!$C489,$B$9:$H$77,3,FALSE)*'[1]Cumulative Cost Share Budget'!E488,0),0)</f>
        <v>0</v>
      </c>
      <c r="D169" s="125">
        <f>IFERROR(ROUND(VLOOKUP('[1]Cumulative Cost Share Budget'!$C490,$B$9:$H$77,4,FALSE)*'[1]Cumulative Cost Share Budget'!F488,0),0)</f>
        <v>0</v>
      </c>
      <c r="E169" s="125">
        <f>IFERROR(ROUND(VLOOKUP('[1]Cumulative Cost Share Budget'!$C491,$B$9:$H$77,5,FALSE)*'[1]Cumulative Cost Share Budget'!G488,0),0)</f>
        <v>0</v>
      </c>
      <c r="F169" s="125">
        <f>IFERROR(ROUND(VLOOKUP('[1]Cumulative Cost Share Budget'!$C492,$B$9:$H$77,6,FALSE)*'[1]Cumulative Cost Share Budget'!H488,0),0)</f>
        <v>0</v>
      </c>
      <c r="G169" s="125">
        <f>IFERROR(ROUND(VLOOKUP('[1]Cumulative Cost Share Budget'!$C493,$B$9:$H$77,7,FALSE)*'[1]Cumulative Cost Share Budget'!I488,0),0)</f>
        <v>0</v>
      </c>
      <c r="H169" s="158">
        <f>SUM(C169:G169)</f>
        <v>0</v>
      </c>
    </row>
    <row r="170" spans="1:8" s="726" customFormat="1" hidden="1">
      <c r="A170" s="780"/>
      <c r="B170" s="781"/>
      <c r="C170" s="125"/>
      <c r="D170" s="125"/>
      <c r="E170" s="125"/>
      <c r="F170" s="125"/>
      <c r="G170" s="125"/>
      <c r="H170" s="158"/>
    </row>
    <row r="171" spans="1:8" s="726" customFormat="1" hidden="1">
      <c r="A171" s="778"/>
      <c r="B171" s="779"/>
      <c r="C171" s="125"/>
      <c r="D171" s="125"/>
      <c r="E171" s="125"/>
      <c r="F171" s="125"/>
      <c r="G171" s="125"/>
      <c r="H171" s="158"/>
    </row>
    <row r="172" spans="1:8" s="726" customFormat="1" hidden="1">
      <c r="A172" s="778"/>
      <c r="B172" s="779"/>
      <c r="C172" s="125"/>
      <c r="D172" s="125"/>
      <c r="E172" s="125"/>
      <c r="F172" s="125"/>
      <c r="G172" s="125"/>
      <c r="H172" s="158"/>
    </row>
    <row r="173" spans="1:8" s="726" customFormat="1" hidden="1">
      <c r="A173" s="778"/>
      <c r="B173" s="779"/>
      <c r="C173" s="125"/>
      <c r="D173" s="125"/>
      <c r="E173" s="125"/>
      <c r="F173" s="125"/>
      <c r="G173" s="125"/>
      <c r="H173" s="158"/>
    </row>
    <row r="174" spans="1:8" s="726" customFormat="1" hidden="1">
      <c r="A174" s="778"/>
      <c r="B174" s="779"/>
      <c r="C174" s="125"/>
      <c r="D174" s="125"/>
      <c r="E174" s="125"/>
      <c r="F174" s="125"/>
      <c r="G174" s="125"/>
      <c r="H174" s="158"/>
    </row>
    <row r="175" spans="1:8" s="726" customFormat="1">
      <c r="A175" s="778"/>
      <c r="B175" s="779"/>
      <c r="C175" s="125"/>
      <c r="D175" s="125"/>
      <c r="E175" s="125"/>
      <c r="F175" s="125"/>
      <c r="G175" s="125"/>
      <c r="H175" s="158"/>
    </row>
    <row r="176" spans="1:8" s="726" customFormat="1">
      <c r="A176" s="776">
        <f>'[1]Cumulative Cost Share Budget'!B496</f>
        <v>0</v>
      </c>
      <c r="B176" s="777">
        <f>'[1]Cumulative Cost Share Budget'!C496</f>
        <v>0</v>
      </c>
      <c r="C176" s="125">
        <f>IFERROR(ROUND(VLOOKUP('[1]Cumulative Cost Share Budget'!$C496,$B$9:$H$77,3,FALSE)*'[1]Cumulative Cost Share Budget'!E495,0),0)</f>
        <v>0</v>
      </c>
      <c r="D176" s="125">
        <f>IFERROR(ROUND(VLOOKUP('[1]Cumulative Cost Share Budget'!$C497,$B$9:$H$77,4,FALSE)*'[1]Cumulative Cost Share Budget'!F495,0),0)</f>
        <v>0</v>
      </c>
      <c r="E176" s="125">
        <f>IFERROR(ROUND(VLOOKUP('[1]Cumulative Cost Share Budget'!$C498,$B$9:$H$77,5,FALSE)*'[1]Cumulative Cost Share Budget'!G495,0),0)</f>
        <v>0</v>
      </c>
      <c r="F176" s="125">
        <f>IFERROR(ROUND(VLOOKUP('[1]Cumulative Cost Share Budget'!$C499,$B$9:$H$77,6,FALSE)*'[1]Cumulative Cost Share Budget'!H495,0),0)</f>
        <v>0</v>
      </c>
      <c r="G176" s="125">
        <f>IFERROR(ROUND(VLOOKUP('[1]Cumulative Cost Share Budget'!$C500,$B$9:$H$77,7,FALSE)*'[1]Cumulative Cost Share Budget'!I495,0),0)</f>
        <v>0</v>
      </c>
      <c r="H176" s="158">
        <f>SUM(C176:G176)</f>
        <v>0</v>
      </c>
    </row>
    <row r="177" spans="1:8" s="726" customFormat="1" hidden="1">
      <c r="A177" s="780"/>
      <c r="B177" s="781"/>
      <c r="C177" s="125"/>
      <c r="D177" s="125"/>
      <c r="E177" s="125"/>
      <c r="F177" s="125"/>
      <c r="G177" s="125"/>
      <c r="H177" s="158"/>
    </row>
    <row r="178" spans="1:8" s="726" customFormat="1" hidden="1">
      <c r="A178" s="778"/>
      <c r="B178" s="779"/>
      <c r="C178" s="125"/>
      <c r="D178" s="125"/>
      <c r="E178" s="125"/>
      <c r="F178" s="125"/>
      <c r="G178" s="125"/>
      <c r="H178" s="158"/>
    </row>
    <row r="179" spans="1:8" s="726" customFormat="1" hidden="1">
      <c r="A179" s="778"/>
      <c r="B179" s="779"/>
      <c r="C179" s="125"/>
      <c r="D179" s="125"/>
      <c r="E179" s="125"/>
      <c r="F179" s="125"/>
      <c r="G179" s="125"/>
      <c r="H179" s="158"/>
    </row>
    <row r="180" spans="1:8" s="726" customFormat="1" hidden="1">
      <c r="A180" s="778"/>
      <c r="B180" s="779"/>
      <c r="C180" s="125"/>
      <c r="D180" s="125"/>
      <c r="E180" s="125"/>
      <c r="F180" s="125"/>
      <c r="G180" s="125"/>
      <c r="H180" s="158"/>
    </row>
    <row r="181" spans="1:8" s="726" customFormat="1" hidden="1">
      <c r="A181" s="778"/>
      <c r="B181" s="779"/>
      <c r="C181" s="125"/>
      <c r="D181" s="125"/>
      <c r="E181" s="125"/>
      <c r="F181" s="125"/>
      <c r="G181" s="125"/>
      <c r="H181" s="158"/>
    </row>
    <row r="182" spans="1:8" s="726" customFormat="1">
      <c r="A182" s="778"/>
      <c r="B182" s="779"/>
      <c r="C182" s="125"/>
      <c r="D182" s="125"/>
      <c r="E182" s="125"/>
      <c r="F182" s="125"/>
      <c r="G182" s="125"/>
      <c r="H182" s="158"/>
    </row>
    <row r="183" spans="1:8" s="726" customFormat="1">
      <c r="A183" s="776">
        <f>'[1]Cumulative Cost Share Budget'!B503</f>
        <v>0</v>
      </c>
      <c r="B183" s="777">
        <f>'[1]Cumulative Cost Share Budget'!C503</f>
        <v>0</v>
      </c>
      <c r="C183" s="125">
        <f>IFERROR(ROUND(VLOOKUP('[1]Cumulative Cost Share Budget'!$C503,$B$9:$H$77,3,FALSE)*'[1]Cumulative Cost Share Budget'!E502,0),0)</f>
        <v>0</v>
      </c>
      <c r="D183" s="125">
        <f>IFERROR(ROUND(VLOOKUP('[1]Cumulative Cost Share Budget'!$C504,$B$9:$H$77,4,FALSE)*'[1]Cumulative Cost Share Budget'!F502,0),0)</f>
        <v>0</v>
      </c>
      <c r="E183" s="125">
        <f>IFERROR(ROUND(VLOOKUP('[1]Cumulative Cost Share Budget'!$C505,$B$9:$H$77,5,FALSE)*'[1]Cumulative Cost Share Budget'!G502,0),0)</f>
        <v>0</v>
      </c>
      <c r="F183" s="125">
        <f>IFERROR(ROUND(VLOOKUP('[1]Cumulative Cost Share Budget'!$C506,$B$9:$H$77,6,FALSE)*'[1]Cumulative Cost Share Budget'!H502,0),0)</f>
        <v>0</v>
      </c>
      <c r="G183" s="125">
        <f>IFERROR(ROUND(VLOOKUP('[1]Cumulative Cost Share Budget'!$C507,$B$9:$H$77,7,FALSE)*'[1]Cumulative Cost Share Budget'!I502,0),0)</f>
        <v>0</v>
      </c>
      <c r="H183" s="158">
        <f>SUM(C183:G183)</f>
        <v>0</v>
      </c>
    </row>
    <row r="184" spans="1:8" s="726" customFormat="1" hidden="1">
      <c r="A184" s="780"/>
      <c r="B184" s="781"/>
      <c r="C184" s="125"/>
      <c r="D184" s="125"/>
      <c r="E184" s="125"/>
      <c r="F184" s="125"/>
      <c r="G184" s="125"/>
      <c r="H184" s="158"/>
    </row>
    <row r="185" spans="1:8" s="726" customFormat="1" hidden="1">
      <c r="A185" s="778"/>
      <c r="B185" s="779"/>
      <c r="C185" s="125"/>
      <c r="D185" s="125"/>
      <c r="E185" s="125"/>
      <c r="F185" s="125"/>
      <c r="G185" s="125"/>
      <c r="H185" s="158"/>
    </row>
    <row r="186" spans="1:8" s="726" customFormat="1" hidden="1">
      <c r="A186" s="778"/>
      <c r="B186" s="779"/>
      <c r="C186" s="125"/>
      <c r="D186" s="125"/>
      <c r="E186" s="125"/>
      <c r="F186" s="125"/>
      <c r="G186" s="125"/>
      <c r="H186" s="158"/>
    </row>
    <row r="187" spans="1:8" s="726" customFormat="1" hidden="1">
      <c r="A187" s="778"/>
      <c r="B187" s="779"/>
      <c r="C187" s="125"/>
      <c r="D187" s="125"/>
      <c r="E187" s="125"/>
      <c r="F187" s="125"/>
      <c r="G187" s="125"/>
      <c r="H187" s="158"/>
    </row>
    <row r="188" spans="1:8" s="726" customFormat="1" hidden="1">
      <c r="A188" s="778"/>
      <c r="B188" s="779"/>
      <c r="C188" s="125"/>
      <c r="D188" s="125"/>
      <c r="E188" s="125"/>
      <c r="F188" s="125"/>
      <c r="G188" s="125"/>
      <c r="H188" s="158"/>
    </row>
    <row r="189" spans="1:8" s="726" customFormat="1">
      <c r="A189" s="778"/>
      <c r="B189" s="779"/>
      <c r="C189" s="125"/>
      <c r="D189" s="125"/>
      <c r="E189" s="125"/>
      <c r="F189" s="125"/>
      <c r="G189" s="125"/>
      <c r="H189" s="158"/>
    </row>
    <row r="190" spans="1:8" s="726" customFormat="1">
      <c r="A190" s="776">
        <f>'[1]Cumulative Cost Share Budget'!B510</f>
        <v>0</v>
      </c>
      <c r="B190" s="777">
        <f>'[1]Cumulative Cost Share Budget'!C510</f>
        <v>0</v>
      </c>
      <c r="C190" s="125">
        <f>IFERROR(ROUND(VLOOKUP('[1]Cumulative Cost Share Budget'!$C510,$B$9:$H$77,3,FALSE)*'[1]Cumulative Cost Share Budget'!E509,0),0)</f>
        <v>0</v>
      </c>
      <c r="D190" s="125">
        <f>IFERROR(ROUND(VLOOKUP('[1]Cumulative Cost Share Budget'!$C511,$B$9:$H$77,4,FALSE)*'[1]Cumulative Cost Share Budget'!F509,0),0)</f>
        <v>0</v>
      </c>
      <c r="E190" s="125">
        <f>IFERROR(ROUND(VLOOKUP('[1]Cumulative Cost Share Budget'!$C512,$B$9:$H$77,5,FALSE)*'[1]Cumulative Cost Share Budget'!G509,0),0)</f>
        <v>0</v>
      </c>
      <c r="F190" s="125">
        <f>IFERROR(ROUND(VLOOKUP('[1]Cumulative Cost Share Budget'!$C513,$B$9:$H$77,6,FALSE)*'[1]Cumulative Cost Share Budget'!H509,0),0)</f>
        <v>0</v>
      </c>
      <c r="G190" s="125">
        <f>IFERROR(ROUND(VLOOKUP('[1]Cumulative Cost Share Budget'!$C514,$B$9:$H$77,7,FALSE)*'[1]Cumulative Cost Share Budget'!I509,0),0)</f>
        <v>0</v>
      </c>
      <c r="H190" s="158">
        <f>SUM(C190:G190)</f>
        <v>0</v>
      </c>
    </row>
    <row r="191" spans="1:8" s="726" customFormat="1" hidden="1">
      <c r="A191" s="780"/>
      <c r="B191" s="781"/>
      <c r="C191" s="125"/>
      <c r="D191" s="125"/>
      <c r="E191" s="125"/>
      <c r="F191" s="125"/>
      <c r="G191" s="125"/>
      <c r="H191" s="158"/>
    </row>
    <row r="192" spans="1:8" s="726" customFormat="1" hidden="1">
      <c r="A192" s="778"/>
      <c r="B192" s="779"/>
      <c r="C192" s="125"/>
      <c r="D192" s="125"/>
      <c r="E192" s="125"/>
      <c r="F192" s="125"/>
      <c r="G192" s="125"/>
      <c r="H192" s="158"/>
    </row>
    <row r="193" spans="1:8" s="726" customFormat="1" hidden="1">
      <c r="A193" s="778"/>
      <c r="B193" s="779"/>
      <c r="C193" s="125"/>
      <c r="D193" s="125"/>
      <c r="E193" s="125"/>
      <c r="F193" s="125"/>
      <c r="G193" s="125"/>
      <c r="H193" s="158"/>
    </row>
    <row r="194" spans="1:8" s="726" customFormat="1" hidden="1">
      <c r="A194" s="778"/>
      <c r="B194" s="779"/>
      <c r="C194" s="125"/>
      <c r="D194" s="125"/>
      <c r="E194" s="125"/>
      <c r="F194" s="125"/>
      <c r="G194" s="125"/>
      <c r="H194" s="158"/>
    </row>
    <row r="195" spans="1:8" s="726" customFormat="1" hidden="1">
      <c r="A195" s="778"/>
      <c r="B195" s="779"/>
      <c r="C195" s="125"/>
      <c r="D195" s="125"/>
      <c r="E195" s="125"/>
      <c r="F195" s="125"/>
      <c r="G195" s="125"/>
      <c r="H195" s="158"/>
    </row>
    <row r="196" spans="1:8" s="726" customFormat="1">
      <c r="A196" s="778"/>
      <c r="B196" s="779"/>
      <c r="C196" s="125"/>
      <c r="D196" s="125"/>
      <c r="E196" s="125"/>
      <c r="F196" s="125"/>
      <c r="G196" s="125"/>
      <c r="H196" s="158"/>
    </row>
    <row r="197" spans="1:8" s="726" customFormat="1">
      <c r="A197" s="776">
        <f>'[1]Cumulative Cost Share Budget'!B517</f>
        <v>0</v>
      </c>
      <c r="B197" s="777">
        <f>'[1]Cumulative Cost Share Budget'!C517</f>
        <v>0</v>
      </c>
      <c r="C197" s="125">
        <f>IFERROR(ROUND(VLOOKUP('[1]Cumulative Cost Share Budget'!$C517,$B$9:$H$77,3,FALSE)*'[1]Cumulative Cost Share Budget'!E516,0),0)</f>
        <v>0</v>
      </c>
      <c r="D197" s="125">
        <f>IFERROR(ROUND(VLOOKUP('[1]Cumulative Cost Share Budget'!$C518,$B$9:$H$77,4,FALSE)*'[1]Cumulative Cost Share Budget'!F516,0),0)</f>
        <v>0</v>
      </c>
      <c r="E197" s="125">
        <f>IFERROR(ROUND(VLOOKUP('[1]Cumulative Cost Share Budget'!$C519,$B$9:$H$77,5,FALSE)*'[1]Cumulative Cost Share Budget'!G516,0),0)</f>
        <v>0</v>
      </c>
      <c r="F197" s="125">
        <f>IFERROR(ROUND(VLOOKUP('[1]Cumulative Cost Share Budget'!$C520,$B$9:$H$77,6,FALSE)*'[1]Cumulative Cost Share Budget'!H516,0),0)</f>
        <v>0</v>
      </c>
      <c r="G197" s="125">
        <f>IFERROR(ROUND(VLOOKUP('[1]Cumulative Cost Share Budget'!$C521,$B$9:$H$77,7,FALSE)*'[1]Cumulative Cost Share Budget'!I516,0),0)</f>
        <v>0</v>
      </c>
      <c r="H197" s="158">
        <f>SUM(C197:G197)</f>
        <v>0</v>
      </c>
    </row>
    <row r="198" spans="1:8" s="726" customFormat="1" hidden="1">
      <c r="A198" s="780"/>
      <c r="B198" s="781"/>
      <c r="C198" s="125"/>
      <c r="D198" s="125"/>
      <c r="E198" s="125"/>
      <c r="F198" s="125"/>
      <c r="G198" s="125"/>
      <c r="H198" s="158"/>
    </row>
    <row r="199" spans="1:8" s="726" customFormat="1" hidden="1">
      <c r="A199" s="778"/>
      <c r="B199" s="779"/>
      <c r="C199" s="125"/>
      <c r="D199" s="125"/>
      <c r="E199" s="125"/>
      <c r="F199" s="125"/>
      <c r="G199" s="125"/>
      <c r="H199" s="158"/>
    </row>
    <row r="200" spans="1:8" s="726" customFormat="1" hidden="1">
      <c r="A200" s="778"/>
      <c r="B200" s="779"/>
      <c r="C200" s="125"/>
      <c r="D200" s="125"/>
      <c r="E200" s="125"/>
      <c r="F200" s="125"/>
      <c r="G200" s="125"/>
      <c r="H200" s="158"/>
    </row>
    <row r="201" spans="1:8" s="726" customFormat="1" hidden="1">
      <c r="A201" s="778"/>
      <c r="B201" s="779"/>
      <c r="C201" s="125"/>
      <c r="D201" s="125"/>
      <c r="E201" s="125"/>
      <c r="F201" s="125"/>
      <c r="G201" s="125"/>
      <c r="H201" s="158"/>
    </row>
    <row r="202" spans="1:8" s="726" customFormat="1" hidden="1">
      <c r="A202" s="778"/>
      <c r="B202" s="779"/>
      <c r="C202" s="125"/>
      <c r="D202" s="125"/>
      <c r="E202" s="125"/>
      <c r="F202" s="125"/>
      <c r="G202" s="125"/>
      <c r="H202" s="158"/>
    </row>
    <row r="203" spans="1:8" s="726" customFormat="1">
      <c r="A203" s="778"/>
      <c r="B203" s="779"/>
      <c r="C203" s="125"/>
      <c r="D203" s="125"/>
      <c r="E203" s="125"/>
      <c r="F203" s="125"/>
      <c r="G203" s="125"/>
      <c r="H203" s="158"/>
    </row>
    <row r="204" spans="1:8" s="726" customFormat="1">
      <c r="A204" s="776">
        <f>'[1]Cumulative Cost Share Budget'!B524</f>
        <v>0</v>
      </c>
      <c r="B204" s="777">
        <f>'[1]Cumulative Cost Share Budget'!C524</f>
        <v>0</v>
      </c>
      <c r="C204" s="125">
        <f>IFERROR(ROUND(VLOOKUP('[1]Cumulative Cost Share Budget'!$C524,$B$9:$H$77,3,FALSE)*'[1]Cumulative Cost Share Budget'!E523,0),0)</f>
        <v>0</v>
      </c>
      <c r="D204" s="125">
        <f>IFERROR(ROUND(VLOOKUP('[1]Cumulative Cost Share Budget'!$C525,$B$9:$H$77,4,FALSE)*'[1]Cumulative Cost Share Budget'!F523,0),0)</f>
        <v>0</v>
      </c>
      <c r="E204" s="125">
        <f>IFERROR(ROUND(VLOOKUP('[1]Cumulative Cost Share Budget'!$C526,$B$9:$H$77,5,FALSE)*'[1]Cumulative Cost Share Budget'!G523,0),0)</f>
        <v>0</v>
      </c>
      <c r="F204" s="125">
        <f>IFERROR(ROUND(VLOOKUP('[1]Cumulative Cost Share Budget'!$C527,$B$9:$H$77,6,FALSE)*'[1]Cumulative Cost Share Budget'!H523,0),0)</f>
        <v>0</v>
      </c>
      <c r="G204" s="125">
        <f>IFERROR(ROUND(VLOOKUP('[1]Cumulative Cost Share Budget'!$C528,$B$9:$H$77,7,FALSE)*'[1]Cumulative Cost Share Budget'!I523,0),0)</f>
        <v>0</v>
      </c>
      <c r="H204" s="158">
        <f>SUM(C204:G204)</f>
        <v>0</v>
      </c>
    </row>
    <row r="205" spans="1:8" s="726" customFormat="1" hidden="1">
      <c r="A205" s="780"/>
      <c r="B205" s="781"/>
      <c r="C205" s="125"/>
      <c r="D205" s="125"/>
      <c r="E205" s="125"/>
      <c r="F205" s="125"/>
      <c r="G205" s="125"/>
      <c r="H205" s="158"/>
    </row>
    <row r="206" spans="1:8" s="726" customFormat="1" hidden="1">
      <c r="A206" s="778"/>
      <c r="B206" s="779"/>
      <c r="C206" s="125"/>
      <c r="D206" s="125"/>
      <c r="E206" s="125"/>
      <c r="F206" s="125"/>
      <c r="G206" s="125"/>
      <c r="H206" s="158"/>
    </row>
    <row r="207" spans="1:8" s="726" customFormat="1" hidden="1">
      <c r="A207" s="778"/>
      <c r="B207" s="779"/>
      <c r="C207" s="125"/>
      <c r="D207" s="125"/>
      <c r="E207" s="125"/>
      <c r="F207" s="125"/>
      <c r="G207" s="125"/>
      <c r="H207" s="158"/>
    </row>
    <row r="208" spans="1:8" s="726" customFormat="1" hidden="1">
      <c r="A208" s="778"/>
      <c r="B208" s="779"/>
      <c r="C208" s="125"/>
      <c r="D208" s="125"/>
      <c r="E208" s="125"/>
      <c r="F208" s="125"/>
      <c r="G208" s="125"/>
      <c r="H208" s="158"/>
    </row>
    <row r="209" spans="1:8" s="726" customFormat="1" hidden="1">
      <c r="A209" s="778"/>
      <c r="B209" s="779"/>
      <c r="C209" s="125"/>
      <c r="D209" s="125"/>
      <c r="E209" s="125"/>
      <c r="F209" s="125"/>
      <c r="G209" s="125"/>
      <c r="H209" s="158"/>
    </row>
    <row r="210" spans="1:8" s="726" customFormat="1">
      <c r="A210" s="778"/>
      <c r="B210" s="779"/>
      <c r="C210" s="125"/>
      <c r="D210" s="125"/>
      <c r="E210" s="125"/>
      <c r="F210" s="125"/>
      <c r="G210" s="125"/>
      <c r="H210" s="158"/>
    </row>
    <row r="211" spans="1:8" s="726" customFormat="1">
      <c r="A211" s="776">
        <f>'[1]Cumulative Cost Share Budget'!B531</f>
        <v>0</v>
      </c>
      <c r="B211" s="777">
        <f>'[1]Cumulative Cost Share Budget'!C531</f>
        <v>0</v>
      </c>
      <c r="C211" s="125">
        <f>IFERROR(ROUND(VLOOKUP('[1]Cumulative Cost Share Budget'!$C531,$B$9:$H$77,3,FALSE)*'[1]Cumulative Cost Share Budget'!E530,0),0)</f>
        <v>0</v>
      </c>
      <c r="D211" s="125">
        <f>IFERROR(ROUND(VLOOKUP('[1]Cumulative Cost Share Budget'!$C532,$B$9:$H$77,4,FALSE)*'[1]Cumulative Cost Share Budget'!F530,0),0)</f>
        <v>0</v>
      </c>
      <c r="E211" s="125">
        <f>IFERROR(ROUND(VLOOKUP('[1]Cumulative Cost Share Budget'!$C533,$B$9:$H$77,5,FALSE)*'[1]Cumulative Cost Share Budget'!G530,0),0)</f>
        <v>0</v>
      </c>
      <c r="F211" s="125">
        <f>IFERROR(ROUND(VLOOKUP('[1]Cumulative Cost Share Budget'!$C534,$B$9:$H$77,6,FALSE)*'[1]Cumulative Cost Share Budget'!H530,0),0)</f>
        <v>0</v>
      </c>
      <c r="G211" s="125">
        <f>IFERROR(ROUND(VLOOKUP('[1]Cumulative Cost Share Budget'!$C535,$B$9:$H$77,7,FALSE)*'[1]Cumulative Cost Share Budget'!I530,0),0)</f>
        <v>0</v>
      </c>
      <c r="H211" s="158">
        <f>SUM(C211:G211)</f>
        <v>0</v>
      </c>
    </row>
    <row r="212" spans="1:8" s="726" customFormat="1" hidden="1">
      <c r="A212" s="780"/>
      <c r="B212" s="781"/>
      <c r="C212" s="125"/>
      <c r="D212" s="125"/>
      <c r="E212" s="125"/>
      <c r="F212" s="125"/>
      <c r="G212" s="125"/>
      <c r="H212" s="158"/>
    </row>
    <row r="213" spans="1:8" s="726" customFormat="1" hidden="1">
      <c r="A213" s="778"/>
      <c r="B213" s="779"/>
      <c r="C213" s="125"/>
      <c r="D213" s="125"/>
      <c r="E213" s="125"/>
      <c r="F213" s="125"/>
      <c r="G213" s="125"/>
      <c r="H213" s="158"/>
    </row>
    <row r="214" spans="1:8" s="726" customFormat="1" hidden="1">
      <c r="A214" s="778"/>
      <c r="B214" s="779"/>
      <c r="C214" s="125"/>
      <c r="D214" s="125"/>
      <c r="E214" s="125"/>
      <c r="F214" s="125"/>
      <c r="G214" s="125"/>
      <c r="H214" s="158"/>
    </row>
    <row r="215" spans="1:8" s="726" customFormat="1" hidden="1">
      <c r="A215" s="778"/>
      <c r="B215" s="779"/>
      <c r="C215" s="125"/>
      <c r="D215" s="125"/>
      <c r="E215" s="125"/>
      <c r="F215" s="125"/>
      <c r="G215" s="125"/>
      <c r="H215" s="158"/>
    </row>
    <row r="216" spans="1:8" s="726" customFormat="1" hidden="1">
      <c r="A216" s="778"/>
      <c r="B216" s="779"/>
      <c r="C216" s="125"/>
      <c r="D216" s="125"/>
      <c r="E216" s="125"/>
      <c r="F216" s="125"/>
      <c r="G216" s="125"/>
      <c r="H216" s="158"/>
    </row>
    <row r="217" spans="1:8" s="726" customFormat="1">
      <c r="A217" s="778"/>
      <c r="B217" s="779"/>
      <c r="C217" s="125"/>
      <c r="D217" s="125"/>
      <c r="E217" s="125"/>
      <c r="F217" s="125"/>
      <c r="G217" s="125"/>
      <c r="H217" s="158"/>
    </row>
    <row r="218" spans="1:8" s="726" customFormat="1">
      <c r="A218" s="776">
        <f>'[1]Cumulative Cost Share Budget'!B538</f>
        <v>0</v>
      </c>
      <c r="B218" s="777">
        <f>'[1]Cumulative Cost Share Budget'!C538</f>
        <v>0</v>
      </c>
      <c r="C218" s="125">
        <f>IFERROR(ROUND(VLOOKUP('[1]Cumulative Cost Share Budget'!$C538,$B$9:$H$77,3,FALSE)*'[1]Cumulative Cost Share Budget'!E537,0),0)</f>
        <v>0</v>
      </c>
      <c r="D218" s="125">
        <f>IFERROR(ROUND(VLOOKUP('[1]Cumulative Cost Share Budget'!$C539,$B$9:$H$77,4,FALSE)*'[1]Cumulative Cost Share Budget'!F537,0),0)</f>
        <v>0</v>
      </c>
      <c r="E218" s="125">
        <f>IFERROR(ROUND(VLOOKUP('[1]Cumulative Cost Share Budget'!$C540,$B$9:$H$77,5,FALSE)*'[1]Cumulative Cost Share Budget'!G537,0),0)</f>
        <v>0</v>
      </c>
      <c r="F218" s="125">
        <f>IFERROR(ROUND(VLOOKUP('[1]Cumulative Cost Share Budget'!$C541,$B$9:$H$77,6,FALSE)*'[1]Cumulative Cost Share Budget'!H537,0),0)</f>
        <v>0</v>
      </c>
      <c r="G218" s="125">
        <f>IFERROR(ROUND(VLOOKUP('[1]Cumulative Cost Share Budget'!$C542,$B$9:$H$77,7,FALSE)*'[1]Cumulative Cost Share Budget'!I537,0),0)</f>
        <v>0</v>
      </c>
      <c r="H218" s="158">
        <f>SUM(C218:G218)</f>
        <v>0</v>
      </c>
    </row>
    <row r="219" spans="1:8" s="726" customFormat="1" hidden="1">
      <c r="A219" s="780"/>
      <c r="B219" s="781"/>
      <c r="C219" s="125"/>
      <c r="D219" s="125"/>
      <c r="E219" s="125"/>
      <c r="F219" s="125"/>
      <c r="G219" s="125"/>
      <c r="H219" s="158"/>
    </row>
    <row r="220" spans="1:8" s="726" customFormat="1" hidden="1">
      <c r="A220" s="778"/>
      <c r="B220" s="779"/>
      <c r="C220" s="125"/>
      <c r="D220" s="125"/>
      <c r="E220" s="125"/>
      <c r="F220" s="125"/>
      <c r="G220" s="125"/>
      <c r="H220" s="158"/>
    </row>
    <row r="221" spans="1:8" s="726" customFormat="1" hidden="1">
      <c r="A221" s="778"/>
      <c r="B221" s="779"/>
      <c r="C221" s="125"/>
      <c r="D221" s="125"/>
      <c r="E221" s="125"/>
      <c r="F221" s="125"/>
      <c r="G221" s="125"/>
      <c r="H221" s="158"/>
    </row>
    <row r="222" spans="1:8" s="726" customFormat="1" hidden="1">
      <c r="A222" s="778"/>
      <c r="B222" s="779"/>
      <c r="C222" s="125"/>
      <c r="D222" s="125"/>
      <c r="E222" s="125"/>
      <c r="F222" s="125"/>
      <c r="G222" s="125"/>
      <c r="H222" s="158"/>
    </row>
    <row r="223" spans="1:8" s="726" customFormat="1">
      <c r="A223" s="782"/>
      <c r="B223" s="783"/>
      <c r="C223" s="159"/>
      <c r="D223" s="159"/>
      <c r="E223" s="159"/>
      <c r="F223" s="159"/>
      <c r="G223" s="159"/>
      <c r="H223" s="160"/>
    </row>
    <row r="224" spans="1:8" s="726" customFormat="1" ht="14.4" thickBot="1">
      <c r="A224" s="784" t="s">
        <v>1</v>
      </c>
      <c r="B224" s="785"/>
      <c r="C224" s="161">
        <f>SUM(C155:C223)</f>
        <v>0</v>
      </c>
      <c r="D224" s="161">
        <f>SUM(D155:D223)</f>
        <v>0</v>
      </c>
      <c r="E224" s="161">
        <f>SUM(E155:E223)</f>
        <v>0</v>
      </c>
      <c r="F224" s="161">
        <f>SUM(F155:F223)</f>
        <v>0</v>
      </c>
      <c r="G224" s="161">
        <f>SUM(G155:G223)</f>
        <v>0</v>
      </c>
      <c r="H224" s="786">
        <f>SUM(C224:G224)</f>
        <v>0</v>
      </c>
    </row>
    <row r="225" s="726" customFormat="1"/>
    <row r="226" s="726" customFormat="1"/>
    <row r="227" s="726" customFormat="1"/>
    <row r="228" s="726" customFormat="1"/>
    <row r="229" s="726" customFormat="1"/>
    <row r="230" s="726" customFormat="1"/>
    <row r="231" s="726" customFormat="1"/>
    <row r="232" s="726" customFormat="1"/>
    <row r="233" s="726" customFormat="1"/>
    <row r="234" s="726" customFormat="1"/>
    <row r="235" s="726" customFormat="1"/>
    <row r="236" s="726" customFormat="1"/>
    <row r="237" s="726" customFormat="1"/>
    <row r="238" s="726" customFormat="1"/>
    <row r="239" s="726" customFormat="1"/>
    <row r="240" s="726" customFormat="1"/>
    <row r="241" s="726" customFormat="1"/>
    <row r="242" s="726" customFormat="1"/>
    <row r="243" s="726" customFormat="1"/>
    <row r="244" s="726" customFormat="1"/>
    <row r="245" s="726" customFormat="1"/>
    <row r="246" s="726" customFormat="1"/>
    <row r="247" s="726" customFormat="1"/>
    <row r="248" s="726" customFormat="1"/>
    <row r="249" s="726" customFormat="1"/>
    <row r="250" s="726" customFormat="1"/>
    <row r="251" s="726" customFormat="1"/>
    <row r="252" s="726" customFormat="1"/>
    <row r="253" s="726" customFormat="1"/>
    <row r="254" s="726" customFormat="1"/>
    <row r="255" s="726" customFormat="1"/>
    <row r="256" s="726" customFormat="1"/>
    <row r="257" s="726" customFormat="1"/>
    <row r="258" s="726" customFormat="1"/>
    <row r="259" s="726" customFormat="1"/>
    <row r="260" s="726" customFormat="1"/>
    <row r="261" s="726" customFormat="1"/>
    <row r="262" s="726" customFormat="1"/>
    <row r="263" s="726" customFormat="1"/>
    <row r="264" s="726" customFormat="1"/>
    <row r="265" s="726" customFormat="1"/>
    <row r="266" s="726" customFormat="1"/>
    <row r="267" s="726" customFormat="1"/>
    <row r="268" s="726" customFormat="1"/>
    <row r="269" s="726" customFormat="1"/>
    <row r="270" s="726" customFormat="1"/>
    <row r="271" s="726" customFormat="1"/>
    <row r="272" s="726" customFormat="1"/>
    <row r="273" s="726" customFormat="1"/>
    <row r="274" s="726" customFormat="1"/>
    <row r="275" s="726" customFormat="1"/>
    <row r="276" s="726" customFormat="1"/>
    <row r="277" s="726" customFormat="1"/>
    <row r="278" s="726" customFormat="1"/>
    <row r="279" s="726" customFormat="1"/>
    <row r="280" s="726" customFormat="1"/>
    <row r="281" s="726" customFormat="1"/>
    <row r="282" s="726" customFormat="1"/>
    <row r="283" s="726" customFormat="1"/>
    <row r="284" s="726" customFormat="1"/>
    <row r="285" s="726" customFormat="1"/>
    <row r="286" s="726" customFormat="1"/>
    <row r="287" s="726" customFormat="1"/>
    <row r="288" s="726" customFormat="1"/>
    <row r="289" spans="1:12">
      <c r="C289" s="726"/>
      <c r="J289" s="726"/>
    </row>
    <row r="290" spans="1:12">
      <c r="C290" s="726"/>
      <c r="J290" s="726"/>
    </row>
    <row r="291" spans="1:12">
      <c r="C291" s="726"/>
      <c r="J291" s="726"/>
    </row>
    <row r="292" spans="1:12">
      <c r="C292" s="726"/>
      <c r="J292" s="726"/>
    </row>
    <row r="293" spans="1:12">
      <c r="C293" s="726"/>
      <c r="J293" s="726"/>
    </row>
    <row r="294" spans="1:12">
      <c r="C294" s="726"/>
      <c r="J294" s="726"/>
    </row>
    <row r="295" spans="1:12">
      <c r="C295" s="726"/>
      <c r="J295" s="726"/>
      <c r="K295" s="787"/>
      <c r="L295" s="787"/>
    </row>
    <row r="296" spans="1:12">
      <c r="C296" s="726"/>
      <c r="J296" s="726"/>
      <c r="K296" s="788"/>
      <c r="L296" s="788"/>
    </row>
    <row r="297" spans="1:12">
      <c r="C297" s="726"/>
      <c r="J297" s="726"/>
      <c r="K297" s="788"/>
      <c r="L297" s="788"/>
    </row>
    <row r="298" spans="1:12">
      <c r="C298" s="726"/>
      <c r="J298" s="726"/>
    </row>
    <row r="299" spans="1:12">
      <c r="C299" s="726"/>
      <c r="J299" s="726"/>
    </row>
    <row r="300" spans="1:12">
      <c r="C300" s="726"/>
      <c r="J300" s="726"/>
    </row>
    <row r="301" spans="1:12">
      <c r="C301" s="726"/>
      <c r="J301" s="726"/>
    </row>
    <row r="302" spans="1:12">
      <c r="C302" s="726"/>
      <c r="J302" s="726"/>
    </row>
    <row r="303" spans="1:12">
      <c r="A303" s="789"/>
      <c r="B303" s="789"/>
      <c r="C303" s="726"/>
      <c r="J303" s="726"/>
    </row>
    <row r="304" spans="1:12">
      <c r="C304" s="726"/>
      <c r="J304" s="726"/>
    </row>
    <row r="305" spans="1:10">
      <c r="A305" s="789"/>
      <c r="B305" s="789"/>
      <c r="C305" s="726"/>
      <c r="J305" s="726"/>
    </row>
    <row r="306" spans="1:10">
      <c r="C306" s="726"/>
      <c r="J306" s="726"/>
    </row>
    <row r="307" spans="1:10">
      <c r="C307" s="726"/>
      <c r="J307" s="726"/>
    </row>
    <row r="308" spans="1:10">
      <c r="C308" s="726"/>
      <c r="J308" s="726"/>
    </row>
    <row r="309" spans="1:10">
      <c r="C309" s="726"/>
      <c r="J309" s="726"/>
    </row>
    <row r="310" spans="1:10">
      <c r="A310" s="789"/>
      <c r="B310" s="789"/>
      <c r="C310" s="726"/>
      <c r="J310" s="726"/>
    </row>
    <row r="311" spans="1:10">
      <c r="C311" s="726"/>
      <c r="J311" s="726"/>
    </row>
    <row r="312" spans="1:10">
      <c r="A312" s="789"/>
      <c r="B312" s="789"/>
      <c r="C312" s="726"/>
      <c r="J312" s="726"/>
    </row>
    <row r="313" spans="1:10">
      <c r="C313" s="726"/>
      <c r="J313" s="726"/>
    </row>
    <row r="314" spans="1:10">
      <c r="A314" s="789"/>
      <c r="B314" s="789"/>
      <c r="C314" s="726"/>
      <c r="J314" s="726"/>
    </row>
    <row r="315" spans="1:10">
      <c r="C315" s="726"/>
      <c r="J315" s="726"/>
    </row>
    <row r="316" spans="1:10">
      <c r="C316" s="726"/>
      <c r="J316" s="726"/>
    </row>
    <row r="317" spans="1:10">
      <c r="C317" s="726"/>
      <c r="J317" s="726"/>
    </row>
    <row r="318" spans="1:10">
      <c r="C318" s="726"/>
      <c r="J318" s="726"/>
    </row>
    <row r="319" spans="1:10">
      <c r="C319" s="726"/>
      <c r="J319" s="726"/>
    </row>
    <row r="320" spans="1:10">
      <c r="C320" s="726"/>
      <c r="J320" s="726"/>
    </row>
    <row r="321" s="726" customFormat="1"/>
    <row r="322" s="726" customFormat="1"/>
    <row r="323" s="726" customFormat="1"/>
    <row r="324" s="726" customFormat="1"/>
    <row r="325" s="726" customFormat="1"/>
    <row r="326" s="726" customFormat="1"/>
    <row r="327" s="726" customFormat="1"/>
    <row r="328" s="726" customFormat="1"/>
    <row r="329" s="726" customFormat="1"/>
    <row r="330" s="726" customFormat="1"/>
    <row r="331" s="726" customFormat="1"/>
    <row r="332" s="726" customFormat="1"/>
    <row r="333" s="726" customFormat="1"/>
    <row r="334" s="726" customFormat="1"/>
    <row r="335" s="726" customFormat="1"/>
    <row r="336" s="726" customFormat="1"/>
    <row r="337" spans="1:10">
      <c r="C337" s="726"/>
      <c r="J337" s="726"/>
    </row>
    <row r="338" spans="1:10">
      <c r="C338" s="726"/>
      <c r="J338" s="726"/>
    </row>
    <row r="339" spans="1:10">
      <c r="C339" s="726"/>
      <c r="J339" s="726"/>
    </row>
    <row r="340" spans="1:10" ht="15.6">
      <c r="A340" s="790"/>
      <c r="B340" s="790"/>
      <c r="C340" s="726"/>
      <c r="J340" s="726"/>
    </row>
    <row r="341" spans="1:10">
      <c r="C341" s="726"/>
      <c r="J341" s="726"/>
    </row>
    <row r="342" spans="1:10">
      <c r="C342" s="726"/>
      <c r="J342" s="726"/>
    </row>
    <row r="343" spans="1:10">
      <c r="C343" s="726"/>
      <c r="J343" s="726"/>
    </row>
    <row r="344" spans="1:10">
      <c r="C344" s="726"/>
      <c r="J344" s="726"/>
    </row>
    <row r="345" spans="1:10">
      <c r="C345" s="726"/>
      <c r="J345" s="726"/>
    </row>
    <row r="346" spans="1:10">
      <c r="C346" s="726"/>
      <c r="J346" s="726"/>
    </row>
    <row r="347" spans="1:10">
      <c r="C347" s="726"/>
      <c r="J347" s="726"/>
    </row>
    <row r="348" spans="1:10">
      <c r="C348" s="726"/>
      <c r="J348" s="726"/>
    </row>
    <row r="349" spans="1:10">
      <c r="C349" s="726"/>
      <c r="J349" s="726"/>
    </row>
    <row r="350" spans="1:10">
      <c r="C350" s="726"/>
      <c r="J350" s="726"/>
    </row>
    <row r="351" spans="1:10">
      <c r="C351" s="726"/>
      <c r="J351" s="726"/>
    </row>
    <row r="352" spans="1:10">
      <c r="C352" s="726"/>
      <c r="J352" s="726"/>
    </row>
    <row r="353" s="726" customFormat="1"/>
    <row r="354" s="726" customFormat="1"/>
    <row r="355" s="726" customFormat="1"/>
    <row r="356" s="726" customFormat="1"/>
    <row r="357" s="726" customFormat="1"/>
    <row r="358" s="726" customFormat="1"/>
    <row r="359" s="726" customFormat="1"/>
    <row r="360" s="726" customFormat="1"/>
    <row r="361" s="726" customFormat="1"/>
    <row r="362" s="726" customFormat="1"/>
    <row r="363" s="726" customFormat="1"/>
    <row r="364" s="726" customFormat="1"/>
    <row r="365" s="726" customFormat="1"/>
    <row r="366" s="726" customFormat="1"/>
    <row r="367" s="726" customFormat="1"/>
    <row r="368" s="726" customFormat="1"/>
    <row r="369" spans="3:12">
      <c r="C369" s="726"/>
      <c r="J369" s="726"/>
    </row>
    <row r="370" spans="3:12">
      <c r="C370" s="726"/>
      <c r="J370" s="726"/>
    </row>
    <row r="371" spans="3:12">
      <c r="C371" s="726"/>
      <c r="J371" s="726"/>
    </row>
    <row r="372" spans="3:12">
      <c r="C372" s="726"/>
      <c r="J372" s="726"/>
    </row>
    <row r="373" spans="3:12">
      <c r="C373" s="726"/>
      <c r="J373" s="726"/>
    </row>
    <row r="374" spans="3:12">
      <c r="C374" s="726"/>
      <c r="J374" s="726"/>
    </row>
    <row r="375" spans="3:12">
      <c r="C375" s="726"/>
      <c r="J375" s="726"/>
    </row>
    <row r="376" spans="3:12">
      <c r="C376" s="726"/>
      <c r="J376" s="726"/>
    </row>
    <row r="377" spans="3:12">
      <c r="C377" s="726"/>
      <c r="D377" s="789"/>
      <c r="E377" s="789"/>
      <c r="F377" s="789"/>
      <c r="G377" s="789"/>
      <c r="H377" s="789"/>
      <c r="J377" s="726"/>
      <c r="K377" s="789"/>
      <c r="L377" s="789"/>
    </row>
    <row r="378" spans="3:12">
      <c r="C378" s="726"/>
      <c r="D378" s="789"/>
      <c r="E378" s="789"/>
      <c r="F378" s="789"/>
      <c r="G378" s="789"/>
      <c r="H378" s="789"/>
      <c r="J378" s="726"/>
      <c r="K378" s="789"/>
      <c r="L378" s="789"/>
    </row>
    <row r="379" spans="3:12">
      <c r="C379" s="726"/>
      <c r="J379" s="726"/>
    </row>
    <row r="380" spans="3:12">
      <c r="C380" s="726"/>
      <c r="J380" s="726"/>
    </row>
    <row r="381" spans="3:12">
      <c r="C381" s="726"/>
      <c r="J381" s="726"/>
    </row>
    <row r="382" spans="3:12">
      <c r="C382" s="726"/>
      <c r="D382" s="789"/>
      <c r="E382" s="789"/>
      <c r="F382" s="789"/>
      <c r="G382" s="789"/>
      <c r="H382" s="789"/>
      <c r="J382" s="726"/>
      <c r="K382" s="789"/>
      <c r="L382" s="789"/>
    </row>
    <row r="383" spans="3:12">
      <c r="C383" s="726"/>
      <c r="J383" s="726"/>
    </row>
    <row r="384" spans="3:12">
      <c r="C384" s="726"/>
      <c r="D384" s="789"/>
      <c r="E384" s="789"/>
      <c r="F384" s="789"/>
      <c r="G384" s="789"/>
      <c r="H384" s="789"/>
      <c r="J384" s="726"/>
      <c r="K384" s="789"/>
      <c r="L384" s="789"/>
    </row>
    <row r="385" spans="3:12">
      <c r="C385" s="726"/>
      <c r="D385" s="789"/>
      <c r="E385" s="789"/>
      <c r="F385" s="789"/>
      <c r="G385" s="789"/>
      <c r="H385" s="789"/>
      <c r="J385" s="726"/>
      <c r="K385" s="789"/>
      <c r="L385" s="789"/>
    </row>
    <row r="386" spans="3:12">
      <c r="C386" s="726"/>
      <c r="J386" s="726"/>
    </row>
    <row r="387" spans="3:12">
      <c r="C387" s="726"/>
      <c r="J387" s="726"/>
    </row>
    <row r="388" spans="3:12">
      <c r="C388" s="726"/>
      <c r="D388" s="789"/>
      <c r="E388" s="789"/>
      <c r="F388" s="789"/>
      <c r="G388" s="789"/>
      <c r="H388" s="789"/>
      <c r="J388" s="726"/>
      <c r="K388" s="789"/>
      <c r="L388" s="789"/>
    </row>
    <row r="389" spans="3:12">
      <c r="C389" s="726"/>
      <c r="J389" s="726"/>
    </row>
    <row r="390" spans="3:12">
      <c r="C390" s="726"/>
      <c r="J390" s="726"/>
    </row>
    <row r="391" spans="3:12">
      <c r="C391" s="726"/>
      <c r="J391" s="726"/>
    </row>
    <row r="392" spans="3:12">
      <c r="C392" s="726"/>
      <c r="J392" s="726"/>
    </row>
    <row r="393" spans="3:12">
      <c r="C393" s="726"/>
      <c r="J393" s="726"/>
    </row>
    <row r="394" spans="3:12">
      <c r="C394" s="726"/>
      <c r="J394" s="726"/>
    </row>
    <row r="395" spans="3:12">
      <c r="C395" s="726"/>
      <c r="J395" s="726"/>
    </row>
    <row r="396" spans="3:12">
      <c r="C396" s="726"/>
      <c r="J396" s="726"/>
    </row>
    <row r="397" spans="3:12">
      <c r="C397" s="726"/>
      <c r="J397" s="726"/>
    </row>
    <row r="398" spans="3:12">
      <c r="C398" s="726"/>
      <c r="J398" s="726"/>
    </row>
    <row r="399" spans="3:12">
      <c r="C399" s="726"/>
      <c r="J399" s="726"/>
    </row>
    <row r="400" spans="3:12">
      <c r="C400" s="726"/>
      <c r="J400" s="726"/>
    </row>
    <row r="401" spans="3:12">
      <c r="C401" s="726"/>
      <c r="J401" s="726"/>
    </row>
    <row r="402" spans="3:12">
      <c r="C402" s="726"/>
      <c r="J402" s="726"/>
    </row>
    <row r="403" spans="3:12">
      <c r="C403" s="726"/>
      <c r="J403" s="726"/>
    </row>
    <row r="404" spans="3:12">
      <c r="C404" s="726"/>
      <c r="J404" s="726"/>
    </row>
    <row r="405" spans="3:12">
      <c r="C405" s="726"/>
      <c r="J405" s="726"/>
    </row>
    <row r="406" spans="3:12">
      <c r="C406" s="726"/>
      <c r="J406" s="726"/>
    </row>
    <row r="407" spans="3:12">
      <c r="C407" s="726"/>
      <c r="D407" s="789"/>
      <c r="E407" s="789"/>
      <c r="F407" s="789"/>
      <c r="G407" s="789"/>
      <c r="H407" s="789"/>
      <c r="J407" s="726"/>
      <c r="K407" s="789"/>
      <c r="L407" s="789"/>
    </row>
    <row r="408" spans="3:12">
      <c r="C408" s="726"/>
      <c r="J408" s="726"/>
    </row>
    <row r="409" spans="3:12">
      <c r="C409" s="726"/>
      <c r="D409" s="789"/>
      <c r="E409" s="789"/>
      <c r="F409" s="789"/>
      <c r="G409" s="789"/>
      <c r="H409" s="789"/>
      <c r="J409" s="726"/>
      <c r="K409" s="789"/>
      <c r="L409" s="789"/>
    </row>
    <row r="410" spans="3:12">
      <c r="C410" s="726"/>
      <c r="J410" s="726"/>
    </row>
    <row r="411" spans="3:12">
      <c r="C411" s="726"/>
      <c r="D411" s="789"/>
      <c r="E411" s="789"/>
      <c r="F411" s="789"/>
      <c r="G411" s="789"/>
      <c r="H411" s="789"/>
      <c r="J411" s="726"/>
      <c r="K411" s="789"/>
      <c r="L411" s="789"/>
    </row>
    <row r="412" spans="3:12">
      <c r="C412" s="726"/>
      <c r="J412" s="726"/>
    </row>
    <row r="413" spans="3:12">
      <c r="C413" s="726"/>
      <c r="J413" s="726"/>
    </row>
    <row r="414" spans="3:12">
      <c r="C414" s="726"/>
      <c r="J414" s="726"/>
    </row>
    <row r="415" spans="3:12">
      <c r="C415" s="726"/>
      <c r="J415" s="726"/>
    </row>
    <row r="416" spans="3:12">
      <c r="C416" s="726"/>
      <c r="J416" s="726"/>
    </row>
    <row r="417" s="726" customFormat="1"/>
    <row r="418" s="726" customFormat="1"/>
    <row r="419" s="726" customFormat="1"/>
    <row r="420" s="726" customFormat="1"/>
    <row r="421" s="726" customFormat="1"/>
    <row r="422" s="726" customFormat="1"/>
    <row r="423" s="726" customFormat="1"/>
    <row r="424" s="726" customFormat="1"/>
    <row r="425" s="726" customFormat="1"/>
    <row r="426" s="726" customFormat="1"/>
    <row r="427" s="726" customFormat="1"/>
    <row r="428" s="726" customFormat="1"/>
    <row r="429" s="726" customFormat="1"/>
    <row r="430" s="726" customFormat="1"/>
    <row r="431" s="726" customFormat="1"/>
    <row r="432" s="726" customFormat="1"/>
    <row r="433" spans="3:12" ht="15.6">
      <c r="C433" s="726"/>
      <c r="D433" s="790"/>
      <c r="E433" s="790"/>
      <c r="F433" s="790"/>
      <c r="G433" s="790"/>
      <c r="H433" s="790"/>
      <c r="J433" s="726"/>
      <c r="K433" s="790"/>
      <c r="L433" s="790"/>
    </row>
    <row r="434" spans="3:12">
      <c r="C434" s="726"/>
      <c r="J434" s="726"/>
    </row>
    <row r="435" spans="3:12">
      <c r="C435" s="726"/>
      <c r="J435" s="726"/>
    </row>
    <row r="436" spans="3:12">
      <c r="C436" s="726"/>
      <c r="J436" s="726"/>
    </row>
    <row r="437" spans="3:12">
      <c r="C437" s="726"/>
      <c r="J437" s="726"/>
    </row>
    <row r="438" spans="3:12">
      <c r="C438" s="726"/>
      <c r="J438" s="726"/>
    </row>
    <row r="439" spans="3:12">
      <c r="C439" s="726"/>
      <c r="J439" s="726"/>
    </row>
    <row r="440" spans="3:12">
      <c r="C440" s="726"/>
      <c r="J440" s="726"/>
    </row>
    <row r="441" spans="3:12">
      <c r="C441" s="726"/>
      <c r="J441" s="726"/>
    </row>
    <row r="442" spans="3:12">
      <c r="C442" s="726"/>
      <c r="J442" s="726"/>
    </row>
    <row r="443" spans="3:12">
      <c r="C443" s="726"/>
      <c r="J443" s="726"/>
    </row>
    <row r="444" spans="3:12">
      <c r="C444" s="726"/>
      <c r="J444" s="726"/>
    </row>
    <row r="445" spans="3:12">
      <c r="C445" s="726"/>
      <c r="J445" s="726"/>
    </row>
    <row r="446" spans="3:12">
      <c r="C446" s="726"/>
      <c r="J446" s="726"/>
    </row>
    <row r="447" spans="3:12">
      <c r="C447" s="726"/>
      <c r="J447" s="726"/>
    </row>
    <row r="448" spans="3:12">
      <c r="C448" s="726"/>
      <c r="J448" s="726"/>
    </row>
    <row r="449" spans="3:12">
      <c r="C449" s="726"/>
      <c r="J449" s="726"/>
    </row>
    <row r="450" spans="3:12">
      <c r="C450" s="726"/>
      <c r="J450" s="726"/>
    </row>
    <row r="451" spans="3:12">
      <c r="C451" s="726"/>
      <c r="J451" s="726"/>
    </row>
    <row r="452" spans="3:12">
      <c r="C452" s="726"/>
      <c r="J452" s="726"/>
    </row>
    <row r="453" spans="3:12">
      <c r="C453" s="726"/>
      <c r="J453" s="726"/>
    </row>
    <row r="454" spans="3:12">
      <c r="C454" s="726"/>
      <c r="J454" s="726"/>
    </row>
    <row r="455" spans="3:12">
      <c r="C455" s="726"/>
      <c r="J455" s="726"/>
    </row>
    <row r="456" spans="3:12">
      <c r="C456" s="726"/>
      <c r="J456" s="726"/>
    </row>
    <row r="457" spans="3:12">
      <c r="C457" s="726"/>
      <c r="J457" s="726"/>
      <c r="K457" s="791"/>
      <c r="L457" s="791"/>
    </row>
    <row r="458" spans="3:12">
      <c r="C458" s="726"/>
      <c r="J458" s="726"/>
    </row>
    <row r="459" spans="3:12">
      <c r="C459" s="726"/>
      <c r="J459" s="726"/>
    </row>
    <row r="460" spans="3:12">
      <c r="C460" s="726"/>
      <c r="J460" s="726"/>
    </row>
    <row r="461" spans="3:12">
      <c r="C461" s="726"/>
      <c r="J461" s="726"/>
    </row>
    <row r="462" spans="3:12">
      <c r="C462" s="726"/>
      <c r="J462" s="726"/>
    </row>
    <row r="463" spans="3:12">
      <c r="C463" s="726"/>
      <c r="J463" s="726"/>
    </row>
    <row r="464" spans="3:12">
      <c r="C464" s="726"/>
      <c r="J464" s="726"/>
    </row>
    <row r="465" s="726" customFormat="1"/>
    <row r="466" s="726" customFormat="1"/>
    <row r="467" s="726" customFormat="1"/>
    <row r="468" s="726" customFormat="1"/>
    <row r="469" s="726" customFormat="1"/>
    <row r="470" s="726" customFormat="1"/>
    <row r="471" s="726" customFormat="1"/>
    <row r="472" s="726" customFormat="1"/>
    <row r="473" s="726" customFormat="1"/>
    <row r="474" s="726" customFormat="1"/>
    <row r="475" s="726" customFormat="1"/>
    <row r="476" s="726" customFormat="1"/>
    <row r="477" s="726" customFormat="1"/>
    <row r="478" s="726" customFormat="1"/>
    <row r="479" s="726" customFormat="1"/>
    <row r="480" s="726" customFormat="1"/>
    <row r="481" s="726" customFormat="1"/>
    <row r="482" s="726" customFormat="1"/>
    <row r="483" s="726" customFormat="1"/>
    <row r="484" s="726" customFormat="1"/>
    <row r="485" s="726" customFormat="1"/>
    <row r="486" s="726" customFormat="1"/>
    <row r="487" s="726" customFormat="1"/>
    <row r="488" s="726" customFormat="1"/>
    <row r="489" s="726" customFormat="1"/>
    <row r="490" s="726" customFormat="1"/>
    <row r="491" s="726" customFormat="1"/>
    <row r="492" s="726" customFormat="1"/>
  </sheetData>
  <mergeCells count="10">
    <mergeCell ref="A224:B224"/>
    <mergeCell ref="W83:AF83"/>
    <mergeCell ref="W84:AF84"/>
    <mergeCell ref="W87:AF87"/>
    <mergeCell ref="A151:B151"/>
    <mergeCell ref="A153:H153"/>
    <mergeCell ref="A1:J1"/>
    <mergeCell ref="A2:J2"/>
    <mergeCell ref="A5:J5"/>
    <mergeCell ref="A80:H80"/>
  </mergeCells>
  <pageMargins left="0.7" right="0.7" top="0.75" bottom="0.75" header="0.3" footer="0.3"/>
  <pageSetup orientation="portrait" horizontalDpi="1200" verticalDpi="120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7"/>
  <sheetViews>
    <sheetView workbookViewId="0">
      <selection activeCell="H14" sqref="H14"/>
    </sheetView>
  </sheetViews>
  <sheetFormatPr defaultRowHeight="13.2"/>
  <cols>
    <col min="1" max="1" width="29.77734375" bestFit="1" customWidth="1"/>
  </cols>
  <sheetData>
    <row r="1" spans="1:1">
      <c r="A1" s="1" t="s">
        <v>362</v>
      </c>
    </row>
    <row r="2" spans="1:1">
      <c r="A2" s="566" t="s">
        <v>363</v>
      </c>
    </row>
    <row r="3" spans="1:1">
      <c r="A3" s="566" t="s">
        <v>364</v>
      </c>
    </row>
    <row r="4" spans="1:1">
      <c r="A4" s="566" t="s">
        <v>365</v>
      </c>
    </row>
    <row r="5" spans="1:1">
      <c r="A5" s="566" t="s">
        <v>366</v>
      </c>
    </row>
    <row r="6" spans="1:1">
      <c r="A6" s="566" t="s">
        <v>367</v>
      </c>
    </row>
    <row r="7" spans="1:1">
      <c r="A7" s="566" t="s">
        <v>368</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70C0"/>
  </sheetPr>
  <dimension ref="A1:B506"/>
  <sheetViews>
    <sheetView topLeftCell="A499" workbookViewId="0">
      <selection sqref="A1:XFD1048576"/>
    </sheetView>
  </sheetViews>
  <sheetFormatPr defaultColWidth="9.109375" defaultRowHeight="13.2"/>
  <cols>
    <col min="1" max="16384" width="9.109375" style="36"/>
  </cols>
  <sheetData>
    <row r="1" spans="1:2">
      <c r="A1" s="704" t="s">
        <v>246</v>
      </c>
      <c r="B1" s="704"/>
    </row>
    <row r="2" spans="1:2">
      <c r="A2" s="361" t="s">
        <v>101</v>
      </c>
      <c r="B2" s="361" t="s">
        <v>247</v>
      </c>
    </row>
    <row r="3" spans="1:2">
      <c r="A3" s="36">
        <v>0</v>
      </c>
      <c r="B3" s="36">
        <v>0</v>
      </c>
    </row>
    <row r="4" spans="1:2">
      <c r="A4" s="36">
        <v>1</v>
      </c>
      <c r="B4" s="36">
        <v>0</v>
      </c>
    </row>
    <row r="5" spans="1:2">
      <c r="A5" s="36">
        <v>2</v>
      </c>
      <c r="B5" s="36">
        <v>0</v>
      </c>
    </row>
    <row r="6" spans="1:2">
      <c r="A6" s="36">
        <v>3</v>
      </c>
      <c r="B6" s="36">
        <v>0</v>
      </c>
    </row>
    <row r="7" spans="1:2">
      <c r="A7" s="36">
        <v>4</v>
      </c>
      <c r="B7" s="36">
        <v>0</v>
      </c>
    </row>
    <row r="8" spans="1:2">
      <c r="A8" s="36">
        <v>5</v>
      </c>
      <c r="B8" s="36">
        <v>0</v>
      </c>
    </row>
    <row r="9" spans="1:2">
      <c r="A9" s="36">
        <v>6</v>
      </c>
      <c r="B9" s="36">
        <v>0</v>
      </c>
    </row>
    <row r="10" spans="1:2">
      <c r="A10" s="36">
        <v>7</v>
      </c>
      <c r="B10" s="36">
        <v>0</v>
      </c>
    </row>
    <row r="11" spans="1:2">
      <c r="A11" s="36">
        <v>8</v>
      </c>
      <c r="B11" s="36">
        <v>0</v>
      </c>
    </row>
    <row r="12" spans="1:2">
      <c r="A12" s="36">
        <v>9</v>
      </c>
      <c r="B12" s="36">
        <v>0</v>
      </c>
    </row>
    <row r="13" spans="1:2">
      <c r="A13" s="36">
        <v>10</v>
      </c>
      <c r="B13" s="36">
        <v>0</v>
      </c>
    </row>
    <row r="14" spans="1:2">
      <c r="A14" s="36">
        <v>11</v>
      </c>
      <c r="B14" s="36">
        <v>0</v>
      </c>
    </row>
    <row r="15" spans="1:2">
      <c r="A15" s="36">
        <v>12</v>
      </c>
      <c r="B15" s="36">
        <v>0</v>
      </c>
    </row>
    <row r="16" spans="1:2">
      <c r="A16" s="36">
        <v>13</v>
      </c>
      <c r="B16" s="36">
        <v>0</v>
      </c>
    </row>
    <row r="17" spans="1:2">
      <c r="A17" s="36">
        <v>14</v>
      </c>
      <c r="B17" s="36">
        <v>0</v>
      </c>
    </row>
    <row r="18" spans="1:2">
      <c r="A18" s="36">
        <v>15</v>
      </c>
      <c r="B18" s="36">
        <v>0</v>
      </c>
    </row>
    <row r="19" spans="1:2">
      <c r="A19" s="36">
        <v>16</v>
      </c>
      <c r="B19" s="36">
        <v>0</v>
      </c>
    </row>
    <row r="20" spans="1:2">
      <c r="A20" s="36">
        <v>17</v>
      </c>
      <c r="B20" s="36">
        <v>0</v>
      </c>
    </row>
    <row r="21" spans="1:2">
      <c r="A21" s="36">
        <v>18</v>
      </c>
      <c r="B21" s="36">
        <v>0</v>
      </c>
    </row>
    <row r="22" spans="1:2">
      <c r="A22" s="36">
        <v>19</v>
      </c>
      <c r="B22" s="36">
        <v>0</v>
      </c>
    </row>
    <row r="23" spans="1:2">
      <c r="A23" s="36">
        <v>20</v>
      </c>
      <c r="B23" s="36">
        <v>0</v>
      </c>
    </row>
    <row r="24" spans="1:2">
      <c r="A24" s="36">
        <v>21</v>
      </c>
      <c r="B24" s="36">
        <v>0</v>
      </c>
    </row>
    <row r="25" spans="1:2">
      <c r="A25" s="36">
        <v>22</v>
      </c>
      <c r="B25" s="36">
        <v>0</v>
      </c>
    </row>
    <row r="26" spans="1:2">
      <c r="A26" s="36">
        <v>23</v>
      </c>
      <c r="B26" s="36">
        <v>0</v>
      </c>
    </row>
    <row r="27" spans="1:2">
      <c r="A27" s="36">
        <v>24</v>
      </c>
      <c r="B27" s="36">
        <v>20</v>
      </c>
    </row>
    <row r="28" spans="1:2">
      <c r="A28" s="36">
        <v>25</v>
      </c>
      <c r="B28" s="36">
        <v>20</v>
      </c>
    </row>
    <row r="29" spans="1:2">
      <c r="A29" s="36">
        <v>26</v>
      </c>
      <c r="B29" s="36">
        <v>20</v>
      </c>
    </row>
    <row r="30" spans="1:2">
      <c r="A30" s="36">
        <v>27</v>
      </c>
      <c r="B30" s="36">
        <v>20</v>
      </c>
    </row>
    <row r="31" spans="1:2">
      <c r="A31" s="36">
        <v>28</v>
      </c>
      <c r="B31" s="36">
        <v>20</v>
      </c>
    </row>
    <row r="32" spans="1:2">
      <c r="A32" s="36">
        <v>29</v>
      </c>
      <c r="B32" s="36">
        <v>20</v>
      </c>
    </row>
    <row r="33" spans="1:2">
      <c r="A33" s="36">
        <v>30</v>
      </c>
      <c r="B33" s="36">
        <v>20</v>
      </c>
    </row>
    <row r="34" spans="1:2">
      <c r="A34" s="36">
        <v>31</v>
      </c>
      <c r="B34" s="36">
        <v>20</v>
      </c>
    </row>
    <row r="35" spans="1:2">
      <c r="A35" s="36">
        <v>32</v>
      </c>
      <c r="B35" s="36">
        <v>20</v>
      </c>
    </row>
    <row r="36" spans="1:2">
      <c r="A36" s="36">
        <v>33</v>
      </c>
      <c r="B36" s="36">
        <v>20</v>
      </c>
    </row>
    <row r="37" spans="1:2">
      <c r="A37" s="36">
        <v>34</v>
      </c>
      <c r="B37" s="36">
        <v>20</v>
      </c>
    </row>
    <row r="38" spans="1:2">
      <c r="A38" s="36">
        <v>35</v>
      </c>
      <c r="B38" s="36">
        <v>20</v>
      </c>
    </row>
    <row r="39" spans="1:2">
      <c r="A39" s="36">
        <v>36</v>
      </c>
      <c r="B39" s="36">
        <v>20</v>
      </c>
    </row>
    <row r="40" spans="1:2">
      <c r="A40" s="36">
        <v>37</v>
      </c>
      <c r="B40" s="36">
        <v>20</v>
      </c>
    </row>
    <row r="41" spans="1:2">
      <c r="A41" s="36">
        <v>38</v>
      </c>
      <c r="B41" s="36">
        <v>20</v>
      </c>
    </row>
    <row r="42" spans="1:2">
      <c r="A42" s="36">
        <v>39</v>
      </c>
      <c r="B42" s="36">
        <v>20</v>
      </c>
    </row>
    <row r="43" spans="1:2">
      <c r="A43" s="36">
        <v>40</v>
      </c>
      <c r="B43" s="36">
        <v>20</v>
      </c>
    </row>
    <row r="44" spans="1:2">
      <c r="A44" s="36">
        <v>41</v>
      </c>
      <c r="B44" s="36">
        <v>20</v>
      </c>
    </row>
    <row r="45" spans="1:2">
      <c r="A45" s="36">
        <v>42</v>
      </c>
      <c r="B45" s="36">
        <v>20</v>
      </c>
    </row>
    <row r="46" spans="1:2">
      <c r="A46" s="36">
        <v>43</v>
      </c>
      <c r="B46" s="36">
        <v>20</v>
      </c>
    </row>
    <row r="47" spans="1:2">
      <c r="A47" s="36">
        <v>44</v>
      </c>
      <c r="B47" s="36">
        <v>20</v>
      </c>
    </row>
    <row r="48" spans="1:2">
      <c r="A48" s="36">
        <v>45</v>
      </c>
      <c r="B48" s="36">
        <v>20</v>
      </c>
    </row>
    <row r="49" spans="1:2">
      <c r="A49" s="36">
        <v>46</v>
      </c>
      <c r="B49" s="36">
        <v>20</v>
      </c>
    </row>
    <row r="50" spans="1:2">
      <c r="A50" s="36">
        <v>47</v>
      </c>
      <c r="B50" s="36">
        <v>20</v>
      </c>
    </row>
    <row r="51" spans="1:2">
      <c r="A51" s="36">
        <v>48</v>
      </c>
      <c r="B51" s="36">
        <v>40</v>
      </c>
    </row>
    <row r="52" spans="1:2">
      <c r="A52" s="36">
        <v>49</v>
      </c>
      <c r="B52" s="36">
        <v>40</v>
      </c>
    </row>
    <row r="53" spans="1:2">
      <c r="A53" s="36">
        <v>50</v>
      </c>
      <c r="B53" s="36">
        <v>40</v>
      </c>
    </row>
    <row r="54" spans="1:2">
      <c r="A54" s="36">
        <v>51</v>
      </c>
      <c r="B54" s="36">
        <v>40</v>
      </c>
    </row>
    <row r="55" spans="1:2">
      <c r="A55" s="36">
        <v>52</v>
      </c>
      <c r="B55" s="36">
        <v>40</v>
      </c>
    </row>
    <row r="56" spans="1:2">
      <c r="A56" s="36">
        <v>53</v>
      </c>
      <c r="B56" s="36">
        <v>40</v>
      </c>
    </row>
    <row r="57" spans="1:2">
      <c r="A57" s="36">
        <v>54</v>
      </c>
      <c r="B57" s="36">
        <v>40</v>
      </c>
    </row>
    <row r="58" spans="1:2">
      <c r="A58" s="36">
        <v>55</v>
      </c>
      <c r="B58" s="36">
        <v>40</v>
      </c>
    </row>
    <row r="59" spans="1:2">
      <c r="A59" s="36">
        <v>56</v>
      </c>
      <c r="B59" s="36">
        <v>40</v>
      </c>
    </row>
    <row r="60" spans="1:2">
      <c r="A60" s="36">
        <v>57</v>
      </c>
      <c r="B60" s="36">
        <v>40</v>
      </c>
    </row>
    <row r="61" spans="1:2">
      <c r="A61" s="36">
        <v>58</v>
      </c>
      <c r="B61" s="36">
        <v>40</v>
      </c>
    </row>
    <row r="62" spans="1:2">
      <c r="A62" s="36">
        <v>59</v>
      </c>
      <c r="B62" s="36">
        <v>40</v>
      </c>
    </row>
    <row r="63" spans="1:2">
      <c r="A63" s="36">
        <v>60</v>
      </c>
      <c r="B63" s="36">
        <v>40</v>
      </c>
    </row>
    <row r="64" spans="1:2">
      <c r="A64" s="36">
        <v>61</v>
      </c>
      <c r="B64" s="36">
        <v>40</v>
      </c>
    </row>
    <row r="65" spans="1:2">
      <c r="A65" s="36">
        <v>62</v>
      </c>
      <c r="B65" s="36">
        <v>40</v>
      </c>
    </row>
    <row r="66" spans="1:2">
      <c r="A66" s="36">
        <v>63</v>
      </c>
      <c r="B66" s="36">
        <v>40</v>
      </c>
    </row>
    <row r="67" spans="1:2">
      <c r="A67" s="36">
        <v>64</v>
      </c>
      <c r="B67" s="36">
        <v>40</v>
      </c>
    </row>
    <row r="68" spans="1:2">
      <c r="A68" s="36">
        <v>65</v>
      </c>
      <c r="B68" s="36">
        <v>40</v>
      </c>
    </row>
    <row r="69" spans="1:2">
      <c r="A69" s="36">
        <v>66</v>
      </c>
      <c r="B69" s="36">
        <v>40</v>
      </c>
    </row>
    <row r="70" spans="1:2">
      <c r="A70" s="36">
        <v>67</v>
      </c>
      <c r="B70" s="36">
        <v>40</v>
      </c>
    </row>
    <row r="71" spans="1:2">
      <c r="A71" s="36">
        <v>68</v>
      </c>
      <c r="B71" s="36">
        <v>40</v>
      </c>
    </row>
    <row r="72" spans="1:2">
      <c r="A72" s="36">
        <v>69</v>
      </c>
      <c r="B72" s="36">
        <v>40</v>
      </c>
    </row>
    <row r="73" spans="1:2">
      <c r="A73" s="36">
        <v>70</v>
      </c>
      <c r="B73" s="36">
        <v>40</v>
      </c>
    </row>
    <row r="74" spans="1:2">
      <c r="A74" s="36">
        <v>71</v>
      </c>
      <c r="B74" s="36">
        <v>40</v>
      </c>
    </row>
    <row r="75" spans="1:2">
      <c r="A75" s="36">
        <v>72</v>
      </c>
      <c r="B75" s="36">
        <v>60</v>
      </c>
    </row>
    <row r="76" spans="1:2">
      <c r="A76" s="36">
        <v>73</v>
      </c>
      <c r="B76" s="36">
        <v>60</v>
      </c>
    </row>
    <row r="77" spans="1:2">
      <c r="A77" s="36">
        <v>74</v>
      </c>
      <c r="B77" s="36">
        <v>60</v>
      </c>
    </row>
    <row r="78" spans="1:2">
      <c r="A78" s="36">
        <v>75</v>
      </c>
      <c r="B78" s="36">
        <v>60</v>
      </c>
    </row>
    <row r="79" spans="1:2">
      <c r="A79" s="36">
        <v>76</v>
      </c>
      <c r="B79" s="36">
        <v>60</v>
      </c>
    </row>
    <row r="80" spans="1:2">
      <c r="A80" s="36">
        <v>77</v>
      </c>
      <c r="B80" s="36">
        <v>60</v>
      </c>
    </row>
    <row r="81" spans="1:2">
      <c r="A81" s="36">
        <v>78</v>
      </c>
      <c r="B81" s="36">
        <v>60</v>
      </c>
    </row>
    <row r="82" spans="1:2">
      <c r="A82" s="36">
        <v>79</v>
      </c>
      <c r="B82" s="36">
        <v>60</v>
      </c>
    </row>
    <row r="83" spans="1:2">
      <c r="A83" s="36">
        <v>80</v>
      </c>
      <c r="B83" s="36">
        <v>60</v>
      </c>
    </row>
    <row r="84" spans="1:2">
      <c r="A84" s="36">
        <v>81</v>
      </c>
      <c r="B84" s="36">
        <v>60</v>
      </c>
    </row>
    <row r="85" spans="1:2">
      <c r="A85" s="36">
        <v>82</v>
      </c>
      <c r="B85" s="36">
        <v>60</v>
      </c>
    </row>
    <row r="86" spans="1:2">
      <c r="A86" s="36">
        <v>83</v>
      </c>
      <c r="B86" s="36">
        <v>60</v>
      </c>
    </row>
    <row r="87" spans="1:2">
      <c r="A87" s="36">
        <v>84</v>
      </c>
      <c r="B87" s="36">
        <v>60</v>
      </c>
    </row>
    <row r="88" spans="1:2">
      <c r="A88" s="36">
        <v>85</v>
      </c>
      <c r="B88" s="36">
        <v>60</v>
      </c>
    </row>
    <row r="89" spans="1:2">
      <c r="A89" s="36">
        <v>86</v>
      </c>
      <c r="B89" s="36">
        <v>60</v>
      </c>
    </row>
    <row r="90" spans="1:2">
      <c r="A90" s="36">
        <v>87</v>
      </c>
      <c r="B90" s="36">
        <v>60</v>
      </c>
    </row>
    <row r="91" spans="1:2">
      <c r="A91" s="36">
        <v>88</v>
      </c>
      <c r="B91" s="36">
        <v>60</v>
      </c>
    </row>
    <row r="92" spans="1:2">
      <c r="A92" s="36">
        <v>89</v>
      </c>
      <c r="B92" s="36">
        <v>60</v>
      </c>
    </row>
    <row r="93" spans="1:2">
      <c r="A93" s="36">
        <v>90</v>
      </c>
      <c r="B93" s="36">
        <v>60</v>
      </c>
    </row>
    <row r="94" spans="1:2">
      <c r="A94" s="36">
        <v>91</v>
      </c>
      <c r="B94" s="36">
        <v>60</v>
      </c>
    </row>
    <row r="95" spans="1:2">
      <c r="A95" s="36">
        <v>92</v>
      </c>
      <c r="B95" s="36">
        <v>60</v>
      </c>
    </row>
    <row r="96" spans="1:2">
      <c r="A96" s="36">
        <v>93</v>
      </c>
      <c r="B96" s="36">
        <v>60</v>
      </c>
    </row>
    <row r="97" spans="1:2">
      <c r="A97" s="36">
        <v>94</v>
      </c>
      <c r="B97" s="36">
        <v>60</v>
      </c>
    </row>
    <row r="98" spans="1:2">
      <c r="A98" s="36">
        <v>95</v>
      </c>
      <c r="B98" s="36">
        <v>60</v>
      </c>
    </row>
    <row r="99" spans="1:2">
      <c r="A99" s="36">
        <v>96</v>
      </c>
      <c r="B99" s="36">
        <v>80</v>
      </c>
    </row>
    <row r="100" spans="1:2">
      <c r="A100" s="36">
        <v>97</v>
      </c>
      <c r="B100" s="36">
        <v>80</v>
      </c>
    </row>
    <row r="101" spans="1:2">
      <c r="A101" s="36">
        <v>98</v>
      </c>
      <c r="B101" s="36">
        <v>80</v>
      </c>
    </row>
    <row r="102" spans="1:2">
      <c r="A102" s="36">
        <v>99</v>
      </c>
      <c r="B102" s="36">
        <v>80</v>
      </c>
    </row>
    <row r="103" spans="1:2">
      <c r="A103" s="36">
        <v>100</v>
      </c>
      <c r="B103" s="36">
        <v>80</v>
      </c>
    </row>
    <row r="104" spans="1:2">
      <c r="A104" s="36">
        <v>101</v>
      </c>
      <c r="B104" s="36">
        <v>80</v>
      </c>
    </row>
    <row r="105" spans="1:2">
      <c r="A105" s="36">
        <v>102</v>
      </c>
      <c r="B105" s="36">
        <v>80</v>
      </c>
    </row>
    <row r="106" spans="1:2">
      <c r="A106" s="36">
        <v>103</v>
      </c>
      <c r="B106" s="36">
        <v>80</v>
      </c>
    </row>
    <row r="107" spans="1:2">
      <c r="A107" s="36">
        <v>104</v>
      </c>
      <c r="B107" s="36">
        <v>80</v>
      </c>
    </row>
    <row r="108" spans="1:2">
      <c r="A108" s="36">
        <v>105</v>
      </c>
      <c r="B108" s="36">
        <v>80</v>
      </c>
    </row>
    <row r="109" spans="1:2">
      <c r="A109" s="36">
        <v>106</v>
      </c>
      <c r="B109" s="36">
        <v>80</v>
      </c>
    </row>
    <row r="110" spans="1:2">
      <c r="A110" s="36">
        <v>107</v>
      </c>
      <c r="B110" s="36">
        <v>80</v>
      </c>
    </row>
    <row r="111" spans="1:2">
      <c r="A111" s="36">
        <v>108</v>
      </c>
      <c r="B111" s="36">
        <v>80</v>
      </c>
    </row>
    <row r="112" spans="1:2">
      <c r="A112" s="36">
        <v>109</v>
      </c>
      <c r="B112" s="36">
        <v>80</v>
      </c>
    </row>
    <row r="113" spans="1:2">
      <c r="A113" s="36">
        <v>110</v>
      </c>
      <c r="B113" s="36">
        <v>80</v>
      </c>
    </row>
    <row r="114" spans="1:2">
      <c r="A114" s="36">
        <v>111</v>
      </c>
      <c r="B114" s="36">
        <v>80</v>
      </c>
    </row>
    <row r="115" spans="1:2">
      <c r="A115" s="36">
        <v>112</v>
      </c>
      <c r="B115" s="36">
        <v>80</v>
      </c>
    </row>
    <row r="116" spans="1:2">
      <c r="A116" s="36">
        <v>113</v>
      </c>
      <c r="B116" s="36">
        <v>80</v>
      </c>
    </row>
    <row r="117" spans="1:2">
      <c r="A117" s="36">
        <v>114</v>
      </c>
      <c r="B117" s="36">
        <v>80</v>
      </c>
    </row>
    <row r="118" spans="1:2">
      <c r="A118" s="36">
        <v>115</v>
      </c>
      <c r="B118" s="36">
        <v>80</v>
      </c>
    </row>
    <row r="119" spans="1:2">
      <c r="A119" s="36">
        <v>116</v>
      </c>
      <c r="B119" s="36">
        <v>80</v>
      </c>
    </row>
    <row r="120" spans="1:2">
      <c r="A120" s="36">
        <v>117</v>
      </c>
      <c r="B120" s="36">
        <v>80</v>
      </c>
    </row>
    <row r="121" spans="1:2">
      <c r="A121" s="36">
        <v>118</v>
      </c>
      <c r="B121" s="36">
        <v>80</v>
      </c>
    </row>
    <row r="122" spans="1:2">
      <c r="A122" s="36">
        <v>119</v>
      </c>
      <c r="B122" s="36">
        <v>80</v>
      </c>
    </row>
    <row r="123" spans="1:2">
      <c r="A123" s="36">
        <v>120</v>
      </c>
      <c r="B123" s="36">
        <v>100</v>
      </c>
    </row>
    <row r="124" spans="1:2">
      <c r="A124" s="36">
        <v>121</v>
      </c>
      <c r="B124" s="36">
        <v>100</v>
      </c>
    </row>
    <row r="125" spans="1:2">
      <c r="A125" s="36">
        <v>122</v>
      </c>
      <c r="B125" s="36">
        <v>100</v>
      </c>
    </row>
    <row r="126" spans="1:2">
      <c r="A126" s="36">
        <v>123</v>
      </c>
      <c r="B126" s="36">
        <v>100</v>
      </c>
    </row>
    <row r="127" spans="1:2">
      <c r="A127" s="36">
        <v>124</v>
      </c>
      <c r="B127" s="36">
        <v>100</v>
      </c>
    </row>
    <row r="128" spans="1:2">
      <c r="A128" s="36">
        <v>125</v>
      </c>
      <c r="B128" s="36">
        <v>100</v>
      </c>
    </row>
    <row r="129" spans="1:2">
      <c r="A129" s="36">
        <v>126</v>
      </c>
      <c r="B129" s="36">
        <v>100</v>
      </c>
    </row>
    <row r="130" spans="1:2">
      <c r="A130" s="36">
        <v>127</v>
      </c>
      <c r="B130" s="36">
        <v>100</v>
      </c>
    </row>
    <row r="131" spans="1:2">
      <c r="A131" s="36">
        <v>128</v>
      </c>
      <c r="B131" s="36">
        <v>100</v>
      </c>
    </row>
    <row r="132" spans="1:2">
      <c r="A132" s="36">
        <v>129</v>
      </c>
      <c r="B132" s="36">
        <v>100</v>
      </c>
    </row>
    <row r="133" spans="1:2">
      <c r="A133" s="36">
        <v>130</v>
      </c>
      <c r="B133" s="36">
        <v>100</v>
      </c>
    </row>
    <row r="134" spans="1:2">
      <c r="A134" s="36">
        <v>131</v>
      </c>
      <c r="B134" s="36">
        <v>100</v>
      </c>
    </row>
    <row r="135" spans="1:2">
      <c r="A135" s="36">
        <v>132</v>
      </c>
      <c r="B135" s="36">
        <v>100</v>
      </c>
    </row>
    <row r="136" spans="1:2">
      <c r="A136" s="36">
        <v>133</v>
      </c>
      <c r="B136" s="36">
        <v>100</v>
      </c>
    </row>
    <row r="137" spans="1:2">
      <c r="A137" s="36">
        <v>134</v>
      </c>
      <c r="B137" s="36">
        <v>100</v>
      </c>
    </row>
    <row r="138" spans="1:2">
      <c r="A138" s="36">
        <v>135</v>
      </c>
      <c r="B138" s="36">
        <v>100</v>
      </c>
    </row>
    <row r="139" spans="1:2">
      <c r="A139" s="36">
        <v>136</v>
      </c>
      <c r="B139" s="36">
        <v>100</v>
      </c>
    </row>
    <row r="140" spans="1:2">
      <c r="A140" s="36">
        <v>137</v>
      </c>
      <c r="B140" s="36">
        <v>100</v>
      </c>
    </row>
    <row r="141" spans="1:2">
      <c r="A141" s="36">
        <v>138</v>
      </c>
      <c r="B141" s="36">
        <v>100</v>
      </c>
    </row>
    <row r="142" spans="1:2">
      <c r="A142" s="36">
        <v>139</v>
      </c>
      <c r="B142" s="36">
        <v>100</v>
      </c>
    </row>
    <row r="143" spans="1:2">
      <c r="A143" s="36">
        <v>140</v>
      </c>
      <c r="B143" s="36">
        <v>100</v>
      </c>
    </row>
    <row r="144" spans="1:2">
      <c r="A144" s="36">
        <v>141</v>
      </c>
      <c r="B144" s="36">
        <v>100</v>
      </c>
    </row>
    <row r="145" spans="1:2">
      <c r="A145" s="36">
        <v>142</v>
      </c>
      <c r="B145" s="36">
        <v>100</v>
      </c>
    </row>
    <row r="146" spans="1:2">
      <c r="A146" s="36">
        <v>143</v>
      </c>
      <c r="B146" s="36">
        <v>100</v>
      </c>
    </row>
    <row r="147" spans="1:2">
      <c r="A147" s="36">
        <v>144</v>
      </c>
      <c r="B147" s="36">
        <v>120</v>
      </c>
    </row>
    <row r="148" spans="1:2">
      <c r="A148" s="36">
        <v>145</v>
      </c>
      <c r="B148" s="36">
        <v>120</v>
      </c>
    </row>
    <row r="149" spans="1:2">
      <c r="A149" s="36">
        <v>146</v>
      </c>
      <c r="B149" s="36">
        <v>120</v>
      </c>
    </row>
    <row r="150" spans="1:2">
      <c r="A150" s="36">
        <v>147</v>
      </c>
      <c r="B150" s="36">
        <v>120</v>
      </c>
    </row>
    <row r="151" spans="1:2">
      <c r="A151" s="36">
        <v>148</v>
      </c>
      <c r="B151" s="36">
        <v>120</v>
      </c>
    </row>
    <row r="152" spans="1:2">
      <c r="A152" s="36">
        <v>149</v>
      </c>
      <c r="B152" s="36">
        <v>120</v>
      </c>
    </row>
    <row r="153" spans="1:2">
      <c r="A153" s="36">
        <v>150</v>
      </c>
      <c r="B153" s="36">
        <v>120</v>
      </c>
    </row>
    <row r="154" spans="1:2">
      <c r="A154" s="36">
        <v>151</v>
      </c>
      <c r="B154" s="36">
        <v>120</v>
      </c>
    </row>
    <row r="155" spans="1:2">
      <c r="A155" s="36">
        <v>152</v>
      </c>
      <c r="B155" s="36">
        <v>120</v>
      </c>
    </row>
    <row r="156" spans="1:2">
      <c r="A156" s="36">
        <v>153</v>
      </c>
      <c r="B156" s="36">
        <v>120</v>
      </c>
    </row>
    <row r="157" spans="1:2">
      <c r="A157" s="36">
        <v>154</v>
      </c>
      <c r="B157" s="36">
        <v>120</v>
      </c>
    </row>
    <row r="158" spans="1:2">
      <c r="A158" s="36">
        <v>155</v>
      </c>
      <c r="B158" s="36">
        <v>120</v>
      </c>
    </row>
    <row r="159" spans="1:2">
      <c r="A159" s="36">
        <v>156</v>
      </c>
      <c r="B159" s="36">
        <v>120</v>
      </c>
    </row>
    <row r="160" spans="1:2">
      <c r="A160" s="36">
        <v>157</v>
      </c>
      <c r="B160" s="36">
        <v>120</v>
      </c>
    </row>
    <row r="161" spans="1:2">
      <c r="A161" s="36">
        <v>158</v>
      </c>
      <c r="B161" s="36">
        <v>120</v>
      </c>
    </row>
    <row r="162" spans="1:2">
      <c r="A162" s="36">
        <v>159</v>
      </c>
      <c r="B162" s="36">
        <v>120</v>
      </c>
    </row>
    <row r="163" spans="1:2">
      <c r="A163" s="36">
        <v>160</v>
      </c>
      <c r="B163" s="36">
        <v>120</v>
      </c>
    </row>
    <row r="164" spans="1:2">
      <c r="A164" s="36">
        <v>161</v>
      </c>
      <c r="B164" s="36">
        <v>120</v>
      </c>
    </row>
    <row r="165" spans="1:2">
      <c r="A165" s="36">
        <v>162</v>
      </c>
      <c r="B165" s="36">
        <v>120</v>
      </c>
    </row>
    <row r="166" spans="1:2">
      <c r="A166" s="36">
        <v>163</v>
      </c>
      <c r="B166" s="36">
        <v>120</v>
      </c>
    </row>
    <row r="167" spans="1:2">
      <c r="A167" s="36">
        <v>164</v>
      </c>
      <c r="B167" s="36">
        <v>120</v>
      </c>
    </row>
    <row r="168" spans="1:2">
      <c r="A168" s="36">
        <v>165</v>
      </c>
      <c r="B168" s="36">
        <v>120</v>
      </c>
    </row>
    <row r="169" spans="1:2">
      <c r="A169" s="36">
        <v>166</v>
      </c>
      <c r="B169" s="36">
        <v>120</v>
      </c>
    </row>
    <row r="170" spans="1:2">
      <c r="A170" s="36">
        <v>167</v>
      </c>
      <c r="B170" s="36">
        <v>120</v>
      </c>
    </row>
    <row r="171" spans="1:2">
      <c r="A171" s="36">
        <v>168</v>
      </c>
      <c r="B171" s="36">
        <v>140</v>
      </c>
    </row>
    <row r="172" spans="1:2">
      <c r="A172" s="36">
        <v>169</v>
      </c>
      <c r="B172" s="36">
        <v>140</v>
      </c>
    </row>
    <row r="173" spans="1:2">
      <c r="A173" s="36">
        <v>170</v>
      </c>
      <c r="B173" s="36">
        <v>140</v>
      </c>
    </row>
    <row r="174" spans="1:2">
      <c r="A174" s="36">
        <v>171</v>
      </c>
      <c r="B174" s="36">
        <v>140</v>
      </c>
    </row>
    <row r="175" spans="1:2">
      <c r="A175" s="36">
        <v>172</v>
      </c>
      <c r="B175" s="36">
        <v>140</v>
      </c>
    </row>
    <row r="176" spans="1:2">
      <c r="A176" s="36">
        <v>173</v>
      </c>
      <c r="B176" s="36">
        <v>140</v>
      </c>
    </row>
    <row r="177" spans="1:2">
      <c r="A177" s="36">
        <v>174</v>
      </c>
      <c r="B177" s="36">
        <v>140</v>
      </c>
    </row>
    <row r="178" spans="1:2">
      <c r="A178" s="36">
        <v>175</v>
      </c>
      <c r="B178" s="36">
        <v>140</v>
      </c>
    </row>
    <row r="179" spans="1:2">
      <c r="A179" s="36">
        <v>176</v>
      </c>
      <c r="B179" s="36">
        <v>140</v>
      </c>
    </row>
    <row r="180" spans="1:2">
      <c r="A180" s="36">
        <v>177</v>
      </c>
      <c r="B180" s="36">
        <v>140</v>
      </c>
    </row>
    <row r="181" spans="1:2">
      <c r="A181" s="36">
        <v>178</v>
      </c>
      <c r="B181" s="36">
        <v>140</v>
      </c>
    </row>
    <row r="182" spans="1:2">
      <c r="A182" s="36">
        <v>179</v>
      </c>
      <c r="B182" s="36">
        <v>140</v>
      </c>
    </row>
    <row r="183" spans="1:2">
      <c r="A183" s="36">
        <v>180</v>
      </c>
      <c r="B183" s="36">
        <v>140</v>
      </c>
    </row>
    <row r="184" spans="1:2">
      <c r="A184" s="36">
        <v>181</v>
      </c>
      <c r="B184" s="36">
        <v>140</v>
      </c>
    </row>
    <row r="185" spans="1:2">
      <c r="A185" s="36">
        <v>182</v>
      </c>
      <c r="B185" s="36">
        <v>140</v>
      </c>
    </row>
    <row r="186" spans="1:2">
      <c r="A186" s="36">
        <v>183</v>
      </c>
      <c r="B186" s="36">
        <v>140</v>
      </c>
    </row>
    <row r="187" spans="1:2">
      <c r="A187" s="36">
        <v>184</v>
      </c>
      <c r="B187" s="36">
        <v>140</v>
      </c>
    </row>
    <row r="188" spans="1:2">
      <c r="A188" s="36">
        <v>185</v>
      </c>
      <c r="B188" s="36">
        <v>140</v>
      </c>
    </row>
    <row r="189" spans="1:2">
      <c r="A189" s="36">
        <v>186</v>
      </c>
      <c r="B189" s="36">
        <v>140</v>
      </c>
    </row>
    <row r="190" spans="1:2">
      <c r="A190" s="36">
        <v>187</v>
      </c>
      <c r="B190" s="36">
        <v>140</v>
      </c>
    </row>
    <row r="191" spans="1:2">
      <c r="A191" s="36">
        <v>188</v>
      </c>
      <c r="B191" s="36">
        <v>140</v>
      </c>
    </row>
    <row r="192" spans="1:2">
      <c r="A192" s="36">
        <v>189</v>
      </c>
      <c r="B192" s="36">
        <v>140</v>
      </c>
    </row>
    <row r="193" spans="1:2">
      <c r="A193" s="36">
        <v>190</v>
      </c>
      <c r="B193" s="36">
        <v>140</v>
      </c>
    </row>
    <row r="194" spans="1:2">
      <c r="A194" s="36">
        <v>191</v>
      </c>
      <c r="B194" s="36">
        <v>140</v>
      </c>
    </row>
    <row r="195" spans="1:2">
      <c r="A195" s="36">
        <v>192</v>
      </c>
      <c r="B195" s="36">
        <v>160</v>
      </c>
    </row>
    <row r="196" spans="1:2">
      <c r="A196" s="36">
        <v>193</v>
      </c>
      <c r="B196" s="36">
        <v>160</v>
      </c>
    </row>
    <row r="197" spans="1:2">
      <c r="A197" s="36">
        <v>194</v>
      </c>
      <c r="B197" s="36">
        <v>160</v>
      </c>
    </row>
    <row r="198" spans="1:2">
      <c r="A198" s="36">
        <v>195</v>
      </c>
      <c r="B198" s="36">
        <v>160</v>
      </c>
    </row>
    <row r="199" spans="1:2">
      <c r="A199" s="36">
        <v>196</v>
      </c>
      <c r="B199" s="36">
        <v>160</v>
      </c>
    </row>
    <row r="200" spans="1:2">
      <c r="A200" s="36">
        <v>197</v>
      </c>
      <c r="B200" s="36">
        <v>160</v>
      </c>
    </row>
    <row r="201" spans="1:2">
      <c r="A201" s="36">
        <v>198</v>
      </c>
      <c r="B201" s="36">
        <v>160</v>
      </c>
    </row>
    <row r="202" spans="1:2">
      <c r="A202" s="36">
        <v>199</v>
      </c>
      <c r="B202" s="36">
        <v>160</v>
      </c>
    </row>
    <row r="203" spans="1:2">
      <c r="A203" s="36">
        <v>200</v>
      </c>
      <c r="B203" s="36">
        <v>160</v>
      </c>
    </row>
    <row r="204" spans="1:2">
      <c r="A204" s="36">
        <v>201</v>
      </c>
      <c r="B204" s="36">
        <v>160</v>
      </c>
    </row>
    <row r="205" spans="1:2">
      <c r="A205" s="36">
        <v>202</v>
      </c>
      <c r="B205" s="36">
        <v>160</v>
      </c>
    </row>
    <row r="206" spans="1:2">
      <c r="A206" s="36">
        <v>203</v>
      </c>
      <c r="B206" s="36">
        <v>160</v>
      </c>
    </row>
    <row r="207" spans="1:2">
      <c r="A207" s="36">
        <v>204</v>
      </c>
      <c r="B207" s="36">
        <v>160</v>
      </c>
    </row>
    <row r="208" spans="1:2">
      <c r="A208" s="36">
        <v>205</v>
      </c>
      <c r="B208" s="36">
        <v>160</v>
      </c>
    </row>
    <row r="209" spans="1:2">
      <c r="A209" s="36">
        <v>206</v>
      </c>
      <c r="B209" s="36">
        <v>160</v>
      </c>
    </row>
    <row r="210" spans="1:2">
      <c r="A210" s="36">
        <v>207</v>
      </c>
      <c r="B210" s="36">
        <v>160</v>
      </c>
    </row>
    <row r="211" spans="1:2">
      <c r="A211" s="36">
        <v>208</v>
      </c>
      <c r="B211" s="36">
        <v>160</v>
      </c>
    </row>
    <row r="212" spans="1:2">
      <c r="A212" s="36">
        <v>209</v>
      </c>
      <c r="B212" s="36">
        <v>160</v>
      </c>
    </row>
    <row r="213" spans="1:2">
      <c r="A213" s="36">
        <v>210</v>
      </c>
      <c r="B213" s="36">
        <v>160</v>
      </c>
    </row>
    <row r="214" spans="1:2">
      <c r="A214" s="36">
        <v>211</v>
      </c>
      <c r="B214" s="36">
        <v>160</v>
      </c>
    </row>
    <row r="215" spans="1:2">
      <c r="A215" s="36">
        <v>212</v>
      </c>
      <c r="B215" s="36">
        <v>160</v>
      </c>
    </row>
    <row r="216" spans="1:2">
      <c r="A216" s="36">
        <v>213</v>
      </c>
      <c r="B216" s="36">
        <v>160</v>
      </c>
    </row>
    <row r="217" spans="1:2">
      <c r="A217" s="36">
        <v>214</v>
      </c>
      <c r="B217" s="36">
        <v>160</v>
      </c>
    </row>
    <row r="218" spans="1:2">
      <c r="A218" s="36">
        <v>215</v>
      </c>
      <c r="B218" s="36">
        <v>160</v>
      </c>
    </row>
    <row r="219" spans="1:2">
      <c r="A219" s="36">
        <v>216</v>
      </c>
      <c r="B219" s="36">
        <v>180</v>
      </c>
    </row>
    <row r="220" spans="1:2">
      <c r="A220" s="36">
        <v>217</v>
      </c>
      <c r="B220" s="36">
        <v>180</v>
      </c>
    </row>
    <row r="221" spans="1:2">
      <c r="A221" s="36">
        <v>218</v>
      </c>
      <c r="B221" s="36">
        <v>180</v>
      </c>
    </row>
    <row r="222" spans="1:2">
      <c r="A222" s="36">
        <v>219</v>
      </c>
      <c r="B222" s="36">
        <v>180</v>
      </c>
    </row>
    <row r="223" spans="1:2">
      <c r="A223" s="36">
        <v>220</v>
      </c>
      <c r="B223" s="36">
        <v>180</v>
      </c>
    </row>
    <row r="224" spans="1:2">
      <c r="A224" s="36">
        <v>221</v>
      </c>
      <c r="B224" s="36">
        <v>180</v>
      </c>
    </row>
    <row r="225" spans="1:2">
      <c r="A225" s="36">
        <v>222</v>
      </c>
      <c r="B225" s="36">
        <v>180</v>
      </c>
    </row>
    <row r="226" spans="1:2">
      <c r="A226" s="36">
        <v>223</v>
      </c>
      <c r="B226" s="36">
        <v>180</v>
      </c>
    </row>
    <row r="227" spans="1:2">
      <c r="A227" s="36">
        <v>224</v>
      </c>
      <c r="B227" s="36">
        <v>180</v>
      </c>
    </row>
    <row r="228" spans="1:2">
      <c r="A228" s="36">
        <v>225</v>
      </c>
      <c r="B228" s="36">
        <v>180</v>
      </c>
    </row>
    <row r="229" spans="1:2">
      <c r="A229" s="36">
        <v>226</v>
      </c>
      <c r="B229" s="36">
        <v>180</v>
      </c>
    </row>
    <row r="230" spans="1:2">
      <c r="A230" s="36">
        <v>227</v>
      </c>
      <c r="B230" s="36">
        <v>180</v>
      </c>
    </row>
    <row r="231" spans="1:2">
      <c r="A231" s="36">
        <v>228</v>
      </c>
      <c r="B231" s="36">
        <v>180</v>
      </c>
    </row>
    <row r="232" spans="1:2">
      <c r="A232" s="36">
        <v>229</v>
      </c>
      <c r="B232" s="36">
        <v>180</v>
      </c>
    </row>
    <row r="233" spans="1:2">
      <c r="A233" s="36">
        <v>230</v>
      </c>
      <c r="B233" s="36">
        <v>180</v>
      </c>
    </row>
    <row r="234" spans="1:2">
      <c r="A234" s="36">
        <v>231</v>
      </c>
      <c r="B234" s="36">
        <v>180</v>
      </c>
    </row>
    <row r="235" spans="1:2">
      <c r="A235" s="36">
        <v>232</v>
      </c>
      <c r="B235" s="36">
        <v>180</v>
      </c>
    </row>
    <row r="236" spans="1:2">
      <c r="A236" s="36">
        <v>233</v>
      </c>
      <c r="B236" s="36">
        <v>180</v>
      </c>
    </row>
    <row r="237" spans="1:2">
      <c r="A237" s="36">
        <v>234</v>
      </c>
      <c r="B237" s="36">
        <v>180</v>
      </c>
    </row>
    <row r="238" spans="1:2">
      <c r="A238" s="36">
        <v>235</v>
      </c>
      <c r="B238" s="36">
        <v>180</v>
      </c>
    </row>
    <row r="239" spans="1:2">
      <c r="A239" s="36">
        <v>236</v>
      </c>
      <c r="B239" s="36">
        <v>180</v>
      </c>
    </row>
    <row r="240" spans="1:2">
      <c r="A240" s="36">
        <v>237</v>
      </c>
      <c r="B240" s="36">
        <v>180</v>
      </c>
    </row>
    <row r="241" spans="1:2">
      <c r="A241" s="36">
        <v>238</v>
      </c>
      <c r="B241" s="36">
        <v>180</v>
      </c>
    </row>
    <row r="242" spans="1:2">
      <c r="A242" s="36">
        <v>239</v>
      </c>
      <c r="B242" s="36">
        <v>180</v>
      </c>
    </row>
    <row r="243" spans="1:2">
      <c r="A243" s="36">
        <v>240</v>
      </c>
      <c r="B243" s="36">
        <v>200</v>
      </c>
    </row>
    <row r="244" spans="1:2">
      <c r="A244" s="36">
        <v>241</v>
      </c>
      <c r="B244" s="36">
        <v>200</v>
      </c>
    </row>
    <row r="245" spans="1:2">
      <c r="A245" s="36">
        <v>242</v>
      </c>
      <c r="B245" s="36">
        <v>200</v>
      </c>
    </row>
    <row r="246" spans="1:2">
      <c r="A246" s="36">
        <v>243</v>
      </c>
      <c r="B246" s="36">
        <v>200</v>
      </c>
    </row>
    <row r="247" spans="1:2">
      <c r="A247" s="36">
        <v>244</v>
      </c>
      <c r="B247" s="36">
        <v>200</v>
      </c>
    </row>
    <row r="248" spans="1:2">
      <c r="A248" s="36">
        <v>245</v>
      </c>
      <c r="B248" s="36">
        <v>200</v>
      </c>
    </row>
    <row r="249" spans="1:2">
      <c r="A249" s="36">
        <v>246</v>
      </c>
      <c r="B249" s="36">
        <v>200</v>
      </c>
    </row>
    <row r="250" spans="1:2">
      <c r="A250" s="36">
        <v>247</v>
      </c>
      <c r="B250" s="36">
        <v>200</v>
      </c>
    </row>
    <row r="251" spans="1:2">
      <c r="A251" s="36">
        <v>248</v>
      </c>
      <c r="B251" s="36">
        <v>200</v>
      </c>
    </row>
    <row r="252" spans="1:2">
      <c r="A252" s="36">
        <v>249</v>
      </c>
      <c r="B252" s="36">
        <v>200</v>
      </c>
    </row>
    <row r="253" spans="1:2">
      <c r="A253" s="36">
        <v>250</v>
      </c>
      <c r="B253" s="36">
        <v>200</v>
      </c>
    </row>
    <row r="254" spans="1:2">
      <c r="A254" s="36">
        <v>251</v>
      </c>
      <c r="B254" s="36">
        <v>200</v>
      </c>
    </row>
    <row r="255" spans="1:2">
      <c r="A255" s="36">
        <v>252</v>
      </c>
      <c r="B255" s="36">
        <v>200</v>
      </c>
    </row>
    <row r="256" spans="1:2">
      <c r="A256" s="36">
        <v>253</v>
      </c>
      <c r="B256" s="36">
        <v>200</v>
      </c>
    </row>
    <row r="257" spans="1:2">
      <c r="A257" s="36">
        <v>254</v>
      </c>
      <c r="B257" s="36">
        <v>200</v>
      </c>
    </row>
    <row r="258" spans="1:2">
      <c r="A258" s="36">
        <v>255</v>
      </c>
      <c r="B258" s="36">
        <v>200</v>
      </c>
    </row>
    <row r="259" spans="1:2">
      <c r="A259" s="36">
        <v>256</v>
      </c>
      <c r="B259" s="36">
        <v>200</v>
      </c>
    </row>
    <row r="260" spans="1:2">
      <c r="A260" s="36">
        <v>257</v>
      </c>
      <c r="B260" s="36">
        <v>200</v>
      </c>
    </row>
    <row r="261" spans="1:2">
      <c r="A261" s="36">
        <v>258</v>
      </c>
      <c r="B261" s="36">
        <v>200</v>
      </c>
    </row>
    <row r="262" spans="1:2">
      <c r="A262" s="36">
        <v>259</v>
      </c>
      <c r="B262" s="36">
        <v>200</v>
      </c>
    </row>
    <row r="263" spans="1:2">
      <c r="A263" s="36">
        <v>260</v>
      </c>
      <c r="B263" s="36">
        <v>200</v>
      </c>
    </row>
    <row r="264" spans="1:2">
      <c r="A264" s="36">
        <v>261</v>
      </c>
      <c r="B264" s="36">
        <v>200</v>
      </c>
    </row>
    <row r="265" spans="1:2">
      <c r="A265" s="36">
        <v>262</v>
      </c>
      <c r="B265" s="36">
        <v>200</v>
      </c>
    </row>
    <row r="266" spans="1:2">
      <c r="A266" s="36">
        <v>263</v>
      </c>
      <c r="B266" s="36">
        <v>200</v>
      </c>
    </row>
    <row r="267" spans="1:2">
      <c r="A267" s="36">
        <v>264</v>
      </c>
      <c r="B267" s="36">
        <v>220</v>
      </c>
    </row>
    <row r="268" spans="1:2">
      <c r="A268" s="36">
        <v>265</v>
      </c>
      <c r="B268" s="36">
        <v>220</v>
      </c>
    </row>
    <row r="269" spans="1:2">
      <c r="A269" s="36">
        <v>266</v>
      </c>
      <c r="B269" s="36">
        <v>220</v>
      </c>
    </row>
    <row r="270" spans="1:2">
      <c r="A270" s="36">
        <v>267</v>
      </c>
      <c r="B270" s="36">
        <v>220</v>
      </c>
    </row>
    <row r="271" spans="1:2">
      <c r="A271" s="36">
        <v>268</v>
      </c>
      <c r="B271" s="36">
        <v>220</v>
      </c>
    </row>
    <row r="272" spans="1:2">
      <c r="A272" s="36">
        <v>269</v>
      </c>
      <c r="B272" s="36">
        <v>220</v>
      </c>
    </row>
    <row r="273" spans="1:2">
      <c r="A273" s="36">
        <v>270</v>
      </c>
      <c r="B273" s="36">
        <v>220</v>
      </c>
    </row>
    <row r="274" spans="1:2">
      <c r="A274" s="36">
        <v>271</v>
      </c>
      <c r="B274" s="36">
        <v>220</v>
      </c>
    </row>
    <row r="275" spans="1:2">
      <c r="A275" s="36">
        <v>272</v>
      </c>
      <c r="B275" s="36">
        <v>220</v>
      </c>
    </row>
    <row r="276" spans="1:2">
      <c r="A276" s="36">
        <v>273</v>
      </c>
      <c r="B276" s="36">
        <v>220</v>
      </c>
    </row>
    <row r="277" spans="1:2">
      <c r="A277" s="36">
        <v>274</v>
      </c>
      <c r="B277" s="36">
        <v>220</v>
      </c>
    </row>
    <row r="278" spans="1:2">
      <c r="A278" s="36">
        <v>275</v>
      </c>
      <c r="B278" s="36">
        <v>220</v>
      </c>
    </row>
    <row r="279" spans="1:2">
      <c r="A279" s="36">
        <v>276</v>
      </c>
      <c r="B279" s="36">
        <v>220</v>
      </c>
    </row>
    <row r="280" spans="1:2">
      <c r="A280" s="36">
        <v>277</v>
      </c>
      <c r="B280" s="36">
        <v>220</v>
      </c>
    </row>
    <row r="281" spans="1:2">
      <c r="A281" s="36">
        <v>278</v>
      </c>
      <c r="B281" s="36">
        <v>220</v>
      </c>
    </row>
    <row r="282" spans="1:2">
      <c r="A282" s="36">
        <v>279</v>
      </c>
      <c r="B282" s="36">
        <v>220</v>
      </c>
    </row>
    <row r="283" spans="1:2">
      <c r="A283" s="36">
        <v>280</v>
      </c>
      <c r="B283" s="36">
        <v>220</v>
      </c>
    </row>
    <row r="284" spans="1:2">
      <c r="A284" s="36">
        <v>281</v>
      </c>
      <c r="B284" s="36">
        <v>220</v>
      </c>
    </row>
    <row r="285" spans="1:2">
      <c r="A285" s="36">
        <v>282</v>
      </c>
      <c r="B285" s="36">
        <v>220</v>
      </c>
    </row>
    <row r="286" spans="1:2">
      <c r="A286" s="36">
        <v>283</v>
      </c>
      <c r="B286" s="36">
        <v>220</v>
      </c>
    </row>
    <row r="287" spans="1:2">
      <c r="A287" s="36">
        <v>284</v>
      </c>
      <c r="B287" s="36">
        <v>220</v>
      </c>
    </row>
    <row r="288" spans="1:2">
      <c r="A288" s="36">
        <v>285</v>
      </c>
      <c r="B288" s="36">
        <v>220</v>
      </c>
    </row>
    <row r="289" spans="1:2">
      <c r="A289" s="36">
        <v>286</v>
      </c>
      <c r="B289" s="36">
        <v>220</v>
      </c>
    </row>
    <row r="290" spans="1:2">
      <c r="A290" s="36">
        <v>287</v>
      </c>
      <c r="B290" s="36">
        <v>220</v>
      </c>
    </row>
    <row r="291" spans="1:2">
      <c r="A291" s="36">
        <v>288</v>
      </c>
      <c r="B291" s="36">
        <v>240</v>
      </c>
    </row>
    <row r="292" spans="1:2">
      <c r="A292" s="36">
        <v>289</v>
      </c>
      <c r="B292" s="36">
        <v>240</v>
      </c>
    </row>
    <row r="293" spans="1:2">
      <c r="A293" s="36">
        <v>290</v>
      </c>
      <c r="B293" s="36">
        <v>240</v>
      </c>
    </row>
    <row r="294" spans="1:2">
      <c r="A294" s="36">
        <v>291</v>
      </c>
      <c r="B294" s="36">
        <v>240</v>
      </c>
    </row>
    <row r="295" spans="1:2">
      <c r="A295" s="36">
        <v>292</v>
      </c>
      <c r="B295" s="36">
        <v>240</v>
      </c>
    </row>
    <row r="296" spans="1:2">
      <c r="A296" s="36">
        <v>293</v>
      </c>
      <c r="B296" s="36">
        <v>240</v>
      </c>
    </row>
    <row r="297" spans="1:2">
      <c r="A297" s="36">
        <v>294</v>
      </c>
      <c r="B297" s="36">
        <v>240</v>
      </c>
    </row>
    <row r="298" spans="1:2">
      <c r="A298" s="36">
        <v>295</v>
      </c>
      <c r="B298" s="36">
        <v>240</v>
      </c>
    </row>
    <row r="299" spans="1:2">
      <c r="A299" s="36">
        <v>296</v>
      </c>
      <c r="B299" s="36">
        <v>240</v>
      </c>
    </row>
    <row r="300" spans="1:2">
      <c r="A300" s="36">
        <v>297</v>
      </c>
      <c r="B300" s="36">
        <v>240</v>
      </c>
    </row>
    <row r="301" spans="1:2">
      <c r="A301" s="36">
        <v>298</v>
      </c>
      <c r="B301" s="36">
        <v>240</v>
      </c>
    </row>
    <row r="302" spans="1:2">
      <c r="A302" s="36">
        <v>299</v>
      </c>
      <c r="B302" s="36">
        <v>240</v>
      </c>
    </row>
    <row r="303" spans="1:2">
      <c r="A303" s="36">
        <v>300</v>
      </c>
      <c r="B303" s="36">
        <v>240</v>
      </c>
    </row>
    <row r="304" spans="1:2">
      <c r="A304" s="36">
        <v>301</v>
      </c>
      <c r="B304" s="36">
        <v>240</v>
      </c>
    </row>
    <row r="305" spans="1:2">
      <c r="A305" s="36">
        <v>302</v>
      </c>
      <c r="B305" s="36">
        <v>240</v>
      </c>
    </row>
    <row r="306" spans="1:2">
      <c r="A306" s="36">
        <v>303</v>
      </c>
      <c r="B306" s="36">
        <v>240</v>
      </c>
    </row>
    <row r="307" spans="1:2">
      <c r="A307" s="36">
        <v>304</v>
      </c>
      <c r="B307" s="36">
        <v>240</v>
      </c>
    </row>
    <row r="308" spans="1:2">
      <c r="A308" s="36">
        <v>305</v>
      </c>
      <c r="B308" s="36">
        <v>240</v>
      </c>
    </row>
    <row r="309" spans="1:2">
      <c r="A309" s="36">
        <v>306</v>
      </c>
      <c r="B309" s="36">
        <v>240</v>
      </c>
    </row>
    <row r="310" spans="1:2">
      <c r="A310" s="36">
        <v>307</v>
      </c>
      <c r="B310" s="36">
        <v>240</v>
      </c>
    </row>
    <row r="311" spans="1:2">
      <c r="A311" s="36">
        <v>308</v>
      </c>
      <c r="B311" s="36">
        <v>240</v>
      </c>
    </row>
    <row r="312" spans="1:2">
      <c r="A312" s="36">
        <v>309</v>
      </c>
      <c r="B312" s="36">
        <v>240</v>
      </c>
    </row>
    <row r="313" spans="1:2">
      <c r="A313" s="36">
        <v>310</v>
      </c>
      <c r="B313" s="36">
        <v>240</v>
      </c>
    </row>
    <row r="314" spans="1:2">
      <c r="A314" s="36">
        <v>311</v>
      </c>
      <c r="B314" s="36">
        <v>240</v>
      </c>
    </row>
    <row r="315" spans="1:2">
      <c r="A315" s="36">
        <v>312</v>
      </c>
      <c r="B315" s="36">
        <v>260</v>
      </c>
    </row>
    <row r="316" spans="1:2">
      <c r="A316" s="36">
        <v>313</v>
      </c>
      <c r="B316" s="36">
        <v>260</v>
      </c>
    </row>
    <row r="317" spans="1:2">
      <c r="A317" s="36">
        <v>314</v>
      </c>
      <c r="B317" s="36">
        <v>260</v>
      </c>
    </row>
    <row r="318" spans="1:2">
      <c r="A318" s="36">
        <v>315</v>
      </c>
      <c r="B318" s="36">
        <v>260</v>
      </c>
    </row>
    <row r="319" spans="1:2">
      <c r="A319" s="36">
        <v>316</v>
      </c>
      <c r="B319" s="36">
        <v>260</v>
      </c>
    </row>
    <row r="320" spans="1:2">
      <c r="A320" s="36">
        <v>317</v>
      </c>
      <c r="B320" s="36">
        <v>260</v>
      </c>
    </row>
    <row r="321" spans="1:2">
      <c r="A321" s="36">
        <v>318</v>
      </c>
      <c r="B321" s="36">
        <v>260</v>
      </c>
    </row>
    <row r="322" spans="1:2">
      <c r="A322" s="36">
        <v>319</v>
      </c>
      <c r="B322" s="36">
        <v>260</v>
      </c>
    </row>
    <row r="323" spans="1:2">
      <c r="A323" s="36">
        <v>320</v>
      </c>
      <c r="B323" s="36">
        <v>260</v>
      </c>
    </row>
    <row r="324" spans="1:2">
      <c r="A324" s="36">
        <v>321</v>
      </c>
      <c r="B324" s="36">
        <v>260</v>
      </c>
    </row>
    <row r="325" spans="1:2">
      <c r="A325" s="36">
        <v>322</v>
      </c>
      <c r="B325" s="36">
        <v>260</v>
      </c>
    </row>
    <row r="326" spans="1:2">
      <c r="A326" s="36">
        <v>323</v>
      </c>
      <c r="B326" s="36">
        <v>260</v>
      </c>
    </row>
    <row r="327" spans="1:2">
      <c r="A327" s="36">
        <v>324</v>
      </c>
      <c r="B327" s="36">
        <v>260</v>
      </c>
    </row>
    <row r="328" spans="1:2">
      <c r="A328" s="36">
        <v>325</v>
      </c>
      <c r="B328" s="36">
        <v>260</v>
      </c>
    </row>
    <row r="329" spans="1:2">
      <c r="A329" s="36">
        <v>326</v>
      </c>
      <c r="B329" s="36">
        <v>260</v>
      </c>
    </row>
    <row r="330" spans="1:2">
      <c r="A330" s="36">
        <v>327</v>
      </c>
      <c r="B330" s="36">
        <v>260</v>
      </c>
    </row>
    <row r="331" spans="1:2">
      <c r="A331" s="36">
        <v>328</v>
      </c>
      <c r="B331" s="36">
        <v>260</v>
      </c>
    </row>
    <row r="332" spans="1:2">
      <c r="A332" s="36">
        <v>329</v>
      </c>
      <c r="B332" s="36">
        <v>260</v>
      </c>
    </row>
    <row r="333" spans="1:2">
      <c r="A333" s="36">
        <v>330</v>
      </c>
      <c r="B333" s="36">
        <v>260</v>
      </c>
    </row>
    <row r="334" spans="1:2">
      <c r="A334" s="36">
        <v>331</v>
      </c>
      <c r="B334" s="36">
        <v>260</v>
      </c>
    </row>
    <row r="335" spans="1:2">
      <c r="A335" s="36">
        <v>332</v>
      </c>
      <c r="B335" s="36">
        <v>260</v>
      </c>
    </row>
    <row r="336" spans="1:2">
      <c r="A336" s="36">
        <v>333</v>
      </c>
      <c r="B336" s="36">
        <v>260</v>
      </c>
    </row>
    <row r="337" spans="1:2">
      <c r="A337" s="36">
        <v>334</v>
      </c>
      <c r="B337" s="36">
        <v>260</v>
      </c>
    </row>
    <row r="338" spans="1:2">
      <c r="A338" s="36">
        <v>335</v>
      </c>
      <c r="B338" s="36">
        <v>260</v>
      </c>
    </row>
    <row r="339" spans="1:2">
      <c r="A339" s="36">
        <v>336</v>
      </c>
      <c r="B339" s="36">
        <v>280</v>
      </c>
    </row>
    <row r="340" spans="1:2">
      <c r="A340" s="36">
        <v>337</v>
      </c>
      <c r="B340" s="36">
        <v>280</v>
      </c>
    </row>
    <row r="341" spans="1:2">
      <c r="A341" s="36">
        <v>338</v>
      </c>
      <c r="B341" s="36">
        <v>280</v>
      </c>
    </row>
    <row r="342" spans="1:2">
      <c r="A342" s="36">
        <v>339</v>
      </c>
      <c r="B342" s="36">
        <v>280</v>
      </c>
    </row>
    <row r="343" spans="1:2">
      <c r="A343" s="36">
        <v>340</v>
      </c>
      <c r="B343" s="36">
        <v>280</v>
      </c>
    </row>
    <row r="344" spans="1:2">
      <c r="A344" s="36">
        <v>341</v>
      </c>
      <c r="B344" s="36">
        <v>280</v>
      </c>
    </row>
    <row r="345" spans="1:2">
      <c r="A345" s="36">
        <v>342</v>
      </c>
      <c r="B345" s="36">
        <v>280</v>
      </c>
    </row>
    <row r="346" spans="1:2">
      <c r="A346" s="36">
        <v>343</v>
      </c>
      <c r="B346" s="36">
        <v>280</v>
      </c>
    </row>
    <row r="347" spans="1:2">
      <c r="A347" s="36">
        <v>344</v>
      </c>
      <c r="B347" s="36">
        <v>280</v>
      </c>
    </row>
    <row r="348" spans="1:2">
      <c r="A348" s="36">
        <v>345</v>
      </c>
      <c r="B348" s="36">
        <v>280</v>
      </c>
    </row>
    <row r="349" spans="1:2">
      <c r="A349" s="36">
        <v>346</v>
      </c>
      <c r="B349" s="36">
        <v>280</v>
      </c>
    </row>
    <row r="350" spans="1:2">
      <c r="A350" s="36">
        <v>347</v>
      </c>
      <c r="B350" s="36">
        <v>280</v>
      </c>
    </row>
    <row r="351" spans="1:2">
      <c r="A351" s="36">
        <v>348</v>
      </c>
      <c r="B351" s="36">
        <v>280</v>
      </c>
    </row>
    <row r="352" spans="1:2">
      <c r="A352" s="36">
        <v>349</v>
      </c>
      <c r="B352" s="36">
        <v>280</v>
      </c>
    </row>
    <row r="353" spans="1:2">
      <c r="A353" s="36">
        <v>350</v>
      </c>
      <c r="B353" s="36">
        <v>280</v>
      </c>
    </row>
    <row r="354" spans="1:2">
      <c r="A354" s="36">
        <v>351</v>
      </c>
      <c r="B354" s="36">
        <v>280</v>
      </c>
    </row>
    <row r="355" spans="1:2">
      <c r="A355" s="36">
        <v>352</v>
      </c>
      <c r="B355" s="36">
        <v>280</v>
      </c>
    </row>
    <row r="356" spans="1:2">
      <c r="A356" s="36">
        <v>353</v>
      </c>
      <c r="B356" s="36">
        <v>280</v>
      </c>
    </row>
    <row r="357" spans="1:2">
      <c r="A357" s="36">
        <v>354</v>
      </c>
      <c r="B357" s="36">
        <v>280</v>
      </c>
    </row>
    <row r="358" spans="1:2">
      <c r="A358" s="36">
        <v>355</v>
      </c>
      <c r="B358" s="36">
        <v>280</v>
      </c>
    </row>
    <row r="359" spans="1:2">
      <c r="A359" s="36">
        <v>356</v>
      </c>
      <c r="B359" s="36">
        <v>280</v>
      </c>
    </row>
    <row r="360" spans="1:2">
      <c r="A360" s="36">
        <v>357</v>
      </c>
      <c r="B360" s="36">
        <v>280</v>
      </c>
    </row>
    <row r="361" spans="1:2">
      <c r="A361" s="36">
        <v>358</v>
      </c>
      <c r="B361" s="36">
        <v>280</v>
      </c>
    </row>
    <row r="362" spans="1:2">
      <c r="A362" s="36">
        <v>359</v>
      </c>
      <c r="B362" s="36">
        <v>280</v>
      </c>
    </row>
    <row r="363" spans="1:2">
      <c r="A363" s="36">
        <v>360</v>
      </c>
      <c r="B363" s="36">
        <v>300</v>
      </c>
    </row>
    <row r="364" spans="1:2">
      <c r="A364" s="36">
        <v>361</v>
      </c>
      <c r="B364" s="36">
        <v>300</v>
      </c>
    </row>
    <row r="365" spans="1:2">
      <c r="A365" s="36">
        <v>362</v>
      </c>
      <c r="B365" s="36">
        <v>300</v>
      </c>
    </row>
    <row r="366" spans="1:2">
      <c r="A366" s="36">
        <v>363</v>
      </c>
      <c r="B366" s="36">
        <v>300</v>
      </c>
    </row>
    <row r="367" spans="1:2">
      <c r="A367" s="36">
        <v>364</v>
      </c>
      <c r="B367" s="36">
        <v>300</v>
      </c>
    </row>
    <row r="368" spans="1:2">
      <c r="A368" s="36">
        <v>365</v>
      </c>
      <c r="B368" s="36">
        <v>300</v>
      </c>
    </row>
    <row r="369" spans="1:2">
      <c r="A369" s="36">
        <v>366</v>
      </c>
      <c r="B369" s="36">
        <v>300</v>
      </c>
    </row>
    <row r="370" spans="1:2">
      <c r="A370" s="36">
        <v>367</v>
      </c>
      <c r="B370" s="36">
        <v>300</v>
      </c>
    </row>
    <row r="371" spans="1:2">
      <c r="A371" s="36">
        <v>368</v>
      </c>
      <c r="B371" s="36">
        <v>300</v>
      </c>
    </row>
    <row r="372" spans="1:2">
      <c r="A372" s="36">
        <v>369</v>
      </c>
      <c r="B372" s="36">
        <v>300</v>
      </c>
    </row>
    <row r="373" spans="1:2">
      <c r="A373" s="36">
        <v>370</v>
      </c>
      <c r="B373" s="36">
        <v>300</v>
      </c>
    </row>
    <row r="374" spans="1:2">
      <c r="A374" s="36">
        <v>371</v>
      </c>
      <c r="B374" s="36">
        <v>300</v>
      </c>
    </row>
    <row r="375" spans="1:2">
      <c r="A375" s="36">
        <v>372</v>
      </c>
      <c r="B375" s="36">
        <v>300</v>
      </c>
    </row>
    <row r="376" spans="1:2">
      <c r="A376" s="36">
        <v>373</v>
      </c>
      <c r="B376" s="36">
        <v>300</v>
      </c>
    </row>
    <row r="377" spans="1:2">
      <c r="A377" s="36">
        <v>374</v>
      </c>
      <c r="B377" s="36">
        <v>300</v>
      </c>
    </row>
    <row r="378" spans="1:2">
      <c r="A378" s="36">
        <v>375</v>
      </c>
      <c r="B378" s="36">
        <v>300</v>
      </c>
    </row>
    <row r="379" spans="1:2">
      <c r="A379" s="36">
        <v>376</v>
      </c>
      <c r="B379" s="36">
        <v>300</v>
      </c>
    </row>
    <row r="380" spans="1:2">
      <c r="A380" s="36">
        <v>377</v>
      </c>
      <c r="B380" s="36">
        <v>300</v>
      </c>
    </row>
    <row r="381" spans="1:2">
      <c r="A381" s="36">
        <v>378</v>
      </c>
      <c r="B381" s="36">
        <v>300</v>
      </c>
    </row>
    <row r="382" spans="1:2">
      <c r="A382" s="36">
        <v>379</v>
      </c>
      <c r="B382" s="36">
        <v>300</v>
      </c>
    </row>
    <row r="383" spans="1:2">
      <c r="A383" s="36">
        <v>380</v>
      </c>
      <c r="B383" s="36">
        <v>300</v>
      </c>
    </row>
    <row r="384" spans="1:2">
      <c r="A384" s="36">
        <v>381</v>
      </c>
      <c r="B384" s="36">
        <v>300</v>
      </c>
    </row>
    <row r="385" spans="1:2">
      <c r="A385" s="36">
        <v>382</v>
      </c>
      <c r="B385" s="36">
        <v>300</v>
      </c>
    </row>
    <row r="386" spans="1:2">
      <c r="A386" s="36">
        <v>383</v>
      </c>
      <c r="B386" s="36">
        <v>300</v>
      </c>
    </row>
    <row r="387" spans="1:2">
      <c r="A387" s="36">
        <v>384</v>
      </c>
      <c r="B387" s="36">
        <v>320</v>
      </c>
    </row>
    <row r="388" spans="1:2">
      <c r="A388" s="36">
        <v>385</v>
      </c>
      <c r="B388" s="36">
        <v>320</v>
      </c>
    </row>
    <row r="389" spans="1:2">
      <c r="A389" s="36">
        <v>386</v>
      </c>
      <c r="B389" s="36">
        <v>320</v>
      </c>
    </row>
    <row r="390" spans="1:2">
      <c r="A390" s="36">
        <v>387</v>
      </c>
      <c r="B390" s="36">
        <v>320</v>
      </c>
    </row>
    <row r="391" spans="1:2">
      <c r="A391" s="36">
        <v>388</v>
      </c>
      <c r="B391" s="36">
        <v>320</v>
      </c>
    </row>
    <row r="392" spans="1:2">
      <c r="A392" s="36">
        <v>389</v>
      </c>
      <c r="B392" s="36">
        <v>320</v>
      </c>
    </row>
    <row r="393" spans="1:2">
      <c r="A393" s="36">
        <v>390</v>
      </c>
      <c r="B393" s="36">
        <v>320</v>
      </c>
    </row>
    <row r="394" spans="1:2">
      <c r="A394" s="36">
        <v>391</v>
      </c>
      <c r="B394" s="36">
        <v>320</v>
      </c>
    </row>
    <row r="395" spans="1:2">
      <c r="A395" s="36">
        <v>392</v>
      </c>
      <c r="B395" s="36">
        <v>320</v>
      </c>
    </row>
    <row r="396" spans="1:2">
      <c r="A396" s="36">
        <v>393</v>
      </c>
      <c r="B396" s="36">
        <v>320</v>
      </c>
    </row>
    <row r="397" spans="1:2">
      <c r="A397" s="36">
        <v>394</v>
      </c>
      <c r="B397" s="36">
        <v>320</v>
      </c>
    </row>
    <row r="398" spans="1:2">
      <c r="A398" s="36">
        <v>395</v>
      </c>
      <c r="B398" s="36">
        <v>320</v>
      </c>
    </row>
    <row r="399" spans="1:2">
      <c r="A399" s="36">
        <v>396</v>
      </c>
      <c r="B399" s="36">
        <v>320</v>
      </c>
    </row>
    <row r="400" spans="1:2">
      <c r="A400" s="36">
        <v>397</v>
      </c>
      <c r="B400" s="36">
        <v>320</v>
      </c>
    </row>
    <row r="401" spans="1:2">
      <c r="A401" s="36">
        <v>398</v>
      </c>
      <c r="B401" s="36">
        <v>320</v>
      </c>
    </row>
    <row r="402" spans="1:2">
      <c r="A402" s="36">
        <v>399</v>
      </c>
      <c r="B402" s="36">
        <v>320</v>
      </c>
    </row>
    <row r="403" spans="1:2">
      <c r="A403" s="36">
        <v>400</v>
      </c>
      <c r="B403" s="36">
        <v>320</v>
      </c>
    </row>
    <row r="404" spans="1:2">
      <c r="A404" s="36">
        <v>401</v>
      </c>
      <c r="B404" s="36">
        <v>320</v>
      </c>
    </row>
    <row r="405" spans="1:2">
      <c r="A405" s="36">
        <v>402</v>
      </c>
      <c r="B405" s="36">
        <v>320</v>
      </c>
    </row>
    <row r="406" spans="1:2">
      <c r="A406" s="36">
        <v>403</v>
      </c>
      <c r="B406" s="36">
        <v>320</v>
      </c>
    </row>
    <row r="407" spans="1:2">
      <c r="A407" s="36">
        <v>404</v>
      </c>
      <c r="B407" s="36">
        <v>320</v>
      </c>
    </row>
    <row r="408" spans="1:2">
      <c r="A408" s="36">
        <v>405</v>
      </c>
      <c r="B408" s="36">
        <v>320</v>
      </c>
    </row>
    <row r="409" spans="1:2">
      <c r="A409" s="36">
        <v>406</v>
      </c>
      <c r="B409" s="36">
        <v>320</v>
      </c>
    </row>
    <row r="410" spans="1:2">
      <c r="A410" s="36">
        <v>407</v>
      </c>
      <c r="B410" s="36">
        <v>320</v>
      </c>
    </row>
    <row r="411" spans="1:2">
      <c r="A411" s="36">
        <v>408</v>
      </c>
      <c r="B411" s="36">
        <v>340</v>
      </c>
    </row>
    <row r="412" spans="1:2">
      <c r="A412" s="36">
        <v>409</v>
      </c>
      <c r="B412" s="36">
        <v>340</v>
      </c>
    </row>
    <row r="413" spans="1:2">
      <c r="A413" s="36">
        <v>410</v>
      </c>
      <c r="B413" s="36">
        <v>340</v>
      </c>
    </row>
    <row r="414" spans="1:2">
      <c r="A414" s="36">
        <v>411</v>
      </c>
      <c r="B414" s="36">
        <v>340</v>
      </c>
    </row>
    <row r="415" spans="1:2">
      <c r="A415" s="36">
        <v>412</v>
      </c>
      <c r="B415" s="36">
        <v>340</v>
      </c>
    </row>
    <row r="416" spans="1:2">
      <c r="A416" s="36">
        <v>413</v>
      </c>
      <c r="B416" s="36">
        <v>340</v>
      </c>
    </row>
    <row r="417" spans="1:2">
      <c r="A417" s="36">
        <v>414</v>
      </c>
      <c r="B417" s="36">
        <v>340</v>
      </c>
    </row>
    <row r="418" spans="1:2">
      <c r="A418" s="36">
        <v>415</v>
      </c>
      <c r="B418" s="36">
        <v>340</v>
      </c>
    </row>
    <row r="419" spans="1:2">
      <c r="A419" s="36">
        <v>416</v>
      </c>
      <c r="B419" s="36">
        <v>340</v>
      </c>
    </row>
    <row r="420" spans="1:2">
      <c r="A420" s="36">
        <v>417</v>
      </c>
      <c r="B420" s="36">
        <v>340</v>
      </c>
    </row>
    <row r="421" spans="1:2">
      <c r="A421" s="36">
        <v>418</v>
      </c>
      <c r="B421" s="36">
        <v>340</v>
      </c>
    </row>
    <row r="422" spans="1:2">
      <c r="A422" s="36">
        <v>419</v>
      </c>
      <c r="B422" s="36">
        <v>340</v>
      </c>
    </row>
    <row r="423" spans="1:2">
      <c r="A423" s="36">
        <v>420</v>
      </c>
      <c r="B423" s="36">
        <v>340</v>
      </c>
    </row>
    <row r="424" spans="1:2">
      <c r="A424" s="36">
        <v>421</v>
      </c>
      <c r="B424" s="36">
        <v>340</v>
      </c>
    </row>
    <row r="425" spans="1:2">
      <c r="A425" s="36">
        <v>422</v>
      </c>
      <c r="B425" s="36">
        <v>340</v>
      </c>
    </row>
    <row r="426" spans="1:2">
      <c r="A426" s="36">
        <v>423</v>
      </c>
      <c r="B426" s="36">
        <v>340</v>
      </c>
    </row>
    <row r="427" spans="1:2">
      <c r="A427" s="36">
        <v>424</v>
      </c>
      <c r="B427" s="36">
        <v>340</v>
      </c>
    </row>
    <row r="428" spans="1:2">
      <c r="A428" s="36">
        <v>425</v>
      </c>
      <c r="B428" s="36">
        <v>340</v>
      </c>
    </row>
    <row r="429" spans="1:2">
      <c r="A429" s="36">
        <v>426</v>
      </c>
      <c r="B429" s="36">
        <v>340</v>
      </c>
    </row>
    <row r="430" spans="1:2">
      <c r="A430" s="36">
        <v>427</v>
      </c>
      <c r="B430" s="36">
        <v>340</v>
      </c>
    </row>
    <row r="431" spans="1:2">
      <c r="A431" s="36">
        <v>428</v>
      </c>
      <c r="B431" s="36">
        <v>340</v>
      </c>
    </row>
    <row r="432" spans="1:2">
      <c r="A432" s="36">
        <v>429</v>
      </c>
      <c r="B432" s="36">
        <v>340</v>
      </c>
    </row>
    <row r="433" spans="1:2">
      <c r="A433" s="36">
        <v>430</v>
      </c>
      <c r="B433" s="36">
        <v>340</v>
      </c>
    </row>
    <row r="434" spans="1:2">
      <c r="A434" s="36">
        <v>431</v>
      </c>
      <c r="B434" s="36">
        <v>340</v>
      </c>
    </row>
    <row r="435" spans="1:2">
      <c r="A435" s="36">
        <v>432</v>
      </c>
      <c r="B435" s="36">
        <v>360</v>
      </c>
    </row>
    <row r="436" spans="1:2">
      <c r="A436" s="36">
        <v>433</v>
      </c>
      <c r="B436" s="36">
        <v>360</v>
      </c>
    </row>
    <row r="437" spans="1:2">
      <c r="A437" s="36">
        <v>434</v>
      </c>
      <c r="B437" s="36">
        <v>360</v>
      </c>
    </row>
    <row r="438" spans="1:2">
      <c r="A438" s="36">
        <v>435</v>
      </c>
      <c r="B438" s="36">
        <v>360</v>
      </c>
    </row>
    <row r="439" spans="1:2">
      <c r="A439" s="36">
        <v>436</v>
      </c>
      <c r="B439" s="36">
        <v>360</v>
      </c>
    </row>
    <row r="440" spans="1:2">
      <c r="A440" s="36">
        <v>437</v>
      </c>
      <c r="B440" s="36">
        <v>360</v>
      </c>
    </row>
    <row r="441" spans="1:2">
      <c r="A441" s="36">
        <v>438</v>
      </c>
      <c r="B441" s="36">
        <v>360</v>
      </c>
    </row>
    <row r="442" spans="1:2">
      <c r="A442" s="36">
        <v>439</v>
      </c>
      <c r="B442" s="36">
        <v>360</v>
      </c>
    </row>
    <row r="443" spans="1:2">
      <c r="A443" s="36">
        <v>440</v>
      </c>
      <c r="B443" s="36">
        <v>360</v>
      </c>
    </row>
    <row r="444" spans="1:2">
      <c r="A444" s="36">
        <v>441</v>
      </c>
      <c r="B444" s="36">
        <v>360</v>
      </c>
    </row>
    <row r="445" spans="1:2">
      <c r="A445" s="36">
        <v>442</v>
      </c>
      <c r="B445" s="36">
        <v>360</v>
      </c>
    </row>
    <row r="446" spans="1:2">
      <c r="A446" s="36">
        <v>443</v>
      </c>
      <c r="B446" s="36">
        <v>360</v>
      </c>
    </row>
    <row r="447" spans="1:2">
      <c r="A447" s="36">
        <v>444</v>
      </c>
      <c r="B447" s="36">
        <v>360</v>
      </c>
    </row>
    <row r="448" spans="1:2">
      <c r="A448" s="36">
        <v>445</v>
      </c>
      <c r="B448" s="36">
        <v>360</v>
      </c>
    </row>
    <row r="449" spans="1:2">
      <c r="A449" s="36">
        <v>446</v>
      </c>
      <c r="B449" s="36">
        <v>360</v>
      </c>
    </row>
    <row r="450" spans="1:2">
      <c r="A450" s="36">
        <v>447</v>
      </c>
      <c r="B450" s="36">
        <v>360</v>
      </c>
    </row>
    <row r="451" spans="1:2">
      <c r="A451" s="36">
        <v>448</v>
      </c>
      <c r="B451" s="36">
        <v>360</v>
      </c>
    </row>
    <row r="452" spans="1:2">
      <c r="A452" s="36">
        <v>449</v>
      </c>
      <c r="B452" s="36">
        <v>360</v>
      </c>
    </row>
    <row r="453" spans="1:2">
      <c r="A453" s="36">
        <v>450</v>
      </c>
      <c r="B453" s="36">
        <v>360</v>
      </c>
    </row>
    <row r="454" spans="1:2">
      <c r="A454" s="36">
        <v>451</v>
      </c>
      <c r="B454" s="36">
        <v>360</v>
      </c>
    </row>
    <row r="455" spans="1:2">
      <c r="A455" s="36">
        <v>452</v>
      </c>
      <c r="B455" s="36">
        <v>360</v>
      </c>
    </row>
    <row r="456" spans="1:2">
      <c r="A456" s="36">
        <v>453</v>
      </c>
      <c r="B456" s="36">
        <v>360</v>
      </c>
    </row>
    <row r="457" spans="1:2">
      <c r="A457" s="36">
        <v>454</v>
      </c>
      <c r="B457" s="36">
        <v>360</v>
      </c>
    </row>
    <row r="458" spans="1:2">
      <c r="A458" s="36">
        <v>455</v>
      </c>
      <c r="B458" s="36">
        <v>360</v>
      </c>
    </row>
    <row r="459" spans="1:2">
      <c r="A459" s="36">
        <v>456</v>
      </c>
      <c r="B459" s="36">
        <v>380</v>
      </c>
    </row>
    <row r="460" spans="1:2">
      <c r="A460" s="36">
        <v>457</v>
      </c>
      <c r="B460" s="36">
        <v>380</v>
      </c>
    </row>
    <row r="461" spans="1:2">
      <c r="A461" s="36">
        <v>458</v>
      </c>
      <c r="B461" s="36">
        <v>380</v>
      </c>
    </row>
    <row r="462" spans="1:2">
      <c r="A462" s="36">
        <v>459</v>
      </c>
      <c r="B462" s="36">
        <v>380</v>
      </c>
    </row>
    <row r="463" spans="1:2">
      <c r="A463" s="36">
        <v>460</v>
      </c>
      <c r="B463" s="36">
        <v>380</v>
      </c>
    </row>
    <row r="464" spans="1:2">
      <c r="A464" s="36">
        <v>461</v>
      </c>
      <c r="B464" s="36">
        <v>380</v>
      </c>
    </row>
    <row r="465" spans="1:2">
      <c r="A465" s="36">
        <v>462</v>
      </c>
      <c r="B465" s="36">
        <v>380</v>
      </c>
    </row>
    <row r="466" spans="1:2">
      <c r="A466" s="36">
        <v>463</v>
      </c>
      <c r="B466" s="36">
        <v>380</v>
      </c>
    </row>
    <row r="467" spans="1:2">
      <c r="A467" s="36">
        <v>464</v>
      </c>
      <c r="B467" s="36">
        <v>380</v>
      </c>
    </row>
    <row r="468" spans="1:2">
      <c r="A468" s="36">
        <v>465</v>
      </c>
      <c r="B468" s="36">
        <v>380</v>
      </c>
    </row>
    <row r="469" spans="1:2">
      <c r="A469" s="36">
        <v>466</v>
      </c>
      <c r="B469" s="36">
        <v>380</v>
      </c>
    </row>
    <row r="470" spans="1:2">
      <c r="A470" s="36">
        <v>467</v>
      </c>
      <c r="B470" s="36">
        <v>380</v>
      </c>
    </row>
    <row r="471" spans="1:2">
      <c r="A471" s="36">
        <v>468</v>
      </c>
      <c r="B471" s="36">
        <v>380</v>
      </c>
    </row>
    <row r="472" spans="1:2">
      <c r="A472" s="36">
        <v>469</v>
      </c>
      <c r="B472" s="36">
        <v>380</v>
      </c>
    </row>
    <row r="473" spans="1:2">
      <c r="A473" s="36">
        <v>470</v>
      </c>
      <c r="B473" s="36">
        <v>380</v>
      </c>
    </row>
    <row r="474" spans="1:2">
      <c r="A474" s="36">
        <v>471</v>
      </c>
      <c r="B474" s="36">
        <v>380</v>
      </c>
    </row>
    <row r="475" spans="1:2">
      <c r="A475" s="36">
        <v>472</v>
      </c>
      <c r="B475" s="36">
        <v>380</v>
      </c>
    </row>
    <row r="476" spans="1:2">
      <c r="A476" s="36">
        <v>473</v>
      </c>
      <c r="B476" s="36">
        <v>380</v>
      </c>
    </row>
    <row r="477" spans="1:2">
      <c r="A477" s="36">
        <v>474</v>
      </c>
      <c r="B477" s="36">
        <v>380</v>
      </c>
    </row>
    <row r="478" spans="1:2">
      <c r="A478" s="36">
        <v>475</v>
      </c>
      <c r="B478" s="36">
        <v>380</v>
      </c>
    </row>
    <row r="479" spans="1:2">
      <c r="A479" s="36">
        <v>476</v>
      </c>
      <c r="B479" s="36">
        <v>380</v>
      </c>
    </row>
    <row r="480" spans="1:2">
      <c r="A480" s="36">
        <v>477</v>
      </c>
      <c r="B480" s="36">
        <v>380</v>
      </c>
    </row>
    <row r="481" spans="1:2">
      <c r="A481" s="36">
        <v>478</v>
      </c>
      <c r="B481" s="36">
        <v>380</v>
      </c>
    </row>
    <row r="482" spans="1:2">
      <c r="A482" s="36">
        <v>479</v>
      </c>
      <c r="B482" s="36">
        <v>380</v>
      </c>
    </row>
    <row r="483" spans="1:2">
      <c r="A483" s="36">
        <v>480</v>
      </c>
      <c r="B483" s="36">
        <v>400</v>
      </c>
    </row>
    <row r="484" spans="1:2">
      <c r="A484" s="36">
        <v>481</v>
      </c>
      <c r="B484" s="36">
        <v>400</v>
      </c>
    </row>
    <row r="485" spans="1:2">
      <c r="A485" s="36">
        <v>482</v>
      </c>
      <c r="B485" s="36">
        <v>400</v>
      </c>
    </row>
    <row r="486" spans="1:2">
      <c r="A486" s="36">
        <v>483</v>
      </c>
      <c r="B486" s="36">
        <v>400</v>
      </c>
    </row>
    <row r="487" spans="1:2">
      <c r="A487" s="36">
        <v>484</v>
      </c>
      <c r="B487" s="36">
        <v>400</v>
      </c>
    </row>
    <row r="488" spans="1:2">
      <c r="A488" s="36">
        <v>485</v>
      </c>
      <c r="B488" s="36">
        <v>400</v>
      </c>
    </row>
    <row r="489" spans="1:2">
      <c r="A489" s="36">
        <v>486</v>
      </c>
      <c r="B489" s="36">
        <v>400</v>
      </c>
    </row>
    <row r="490" spans="1:2">
      <c r="A490" s="36">
        <v>487</v>
      </c>
      <c r="B490" s="36">
        <v>400</v>
      </c>
    </row>
    <row r="491" spans="1:2">
      <c r="A491" s="36">
        <v>488</v>
      </c>
      <c r="B491" s="36">
        <v>400</v>
      </c>
    </row>
    <row r="492" spans="1:2">
      <c r="A492" s="36">
        <v>489</v>
      </c>
      <c r="B492" s="36">
        <v>400</v>
      </c>
    </row>
    <row r="493" spans="1:2">
      <c r="A493" s="36">
        <v>490</v>
      </c>
      <c r="B493" s="36">
        <v>400</v>
      </c>
    </row>
    <row r="494" spans="1:2">
      <c r="A494" s="36">
        <v>491</v>
      </c>
      <c r="B494" s="36">
        <v>400</v>
      </c>
    </row>
    <row r="495" spans="1:2">
      <c r="A495" s="36">
        <v>492</v>
      </c>
      <c r="B495" s="36">
        <v>400</v>
      </c>
    </row>
    <row r="496" spans="1:2">
      <c r="A496" s="36">
        <v>493</v>
      </c>
      <c r="B496" s="36">
        <v>400</v>
      </c>
    </row>
    <row r="497" spans="1:2">
      <c r="A497" s="36">
        <v>494</v>
      </c>
      <c r="B497" s="36">
        <v>400</v>
      </c>
    </row>
    <row r="498" spans="1:2">
      <c r="A498" s="36">
        <v>495</v>
      </c>
      <c r="B498" s="36">
        <v>400</v>
      </c>
    </row>
    <row r="499" spans="1:2">
      <c r="A499" s="36">
        <v>496</v>
      </c>
      <c r="B499" s="36">
        <v>400</v>
      </c>
    </row>
    <row r="500" spans="1:2">
      <c r="A500" s="36">
        <v>497</v>
      </c>
      <c r="B500" s="36">
        <v>400</v>
      </c>
    </row>
    <row r="501" spans="1:2">
      <c r="A501" s="36">
        <v>498</v>
      </c>
      <c r="B501" s="36">
        <v>400</v>
      </c>
    </row>
    <row r="502" spans="1:2">
      <c r="A502" s="36">
        <v>499</v>
      </c>
      <c r="B502" s="36">
        <v>400</v>
      </c>
    </row>
    <row r="503" spans="1:2">
      <c r="A503" s="36">
        <v>500</v>
      </c>
      <c r="B503" s="36">
        <v>400</v>
      </c>
    </row>
    <row r="504" spans="1:2">
      <c r="A504" s="36">
        <v>501</v>
      </c>
      <c r="B504" s="36">
        <v>400</v>
      </c>
    </row>
    <row r="505" spans="1:2">
      <c r="A505" s="36">
        <v>502</v>
      </c>
      <c r="B505" s="36">
        <v>400</v>
      </c>
    </row>
    <row r="506" spans="1:2">
      <c r="A506" s="36">
        <v>503</v>
      </c>
      <c r="B506" s="36">
        <v>400</v>
      </c>
    </row>
  </sheetData>
  <mergeCells count="1">
    <mergeCell ref="A1: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FF7F4-5C97-46AC-9192-A6744CB78914}">
  <sheetPr>
    <tabColor rgb="FF00B0F0"/>
    <pageSetUpPr fitToPage="1"/>
  </sheetPr>
  <dimension ref="A1:AV773"/>
  <sheetViews>
    <sheetView zoomScale="90" zoomScaleNormal="90" workbookViewId="0">
      <selection sqref="A1:XFD1048576"/>
    </sheetView>
  </sheetViews>
  <sheetFormatPr defaultColWidth="9.109375" defaultRowHeight="13.2"/>
  <cols>
    <col min="1" max="1" width="30.109375" customWidth="1"/>
    <col min="2" max="2" width="26.77734375" customWidth="1"/>
    <col min="3" max="3" width="36.77734375" customWidth="1"/>
    <col min="4" max="4" width="15.5546875" customWidth="1"/>
    <col min="5" max="5" width="14.6640625" customWidth="1"/>
    <col min="6" max="6" width="14.6640625" style="4" customWidth="1"/>
    <col min="7" max="10" width="14.6640625" customWidth="1"/>
    <col min="11" max="11" width="10.33203125" customWidth="1"/>
    <col min="12" max="12" width="5.33203125" style="4" customWidth="1"/>
    <col min="13" max="13" width="15.6640625" customWidth="1"/>
    <col min="14" max="14" width="16.5546875" customWidth="1"/>
    <col min="15" max="26" width="10.6640625" customWidth="1"/>
    <col min="27" max="27" width="18" customWidth="1"/>
    <col min="28" max="33" width="10.6640625" customWidth="1"/>
    <col min="34" max="34" width="11.21875" customWidth="1"/>
  </cols>
  <sheetData>
    <row r="1" spans="1:29" s="111" customFormat="1" ht="18" thickBot="1">
      <c r="A1" s="611" t="s">
        <v>199</v>
      </c>
      <c r="B1" s="611"/>
      <c r="C1" s="611"/>
      <c r="D1" s="611"/>
      <c r="E1" s="611"/>
      <c r="F1" s="611"/>
      <c r="G1" s="611"/>
      <c r="H1" s="611"/>
      <c r="I1" s="611"/>
      <c r="J1" s="611"/>
      <c r="K1" s="108"/>
      <c r="L1" s="250" t="s">
        <v>186</v>
      </c>
      <c r="M1" s="110"/>
      <c r="N1" s="705" t="s">
        <v>390</v>
      </c>
      <c r="O1" s="706"/>
      <c r="P1" s="707"/>
      <c r="Q1" s="708" t="s">
        <v>391</v>
      </c>
      <c r="R1" s="109"/>
    </row>
    <row r="2" spans="1:29" s="111" customFormat="1" ht="16.2" thickBot="1">
      <c r="A2" s="130"/>
      <c r="B2" s="130"/>
      <c r="C2" s="130"/>
      <c r="D2" s="130"/>
      <c r="E2" s="130"/>
      <c r="F2" s="130"/>
      <c r="G2" s="130"/>
      <c r="H2" s="130"/>
      <c r="I2" s="130"/>
      <c r="J2" s="130"/>
      <c r="K2" s="108"/>
      <c r="L2" s="130"/>
      <c r="M2" s="110"/>
      <c r="N2" s="37" t="s">
        <v>74</v>
      </c>
      <c r="O2" s="38"/>
      <c r="P2" s="39"/>
      <c r="Q2" s="225">
        <v>0.189</v>
      </c>
      <c r="R2" s="109"/>
    </row>
    <row r="3" spans="1:29" s="111" customFormat="1" ht="16.2" thickBot="1">
      <c r="A3" s="108" t="s">
        <v>79</v>
      </c>
      <c r="B3" s="835">
        <f>'Cumulative Budget Request '!B3</f>
        <v>0</v>
      </c>
      <c r="C3" s="835"/>
      <c r="D3" s="835"/>
      <c r="K3" s="108"/>
      <c r="L3" s="130"/>
      <c r="M3" s="110"/>
      <c r="N3" s="40" t="s">
        <v>75</v>
      </c>
      <c r="O3" s="41"/>
      <c r="P3" s="41"/>
      <c r="Q3" s="709">
        <v>1104</v>
      </c>
      <c r="R3" s="109"/>
    </row>
    <row r="4" spans="1:29" s="111" customFormat="1" ht="16.2" thickBot="1">
      <c r="A4" s="108" t="s">
        <v>70</v>
      </c>
      <c r="B4" s="835">
        <f>'Cumulative Budget Request '!B4</f>
        <v>0</v>
      </c>
      <c r="C4" s="835"/>
      <c r="D4" s="835"/>
      <c r="K4" s="108"/>
      <c r="L4" s="130"/>
      <c r="N4" s="37" t="s">
        <v>164</v>
      </c>
      <c r="O4" s="360"/>
      <c r="P4" s="360"/>
      <c r="Q4" s="225">
        <v>0.03</v>
      </c>
    </row>
    <row r="5" spans="1:29" s="111" customFormat="1" ht="16.2" thickBot="1">
      <c r="A5" s="108" t="s">
        <v>84</v>
      </c>
      <c r="B5" s="643" t="str">
        <f>'Cumulative Budget Request '!B5</f>
        <v>CPRIT</v>
      </c>
      <c r="C5" s="643"/>
      <c r="D5" s="643"/>
      <c r="K5" s="108"/>
      <c r="L5" s="130"/>
      <c r="N5" s="710" t="s">
        <v>76</v>
      </c>
      <c r="O5" s="711"/>
      <c r="P5" s="711"/>
      <c r="Q5" s="712">
        <v>566</v>
      </c>
    </row>
    <row r="6" spans="1:29" s="111" customFormat="1" ht="16.2" thickBot="1">
      <c r="A6" s="108" t="s">
        <v>248</v>
      </c>
      <c r="B6" s="644"/>
      <c r="C6" s="644"/>
      <c r="D6" s="644"/>
      <c r="F6" s="109"/>
      <c r="K6" s="108"/>
      <c r="L6" s="130"/>
      <c r="N6" s="713" t="s">
        <v>165</v>
      </c>
      <c r="O6" s="714"/>
      <c r="P6" s="714"/>
      <c r="Q6" s="715">
        <f>Q4</f>
        <v>0.03</v>
      </c>
    </row>
    <row r="7" spans="1:29" s="111" customFormat="1" ht="16.2" thickBot="1">
      <c r="A7" s="108"/>
      <c r="B7" s="130"/>
      <c r="C7" s="130"/>
      <c r="D7" s="130"/>
      <c r="F7" s="109"/>
      <c r="K7" s="108"/>
      <c r="L7" s="130"/>
      <c r="N7" s="713" t="s">
        <v>493</v>
      </c>
      <c r="O7" s="714"/>
      <c r="P7" s="714"/>
      <c r="Q7" s="715">
        <v>0.35</v>
      </c>
    </row>
    <row r="8" spans="1:29" ht="15" customHeight="1">
      <c r="A8" s="612" t="s">
        <v>249</v>
      </c>
      <c r="B8" s="612"/>
      <c r="C8" s="612"/>
      <c r="D8" s="612"/>
      <c r="E8" s="612"/>
      <c r="F8" s="612"/>
      <c r="G8" s="612"/>
      <c r="H8" s="612"/>
      <c r="I8" s="612"/>
      <c r="J8" s="612"/>
      <c r="K8" s="107"/>
      <c r="L8" s="59"/>
      <c r="N8" s="836"/>
      <c r="O8" s="837"/>
      <c r="P8" s="837"/>
      <c r="Q8" s="838"/>
    </row>
    <row r="9" spans="1:29">
      <c r="J9" s="33"/>
      <c r="N9" s="839"/>
      <c r="O9" s="839"/>
      <c r="P9" s="839"/>
      <c r="Q9" s="840"/>
    </row>
    <row r="10" spans="1:29">
      <c r="A10" s="1" t="s">
        <v>16</v>
      </c>
      <c r="C10" s="58"/>
      <c r="D10" s="58"/>
      <c r="E10" s="8"/>
      <c r="F10" s="8"/>
      <c r="G10" s="8"/>
      <c r="H10" s="8"/>
      <c r="I10" s="8"/>
      <c r="J10" s="45"/>
      <c r="M10" s="58" t="s">
        <v>118</v>
      </c>
      <c r="N10" s="71" t="s">
        <v>80</v>
      </c>
      <c r="O10" s="71"/>
      <c r="P10" s="71" t="s">
        <v>245</v>
      </c>
      <c r="Q10" s="71" t="s">
        <v>108</v>
      </c>
      <c r="R10" s="71" t="s">
        <v>18</v>
      </c>
      <c r="S10" s="71"/>
      <c r="U10" s="625" t="s">
        <v>116</v>
      </c>
      <c r="V10" s="625"/>
      <c r="W10" s="625"/>
      <c r="X10" s="625"/>
      <c r="Y10" s="625"/>
    </row>
    <row r="11" spans="1:29">
      <c r="A11" s="1" t="s">
        <v>17</v>
      </c>
      <c r="C11" s="92"/>
      <c r="D11" s="92"/>
      <c r="E11" s="18" t="s">
        <v>2</v>
      </c>
      <c r="F11" s="18" t="s">
        <v>3</v>
      </c>
      <c r="G11" s="18" t="s">
        <v>4</v>
      </c>
      <c r="H11" s="18" t="s">
        <v>8</v>
      </c>
      <c r="I11" s="18" t="s">
        <v>9</v>
      </c>
      <c r="J11" s="46" t="s">
        <v>1</v>
      </c>
      <c r="M11" s="78" t="s">
        <v>117</v>
      </c>
      <c r="N11" s="46" t="s">
        <v>15</v>
      </c>
      <c r="O11" s="46" t="s">
        <v>245</v>
      </c>
      <c r="P11" s="46" t="s">
        <v>101</v>
      </c>
      <c r="Q11" s="46" t="s">
        <v>109</v>
      </c>
      <c r="R11" s="46" t="s">
        <v>111</v>
      </c>
      <c r="S11" s="46" t="s">
        <v>101</v>
      </c>
      <c r="T11" s="23"/>
      <c r="U11" s="367" t="s">
        <v>31</v>
      </c>
      <c r="V11" s="368" t="s">
        <v>32</v>
      </c>
      <c r="W11" s="368" t="s">
        <v>33</v>
      </c>
      <c r="X11" s="368" t="s">
        <v>34</v>
      </c>
      <c r="Y11" s="368" t="s">
        <v>35</v>
      </c>
    </row>
    <row r="12" spans="1:29">
      <c r="A12" s="58" t="s">
        <v>61</v>
      </c>
      <c r="B12" s="58" t="s">
        <v>62</v>
      </c>
      <c r="D12" s="4"/>
      <c r="E12" s="3"/>
      <c r="F12" s="3"/>
      <c r="G12" s="3"/>
      <c r="H12" s="3"/>
      <c r="I12" s="3"/>
      <c r="J12" s="47"/>
      <c r="M12" s="24"/>
      <c r="N12" s="63"/>
      <c r="O12" s="63"/>
      <c r="P12" s="63"/>
      <c r="Q12" s="229"/>
      <c r="R12" s="63"/>
      <c r="S12" s="229"/>
      <c r="T12" s="3"/>
      <c r="U12" s="367"/>
      <c r="V12" s="368"/>
      <c r="W12" s="368"/>
      <c r="X12" s="368"/>
      <c r="Y12" s="368"/>
      <c r="Z12" s="4"/>
      <c r="AA12" s="4"/>
      <c r="AB12" s="4"/>
      <c r="AC12" s="4"/>
    </row>
    <row r="13" spans="1:29">
      <c r="A13" s="841">
        <f>IF('Cumulative Budget Request '!L12='Member B'!$L$1,'Cumulative Budget Request '!A12,0)</f>
        <v>0</v>
      </c>
      <c r="B13" s="792">
        <f>IF('Cumulative Budget Request '!L12='Member B'!$L$1,'Cumulative Budget Request '!B12,0)</f>
        <v>0</v>
      </c>
      <c r="D13" s="34" t="s">
        <v>121</v>
      </c>
      <c r="E13" s="100">
        <f>ROUND($R13*$S13,6)</f>
        <v>0</v>
      </c>
      <c r="F13" s="100">
        <f>ROUND($R14*$S14,6)</f>
        <v>0</v>
      </c>
      <c r="G13" s="100">
        <f>ROUND($R15*$S15,6)</f>
        <v>0</v>
      </c>
      <c r="H13" s="100">
        <f>ROUND($R16*$S16,6)</f>
        <v>0</v>
      </c>
      <c r="I13" s="100">
        <f>ROUND($R17*$S17,6)</f>
        <v>0</v>
      </c>
      <c r="J13" s="47"/>
      <c r="M13" s="150">
        <f>IF('Cumulative Budget Request '!L12='Member B'!$L$1,'Cumulative Budget Request '!M12,0)</f>
        <v>0</v>
      </c>
      <c r="N13" s="230">
        <f>ROUND(M13/12,2)</f>
        <v>0</v>
      </c>
      <c r="O13" s="230">
        <f>IF('Cumulative Budget Request '!L12='Member B'!$L$1,'Cumulative Budget Request '!O12,0)</f>
        <v>0</v>
      </c>
      <c r="P13" s="224">
        <f>IF('Cumulative Budget Request '!L12='Member B'!$L$1,'Cumulative Budget Request '!P12,0)</f>
        <v>0</v>
      </c>
      <c r="Q13" s="227">
        <f>IF('Cumulative Budget Request '!L12='Member B'!$L$1,'Cumulative Budget Request '!Q12,0)</f>
        <v>0</v>
      </c>
      <c r="R13" s="228">
        <f>IF('Cumulative Budget Request '!L12='Member B'!$L$1,'Cumulative Budget Request '!R12,0)</f>
        <v>0</v>
      </c>
      <c r="S13" s="224">
        <f>IF('Cumulative Budget Request '!L12='Member B'!$L$1,'Cumulative Budget Request '!S12,0)</f>
        <v>0</v>
      </c>
      <c r="T13" s="3"/>
      <c r="U13" s="369">
        <f>IFERROR((E16+E17)/E15,0)</f>
        <v>0</v>
      </c>
      <c r="V13" s="369">
        <f t="shared" ref="V13:Y13" si="0">IFERROR((F16+F17)/F15,0)</f>
        <v>0</v>
      </c>
      <c r="W13" s="369">
        <f t="shared" si="0"/>
        <v>0</v>
      </c>
      <c r="X13" s="369">
        <f t="shared" si="0"/>
        <v>0</v>
      </c>
      <c r="Y13" s="369">
        <f t="shared" si="0"/>
        <v>0</v>
      </c>
      <c r="Z13" s="4"/>
      <c r="AA13" s="4"/>
      <c r="AB13" s="4"/>
      <c r="AC13" s="4"/>
    </row>
    <row r="14" spans="1:29">
      <c r="A14" s="842"/>
      <c r="B14" s="793"/>
      <c r="C14" s="100"/>
      <c r="D14" s="74" t="s">
        <v>15</v>
      </c>
      <c r="E14" s="57">
        <f>ROUND((N13+O13)*E13*Q13,0)</f>
        <v>0</v>
      </c>
      <c r="F14" s="57">
        <f>ROUND((N13+O13)*F13*Q13*Q14,0)</f>
        <v>0</v>
      </c>
      <c r="G14" s="57">
        <f>ROUND((N13+O13)*G13*Q13*Q14*Q15,0)</f>
        <v>0</v>
      </c>
      <c r="H14" s="57">
        <f>ROUND((N13+O13)*H13*Q13*Q14*Q15*Q16,0)</f>
        <v>0</v>
      </c>
      <c r="I14" s="57">
        <f>ROUND((N13+O13)*I13*Q13*Q14*Q15*Q16*Q17,0)</f>
        <v>0</v>
      </c>
      <c r="J14" s="172">
        <f>SUM(E14:I14)</f>
        <v>0</v>
      </c>
      <c r="M14" s="231"/>
      <c r="N14" s="63"/>
      <c r="O14" s="63"/>
      <c r="P14" s="63"/>
      <c r="Q14" s="227">
        <f>IF('Cumulative Budget Request '!L13='Member B'!$L$1,'Cumulative Budget Request '!Q13,0)</f>
        <v>0</v>
      </c>
      <c r="R14" s="228">
        <f>IF('Cumulative Budget Request '!L13='Member B'!$L$1,'Cumulative Budget Request '!R13,0)</f>
        <v>0</v>
      </c>
      <c r="S14" s="224">
        <f>IF('Cumulative Budget Request '!L13='Member B'!$L$1,'Cumulative Budget Request '!S13,0)</f>
        <v>0</v>
      </c>
      <c r="T14" s="17"/>
      <c r="U14" s="370"/>
      <c r="V14" s="370"/>
      <c r="W14" s="370"/>
      <c r="X14" s="370"/>
      <c r="Y14" s="370"/>
    </row>
    <row r="15" spans="1:29">
      <c r="A15" s="825"/>
      <c r="B15" s="793"/>
      <c r="C15" s="100"/>
      <c r="D15" s="74" t="s">
        <v>30</v>
      </c>
      <c r="E15" s="57">
        <f>ROUND(E14*$Q$8,0)</f>
        <v>0</v>
      </c>
      <c r="F15" s="57">
        <f>ROUND(F14*$Q$8,0)</f>
        <v>0</v>
      </c>
      <c r="G15" s="57">
        <f>ROUND(G14*$Q$8,0)</f>
        <v>0</v>
      </c>
      <c r="H15" s="57">
        <f>ROUND(H14*$Q$8,0)</f>
        <v>0</v>
      </c>
      <c r="I15" s="57">
        <f>ROUND(I14*$Q$8,0)</f>
        <v>0</v>
      </c>
      <c r="J15" s="172">
        <f>SUM(E15:I15)</f>
        <v>0</v>
      </c>
      <c r="M15" s="231"/>
      <c r="N15" s="63"/>
      <c r="O15" s="63"/>
      <c r="P15" s="63"/>
      <c r="Q15" s="227">
        <f>IF('Cumulative Budget Request '!L14='Member B'!$L$1,'Cumulative Budget Request '!Q14,0)</f>
        <v>0</v>
      </c>
      <c r="R15" s="228">
        <f>IF('Cumulative Budget Request '!L14='Member B'!$L$1,'Cumulative Budget Request '!R14,0)</f>
        <v>0</v>
      </c>
      <c r="S15" s="224">
        <f>IF('Cumulative Budget Request '!L14='Member B'!$L$1,'Cumulative Budget Request '!S14,0)</f>
        <v>0</v>
      </c>
      <c r="T15" s="17"/>
      <c r="U15" s="369"/>
      <c r="V15" s="369"/>
      <c r="W15" s="369"/>
      <c r="X15" s="369"/>
      <c r="Y15" s="369"/>
    </row>
    <row r="16" spans="1:29" ht="15">
      <c r="A16" s="825"/>
      <c r="B16" s="793"/>
      <c r="C16" s="100"/>
      <c r="D16" s="74" t="s">
        <v>29</v>
      </c>
      <c r="E16" s="184">
        <f>ROUND($Q$9*E13,0)</f>
        <v>0</v>
      </c>
      <c r="F16" s="184">
        <f>ROUND($Q$9*F13,0)</f>
        <v>0</v>
      </c>
      <c r="G16" s="184">
        <f>ROUND($Q$9*G13,0)</f>
        <v>0</v>
      </c>
      <c r="H16" s="184">
        <f>ROUND($Q$9*H13,0)</f>
        <v>0</v>
      </c>
      <c r="I16" s="184">
        <f>ROUND($Q$9*I13,0)</f>
        <v>0</v>
      </c>
      <c r="J16" s="181">
        <f>SUM(E16:I16)</f>
        <v>0</v>
      </c>
      <c r="M16" s="231"/>
      <c r="N16" s="63"/>
      <c r="O16" s="63"/>
      <c r="P16" s="63"/>
      <c r="Q16" s="227">
        <f>IF('Cumulative Budget Request '!L15='Member B'!$L$1,'Cumulative Budget Request '!Q15,0)</f>
        <v>0</v>
      </c>
      <c r="R16" s="228">
        <f>IF('Cumulative Budget Request '!L15='Member B'!$L$1,'Cumulative Budget Request '!R15,0)</f>
        <v>0</v>
      </c>
      <c r="S16" s="224">
        <f>IF('Cumulative Budget Request '!L15='Member B'!$L$1,'Cumulative Budget Request '!S15,0)</f>
        <v>0</v>
      </c>
      <c r="T16" s="17"/>
      <c r="U16" s="369"/>
      <c r="V16" s="369"/>
      <c r="W16" s="369"/>
      <c r="X16" s="369"/>
      <c r="Y16" s="369"/>
    </row>
    <row r="17" spans="1:25">
      <c r="A17" s="825"/>
      <c r="B17" s="793"/>
      <c r="C17" s="100"/>
      <c r="D17" s="77" t="s">
        <v>171</v>
      </c>
      <c r="E17" s="185">
        <f>SUM(E15:E16)</f>
        <v>0</v>
      </c>
      <c r="F17" s="185">
        <f t="shared" ref="F17:I17" si="1">SUM(F15:F16)</f>
        <v>0</v>
      </c>
      <c r="G17" s="185">
        <f t="shared" si="1"/>
        <v>0</v>
      </c>
      <c r="H17" s="185">
        <f t="shared" si="1"/>
        <v>0</v>
      </c>
      <c r="I17" s="185">
        <f t="shared" si="1"/>
        <v>0</v>
      </c>
      <c r="J17" s="186">
        <f>SUM(J15:J16)</f>
        <v>0</v>
      </c>
      <c r="M17" s="231"/>
      <c r="N17" s="63"/>
      <c r="O17" s="63"/>
      <c r="P17" s="63"/>
      <c r="Q17" s="227">
        <f>IF('Cumulative Budget Request '!L16='Member B'!$L$1,'Cumulative Budget Request '!Q16,0)</f>
        <v>0</v>
      </c>
      <c r="R17" s="228">
        <f>IF('Cumulative Budget Request '!L16='Member B'!$L$1,'Cumulative Budget Request '!R16,0)</f>
        <v>0</v>
      </c>
      <c r="S17" s="224">
        <f>IF('Cumulative Budget Request '!L16='Member B'!$L$1,'Cumulative Budget Request '!S16,0)</f>
        <v>0</v>
      </c>
      <c r="T17" s="17"/>
      <c r="U17" s="369"/>
      <c r="V17" s="369"/>
      <c r="W17" s="369"/>
      <c r="X17" s="369"/>
      <c r="Y17" s="369"/>
    </row>
    <row r="18" spans="1:25">
      <c r="A18" s="825"/>
      <c r="B18" s="793"/>
      <c r="C18" s="100"/>
      <c r="D18" s="74"/>
      <c r="E18" s="17"/>
      <c r="F18" s="17"/>
      <c r="G18" s="17"/>
      <c r="H18" s="17"/>
      <c r="I18" s="17"/>
      <c r="J18" s="26"/>
      <c r="M18" s="231"/>
      <c r="N18" s="63"/>
      <c r="O18" s="63"/>
      <c r="P18" s="63"/>
      <c r="Q18" s="32"/>
      <c r="R18" s="63"/>
      <c r="S18" s="32"/>
      <c r="T18" s="17"/>
      <c r="U18" s="371"/>
      <c r="V18" s="372"/>
      <c r="W18" s="370"/>
      <c r="X18" s="370"/>
      <c r="Y18" s="370"/>
    </row>
    <row r="19" spans="1:25">
      <c r="A19" s="841">
        <f>IF('Cumulative Budget Request '!L18='Member B'!$L$1,'Cumulative Budget Request '!A18,0)</f>
        <v>0</v>
      </c>
      <c r="B19" s="792">
        <f>IF('Cumulative Budget Request '!L18='Member B'!$L$1,'Cumulative Budget Request '!B18,0)</f>
        <v>0</v>
      </c>
      <c r="C19" s="101"/>
      <c r="D19" s="34" t="s">
        <v>121</v>
      </c>
      <c r="E19" s="100">
        <f>ROUND($R19*$S19,6)</f>
        <v>0</v>
      </c>
      <c r="F19" s="100">
        <f>ROUND($R20*$S20,6)</f>
        <v>0</v>
      </c>
      <c r="G19" s="100">
        <f>ROUND($R21*$S21,6)</f>
        <v>0</v>
      </c>
      <c r="H19" s="100">
        <f>ROUND($R22*$S22,6)</f>
        <v>0</v>
      </c>
      <c r="I19" s="100">
        <f>ROUND($R23*$S23,6)</f>
        <v>0</v>
      </c>
      <c r="J19" s="47"/>
      <c r="M19" s="150">
        <f>IF('Cumulative Budget Request '!L18='Member B'!$L$1,'Cumulative Budget Request '!M18,0)</f>
        <v>0</v>
      </c>
      <c r="N19" s="230">
        <f>ROUND(M19/12,2)</f>
        <v>0</v>
      </c>
      <c r="O19" s="230">
        <f>IF('Cumulative Budget Request '!L18='Member B'!$L$1,'Cumulative Budget Request '!O18,0)</f>
        <v>0</v>
      </c>
      <c r="P19" s="224">
        <f>IF('Cumulative Budget Request '!L18='Member B'!$L$1,'Cumulative Budget Request '!P18,0)</f>
        <v>0</v>
      </c>
      <c r="Q19" s="227">
        <f>IF('Cumulative Budget Request '!L18='Member B'!$L$1,'Cumulative Budget Request '!Q18,0)</f>
        <v>0</v>
      </c>
      <c r="R19" s="228">
        <f>IF('Cumulative Budget Request '!L18='Member B'!$L$1,'Cumulative Budget Request '!R18,0)</f>
        <v>0</v>
      </c>
      <c r="S19" s="76">
        <f>IF('Cumulative Budget Request '!L18='Member B'!$L$1,'Cumulative Budget Request '!S18,0)</f>
        <v>0</v>
      </c>
      <c r="T19" s="3"/>
      <c r="U19" s="369">
        <f>IFERROR((E22+E23)/E21,0)</f>
        <v>0</v>
      </c>
      <c r="V19" s="369">
        <f t="shared" ref="V19:Y19" si="2">IFERROR((F22+F23)/F21,0)</f>
        <v>0</v>
      </c>
      <c r="W19" s="369">
        <f t="shared" si="2"/>
        <v>0</v>
      </c>
      <c r="X19" s="369">
        <f t="shared" si="2"/>
        <v>0</v>
      </c>
      <c r="Y19" s="369">
        <f t="shared" si="2"/>
        <v>0</v>
      </c>
    </row>
    <row r="20" spans="1:25">
      <c r="A20" s="825"/>
      <c r="B20" s="793"/>
      <c r="C20" s="100"/>
      <c r="D20" s="74" t="s">
        <v>15</v>
      </c>
      <c r="E20" s="57">
        <f>ROUND((N19+O19)*E19*Q19,0)</f>
        <v>0</v>
      </c>
      <c r="F20" s="57">
        <f>ROUND((N19+O19)*F19*Q19*Q20,0)</f>
        <v>0</v>
      </c>
      <c r="G20" s="57">
        <f>ROUND((N19+O19)*G19*Q19*Q20*Q21,0)</f>
        <v>0</v>
      </c>
      <c r="H20" s="57">
        <f>ROUND((N19+O19)*H19*Q19*Q20*Q21*Q22,0)</f>
        <v>0</v>
      </c>
      <c r="I20" s="57">
        <f>ROUND((N19+O19)*I19*Q19*Q20*Q21*Q22*Q23,0)</f>
        <v>0</v>
      </c>
      <c r="J20" s="172">
        <f>SUM(E20:I20)</f>
        <v>0</v>
      </c>
      <c r="M20" s="231"/>
      <c r="N20" s="63"/>
      <c r="O20" s="63"/>
      <c r="P20" s="63"/>
      <c r="Q20" s="227">
        <f>IF('Cumulative Budget Request '!L19='Member B'!$L$1,'Cumulative Budget Request '!Q19,0)</f>
        <v>0</v>
      </c>
      <c r="R20" s="228">
        <f>IF('Cumulative Budget Request '!L19='Member B'!$L$1,'Cumulative Budget Request '!R19,0)</f>
        <v>0</v>
      </c>
      <c r="S20" s="76">
        <f>IF('Cumulative Budget Request '!L19='Member B'!$L$1,'Cumulative Budget Request '!S19,0)</f>
        <v>0</v>
      </c>
      <c r="T20" s="17"/>
      <c r="U20" s="370"/>
      <c r="V20" s="370"/>
      <c r="W20" s="370"/>
      <c r="X20" s="370"/>
      <c r="Y20" s="370"/>
    </row>
    <row r="21" spans="1:25" ht="15" customHeight="1">
      <c r="A21" s="825"/>
      <c r="B21" s="793"/>
      <c r="C21" s="100"/>
      <c r="D21" s="74" t="s">
        <v>30</v>
      </c>
      <c r="E21" s="57">
        <f>ROUND(E20*$Q$8,0)</f>
        <v>0</v>
      </c>
      <c r="F21" s="57">
        <f>ROUND(F20*$Q$8,0)</f>
        <v>0</v>
      </c>
      <c r="G21" s="57">
        <f>ROUND(G20*$Q$8,0)</f>
        <v>0</v>
      </c>
      <c r="H21" s="57">
        <f>ROUND(H20*$Q$8,0)</f>
        <v>0</v>
      </c>
      <c r="I21" s="57">
        <f>ROUND(I20*$Q$8,0)</f>
        <v>0</v>
      </c>
      <c r="J21" s="172">
        <f>SUM(E21:I21)</f>
        <v>0</v>
      </c>
      <c r="M21" s="231"/>
      <c r="N21" s="63"/>
      <c r="O21" s="63"/>
      <c r="P21" s="63"/>
      <c r="Q21" s="227">
        <f>IF('Cumulative Budget Request '!L20='Member B'!$L$1,'Cumulative Budget Request '!Q20,0)</f>
        <v>0</v>
      </c>
      <c r="R21" s="228">
        <f>IF('Cumulative Budget Request '!L20='Member B'!$L$1,'Cumulative Budget Request '!R20,0)</f>
        <v>0</v>
      </c>
      <c r="S21" s="76">
        <f>IF('Cumulative Budget Request '!L20='Member B'!$L$1,'Cumulative Budget Request '!S20,0)</f>
        <v>0</v>
      </c>
      <c r="T21" s="17"/>
      <c r="U21" s="369"/>
      <c r="V21" s="369"/>
      <c r="W21" s="369"/>
      <c r="X21" s="369"/>
      <c r="Y21" s="369"/>
    </row>
    <row r="22" spans="1:25" ht="13.5" customHeight="1">
      <c r="A22" s="825"/>
      <c r="B22" s="793"/>
      <c r="C22" s="100"/>
      <c r="D22" s="74" t="s">
        <v>29</v>
      </c>
      <c r="E22" s="184">
        <f>ROUND($Q$9*E19,0)</f>
        <v>0</v>
      </c>
      <c r="F22" s="184">
        <f>ROUND($Q$9*F19,0)</f>
        <v>0</v>
      </c>
      <c r="G22" s="184">
        <f>ROUND($Q$9*G19,0)</f>
        <v>0</v>
      </c>
      <c r="H22" s="184">
        <f>ROUND($Q$9*H19,0)</f>
        <v>0</v>
      </c>
      <c r="I22" s="184">
        <f>ROUND($Q$9*I19,0)</f>
        <v>0</v>
      </c>
      <c r="J22" s="181">
        <f>SUM(E22:I22)</f>
        <v>0</v>
      </c>
      <c r="M22" s="231"/>
      <c r="N22" s="63"/>
      <c r="O22" s="63"/>
      <c r="P22" s="63"/>
      <c r="Q22" s="227">
        <f>IF('Cumulative Budget Request '!L21='Member B'!$L$1,'Cumulative Budget Request '!Q21,0)</f>
        <v>0</v>
      </c>
      <c r="R22" s="228">
        <f>IF('Cumulative Budget Request '!L21='Member B'!$L$1,'Cumulative Budget Request '!R21,0)</f>
        <v>0</v>
      </c>
      <c r="S22" s="76">
        <f>IF('Cumulative Budget Request '!L21='Member B'!$L$1,'Cumulative Budget Request '!S21,0)</f>
        <v>0</v>
      </c>
      <c r="T22" s="17"/>
      <c r="U22" s="369"/>
      <c r="V22" s="369"/>
      <c r="W22" s="369"/>
      <c r="X22" s="369"/>
      <c r="Y22" s="369"/>
    </row>
    <row r="23" spans="1:25">
      <c r="A23" s="825"/>
      <c r="B23" s="793"/>
      <c r="C23" s="100"/>
      <c r="D23" s="77" t="s">
        <v>171</v>
      </c>
      <c r="E23" s="185">
        <f>SUM(E21:E22)</f>
        <v>0</v>
      </c>
      <c r="F23" s="185">
        <f t="shared" ref="F23:I23" si="3">SUM(F21:F22)</f>
        <v>0</v>
      </c>
      <c r="G23" s="185">
        <f t="shared" si="3"/>
        <v>0</v>
      </c>
      <c r="H23" s="185">
        <f t="shared" si="3"/>
        <v>0</v>
      </c>
      <c r="I23" s="185">
        <f t="shared" si="3"/>
        <v>0</v>
      </c>
      <c r="J23" s="186">
        <f>SUM(J21:J22)</f>
        <v>0</v>
      </c>
      <c r="M23" s="231"/>
      <c r="N23" s="63"/>
      <c r="O23" s="63"/>
      <c r="P23" s="63"/>
      <c r="Q23" s="227">
        <f>IF('Cumulative Budget Request '!L22='Member B'!$L$1,'Cumulative Budget Request '!Q22,0)</f>
        <v>0</v>
      </c>
      <c r="R23" s="228">
        <f>IF('Cumulative Budget Request '!L22='Member B'!$L$1,'Cumulative Budget Request '!R22,0)</f>
        <v>0</v>
      </c>
      <c r="S23" s="76">
        <f>IF('Cumulative Budget Request '!L22='Member B'!$L$1,'Cumulative Budget Request '!S22,0)</f>
        <v>0</v>
      </c>
      <c r="T23" s="17"/>
      <c r="U23" s="369"/>
      <c r="V23" s="369"/>
      <c r="W23" s="369"/>
      <c r="X23" s="369"/>
      <c r="Y23" s="369"/>
    </row>
    <row r="24" spans="1:25">
      <c r="A24" s="825"/>
      <c r="B24" s="793"/>
      <c r="C24" s="100"/>
      <c r="D24" s="74"/>
      <c r="E24" s="17"/>
      <c r="F24" s="17"/>
      <c r="G24" s="17"/>
      <c r="H24" s="17"/>
      <c r="I24" s="17"/>
      <c r="J24" s="26"/>
      <c r="M24" s="231"/>
      <c r="N24" s="63"/>
      <c r="O24" s="63"/>
      <c r="P24" s="63"/>
      <c r="Q24" s="32"/>
      <c r="R24" s="63"/>
      <c r="S24" s="32"/>
      <c r="T24" s="17"/>
      <c r="U24" s="371"/>
      <c r="V24" s="372"/>
      <c r="W24" s="370"/>
      <c r="X24" s="370"/>
      <c r="Y24" s="370"/>
    </row>
    <row r="25" spans="1:25">
      <c r="A25" s="841">
        <f>IF('Cumulative Budget Request '!L24='Member B'!$L$1,'Cumulative Budget Request '!A24,0)</f>
        <v>0</v>
      </c>
      <c r="B25" s="792">
        <f>IF('Cumulative Budget Request '!L24='Member B'!$L$1,'Cumulative Budget Request '!B24,0)</f>
        <v>0</v>
      </c>
      <c r="C25" s="101"/>
      <c r="D25" s="34" t="s">
        <v>121</v>
      </c>
      <c r="E25" s="100">
        <f>ROUND($R25*$S25,6)</f>
        <v>0</v>
      </c>
      <c r="F25" s="100">
        <f>ROUND($R26*$S26,6)</f>
        <v>0</v>
      </c>
      <c r="G25" s="100">
        <f>ROUND($R27*$S27,6)</f>
        <v>0</v>
      </c>
      <c r="H25" s="100">
        <f>ROUND($R28*$S28,6)</f>
        <v>0</v>
      </c>
      <c r="I25" s="100">
        <f>ROUND($R29*$S29,6)</f>
        <v>0</v>
      </c>
      <c r="J25" s="47"/>
      <c r="M25" s="150">
        <f>IF('Cumulative Budget Request '!L24='Member B'!$L$1,'Cumulative Budget Request '!M24,0)</f>
        <v>0</v>
      </c>
      <c r="N25" s="230">
        <f>ROUND(M25/12,2)</f>
        <v>0</v>
      </c>
      <c r="O25" s="230">
        <f>IF('Cumulative Budget Request '!L24='Member B'!$L$1,'Cumulative Budget Request '!O24,0)</f>
        <v>0</v>
      </c>
      <c r="P25" s="224">
        <f>IF('Cumulative Budget Request '!L24='Member B'!$L$1,'Cumulative Budget Request '!P24,0)</f>
        <v>0</v>
      </c>
      <c r="Q25" s="227">
        <f>IF('Cumulative Budget Request '!L24='Member B'!$L$1,'Cumulative Budget Request '!Q24,0)</f>
        <v>0</v>
      </c>
      <c r="R25" s="228">
        <f>IF('Cumulative Budget Request '!L24='Member B'!$L$1,'Cumulative Budget Request '!R24,0)</f>
        <v>0</v>
      </c>
      <c r="S25" s="76">
        <f>IF('Cumulative Budget Request '!L24='Member B'!$L$1,'Cumulative Budget Request '!S24,0)</f>
        <v>0</v>
      </c>
      <c r="T25" s="3"/>
      <c r="U25" s="369">
        <f>IFERROR((E28+E29)/E27,0)</f>
        <v>0</v>
      </c>
      <c r="V25" s="369">
        <f t="shared" ref="V25:Y25" si="4">IFERROR((F28+F29)/F27,0)</f>
        <v>0</v>
      </c>
      <c r="W25" s="369">
        <f t="shared" si="4"/>
        <v>0</v>
      </c>
      <c r="X25" s="369">
        <f t="shared" si="4"/>
        <v>0</v>
      </c>
      <c r="Y25" s="369">
        <f t="shared" si="4"/>
        <v>0</v>
      </c>
    </row>
    <row r="26" spans="1:25">
      <c r="A26" s="842"/>
      <c r="B26" s="793"/>
      <c r="C26" s="100"/>
      <c r="D26" s="74" t="s">
        <v>15</v>
      </c>
      <c r="E26" s="57">
        <f>ROUND((N25+O25)*E25*Q25,0)</f>
        <v>0</v>
      </c>
      <c r="F26" s="57">
        <f>ROUND((N25+O25)*F25*Q25*Q26,0)</f>
        <v>0</v>
      </c>
      <c r="G26" s="57">
        <f>ROUND((N25+O25)*G25*Q25*Q26*Q27,0)</f>
        <v>0</v>
      </c>
      <c r="H26" s="57">
        <f>ROUND((N25+O25)*H25*Q25*Q26*Q27*Q28,0)</f>
        <v>0</v>
      </c>
      <c r="I26" s="57">
        <f>ROUND((N25+O25)*I25*Q25*Q26*Q27*Q28*Q29,0)</f>
        <v>0</v>
      </c>
      <c r="J26" s="172">
        <f>SUM(E26:I26)</f>
        <v>0</v>
      </c>
      <c r="M26" s="231"/>
      <c r="N26" s="63"/>
      <c r="O26" s="63"/>
      <c r="P26" s="63"/>
      <c r="Q26" s="227">
        <f>IF('Cumulative Budget Request '!L25='Member B'!$L$1,'Cumulative Budget Request '!Q25,0)</f>
        <v>0</v>
      </c>
      <c r="R26" s="228">
        <f>IF('Cumulative Budget Request '!L25='Member B'!$L$1,'Cumulative Budget Request '!R25,0)</f>
        <v>0</v>
      </c>
      <c r="S26" s="76">
        <f>IF('Cumulative Budget Request '!L25='Member B'!$L$1,'Cumulative Budget Request '!S25,0)</f>
        <v>0</v>
      </c>
      <c r="T26" s="17"/>
      <c r="U26" s="370"/>
      <c r="V26" s="370"/>
      <c r="W26" s="370"/>
      <c r="X26" s="370"/>
      <c r="Y26" s="370"/>
    </row>
    <row r="27" spans="1:25">
      <c r="A27" s="825"/>
      <c r="B27" s="793"/>
      <c r="C27" s="100"/>
      <c r="D27" s="74" t="s">
        <v>30</v>
      </c>
      <c r="E27" s="57">
        <f>ROUND(E26*$Q$8,0)</f>
        <v>0</v>
      </c>
      <c r="F27" s="57">
        <f>ROUND(F26*$Q$8,0)</f>
        <v>0</v>
      </c>
      <c r="G27" s="57">
        <f>ROUND(G26*$Q$8,0)</f>
        <v>0</v>
      </c>
      <c r="H27" s="57">
        <f>ROUND(H26*$Q$8,0)</f>
        <v>0</v>
      </c>
      <c r="I27" s="57">
        <f>ROUND(I26*$Q$8,0)</f>
        <v>0</v>
      </c>
      <c r="J27" s="172">
        <f>SUM(E27:I27)</f>
        <v>0</v>
      </c>
      <c r="M27" s="231"/>
      <c r="N27" s="63"/>
      <c r="O27" s="63"/>
      <c r="P27" s="63"/>
      <c r="Q27" s="227">
        <f>IF('Cumulative Budget Request '!L26='Member B'!$L$1,'Cumulative Budget Request '!Q26,0)</f>
        <v>0</v>
      </c>
      <c r="R27" s="228">
        <f>IF('Cumulative Budget Request '!L26='Member B'!$L$1,'Cumulative Budget Request '!R26,0)</f>
        <v>0</v>
      </c>
      <c r="S27" s="76">
        <f>IF('Cumulative Budget Request '!L26='Member B'!$L$1,'Cumulative Budget Request '!S26,0)</f>
        <v>0</v>
      </c>
      <c r="T27" s="17"/>
      <c r="U27" s="369"/>
      <c r="V27" s="369"/>
      <c r="W27" s="369"/>
      <c r="X27" s="369"/>
      <c r="Y27" s="369"/>
    </row>
    <row r="28" spans="1:25" ht="15">
      <c r="A28" s="825"/>
      <c r="B28" s="793"/>
      <c r="C28" s="100"/>
      <c r="D28" s="74" t="s">
        <v>29</v>
      </c>
      <c r="E28" s="184">
        <f>ROUND($Q$9*E25,0)</f>
        <v>0</v>
      </c>
      <c r="F28" s="184">
        <f>ROUND($Q$9*F25,0)</f>
        <v>0</v>
      </c>
      <c r="G28" s="184">
        <f>ROUND($Q$9*G25,0)</f>
        <v>0</v>
      </c>
      <c r="H28" s="184">
        <f>ROUND($Q$9*H25,0)</f>
        <v>0</v>
      </c>
      <c r="I28" s="184">
        <f>ROUND($Q$9*I25,0)</f>
        <v>0</v>
      </c>
      <c r="J28" s="181">
        <f>SUM(E28:I28)</f>
        <v>0</v>
      </c>
      <c r="M28" s="231"/>
      <c r="N28" s="63"/>
      <c r="O28" s="63"/>
      <c r="P28" s="63"/>
      <c r="Q28" s="227">
        <f>IF('Cumulative Budget Request '!L27='Member B'!$L$1,'Cumulative Budget Request '!Q27,0)</f>
        <v>0</v>
      </c>
      <c r="R28" s="228">
        <f>IF('Cumulative Budget Request '!L27='Member B'!$L$1,'Cumulative Budget Request '!R27,0)</f>
        <v>0</v>
      </c>
      <c r="S28" s="76">
        <f>IF('Cumulative Budget Request '!L27='Member B'!$L$1,'Cumulative Budget Request '!S27,0)</f>
        <v>0</v>
      </c>
      <c r="T28" s="17"/>
      <c r="U28" s="369"/>
      <c r="V28" s="369"/>
      <c r="W28" s="369"/>
      <c r="X28" s="369"/>
      <c r="Y28" s="369"/>
    </row>
    <row r="29" spans="1:25">
      <c r="A29" s="825"/>
      <c r="B29" s="793"/>
      <c r="C29" s="100"/>
      <c r="D29" s="77" t="s">
        <v>171</v>
      </c>
      <c r="E29" s="185">
        <f>SUM(E27:E28)</f>
        <v>0</v>
      </c>
      <c r="F29" s="185">
        <f t="shared" ref="F29:I29" si="5">SUM(F27:F28)</f>
        <v>0</v>
      </c>
      <c r="G29" s="185">
        <f t="shared" si="5"/>
        <v>0</v>
      </c>
      <c r="H29" s="185">
        <f t="shared" si="5"/>
        <v>0</v>
      </c>
      <c r="I29" s="185">
        <f t="shared" si="5"/>
        <v>0</v>
      </c>
      <c r="J29" s="186">
        <f>SUM(J27:J28)</f>
        <v>0</v>
      </c>
      <c r="M29" s="231"/>
      <c r="N29" s="63"/>
      <c r="O29" s="63"/>
      <c r="P29" s="63"/>
      <c r="Q29" s="227">
        <f>IF('Cumulative Budget Request '!L28='Member B'!$L$1,'Cumulative Budget Request '!Q28,0)</f>
        <v>0</v>
      </c>
      <c r="R29" s="228">
        <f>IF('Cumulative Budget Request '!L28='Member B'!$L$1,'Cumulative Budget Request '!R28,0)</f>
        <v>0</v>
      </c>
      <c r="S29" s="76">
        <f>IF('Cumulative Budget Request '!L28='Member B'!$L$1,'Cumulative Budget Request '!S28,0)</f>
        <v>0</v>
      </c>
      <c r="T29" s="17"/>
      <c r="U29" s="369"/>
      <c r="V29" s="369"/>
      <c r="W29" s="369"/>
      <c r="X29" s="369"/>
      <c r="Y29" s="369"/>
    </row>
    <row r="30" spans="1:25">
      <c r="A30" s="825"/>
      <c r="B30" s="793"/>
      <c r="C30" s="100"/>
      <c r="D30" s="74"/>
      <c r="E30" s="17"/>
      <c r="F30" s="17"/>
      <c r="G30" s="17"/>
      <c r="H30" s="17"/>
      <c r="I30" s="17"/>
      <c r="J30" s="26"/>
      <c r="M30" s="231"/>
      <c r="N30" s="63"/>
      <c r="O30" s="63"/>
      <c r="P30" s="63"/>
      <c r="Q30" s="32"/>
      <c r="R30" s="63"/>
      <c r="S30" s="32"/>
      <c r="T30" s="17"/>
      <c r="U30" s="371"/>
      <c r="V30" s="372"/>
      <c r="W30" s="370"/>
      <c r="X30" s="370"/>
      <c r="Y30" s="370"/>
    </row>
    <row r="31" spans="1:25">
      <c r="A31" s="841">
        <f>IF('Cumulative Budget Request '!L30='Member B'!$L$1,'Cumulative Budget Request '!A30,0)</f>
        <v>0</v>
      </c>
      <c r="B31" s="792">
        <f>IF('Cumulative Budget Request '!L30='Member B'!$L$1,'Cumulative Budget Request '!B30,0)</f>
        <v>0</v>
      </c>
      <c r="C31" s="101"/>
      <c r="D31" s="34" t="s">
        <v>121</v>
      </c>
      <c r="E31" s="100">
        <f>ROUND($R31*$S31,6)</f>
        <v>0</v>
      </c>
      <c r="F31" s="100">
        <f>ROUND($R32*$S32,6)</f>
        <v>0</v>
      </c>
      <c r="G31" s="100">
        <f>ROUND($R33*$S33,6)</f>
        <v>0</v>
      </c>
      <c r="H31" s="100">
        <f>ROUND($R34*$S34,6)</f>
        <v>0</v>
      </c>
      <c r="I31" s="100">
        <f>ROUND($R35*$S35,6)</f>
        <v>0</v>
      </c>
      <c r="J31" s="47"/>
      <c r="M31" s="150">
        <f>IF('Cumulative Budget Request '!L30='Member B'!$L$1,'Cumulative Budget Request '!M30,0)</f>
        <v>0</v>
      </c>
      <c r="N31" s="230">
        <f>ROUND(M31/12,2)</f>
        <v>0</v>
      </c>
      <c r="O31" s="230">
        <f>IF('Cumulative Budget Request '!L30='Member B'!$L$1,'Cumulative Budget Request '!O30,0)</f>
        <v>0</v>
      </c>
      <c r="P31" s="224">
        <f>IF('Cumulative Budget Request '!L30='Member B'!$L$1,'Cumulative Budget Request '!P30,0)</f>
        <v>0</v>
      </c>
      <c r="Q31" s="227">
        <f>IF('Cumulative Budget Request '!L30='Member B'!$L$1,'Cumulative Budget Request '!Q30,0)</f>
        <v>0</v>
      </c>
      <c r="R31" s="228">
        <f>IF('Cumulative Budget Request '!L30='Member B'!$L$1,'Cumulative Budget Request '!R30,0)</f>
        <v>0</v>
      </c>
      <c r="S31" s="76">
        <f>IF('Cumulative Budget Request '!L30='Member B'!$L$1,'Cumulative Budget Request '!S30,0)</f>
        <v>0</v>
      </c>
      <c r="T31" s="3"/>
      <c r="U31" s="369">
        <f>IFERROR((E34+E35)/E33,0)</f>
        <v>0</v>
      </c>
      <c r="V31" s="369">
        <f t="shared" ref="V31:Y31" si="6">IFERROR((F34+F35)/F33,0)</f>
        <v>0</v>
      </c>
      <c r="W31" s="369">
        <f t="shared" si="6"/>
        <v>0</v>
      </c>
      <c r="X31" s="369">
        <f t="shared" si="6"/>
        <v>0</v>
      </c>
      <c r="Y31" s="369">
        <f t="shared" si="6"/>
        <v>0</v>
      </c>
    </row>
    <row r="32" spans="1:25">
      <c r="A32" s="825"/>
      <c r="B32" s="842"/>
      <c r="C32" s="100"/>
      <c r="D32" s="74" t="s">
        <v>15</v>
      </c>
      <c r="E32" s="57">
        <f>ROUND((N31+O31)*E31*Q31,0)</f>
        <v>0</v>
      </c>
      <c r="F32" s="57">
        <f>ROUND((N31+O31)*F31*Q31*Q32,0)</f>
        <v>0</v>
      </c>
      <c r="G32" s="57">
        <f>ROUND((N31+O31)*G31*Q31*Q32*Q33,0)</f>
        <v>0</v>
      </c>
      <c r="H32" s="57">
        <f>ROUND((N31+O31)*H31*Q31*Q32*Q33*Q34,0)</f>
        <v>0</v>
      </c>
      <c r="I32" s="57">
        <f>ROUND((N31+O31)*I31*Q31*Q32*Q33*Q34*Q35,0)</f>
        <v>0</v>
      </c>
      <c r="J32" s="172">
        <f>SUM(E32:I32)</f>
        <v>0</v>
      </c>
      <c r="M32" s="231"/>
      <c r="N32" s="63"/>
      <c r="O32" s="63"/>
      <c r="P32" s="63"/>
      <c r="Q32" s="227">
        <f>IF('Cumulative Budget Request '!L31='Member B'!$L$1,'Cumulative Budget Request '!Q31,0)</f>
        <v>0</v>
      </c>
      <c r="R32" s="228">
        <f>IF('Cumulative Budget Request '!L31='Member B'!$L$1,'Cumulative Budget Request '!R31,0)</f>
        <v>0</v>
      </c>
      <c r="S32" s="76">
        <f>IF('Cumulative Budget Request '!L31='Member B'!$L$1,'Cumulative Budget Request '!S31,0)</f>
        <v>0</v>
      </c>
      <c r="T32" s="17"/>
      <c r="U32" s="370"/>
      <c r="V32" s="370"/>
      <c r="W32" s="370"/>
      <c r="X32" s="370"/>
      <c r="Y32" s="370"/>
    </row>
    <row r="33" spans="1:25">
      <c r="A33" s="825"/>
      <c r="B33" s="793"/>
      <c r="C33" s="100"/>
      <c r="D33" s="74" t="s">
        <v>30</v>
      </c>
      <c r="E33" s="57">
        <f>ROUND(E32*$Q$8,0)</f>
        <v>0</v>
      </c>
      <c r="F33" s="57">
        <f>ROUND(F32*$Q$8,0)</f>
        <v>0</v>
      </c>
      <c r="G33" s="57">
        <f>ROUND(G32*$Q$8,0)</f>
        <v>0</v>
      </c>
      <c r="H33" s="57">
        <f>ROUND(H32*$Q$8,0)</f>
        <v>0</v>
      </c>
      <c r="I33" s="57">
        <f>ROUND(I32*$Q$8,0)</f>
        <v>0</v>
      </c>
      <c r="J33" s="172">
        <f>SUM(E33:I33)</f>
        <v>0</v>
      </c>
      <c r="M33" s="231"/>
      <c r="N33" s="63"/>
      <c r="O33" s="63"/>
      <c r="P33" s="63"/>
      <c r="Q33" s="227">
        <f>IF('Cumulative Budget Request '!L32='Member B'!$L$1,'Cumulative Budget Request '!Q32,0)</f>
        <v>0</v>
      </c>
      <c r="R33" s="228">
        <f>IF('Cumulative Budget Request '!L32='Member B'!$L$1,'Cumulative Budget Request '!R32,0)</f>
        <v>0</v>
      </c>
      <c r="S33" s="76">
        <f>IF('Cumulative Budget Request '!L32='Member B'!$L$1,'Cumulative Budget Request '!S32,0)</f>
        <v>0</v>
      </c>
      <c r="T33" s="17"/>
      <c r="U33" s="369"/>
      <c r="V33" s="369"/>
      <c r="W33" s="369"/>
      <c r="X33" s="369"/>
      <c r="Y33" s="369"/>
    </row>
    <row r="34" spans="1:25" ht="15">
      <c r="A34" s="825"/>
      <c r="B34" s="793"/>
      <c r="C34" s="100"/>
      <c r="D34" s="74" t="s">
        <v>29</v>
      </c>
      <c r="E34" s="184">
        <f>ROUND($Q$9*E31,0)</f>
        <v>0</v>
      </c>
      <c r="F34" s="184">
        <f>ROUND($Q$9*F31,0)</f>
        <v>0</v>
      </c>
      <c r="G34" s="184">
        <f>ROUND($Q$9*G31,0)</f>
        <v>0</v>
      </c>
      <c r="H34" s="184">
        <f>ROUND($Q$9*H31,0)</f>
        <v>0</v>
      </c>
      <c r="I34" s="184">
        <f>ROUND($Q$9*I31,0)</f>
        <v>0</v>
      </c>
      <c r="J34" s="181">
        <f>SUM(E34:I34)</f>
        <v>0</v>
      </c>
      <c r="M34" s="231"/>
      <c r="N34" s="63"/>
      <c r="O34" s="63"/>
      <c r="P34" s="63"/>
      <c r="Q34" s="227">
        <f>IF('Cumulative Budget Request '!L33='Member B'!$L$1,'Cumulative Budget Request '!Q33,0)</f>
        <v>0</v>
      </c>
      <c r="R34" s="228">
        <f>IF('Cumulative Budget Request '!L33='Member B'!$L$1,'Cumulative Budget Request '!R33,0)</f>
        <v>0</v>
      </c>
      <c r="S34" s="76">
        <f>IF('Cumulative Budget Request '!L33='Member B'!$L$1,'Cumulative Budget Request '!S33,0)</f>
        <v>0</v>
      </c>
      <c r="T34" s="17"/>
      <c r="U34" s="369"/>
      <c r="V34" s="369"/>
      <c r="W34" s="369"/>
      <c r="X34" s="369"/>
      <c r="Y34" s="369"/>
    </row>
    <row r="35" spans="1:25">
      <c r="A35" s="825"/>
      <c r="B35" s="793"/>
      <c r="C35" s="100"/>
      <c r="D35" s="77" t="s">
        <v>171</v>
      </c>
      <c r="E35" s="185">
        <f>SUM(E33:E34)</f>
        <v>0</v>
      </c>
      <c r="F35" s="185">
        <f t="shared" ref="F35:I35" si="7">SUM(F33:F34)</f>
        <v>0</v>
      </c>
      <c r="G35" s="185">
        <f t="shared" si="7"/>
        <v>0</v>
      </c>
      <c r="H35" s="185">
        <f t="shared" si="7"/>
        <v>0</v>
      </c>
      <c r="I35" s="185">
        <f t="shared" si="7"/>
        <v>0</v>
      </c>
      <c r="J35" s="186">
        <f>SUM(J33:J34)</f>
        <v>0</v>
      </c>
      <c r="M35" s="231"/>
      <c r="N35" s="63"/>
      <c r="O35" s="63"/>
      <c r="P35" s="63"/>
      <c r="Q35" s="227">
        <f>IF('Cumulative Budget Request '!L34='Member B'!$L$1,'Cumulative Budget Request '!Q34,0)</f>
        <v>0</v>
      </c>
      <c r="R35" s="228">
        <f>IF('Cumulative Budget Request '!L34='Member B'!$L$1,'Cumulative Budget Request '!R34,0)</f>
        <v>0</v>
      </c>
      <c r="S35" s="76">
        <f>IF('Cumulative Budget Request '!L34='Member B'!$L$1,'Cumulative Budget Request '!S34,0)</f>
        <v>0</v>
      </c>
      <c r="T35" s="17"/>
      <c r="U35" s="369"/>
      <c r="V35" s="369"/>
      <c r="W35" s="369"/>
      <c r="X35" s="369"/>
      <c r="Y35" s="369"/>
    </row>
    <row r="36" spans="1:25">
      <c r="A36" s="825"/>
      <c r="B36" s="793"/>
      <c r="C36" s="100"/>
      <c r="D36" s="74"/>
      <c r="E36" s="17"/>
      <c r="F36" s="17"/>
      <c r="G36" s="17"/>
      <c r="H36" s="17"/>
      <c r="I36" s="17"/>
      <c r="J36" s="26"/>
      <c r="M36" s="231"/>
      <c r="N36" s="63"/>
      <c r="O36" s="63"/>
      <c r="P36" s="63"/>
      <c r="Q36" s="32"/>
      <c r="R36" s="63"/>
      <c r="S36" s="32"/>
      <c r="T36" s="17"/>
      <c r="U36" s="371"/>
      <c r="V36" s="372"/>
      <c r="W36" s="370"/>
      <c r="X36" s="370"/>
      <c r="Y36" s="370"/>
    </row>
    <row r="37" spans="1:25">
      <c r="A37" s="841">
        <f>IF('Cumulative Budget Request '!L36='Member B'!$L$1,'Cumulative Budget Request '!A36,0)</f>
        <v>0</v>
      </c>
      <c r="B37" s="792">
        <f>IF('Cumulative Budget Request '!L36='Member B'!$L$1,'Cumulative Budget Request '!B36,0)</f>
        <v>0</v>
      </c>
      <c r="C37" s="101"/>
      <c r="D37" s="34" t="s">
        <v>121</v>
      </c>
      <c r="E37" s="100">
        <f>ROUND($R37*$S37,6)</f>
        <v>0</v>
      </c>
      <c r="F37" s="100">
        <f>ROUND($R38*$S38,6)</f>
        <v>0</v>
      </c>
      <c r="G37" s="100">
        <f>ROUND($R39*$S39,6)</f>
        <v>0</v>
      </c>
      <c r="H37" s="100">
        <f>ROUND($R40*$S40,6)</f>
        <v>0</v>
      </c>
      <c r="I37" s="100">
        <f>ROUND($R41*$S41,6)</f>
        <v>0</v>
      </c>
      <c r="J37" s="47"/>
      <c r="M37" s="150">
        <f>IF('Cumulative Budget Request '!L36='Member B'!$L$1,'Cumulative Budget Request '!M36,0)</f>
        <v>0</v>
      </c>
      <c r="N37" s="230">
        <f>ROUND(M37/12,2)</f>
        <v>0</v>
      </c>
      <c r="O37" s="230">
        <f>IF('Cumulative Budget Request '!L36='Member B'!$L$1,'Cumulative Budget Request '!O36,0)</f>
        <v>0</v>
      </c>
      <c r="P37" s="224">
        <f>IF('Cumulative Budget Request '!L36='Member B'!$L$1,'Cumulative Budget Request '!P36,0)</f>
        <v>0</v>
      </c>
      <c r="Q37" s="227">
        <f>IF('Cumulative Budget Request '!L36='Member B'!$L$1,'Cumulative Budget Request '!Q36,0)</f>
        <v>0</v>
      </c>
      <c r="R37" s="228">
        <f>IF('Cumulative Budget Request '!L36='Member B'!$L$1,'Cumulative Budget Request '!R36,0)</f>
        <v>0</v>
      </c>
      <c r="S37" s="76">
        <f>IF('Cumulative Budget Request '!L36='Member B'!$L$1,'Cumulative Budget Request '!S36,0)</f>
        <v>0</v>
      </c>
      <c r="T37" s="3"/>
      <c r="U37" s="369">
        <f>IFERROR((E40+E41)/E39,0)</f>
        <v>0</v>
      </c>
      <c r="V37" s="369">
        <f t="shared" ref="V37:Y37" si="8">IFERROR((F40+F41)/F39,0)</f>
        <v>0</v>
      </c>
      <c r="W37" s="369">
        <f t="shared" si="8"/>
        <v>0</v>
      </c>
      <c r="X37" s="369">
        <f t="shared" si="8"/>
        <v>0</v>
      </c>
      <c r="Y37" s="369">
        <f t="shared" si="8"/>
        <v>0</v>
      </c>
    </row>
    <row r="38" spans="1:25">
      <c r="A38" s="825"/>
      <c r="B38" s="842"/>
      <c r="C38" s="100"/>
      <c r="D38" s="74" t="s">
        <v>15</v>
      </c>
      <c r="E38" s="57">
        <f>ROUND((N37+O37)*E37*Q37,0)</f>
        <v>0</v>
      </c>
      <c r="F38" s="57">
        <f>ROUND((N37+O37)*F37*Q37*Q38,0)</f>
        <v>0</v>
      </c>
      <c r="G38" s="57">
        <f>ROUND((N37+O37)*G37*Q37*Q38*Q39,0)</f>
        <v>0</v>
      </c>
      <c r="H38" s="57">
        <f>ROUND((N37+O37)*H37*Q37*Q38*Q39*Q40,0)</f>
        <v>0</v>
      </c>
      <c r="I38" s="57">
        <f>ROUND((N37+O37)*I37*Q37*Q38*Q39*Q40*Q41,0)</f>
        <v>0</v>
      </c>
      <c r="J38" s="172">
        <f>SUM(E38:I38)</f>
        <v>0</v>
      </c>
      <c r="M38" s="231"/>
      <c r="N38" s="63"/>
      <c r="O38" s="63"/>
      <c r="P38" s="63"/>
      <c r="Q38" s="227">
        <f>IF('Cumulative Budget Request '!L37='Member B'!$L$1,'Cumulative Budget Request '!Q37,0)</f>
        <v>0</v>
      </c>
      <c r="R38" s="228">
        <f>IF('Cumulative Budget Request '!L37='Member B'!$L$1,'Cumulative Budget Request '!R37,0)</f>
        <v>0</v>
      </c>
      <c r="S38" s="76">
        <f>IF('Cumulative Budget Request '!L37='Member B'!$L$1,'Cumulative Budget Request '!S37,0)</f>
        <v>0</v>
      </c>
      <c r="T38" s="17"/>
      <c r="U38" s="370"/>
      <c r="V38" s="370"/>
      <c r="W38" s="370"/>
      <c r="X38" s="370"/>
      <c r="Y38" s="370"/>
    </row>
    <row r="39" spans="1:25">
      <c r="A39" s="825"/>
      <c r="B39" s="793"/>
      <c r="C39" s="100"/>
      <c r="D39" s="74" t="s">
        <v>30</v>
      </c>
      <c r="E39" s="57">
        <f>ROUND(E38*$Q$8,0)</f>
        <v>0</v>
      </c>
      <c r="F39" s="57">
        <f>ROUND(F38*$Q$8,0)</f>
        <v>0</v>
      </c>
      <c r="G39" s="57">
        <f>ROUND(G38*$Q$8,0)</f>
        <v>0</v>
      </c>
      <c r="H39" s="57">
        <f>ROUND(H38*$Q$8,0)</f>
        <v>0</v>
      </c>
      <c r="I39" s="57">
        <f>ROUND(I38*$Q$8,0)</f>
        <v>0</v>
      </c>
      <c r="J39" s="172">
        <f>SUM(E39:I39)</f>
        <v>0</v>
      </c>
      <c r="M39" s="231"/>
      <c r="N39" s="63"/>
      <c r="O39" s="63"/>
      <c r="P39" s="63"/>
      <c r="Q39" s="227">
        <f>IF('Cumulative Budget Request '!L38='Member B'!$L$1,'Cumulative Budget Request '!Q38,0)</f>
        <v>0</v>
      </c>
      <c r="R39" s="228">
        <f>IF('Cumulative Budget Request '!L38='Member B'!$L$1,'Cumulative Budget Request '!R38,0)</f>
        <v>0</v>
      </c>
      <c r="S39" s="76">
        <f>IF('Cumulative Budget Request '!L38='Member B'!$L$1,'Cumulative Budget Request '!S38,0)</f>
        <v>0</v>
      </c>
      <c r="T39" s="17"/>
      <c r="U39" s="369"/>
      <c r="V39" s="369"/>
      <c r="W39" s="369"/>
      <c r="X39" s="369"/>
      <c r="Y39" s="369"/>
    </row>
    <row r="40" spans="1:25" ht="15">
      <c r="A40" s="825"/>
      <c r="B40" s="793"/>
      <c r="C40" s="100"/>
      <c r="D40" s="74" t="s">
        <v>29</v>
      </c>
      <c r="E40" s="184">
        <f>ROUND($Q$9*E37,0)</f>
        <v>0</v>
      </c>
      <c r="F40" s="184">
        <f>ROUND($Q$9*F37,0)</f>
        <v>0</v>
      </c>
      <c r="G40" s="184">
        <f>ROUND($Q$9*G37,0)</f>
        <v>0</v>
      </c>
      <c r="H40" s="184">
        <f>ROUND($Q$9*H37,0)</f>
        <v>0</v>
      </c>
      <c r="I40" s="184">
        <f>ROUND($Q$9*I37,0)</f>
        <v>0</v>
      </c>
      <c r="J40" s="181">
        <f>SUM(E40:I40)</f>
        <v>0</v>
      </c>
      <c r="M40" s="231"/>
      <c r="N40" s="63"/>
      <c r="O40" s="63"/>
      <c r="P40" s="63"/>
      <c r="Q40" s="227">
        <f>IF('Cumulative Budget Request '!L39='Member B'!$L$1,'Cumulative Budget Request '!Q39,0)</f>
        <v>0</v>
      </c>
      <c r="R40" s="228">
        <f>IF('Cumulative Budget Request '!L39='Member B'!$L$1,'Cumulative Budget Request '!R39,0)</f>
        <v>0</v>
      </c>
      <c r="S40" s="76">
        <f>IF('Cumulative Budget Request '!L39='Member B'!$L$1,'Cumulative Budget Request '!S39,0)</f>
        <v>0</v>
      </c>
      <c r="T40" s="17"/>
      <c r="U40" s="369"/>
      <c r="V40" s="369"/>
      <c r="W40" s="369"/>
      <c r="X40" s="369"/>
      <c r="Y40" s="369"/>
    </row>
    <row r="41" spans="1:25">
      <c r="A41" s="825"/>
      <c r="B41" s="793"/>
      <c r="C41" s="100"/>
      <c r="D41" s="77" t="s">
        <v>171</v>
      </c>
      <c r="E41" s="185">
        <f>SUM(E39:E40)</f>
        <v>0</v>
      </c>
      <c r="F41" s="185">
        <f t="shared" ref="F41:I41" si="9">SUM(F39:F40)</f>
        <v>0</v>
      </c>
      <c r="G41" s="185">
        <f t="shared" si="9"/>
        <v>0</v>
      </c>
      <c r="H41" s="185">
        <f t="shared" si="9"/>
        <v>0</v>
      </c>
      <c r="I41" s="185">
        <f t="shared" si="9"/>
        <v>0</v>
      </c>
      <c r="J41" s="186">
        <f>SUM(J39:J40)</f>
        <v>0</v>
      </c>
      <c r="M41" s="231"/>
      <c r="N41" s="63"/>
      <c r="O41" s="63"/>
      <c r="P41" s="63"/>
      <c r="Q41" s="227">
        <f>IF('Cumulative Budget Request '!L40='Member B'!$L$1,'Cumulative Budget Request '!Q40,0)</f>
        <v>0</v>
      </c>
      <c r="R41" s="228">
        <f>IF('Cumulative Budget Request '!L40='Member B'!$L$1,'Cumulative Budget Request '!R40,0)</f>
        <v>0</v>
      </c>
      <c r="S41" s="76">
        <f>IF('Cumulative Budget Request '!L40='Member B'!$L$1,'Cumulative Budget Request '!S40,0)</f>
        <v>0</v>
      </c>
      <c r="T41" s="17"/>
      <c r="U41" s="369"/>
      <c r="V41" s="369"/>
      <c r="W41" s="369"/>
      <c r="X41" s="369"/>
      <c r="Y41" s="369"/>
    </row>
    <row r="42" spans="1:25">
      <c r="A42" s="825"/>
      <c r="B42" s="793"/>
      <c r="C42" s="100"/>
      <c r="D42" s="74"/>
      <c r="E42" s="17"/>
      <c r="F42" s="17"/>
      <c r="G42" s="17"/>
      <c r="H42" s="17"/>
      <c r="I42" s="17"/>
      <c r="J42" s="26"/>
      <c r="M42" s="231"/>
      <c r="N42" s="63"/>
      <c r="O42" s="63"/>
      <c r="P42" s="63"/>
      <c r="Q42" s="32"/>
      <c r="R42" s="63"/>
      <c r="S42" s="32"/>
      <c r="T42" s="17"/>
      <c r="U42" s="371"/>
      <c r="V42" s="372"/>
      <c r="W42" s="370"/>
      <c r="X42" s="370"/>
      <c r="Y42" s="370"/>
    </row>
    <row r="43" spans="1:25">
      <c r="A43" s="841">
        <f>IF('Cumulative Budget Request '!L42='Member B'!$L$1,'Cumulative Budget Request '!A42,0)</f>
        <v>0</v>
      </c>
      <c r="B43" s="792">
        <f>IF('Cumulative Budget Request '!L42='Member B'!$L$1,'Cumulative Budget Request '!B42,0)</f>
        <v>0</v>
      </c>
      <c r="C43" s="101"/>
      <c r="D43" s="34" t="s">
        <v>121</v>
      </c>
      <c r="E43" s="100">
        <f>ROUND($R43*$S43,6)</f>
        <v>0</v>
      </c>
      <c r="F43" s="100">
        <f>ROUND($R44*$S44,6)</f>
        <v>0</v>
      </c>
      <c r="G43" s="100">
        <f>ROUND($R45*$S45,6)</f>
        <v>0</v>
      </c>
      <c r="H43" s="100">
        <f>ROUND($R46*$S46,6)</f>
        <v>0</v>
      </c>
      <c r="I43" s="100">
        <f>ROUND($R47*$S47,6)</f>
        <v>0</v>
      </c>
      <c r="J43" s="47"/>
      <c r="M43" s="150">
        <f>IF('Cumulative Budget Request '!L42='Member B'!$L$1,'Cumulative Budget Request '!M42,0)</f>
        <v>0</v>
      </c>
      <c r="N43" s="230">
        <f>ROUND(M43/12,2)</f>
        <v>0</v>
      </c>
      <c r="O43" s="230">
        <f>IF('Cumulative Budget Request '!L42='Member B'!$L$1,'Cumulative Budget Request '!O42,0)</f>
        <v>0</v>
      </c>
      <c r="P43" s="224">
        <f>IF('Cumulative Budget Request '!L42='Member B'!$L$1,'Cumulative Budget Request '!P42,0)</f>
        <v>0</v>
      </c>
      <c r="Q43" s="227">
        <f>IF('Cumulative Budget Request '!L42='Member B'!$L$1,'Cumulative Budget Request '!Q42,0)</f>
        <v>0</v>
      </c>
      <c r="R43" s="228">
        <f>IF('Cumulative Budget Request '!L42='Member B'!$L$1,'Cumulative Budget Request '!R42,0)</f>
        <v>0</v>
      </c>
      <c r="S43" s="76">
        <f>IF('Cumulative Budget Request '!L42='Member B'!$L$1,'Cumulative Budget Request '!S42,0)</f>
        <v>0</v>
      </c>
      <c r="T43" s="3"/>
      <c r="U43" s="369">
        <f>IFERROR((E46+E47)/E45,0)</f>
        <v>0</v>
      </c>
      <c r="V43" s="369">
        <f t="shared" ref="V43:Y43" si="10">IFERROR((F46+F47)/F45,0)</f>
        <v>0</v>
      </c>
      <c r="W43" s="369">
        <f t="shared" si="10"/>
        <v>0</v>
      </c>
      <c r="X43" s="369">
        <f t="shared" si="10"/>
        <v>0</v>
      </c>
      <c r="Y43" s="369">
        <f t="shared" si="10"/>
        <v>0</v>
      </c>
    </row>
    <row r="44" spans="1:25">
      <c r="A44" s="825"/>
      <c r="B44" s="842"/>
      <c r="C44" s="100"/>
      <c r="D44" s="74" t="s">
        <v>15</v>
      </c>
      <c r="E44" s="57">
        <f>ROUND((N43+O43)*E43*Q43,0)</f>
        <v>0</v>
      </c>
      <c r="F44" s="57">
        <f>ROUND((N43+O43)*F43*Q43*Q44,0)</f>
        <v>0</v>
      </c>
      <c r="G44" s="57">
        <f>ROUND((N43+O43)*G43*Q43*Q44*Q45,0)</f>
        <v>0</v>
      </c>
      <c r="H44" s="57">
        <f>ROUND((N43+O43)*H43*Q43*Q44*Q45*Q46,0)</f>
        <v>0</v>
      </c>
      <c r="I44" s="57">
        <f>ROUND((N43+O43)*I43*Q43*Q44*Q45*Q46*Q47,0)</f>
        <v>0</v>
      </c>
      <c r="J44" s="172">
        <f>SUM(E44:I44)</f>
        <v>0</v>
      </c>
      <c r="M44" s="231"/>
      <c r="N44" s="63"/>
      <c r="O44" s="63"/>
      <c r="P44" s="63"/>
      <c r="Q44" s="227">
        <f>IF('Cumulative Budget Request '!L43='Member B'!$L$1,'Cumulative Budget Request '!Q43,0)</f>
        <v>0</v>
      </c>
      <c r="R44" s="228">
        <f>IF('Cumulative Budget Request '!L43='Member B'!$L$1,'Cumulative Budget Request '!R43,0)</f>
        <v>0</v>
      </c>
      <c r="S44" s="76">
        <f>IF('Cumulative Budget Request '!L43='Member B'!$L$1,'Cumulative Budget Request '!S43,0)</f>
        <v>0</v>
      </c>
      <c r="T44" s="17"/>
      <c r="U44" s="370"/>
      <c r="V44" s="370"/>
      <c r="W44" s="370"/>
      <c r="X44" s="370"/>
      <c r="Y44" s="370"/>
    </row>
    <row r="45" spans="1:25">
      <c r="A45" s="825"/>
      <c r="B45" s="793"/>
      <c r="C45" s="100"/>
      <c r="D45" s="74" t="s">
        <v>30</v>
      </c>
      <c r="E45" s="57">
        <f>ROUND(E44*$Q$8,0)</f>
        <v>0</v>
      </c>
      <c r="F45" s="57">
        <f>ROUND(F44*$Q$8,0)</f>
        <v>0</v>
      </c>
      <c r="G45" s="57">
        <f>ROUND(G44*$Q$8,0)</f>
        <v>0</v>
      </c>
      <c r="H45" s="57">
        <f>ROUND(H44*$Q$8,0)</f>
        <v>0</v>
      </c>
      <c r="I45" s="57">
        <f>ROUND(I44*$Q$8,0)</f>
        <v>0</v>
      </c>
      <c r="J45" s="172">
        <f>SUM(E45:I45)</f>
        <v>0</v>
      </c>
      <c r="M45" s="231"/>
      <c r="N45" s="63"/>
      <c r="O45" s="63"/>
      <c r="P45" s="63"/>
      <c r="Q45" s="227">
        <f>IF('Cumulative Budget Request '!L44='Member B'!$L$1,'Cumulative Budget Request '!Q44,0)</f>
        <v>0</v>
      </c>
      <c r="R45" s="228">
        <f>IF('Cumulative Budget Request '!L44='Member B'!$L$1,'Cumulative Budget Request '!R44,0)</f>
        <v>0</v>
      </c>
      <c r="S45" s="76">
        <f>IF('Cumulative Budget Request '!L44='Member B'!$L$1,'Cumulative Budget Request '!S44,0)</f>
        <v>0</v>
      </c>
      <c r="T45" s="17"/>
      <c r="U45" s="369"/>
      <c r="V45" s="369"/>
      <c r="W45" s="369"/>
      <c r="X45" s="369"/>
      <c r="Y45" s="369"/>
    </row>
    <row r="46" spans="1:25" ht="15">
      <c r="A46" s="825"/>
      <c r="B46" s="793"/>
      <c r="C46" s="100"/>
      <c r="D46" s="74" t="s">
        <v>29</v>
      </c>
      <c r="E46" s="184">
        <f>ROUND($Q$9*E43,0)</f>
        <v>0</v>
      </c>
      <c r="F46" s="184">
        <f>ROUND($Q$9*F43,0)</f>
        <v>0</v>
      </c>
      <c r="G46" s="184">
        <f>ROUND($Q$9*G43,0)</f>
        <v>0</v>
      </c>
      <c r="H46" s="184">
        <f>ROUND($Q$9*H43,0)</f>
        <v>0</v>
      </c>
      <c r="I46" s="184">
        <f>ROUND($Q$9*I43,0)</f>
        <v>0</v>
      </c>
      <c r="J46" s="181">
        <f>SUM(E46:I46)</f>
        <v>0</v>
      </c>
      <c r="M46" s="231"/>
      <c r="N46" s="63"/>
      <c r="O46" s="63"/>
      <c r="P46" s="63"/>
      <c r="Q46" s="227">
        <f>IF('Cumulative Budget Request '!L45='Member B'!$L$1,'Cumulative Budget Request '!Q45,0)</f>
        <v>0</v>
      </c>
      <c r="R46" s="228">
        <f>IF('Cumulative Budget Request '!L45='Member B'!$L$1,'Cumulative Budget Request '!R45,0)</f>
        <v>0</v>
      </c>
      <c r="S46" s="76">
        <f>IF('Cumulative Budget Request '!L45='Member B'!$L$1,'Cumulative Budget Request '!S45,0)</f>
        <v>0</v>
      </c>
      <c r="T46" s="17"/>
      <c r="U46" s="369"/>
      <c r="V46" s="369"/>
      <c r="W46" s="369"/>
      <c r="X46" s="369"/>
      <c r="Y46" s="369"/>
    </row>
    <row r="47" spans="1:25">
      <c r="A47" s="825"/>
      <c r="B47" s="793"/>
      <c r="C47" s="100"/>
      <c r="D47" s="77" t="s">
        <v>171</v>
      </c>
      <c r="E47" s="185">
        <f>SUM(E45:E46)</f>
        <v>0</v>
      </c>
      <c r="F47" s="185">
        <f t="shared" ref="F47:I47" si="11">SUM(F45:F46)</f>
        <v>0</v>
      </c>
      <c r="G47" s="185">
        <f t="shared" si="11"/>
        <v>0</v>
      </c>
      <c r="H47" s="185">
        <f t="shared" si="11"/>
        <v>0</v>
      </c>
      <c r="I47" s="185">
        <f t="shared" si="11"/>
        <v>0</v>
      </c>
      <c r="J47" s="186">
        <f>SUM(J45:J46)</f>
        <v>0</v>
      </c>
      <c r="M47" s="231"/>
      <c r="N47" s="63"/>
      <c r="O47" s="63"/>
      <c r="P47" s="63"/>
      <c r="Q47" s="227">
        <f>IF('Cumulative Budget Request '!L46='Member B'!$L$1,'Cumulative Budget Request '!Q46,0)</f>
        <v>0</v>
      </c>
      <c r="R47" s="228">
        <f>IF('Cumulative Budget Request '!L46='Member B'!$L$1,'Cumulative Budget Request '!R46,0)</f>
        <v>0</v>
      </c>
      <c r="S47" s="76">
        <f>IF('Cumulative Budget Request '!L46='Member B'!$L$1,'Cumulative Budget Request '!S46,0)</f>
        <v>0</v>
      </c>
      <c r="T47" s="17"/>
      <c r="U47" s="369"/>
      <c r="V47" s="369"/>
      <c r="W47" s="369"/>
      <c r="X47" s="369"/>
      <c r="Y47" s="369"/>
    </row>
    <row r="48" spans="1:25">
      <c r="A48" s="825"/>
      <c r="B48" s="793"/>
      <c r="C48" s="100"/>
      <c r="D48" s="74"/>
      <c r="E48" s="17"/>
      <c r="F48" s="17"/>
      <c r="G48" s="17"/>
      <c r="H48" s="17"/>
      <c r="I48" s="17"/>
      <c r="J48" s="26"/>
      <c r="M48" s="231"/>
      <c r="N48" s="63"/>
      <c r="O48" s="63"/>
      <c r="P48" s="63"/>
      <c r="Q48" s="32"/>
      <c r="R48" s="63"/>
      <c r="S48" s="32"/>
      <c r="T48" s="17"/>
      <c r="U48" s="371"/>
      <c r="V48" s="372"/>
      <c r="W48" s="370"/>
      <c r="X48" s="370"/>
      <c r="Y48" s="370"/>
    </row>
    <row r="49" spans="1:25">
      <c r="A49" s="841">
        <f>IF('Cumulative Budget Request '!L48='Member B'!$L$1,'Cumulative Budget Request '!A48,0)</f>
        <v>0</v>
      </c>
      <c r="B49" s="792">
        <f>IF('Cumulative Budget Request '!L48='Member B'!$L$1,'Cumulative Budget Request '!B48,0)</f>
        <v>0</v>
      </c>
      <c r="C49" s="101"/>
      <c r="D49" s="34" t="s">
        <v>121</v>
      </c>
      <c r="E49" s="100">
        <f>ROUND($R49*$S49,6)</f>
        <v>0</v>
      </c>
      <c r="F49" s="100">
        <f>ROUND($R50*$S50,6)</f>
        <v>0</v>
      </c>
      <c r="G49" s="100">
        <f>ROUND($R51*$S51,6)</f>
        <v>0</v>
      </c>
      <c r="H49" s="100">
        <f>ROUND($R52*$S52,6)</f>
        <v>0</v>
      </c>
      <c r="I49" s="100">
        <f>ROUND($R53*$S53,6)</f>
        <v>0</v>
      </c>
      <c r="J49" s="47"/>
      <c r="M49" s="150">
        <f>IF('Cumulative Budget Request '!L48='Member B'!$L$1,'Cumulative Budget Request '!M48,0)</f>
        <v>0</v>
      </c>
      <c r="N49" s="230">
        <f>ROUND(M49/12,2)</f>
        <v>0</v>
      </c>
      <c r="O49" s="230">
        <f>IF('Cumulative Budget Request '!L48='Member B'!$L$1,'Cumulative Budget Request '!O48,0)</f>
        <v>0</v>
      </c>
      <c r="P49" s="224">
        <f>IF('Cumulative Budget Request '!L48='Member B'!$L$1,'Cumulative Budget Request '!P48,0)</f>
        <v>0</v>
      </c>
      <c r="Q49" s="227">
        <f>IF('Cumulative Budget Request '!L48='Member B'!$L$1,'Cumulative Budget Request '!Q48,0)</f>
        <v>0</v>
      </c>
      <c r="R49" s="228">
        <f>IF('Cumulative Budget Request '!L48='Member B'!$L$1,'Cumulative Budget Request '!R48,0)</f>
        <v>0</v>
      </c>
      <c r="S49" s="76">
        <f>IF('Cumulative Budget Request '!L48='Member B'!$L$1,'Cumulative Budget Request '!S48,0)</f>
        <v>0</v>
      </c>
      <c r="T49" s="3"/>
      <c r="U49" s="369">
        <f>IFERROR((E52+E53)/E51,0)</f>
        <v>0</v>
      </c>
      <c r="V49" s="369">
        <f t="shared" ref="V49:Y49" si="12">IFERROR((F52+F53)/F51,0)</f>
        <v>0</v>
      </c>
      <c r="W49" s="369">
        <f t="shared" si="12"/>
        <v>0</v>
      </c>
      <c r="X49" s="369">
        <f t="shared" si="12"/>
        <v>0</v>
      </c>
      <c r="Y49" s="369">
        <f t="shared" si="12"/>
        <v>0</v>
      </c>
    </row>
    <row r="50" spans="1:25">
      <c r="A50" s="825"/>
      <c r="B50" s="842"/>
      <c r="C50" s="100"/>
      <c r="D50" s="74" t="s">
        <v>15</v>
      </c>
      <c r="E50" s="57">
        <f>ROUND((N49+O49)*E49*Q49,0)</f>
        <v>0</v>
      </c>
      <c r="F50" s="57">
        <f>ROUND((N49+O49)*F49*Q49*Q50,0)</f>
        <v>0</v>
      </c>
      <c r="G50" s="57">
        <f>ROUND((N49+O49)*G49*Q49*Q50*Q51,0)</f>
        <v>0</v>
      </c>
      <c r="H50" s="57">
        <f>ROUND((N49+O49)*H49*Q49*Q50*Q51*Q52,0)</f>
        <v>0</v>
      </c>
      <c r="I50" s="57">
        <f>ROUND((N49+O49)*I49*Q49*Q50*Q51*Q52*Q53,0)</f>
        <v>0</v>
      </c>
      <c r="J50" s="172">
        <f>SUM(E50:I50)</f>
        <v>0</v>
      </c>
      <c r="M50" s="231"/>
      <c r="N50" s="63"/>
      <c r="O50" s="63"/>
      <c r="P50" s="63"/>
      <c r="Q50" s="227">
        <f>IF('Cumulative Budget Request '!L49='Member B'!$L$1,'Cumulative Budget Request '!Q49,0)</f>
        <v>0</v>
      </c>
      <c r="R50" s="228">
        <f>IF('Cumulative Budget Request '!L49='Member B'!$L$1,'Cumulative Budget Request '!R49,0)</f>
        <v>0</v>
      </c>
      <c r="S50" s="76">
        <f>IF('Cumulative Budget Request '!L49='Member B'!$L$1,'Cumulative Budget Request '!S49,0)</f>
        <v>0</v>
      </c>
      <c r="T50" s="17"/>
      <c r="U50" s="370"/>
      <c r="V50" s="370"/>
      <c r="W50" s="370"/>
      <c r="X50" s="370"/>
      <c r="Y50" s="370"/>
    </row>
    <row r="51" spans="1:25">
      <c r="A51" s="825"/>
      <c r="B51" s="793"/>
      <c r="C51" s="100"/>
      <c r="D51" s="74" t="s">
        <v>30</v>
      </c>
      <c r="E51" s="57">
        <f>ROUND(E50*$Q$8,0)</f>
        <v>0</v>
      </c>
      <c r="F51" s="57">
        <f>ROUND(F50*$Q$8,0)</f>
        <v>0</v>
      </c>
      <c r="G51" s="57">
        <f>ROUND(G50*$Q$8,0)</f>
        <v>0</v>
      </c>
      <c r="H51" s="57">
        <f>ROUND(H50*$Q$8,0)</f>
        <v>0</v>
      </c>
      <c r="I51" s="57">
        <f>ROUND(I50*$Q$8,0)</f>
        <v>0</v>
      </c>
      <c r="J51" s="172">
        <f>SUM(E51:I51)</f>
        <v>0</v>
      </c>
      <c r="M51" s="231"/>
      <c r="N51" s="63"/>
      <c r="O51" s="63"/>
      <c r="P51" s="63"/>
      <c r="Q51" s="227">
        <f>IF('Cumulative Budget Request '!L50='Member B'!$L$1,'Cumulative Budget Request '!Q50,0)</f>
        <v>0</v>
      </c>
      <c r="R51" s="228">
        <f>IF('Cumulative Budget Request '!L50='Member B'!$L$1,'Cumulative Budget Request '!R50,0)</f>
        <v>0</v>
      </c>
      <c r="S51" s="76">
        <f>IF('Cumulative Budget Request '!L50='Member B'!$L$1,'Cumulative Budget Request '!S50,0)</f>
        <v>0</v>
      </c>
      <c r="T51" s="17"/>
      <c r="U51" s="369"/>
      <c r="V51" s="369"/>
      <c r="W51" s="369"/>
      <c r="X51" s="369"/>
      <c r="Y51" s="369"/>
    </row>
    <row r="52" spans="1:25" ht="15">
      <c r="A52" s="825"/>
      <c r="B52" s="793"/>
      <c r="C52" s="100"/>
      <c r="D52" s="74" t="s">
        <v>29</v>
      </c>
      <c r="E52" s="184">
        <f>ROUND($Q$9*E49,0)</f>
        <v>0</v>
      </c>
      <c r="F52" s="184">
        <f>ROUND($Q$9*F49,0)</f>
        <v>0</v>
      </c>
      <c r="G52" s="184">
        <f>ROUND($Q$9*G49,0)</f>
        <v>0</v>
      </c>
      <c r="H52" s="184">
        <f>ROUND($Q$9*H49,0)</f>
        <v>0</v>
      </c>
      <c r="I52" s="184">
        <f>ROUND($Q$9*I49,0)</f>
        <v>0</v>
      </c>
      <c r="J52" s="181">
        <f>SUM(E52:I52)</f>
        <v>0</v>
      </c>
      <c r="M52" s="231"/>
      <c r="N52" s="63"/>
      <c r="O52" s="63"/>
      <c r="P52" s="63"/>
      <c r="Q52" s="227">
        <f>IF('Cumulative Budget Request '!L51='Member B'!$L$1,'Cumulative Budget Request '!Q51,0)</f>
        <v>0</v>
      </c>
      <c r="R52" s="228">
        <f>IF('Cumulative Budget Request '!L51='Member B'!$L$1,'Cumulative Budget Request '!R51,0)</f>
        <v>0</v>
      </c>
      <c r="S52" s="76">
        <f>IF('Cumulative Budget Request '!L51='Member B'!$L$1,'Cumulative Budget Request '!S51,0)</f>
        <v>0</v>
      </c>
      <c r="T52" s="17"/>
      <c r="U52" s="369"/>
      <c r="V52" s="369"/>
      <c r="W52" s="369"/>
      <c r="X52" s="369"/>
      <c r="Y52" s="369"/>
    </row>
    <row r="53" spans="1:25">
      <c r="A53" s="825"/>
      <c r="B53" s="793"/>
      <c r="C53" s="100"/>
      <c r="D53" s="77" t="s">
        <v>171</v>
      </c>
      <c r="E53" s="185">
        <f>SUM(E51:E52)</f>
        <v>0</v>
      </c>
      <c r="F53" s="185">
        <f t="shared" ref="F53:I53" si="13">SUM(F51:F52)</f>
        <v>0</v>
      </c>
      <c r="G53" s="185">
        <f t="shared" si="13"/>
        <v>0</v>
      </c>
      <c r="H53" s="185">
        <f t="shared" si="13"/>
        <v>0</v>
      </c>
      <c r="I53" s="185">
        <f t="shared" si="13"/>
        <v>0</v>
      </c>
      <c r="J53" s="186">
        <f>SUM(J51:J52)</f>
        <v>0</v>
      </c>
      <c r="M53" s="231"/>
      <c r="N53" s="63"/>
      <c r="O53" s="63"/>
      <c r="P53" s="63"/>
      <c r="Q53" s="227">
        <f>IF('Cumulative Budget Request '!L52='Member B'!$L$1,'Cumulative Budget Request '!Q52,0)</f>
        <v>0</v>
      </c>
      <c r="R53" s="228">
        <f>IF('Cumulative Budget Request '!L52='Member B'!$L$1,'Cumulative Budget Request '!R52,0)</f>
        <v>0</v>
      </c>
      <c r="S53" s="76">
        <f>IF('Cumulative Budget Request '!L52='Member B'!$L$1,'Cumulative Budget Request '!S52,0)</f>
        <v>0</v>
      </c>
      <c r="T53" s="17"/>
      <c r="U53" s="369"/>
      <c r="V53" s="369"/>
      <c r="W53" s="369"/>
      <c r="X53" s="369"/>
      <c r="Y53" s="369"/>
    </row>
    <row r="54" spans="1:25">
      <c r="A54" s="825"/>
      <c r="B54" s="793"/>
      <c r="C54" s="100"/>
      <c r="D54" s="74"/>
      <c r="E54" s="17"/>
      <c r="F54" s="17"/>
      <c r="G54" s="17"/>
      <c r="H54" s="17"/>
      <c r="I54" s="17"/>
      <c r="J54" s="26"/>
      <c r="M54" s="231"/>
      <c r="N54" s="63"/>
      <c r="O54" s="63"/>
      <c r="P54" s="63"/>
      <c r="Q54" s="32"/>
      <c r="R54" s="63"/>
      <c r="S54" s="32"/>
      <c r="T54" s="17"/>
      <c r="U54" s="371"/>
      <c r="V54" s="372"/>
      <c r="W54" s="370"/>
      <c r="X54" s="370"/>
      <c r="Y54" s="370"/>
    </row>
    <row r="55" spans="1:25">
      <c r="A55" s="841">
        <f>IF('Cumulative Budget Request '!L54='Member B'!$L$1,'Cumulative Budget Request '!A54,0)</f>
        <v>0</v>
      </c>
      <c r="B55" s="792">
        <f>IF('Cumulative Budget Request '!L54='Member B'!$L$1,'Cumulative Budget Request '!B54,0)</f>
        <v>0</v>
      </c>
      <c r="C55" s="101"/>
      <c r="D55" s="34" t="s">
        <v>121</v>
      </c>
      <c r="E55" s="100">
        <f>ROUND($R55*$S55,6)</f>
        <v>0</v>
      </c>
      <c r="F55" s="100">
        <f>ROUND($R56*$S56,6)</f>
        <v>0</v>
      </c>
      <c r="G55" s="100">
        <f>ROUND($R57*$S57,6)</f>
        <v>0</v>
      </c>
      <c r="H55" s="100">
        <f>ROUND($R58*$S58,6)</f>
        <v>0</v>
      </c>
      <c r="I55" s="100">
        <f>ROUND($R59*$S59,6)</f>
        <v>0</v>
      </c>
      <c r="J55" s="47"/>
      <c r="M55" s="150">
        <f>IF('Cumulative Budget Request '!L54='Member B'!$L$1,'Cumulative Budget Request '!M54,0)</f>
        <v>0</v>
      </c>
      <c r="N55" s="230">
        <f>ROUND(M55/12,2)</f>
        <v>0</v>
      </c>
      <c r="O55" s="230">
        <f>IF('Cumulative Budget Request '!L54='Member B'!$L$1,'Cumulative Budget Request '!O54,0)</f>
        <v>0</v>
      </c>
      <c r="P55" s="224">
        <f>IF('Cumulative Budget Request '!L54='Member B'!$L$1,'Cumulative Budget Request '!P54,0)</f>
        <v>0</v>
      </c>
      <c r="Q55" s="227">
        <f>IF('Cumulative Budget Request '!L54='Member B'!$L$1,'Cumulative Budget Request '!Q54,0)</f>
        <v>0</v>
      </c>
      <c r="R55" s="228">
        <f>IF('Cumulative Budget Request '!L54='Member B'!$L$1,'Cumulative Budget Request '!R54,0)</f>
        <v>0</v>
      </c>
      <c r="S55" s="76">
        <f>IF('Cumulative Budget Request '!L54='Member B'!$L$1,'Cumulative Budget Request '!S54,0)</f>
        <v>0</v>
      </c>
      <c r="T55" s="3"/>
      <c r="U55" s="369">
        <f>IFERROR((E58+E59)/E57,0)</f>
        <v>0</v>
      </c>
      <c r="V55" s="369">
        <f t="shared" ref="V55:Y55" si="14">IFERROR((F58+F59)/F57,0)</f>
        <v>0</v>
      </c>
      <c r="W55" s="369">
        <f t="shared" si="14"/>
        <v>0</v>
      </c>
      <c r="X55" s="369">
        <f t="shared" si="14"/>
        <v>0</v>
      </c>
      <c r="Y55" s="369">
        <f t="shared" si="14"/>
        <v>0</v>
      </c>
    </row>
    <row r="56" spans="1:25">
      <c r="A56" s="825"/>
      <c r="B56" s="842"/>
      <c r="C56" s="100"/>
      <c r="D56" s="74" t="s">
        <v>15</v>
      </c>
      <c r="E56" s="57">
        <f>ROUND((N55+O55)*E55*Q55,0)</f>
        <v>0</v>
      </c>
      <c r="F56" s="57">
        <f>ROUND((N55+O55)*F55*Q55*Q56,0)</f>
        <v>0</v>
      </c>
      <c r="G56" s="57">
        <f>ROUND((N55+O55)*G55*Q55*Q56*Q57,0)</f>
        <v>0</v>
      </c>
      <c r="H56" s="57">
        <f>ROUND((N55+O55)*H55*Q55*Q56*Q57*Q58,0)</f>
        <v>0</v>
      </c>
      <c r="I56" s="57">
        <f>ROUND((N55+O55)*I55*Q55*Q56*Q57*Q58*Q59,0)</f>
        <v>0</v>
      </c>
      <c r="J56" s="172">
        <f>SUM(E56:I56)</f>
        <v>0</v>
      </c>
      <c r="M56" s="231"/>
      <c r="N56" s="63"/>
      <c r="O56" s="63"/>
      <c r="P56" s="63"/>
      <c r="Q56" s="227">
        <f>IF('Cumulative Budget Request '!L55='Member B'!$L$1,'Cumulative Budget Request '!Q55,0)</f>
        <v>0</v>
      </c>
      <c r="R56" s="228">
        <f>IF('Cumulative Budget Request '!L55='Member B'!$L$1,'Cumulative Budget Request '!R55,0)</f>
        <v>0</v>
      </c>
      <c r="S56" s="76">
        <f>IF('Cumulative Budget Request '!L55='Member B'!$L$1,'Cumulative Budget Request '!S55,0)</f>
        <v>0</v>
      </c>
      <c r="T56" s="17"/>
      <c r="U56" s="370"/>
      <c r="V56" s="370"/>
      <c r="W56" s="370"/>
      <c r="X56" s="370"/>
      <c r="Y56" s="370"/>
    </row>
    <row r="57" spans="1:25">
      <c r="A57" s="825"/>
      <c r="B57" s="842"/>
      <c r="C57" s="100"/>
      <c r="D57" s="74" t="s">
        <v>30</v>
      </c>
      <c r="E57" s="57">
        <f>ROUND(E56*$Q$8,0)</f>
        <v>0</v>
      </c>
      <c r="F57" s="57">
        <f>ROUND(F56*$Q$8,0)</f>
        <v>0</v>
      </c>
      <c r="G57" s="57">
        <f>ROUND(G56*$Q$8,0)</f>
        <v>0</v>
      </c>
      <c r="H57" s="57">
        <f>ROUND(H56*$Q$8,0)</f>
        <v>0</v>
      </c>
      <c r="I57" s="57">
        <f>ROUND(I56*$Q$8,0)</f>
        <v>0</v>
      </c>
      <c r="J57" s="172">
        <f>SUM(E57:I57)</f>
        <v>0</v>
      </c>
      <c r="M57" s="231"/>
      <c r="N57" s="63"/>
      <c r="O57" s="63"/>
      <c r="P57" s="63"/>
      <c r="Q57" s="227">
        <f>IF('Cumulative Budget Request '!L56='Member B'!$L$1,'Cumulative Budget Request '!Q56,0)</f>
        <v>0</v>
      </c>
      <c r="R57" s="228">
        <f>IF('Cumulative Budget Request '!L56='Member B'!$L$1,'Cumulative Budget Request '!R56,0)</f>
        <v>0</v>
      </c>
      <c r="S57" s="76">
        <f>IF('Cumulative Budget Request '!L56='Member B'!$L$1,'Cumulative Budget Request '!S56,0)</f>
        <v>0</v>
      </c>
      <c r="T57" s="17"/>
      <c r="U57" s="369"/>
      <c r="V57" s="369"/>
      <c r="W57" s="369"/>
      <c r="X57" s="369"/>
      <c r="Y57" s="369"/>
    </row>
    <row r="58" spans="1:25" ht="15">
      <c r="A58" s="825"/>
      <c r="B58" s="842"/>
      <c r="C58" s="100"/>
      <c r="D58" s="74" t="s">
        <v>29</v>
      </c>
      <c r="E58" s="184">
        <f>ROUND($Q$9*E55,0)</f>
        <v>0</v>
      </c>
      <c r="F58" s="184">
        <f>ROUND($Q$9*F55,0)</f>
        <v>0</v>
      </c>
      <c r="G58" s="184">
        <f>ROUND($Q$9*G55,0)</f>
        <v>0</v>
      </c>
      <c r="H58" s="184">
        <f>ROUND($Q$9*H55,0)</f>
        <v>0</v>
      </c>
      <c r="I58" s="184">
        <f>ROUND($Q$9*I55,0)</f>
        <v>0</v>
      </c>
      <c r="J58" s="181">
        <f>SUM(E58:I58)</f>
        <v>0</v>
      </c>
      <c r="M58" s="231"/>
      <c r="N58" s="63"/>
      <c r="O58" s="63"/>
      <c r="P58" s="63"/>
      <c r="Q58" s="227">
        <f>IF('Cumulative Budget Request '!L57='Member B'!$L$1,'Cumulative Budget Request '!Q57,0)</f>
        <v>0</v>
      </c>
      <c r="R58" s="228">
        <f>IF('Cumulative Budget Request '!L57='Member B'!$L$1,'Cumulative Budget Request '!R57,0)</f>
        <v>0</v>
      </c>
      <c r="S58" s="76">
        <f>IF('Cumulative Budget Request '!L57='Member B'!$L$1,'Cumulative Budget Request '!S57,0)</f>
        <v>0</v>
      </c>
      <c r="T58" s="17"/>
      <c r="U58" s="370"/>
      <c r="V58" s="370"/>
      <c r="W58" s="370"/>
      <c r="X58" s="370"/>
      <c r="Y58" s="370"/>
    </row>
    <row r="59" spans="1:25">
      <c r="A59" s="10"/>
      <c r="C59" s="100"/>
      <c r="D59" s="77" t="s">
        <v>171</v>
      </c>
      <c r="E59" s="185">
        <f>SUM(E57:E58)</f>
        <v>0</v>
      </c>
      <c r="F59" s="185">
        <f t="shared" ref="F59:I59" si="15">SUM(F57:F58)</f>
        <v>0</v>
      </c>
      <c r="G59" s="185">
        <f t="shared" si="15"/>
        <v>0</v>
      </c>
      <c r="H59" s="185">
        <f t="shared" si="15"/>
        <v>0</v>
      </c>
      <c r="I59" s="185">
        <f t="shared" si="15"/>
        <v>0</v>
      </c>
      <c r="J59" s="186">
        <f>SUM(J57:J58)</f>
        <v>0</v>
      </c>
      <c r="M59" s="231"/>
      <c r="N59" s="63"/>
      <c r="O59" s="63"/>
      <c r="P59" s="63"/>
      <c r="Q59" s="227">
        <f>IF('Cumulative Budget Request '!L58='Member B'!$L$1,'Cumulative Budget Request '!Q58,0)</f>
        <v>0</v>
      </c>
      <c r="R59" s="228">
        <f>IF('Cumulative Budget Request '!L58='Member B'!$L$1,'Cumulative Budget Request '!R58,0)</f>
        <v>0</v>
      </c>
      <c r="S59" s="76">
        <f>IF('Cumulative Budget Request '!L58='Member B'!$L$1,'Cumulative Budget Request '!S58,0)</f>
        <v>0</v>
      </c>
      <c r="T59" s="17"/>
      <c r="U59" s="369"/>
      <c r="V59" s="369"/>
      <c r="W59" s="369"/>
      <c r="X59" s="369"/>
      <c r="Y59" s="369"/>
    </row>
    <row r="60" spans="1:25" hidden="1">
      <c r="A60" s="10"/>
      <c r="C60" s="100"/>
      <c r="D60" s="74"/>
      <c r="E60" s="17"/>
      <c r="F60" s="17"/>
      <c r="G60" s="17"/>
      <c r="H60" s="17"/>
      <c r="I60" s="17"/>
      <c r="J60" s="26"/>
      <c r="M60" s="3"/>
      <c r="N60" s="3"/>
      <c r="O60" s="3"/>
      <c r="P60" s="3"/>
      <c r="Q60" s="3"/>
      <c r="R60" s="5"/>
      <c r="S60" s="4"/>
      <c r="T60" s="17"/>
      <c r="U60" s="25"/>
      <c r="V60" s="25"/>
      <c r="W60" s="25"/>
      <c r="X60" s="25"/>
      <c r="Y60" s="25"/>
    </row>
    <row r="61" spans="1:25" ht="3.75" customHeight="1">
      <c r="A61" s="10"/>
      <c r="D61" s="22"/>
      <c r="E61" s="22"/>
      <c r="F61" s="22"/>
      <c r="G61" s="22"/>
      <c r="H61" s="22"/>
      <c r="I61" s="22"/>
      <c r="J61" s="76"/>
      <c r="S61" s="17"/>
    </row>
    <row r="62" spans="1:25">
      <c r="A62" s="48" t="s">
        <v>19</v>
      </c>
      <c r="B62" s="49"/>
      <c r="C62" s="49"/>
      <c r="D62" s="50"/>
      <c r="E62" s="178">
        <f>SUMIF($D$12:$D$61,"*Salary",E12:E61)</f>
        <v>0</v>
      </c>
      <c r="F62" s="178">
        <f t="shared" ref="F62:I62" si="16">SUMIF($D$12:$D$61,"*Salary",F12:F61)</f>
        <v>0</v>
      </c>
      <c r="G62" s="178">
        <f t="shared" si="16"/>
        <v>0</v>
      </c>
      <c r="H62" s="178">
        <f t="shared" si="16"/>
        <v>0</v>
      </c>
      <c r="I62" s="178">
        <f t="shared" si="16"/>
        <v>0</v>
      </c>
      <c r="J62" s="172">
        <f>SUM(E62:I62)</f>
        <v>0</v>
      </c>
      <c r="S62" s="4"/>
    </row>
    <row r="63" spans="1:25" ht="15">
      <c r="A63" s="48" t="s">
        <v>20</v>
      </c>
      <c r="B63" s="49"/>
      <c r="C63" s="49"/>
      <c r="D63" s="50"/>
      <c r="E63" s="180">
        <f>SUMIF(D14:D61,"*Total Fringe",E14:E61)</f>
        <v>0</v>
      </c>
      <c r="F63" s="180">
        <f>SUMIF($D$14:$D$61,"*Total Fringe",F14:F61)</f>
        <v>0</v>
      </c>
      <c r="G63" s="180">
        <f t="shared" ref="G63:I63" si="17">SUMIF($D$14:$D$61,"*Total Fringe",G14:G61)</f>
        <v>0</v>
      </c>
      <c r="H63" s="180">
        <f t="shared" si="17"/>
        <v>0</v>
      </c>
      <c r="I63" s="180">
        <f t="shared" si="17"/>
        <v>0</v>
      </c>
      <c r="J63" s="181">
        <f>SUM(E63:I63)</f>
        <v>0</v>
      </c>
      <c r="S63" s="4"/>
    </row>
    <row r="64" spans="1:25">
      <c r="A64" s="48" t="s">
        <v>21</v>
      </c>
      <c r="B64" s="49"/>
      <c r="C64" s="49"/>
      <c r="D64" s="50"/>
      <c r="E64" s="191">
        <f>SUM(E62:E63)</f>
        <v>0</v>
      </c>
      <c r="F64" s="191">
        <f t="shared" ref="F64:I64" si="18">SUM(F62:F63)</f>
        <v>0</v>
      </c>
      <c r="G64" s="191">
        <f t="shared" si="18"/>
        <v>0</v>
      </c>
      <c r="H64" s="191">
        <f t="shared" si="18"/>
        <v>0</v>
      </c>
      <c r="I64" s="191">
        <f t="shared" si="18"/>
        <v>0</v>
      </c>
      <c r="J64" s="172">
        <f>SUM(E64:I64)</f>
        <v>0</v>
      </c>
      <c r="U64" s="52"/>
      <c r="V64" s="52"/>
      <c r="W64" s="52"/>
      <c r="X64" s="52"/>
      <c r="Y64" s="52"/>
    </row>
    <row r="65" spans="1:25">
      <c r="A65" s="1"/>
      <c r="B65" s="58"/>
      <c r="C65" s="58"/>
      <c r="D65" s="71"/>
      <c r="E65" s="8"/>
      <c r="F65" s="8"/>
      <c r="G65" s="8"/>
      <c r="H65" s="8"/>
      <c r="I65" s="8"/>
      <c r="J65" s="45"/>
      <c r="U65" s="24"/>
      <c r="V65" s="15"/>
      <c r="W65" s="15"/>
      <c r="X65" s="15"/>
      <c r="Y65" s="15"/>
    </row>
    <row r="66" spans="1:25">
      <c r="A66" s="20" t="s">
        <v>22</v>
      </c>
      <c r="B66" s="92"/>
      <c r="C66" s="92"/>
      <c r="D66" s="46"/>
      <c r="J66" s="33"/>
      <c r="M66" s="843"/>
      <c r="N66" s="843"/>
      <c r="O66" s="843"/>
      <c r="P66" s="843"/>
      <c r="Q66" s="843"/>
      <c r="R66" s="843"/>
      <c r="S66" s="843"/>
      <c r="T66" s="843"/>
      <c r="U66" s="844"/>
      <c r="V66" s="844"/>
      <c r="W66" s="844"/>
      <c r="X66" s="844"/>
      <c r="Y66" s="844"/>
    </row>
    <row r="67" spans="1:25">
      <c r="A67" s="716" t="s">
        <v>392</v>
      </c>
      <c r="B67" s="716"/>
      <c r="C67" s="716"/>
      <c r="D67" s="716"/>
      <c r="E67" s="716"/>
      <c r="F67" s="716"/>
      <c r="G67" s="716"/>
      <c r="H67" s="716"/>
      <c r="I67" s="716"/>
      <c r="J67" s="716"/>
      <c r="M67" s="58" t="s">
        <v>118</v>
      </c>
      <c r="N67" s="71" t="s">
        <v>80</v>
      </c>
      <c r="O67" s="71"/>
      <c r="P67" s="71" t="s">
        <v>245</v>
      </c>
      <c r="Q67" s="71" t="s">
        <v>108</v>
      </c>
      <c r="R67" s="71" t="s">
        <v>18</v>
      </c>
      <c r="S67" s="71"/>
      <c r="T67" s="71" t="s">
        <v>169</v>
      </c>
      <c r="U67" s="625" t="s">
        <v>116</v>
      </c>
      <c r="V67" s="625"/>
      <c r="W67" s="625"/>
      <c r="X67" s="625"/>
      <c r="Y67" s="625"/>
    </row>
    <row r="68" spans="1:25">
      <c r="A68" s="58" t="s">
        <v>61</v>
      </c>
      <c r="B68" s="58" t="s">
        <v>62</v>
      </c>
      <c r="D68" s="46"/>
      <c r="E68" s="18" t="str">
        <f>E11</f>
        <v>Year 1</v>
      </c>
      <c r="F68" s="18" t="str">
        <f>F11</f>
        <v>Year 2</v>
      </c>
      <c r="G68" s="18" t="str">
        <f>G11</f>
        <v>Year 3</v>
      </c>
      <c r="H68" s="18" t="str">
        <f>H11</f>
        <v>Year 4</v>
      </c>
      <c r="I68" s="18" t="str">
        <f>I11</f>
        <v>Year 5</v>
      </c>
      <c r="J68" s="46" t="s">
        <v>1</v>
      </c>
      <c r="M68" s="92" t="s">
        <v>117</v>
      </c>
      <c r="N68" s="46" t="s">
        <v>15</v>
      </c>
      <c r="O68" s="46" t="s">
        <v>245</v>
      </c>
      <c r="P68" s="46" t="s">
        <v>101</v>
      </c>
      <c r="Q68" s="46" t="s">
        <v>109</v>
      </c>
      <c r="R68" s="46" t="s">
        <v>111</v>
      </c>
      <c r="S68" s="46" t="s">
        <v>101</v>
      </c>
      <c r="T68" s="46" t="s">
        <v>170</v>
      </c>
      <c r="U68" s="367" t="s">
        <v>31</v>
      </c>
      <c r="V68" s="368" t="s">
        <v>32</v>
      </c>
      <c r="W68" s="368" t="s">
        <v>33</v>
      </c>
      <c r="X68" s="368" t="s">
        <v>34</v>
      </c>
      <c r="Y68" s="368" t="s">
        <v>35</v>
      </c>
    </row>
    <row r="69" spans="1:25">
      <c r="A69" s="841">
        <f>IF('Cumulative Budget Request '!L68='Member B'!$L$1,'Cumulative Budget Request '!A68,0)</f>
        <v>0</v>
      </c>
      <c r="B69" s="792">
        <f>IF('Cumulative Budget Request '!L68='Member B'!$L$1,'Cumulative Budget Request '!B68,0)</f>
        <v>0</v>
      </c>
      <c r="C69" s="92"/>
      <c r="D69" s="34" t="s">
        <v>121</v>
      </c>
      <c r="E69" s="100">
        <f>ROUND($R69*$S69*T69,6)</f>
        <v>0</v>
      </c>
      <c r="F69" s="100">
        <f>ROUND($R70*$S70*T70,6)</f>
        <v>0</v>
      </c>
      <c r="G69" s="100">
        <f>ROUND($R71*$S71*T71,6)</f>
        <v>0</v>
      </c>
      <c r="H69" s="100">
        <f>ROUND($R72*$S72*T72,6)</f>
        <v>0</v>
      </c>
      <c r="I69" s="100">
        <f>ROUND($R73*$S73*T73,6)</f>
        <v>0</v>
      </c>
      <c r="J69" s="46"/>
      <c r="M69" s="150">
        <v>0</v>
      </c>
      <c r="N69" s="230">
        <f>ROUND(M69/12,2)</f>
        <v>0</v>
      </c>
      <c r="O69" s="230">
        <f>IF('Cumulative Budget Request '!L68='Member B'!$L$1,'Cumulative Budget Request '!O68,0)</f>
        <v>0</v>
      </c>
      <c r="P69" s="224">
        <f>IF('Cumulative Budget Request '!L68='Member B'!$L$1,'Cumulative Budget Request '!P68,0)</f>
        <v>0</v>
      </c>
      <c r="Q69" s="227">
        <f>IF('Cumulative Budget Request '!L68='Member B'!$L$1,'Cumulative Budget Request '!Q68,0)</f>
        <v>0</v>
      </c>
      <c r="R69" s="228">
        <v>0</v>
      </c>
      <c r="S69" s="76">
        <f>IF('Cumulative Budget Request '!L68='Member B'!$L$1,'Cumulative Budget Request '!S68,0)</f>
        <v>0</v>
      </c>
      <c r="T69" s="227">
        <v>0</v>
      </c>
      <c r="U69" s="369">
        <f>IFERROR((E72+E73)/E71,0)</f>
        <v>0</v>
      </c>
      <c r="V69" s="369">
        <f t="shared" ref="V69:Y69" si="19">IFERROR((F72+F73)/F71,0)</f>
        <v>0</v>
      </c>
      <c r="W69" s="369">
        <f t="shared" si="19"/>
        <v>0</v>
      </c>
      <c r="X69" s="369">
        <f t="shared" si="19"/>
        <v>0</v>
      </c>
      <c r="Y69" s="369">
        <f t="shared" si="19"/>
        <v>0</v>
      </c>
    </row>
    <row r="70" spans="1:25">
      <c r="A70" s="845"/>
      <c r="B70" s="792"/>
      <c r="C70" s="92"/>
      <c r="D70" s="34" t="s">
        <v>172</v>
      </c>
      <c r="E70" s="22">
        <f>T69</f>
        <v>0</v>
      </c>
      <c r="F70" s="22">
        <f>T70</f>
        <v>0</v>
      </c>
      <c r="G70" s="22">
        <f>T71</f>
        <v>0</v>
      </c>
      <c r="H70" s="22">
        <f>T72</f>
        <v>0</v>
      </c>
      <c r="I70" s="22">
        <f>T73</f>
        <v>0</v>
      </c>
      <c r="J70" s="46"/>
      <c r="M70" s="231"/>
      <c r="N70" s="230"/>
      <c r="O70" s="230"/>
      <c r="P70" s="230"/>
      <c r="Q70" s="227">
        <f>IF('Cumulative Budget Request '!L69='Member B'!$L$1,'Cumulative Budget Request '!Q69,0)</f>
        <v>0</v>
      </c>
      <c r="R70" s="228">
        <f>IF('Cumulative Budget Request '!L69='Member B'!$L$1,'Cumulative Budget Request '!R69,0)</f>
        <v>0</v>
      </c>
      <c r="S70" s="76">
        <f>IF('Cumulative Budget Request '!L69='Member B'!$L$1,'Cumulative Budget Request '!S69,0)</f>
        <v>0</v>
      </c>
      <c r="T70" s="227">
        <f>IF('Cumulative Budget Request '!L69='Member B'!$L$1,'Cumulative Budget Request '!T69,0)</f>
        <v>0</v>
      </c>
      <c r="U70" s="369"/>
      <c r="V70" s="369"/>
      <c r="W70" s="369"/>
      <c r="X70" s="369"/>
      <c r="Y70" s="369"/>
    </row>
    <row r="71" spans="1:25">
      <c r="A71" s="825"/>
      <c r="B71" s="842"/>
      <c r="C71" s="100"/>
      <c r="D71" s="74" t="s">
        <v>15</v>
      </c>
      <c r="E71" s="57">
        <f>ROUND((N69+O69)*E69*Q69,0)</f>
        <v>0</v>
      </c>
      <c r="F71" s="57">
        <f>ROUND((N69+O69)*F69*Q69*Q70,0)</f>
        <v>0</v>
      </c>
      <c r="G71" s="57">
        <f>ROUND((N69+O69)*G69*Q69*Q70*Q71,0)</f>
        <v>0</v>
      </c>
      <c r="H71" s="57">
        <f>ROUND((N69+O69)*H69*Q69*Q70*Q71*Q72,0)</f>
        <v>0</v>
      </c>
      <c r="I71" s="57">
        <f>ROUND((N69+O69)*I69*Q69*Q70*Q71*Q72*Q73,0)</f>
        <v>0</v>
      </c>
      <c r="J71" s="172">
        <f>SUM(E71:I71)</f>
        <v>0</v>
      </c>
      <c r="M71" s="231"/>
      <c r="N71" s="63"/>
      <c r="O71" s="63"/>
      <c r="P71" s="63"/>
      <c r="Q71" s="227">
        <f>IF('Cumulative Budget Request '!L70='Member B'!$L$1,'Cumulative Budget Request '!Q70,0)</f>
        <v>0</v>
      </c>
      <c r="R71" s="228">
        <f>IF('Cumulative Budget Request '!L70='Member B'!$L$1,'Cumulative Budget Request '!R70,0)</f>
        <v>0</v>
      </c>
      <c r="S71" s="76">
        <f>IF('Cumulative Budget Request '!L70='Member B'!$L$1,'Cumulative Budget Request '!S70,0)</f>
        <v>0</v>
      </c>
      <c r="T71" s="227">
        <f>IF('Cumulative Budget Request '!L70='Member B'!$L$1,'Cumulative Budget Request '!T70,0)</f>
        <v>0</v>
      </c>
      <c r="U71" s="370"/>
      <c r="V71" s="370"/>
      <c r="W71" s="370"/>
      <c r="X71" s="370"/>
      <c r="Y71" s="370"/>
    </row>
    <row r="72" spans="1:25">
      <c r="A72" s="825"/>
      <c r="B72" s="792"/>
      <c r="C72" s="100"/>
      <c r="D72" s="74" t="s">
        <v>30</v>
      </c>
      <c r="E72" s="57">
        <f>IFERROR(IF((ROUND(E71*$Q$2,0) + ROUND($Q$3*E69,0))/E71 &gt; 35%, ROUND(E71*$Q$7,0), ROUND(E71*$Q$2,0)),0)</f>
        <v>0</v>
      </c>
      <c r="F72" s="57">
        <f t="shared" ref="F72:I72" si="20">IFERROR(IF((ROUND(F71*$Q$2,0) + ROUND($Q$3*F69,0))/F71 &gt; 35%, ROUND(F71*$Q$7,0), ROUND(F71*$Q$2,0)),0)</f>
        <v>0</v>
      </c>
      <c r="G72" s="57">
        <f t="shared" si="20"/>
        <v>0</v>
      </c>
      <c r="H72" s="57">
        <f t="shared" si="20"/>
        <v>0</v>
      </c>
      <c r="I72" s="57">
        <f t="shared" si="20"/>
        <v>0</v>
      </c>
      <c r="J72" s="172">
        <f>SUM(E72:I72)</f>
        <v>0</v>
      </c>
      <c r="M72" s="231"/>
      <c r="N72" s="63"/>
      <c r="O72" s="63"/>
      <c r="P72" s="63"/>
      <c r="Q72" s="227">
        <f>IF('Cumulative Budget Request '!L71='Member B'!$L$1,'Cumulative Budget Request '!Q71,0)</f>
        <v>0</v>
      </c>
      <c r="R72" s="228">
        <f>IF('Cumulative Budget Request '!L71='Member B'!$L$1,'Cumulative Budget Request '!R71,0)</f>
        <v>0</v>
      </c>
      <c r="S72" s="76">
        <f>IF('Cumulative Budget Request '!L71='Member B'!$L$1,'Cumulative Budget Request '!S71,0)</f>
        <v>0</v>
      </c>
      <c r="T72" s="227">
        <f>IF('Cumulative Budget Request '!L71='Member B'!$L$1,'Cumulative Budget Request '!T71,0)</f>
        <v>0</v>
      </c>
      <c r="U72" s="369"/>
      <c r="V72" s="369"/>
      <c r="W72" s="369"/>
      <c r="X72" s="369"/>
      <c r="Y72" s="369"/>
    </row>
    <row r="73" spans="1:25" ht="15">
      <c r="A73" s="825"/>
      <c r="B73" s="792"/>
      <c r="C73" s="100"/>
      <c r="D73" s="74" t="s">
        <v>29</v>
      </c>
      <c r="E73" s="184">
        <f>IFERROR(IF((ROUND(E71*$Q$2,0) + ROUND($Q$3*E69,0))/E71 &gt; 35%, 0, ROUND(E69*$Q$3,0)),0)</f>
        <v>0</v>
      </c>
      <c r="F73" s="184">
        <f t="shared" ref="F73:I73" si="21">IFERROR(IF((ROUND(F71*$Q$2,0) + ROUND($Q$3*F69,0))/F71 &gt; 35%, 0, ROUND(F69*$Q$3,0)),0)</f>
        <v>0</v>
      </c>
      <c r="G73" s="184">
        <f t="shared" si="21"/>
        <v>0</v>
      </c>
      <c r="H73" s="184">
        <f t="shared" si="21"/>
        <v>0</v>
      </c>
      <c r="I73" s="184">
        <f t="shared" si="21"/>
        <v>0</v>
      </c>
      <c r="J73" s="181">
        <f>SUM(E73:I73)</f>
        <v>0</v>
      </c>
      <c r="M73" s="231"/>
      <c r="N73" s="63"/>
      <c r="O73" s="63"/>
      <c r="P73" s="63"/>
      <c r="Q73" s="227">
        <f>IF('Cumulative Budget Request '!L72='Member B'!$L$1,'Cumulative Budget Request '!Q72,0)</f>
        <v>0</v>
      </c>
      <c r="R73" s="228">
        <f>IF('Cumulative Budget Request '!L72='Member B'!$L$1,'Cumulative Budget Request '!R72,0)</f>
        <v>0</v>
      </c>
      <c r="S73" s="76">
        <f>IF('Cumulative Budget Request '!L72='Member B'!$L$1,'Cumulative Budget Request '!S72,0)</f>
        <v>0</v>
      </c>
      <c r="T73" s="227">
        <f>IF('Cumulative Budget Request '!L72='Member B'!$L$1,'Cumulative Budget Request '!T72,0)</f>
        <v>0</v>
      </c>
      <c r="U73" s="369"/>
      <c r="V73" s="369"/>
      <c r="W73" s="369"/>
      <c r="X73" s="369"/>
      <c r="Y73" s="369"/>
    </row>
    <row r="74" spans="1:25">
      <c r="A74" s="825"/>
      <c r="B74" s="792"/>
      <c r="C74" s="100"/>
      <c r="D74" s="77" t="s">
        <v>171</v>
      </c>
      <c r="E74" s="185">
        <f>SUM(E72:E73)</f>
        <v>0</v>
      </c>
      <c r="F74" s="185">
        <f t="shared" ref="F74:I74" si="22">SUM(F72:F73)</f>
        <v>0</v>
      </c>
      <c r="G74" s="185">
        <f t="shared" si="22"/>
        <v>0</v>
      </c>
      <c r="H74" s="185">
        <f t="shared" si="22"/>
        <v>0</v>
      </c>
      <c r="I74" s="185">
        <f t="shared" si="22"/>
        <v>0</v>
      </c>
      <c r="J74" s="186">
        <f>SUM(J72:J73)</f>
        <v>0</v>
      </c>
      <c r="M74" s="231"/>
      <c r="N74" s="63"/>
      <c r="O74" s="63"/>
      <c r="P74" s="63"/>
      <c r="Q74" s="74"/>
      <c r="R74" s="232"/>
      <c r="S74" s="76"/>
      <c r="T74" s="74"/>
      <c r="U74" s="369"/>
      <c r="V74" s="369"/>
      <c r="W74" s="369"/>
      <c r="X74" s="369"/>
      <c r="Y74" s="369"/>
    </row>
    <row r="75" spans="1:25">
      <c r="A75" s="825"/>
      <c r="B75" s="792"/>
      <c r="C75" s="100"/>
      <c r="D75" s="74"/>
      <c r="E75" s="17"/>
      <c r="F75" s="17"/>
      <c r="G75" s="17"/>
      <c r="H75" s="17"/>
      <c r="I75" s="17"/>
      <c r="J75" s="26"/>
      <c r="M75" s="231"/>
      <c r="N75" s="63"/>
      <c r="O75" s="63"/>
      <c r="P75" s="63"/>
      <c r="Q75" s="34"/>
      <c r="R75" s="63"/>
      <c r="S75" s="34"/>
      <c r="T75" s="229"/>
      <c r="U75" s="371"/>
      <c r="V75" s="372"/>
      <c r="W75" s="370"/>
      <c r="X75" s="370"/>
      <c r="Y75" s="370"/>
    </row>
    <row r="76" spans="1:25">
      <c r="A76" s="841">
        <f>IF('Cumulative Budget Request '!L75='Member B'!$L$1,'Cumulative Budget Request '!A75,0)</f>
        <v>0</v>
      </c>
      <c r="B76" s="792">
        <f>IF('Cumulative Budget Request '!L75='Member B'!$L$1,'Cumulative Budget Request '!B75,0)</f>
        <v>0</v>
      </c>
      <c r="D76" s="34" t="s">
        <v>121</v>
      </c>
      <c r="E76" s="100">
        <f>ROUND($R76*$S76*T76,6)</f>
        <v>0</v>
      </c>
      <c r="F76" s="100">
        <f>ROUND($R77*$S77*T77,6)</f>
        <v>0</v>
      </c>
      <c r="G76" s="100">
        <f>ROUND($R78*$S78*T78,6)</f>
        <v>0</v>
      </c>
      <c r="H76" s="100">
        <f>ROUND($R79*$S79*T79,6)</f>
        <v>0</v>
      </c>
      <c r="I76" s="100">
        <f>ROUND($R80*$S80*T80,6)</f>
        <v>0</v>
      </c>
      <c r="J76" s="46"/>
      <c r="M76" s="150">
        <f>IF('Cumulative Budget Request '!L75='Member B'!$L$1,'Cumulative Budget Request '!M75,0)</f>
        <v>0</v>
      </c>
      <c r="N76" s="230">
        <f>ROUND(M76/12,2)</f>
        <v>0</v>
      </c>
      <c r="O76" s="230">
        <f>IF('Cumulative Budget Request '!L75='Member B'!$L$1,'Cumulative Budget Request '!O75,0)</f>
        <v>0</v>
      </c>
      <c r="P76" s="224">
        <f>IF('Cumulative Budget Request '!L75='Member B'!$L$1,'Cumulative Budget Request '!P75,0)</f>
        <v>0</v>
      </c>
      <c r="Q76" s="227">
        <f>IF('Cumulative Budget Request '!L75='Member B'!$L$1,'Cumulative Budget Request '!Q75,0)</f>
        <v>0</v>
      </c>
      <c r="R76" s="228">
        <f>IF('Cumulative Budget Request '!L75='Member B'!$L$1,'Cumulative Budget Request '!R75,0)</f>
        <v>0</v>
      </c>
      <c r="S76" s="76">
        <f>IF('Cumulative Budget Request '!L75='Member B'!$L$1,'Cumulative Budget Request '!S75,0)</f>
        <v>0</v>
      </c>
      <c r="T76" s="227">
        <f>IF('Cumulative Budget Request '!L75='Member B'!$L$1,'Cumulative Budget Request '!T75,0)</f>
        <v>0</v>
      </c>
      <c r="U76" s="369">
        <f>IFERROR((E79+E80)/E78,0)</f>
        <v>0</v>
      </c>
      <c r="V76" s="369">
        <f t="shared" ref="V76:Y76" si="23">IFERROR((F79+F80)/F78,0)</f>
        <v>0</v>
      </c>
      <c r="W76" s="369">
        <f t="shared" si="23"/>
        <v>0</v>
      </c>
      <c r="X76" s="369">
        <f t="shared" si="23"/>
        <v>0</v>
      </c>
      <c r="Y76" s="369">
        <f t="shared" si="23"/>
        <v>0</v>
      </c>
    </row>
    <row r="77" spans="1:25">
      <c r="A77" s="842"/>
      <c r="B77" s="792"/>
      <c r="D77" s="34" t="s">
        <v>172</v>
      </c>
      <c r="E77" s="22">
        <f>T76</f>
        <v>0</v>
      </c>
      <c r="F77" s="22">
        <f>T77</f>
        <v>0</v>
      </c>
      <c r="G77" s="22">
        <f>T78</f>
        <v>0</v>
      </c>
      <c r="H77" s="22">
        <f>T79</f>
        <v>0</v>
      </c>
      <c r="I77" s="22">
        <f>T80</f>
        <v>0</v>
      </c>
      <c r="J77" s="163"/>
      <c r="M77" s="231"/>
      <c r="N77" s="230"/>
      <c r="O77" s="230"/>
      <c r="P77" s="230"/>
      <c r="Q77" s="227">
        <f>IF('Cumulative Budget Request '!L76='Member B'!$L$1,'Cumulative Budget Request '!Q76,0)</f>
        <v>0</v>
      </c>
      <c r="R77" s="228">
        <f>IF('Cumulative Budget Request '!L76='Member B'!$L$1,'Cumulative Budget Request '!R76,0)</f>
        <v>0</v>
      </c>
      <c r="S77" s="76">
        <f>IF('Cumulative Budget Request '!L76='Member B'!$L$1,'Cumulative Budget Request '!S76,0)</f>
        <v>0</v>
      </c>
      <c r="T77" s="227">
        <f>IF('Cumulative Budget Request '!L76='Member B'!$L$1,'Cumulative Budget Request '!T76,0)</f>
        <v>0</v>
      </c>
      <c r="U77" s="369"/>
      <c r="V77" s="369"/>
      <c r="W77" s="369"/>
      <c r="X77" s="369"/>
      <c r="Y77" s="369"/>
    </row>
    <row r="78" spans="1:25">
      <c r="A78" s="825"/>
      <c r="B78" s="842"/>
      <c r="C78" s="100"/>
      <c r="D78" s="74" t="s">
        <v>15</v>
      </c>
      <c r="E78" s="57">
        <f>ROUND((N76+O76)*E76*Q76,0)</f>
        <v>0</v>
      </c>
      <c r="F78" s="57">
        <f>ROUND((N76+O76)*F76*Q76*Q77,0)</f>
        <v>0</v>
      </c>
      <c r="G78" s="57">
        <f>ROUND((N76+O76)*G76*Q76*Q77*Q78,0)</f>
        <v>0</v>
      </c>
      <c r="H78" s="57">
        <f>ROUND((N76+O76)*H76*Q76*Q77*Q78*Q79,0)</f>
        <v>0</v>
      </c>
      <c r="I78" s="57">
        <f>ROUND((N76+O76)*I76*Q76*Q77*Q78*Q79*Q80,0)</f>
        <v>0</v>
      </c>
      <c r="J78" s="172">
        <f>SUM(E78:I78)</f>
        <v>0</v>
      </c>
      <c r="M78" s="231"/>
      <c r="N78" s="63"/>
      <c r="O78" s="63"/>
      <c r="P78" s="63"/>
      <c r="Q78" s="227">
        <f>IF('Cumulative Budget Request '!L77='Member B'!$L$1,'Cumulative Budget Request '!Q77,0)</f>
        <v>0</v>
      </c>
      <c r="R78" s="228">
        <f>IF('Cumulative Budget Request '!L77='Member B'!$L$1,'Cumulative Budget Request '!R77,0)</f>
        <v>0</v>
      </c>
      <c r="S78" s="76">
        <f>IF('Cumulative Budget Request '!L77='Member B'!$L$1,'Cumulative Budget Request '!S77,0)</f>
        <v>0</v>
      </c>
      <c r="T78" s="227">
        <f>IF('Cumulative Budget Request '!L77='Member B'!$L$1,'Cumulative Budget Request '!T77,0)</f>
        <v>0</v>
      </c>
      <c r="U78" s="370"/>
      <c r="V78" s="370"/>
      <c r="W78" s="370"/>
      <c r="X78" s="370"/>
      <c r="Y78" s="370"/>
    </row>
    <row r="79" spans="1:25">
      <c r="A79" s="825"/>
      <c r="B79" s="792"/>
      <c r="C79" s="100"/>
      <c r="D79" s="74" t="s">
        <v>30</v>
      </c>
      <c r="E79" s="57">
        <f>IFERROR(IF((ROUND(E78*$Q$2,0) + ROUND($Q$3*E76,0))/E78 &gt; 35%, ROUND(E78*$Q$7,0), ROUND(E78*$Q$2,0)),0)</f>
        <v>0</v>
      </c>
      <c r="F79" s="57">
        <f t="shared" ref="F79:I79" si="24">IFERROR(IF((ROUND(F78*$Q$2,0) + ROUND($Q$3*F76,0))/F78 &gt; 35%, ROUND(F78*$Q$7,0), ROUND(F78*$Q$2,0)),0)</f>
        <v>0</v>
      </c>
      <c r="G79" s="57">
        <f t="shared" si="24"/>
        <v>0</v>
      </c>
      <c r="H79" s="57">
        <f t="shared" si="24"/>
        <v>0</v>
      </c>
      <c r="I79" s="57">
        <f t="shared" si="24"/>
        <v>0</v>
      </c>
      <c r="J79" s="172">
        <f>SUM(E79:I79)</f>
        <v>0</v>
      </c>
      <c r="M79" s="231"/>
      <c r="N79" s="63"/>
      <c r="O79" s="63"/>
      <c r="P79" s="63"/>
      <c r="Q79" s="227">
        <f>IF('Cumulative Budget Request '!L78='Member B'!$L$1,'Cumulative Budget Request '!Q78,0)</f>
        <v>0</v>
      </c>
      <c r="R79" s="228">
        <f>IF('Cumulative Budget Request '!L78='Member B'!$L$1,'Cumulative Budget Request '!R78,0)</f>
        <v>0</v>
      </c>
      <c r="S79" s="76">
        <f>IF('Cumulative Budget Request '!L78='Member B'!$L$1,'Cumulative Budget Request '!S78,0)</f>
        <v>0</v>
      </c>
      <c r="T79" s="227">
        <f>IF('Cumulative Budget Request '!L78='Member B'!$L$1,'Cumulative Budget Request '!T78,0)</f>
        <v>0</v>
      </c>
      <c r="U79" s="369"/>
      <c r="V79" s="369"/>
      <c r="W79" s="369"/>
      <c r="X79" s="369"/>
      <c r="Y79" s="369"/>
    </row>
    <row r="80" spans="1:25" ht="15">
      <c r="A80" s="825"/>
      <c r="B80" s="792"/>
      <c r="C80" s="100"/>
      <c r="D80" s="74" t="s">
        <v>29</v>
      </c>
      <c r="E80" s="184">
        <f>IFERROR(IF((ROUND(E78*$Q$2,0) + ROUND($Q$3*E76,0))/E78 &gt; 35%, 0, ROUND(E76*$Q$3,0)),0)</f>
        <v>0</v>
      </c>
      <c r="F80" s="184">
        <f t="shared" ref="F80:I80" si="25">IFERROR(IF((ROUND(F78*$Q$2,0) + ROUND($Q$3*F76,0))/F78 &gt; 35%, 0, ROUND(F76*$Q$3,0)),0)</f>
        <v>0</v>
      </c>
      <c r="G80" s="184">
        <f t="shared" si="25"/>
        <v>0</v>
      </c>
      <c r="H80" s="184">
        <f t="shared" si="25"/>
        <v>0</v>
      </c>
      <c r="I80" s="184">
        <f t="shared" si="25"/>
        <v>0</v>
      </c>
      <c r="J80" s="181">
        <f>SUM(E80:I80)</f>
        <v>0</v>
      </c>
      <c r="M80" s="231"/>
      <c r="N80" s="63"/>
      <c r="O80" s="63"/>
      <c r="P80" s="63"/>
      <c r="Q80" s="227">
        <f>IF('Cumulative Budget Request '!L79='Member B'!$L$1,'Cumulative Budget Request '!Q79,0)</f>
        <v>0</v>
      </c>
      <c r="R80" s="228">
        <f>IF('Cumulative Budget Request '!L79='Member B'!$L$1,'Cumulative Budget Request '!R79,0)</f>
        <v>0</v>
      </c>
      <c r="S80" s="76">
        <f>IF('Cumulative Budget Request '!L79='Member B'!$L$1,'Cumulative Budget Request '!S79,0)</f>
        <v>0</v>
      </c>
      <c r="T80" s="227">
        <f>IF('Cumulative Budget Request '!L79='Member B'!$L$1,'Cumulative Budget Request '!T79,0)</f>
        <v>0</v>
      </c>
      <c r="U80" s="369"/>
      <c r="V80" s="369"/>
      <c r="W80" s="369"/>
      <c r="X80" s="369"/>
      <c r="Y80" s="369"/>
    </row>
    <row r="81" spans="1:25">
      <c r="A81" s="825"/>
      <c r="B81" s="792"/>
      <c r="C81" s="100"/>
      <c r="D81" s="77" t="s">
        <v>171</v>
      </c>
      <c r="E81" s="185">
        <f>SUM(E79:E80)</f>
        <v>0</v>
      </c>
      <c r="F81" s="185">
        <f t="shared" ref="F81:I81" si="26">SUM(F79:F80)</f>
        <v>0</v>
      </c>
      <c r="G81" s="185">
        <f t="shared" si="26"/>
        <v>0</v>
      </c>
      <c r="H81" s="185">
        <f t="shared" si="26"/>
        <v>0</v>
      </c>
      <c r="I81" s="185">
        <f t="shared" si="26"/>
        <v>0</v>
      </c>
      <c r="J81" s="186">
        <f>SUM(J79:J80)</f>
        <v>0</v>
      </c>
      <c r="M81" s="231"/>
      <c r="N81" s="63"/>
      <c r="O81" s="63"/>
      <c r="P81" s="63"/>
      <c r="Q81" s="74"/>
      <c r="R81" s="232"/>
      <c r="S81" s="76"/>
      <c r="T81" s="74"/>
      <c r="U81" s="369"/>
      <c r="V81" s="369"/>
      <c r="W81" s="369"/>
      <c r="X81" s="369"/>
      <c r="Y81" s="369"/>
    </row>
    <row r="82" spans="1:25">
      <c r="A82" s="825"/>
      <c r="B82" s="792"/>
      <c r="C82" s="100"/>
      <c r="D82" s="74"/>
      <c r="E82" s="17"/>
      <c r="F82" s="17"/>
      <c r="G82" s="17"/>
      <c r="H82" s="17"/>
      <c r="I82" s="17"/>
      <c r="J82" s="26"/>
      <c r="M82" s="231"/>
      <c r="N82" s="63"/>
      <c r="O82" s="63"/>
      <c r="P82" s="63"/>
      <c r="Q82" s="34"/>
      <c r="R82" s="63"/>
      <c r="S82" s="34"/>
      <c r="T82" s="229"/>
      <c r="U82" s="371"/>
      <c r="V82" s="372"/>
      <c r="W82" s="370"/>
      <c r="X82" s="370"/>
      <c r="Y82" s="370"/>
    </row>
    <row r="83" spans="1:25">
      <c r="A83" s="841">
        <f>IF('Cumulative Budget Request '!L82='Member B'!$L$1,'Cumulative Budget Request '!A82,0)</f>
        <v>0</v>
      </c>
      <c r="B83" s="792">
        <f>IF('Cumulative Budget Request '!L82='Member B'!$L$1,'Cumulative Budget Request '!B82,0)</f>
        <v>0</v>
      </c>
      <c r="D83" s="34" t="s">
        <v>121</v>
      </c>
      <c r="E83" s="100">
        <f>ROUND($R83*$S83*T83,6)</f>
        <v>0</v>
      </c>
      <c r="F83" s="100">
        <f>ROUND($R84*$S84*T84,6)</f>
        <v>0</v>
      </c>
      <c r="G83" s="100">
        <f>ROUND($R85*$S85*T85,6)</f>
        <v>0</v>
      </c>
      <c r="H83" s="100">
        <f>ROUND($R86*$S86*T86,6)</f>
        <v>0</v>
      </c>
      <c r="I83" s="100">
        <f>ROUND($R87*$S87*T87,6)</f>
        <v>0</v>
      </c>
      <c r="J83" s="46"/>
      <c r="M83" s="150">
        <f>IF('Cumulative Budget Request '!L82='Member B'!$L$1,'Cumulative Budget Request '!M82,0)</f>
        <v>0</v>
      </c>
      <c r="N83" s="230">
        <f>ROUND(M83/12,2)</f>
        <v>0</v>
      </c>
      <c r="O83" s="230">
        <f>IF('Cumulative Budget Request '!L82='Member B'!$L$1,'Cumulative Budget Request '!O82,0)</f>
        <v>0</v>
      </c>
      <c r="P83" s="224">
        <f>IF('Cumulative Budget Request '!L82='Member B'!$L$1,'Cumulative Budget Request '!P82,0)</f>
        <v>0</v>
      </c>
      <c r="Q83" s="227">
        <f>IF('Cumulative Budget Request '!L82='Member B'!$L$1,'Cumulative Budget Request '!Q82,0)</f>
        <v>0</v>
      </c>
      <c r="R83" s="228">
        <f>IF('Cumulative Budget Request '!L82='Member B'!$L$1,'Cumulative Budget Request '!R82,0)</f>
        <v>0</v>
      </c>
      <c r="S83" s="76">
        <f>IF('Cumulative Budget Request '!L82='Member B'!$L$1,'Cumulative Budget Request '!S82,0)</f>
        <v>0</v>
      </c>
      <c r="T83" s="227">
        <f>IF('Cumulative Budget Request '!L82='Member B'!$L$1,'Cumulative Budget Request '!T82,0)</f>
        <v>0</v>
      </c>
      <c r="U83" s="369">
        <f>IFERROR((E86+E87)/E85,0)</f>
        <v>0</v>
      </c>
      <c r="V83" s="369">
        <f t="shared" ref="V83:Y83" si="27">IFERROR((F86+F87)/F85,0)</f>
        <v>0</v>
      </c>
      <c r="W83" s="369">
        <f t="shared" si="27"/>
        <v>0</v>
      </c>
      <c r="X83" s="369">
        <f t="shared" si="27"/>
        <v>0</v>
      </c>
      <c r="Y83" s="369">
        <f t="shared" si="27"/>
        <v>0</v>
      </c>
    </row>
    <row r="84" spans="1:25">
      <c r="B84" s="102"/>
      <c r="D84" s="34" t="s">
        <v>172</v>
      </c>
      <c r="E84" s="22">
        <f>T83</f>
        <v>0</v>
      </c>
      <c r="F84" s="22">
        <f>T84</f>
        <v>0</v>
      </c>
      <c r="G84" s="22">
        <f>T85</f>
        <v>0</v>
      </c>
      <c r="H84" s="22">
        <f>T86</f>
        <v>0</v>
      </c>
      <c r="I84" s="22">
        <f>T87</f>
        <v>0</v>
      </c>
      <c r="J84" s="46"/>
      <c r="M84" s="231"/>
      <c r="N84" s="230"/>
      <c r="O84" s="230"/>
      <c r="P84" s="230"/>
      <c r="Q84" s="227">
        <f>IF('Cumulative Budget Request '!L83='Member B'!$L$1,'Cumulative Budget Request '!Q83,0)</f>
        <v>0</v>
      </c>
      <c r="R84" s="228">
        <f>IF('Cumulative Budget Request '!L83='Member B'!$L$1,'Cumulative Budget Request '!R83,0)</f>
        <v>0</v>
      </c>
      <c r="S84" s="76">
        <f>IF('Cumulative Budget Request '!L83='Member B'!$L$1,'Cumulative Budget Request '!S83,0)</f>
        <v>0</v>
      </c>
      <c r="T84" s="227">
        <f>IF('Cumulative Budget Request '!L83='Member B'!$L$1,'Cumulative Budget Request '!T83,0)</f>
        <v>0</v>
      </c>
      <c r="U84" s="369"/>
      <c r="V84" s="369"/>
      <c r="W84" s="369"/>
      <c r="X84" s="369"/>
      <c r="Y84" s="369"/>
    </row>
    <row r="85" spans="1:25">
      <c r="A85" s="10"/>
      <c r="C85" s="100"/>
      <c r="D85" s="74" t="s">
        <v>15</v>
      </c>
      <c r="E85" s="57">
        <f>ROUND((N83+O83)*E83*Q83,0)</f>
        <v>0</v>
      </c>
      <c r="F85" s="57">
        <f>ROUND((N83+O83)*F83*Q83*Q84,0)</f>
        <v>0</v>
      </c>
      <c r="G85" s="57">
        <f>ROUND((N83+O83)*G83*Q83*Q84*Q85,0)</f>
        <v>0</v>
      </c>
      <c r="H85" s="57">
        <f>ROUND((N83+O83)*H83*Q83*Q84*Q85*Q86,0)</f>
        <v>0</v>
      </c>
      <c r="I85" s="57">
        <f>ROUND((N83+O83)*I83*Q83*Q84*Q85*Q86*Q87,0)</f>
        <v>0</v>
      </c>
      <c r="J85" s="172">
        <f>SUM(E85:I85)</f>
        <v>0</v>
      </c>
      <c r="M85" s="231"/>
      <c r="N85" s="63"/>
      <c r="O85" s="63"/>
      <c r="P85" s="63"/>
      <c r="Q85" s="227">
        <f>IF('Cumulative Budget Request '!L84='Member B'!$L$1,'Cumulative Budget Request '!Q84,0)</f>
        <v>0</v>
      </c>
      <c r="R85" s="228">
        <f>IF('Cumulative Budget Request '!L84='Member B'!$L$1,'Cumulative Budget Request '!R84,0)</f>
        <v>0</v>
      </c>
      <c r="S85" s="76">
        <f>IF('Cumulative Budget Request '!L84='Member B'!$L$1,'Cumulative Budget Request '!S84,0)</f>
        <v>0</v>
      </c>
      <c r="T85" s="227">
        <f>IF('Cumulative Budget Request '!L84='Member B'!$L$1,'Cumulative Budget Request '!T84,0)</f>
        <v>0</v>
      </c>
      <c r="U85" s="370"/>
      <c r="V85" s="370"/>
      <c r="W85" s="370"/>
      <c r="X85" s="370"/>
      <c r="Y85" s="370"/>
    </row>
    <row r="86" spans="1:25">
      <c r="A86" s="10"/>
      <c r="B86" s="102"/>
      <c r="C86" s="100"/>
      <c r="D86" s="74" t="s">
        <v>30</v>
      </c>
      <c r="E86" s="57">
        <f>IFERROR(IF((ROUND(E85*$Q$2,0) + ROUND($Q$3*E83,0))/E85 &gt; 35%, ROUND(E85*$Q$7,0), ROUND(E85*$Q$2,0)),0)</f>
        <v>0</v>
      </c>
      <c r="F86" s="57">
        <f t="shared" ref="F86:I86" si="28">IFERROR(IF((ROUND(F85*$Q$2,0) + ROUND($Q$3*F83,0))/F85 &gt; 35%, ROUND(F85*$Q$7,0), ROUND(F85*$Q$2,0)),0)</f>
        <v>0</v>
      </c>
      <c r="G86" s="57">
        <f t="shared" si="28"/>
        <v>0</v>
      </c>
      <c r="H86" s="57">
        <f t="shared" si="28"/>
        <v>0</v>
      </c>
      <c r="I86" s="57">
        <f t="shared" si="28"/>
        <v>0</v>
      </c>
      <c r="J86" s="172">
        <f>SUM(E86:I86)</f>
        <v>0</v>
      </c>
      <c r="M86" s="231"/>
      <c r="N86" s="63"/>
      <c r="O86" s="63"/>
      <c r="P86" s="63"/>
      <c r="Q86" s="227">
        <f>IF('Cumulative Budget Request '!L85='Member B'!$L$1,'Cumulative Budget Request '!Q85,0)</f>
        <v>0</v>
      </c>
      <c r="R86" s="228">
        <f>IF('Cumulative Budget Request '!L85='Member B'!$L$1,'Cumulative Budget Request '!R85,0)</f>
        <v>0</v>
      </c>
      <c r="S86" s="76">
        <f>IF('Cumulative Budget Request '!L85='Member B'!$L$1,'Cumulative Budget Request '!S85,0)</f>
        <v>0</v>
      </c>
      <c r="T86" s="227">
        <f>IF('Cumulative Budget Request '!L85='Member B'!$L$1,'Cumulative Budget Request '!T85,0)</f>
        <v>0</v>
      </c>
      <c r="U86" s="370"/>
      <c r="V86" s="370"/>
      <c r="W86" s="370"/>
      <c r="X86" s="370"/>
      <c r="Y86" s="370"/>
    </row>
    <row r="87" spans="1:25" ht="15">
      <c r="A87" s="10"/>
      <c r="B87" s="102"/>
      <c r="C87" s="100"/>
      <c r="D87" s="74" t="s">
        <v>29</v>
      </c>
      <c r="E87" s="184">
        <f>IFERROR(IF((ROUND(E85*$Q$2,0) + ROUND($Q$3*E83,0))/E85 &gt; 35%, 0, ROUND(E83*$Q$3,0)),0)</f>
        <v>0</v>
      </c>
      <c r="F87" s="184">
        <f t="shared" ref="F87:I87" si="29">IFERROR(IF((ROUND(F85*$Q$2,0) + ROUND($Q$3*F83,0))/F85 &gt; 35%, 0, ROUND(F83*$Q$3,0)),0)</f>
        <v>0</v>
      </c>
      <c r="G87" s="184">
        <f t="shared" si="29"/>
        <v>0</v>
      </c>
      <c r="H87" s="184">
        <f t="shared" si="29"/>
        <v>0</v>
      </c>
      <c r="I87" s="184">
        <f t="shared" si="29"/>
        <v>0</v>
      </c>
      <c r="J87" s="181">
        <f>SUM(E87:I87)</f>
        <v>0</v>
      </c>
      <c r="M87" s="231"/>
      <c r="N87" s="63"/>
      <c r="O87" s="63"/>
      <c r="P87" s="63"/>
      <c r="Q87" s="227">
        <f>IF('Cumulative Budget Request '!L86='Member B'!$L$1,'Cumulative Budget Request '!Q86,0)</f>
        <v>0</v>
      </c>
      <c r="R87" s="228">
        <f>IF('Cumulative Budget Request '!L86='Member B'!$L$1,'Cumulative Budget Request '!R86,0)</f>
        <v>0</v>
      </c>
      <c r="S87" s="76">
        <f>IF('Cumulative Budget Request '!L86='Member B'!$L$1,'Cumulative Budget Request '!S86,0)</f>
        <v>0</v>
      </c>
      <c r="T87" s="227">
        <f>IF('Cumulative Budget Request '!L86='Member B'!$L$1,'Cumulative Budget Request '!T86,0)</f>
        <v>0</v>
      </c>
      <c r="U87" s="369"/>
      <c r="V87" s="369"/>
      <c r="W87" s="369"/>
      <c r="X87" s="369"/>
      <c r="Y87" s="369"/>
    </row>
    <row r="88" spans="1:25">
      <c r="A88" s="10"/>
      <c r="B88" s="102"/>
      <c r="C88" s="100"/>
      <c r="D88" s="77" t="s">
        <v>171</v>
      </c>
      <c r="E88" s="185">
        <f>SUM(E86:E87)</f>
        <v>0</v>
      </c>
      <c r="F88" s="185">
        <f t="shared" ref="F88:I88" si="30">SUM(F86:F87)</f>
        <v>0</v>
      </c>
      <c r="G88" s="185">
        <f t="shared" si="30"/>
        <v>0</v>
      </c>
      <c r="H88" s="185">
        <f t="shared" si="30"/>
        <v>0</v>
      </c>
      <c r="I88" s="185">
        <f t="shared" si="30"/>
        <v>0</v>
      </c>
      <c r="J88" s="186">
        <f>SUM(J86:J87)</f>
        <v>0</v>
      </c>
      <c r="M88" s="19"/>
      <c r="N88" s="33"/>
      <c r="O88" s="33"/>
      <c r="P88" s="33"/>
      <c r="Q88" s="47"/>
      <c r="R88" s="47"/>
      <c r="S88" s="47"/>
      <c r="T88" s="26"/>
      <c r="U88" s="369"/>
      <c r="V88" s="369"/>
      <c r="W88" s="369"/>
      <c r="X88" s="369"/>
      <c r="Y88" s="369"/>
    </row>
    <row r="89" spans="1:25">
      <c r="A89" s="10"/>
      <c r="B89" s="102"/>
      <c r="C89" s="100"/>
      <c r="D89" s="74"/>
      <c r="E89" s="17"/>
      <c r="F89" s="17"/>
      <c r="G89" s="17"/>
      <c r="H89" s="17"/>
      <c r="I89" s="17"/>
      <c r="J89" s="26"/>
      <c r="M89" s="19"/>
      <c r="N89" s="94"/>
      <c r="O89" s="94"/>
      <c r="P89" s="94"/>
      <c r="Q89" s="47"/>
      <c r="R89" s="47"/>
      <c r="S89" s="47"/>
      <c r="T89" s="26"/>
      <c r="U89" s="369"/>
      <c r="V89" s="369"/>
      <c r="W89" s="369"/>
      <c r="X89" s="369"/>
      <c r="Y89" s="369"/>
    </row>
    <row r="90" spans="1:25">
      <c r="A90" s="10"/>
      <c r="C90" s="75"/>
      <c r="D90" s="75" t="s">
        <v>106</v>
      </c>
      <c r="E90" s="164">
        <f>SUMIF($D$68:$D$89,"*Salary",E68:E89)</f>
        <v>0</v>
      </c>
      <c r="F90" s="164">
        <f>SUMIF($D$68:$D$89,"*Salary",F68:F89)</f>
        <v>0</v>
      </c>
      <c r="G90" s="164">
        <f>SUMIF($D$68:$D$89,"*Salary",G68:G89)</f>
        <v>0</v>
      </c>
      <c r="H90" s="164">
        <f>SUMIF($D$68:$D$89,"*Salary",H68:H89)</f>
        <v>0</v>
      </c>
      <c r="I90" s="164">
        <f>SUMIF($D$68:$D$89,"*Salary",I68:I89)</f>
        <v>0</v>
      </c>
      <c r="J90" s="165">
        <f>SUM(E90:I90)</f>
        <v>0</v>
      </c>
      <c r="M90" s="58"/>
      <c r="N90" s="71"/>
      <c r="O90" s="71"/>
      <c r="P90" s="71"/>
      <c r="Q90" s="71"/>
      <c r="R90" s="71"/>
      <c r="S90" s="71"/>
      <c r="T90" s="26"/>
      <c r="U90" s="369"/>
      <c r="V90" s="369"/>
      <c r="W90" s="369"/>
      <c r="X90" s="369"/>
      <c r="Y90" s="369"/>
    </row>
    <row r="91" spans="1:25">
      <c r="A91" s="10"/>
      <c r="C91" s="75"/>
      <c r="D91" s="75" t="s">
        <v>107</v>
      </c>
      <c r="E91" s="166">
        <f>SUMIF($D$71:$D$89,"*Total Fringe",E71:E89)</f>
        <v>0</v>
      </c>
      <c r="F91" s="166">
        <f t="shared" ref="F91:I91" si="31">SUMIF($D$71:$D$89,"*Total Fringe",F71:F89)</f>
        <v>0</v>
      </c>
      <c r="G91" s="166">
        <f t="shared" si="31"/>
        <v>0</v>
      </c>
      <c r="H91" s="166">
        <f t="shared" si="31"/>
        <v>0</v>
      </c>
      <c r="I91" s="166">
        <f t="shared" si="31"/>
        <v>0</v>
      </c>
      <c r="J91" s="167">
        <f>SUM(E91:I91)</f>
        <v>0</v>
      </c>
      <c r="M91" s="58"/>
      <c r="N91" s="71"/>
      <c r="O91" s="71"/>
      <c r="P91" s="71"/>
      <c r="Q91" s="71"/>
      <c r="R91" s="71"/>
      <c r="S91" s="71"/>
      <c r="T91" s="71"/>
      <c r="U91" s="625"/>
      <c r="V91" s="625"/>
      <c r="W91" s="625"/>
      <c r="X91" s="625"/>
      <c r="Y91" s="625"/>
    </row>
    <row r="92" spans="1:25">
      <c r="A92" s="717" t="s">
        <v>393</v>
      </c>
      <c r="B92" s="717"/>
      <c r="C92" s="717"/>
      <c r="D92" s="717"/>
      <c r="E92" s="717"/>
      <c r="F92" s="717"/>
      <c r="G92" s="717"/>
      <c r="H92" s="717"/>
      <c r="I92" s="717"/>
      <c r="J92" s="717"/>
      <c r="M92" s="58" t="s">
        <v>118</v>
      </c>
      <c r="N92" s="71" t="s">
        <v>80</v>
      </c>
      <c r="O92" s="71"/>
      <c r="P92" s="71" t="s">
        <v>245</v>
      </c>
      <c r="Q92" s="71" t="s">
        <v>108</v>
      </c>
      <c r="R92" s="71" t="s">
        <v>18</v>
      </c>
      <c r="S92" s="71"/>
      <c r="T92" s="71" t="s">
        <v>169</v>
      </c>
      <c r="U92" s="625" t="s">
        <v>116</v>
      </c>
      <c r="V92" s="625"/>
      <c r="W92" s="625"/>
      <c r="X92" s="625"/>
      <c r="Y92" s="625"/>
    </row>
    <row r="93" spans="1:25">
      <c r="A93" s="58" t="s">
        <v>61</v>
      </c>
      <c r="B93" s="58"/>
      <c r="C93" s="75"/>
      <c r="D93" s="169"/>
      <c r="E93" s="18" t="str">
        <f>E11</f>
        <v>Year 1</v>
      </c>
      <c r="F93" s="18" t="str">
        <f>F11</f>
        <v>Year 2</v>
      </c>
      <c r="G93" s="18" t="str">
        <f>G11</f>
        <v>Year 3</v>
      </c>
      <c r="H93" s="18" t="str">
        <f>H11</f>
        <v>Year 4</v>
      </c>
      <c r="I93" s="18" t="str">
        <f>I11</f>
        <v>Year 5</v>
      </c>
      <c r="J93" s="46" t="s">
        <v>1</v>
      </c>
      <c r="M93" s="92" t="s">
        <v>117</v>
      </c>
      <c r="N93" s="46" t="s">
        <v>15</v>
      </c>
      <c r="O93" s="46" t="s">
        <v>245</v>
      </c>
      <c r="P93" s="46" t="s">
        <v>101</v>
      </c>
      <c r="Q93" s="46" t="s">
        <v>109</v>
      </c>
      <c r="R93" s="46" t="s">
        <v>111</v>
      </c>
      <c r="S93" s="46" t="s">
        <v>101</v>
      </c>
      <c r="T93" s="46" t="s">
        <v>170</v>
      </c>
      <c r="U93" s="367" t="s">
        <v>31</v>
      </c>
      <c r="V93" s="368" t="s">
        <v>32</v>
      </c>
      <c r="W93" s="368" t="s">
        <v>33</v>
      </c>
      <c r="X93" s="368" t="s">
        <v>34</v>
      </c>
      <c r="Y93" s="368" t="s">
        <v>35</v>
      </c>
    </row>
    <row r="94" spans="1:25">
      <c r="A94" s="841">
        <f>IF('Cumulative Budget Request '!L93='Member B'!$L$1,'Cumulative Budget Request '!A93,0)</f>
        <v>0</v>
      </c>
      <c r="B94" s="15"/>
      <c r="D94" s="34" t="s">
        <v>121</v>
      </c>
      <c r="E94" s="100">
        <f>ROUND($R94*$S94*T94,6)</f>
        <v>0</v>
      </c>
      <c r="F94" s="100">
        <f>ROUND($R95*$S95*T95,6)</f>
        <v>0</v>
      </c>
      <c r="G94" s="100">
        <f>ROUND($R96*$S96*T96,6)</f>
        <v>0</v>
      </c>
      <c r="H94" s="100">
        <f>ROUND($R97*$S97*T97,6)</f>
        <v>0</v>
      </c>
      <c r="I94" s="100">
        <f>ROUND($R98*$S98*T98,6)</f>
        <v>0</v>
      </c>
      <c r="J94" s="46"/>
      <c r="K94" s="17"/>
      <c r="L94" s="17"/>
      <c r="M94" s="150">
        <f>IF('Cumulative Budget Request '!L93='Member B'!$L$1,'Cumulative Budget Request '!M93,0)</f>
        <v>0</v>
      </c>
      <c r="N94" s="230">
        <f>ROUND(M94/12,2)</f>
        <v>0</v>
      </c>
      <c r="O94" s="230">
        <f>IF('Cumulative Budget Request '!L93='Member B'!$L$1,'Cumulative Budget Request '!O93,0)</f>
        <v>0</v>
      </c>
      <c r="P94" s="224">
        <f>IF('Cumulative Budget Request '!L93='Member B'!$L$1,'Cumulative Budget Request '!P93,0)</f>
        <v>0</v>
      </c>
      <c r="Q94" s="227">
        <f>IF('Cumulative Budget Request '!L93='Member B'!$L$1,'Cumulative Budget Request '!Q93,0)</f>
        <v>0</v>
      </c>
      <c r="R94" s="228">
        <f>IF('Cumulative Budget Request '!L93='Member B'!$L$1,'Cumulative Budget Request '!R93,0)</f>
        <v>0</v>
      </c>
      <c r="S94" s="76">
        <f>IF('Cumulative Budget Request '!L93='Member B'!$L$1,'Cumulative Budget Request '!S93,0)</f>
        <v>0</v>
      </c>
      <c r="T94" s="227">
        <f>IF('Cumulative Budget Request '!L93='Member B'!$L$1,'Cumulative Budget Request '!T93,0)</f>
        <v>0</v>
      </c>
      <c r="U94" s="369">
        <f>IFERROR((E97+E98)/E96,0)</f>
        <v>0</v>
      </c>
      <c r="V94" s="369">
        <f t="shared" ref="V94:Y94" si="32">IFERROR((F97+F98)/F96,0)</f>
        <v>0</v>
      </c>
      <c r="W94" s="369">
        <f t="shared" si="32"/>
        <v>0</v>
      </c>
      <c r="X94" s="369">
        <f t="shared" si="32"/>
        <v>0</v>
      </c>
      <c r="Y94" s="369">
        <f t="shared" si="32"/>
        <v>0</v>
      </c>
    </row>
    <row r="95" spans="1:25">
      <c r="A95" s="842"/>
      <c r="B95" s="102"/>
      <c r="D95" s="34" t="s">
        <v>172</v>
      </c>
      <c r="E95" s="22">
        <f>T94</f>
        <v>0</v>
      </c>
      <c r="F95" s="22">
        <f>T95</f>
        <v>0</v>
      </c>
      <c r="G95" s="22">
        <f>T96</f>
        <v>0</v>
      </c>
      <c r="H95" s="22">
        <f>T97</f>
        <v>0</v>
      </c>
      <c r="I95" s="22">
        <f>T98</f>
        <v>0</v>
      </c>
      <c r="J95" s="46"/>
      <c r="K95" s="17"/>
      <c r="L95" s="17"/>
      <c r="M95" s="231"/>
      <c r="N95" s="230"/>
      <c r="O95" s="230"/>
      <c r="P95" s="230"/>
      <c r="Q95" s="227">
        <f>IF('Cumulative Budget Request '!L94='Member B'!$L$1,'Cumulative Budget Request '!Q94,0)</f>
        <v>0</v>
      </c>
      <c r="R95" s="228">
        <f>IF('Cumulative Budget Request '!L94='Member B'!$L$1,'Cumulative Budget Request '!R94,0)</f>
        <v>0</v>
      </c>
      <c r="S95" s="76">
        <f>IF('Cumulative Budget Request '!L94='Member B'!$L$1,'Cumulative Budget Request '!S94,0)</f>
        <v>0</v>
      </c>
      <c r="T95" s="227">
        <f>IF('Cumulative Budget Request '!L94='Member B'!$L$1,'Cumulative Budget Request '!T94,0)</f>
        <v>0</v>
      </c>
      <c r="U95" s="369"/>
      <c r="V95" s="369"/>
      <c r="W95" s="369"/>
      <c r="X95" s="369"/>
      <c r="Y95" s="369"/>
    </row>
    <row r="96" spans="1:25">
      <c r="A96" s="825"/>
      <c r="C96" s="100"/>
      <c r="D96" s="74" t="s">
        <v>15</v>
      </c>
      <c r="E96" s="57">
        <f>ROUND((N94+O94)*E94*Q94,0)</f>
        <v>0</v>
      </c>
      <c r="F96" s="57">
        <f>ROUND((N94+O94)*F94*Q94*Q95,0)</f>
        <v>0</v>
      </c>
      <c r="G96" s="57">
        <f>ROUND((N94+O94)*G94*Q94*Q95*Q96,0)</f>
        <v>0</v>
      </c>
      <c r="H96" s="57">
        <f>ROUND((N94+O94)*H94*Q94*Q95*Q96*Q97,0)</f>
        <v>0</v>
      </c>
      <c r="I96" s="57">
        <f>ROUND((N94+O94)*I94*Q94*Q95*Q96*Q97*Q98,0)</f>
        <v>0</v>
      </c>
      <c r="J96" s="172">
        <f>SUM(E96:I96)</f>
        <v>0</v>
      </c>
      <c r="M96" s="231"/>
      <c r="N96" s="63"/>
      <c r="O96" s="63"/>
      <c r="P96" s="63"/>
      <c r="Q96" s="227">
        <f>IF('Cumulative Budget Request '!L95='Member B'!$L$1,'Cumulative Budget Request '!Q95,0)</f>
        <v>0</v>
      </c>
      <c r="R96" s="228">
        <f>IF('Cumulative Budget Request '!L95='Member B'!$L$1,'Cumulative Budget Request '!R95,0)</f>
        <v>0</v>
      </c>
      <c r="S96" s="76">
        <f>IF('Cumulative Budget Request '!L95='Member B'!$L$1,'Cumulative Budget Request '!S95,0)</f>
        <v>0</v>
      </c>
      <c r="T96" s="227">
        <f>IF('Cumulative Budget Request '!L95='Member B'!$L$1,'Cumulative Budget Request '!T95,0)</f>
        <v>0</v>
      </c>
      <c r="U96" s="369"/>
      <c r="V96" s="369"/>
      <c r="W96" s="369"/>
      <c r="X96" s="369"/>
      <c r="Y96" s="369"/>
    </row>
    <row r="97" spans="1:25">
      <c r="A97" s="825"/>
      <c r="B97" s="93"/>
      <c r="C97" s="100"/>
      <c r="D97" s="74" t="s">
        <v>30</v>
      </c>
      <c r="E97" s="57">
        <f>IFERROR(IF((ROUND(E96*$Q$2,0) + ROUND($Q$3*E94,0))/E96 &gt; 35%, ROUND(E96*$Q$7,0), ROUND(E96*$Q$2,0)),0)</f>
        <v>0</v>
      </c>
      <c r="F97" s="57">
        <f t="shared" ref="F97:I97" si="33">IFERROR(IF((ROUND(F96*$Q$2,0) + ROUND($Q$3*F94,0))/F96 &gt; 35%, ROUND(F96*$Q$7,0), ROUND(F96*$Q$2,0)),0)</f>
        <v>0</v>
      </c>
      <c r="G97" s="57">
        <f t="shared" si="33"/>
        <v>0</v>
      </c>
      <c r="H97" s="57">
        <f t="shared" si="33"/>
        <v>0</v>
      </c>
      <c r="I97" s="57">
        <f t="shared" si="33"/>
        <v>0</v>
      </c>
      <c r="J97" s="172">
        <f>SUM(E97:I97)</f>
        <v>0</v>
      </c>
      <c r="M97" s="231"/>
      <c r="N97" s="63"/>
      <c r="O97" s="63"/>
      <c r="P97" s="63"/>
      <c r="Q97" s="227">
        <f>IF('Cumulative Budget Request '!L96='Member B'!$L$1,'Cumulative Budget Request '!Q96,0)</f>
        <v>0</v>
      </c>
      <c r="R97" s="228">
        <f>IF('Cumulative Budget Request '!L96='Member B'!$L$1,'Cumulative Budget Request '!R96,0)</f>
        <v>0</v>
      </c>
      <c r="S97" s="76">
        <f>IF('Cumulative Budget Request '!L96='Member B'!$L$1,'Cumulative Budget Request '!S96,0)</f>
        <v>0</v>
      </c>
      <c r="T97" s="227">
        <f>IF('Cumulative Budget Request '!L96='Member B'!$L$1,'Cumulative Budget Request '!T96,0)</f>
        <v>0</v>
      </c>
      <c r="U97" s="369"/>
      <c r="V97" s="369"/>
      <c r="W97" s="369"/>
      <c r="X97" s="369"/>
      <c r="Y97" s="369"/>
    </row>
    <row r="98" spans="1:25" ht="15">
      <c r="A98" s="825"/>
      <c r="B98" s="93"/>
      <c r="C98" s="100"/>
      <c r="D98" s="74" t="s">
        <v>29</v>
      </c>
      <c r="E98" s="184">
        <f>IFERROR(IF((ROUND(E96*$Q$2,0) + ROUND($Q$3*E94,0))/E96 &gt; 35%, 0, ROUND(E94*$Q$3,0)),0)</f>
        <v>0</v>
      </c>
      <c r="F98" s="184">
        <f t="shared" ref="F98:I98" si="34">IFERROR(IF((ROUND(F96*$Q$2,0) + ROUND($Q$3*F94,0))/F96 &gt; 35%, 0, ROUND(F94*$Q$3,0)),0)</f>
        <v>0</v>
      </c>
      <c r="G98" s="184">
        <f t="shared" si="34"/>
        <v>0</v>
      </c>
      <c r="H98" s="184">
        <f t="shared" si="34"/>
        <v>0</v>
      </c>
      <c r="I98" s="184">
        <f t="shared" si="34"/>
        <v>0</v>
      </c>
      <c r="J98" s="181">
        <f>SUM(E98:I98)</f>
        <v>0</v>
      </c>
      <c r="M98" s="231"/>
      <c r="N98" s="63"/>
      <c r="O98" s="63"/>
      <c r="P98" s="63"/>
      <c r="Q98" s="227">
        <f>IF('Cumulative Budget Request '!L97='Member B'!$L$1,'Cumulative Budget Request '!Q97,0)</f>
        <v>0</v>
      </c>
      <c r="R98" s="228">
        <f>IF('Cumulative Budget Request '!L97='Member B'!$L$1,'Cumulative Budget Request '!R97,0)</f>
        <v>0</v>
      </c>
      <c r="S98" s="76">
        <f>IF('Cumulative Budget Request '!L97='Member B'!$L$1,'Cumulative Budget Request '!S97,0)</f>
        <v>0</v>
      </c>
      <c r="T98" s="227">
        <f>IF('Cumulative Budget Request '!L97='Member B'!$L$1,'Cumulative Budget Request '!T97,0)</f>
        <v>0</v>
      </c>
      <c r="U98" s="369"/>
      <c r="V98" s="369"/>
      <c r="W98" s="369"/>
      <c r="X98" s="369"/>
      <c r="Y98" s="369"/>
    </row>
    <row r="99" spans="1:25">
      <c r="A99" s="825"/>
      <c r="B99" s="93"/>
      <c r="C99" s="100"/>
      <c r="D99" s="77" t="s">
        <v>171</v>
      </c>
      <c r="E99" s="185">
        <f>SUM(E97:E98)</f>
        <v>0</v>
      </c>
      <c r="F99" s="185">
        <f t="shared" ref="F99:I99" si="35">SUM(F97:F98)</f>
        <v>0</v>
      </c>
      <c r="G99" s="185">
        <f t="shared" si="35"/>
        <v>0</v>
      </c>
      <c r="H99" s="185">
        <f t="shared" si="35"/>
        <v>0</v>
      </c>
      <c r="I99" s="185">
        <f t="shared" si="35"/>
        <v>0</v>
      </c>
      <c r="J99" s="186">
        <f>SUM(J97:J98)</f>
        <v>0</v>
      </c>
      <c r="M99" s="231"/>
      <c r="N99" s="63"/>
      <c r="O99" s="63"/>
      <c r="P99" s="63"/>
      <c r="Q99" s="74"/>
      <c r="R99" s="232"/>
      <c r="S99" s="76"/>
      <c r="T99" s="74"/>
      <c r="U99" s="371"/>
      <c r="V99" s="372"/>
      <c r="W99" s="370"/>
      <c r="X99" s="370"/>
      <c r="Y99" s="370"/>
    </row>
    <row r="100" spans="1:25">
      <c r="A100" s="842"/>
      <c r="C100" s="100"/>
      <c r="D100" s="74"/>
      <c r="E100" s="17"/>
      <c r="F100" s="17"/>
      <c r="G100" s="17"/>
      <c r="H100" s="17"/>
      <c r="I100" s="17"/>
      <c r="J100" s="26"/>
      <c r="M100" s="231"/>
      <c r="N100" s="63"/>
      <c r="O100" s="63"/>
      <c r="P100" s="63"/>
      <c r="Q100" s="34"/>
      <c r="R100" s="63"/>
      <c r="S100" s="34"/>
      <c r="T100" s="229"/>
      <c r="U100" s="373"/>
      <c r="V100" s="373"/>
      <c r="W100" s="373"/>
      <c r="X100" s="373"/>
      <c r="Y100" s="373"/>
    </row>
    <row r="101" spans="1:25">
      <c r="A101" s="841">
        <f>IF('Cumulative Budget Request '!L100='Member B'!$L$1,'Cumulative Budget Request '!A100,0)</f>
        <v>0</v>
      </c>
      <c r="B101" s="15"/>
      <c r="D101" s="34" t="s">
        <v>121</v>
      </c>
      <c r="E101" s="100">
        <f>ROUND($R101*$S101*T101,6)</f>
        <v>0</v>
      </c>
      <c r="F101" s="100">
        <f>ROUND($R102*$S102*T102,6)</f>
        <v>0</v>
      </c>
      <c r="G101" s="100">
        <f>ROUND($R103*$S103*T103,6)</f>
        <v>0</v>
      </c>
      <c r="H101" s="100">
        <f>ROUND($R104*$S104*T104,6)</f>
        <v>0</v>
      </c>
      <c r="I101" s="100">
        <f>ROUND($R105*$S105*T105,6)</f>
        <v>0</v>
      </c>
      <c r="J101" s="46"/>
      <c r="M101" s="150">
        <f>IF('Cumulative Budget Request '!L100='Member B'!$L$1,'Cumulative Budget Request '!M100,0)</f>
        <v>0</v>
      </c>
      <c r="N101" s="230">
        <f>ROUND(M101/12,2)</f>
        <v>0</v>
      </c>
      <c r="O101" s="230">
        <f>IF('Cumulative Budget Request '!L100='Member B'!$L$1,'Cumulative Budget Request '!O100,0)</f>
        <v>0</v>
      </c>
      <c r="P101" s="224">
        <f>IF('Cumulative Budget Request '!L100='Member B'!$L$1,'Cumulative Budget Request '!P100,0)</f>
        <v>0</v>
      </c>
      <c r="Q101" s="227">
        <f>IF('Cumulative Budget Request '!L100='Member B'!$L$1,'Cumulative Budget Request '!Q100,0)</f>
        <v>0</v>
      </c>
      <c r="R101" s="228">
        <f>IF('Cumulative Budget Request '!L100='Member B'!$L$1,'Cumulative Budget Request '!R100,0)</f>
        <v>0</v>
      </c>
      <c r="S101" s="76">
        <f>IF('Cumulative Budget Request '!L100='Member B'!$L$1,'Cumulative Budget Request '!S100,0)</f>
        <v>0</v>
      </c>
      <c r="T101" s="227">
        <f>IF('Cumulative Budget Request '!L100='Member B'!$L$1,'Cumulative Budget Request '!T100,0)</f>
        <v>0</v>
      </c>
      <c r="U101" s="369">
        <f>IFERROR((E104+E105)/E103,0)</f>
        <v>0</v>
      </c>
      <c r="V101" s="369">
        <f t="shared" ref="V101:Y101" si="36">IFERROR((F104+F105)/F103,0)</f>
        <v>0</v>
      </c>
      <c r="W101" s="369">
        <f t="shared" si="36"/>
        <v>0</v>
      </c>
      <c r="X101" s="369">
        <f t="shared" si="36"/>
        <v>0</v>
      </c>
      <c r="Y101" s="369">
        <f t="shared" si="36"/>
        <v>0</v>
      </c>
    </row>
    <row r="102" spans="1:25">
      <c r="A102" s="842"/>
      <c r="B102" s="102"/>
      <c r="D102" s="34" t="s">
        <v>172</v>
      </c>
      <c r="E102" s="22">
        <f>T101</f>
        <v>0</v>
      </c>
      <c r="F102" s="22">
        <f>T102</f>
        <v>0</v>
      </c>
      <c r="G102" s="22">
        <f>T103</f>
        <v>0</v>
      </c>
      <c r="H102" s="22">
        <f>T104</f>
        <v>0</v>
      </c>
      <c r="I102" s="22">
        <f>T105</f>
        <v>0</v>
      </c>
      <c r="J102" s="46"/>
      <c r="M102" s="231"/>
      <c r="N102" s="230"/>
      <c r="O102" s="230"/>
      <c r="P102" s="230"/>
      <c r="Q102" s="227">
        <f>IF('Cumulative Budget Request '!L101='Member B'!$L$1,'Cumulative Budget Request '!Q101,0)</f>
        <v>0</v>
      </c>
      <c r="R102" s="228">
        <f>IF('Cumulative Budget Request '!L101='Member B'!$L$1,'Cumulative Budget Request '!R101,0)</f>
        <v>0</v>
      </c>
      <c r="S102" s="76">
        <f>IF('Cumulative Budget Request '!L101='Member B'!$L$1,'Cumulative Budget Request '!S101,0)</f>
        <v>0</v>
      </c>
      <c r="T102" s="227">
        <f>IF('Cumulative Budget Request '!L101='Member B'!$L$1,'Cumulative Budget Request '!T101,0)</f>
        <v>0</v>
      </c>
      <c r="U102" s="369"/>
      <c r="V102" s="369"/>
      <c r="W102" s="369"/>
      <c r="X102" s="369"/>
      <c r="Y102" s="369"/>
    </row>
    <row r="103" spans="1:25">
      <c r="A103" s="825"/>
      <c r="B103" s="93"/>
      <c r="C103" s="100"/>
      <c r="D103" s="74" t="s">
        <v>15</v>
      </c>
      <c r="E103" s="57">
        <f>ROUND((N101+O101)*E101*Q101,0)</f>
        <v>0</v>
      </c>
      <c r="F103" s="57">
        <f>ROUND((N101+O101)*F101*Q101*Q102,0)</f>
        <v>0</v>
      </c>
      <c r="G103" s="57">
        <f>ROUND((N101+O101)*G101*Q101*Q102*Q103,0)</f>
        <v>0</v>
      </c>
      <c r="H103" s="57">
        <f>ROUND((N101+O101)*H101*Q101*Q102*Q103*Q104,0)</f>
        <v>0</v>
      </c>
      <c r="I103" s="57">
        <f>ROUND((N101+O101)*I101*Q101*Q102*Q103*Q104*Q105,0)</f>
        <v>0</v>
      </c>
      <c r="J103" s="172">
        <f>SUM(E103:I103)</f>
        <v>0</v>
      </c>
      <c r="M103" s="231"/>
      <c r="N103" s="63"/>
      <c r="O103" s="63"/>
      <c r="P103" s="63"/>
      <c r="Q103" s="227">
        <f>IF('Cumulative Budget Request '!L102='Member B'!$L$1,'Cumulative Budget Request '!Q102,0)</f>
        <v>0</v>
      </c>
      <c r="R103" s="228">
        <f>IF('Cumulative Budget Request '!L102='Member B'!$L$1,'Cumulative Budget Request '!R102,0)</f>
        <v>0</v>
      </c>
      <c r="S103" s="76">
        <f>IF('Cumulative Budget Request '!L102='Member B'!$L$1,'Cumulative Budget Request '!S102,0)</f>
        <v>0</v>
      </c>
      <c r="T103" s="227">
        <f>IF('Cumulative Budget Request '!L102='Member B'!$L$1,'Cumulative Budget Request '!T102,0)</f>
        <v>0</v>
      </c>
      <c r="U103" s="369"/>
      <c r="V103" s="369"/>
      <c r="W103" s="369"/>
      <c r="X103" s="369"/>
      <c r="Y103" s="369"/>
    </row>
    <row r="104" spans="1:25">
      <c r="A104" s="825"/>
      <c r="B104" s="93"/>
      <c r="C104" s="100"/>
      <c r="D104" s="74" t="s">
        <v>30</v>
      </c>
      <c r="E104" s="57">
        <f>IFERROR(IF((ROUND(E103*$Q$2,0) + ROUND($Q$3*E101,0))/E103 &gt; 35%, ROUND(E103*$Q$7,0), ROUND(E103*$Q$2,0)),0)</f>
        <v>0</v>
      </c>
      <c r="F104" s="57">
        <f t="shared" ref="F104:I104" si="37">IFERROR(IF((ROUND(F103*$Q$2,0) + ROUND($Q$3*F101,0))/F103 &gt; 35%, ROUND(F103*$Q$7,0), ROUND(F103*$Q$2,0)),0)</f>
        <v>0</v>
      </c>
      <c r="G104" s="57">
        <f t="shared" si="37"/>
        <v>0</v>
      </c>
      <c r="H104" s="57">
        <f t="shared" si="37"/>
        <v>0</v>
      </c>
      <c r="I104" s="57">
        <f t="shared" si="37"/>
        <v>0</v>
      </c>
      <c r="J104" s="172">
        <f>SUM(E104:I104)</f>
        <v>0</v>
      </c>
      <c r="M104" s="231"/>
      <c r="N104" s="63"/>
      <c r="O104" s="63"/>
      <c r="P104" s="63"/>
      <c r="Q104" s="227">
        <f>IF('Cumulative Budget Request '!L103='Member B'!$L$1,'Cumulative Budget Request '!Q103,0)</f>
        <v>0</v>
      </c>
      <c r="R104" s="228">
        <f>IF('Cumulative Budget Request '!L103='Member B'!$L$1,'Cumulative Budget Request '!R103,0)</f>
        <v>0</v>
      </c>
      <c r="S104" s="76">
        <f>IF('Cumulative Budget Request '!L103='Member B'!$L$1,'Cumulative Budget Request '!S103,0)</f>
        <v>0</v>
      </c>
      <c r="T104" s="227">
        <f>IF('Cumulative Budget Request '!L103='Member B'!$L$1,'Cumulative Budget Request '!T103,0)</f>
        <v>0</v>
      </c>
      <c r="U104" s="369"/>
      <c r="V104" s="369"/>
      <c r="W104" s="369"/>
      <c r="X104" s="369"/>
      <c r="Y104" s="369"/>
    </row>
    <row r="105" spans="1:25" ht="15">
      <c r="A105" s="825"/>
      <c r="B105" s="93"/>
      <c r="C105" s="100"/>
      <c r="D105" s="74" t="s">
        <v>29</v>
      </c>
      <c r="E105" s="184">
        <f>IFERROR(IF((ROUND(E103*$Q$2,0) + ROUND($Q$3*E101,0))/E103 &gt; 35%, 0, ROUND(E101*$Q$3,0)),0)</f>
        <v>0</v>
      </c>
      <c r="F105" s="184">
        <f t="shared" ref="F105:I105" si="38">IFERROR(IF((ROUND(F103*$Q$2,0) + ROUND($Q$3*F101,0))/F103 &gt; 35%, 0, ROUND(F101*$Q$3,0)),0)</f>
        <v>0</v>
      </c>
      <c r="G105" s="184">
        <f t="shared" si="38"/>
        <v>0</v>
      </c>
      <c r="H105" s="184">
        <f t="shared" si="38"/>
        <v>0</v>
      </c>
      <c r="I105" s="184">
        <f t="shared" si="38"/>
        <v>0</v>
      </c>
      <c r="J105" s="181">
        <f>SUM(E105:I105)</f>
        <v>0</v>
      </c>
      <c r="M105" s="231"/>
      <c r="N105" s="63"/>
      <c r="O105" s="63"/>
      <c r="P105" s="63"/>
      <c r="Q105" s="227">
        <f>IF('Cumulative Budget Request '!L104='Member B'!$L$1,'Cumulative Budget Request '!Q104,0)</f>
        <v>0</v>
      </c>
      <c r="R105" s="228">
        <f>IF('Cumulative Budget Request '!L104='Member B'!$L$1,'Cumulative Budget Request '!R104,0)</f>
        <v>0</v>
      </c>
      <c r="S105" s="76">
        <f>IF('Cumulative Budget Request '!L104='Member B'!$L$1,'Cumulative Budget Request '!S104,0)</f>
        <v>0</v>
      </c>
      <c r="T105" s="227">
        <f>IF('Cumulative Budget Request '!L104='Member B'!$L$1,'Cumulative Budget Request '!T104,0)</f>
        <v>0</v>
      </c>
      <c r="U105" s="369"/>
      <c r="V105" s="369"/>
      <c r="W105" s="369"/>
      <c r="X105" s="369"/>
      <c r="Y105" s="369"/>
    </row>
    <row r="106" spans="1:25">
      <c r="A106" s="825"/>
      <c r="B106" s="93"/>
      <c r="C106" s="100"/>
      <c r="D106" s="77" t="s">
        <v>171</v>
      </c>
      <c r="E106" s="185">
        <f>SUM(E104:E105)</f>
        <v>0</v>
      </c>
      <c r="F106" s="185">
        <f t="shared" ref="F106:I106" si="39">SUM(F104:F105)</f>
        <v>0</v>
      </c>
      <c r="G106" s="185">
        <f t="shared" si="39"/>
        <v>0</v>
      </c>
      <c r="H106" s="185">
        <f t="shared" si="39"/>
        <v>0</v>
      </c>
      <c r="I106" s="185">
        <f t="shared" si="39"/>
        <v>0</v>
      </c>
      <c r="J106" s="186">
        <f>SUM(J104:J105)</f>
        <v>0</v>
      </c>
      <c r="M106" s="231"/>
      <c r="N106" s="63"/>
      <c r="O106" s="63"/>
      <c r="P106" s="63"/>
      <c r="Q106" s="74"/>
      <c r="R106" s="232"/>
      <c r="S106" s="76"/>
      <c r="T106" s="74"/>
      <c r="U106" s="371"/>
      <c r="V106" s="372"/>
      <c r="W106" s="370"/>
      <c r="X106" s="370"/>
      <c r="Y106" s="370"/>
    </row>
    <row r="107" spans="1:25">
      <c r="A107" s="825"/>
      <c r="B107" s="93"/>
      <c r="C107" s="100"/>
      <c r="D107" s="74"/>
      <c r="E107" s="17"/>
      <c r="F107" s="17"/>
      <c r="G107" s="17"/>
      <c r="H107" s="17"/>
      <c r="I107" s="17"/>
      <c r="J107" s="26"/>
      <c r="M107" s="231"/>
      <c r="N107" s="63"/>
      <c r="O107" s="63"/>
      <c r="P107" s="63"/>
      <c r="Q107" s="34"/>
      <c r="R107" s="63"/>
      <c r="S107" s="34"/>
      <c r="T107" s="229"/>
      <c r="U107" s="373"/>
      <c r="V107" s="373"/>
      <c r="W107" s="373"/>
      <c r="X107" s="373"/>
      <c r="Y107" s="373"/>
    </row>
    <row r="108" spans="1:25">
      <c r="A108" s="841">
        <f>IF('Cumulative Budget Request '!L107='Member B'!$L$1,'Cumulative Budget Request '!A107,0)</f>
        <v>0</v>
      </c>
      <c r="B108" s="15"/>
      <c r="D108" s="34" t="s">
        <v>121</v>
      </c>
      <c r="E108" s="100">
        <f>ROUND($R108*$S108*T108,6)</f>
        <v>0</v>
      </c>
      <c r="F108" s="100">
        <f>ROUND($R109*$S109*T109,6)</f>
        <v>0</v>
      </c>
      <c r="G108" s="100">
        <f>ROUND($R110*$S110*T110,6)</f>
        <v>0</v>
      </c>
      <c r="H108" s="100">
        <f>ROUND($R111*$S111*T111,6)</f>
        <v>0</v>
      </c>
      <c r="I108" s="100">
        <f>ROUND($R112*$S112*T112,6)</f>
        <v>0</v>
      </c>
      <c r="J108" s="46"/>
      <c r="M108" s="150">
        <f>IF('Cumulative Budget Request '!L107='Member B'!$L$1,'Cumulative Budget Request '!M107,0)</f>
        <v>0</v>
      </c>
      <c r="N108" s="230">
        <f>ROUND(M108/12,2)</f>
        <v>0</v>
      </c>
      <c r="O108" s="230">
        <f>IF('Cumulative Budget Request '!L107='Member B'!$L$1,'Cumulative Budget Request '!O107,0)</f>
        <v>0</v>
      </c>
      <c r="P108" s="224">
        <f>IF('Cumulative Budget Request '!L107='Member B'!$L$1,'Cumulative Budget Request '!P107,0)</f>
        <v>0</v>
      </c>
      <c r="Q108" s="227">
        <f>IF('Cumulative Budget Request '!L107='Member B'!$L$1,'Cumulative Budget Request '!Q107,0)</f>
        <v>0</v>
      </c>
      <c r="R108" s="228">
        <f>IF('Cumulative Budget Request '!L107='Member B'!$L$1,'Cumulative Budget Request '!R107,0)</f>
        <v>0</v>
      </c>
      <c r="S108" s="76">
        <f>IF('Cumulative Budget Request '!L107='Member B'!$L$1,'Cumulative Budget Request '!S107,0)</f>
        <v>0</v>
      </c>
      <c r="T108" s="227">
        <f>IF('Cumulative Budget Request '!L107='Member B'!$L$1,'Cumulative Budget Request '!T107,0)</f>
        <v>0</v>
      </c>
      <c r="U108" s="369">
        <f>IFERROR((E111+E112)/E110,0)</f>
        <v>0</v>
      </c>
      <c r="V108" s="369">
        <f t="shared" ref="V108:Y108" si="40">IFERROR((F111+F112)/F110,0)</f>
        <v>0</v>
      </c>
      <c r="W108" s="369">
        <f t="shared" si="40"/>
        <v>0</v>
      </c>
      <c r="X108" s="369">
        <f t="shared" si="40"/>
        <v>0</v>
      </c>
      <c r="Y108" s="369">
        <f t="shared" si="40"/>
        <v>0</v>
      </c>
    </row>
    <row r="109" spans="1:25">
      <c r="A109" s="842"/>
      <c r="B109" s="102"/>
      <c r="D109" s="34" t="s">
        <v>172</v>
      </c>
      <c r="E109" s="22">
        <f>T108</f>
        <v>0</v>
      </c>
      <c r="F109" s="22">
        <f>T109</f>
        <v>0</v>
      </c>
      <c r="G109" s="22">
        <f>T110</f>
        <v>0</v>
      </c>
      <c r="H109" s="22">
        <f>T111</f>
        <v>0</v>
      </c>
      <c r="I109" s="22">
        <f>T112</f>
        <v>0</v>
      </c>
      <c r="J109" s="46"/>
      <c r="M109" s="231"/>
      <c r="N109" s="230"/>
      <c r="O109" s="230"/>
      <c r="P109" s="230"/>
      <c r="Q109" s="227">
        <f>IF('Cumulative Budget Request '!L108='Member B'!$L$1,'Cumulative Budget Request '!Q108,0)</f>
        <v>0</v>
      </c>
      <c r="R109" s="228">
        <f>IF('Cumulative Budget Request '!L108='Member B'!$L$1,'Cumulative Budget Request '!R108,0)</f>
        <v>0</v>
      </c>
      <c r="S109" s="76">
        <f>IF('Cumulative Budget Request '!L108='Member B'!$L$1,'Cumulative Budget Request '!S108,0)</f>
        <v>0</v>
      </c>
      <c r="T109" s="227">
        <f>IF('Cumulative Budget Request '!L108='Member B'!$L$1,'Cumulative Budget Request '!T108,0)</f>
        <v>0</v>
      </c>
      <c r="U109" s="369"/>
      <c r="V109" s="369"/>
      <c r="W109" s="369"/>
      <c r="X109" s="369"/>
      <c r="Y109" s="369"/>
    </row>
    <row r="110" spans="1:25">
      <c r="A110" s="10"/>
      <c r="B110" s="93"/>
      <c r="C110" s="100"/>
      <c r="D110" s="74" t="s">
        <v>15</v>
      </c>
      <c r="E110" s="57">
        <f>ROUND((N108+O108)*E108*Q108,0)</f>
        <v>0</v>
      </c>
      <c r="F110" s="57">
        <f>ROUND((N108+O108)*F108*Q108*Q109,0)</f>
        <v>0</v>
      </c>
      <c r="G110" s="57">
        <f>ROUND((N108+O108)*G108*Q108*Q109*Q110,0)</f>
        <v>0</v>
      </c>
      <c r="H110" s="57">
        <f>ROUND((N108+O108)*H108*Q108*Q109*Q110*Q111,0)</f>
        <v>0</v>
      </c>
      <c r="I110" s="57">
        <f>ROUND((N108+O108)*I108*Q108*Q109*Q110*Q111*Q112,0)</f>
        <v>0</v>
      </c>
      <c r="J110" s="172">
        <f>SUM(E110:I110)</f>
        <v>0</v>
      </c>
      <c r="M110" s="231"/>
      <c r="N110" s="63"/>
      <c r="O110" s="63"/>
      <c r="P110" s="63"/>
      <c r="Q110" s="227">
        <f>IF('Cumulative Budget Request '!L109='Member B'!$L$1,'Cumulative Budget Request '!Q109,0)</f>
        <v>0</v>
      </c>
      <c r="R110" s="228">
        <f>IF('Cumulative Budget Request '!L109='Member B'!$L$1,'Cumulative Budget Request '!R109,0)</f>
        <v>0</v>
      </c>
      <c r="S110" s="76">
        <f>IF('Cumulative Budget Request '!L109='Member B'!$L$1,'Cumulative Budget Request '!S109,0)</f>
        <v>0</v>
      </c>
      <c r="T110" s="227">
        <f>IF('Cumulative Budget Request '!L109='Member B'!$L$1,'Cumulative Budget Request '!T109,0)</f>
        <v>0</v>
      </c>
      <c r="U110" s="370"/>
      <c r="V110" s="370"/>
      <c r="W110" s="370"/>
      <c r="X110" s="370"/>
      <c r="Y110" s="370"/>
    </row>
    <row r="111" spans="1:25">
      <c r="A111" s="10"/>
      <c r="B111" s="93"/>
      <c r="C111" s="100"/>
      <c r="D111" s="74" t="s">
        <v>30</v>
      </c>
      <c r="E111" s="57">
        <f>IFERROR(IF((ROUND(E110*$Q$2,0) + ROUND($Q$3*E108,0))/E110 &gt; 35%, ROUND(E110*$Q$7,0), ROUND(E110*$Q$2,0)),0)</f>
        <v>0</v>
      </c>
      <c r="F111" s="57">
        <f t="shared" ref="F111:I111" si="41">IFERROR(IF((ROUND(F110*$Q$2,0) + ROUND($Q$3*F108,0))/F110 &gt; 35%, ROUND(F110*$Q$7,0), ROUND(F110*$Q$2,0)),0)</f>
        <v>0</v>
      </c>
      <c r="G111" s="57">
        <f t="shared" si="41"/>
        <v>0</v>
      </c>
      <c r="H111" s="57">
        <f t="shared" si="41"/>
        <v>0</v>
      </c>
      <c r="I111" s="57">
        <f t="shared" si="41"/>
        <v>0</v>
      </c>
      <c r="J111" s="172">
        <f>SUM(E111:I111)</f>
        <v>0</v>
      </c>
      <c r="M111" s="231"/>
      <c r="N111" s="63"/>
      <c r="O111" s="63"/>
      <c r="P111" s="63"/>
      <c r="Q111" s="227">
        <f>IF('Cumulative Budget Request '!L110='Member B'!$L$1,'Cumulative Budget Request '!Q110,0)</f>
        <v>0</v>
      </c>
      <c r="R111" s="228">
        <f>IF('Cumulative Budget Request '!L110='Member B'!$L$1,'Cumulative Budget Request '!R110,0)</f>
        <v>0</v>
      </c>
      <c r="S111" s="76">
        <f>IF('Cumulative Budget Request '!L110='Member B'!$L$1,'Cumulative Budget Request '!S110,0)</f>
        <v>0</v>
      </c>
      <c r="T111" s="227">
        <f>IF('Cumulative Budget Request '!L110='Member B'!$L$1,'Cumulative Budget Request '!T110,0)</f>
        <v>0</v>
      </c>
      <c r="U111" s="370"/>
      <c r="V111" s="370"/>
      <c r="W111" s="370"/>
      <c r="X111" s="370"/>
      <c r="Y111" s="370"/>
    </row>
    <row r="112" spans="1:25" ht="15">
      <c r="A112" s="10"/>
      <c r="B112" s="93"/>
      <c r="C112" s="100"/>
      <c r="D112" s="74" t="s">
        <v>29</v>
      </c>
      <c r="E112" s="184">
        <f>IFERROR(IF((ROUND(E110*$Q$2,0) + ROUND($Q$3*E108,0))/E110 &gt; 35%, 0, ROUND(E108*$Q$3,0)),0)</f>
        <v>0</v>
      </c>
      <c r="F112" s="184">
        <f t="shared" ref="F112:I112" si="42">IFERROR(IF((ROUND(F110*$Q$2,0) + ROUND($Q$3*F108,0))/F110 &gt; 35%, 0, ROUND(F108*$Q$3,0)),0)</f>
        <v>0</v>
      </c>
      <c r="G112" s="184">
        <f t="shared" si="42"/>
        <v>0</v>
      </c>
      <c r="H112" s="184">
        <f t="shared" si="42"/>
        <v>0</v>
      </c>
      <c r="I112" s="184">
        <f t="shared" si="42"/>
        <v>0</v>
      </c>
      <c r="J112" s="181">
        <f>SUM(E112:I112)</f>
        <v>0</v>
      </c>
      <c r="M112" s="231"/>
      <c r="N112" s="63"/>
      <c r="O112" s="63"/>
      <c r="P112" s="63"/>
      <c r="Q112" s="227">
        <f>IF('Cumulative Budget Request '!L111='Member B'!$L$1,'Cumulative Budget Request '!Q111,0)</f>
        <v>0</v>
      </c>
      <c r="R112" s="228">
        <f>IF('Cumulative Budget Request '!L111='Member B'!$L$1,'Cumulative Budget Request '!R111,0)</f>
        <v>0</v>
      </c>
      <c r="S112" s="76">
        <f>IF('Cumulative Budget Request '!L111='Member B'!$L$1,'Cumulative Budget Request '!S111,0)</f>
        <v>0</v>
      </c>
      <c r="T112" s="227">
        <f>IF('Cumulative Budget Request '!L111='Member B'!$L$1,'Cumulative Budget Request '!T111,0)</f>
        <v>0</v>
      </c>
      <c r="U112" s="369"/>
      <c r="V112" s="369"/>
      <c r="W112" s="369"/>
      <c r="X112" s="369"/>
      <c r="Y112" s="369"/>
    </row>
    <row r="113" spans="1:41">
      <c r="A113" s="10"/>
      <c r="B113" s="93"/>
      <c r="C113" s="100"/>
      <c r="D113" s="77" t="s">
        <v>171</v>
      </c>
      <c r="E113" s="185">
        <f>SUM(E111:E112)</f>
        <v>0</v>
      </c>
      <c r="F113" s="185">
        <f t="shared" ref="F113:I113" si="43">SUM(F111:F112)</f>
        <v>0</v>
      </c>
      <c r="G113" s="185">
        <f t="shared" si="43"/>
        <v>0</v>
      </c>
      <c r="H113" s="185">
        <f t="shared" si="43"/>
        <v>0</v>
      </c>
      <c r="I113" s="185">
        <f t="shared" si="43"/>
        <v>0</v>
      </c>
      <c r="J113" s="186">
        <f>SUM(J111:J112)</f>
        <v>0</v>
      </c>
      <c r="M113" s="19"/>
      <c r="N113" s="33"/>
      <c r="O113" s="33"/>
      <c r="P113" s="33"/>
      <c r="Q113" s="114"/>
      <c r="R113" s="115"/>
      <c r="S113" s="76"/>
      <c r="T113" s="114"/>
      <c r="U113" s="369"/>
      <c r="V113" s="369"/>
      <c r="W113" s="369"/>
      <c r="X113" s="369"/>
      <c r="Y113" s="369"/>
    </row>
    <row r="114" spans="1:41">
      <c r="A114" s="10"/>
      <c r="B114" s="93"/>
      <c r="C114" s="100"/>
      <c r="D114" s="74"/>
      <c r="E114" s="17"/>
      <c r="F114" s="17"/>
      <c r="G114" s="17"/>
      <c r="H114" s="17"/>
      <c r="I114" s="17"/>
      <c r="J114" s="26"/>
      <c r="M114" s="19"/>
      <c r="N114" s="33"/>
      <c r="O114" s="33"/>
      <c r="P114" s="33"/>
      <c r="Q114" s="114"/>
      <c r="R114" s="115"/>
      <c r="S114" s="76"/>
      <c r="T114" s="26"/>
      <c r="U114" s="369"/>
      <c r="V114" s="369"/>
      <c r="W114" s="369"/>
      <c r="X114" s="369"/>
      <c r="Y114" s="369"/>
    </row>
    <row r="115" spans="1:41">
      <c r="A115" s="10"/>
      <c r="C115" s="75"/>
      <c r="D115" s="75" t="s">
        <v>104</v>
      </c>
      <c r="E115" s="187">
        <f>SUMIF($D$93:$D$114,"Salary",E93:E114)</f>
        <v>0</v>
      </c>
      <c r="F115" s="187">
        <f t="shared" ref="F115:I115" si="44">SUMIF($D$93:$D$114,"Salary",F93:F114)</f>
        <v>0</v>
      </c>
      <c r="G115" s="187">
        <f t="shared" si="44"/>
        <v>0</v>
      </c>
      <c r="H115" s="187">
        <f t="shared" si="44"/>
        <v>0</v>
      </c>
      <c r="I115" s="187">
        <f t="shared" si="44"/>
        <v>0</v>
      </c>
      <c r="J115" s="188">
        <f>SUM(E115:I115)</f>
        <v>0</v>
      </c>
      <c r="M115" s="19"/>
      <c r="N115" s="94"/>
      <c r="O115" s="94"/>
      <c r="P115" s="94"/>
      <c r="Q115" s="47"/>
      <c r="R115" s="47"/>
      <c r="S115" s="47"/>
      <c r="T115" s="26"/>
      <c r="U115" s="369"/>
      <c r="V115" s="369"/>
      <c r="W115" s="369"/>
      <c r="X115" s="369"/>
      <c r="Y115" s="369"/>
      <c r="Z115" s="802"/>
      <c r="AA115" s="802"/>
      <c r="AB115" s="802"/>
      <c r="AC115" s="802"/>
      <c r="AD115" s="802"/>
      <c r="AE115" s="802"/>
      <c r="AF115" s="802"/>
      <c r="AG115" s="802"/>
      <c r="AH115" s="802"/>
      <c r="AI115" s="802"/>
      <c r="AJ115" s="802"/>
      <c r="AK115" s="802"/>
      <c r="AL115" s="802"/>
      <c r="AM115" s="802"/>
      <c r="AN115" s="802"/>
      <c r="AO115" s="802"/>
    </row>
    <row r="116" spans="1:41">
      <c r="A116" s="10"/>
      <c r="C116" s="75"/>
      <c r="D116" s="75" t="s">
        <v>105</v>
      </c>
      <c r="E116" s="189">
        <f>SUMIF($D$93:$D$114,"*Total Fringe",E93:E114)</f>
        <v>0</v>
      </c>
      <c r="F116" s="189">
        <f t="shared" ref="F116:I116" si="45">SUMIF($D$93:$D$114,"*Total Fringe",F93:F114)</f>
        <v>0</v>
      </c>
      <c r="G116" s="189">
        <f t="shared" si="45"/>
        <v>0</v>
      </c>
      <c r="H116" s="189">
        <f t="shared" si="45"/>
        <v>0</v>
      </c>
      <c r="I116" s="189">
        <f t="shared" si="45"/>
        <v>0</v>
      </c>
      <c r="J116" s="190">
        <f>SUM(E116:I116)</f>
        <v>0</v>
      </c>
      <c r="M116" s="58"/>
      <c r="N116" s="71"/>
      <c r="O116" s="71"/>
      <c r="P116" s="71"/>
      <c r="Q116" s="71"/>
      <c r="R116" s="71"/>
      <c r="S116" s="71"/>
      <c r="T116" s="71"/>
      <c r="U116" s="470"/>
      <c r="V116" s="470"/>
      <c r="W116" s="470"/>
      <c r="X116" s="470"/>
      <c r="Y116" s="814"/>
      <c r="Z116" s="816"/>
      <c r="AA116" s="816"/>
      <c r="AB116" s="816"/>
      <c r="AC116" s="816"/>
      <c r="AD116" s="816"/>
      <c r="AE116" s="816"/>
      <c r="AF116" s="816"/>
      <c r="AG116" s="802"/>
      <c r="AH116" s="849"/>
      <c r="AI116" s="849"/>
      <c r="AJ116" s="849"/>
      <c r="AK116" s="849"/>
      <c r="AL116" s="849"/>
      <c r="AM116" s="849"/>
      <c r="AN116" s="849"/>
      <c r="AO116" s="849"/>
    </row>
    <row r="117" spans="1:41">
      <c r="A117" s="10"/>
      <c r="C117" s="75"/>
      <c r="D117" s="75" t="s">
        <v>348</v>
      </c>
      <c r="E117" s="529">
        <f>SUMIF($D$94:$D$113,"*Person Months",E94:E113)</f>
        <v>0</v>
      </c>
      <c r="F117" s="529">
        <f t="shared" ref="F117:I117" si="46">SUMIF($D$94:$D$113,"*Person Months",F94:F113)</f>
        <v>0</v>
      </c>
      <c r="G117" s="529">
        <f t="shared" si="46"/>
        <v>0</v>
      </c>
      <c r="H117" s="529">
        <f t="shared" si="46"/>
        <v>0</v>
      </c>
      <c r="I117" s="529">
        <f t="shared" si="46"/>
        <v>0</v>
      </c>
      <c r="J117" s="190"/>
      <c r="M117" s="58"/>
      <c r="N117" s="71"/>
      <c r="O117" s="71"/>
      <c r="P117" s="71"/>
      <c r="Q117" s="71"/>
      <c r="R117" s="71"/>
      <c r="S117" s="71"/>
      <c r="T117" s="71"/>
      <c r="U117" s="470"/>
      <c r="V117" s="470"/>
      <c r="W117" s="470"/>
      <c r="X117" s="470"/>
      <c r="Y117" s="814"/>
      <c r="Z117" s="816"/>
      <c r="AA117" s="816"/>
      <c r="AB117" s="816"/>
      <c r="AC117" s="816"/>
      <c r="AD117" s="816"/>
      <c r="AE117" s="816"/>
      <c r="AF117" s="816"/>
      <c r="AG117" s="802"/>
      <c r="AH117" s="804"/>
      <c r="AI117" s="804"/>
      <c r="AJ117" s="804"/>
      <c r="AK117" s="804"/>
      <c r="AL117" s="804"/>
      <c r="AM117" s="804"/>
      <c r="AN117" s="804"/>
      <c r="AO117" s="804"/>
    </row>
    <row r="118" spans="1:41">
      <c r="A118" s="10"/>
      <c r="C118" s="75"/>
      <c r="D118" s="75" t="s">
        <v>349</v>
      </c>
      <c r="E118" s="72">
        <f>SUMIF($D$94:$D$113,"*# of Persons",E94:E113)</f>
        <v>0</v>
      </c>
      <c r="F118" s="72">
        <f t="shared" ref="F118:I118" si="47">SUMIF($D$94:$D$113,"*# of Persons",F94:F113)</f>
        <v>0</v>
      </c>
      <c r="G118" s="72">
        <f t="shared" si="47"/>
        <v>0</v>
      </c>
      <c r="H118" s="72">
        <f t="shared" si="47"/>
        <v>0</v>
      </c>
      <c r="I118" s="72">
        <f t="shared" si="47"/>
        <v>0</v>
      </c>
      <c r="J118" s="190"/>
      <c r="M118" s="58"/>
      <c r="N118" s="71"/>
      <c r="O118" s="71"/>
      <c r="P118" s="71"/>
      <c r="Q118" s="71"/>
      <c r="R118" s="71"/>
      <c r="S118" s="71"/>
      <c r="T118" s="71"/>
      <c r="U118" s="470"/>
      <c r="V118" s="470"/>
      <c r="W118" s="470"/>
      <c r="X118" s="470"/>
      <c r="Y118" s="814"/>
      <c r="Z118" s="816"/>
      <c r="AA118" s="816"/>
      <c r="AB118" s="816"/>
      <c r="AC118" s="816"/>
      <c r="AD118" s="816"/>
      <c r="AE118" s="816"/>
      <c r="AF118" s="816"/>
      <c r="AG118" s="802"/>
      <c r="AH118" s="804"/>
      <c r="AI118" s="804"/>
      <c r="AJ118" s="804"/>
      <c r="AK118" s="804"/>
      <c r="AL118" s="804"/>
      <c r="AM118" s="804"/>
      <c r="AN118" s="804"/>
      <c r="AO118" s="804"/>
    </row>
    <row r="119" spans="1:41">
      <c r="A119" s="717" t="s">
        <v>494</v>
      </c>
      <c r="B119" s="717"/>
      <c r="C119" s="717"/>
      <c r="D119" s="717"/>
      <c r="E119" s="717"/>
      <c r="F119" s="717"/>
      <c r="G119" s="717"/>
      <c r="H119" s="717"/>
      <c r="I119" s="717"/>
      <c r="J119" s="717"/>
      <c r="M119" s="58" t="s">
        <v>118</v>
      </c>
      <c r="N119" s="71" t="s">
        <v>80</v>
      </c>
      <c r="O119" s="71" t="s">
        <v>108</v>
      </c>
      <c r="P119" s="71" t="s">
        <v>18</v>
      </c>
      <c r="Q119" s="71"/>
      <c r="R119" s="71" t="s">
        <v>169</v>
      </c>
      <c r="S119" s="71"/>
      <c r="T119" s="71"/>
      <c r="U119" s="470" t="s">
        <v>116</v>
      </c>
      <c r="V119" s="470"/>
      <c r="W119" s="470"/>
      <c r="X119" s="470"/>
      <c r="Y119" s="814"/>
      <c r="Z119" s="816"/>
      <c r="AA119" s="816"/>
      <c r="AB119" s="816"/>
      <c r="AC119" s="816"/>
      <c r="AD119" s="816"/>
      <c r="AE119" s="816"/>
      <c r="AF119" s="816"/>
      <c r="AG119" s="802"/>
      <c r="AH119" s="804"/>
      <c r="AI119" s="804"/>
      <c r="AJ119" s="804"/>
      <c r="AK119" s="804"/>
      <c r="AL119" s="804"/>
      <c r="AM119" s="804"/>
      <c r="AN119" s="804"/>
      <c r="AO119" s="804"/>
    </row>
    <row r="120" spans="1:41">
      <c r="A120" s="58" t="s">
        <v>61</v>
      </c>
      <c r="B120" s="816" t="s">
        <v>395</v>
      </c>
      <c r="C120" s="846" t="s">
        <v>396</v>
      </c>
      <c r="D120" s="169"/>
      <c r="E120" s="18" t="str">
        <f>E11</f>
        <v>Year 1</v>
      </c>
      <c r="F120" s="18" t="str">
        <f>F11</f>
        <v>Year 2</v>
      </c>
      <c r="G120" s="18" t="str">
        <f>G11</f>
        <v>Year 3</v>
      </c>
      <c r="H120" s="18" t="str">
        <f>H11</f>
        <v>Year 4</v>
      </c>
      <c r="I120" s="18" t="str">
        <f>I11</f>
        <v>Year 5</v>
      </c>
      <c r="J120" s="46" t="s">
        <v>1</v>
      </c>
      <c r="M120" s="92" t="s">
        <v>117</v>
      </c>
      <c r="N120" s="46" t="s">
        <v>15</v>
      </c>
      <c r="O120" s="46" t="s">
        <v>109</v>
      </c>
      <c r="P120" s="46" t="s">
        <v>111</v>
      </c>
      <c r="Q120" s="46" t="s">
        <v>101</v>
      </c>
      <c r="R120" s="46" t="s">
        <v>170</v>
      </c>
      <c r="S120" s="46"/>
      <c r="T120" s="46"/>
      <c r="U120" s="367" t="s">
        <v>31</v>
      </c>
      <c r="V120" s="368" t="s">
        <v>32</v>
      </c>
      <c r="W120" s="368" t="s">
        <v>33</v>
      </c>
      <c r="X120" s="368" t="s">
        <v>34</v>
      </c>
      <c r="Y120" s="368" t="s">
        <v>35</v>
      </c>
      <c r="Z120" s="817"/>
      <c r="AA120" s="818"/>
      <c r="AB120" s="818"/>
      <c r="AC120" s="818"/>
      <c r="AD120" s="818"/>
      <c r="AE120" s="818"/>
      <c r="AF120" s="816"/>
      <c r="AG120" s="802"/>
      <c r="AH120" s="804"/>
      <c r="AI120" s="804"/>
      <c r="AJ120" s="804"/>
      <c r="AK120" s="804"/>
      <c r="AL120" s="804"/>
      <c r="AM120" s="804"/>
      <c r="AN120" s="804"/>
      <c r="AO120" s="804"/>
    </row>
    <row r="121" spans="1:41">
      <c r="A121" s="841">
        <f>IF('Cumulative Budget Request '!L120='Member B'!$L$1,'Cumulative Budget Request '!A120,0)</f>
        <v>0</v>
      </c>
      <c r="B121" s="847">
        <f>IF('Cumulative Budget Request '!L120='Member B'!$L$1,'Cumulative Budget Request '!B120,0)</f>
        <v>0</v>
      </c>
      <c r="C121" s="847">
        <f>IF('Cumulative Budget Request '!L120='Member B'!$L$1,'Cumulative Budget Request '!C120,0)</f>
        <v>0</v>
      </c>
      <c r="D121" s="34" t="s">
        <v>121</v>
      </c>
      <c r="E121" s="100">
        <f>ROUND($P121*$Q121*R121,6)</f>
        <v>0</v>
      </c>
      <c r="F121" s="100">
        <f>ROUND($P122*$Q122*R122,6)</f>
        <v>0</v>
      </c>
      <c r="G121" s="100">
        <f>ROUND($P123*$Q123*R123,6)</f>
        <v>0</v>
      </c>
      <c r="H121" s="100">
        <f>ROUND($P124*$Q124*R124,6)</f>
        <v>0</v>
      </c>
      <c r="I121" s="100">
        <f>ROUND($P125*$Q125*R125,6)</f>
        <v>0</v>
      </c>
      <c r="J121" s="26"/>
      <c r="K121" s="17"/>
      <c r="L121" s="17"/>
      <c r="M121" s="150">
        <f>IF('Cumulative Budget Request '!L120='Member B'!$L$1,'Cumulative Budget Request '!M120,0)</f>
        <v>0</v>
      </c>
      <c r="N121" s="230">
        <f>ROUND(M121/12,2)</f>
        <v>0</v>
      </c>
      <c r="O121" s="227">
        <f>IF('Cumulative Budget Request '!L120='Member B'!$L$1,'Cumulative Budget Request '!O120,0)</f>
        <v>0</v>
      </c>
      <c r="P121" s="228">
        <f>IF('Cumulative Budget Request '!L120='Member B'!$L$1,'Cumulative Budget Request '!P120,0)</f>
        <v>0</v>
      </c>
      <c r="Q121" s="76">
        <f>IF('Cumulative Budget Request '!L120='Member B'!$L$1,'Cumulative Budget Request '!Q120,0)</f>
        <v>0</v>
      </c>
      <c r="R121" s="227">
        <f>IF('Cumulative Budget Request '!L120='Member B'!$L$1,'Cumulative Budget Request '!R120,0)</f>
        <v>0</v>
      </c>
      <c r="S121" s="76"/>
      <c r="T121" s="74"/>
      <c r="U121" s="369">
        <f>IFERROR((E124+E125)/E123,0)</f>
        <v>0</v>
      </c>
      <c r="V121" s="369">
        <f t="shared" ref="V121:Y121" si="48">IFERROR((F124+F125)/F123,0)</f>
        <v>0</v>
      </c>
      <c r="W121" s="369">
        <f t="shared" si="48"/>
        <v>0</v>
      </c>
      <c r="X121" s="369">
        <f t="shared" si="48"/>
        <v>0</v>
      </c>
      <c r="Y121" s="369">
        <f t="shared" si="48"/>
        <v>0</v>
      </c>
      <c r="Z121" s="819"/>
      <c r="AA121" s="820"/>
      <c r="AB121" s="820"/>
      <c r="AC121" s="820"/>
      <c r="AD121" s="820"/>
      <c r="AE121" s="820"/>
      <c r="AF121" s="820"/>
      <c r="AG121" s="802"/>
      <c r="AH121" s="802"/>
      <c r="AI121" s="802"/>
      <c r="AJ121" s="802"/>
      <c r="AK121" s="804"/>
      <c r="AL121" s="804"/>
      <c r="AM121" s="804"/>
      <c r="AN121" s="804"/>
      <c r="AO121" s="804"/>
    </row>
    <row r="122" spans="1:41">
      <c r="A122" s="825"/>
      <c r="B122" s="847">
        <f>IF('Cumulative Budget Request '!L121='Member B'!$L$1,'Cumulative Budget Request '!B121,0)</f>
        <v>0</v>
      </c>
      <c r="C122" s="847">
        <f>IF('Cumulative Budget Request '!L121='Member B'!$L$1,'Cumulative Budget Request '!C121,0)</f>
        <v>0</v>
      </c>
      <c r="D122" s="34" t="s">
        <v>172</v>
      </c>
      <c r="E122" s="22">
        <f>R121</f>
        <v>0</v>
      </c>
      <c r="F122" s="22">
        <f>R122</f>
        <v>0</v>
      </c>
      <c r="G122" s="22">
        <f>R123</f>
        <v>0</v>
      </c>
      <c r="H122" s="22">
        <f>T124</f>
        <v>0</v>
      </c>
      <c r="I122" s="22">
        <f>T125</f>
        <v>0</v>
      </c>
      <c r="J122" s="26"/>
      <c r="K122" s="17"/>
      <c r="L122" s="17"/>
      <c r="M122" s="231"/>
      <c r="N122" s="230"/>
      <c r="O122" s="227">
        <f>IF('Cumulative Budget Request '!L121='Member B'!$L$1,'Cumulative Budget Request '!O121,0)</f>
        <v>0</v>
      </c>
      <c r="P122" s="228">
        <f>IF('Cumulative Budget Request '!L121='Member B'!$L$1,'Cumulative Budget Request '!P121,0)</f>
        <v>0</v>
      </c>
      <c r="Q122" s="76">
        <f>IF('Cumulative Budget Request '!L121='Member B'!$L$1,'Cumulative Budget Request '!Q121,0)</f>
        <v>0</v>
      </c>
      <c r="R122" s="227">
        <f>IF('Cumulative Budget Request '!L121='Member B'!$L$1,'Cumulative Budget Request '!R121,0)</f>
        <v>0</v>
      </c>
      <c r="S122" s="76"/>
      <c r="T122" s="74"/>
      <c r="U122" s="369"/>
      <c r="V122" s="369"/>
      <c r="W122" s="369"/>
      <c r="X122" s="369"/>
      <c r="Y122" s="369"/>
      <c r="Z122" s="819"/>
      <c r="AA122" s="820"/>
      <c r="AB122" s="820"/>
      <c r="AC122" s="820"/>
      <c r="AD122" s="820"/>
      <c r="AE122" s="820"/>
      <c r="AF122" s="820"/>
      <c r="AG122" s="802"/>
      <c r="AH122" s="850"/>
      <c r="AI122" s="850"/>
      <c r="AJ122" s="850"/>
      <c r="AK122" s="806"/>
      <c r="AL122" s="806"/>
      <c r="AM122" s="806"/>
      <c r="AN122" s="806"/>
      <c r="AO122" s="806"/>
    </row>
    <row r="123" spans="1:41">
      <c r="A123" s="825"/>
      <c r="B123" s="847">
        <f>IF('Cumulative Budget Request '!L122='Member B'!$L$1,'Cumulative Budget Request '!B122,0)</f>
        <v>0</v>
      </c>
      <c r="C123" s="847">
        <f>IF('Cumulative Budget Request '!L122='Member B'!$L$1,'Cumulative Budget Request '!C122,0)</f>
        <v>0</v>
      </c>
      <c r="D123" s="74" t="s">
        <v>15</v>
      </c>
      <c r="E123" s="57">
        <f>ROUND(N121*E121*O121,0)</f>
        <v>0</v>
      </c>
      <c r="F123" s="57">
        <f>ROUND(N121*F121*O121*O122,0)</f>
        <v>0</v>
      </c>
      <c r="G123" s="57">
        <f>ROUND(N121*G121*O121*O122*O123,0)</f>
        <v>0</v>
      </c>
      <c r="H123" s="57">
        <f>ROUND(N121*H121*O121*O122*O123*O124,0)</f>
        <v>0</v>
      </c>
      <c r="I123" s="57">
        <f>ROUND(N121*I121*O121*O122*O123*O124*O125,0)</f>
        <v>0</v>
      </c>
      <c r="J123" s="172">
        <f>SUM(E123:I123)</f>
        <v>0</v>
      </c>
      <c r="M123" s="231"/>
      <c r="N123" s="63"/>
      <c r="O123" s="227">
        <f>IF('Cumulative Budget Request '!L122='Member B'!$L$1,'Cumulative Budget Request '!O122,0)</f>
        <v>0</v>
      </c>
      <c r="P123" s="228">
        <f>IF('Cumulative Budget Request '!L122='Member B'!$L$1,'Cumulative Budget Request '!P122,0)</f>
        <v>0</v>
      </c>
      <c r="Q123" s="76">
        <f>IF('Cumulative Budget Request '!L122='Member B'!$L$1,'Cumulative Budget Request '!Q122,0)</f>
        <v>0</v>
      </c>
      <c r="R123" s="227">
        <f>IF('Cumulative Budget Request '!L122='Member B'!$L$1,'Cumulative Budget Request '!R122,0)</f>
        <v>0</v>
      </c>
      <c r="S123" s="76"/>
      <c r="T123" s="74"/>
      <c r="U123" s="369"/>
      <c r="V123" s="369"/>
      <c r="W123" s="369"/>
      <c r="X123" s="369"/>
      <c r="Y123" s="369"/>
      <c r="Z123" s="802"/>
      <c r="AA123" s="820"/>
      <c r="AB123" s="820"/>
      <c r="AC123" s="820"/>
      <c r="AD123" s="820"/>
      <c r="AE123" s="820"/>
      <c r="AF123" s="820"/>
      <c r="AG123" s="802"/>
      <c r="AH123" s="807"/>
      <c r="AI123" s="807"/>
      <c r="AJ123" s="807"/>
      <c r="AK123" s="808"/>
      <c r="AL123" s="808"/>
      <c r="AM123" s="808"/>
      <c r="AN123" s="808"/>
      <c r="AO123" s="808"/>
    </row>
    <row r="124" spans="1:41">
      <c r="A124" s="825"/>
      <c r="B124" s="847">
        <f>IF('Cumulative Budget Request '!L123='Member B'!$L$1,'Cumulative Budget Request '!B123,0)</f>
        <v>0</v>
      </c>
      <c r="C124" s="847">
        <f>IF('Cumulative Budget Request '!L123='Member B'!$L$1,'Cumulative Budget Request '!C123,0)</f>
        <v>0</v>
      </c>
      <c r="D124" s="74" t="s">
        <v>30</v>
      </c>
      <c r="E124" s="57">
        <f>ROUND($E$123*$S$156,0)</f>
        <v>0</v>
      </c>
      <c r="F124" s="57">
        <f>ROUND($F$123*$S$156,0)</f>
        <v>0</v>
      </c>
      <c r="G124" s="57">
        <f>ROUND($G$123*$S$156,0)</f>
        <v>0</v>
      </c>
      <c r="H124" s="57">
        <f>ROUND($H$123*$S$156,0)</f>
        <v>0</v>
      </c>
      <c r="I124" s="57">
        <f>ROUND($I$123*$S$156,0)</f>
        <v>0</v>
      </c>
      <c r="J124" s="172">
        <f>SUM(E124:I124)</f>
        <v>0</v>
      </c>
      <c r="M124" s="231"/>
      <c r="N124" s="63"/>
      <c r="O124" s="227">
        <f>IF('Cumulative Budget Request '!L123='Member B'!$L$1,'Cumulative Budget Request '!O123,0)</f>
        <v>0</v>
      </c>
      <c r="P124" s="228">
        <f>IF('Cumulative Budget Request '!L123='Member B'!$L$1,'Cumulative Budget Request '!P123,0)</f>
        <v>0</v>
      </c>
      <c r="Q124" s="76">
        <f>IF('Cumulative Budget Request '!L123='Member B'!$L$1,'Cumulative Budget Request '!Q123,0)</f>
        <v>0</v>
      </c>
      <c r="R124" s="227">
        <f>IF('Cumulative Budget Request '!L123='Member B'!$L$1,'Cumulative Budget Request '!R123,0)</f>
        <v>0</v>
      </c>
      <c r="S124" s="76"/>
      <c r="T124" s="74"/>
      <c r="U124" s="369"/>
      <c r="V124" s="369"/>
      <c r="W124" s="369"/>
      <c r="X124" s="369"/>
      <c r="Y124" s="369"/>
      <c r="Z124" s="802"/>
      <c r="AA124" s="820"/>
      <c r="AB124" s="820"/>
      <c r="AC124" s="820"/>
      <c r="AD124" s="820"/>
      <c r="AE124" s="820"/>
      <c r="AF124" s="820"/>
      <c r="AG124" s="802"/>
      <c r="AH124" s="807"/>
      <c r="AI124" s="807"/>
      <c r="AJ124" s="807"/>
      <c r="AK124" s="808"/>
      <c r="AL124" s="808"/>
      <c r="AM124" s="808"/>
      <c r="AN124" s="808"/>
      <c r="AO124" s="808"/>
    </row>
    <row r="125" spans="1:41" ht="15">
      <c r="A125" s="825"/>
      <c r="B125" s="847">
        <f>IF('Cumulative Budget Request '!L124='Member B'!$L$1,'Cumulative Budget Request '!B124,0)</f>
        <v>0</v>
      </c>
      <c r="C125" s="847">
        <f>IF('Cumulative Budget Request '!L124='Member B'!$L$1,'Cumulative Budget Request '!C124,0)</f>
        <v>0</v>
      </c>
      <c r="D125" s="74" t="s">
        <v>29</v>
      </c>
      <c r="E125" s="184">
        <f>ROUND($S$157*$E$121,0)</f>
        <v>0</v>
      </c>
      <c r="F125" s="184">
        <f>ROUND($S$157*$F$121,0)</f>
        <v>0</v>
      </c>
      <c r="G125" s="184">
        <f>ROUND($S$157*$G$121,0)</f>
        <v>0</v>
      </c>
      <c r="H125" s="184">
        <f>ROUND($S$157*$H$121,0)</f>
        <v>0</v>
      </c>
      <c r="I125" s="184">
        <f>ROUND($S$157*$I$121,0)</f>
        <v>0</v>
      </c>
      <c r="J125" s="181">
        <f>SUM(E125:I125)</f>
        <v>0</v>
      </c>
      <c r="M125" s="231"/>
      <c r="N125" s="63"/>
      <c r="O125" s="227">
        <f>IF('Cumulative Budget Request '!L124='Member B'!$L$1,'Cumulative Budget Request '!O124,0)</f>
        <v>0</v>
      </c>
      <c r="P125" s="228">
        <f>IF('Cumulative Budget Request '!L124='Member B'!$L$1,'Cumulative Budget Request '!P124,0)</f>
        <v>0</v>
      </c>
      <c r="Q125" s="76">
        <f>IF('Cumulative Budget Request '!L124='Member B'!$L$1,'Cumulative Budget Request '!Q124,0)</f>
        <v>0</v>
      </c>
      <c r="R125" s="227">
        <f>IF('Cumulative Budget Request '!L124='Member B'!$L$1,'Cumulative Budget Request '!R124,0)</f>
        <v>0</v>
      </c>
      <c r="S125" s="76"/>
      <c r="T125" s="74"/>
      <c r="U125" s="369"/>
      <c r="V125" s="369"/>
      <c r="W125" s="369"/>
      <c r="X125" s="369"/>
      <c r="Y125" s="369"/>
      <c r="Z125" s="802"/>
      <c r="AA125" s="820"/>
      <c r="AB125" s="820"/>
      <c r="AC125" s="820"/>
      <c r="AD125" s="820"/>
      <c r="AE125" s="820"/>
      <c r="AF125" s="820"/>
      <c r="AG125" s="802"/>
      <c r="AH125" s="802"/>
      <c r="AI125" s="802"/>
      <c r="AJ125" s="802"/>
      <c r="AK125" s="802"/>
      <c r="AL125" s="802"/>
      <c r="AM125" s="802"/>
      <c r="AN125" s="802"/>
      <c r="AO125" s="802"/>
    </row>
    <row r="126" spans="1:41">
      <c r="A126" s="825"/>
      <c r="B126" s="847">
        <f>IF('Cumulative Budget Request '!L125='Member B'!$L$1,'Cumulative Budget Request '!B125,0)</f>
        <v>0</v>
      </c>
      <c r="C126" s="847">
        <f>IF('Cumulative Budget Request '!L125='Member B'!$L$1,'Cumulative Budget Request '!C125,0)</f>
        <v>0</v>
      </c>
      <c r="D126" s="77" t="s">
        <v>171</v>
      </c>
      <c r="E126" s="185">
        <f>SUM(E124:E125)</f>
        <v>0</v>
      </c>
      <c r="F126" s="185">
        <f t="shared" ref="F126:I126" si="49">SUM(F124:F125)</f>
        <v>0</v>
      </c>
      <c r="G126" s="185">
        <f t="shared" si="49"/>
        <v>0</v>
      </c>
      <c r="H126" s="185">
        <f t="shared" si="49"/>
        <v>0</v>
      </c>
      <c r="I126" s="185">
        <f t="shared" si="49"/>
        <v>0</v>
      </c>
      <c r="J126" s="186">
        <f>SUM(J124:J125)</f>
        <v>0</v>
      </c>
      <c r="M126" s="231"/>
      <c r="N126" s="63"/>
      <c r="O126" s="74"/>
      <c r="P126" s="232"/>
      <c r="Q126" s="76"/>
      <c r="R126" s="74"/>
      <c r="S126" s="76"/>
      <c r="T126" s="74"/>
      <c r="U126" s="371"/>
      <c r="V126" s="372"/>
      <c r="W126" s="370"/>
      <c r="X126" s="370"/>
      <c r="Y126" s="370"/>
      <c r="Z126" s="802"/>
      <c r="AA126" s="820"/>
      <c r="AB126" s="820"/>
      <c r="AC126" s="820"/>
      <c r="AD126" s="820"/>
      <c r="AE126" s="820"/>
      <c r="AF126" s="820"/>
      <c r="AG126" s="802"/>
      <c r="AH126" s="809"/>
      <c r="AI126" s="802"/>
      <c r="AJ126" s="802"/>
      <c r="AK126" s="802"/>
      <c r="AL126" s="802"/>
      <c r="AM126" s="802"/>
      <c r="AN126" s="802"/>
      <c r="AO126" s="802"/>
    </row>
    <row r="127" spans="1:41">
      <c r="A127" s="825"/>
      <c r="B127" s="93"/>
      <c r="C127" s="100"/>
      <c r="D127" s="74"/>
      <c r="E127" s="17"/>
      <c r="F127" s="17"/>
      <c r="G127" s="17"/>
      <c r="H127" s="17"/>
      <c r="I127" s="17"/>
      <c r="J127" s="26"/>
      <c r="M127" s="231"/>
      <c r="N127" s="63"/>
      <c r="O127" s="34"/>
      <c r="P127" s="63"/>
      <c r="Q127" s="34"/>
      <c r="R127" s="229"/>
      <c r="S127" s="34"/>
      <c r="T127" s="229"/>
      <c r="U127" s="373"/>
      <c r="V127" s="373"/>
      <c r="W127" s="373"/>
      <c r="X127" s="373"/>
      <c r="Y127" s="373"/>
      <c r="Z127" s="802"/>
      <c r="AA127" s="820"/>
      <c r="AB127" s="820"/>
      <c r="AC127" s="820"/>
      <c r="AD127" s="820"/>
      <c r="AE127" s="820"/>
      <c r="AF127" s="820"/>
      <c r="AG127" s="802"/>
      <c r="AH127" s="809"/>
      <c r="AI127" s="802"/>
      <c r="AJ127" s="802"/>
      <c r="AK127" s="802"/>
      <c r="AL127" s="802"/>
      <c r="AM127" s="802"/>
      <c r="AN127" s="802"/>
      <c r="AO127" s="802"/>
    </row>
    <row r="128" spans="1:41">
      <c r="A128" s="841">
        <f>IF('Cumulative Budget Request '!L127='Member B'!$L$1,'Cumulative Budget Request '!A127,0)</f>
        <v>0</v>
      </c>
      <c r="B128" s="816" t="s">
        <v>395</v>
      </c>
      <c r="C128" s="846" t="s">
        <v>396</v>
      </c>
      <c r="D128" s="34" t="s">
        <v>121</v>
      </c>
      <c r="E128" s="100">
        <f>ROUND($P128*$Q128*R128,6)</f>
        <v>0</v>
      </c>
      <c r="F128" s="100">
        <f>ROUND($P129*$Q129*R129,6)</f>
        <v>0</v>
      </c>
      <c r="G128" s="100">
        <f>ROUND($P130*$Q130*R130,6)</f>
        <v>0</v>
      </c>
      <c r="H128" s="100">
        <f>ROUND($P131*$Q131*R131,6)</f>
        <v>0</v>
      </c>
      <c r="I128" s="100">
        <f>ROUND($P132*$Q132*R132,6)</f>
        <v>0</v>
      </c>
      <c r="J128" s="26"/>
      <c r="M128" s="150">
        <f>IF('Cumulative Budget Request '!L127='Member B'!$L$1,'Cumulative Budget Request '!M127,0)</f>
        <v>0</v>
      </c>
      <c r="N128" s="230">
        <f>ROUND(M128/12,2)</f>
        <v>0</v>
      </c>
      <c r="O128" s="227">
        <f>IF('Cumulative Budget Request '!L127='Member B'!$L$1,'Cumulative Budget Request '!O127,0)</f>
        <v>0</v>
      </c>
      <c r="P128" s="228">
        <f>IF('Cumulative Budget Request '!L127='Member B'!$L$1,'Cumulative Budget Request '!P127,0)</f>
        <v>0</v>
      </c>
      <c r="Q128" s="76">
        <f>IF('Cumulative Budget Request '!L127='Member B'!$L$1,'Cumulative Budget Request '!Q127,0)</f>
        <v>0</v>
      </c>
      <c r="R128" s="227">
        <f>IF('Cumulative Budget Request '!L127='Member B'!$L$1,'Cumulative Budget Request '!R127,0)</f>
        <v>0</v>
      </c>
      <c r="S128" s="76"/>
      <c r="T128" s="74"/>
      <c r="U128" s="369">
        <f>IFERROR((E131+E132)/E130,0)</f>
        <v>0</v>
      </c>
      <c r="V128" s="369">
        <f t="shared" ref="V128:Y128" si="50">IFERROR((F131+F132)/F130,0)</f>
        <v>0</v>
      </c>
      <c r="W128" s="369">
        <f t="shared" si="50"/>
        <v>0</v>
      </c>
      <c r="X128" s="369">
        <f t="shared" si="50"/>
        <v>0</v>
      </c>
      <c r="Y128" s="369">
        <f t="shared" si="50"/>
        <v>0</v>
      </c>
      <c r="Z128" s="819"/>
      <c r="AA128" s="820"/>
      <c r="AB128" s="820"/>
      <c r="AC128" s="820"/>
      <c r="AD128" s="820"/>
      <c r="AE128" s="820"/>
      <c r="AF128" s="820"/>
      <c r="AG128" s="802"/>
      <c r="AH128" s="810"/>
      <c r="AI128" s="811"/>
      <c r="AJ128" s="812"/>
      <c r="AK128" s="812"/>
      <c r="AL128" s="812"/>
      <c r="AM128" s="812"/>
      <c r="AN128" s="812"/>
      <c r="AO128" s="812"/>
    </row>
    <row r="129" spans="1:41">
      <c r="A129" s="842"/>
      <c r="B129" s="847">
        <f>IF('Cumulative Budget Request '!L128='Member B'!$L$1,'Cumulative Budget Request '!B128,0)</f>
        <v>0</v>
      </c>
      <c r="C129" s="847">
        <f>IF('Cumulative Budget Request '!L128='Member B'!$L$1,'Cumulative Budget Request '!C128,0)</f>
        <v>0</v>
      </c>
      <c r="D129" s="34" t="s">
        <v>172</v>
      </c>
      <c r="E129" s="22">
        <f>R128</f>
        <v>0</v>
      </c>
      <c r="F129" s="22">
        <f>R129</f>
        <v>0</v>
      </c>
      <c r="G129" s="22">
        <f>R130</f>
        <v>0</v>
      </c>
      <c r="H129" s="22">
        <f>T131</f>
        <v>0</v>
      </c>
      <c r="I129" s="22">
        <f>T132</f>
        <v>0</v>
      </c>
      <c r="J129" s="26"/>
      <c r="M129" s="231"/>
      <c r="N129" s="230"/>
      <c r="O129" s="227">
        <f>IF('Cumulative Budget Request '!L128='Member B'!$L$1,'Cumulative Budget Request '!O128,0)</f>
        <v>0</v>
      </c>
      <c r="P129" s="228">
        <f>IF('Cumulative Budget Request '!L128='Member B'!$L$1,'Cumulative Budget Request '!P128,0)</f>
        <v>0</v>
      </c>
      <c r="Q129" s="76">
        <f>IF('Cumulative Budget Request '!L128='Member B'!$L$1,'Cumulative Budget Request '!Q128,0)</f>
        <v>0</v>
      </c>
      <c r="R129" s="227">
        <f>IF('Cumulative Budget Request '!L128='Member B'!$L$1,'Cumulative Budget Request '!R128,0)</f>
        <v>0</v>
      </c>
      <c r="S129" s="76"/>
      <c r="T129" s="74"/>
      <c r="U129" s="369"/>
      <c r="V129" s="369"/>
      <c r="W129" s="369"/>
      <c r="X129" s="369"/>
      <c r="Y129" s="369"/>
      <c r="Z129" s="819"/>
      <c r="AA129" s="820"/>
      <c r="AB129" s="820"/>
      <c r="AC129" s="820"/>
      <c r="AD129" s="820"/>
      <c r="AE129" s="820"/>
      <c r="AF129" s="820"/>
      <c r="AG129" s="802"/>
      <c r="AH129" s="848"/>
      <c r="AI129" s="811"/>
      <c r="AJ129" s="812"/>
      <c r="AK129" s="812"/>
      <c r="AL129" s="812"/>
      <c r="AM129" s="812"/>
      <c r="AN129" s="812"/>
      <c r="AO129" s="812"/>
    </row>
    <row r="130" spans="1:41">
      <c r="A130" s="825"/>
      <c r="B130" s="847">
        <f>IF('Cumulative Budget Request '!L129='Member B'!$L$1,'Cumulative Budget Request '!B129,0)</f>
        <v>0</v>
      </c>
      <c r="C130" s="847">
        <f>IF('Cumulative Budget Request '!L129='Member B'!$L$1,'Cumulative Budget Request '!C129,0)</f>
        <v>0</v>
      </c>
      <c r="D130" s="74" t="s">
        <v>15</v>
      </c>
      <c r="E130" s="57">
        <f>ROUND(N128*E128*O128,0)</f>
        <v>0</v>
      </c>
      <c r="F130" s="57">
        <f>ROUND(N128*F128*O128*O129,0)</f>
        <v>0</v>
      </c>
      <c r="G130" s="57">
        <f>ROUND(N128*G128*O128*O129*O130,0)</f>
        <v>0</v>
      </c>
      <c r="H130" s="57">
        <f>ROUND(N128*H128*O128*O129*O130*O131,0)</f>
        <v>0</v>
      </c>
      <c r="I130" s="57">
        <f>ROUND(N128*I128*O128*O129*O130*O131*O132,0)</f>
        <v>0</v>
      </c>
      <c r="J130" s="172">
        <f>SUM(E130:I130)</f>
        <v>0</v>
      </c>
      <c r="M130" s="231"/>
      <c r="N130" s="63"/>
      <c r="O130" s="227">
        <f>IF('Cumulative Budget Request '!L129='Member B'!$L$1,'Cumulative Budget Request '!O129,0)</f>
        <v>0</v>
      </c>
      <c r="P130" s="228">
        <f>IF('Cumulative Budget Request '!L129='Member B'!$L$1,'Cumulative Budget Request '!P129,0)</f>
        <v>0</v>
      </c>
      <c r="Q130" s="76">
        <f>IF('Cumulative Budget Request '!L129='Member B'!$L$1,'Cumulative Budget Request '!Q129,0)</f>
        <v>0</v>
      </c>
      <c r="R130" s="227">
        <f>IF('Cumulative Budget Request '!L129='Member B'!$L$1,'Cumulative Budget Request '!R129,0)</f>
        <v>0</v>
      </c>
      <c r="S130" s="76"/>
      <c r="T130" s="74"/>
      <c r="U130" s="369"/>
      <c r="V130" s="369"/>
      <c r="W130" s="369"/>
      <c r="X130" s="369"/>
      <c r="Y130" s="369"/>
      <c r="Z130" s="802"/>
      <c r="AA130" s="820"/>
      <c r="AB130" s="820"/>
      <c r="AC130" s="820"/>
      <c r="AD130" s="820"/>
      <c r="AE130" s="820"/>
      <c r="AF130" s="820"/>
      <c r="AG130" s="802"/>
      <c r="AH130" s="848"/>
      <c r="AI130" s="811"/>
      <c r="AJ130" s="812"/>
      <c r="AK130" s="812"/>
      <c r="AL130" s="812"/>
      <c r="AM130" s="812"/>
      <c r="AN130" s="812"/>
      <c r="AO130" s="812"/>
    </row>
    <row r="131" spans="1:41">
      <c r="A131" s="825"/>
      <c r="B131" s="847">
        <f>IF('Cumulative Budget Request '!L130='Member B'!$L$1,'Cumulative Budget Request '!B130,0)</f>
        <v>0</v>
      </c>
      <c r="C131" s="847">
        <f>IF('Cumulative Budget Request '!L130='Member B'!$L$1,'Cumulative Budget Request '!C130,0)</f>
        <v>0</v>
      </c>
      <c r="D131" s="74" t="s">
        <v>30</v>
      </c>
      <c r="E131" s="57">
        <f>ROUND(E130*$S$156,0)</f>
        <v>0</v>
      </c>
      <c r="F131" s="57">
        <f>ROUND(F130*$S$156,0)</f>
        <v>0</v>
      </c>
      <c r="G131" s="57">
        <f>ROUND(G130*$S$156,0)</f>
        <v>0</v>
      </c>
      <c r="H131" s="57">
        <f>ROUND(H130*$S$156,0)</f>
        <v>0</v>
      </c>
      <c r="I131" s="57">
        <f>ROUND(I130*$S$156,0)</f>
        <v>0</v>
      </c>
      <c r="J131" s="172">
        <f>SUM(E131:I131)</f>
        <v>0</v>
      </c>
      <c r="M131" s="231"/>
      <c r="N131" s="63"/>
      <c r="O131" s="227">
        <f>IF('Cumulative Budget Request '!L130='Member B'!$L$1,'Cumulative Budget Request '!O130,0)</f>
        <v>0</v>
      </c>
      <c r="P131" s="228">
        <f>IF('Cumulative Budget Request '!L130='Member B'!$L$1,'Cumulative Budget Request '!P130,0)</f>
        <v>0</v>
      </c>
      <c r="Q131" s="76">
        <f>IF('Cumulative Budget Request '!L130='Member B'!$L$1,'Cumulative Budget Request '!Q130,0)</f>
        <v>0</v>
      </c>
      <c r="R131" s="227">
        <f>IF('Cumulative Budget Request '!L130='Member B'!$L$1,'Cumulative Budget Request '!R130,0)</f>
        <v>0</v>
      </c>
      <c r="S131" s="76"/>
      <c r="T131" s="74"/>
      <c r="U131" s="369"/>
      <c r="V131" s="369"/>
      <c r="W131" s="369"/>
      <c r="X131" s="369"/>
      <c r="Y131" s="369"/>
      <c r="Z131" s="802"/>
      <c r="AA131" s="820"/>
      <c r="AB131" s="820"/>
      <c r="AC131" s="820"/>
      <c r="AD131" s="820"/>
      <c r="AE131" s="820"/>
      <c r="AF131" s="820"/>
      <c r="AG131" s="802"/>
      <c r="AH131" s="848"/>
      <c r="AI131" s="811"/>
      <c r="AJ131" s="812"/>
      <c r="AK131" s="812"/>
      <c r="AL131" s="812"/>
      <c r="AM131" s="812"/>
      <c r="AN131" s="812"/>
      <c r="AO131" s="812"/>
    </row>
    <row r="132" spans="1:41" ht="15">
      <c r="A132" s="825"/>
      <c r="B132" s="847">
        <f>IF('Cumulative Budget Request '!L131='Member B'!$L$1,'Cumulative Budget Request '!B131,0)</f>
        <v>0</v>
      </c>
      <c r="C132" s="847">
        <f>IF('Cumulative Budget Request '!L131='Member B'!$L$1,'Cumulative Budget Request '!C131,0)</f>
        <v>0</v>
      </c>
      <c r="D132" s="74" t="s">
        <v>29</v>
      </c>
      <c r="E132" s="184">
        <f>ROUND($S$157*E128,0)</f>
        <v>0</v>
      </c>
      <c r="F132" s="184">
        <f>ROUND($S$157*F128,0)</f>
        <v>0</v>
      </c>
      <c r="G132" s="184">
        <f>ROUND($S$157*G128,0)</f>
        <v>0</v>
      </c>
      <c r="H132" s="184">
        <f>ROUND($S$157*H128,0)</f>
        <v>0</v>
      </c>
      <c r="I132" s="184">
        <f>ROUND($S$157*I128,0)</f>
        <v>0</v>
      </c>
      <c r="J132" s="181">
        <f>SUM(E132:I132)</f>
        <v>0</v>
      </c>
      <c r="M132" s="231"/>
      <c r="N132" s="63"/>
      <c r="O132" s="227">
        <f>IF('Cumulative Budget Request '!L131='Member B'!$L$1,'Cumulative Budget Request '!O131,0)</f>
        <v>0</v>
      </c>
      <c r="P132" s="228">
        <f>IF('Cumulative Budget Request '!L131='Member B'!$L$1,'Cumulative Budget Request '!P131,0)</f>
        <v>0</v>
      </c>
      <c r="Q132" s="76">
        <f>IF('Cumulative Budget Request '!L131='Member B'!$L$1,'Cumulative Budget Request '!Q131,0)</f>
        <v>0</v>
      </c>
      <c r="R132" s="227">
        <f>IF('Cumulative Budget Request '!L131='Member B'!$L$1,'Cumulative Budget Request '!R131,0)</f>
        <v>0</v>
      </c>
      <c r="S132" s="76"/>
      <c r="T132" s="74"/>
      <c r="U132" s="369"/>
      <c r="V132" s="369"/>
      <c r="W132" s="369"/>
      <c r="X132" s="369"/>
      <c r="Y132" s="369"/>
      <c r="Z132" s="802"/>
      <c r="AA132" s="820"/>
      <c r="AB132" s="820"/>
      <c r="AC132" s="820"/>
      <c r="AD132" s="820"/>
      <c r="AE132" s="820"/>
      <c r="AF132" s="820"/>
      <c r="AG132" s="802"/>
      <c r="AH132" s="848"/>
      <c r="AI132" s="811"/>
      <c r="AJ132" s="812"/>
      <c r="AK132" s="812"/>
      <c r="AL132" s="812"/>
      <c r="AM132" s="812"/>
      <c r="AN132" s="812"/>
      <c r="AO132" s="812"/>
    </row>
    <row r="133" spans="1:41">
      <c r="A133" s="825"/>
      <c r="B133" s="847">
        <f>IF('Cumulative Budget Request '!L132='Member B'!$L$1,'Cumulative Budget Request '!B132,0)</f>
        <v>0</v>
      </c>
      <c r="C133" s="847">
        <f>IF('Cumulative Budget Request '!L132='Member B'!$L$1,'Cumulative Budget Request '!C132,0)</f>
        <v>0</v>
      </c>
      <c r="D133" s="77" t="s">
        <v>171</v>
      </c>
      <c r="E133" s="185">
        <f>SUM(E131:E132)</f>
        <v>0</v>
      </c>
      <c r="F133" s="185">
        <f t="shared" ref="F133:I133" si="51">SUM(F131:F132)</f>
        <v>0</v>
      </c>
      <c r="G133" s="185">
        <f t="shared" si="51"/>
        <v>0</v>
      </c>
      <c r="H133" s="185">
        <f t="shared" si="51"/>
        <v>0</v>
      </c>
      <c r="I133" s="185">
        <f t="shared" si="51"/>
        <v>0</v>
      </c>
      <c r="J133" s="186">
        <f>SUM(J131:J132)</f>
        <v>0</v>
      </c>
      <c r="M133" s="231"/>
      <c r="N133" s="63"/>
      <c r="O133" s="74"/>
      <c r="P133" s="232"/>
      <c r="Q133" s="76"/>
      <c r="R133" s="74"/>
      <c r="S133" s="76"/>
      <c r="T133" s="74"/>
      <c r="U133" s="371"/>
      <c r="V133" s="372"/>
      <c r="W133" s="370"/>
      <c r="X133" s="370"/>
      <c r="Y133" s="370"/>
      <c r="Z133" s="802"/>
      <c r="AA133" s="820"/>
      <c r="AB133" s="820"/>
      <c r="AC133" s="820"/>
      <c r="AD133" s="820"/>
      <c r="AE133" s="820"/>
      <c r="AF133" s="820"/>
      <c r="AG133" s="802"/>
      <c r="AH133" s="848"/>
      <c r="AI133" s="811"/>
      <c r="AJ133" s="812"/>
      <c r="AK133" s="812"/>
      <c r="AL133" s="812"/>
      <c r="AM133" s="812"/>
      <c r="AN133" s="812"/>
      <c r="AO133" s="812"/>
    </row>
    <row r="134" spans="1:41">
      <c r="A134" s="825"/>
      <c r="B134" s="847">
        <f>IF('Cumulative Budget Request '!L133='Member B'!$L$1,'Cumulative Budget Request '!B133,0)</f>
        <v>0</v>
      </c>
      <c r="C134" s="847">
        <f>IF('Cumulative Budget Request '!L133='Member B'!$L$1,'Cumulative Budget Request '!C133,0)</f>
        <v>0</v>
      </c>
      <c r="D134" s="74"/>
      <c r="E134" s="17"/>
      <c r="F134" s="17"/>
      <c r="G134" s="17"/>
      <c r="H134" s="17"/>
      <c r="I134" s="17"/>
      <c r="J134" s="26"/>
      <c r="M134" s="231"/>
      <c r="N134" s="63"/>
      <c r="O134" s="34"/>
      <c r="P134" s="63"/>
      <c r="Q134" s="34"/>
      <c r="R134" s="229"/>
      <c r="S134" s="34"/>
      <c r="T134" s="229"/>
      <c r="U134" s="373"/>
      <c r="V134" s="373"/>
      <c r="W134" s="373"/>
      <c r="X134" s="373"/>
      <c r="Y134" s="373"/>
      <c r="Z134" s="802"/>
      <c r="AA134" s="820"/>
      <c r="AB134" s="820"/>
      <c r="AC134" s="820"/>
      <c r="AD134" s="820"/>
      <c r="AE134" s="820"/>
      <c r="AF134" s="820"/>
      <c r="AG134" s="802"/>
      <c r="AH134" s="848"/>
      <c r="AI134" s="811"/>
      <c r="AJ134" s="812"/>
      <c r="AK134" s="812"/>
      <c r="AL134" s="812"/>
      <c r="AM134" s="812"/>
      <c r="AN134" s="812"/>
      <c r="AO134" s="812"/>
    </row>
    <row r="135" spans="1:41">
      <c r="A135" s="841">
        <f>IF('Cumulative Budget Request '!L135='Member B'!$L$1,'Cumulative Budget Request '!A135,0)</f>
        <v>0</v>
      </c>
      <c r="B135" s="816" t="s">
        <v>395</v>
      </c>
      <c r="C135" s="846" t="s">
        <v>396</v>
      </c>
      <c r="D135" s="34" t="s">
        <v>121</v>
      </c>
      <c r="E135" s="100">
        <f>ROUND($P135*$Q135*R135,6)</f>
        <v>0</v>
      </c>
      <c r="F135" s="100">
        <f>ROUND($P136*$Q136*R136,6)</f>
        <v>0</v>
      </c>
      <c r="G135" s="100">
        <f>ROUND($P137*$Q137*R137,6)</f>
        <v>0</v>
      </c>
      <c r="H135" s="100">
        <f>ROUND($P138*$Q138*R138,6)</f>
        <v>0</v>
      </c>
      <c r="I135" s="100">
        <f>ROUND($P139*$Q139*R139,6)</f>
        <v>0</v>
      </c>
      <c r="J135" s="26"/>
      <c r="M135" s="150">
        <f>IF('Cumulative Budget Request '!L135='Member B'!$L$1,'Cumulative Budget Request '!M135,0)</f>
        <v>0</v>
      </c>
      <c r="N135" s="230">
        <f>ROUND(M135/12,2)</f>
        <v>0</v>
      </c>
      <c r="O135" s="227">
        <f>IF('Cumulative Budget Request '!L135='Member B'!$L$1,'Cumulative Budget Request '!O135,0)</f>
        <v>0</v>
      </c>
      <c r="P135" s="228">
        <f>IF('Cumulative Budget Request '!L135='Member B'!$L$1,'Cumulative Budget Request '!P135,0)</f>
        <v>0</v>
      </c>
      <c r="Q135" s="76">
        <f>IF('Cumulative Budget Request '!L135='Member B'!$L$1,'Cumulative Budget Request '!Q135,0)</f>
        <v>0</v>
      </c>
      <c r="R135" s="227">
        <f>IF('Cumulative Budget Request '!L135='Member B'!$L$1,'Cumulative Budget Request '!R135,0)</f>
        <v>0</v>
      </c>
      <c r="S135" s="76"/>
      <c r="T135" s="74"/>
      <c r="U135" s="369">
        <f>IFERROR((E138+E139)/E137,0)</f>
        <v>0</v>
      </c>
      <c r="V135" s="369">
        <f t="shared" ref="V135:Y135" si="52">IFERROR((F138+F139)/F137,0)</f>
        <v>0</v>
      </c>
      <c r="W135" s="369">
        <f t="shared" si="52"/>
        <v>0</v>
      </c>
      <c r="X135" s="369">
        <f t="shared" si="52"/>
        <v>0</v>
      </c>
      <c r="Y135" s="369">
        <f t="shared" si="52"/>
        <v>0</v>
      </c>
      <c r="Z135" s="819"/>
      <c r="AA135" s="820"/>
      <c r="AB135" s="820"/>
      <c r="AC135" s="820"/>
      <c r="AD135" s="820"/>
      <c r="AE135" s="820"/>
      <c r="AF135" s="820"/>
      <c r="AG135" s="802"/>
      <c r="AH135" s="810"/>
      <c r="AI135" s="811"/>
      <c r="AJ135" s="812"/>
      <c r="AK135" s="812"/>
      <c r="AL135" s="812"/>
      <c r="AM135" s="812"/>
      <c r="AN135" s="812"/>
      <c r="AO135" s="812"/>
    </row>
    <row r="136" spans="1:41">
      <c r="A136" s="842"/>
      <c r="B136" s="847">
        <f>IF('Cumulative Budget Request '!L136='Member B'!$L$1,'Cumulative Budget Request '!B136,0)</f>
        <v>0</v>
      </c>
      <c r="C136" s="847">
        <f>IF('Cumulative Budget Request '!L136='Member B'!$L$1,'Cumulative Budget Request '!C136,0)</f>
        <v>0</v>
      </c>
      <c r="D136" s="34" t="s">
        <v>172</v>
      </c>
      <c r="E136" s="22">
        <f>R135</f>
        <v>0</v>
      </c>
      <c r="F136" s="22">
        <f>R136</f>
        <v>0</v>
      </c>
      <c r="G136" s="22">
        <f>R137</f>
        <v>0</v>
      </c>
      <c r="H136" s="22">
        <f>T138</f>
        <v>0</v>
      </c>
      <c r="I136" s="22">
        <f>T139</f>
        <v>0</v>
      </c>
      <c r="J136" s="26"/>
      <c r="M136" s="231"/>
      <c r="N136" s="230"/>
      <c r="O136" s="227">
        <f>IF('Cumulative Budget Request '!L136='Member B'!$L$1,'Cumulative Budget Request '!O136,0)</f>
        <v>0</v>
      </c>
      <c r="P136" s="228">
        <f>IF('Cumulative Budget Request '!L136='Member B'!$L$1,'Cumulative Budget Request '!P136,0)</f>
        <v>0</v>
      </c>
      <c r="Q136" s="76">
        <f>IF('Cumulative Budget Request '!L136='Member B'!$L$1,'Cumulative Budget Request '!Q136,0)</f>
        <v>0</v>
      </c>
      <c r="R136" s="227">
        <f>IF('Cumulative Budget Request '!L136='Member B'!$L$1,'Cumulative Budget Request '!R136,0)</f>
        <v>0</v>
      </c>
      <c r="S136" s="76"/>
      <c r="T136" s="74"/>
      <c r="U136" s="369"/>
      <c r="V136" s="369"/>
      <c r="W136" s="369"/>
      <c r="X136" s="369"/>
      <c r="Y136" s="369"/>
      <c r="Z136" s="819"/>
      <c r="AA136" s="820"/>
      <c r="AB136" s="820"/>
      <c r="AC136" s="820"/>
      <c r="AD136" s="820"/>
      <c r="AE136" s="820"/>
      <c r="AF136" s="820"/>
      <c r="AG136" s="802"/>
      <c r="AH136" s="810"/>
      <c r="AI136" s="811"/>
      <c r="AJ136" s="812"/>
      <c r="AK136" s="812"/>
      <c r="AL136" s="812"/>
      <c r="AM136" s="812"/>
      <c r="AN136" s="812"/>
      <c r="AO136" s="812"/>
    </row>
    <row r="137" spans="1:41">
      <c r="A137" s="825"/>
      <c r="B137" s="847">
        <f>IF('Cumulative Budget Request '!L137='Member B'!$L$1,'Cumulative Budget Request '!B137,0)</f>
        <v>0</v>
      </c>
      <c r="C137" s="847">
        <f>IF('Cumulative Budget Request '!L137='Member B'!$L$1,'Cumulative Budget Request '!C137,0)</f>
        <v>0</v>
      </c>
      <c r="D137" s="74" t="s">
        <v>15</v>
      </c>
      <c r="E137" s="57">
        <f>ROUND(N135*E135*O135,0)</f>
        <v>0</v>
      </c>
      <c r="F137" s="57">
        <f>ROUND(N135*F135*O135*O136,0)</f>
        <v>0</v>
      </c>
      <c r="G137" s="57">
        <f>ROUND(N135*G135*O135*O136*O137,0)</f>
        <v>0</v>
      </c>
      <c r="H137" s="57">
        <f>ROUND(N135*H135*O135*O136*O137*O138,0)</f>
        <v>0</v>
      </c>
      <c r="I137" s="57">
        <f>ROUND(N135*I135*O135*O136*O137*O138*O139,0)</f>
        <v>0</v>
      </c>
      <c r="J137" s="172">
        <f>SUM(E137:I137)</f>
        <v>0</v>
      </c>
      <c r="M137" s="231"/>
      <c r="N137" s="63"/>
      <c r="O137" s="227">
        <f>IF('Cumulative Budget Request '!L137='Member B'!$L$1,'Cumulative Budget Request '!O137,0)</f>
        <v>0</v>
      </c>
      <c r="P137" s="228">
        <f>IF('Cumulative Budget Request '!L137='Member B'!$L$1,'Cumulative Budget Request '!P137,0)</f>
        <v>0</v>
      </c>
      <c r="Q137" s="76">
        <f>IF('Cumulative Budget Request '!L137='Member B'!$L$1,'Cumulative Budget Request '!Q137,0)</f>
        <v>0</v>
      </c>
      <c r="R137" s="227">
        <f>IF('Cumulative Budget Request '!L137='Member B'!$L$1,'Cumulative Budget Request '!R137,0)</f>
        <v>0</v>
      </c>
      <c r="S137" s="76"/>
      <c r="T137" s="74"/>
      <c r="U137" s="369"/>
      <c r="V137" s="369"/>
      <c r="W137" s="369"/>
      <c r="X137" s="369"/>
      <c r="Y137" s="369"/>
      <c r="Z137" s="802"/>
      <c r="AA137" s="820"/>
      <c r="AB137" s="820"/>
      <c r="AC137" s="820"/>
      <c r="AD137" s="820"/>
      <c r="AE137" s="820"/>
      <c r="AF137" s="820"/>
      <c r="AG137" s="802"/>
      <c r="AH137" s="810"/>
      <c r="AI137" s="811"/>
      <c r="AJ137" s="812"/>
      <c r="AK137" s="812"/>
      <c r="AL137" s="812"/>
      <c r="AM137" s="812"/>
      <c r="AN137" s="812"/>
      <c r="AO137" s="812"/>
    </row>
    <row r="138" spans="1:41">
      <c r="A138" s="825"/>
      <c r="B138" s="847">
        <f>IF('Cumulative Budget Request '!L138='Member B'!$L$1,'Cumulative Budget Request '!B138,0)</f>
        <v>0</v>
      </c>
      <c r="C138" s="847">
        <f>IF('Cumulative Budget Request '!L138='Member B'!$L$1,'Cumulative Budget Request '!C138,0)</f>
        <v>0</v>
      </c>
      <c r="D138" s="74" t="s">
        <v>30</v>
      </c>
      <c r="E138" s="57">
        <f>ROUND(E137*$S$156,0)</f>
        <v>0</v>
      </c>
      <c r="F138" s="57">
        <f>ROUND(F137*$S$156,0)</f>
        <v>0</v>
      </c>
      <c r="G138" s="57">
        <f>ROUND(G137*$S$156,0)</f>
        <v>0</v>
      </c>
      <c r="H138" s="57">
        <f>ROUND(H137*$S$156,0)</f>
        <v>0</v>
      </c>
      <c r="I138" s="57">
        <f>ROUND(I137*$S$156,0)</f>
        <v>0</v>
      </c>
      <c r="J138" s="172">
        <f>SUM(E138:I138)</f>
        <v>0</v>
      </c>
      <c r="M138" s="231"/>
      <c r="N138" s="63"/>
      <c r="O138" s="227">
        <f>IF('Cumulative Budget Request '!L138='Member B'!$L$1,'Cumulative Budget Request '!O138,0)</f>
        <v>0</v>
      </c>
      <c r="P138" s="228">
        <f>IF('Cumulative Budget Request '!L138='Member B'!$L$1,'Cumulative Budget Request '!P138,0)</f>
        <v>0</v>
      </c>
      <c r="Q138" s="76">
        <f>IF('Cumulative Budget Request '!L138='Member B'!$L$1,'Cumulative Budget Request '!Q138,0)</f>
        <v>0</v>
      </c>
      <c r="R138" s="227">
        <f>IF('Cumulative Budget Request '!L138='Member B'!$L$1,'Cumulative Budget Request '!R138,0)</f>
        <v>0</v>
      </c>
      <c r="S138" s="76"/>
      <c r="T138" s="74"/>
      <c r="U138" s="369"/>
      <c r="V138" s="369"/>
      <c r="W138" s="369"/>
      <c r="X138" s="369"/>
      <c r="Y138" s="369"/>
      <c r="Z138" s="802"/>
      <c r="AA138" s="820"/>
      <c r="AB138" s="820"/>
      <c r="AC138" s="820"/>
      <c r="AD138" s="820"/>
      <c r="AE138" s="820"/>
      <c r="AF138" s="820"/>
      <c r="AG138" s="802"/>
      <c r="AH138" s="810"/>
      <c r="AI138" s="811"/>
      <c r="AJ138" s="812"/>
      <c r="AK138" s="812"/>
      <c r="AL138" s="812"/>
      <c r="AM138" s="812"/>
      <c r="AN138" s="812"/>
      <c r="AO138" s="812"/>
    </row>
    <row r="139" spans="1:41" ht="15">
      <c r="A139" s="825"/>
      <c r="B139" s="847">
        <f>IF('Cumulative Budget Request '!L139='Member B'!$L$1,'Cumulative Budget Request '!B139,0)</f>
        <v>0</v>
      </c>
      <c r="C139" s="847">
        <f>IF('Cumulative Budget Request '!L139='Member B'!$L$1,'Cumulative Budget Request '!C139,0)</f>
        <v>0</v>
      </c>
      <c r="D139" s="74" t="s">
        <v>29</v>
      </c>
      <c r="E139" s="184">
        <f>ROUND($S$157*E135,0)</f>
        <v>0</v>
      </c>
      <c r="F139" s="184">
        <f>ROUND($S$157*F135,0)</f>
        <v>0</v>
      </c>
      <c r="G139" s="184">
        <f>ROUND($S$157*G135,0)</f>
        <v>0</v>
      </c>
      <c r="H139" s="184">
        <f>ROUND($S$157*H135,0)</f>
        <v>0</v>
      </c>
      <c r="I139" s="184">
        <f>ROUND($S$157*I135,0)</f>
        <v>0</v>
      </c>
      <c r="J139" s="181">
        <f>SUM(E139:I139)</f>
        <v>0</v>
      </c>
      <c r="M139" s="231"/>
      <c r="N139" s="63"/>
      <c r="O139" s="227">
        <f>IF('Cumulative Budget Request '!L139='Member B'!$L$1,'Cumulative Budget Request '!O139,0)</f>
        <v>0</v>
      </c>
      <c r="P139" s="228">
        <f>IF('Cumulative Budget Request '!L139='Member B'!$L$1,'Cumulative Budget Request '!P139,0)</f>
        <v>0</v>
      </c>
      <c r="Q139" s="76">
        <f>IF('Cumulative Budget Request '!L139='Member B'!$L$1,'Cumulative Budget Request '!Q139,0)</f>
        <v>0</v>
      </c>
      <c r="R139" s="227">
        <f>IF('Cumulative Budget Request '!L139='Member B'!$L$1,'Cumulative Budget Request '!R139,0)</f>
        <v>0</v>
      </c>
      <c r="S139" s="76"/>
      <c r="T139" s="74"/>
      <c r="U139" s="369"/>
      <c r="V139" s="369"/>
      <c r="W139" s="369"/>
      <c r="X139" s="369"/>
      <c r="Y139" s="369"/>
      <c r="Z139" s="802"/>
      <c r="AA139" s="820"/>
      <c r="AB139" s="820"/>
      <c r="AC139" s="820"/>
      <c r="AD139" s="820"/>
      <c r="AE139" s="820"/>
      <c r="AF139" s="820"/>
      <c r="AG139" s="802"/>
      <c r="AH139" s="810"/>
      <c r="AI139" s="811"/>
      <c r="AJ139" s="812"/>
      <c r="AK139" s="812"/>
      <c r="AL139" s="812"/>
      <c r="AM139" s="812"/>
      <c r="AN139" s="812"/>
      <c r="AO139" s="812"/>
    </row>
    <row r="140" spans="1:41">
      <c r="A140" s="825"/>
      <c r="B140" s="847">
        <f>IF('Cumulative Budget Request '!L140='Member B'!$L$1,'Cumulative Budget Request '!B140,0)</f>
        <v>0</v>
      </c>
      <c r="C140" s="847">
        <f>IF('Cumulative Budget Request '!L140='Member B'!$L$1,'Cumulative Budget Request '!C140,0)</f>
        <v>0</v>
      </c>
      <c r="D140" s="77" t="s">
        <v>171</v>
      </c>
      <c r="E140" s="185">
        <f>SUM(E138:E139)</f>
        <v>0</v>
      </c>
      <c r="F140" s="185">
        <f t="shared" ref="F140:I140" si="53">SUM(F138:F139)</f>
        <v>0</v>
      </c>
      <c r="G140" s="185">
        <f t="shared" si="53"/>
        <v>0</v>
      </c>
      <c r="H140" s="185">
        <f t="shared" si="53"/>
        <v>0</v>
      </c>
      <c r="I140" s="185">
        <f t="shared" si="53"/>
        <v>0</v>
      </c>
      <c r="J140" s="186">
        <f>SUM(J138:J139)</f>
        <v>0</v>
      </c>
      <c r="M140" s="231"/>
      <c r="N140" s="63"/>
      <c r="O140" s="74"/>
      <c r="P140" s="232"/>
      <c r="Q140" s="76"/>
      <c r="R140" s="74"/>
      <c r="S140" s="76"/>
      <c r="T140" s="74"/>
      <c r="U140" s="371"/>
      <c r="V140" s="372"/>
      <c r="W140" s="370"/>
      <c r="X140" s="370"/>
      <c r="Y140" s="370"/>
      <c r="Z140" s="802"/>
      <c r="AA140" s="820"/>
      <c r="AB140" s="820"/>
      <c r="AC140" s="820"/>
      <c r="AD140" s="820"/>
      <c r="AE140" s="820"/>
      <c r="AF140" s="820"/>
      <c r="AG140" s="802"/>
      <c r="AH140" s="810"/>
      <c r="AI140" s="811"/>
      <c r="AJ140" s="812"/>
      <c r="AK140" s="812"/>
      <c r="AL140" s="812"/>
      <c r="AM140" s="812"/>
      <c r="AN140" s="812"/>
      <c r="AO140" s="812"/>
    </row>
    <row r="141" spans="1:41">
      <c r="A141" s="825"/>
      <c r="B141" s="847">
        <f>IF('Cumulative Budget Request '!L140='Member B'!$L$1,'Cumulative Budget Request '!B140,0)</f>
        <v>0</v>
      </c>
      <c r="C141" s="847">
        <f>IF('Cumulative Budget Request '!L140='Member B'!$L$1,'Cumulative Budget Request '!C140,0)</f>
        <v>0</v>
      </c>
      <c r="D141" s="74"/>
      <c r="E141" s="21"/>
      <c r="F141" s="21"/>
      <c r="G141" s="21"/>
      <c r="H141" s="21"/>
      <c r="I141" s="21"/>
      <c r="J141" s="125"/>
      <c r="M141" s="231"/>
      <c r="N141" s="63"/>
      <c r="O141" s="34"/>
      <c r="P141" s="63"/>
      <c r="Q141" s="34"/>
      <c r="R141" s="229"/>
      <c r="S141" s="34"/>
      <c r="T141" s="229"/>
      <c r="U141" s="373"/>
      <c r="V141" s="373"/>
      <c r="W141" s="373"/>
      <c r="X141" s="373"/>
      <c r="Y141" s="373"/>
      <c r="Z141" s="802"/>
      <c r="AA141" s="820"/>
      <c r="AB141" s="820"/>
      <c r="AC141" s="820"/>
      <c r="AD141" s="820"/>
      <c r="AE141" s="820"/>
      <c r="AF141" s="820"/>
      <c r="AG141" s="802"/>
      <c r="AH141" s="810"/>
      <c r="AI141" s="811"/>
      <c r="AJ141" s="812"/>
      <c r="AK141" s="812"/>
      <c r="AL141" s="812"/>
      <c r="AM141" s="812"/>
      <c r="AN141" s="812"/>
      <c r="AO141" s="812"/>
    </row>
    <row r="142" spans="1:41">
      <c r="A142" s="841">
        <f>IF('Cumulative Budget Request '!L143='Member B'!$L$1,'Cumulative Budget Request '!A143,0)</f>
        <v>0</v>
      </c>
      <c r="B142" s="816" t="s">
        <v>395</v>
      </c>
      <c r="C142" s="846" t="s">
        <v>396</v>
      </c>
      <c r="D142" s="34" t="s">
        <v>121</v>
      </c>
      <c r="E142" s="100">
        <f>ROUND($P142*$Q142*R142,6)</f>
        <v>0</v>
      </c>
      <c r="F142" s="100">
        <f>ROUND($P143*$Q143*R143,6)</f>
        <v>0</v>
      </c>
      <c r="G142" s="100">
        <f>ROUND($P144*$Q144*R144,6)</f>
        <v>0</v>
      </c>
      <c r="H142" s="100">
        <f>ROUND($P145*$Q145*R145,6)</f>
        <v>0</v>
      </c>
      <c r="I142" s="100">
        <f>ROUND($P146*$Q146*R146,6)</f>
        <v>0</v>
      </c>
      <c r="J142" s="26"/>
      <c r="M142" s="150">
        <f>IF('Cumulative Budget Request '!L143='Member B'!$L$1,'Cumulative Budget Request '!M143,0)</f>
        <v>0</v>
      </c>
      <c r="N142" s="230">
        <f>ROUND(M142/12,2)</f>
        <v>0</v>
      </c>
      <c r="O142" s="227">
        <f>IF('Cumulative Budget Request '!L143='Member B'!$L$1,'Cumulative Budget Request '!O143,0)</f>
        <v>0</v>
      </c>
      <c r="P142" s="228">
        <f>IF('Cumulative Budget Request '!L143='Member B'!$L$1,'Cumulative Budget Request '!P143,0)</f>
        <v>0</v>
      </c>
      <c r="Q142" s="76">
        <f>IF('Cumulative Budget Request '!L143='Member B'!$L$1,'Cumulative Budget Request '!Q143,0)</f>
        <v>0</v>
      </c>
      <c r="R142" s="227">
        <f>IF('Cumulative Budget Request '!L143='Member B'!$L$1,'Cumulative Budget Request '!R143,0)</f>
        <v>0</v>
      </c>
      <c r="S142" s="76"/>
      <c r="T142" s="74"/>
      <c r="U142" s="369">
        <f>IFERROR((E145+E146)/E144,0)</f>
        <v>0</v>
      </c>
      <c r="V142" s="369">
        <f t="shared" ref="V142:Y142" si="54">IFERROR((F145+F146)/F144,0)</f>
        <v>0</v>
      </c>
      <c r="W142" s="369">
        <f t="shared" si="54"/>
        <v>0</v>
      </c>
      <c r="X142" s="369">
        <f t="shared" si="54"/>
        <v>0</v>
      </c>
      <c r="Y142" s="369">
        <f t="shared" si="54"/>
        <v>0</v>
      </c>
      <c r="Z142" s="819"/>
      <c r="AA142" s="820"/>
      <c r="AB142" s="820"/>
      <c r="AC142" s="820"/>
      <c r="AD142" s="820"/>
      <c r="AE142" s="820"/>
      <c r="AF142" s="820"/>
      <c r="AG142" s="802"/>
      <c r="AH142" s="810"/>
      <c r="AI142" s="811"/>
      <c r="AJ142" s="812"/>
      <c r="AK142" s="812"/>
      <c r="AL142" s="812"/>
      <c r="AM142" s="812"/>
      <c r="AN142" s="812"/>
      <c r="AO142" s="812"/>
    </row>
    <row r="143" spans="1:41">
      <c r="A143" s="842"/>
      <c r="B143" s="847">
        <f>IF('Cumulative Budget Request '!L144='Member B'!$L$1,'Cumulative Budget Request '!B144,0)</f>
        <v>0</v>
      </c>
      <c r="C143" s="847">
        <f>IF('Cumulative Budget Request '!L144='Member B'!$L$1,'Cumulative Budget Request '!C144,0)</f>
        <v>0</v>
      </c>
      <c r="D143" s="34" t="s">
        <v>172</v>
      </c>
      <c r="E143" s="22">
        <f>R142</f>
        <v>0</v>
      </c>
      <c r="F143" s="22">
        <f>R143</f>
        <v>0</v>
      </c>
      <c r="G143" s="22">
        <f>R144</f>
        <v>0</v>
      </c>
      <c r="H143" s="22">
        <f>T145</f>
        <v>0</v>
      </c>
      <c r="I143" s="22">
        <f>T146</f>
        <v>0</v>
      </c>
      <c r="J143" s="26"/>
      <c r="M143" s="231"/>
      <c r="N143" s="230"/>
      <c r="O143" s="227">
        <f>IF('Cumulative Budget Request '!L144='Member B'!$L$1,'Cumulative Budget Request '!O144,0)</f>
        <v>0</v>
      </c>
      <c r="P143" s="228">
        <f>IF('Cumulative Budget Request '!L144='Member B'!$L$1,'Cumulative Budget Request '!P144,0)</f>
        <v>0</v>
      </c>
      <c r="Q143" s="76">
        <f>IF('Cumulative Budget Request '!L144='Member B'!$L$1,'Cumulative Budget Request '!Q144,0)</f>
        <v>0</v>
      </c>
      <c r="R143" s="227">
        <f>IF('Cumulative Budget Request '!L144='Member B'!$L$1,'Cumulative Budget Request '!R144,0)</f>
        <v>0</v>
      </c>
      <c r="S143" s="76"/>
      <c r="T143" s="74"/>
      <c r="U143" s="369"/>
      <c r="V143" s="369"/>
      <c r="W143" s="369"/>
      <c r="X143" s="369"/>
      <c r="Y143" s="369"/>
      <c r="Z143" s="819"/>
      <c r="AA143" s="820"/>
      <c r="AB143" s="820"/>
      <c r="AC143" s="820"/>
      <c r="AD143" s="820"/>
      <c r="AE143" s="820"/>
      <c r="AF143" s="820"/>
      <c r="AG143" s="802"/>
      <c r="AH143" s="810"/>
      <c r="AI143" s="811"/>
      <c r="AJ143" s="812"/>
      <c r="AK143" s="812"/>
      <c r="AL143" s="812"/>
      <c r="AM143" s="812"/>
      <c r="AN143" s="812"/>
      <c r="AO143" s="812"/>
    </row>
    <row r="144" spans="1:41">
      <c r="A144" s="825"/>
      <c r="B144" s="847">
        <f>IF('Cumulative Budget Request '!L145='Member B'!$L$1,'Cumulative Budget Request '!B145,0)</f>
        <v>0</v>
      </c>
      <c r="C144" s="847">
        <f>IF('Cumulative Budget Request '!L145='Member B'!$L$1,'Cumulative Budget Request '!C145,0)</f>
        <v>0</v>
      </c>
      <c r="D144" s="74" t="s">
        <v>15</v>
      </c>
      <c r="E144" s="57">
        <f>ROUND(N142*E142*O142,0)</f>
        <v>0</v>
      </c>
      <c r="F144" s="57">
        <f>ROUND(N142*F142*O142*O143,0)</f>
        <v>0</v>
      </c>
      <c r="G144" s="57">
        <f>ROUND(N142*G142*O142*O143*O144,0)</f>
        <v>0</v>
      </c>
      <c r="H144" s="57">
        <f>ROUND(N142*H142*O142*O143*O144*O145,0)</f>
        <v>0</v>
      </c>
      <c r="I144" s="57">
        <f>ROUND(N142*I142*O142*O143*O144*O145*O146,0)</f>
        <v>0</v>
      </c>
      <c r="J144" s="172">
        <f>SUM(E144:I144)</f>
        <v>0</v>
      </c>
      <c r="M144" s="231"/>
      <c r="N144" s="63"/>
      <c r="O144" s="227">
        <f>IF('Cumulative Budget Request '!L145='Member B'!$L$1,'Cumulative Budget Request '!O145,0)</f>
        <v>0</v>
      </c>
      <c r="P144" s="228">
        <f>IF('Cumulative Budget Request '!L145='Member B'!$L$1,'Cumulative Budget Request '!P145,0)</f>
        <v>0</v>
      </c>
      <c r="Q144" s="76">
        <f>IF('Cumulative Budget Request '!L145='Member B'!$L$1,'Cumulative Budget Request '!Q145,0)</f>
        <v>0</v>
      </c>
      <c r="R144" s="227">
        <f>IF('Cumulative Budget Request '!L145='Member B'!$L$1,'Cumulative Budget Request '!R145,0)</f>
        <v>0</v>
      </c>
      <c r="S144" s="76"/>
      <c r="T144" s="74"/>
      <c r="U144" s="369"/>
      <c r="V144" s="369"/>
      <c r="W144" s="369"/>
      <c r="X144" s="369"/>
      <c r="Y144" s="369"/>
      <c r="Z144" s="802"/>
      <c r="AA144" s="820"/>
      <c r="AB144" s="820"/>
      <c r="AC144" s="820"/>
      <c r="AD144" s="820"/>
      <c r="AE144" s="820"/>
      <c r="AF144" s="820"/>
      <c r="AG144" s="802"/>
      <c r="AH144" s="810"/>
      <c r="AI144" s="811"/>
      <c r="AJ144" s="812"/>
      <c r="AK144" s="812"/>
      <c r="AL144" s="812"/>
      <c r="AM144" s="812"/>
      <c r="AN144" s="812"/>
      <c r="AO144" s="812"/>
    </row>
    <row r="145" spans="1:41">
      <c r="A145" s="825"/>
      <c r="B145" s="847">
        <f>IF('Cumulative Budget Request '!L146='Member B'!$L$1,'Cumulative Budget Request '!B146,0)</f>
        <v>0</v>
      </c>
      <c r="C145" s="847">
        <f>IF('Cumulative Budget Request '!L146='Member B'!$L$1,'Cumulative Budget Request '!C146,0)</f>
        <v>0</v>
      </c>
      <c r="D145" s="74" t="s">
        <v>30</v>
      </c>
      <c r="E145" s="57">
        <f>ROUND(E144*$S$156,0)</f>
        <v>0</v>
      </c>
      <c r="F145" s="57">
        <f>ROUND(F144*$S$156,0)</f>
        <v>0</v>
      </c>
      <c r="G145" s="57">
        <f>ROUND(G144*$S$156,0)</f>
        <v>0</v>
      </c>
      <c r="H145" s="57">
        <f>ROUND(H144*$S$156,0)</f>
        <v>0</v>
      </c>
      <c r="I145" s="57">
        <f>ROUND(I144*$S$156,0)</f>
        <v>0</v>
      </c>
      <c r="J145" s="172">
        <f>SUM(E145:I145)</f>
        <v>0</v>
      </c>
      <c r="M145" s="231"/>
      <c r="N145" s="63"/>
      <c r="O145" s="227">
        <f>IF('Cumulative Budget Request '!L146='Member B'!$L$1,'Cumulative Budget Request '!O146,0)</f>
        <v>0</v>
      </c>
      <c r="P145" s="228">
        <f>IF('Cumulative Budget Request '!L146='Member B'!$L$1,'Cumulative Budget Request '!P146,0)</f>
        <v>0</v>
      </c>
      <c r="Q145" s="76">
        <f>IF('Cumulative Budget Request '!L146='Member B'!$L$1,'Cumulative Budget Request '!Q146,0)</f>
        <v>0</v>
      </c>
      <c r="R145" s="227">
        <f>IF('Cumulative Budget Request '!L146='Member B'!$L$1,'Cumulative Budget Request '!R146,0)</f>
        <v>0</v>
      </c>
      <c r="S145" s="76"/>
      <c r="T145" s="74"/>
      <c r="U145" s="369"/>
      <c r="V145" s="369"/>
      <c r="W145" s="369"/>
      <c r="X145" s="369"/>
      <c r="Y145" s="369"/>
      <c r="Z145" s="802"/>
      <c r="AA145" s="820"/>
      <c r="AB145" s="820"/>
      <c r="AC145" s="820"/>
      <c r="AD145" s="820"/>
      <c r="AE145" s="820"/>
      <c r="AF145" s="820"/>
      <c r="AG145" s="802"/>
      <c r="AH145" s="810"/>
      <c r="AI145" s="811"/>
      <c r="AJ145" s="812"/>
      <c r="AK145" s="812"/>
      <c r="AL145" s="812"/>
      <c r="AM145" s="812"/>
      <c r="AN145" s="812"/>
      <c r="AO145" s="812"/>
    </row>
    <row r="146" spans="1:41" ht="15">
      <c r="A146" s="825"/>
      <c r="B146" s="847">
        <f>IF('Cumulative Budget Request '!L147='Member B'!$L$1,'Cumulative Budget Request '!B147,0)</f>
        <v>0</v>
      </c>
      <c r="C146" s="847">
        <f>IF('Cumulative Budget Request '!L147='Member B'!$L$1,'Cumulative Budget Request '!C147,0)</f>
        <v>0</v>
      </c>
      <c r="D146" s="74" t="s">
        <v>29</v>
      </c>
      <c r="E146" s="184">
        <f>ROUND($S$157*E142,0)</f>
        <v>0</v>
      </c>
      <c r="F146" s="184">
        <f>ROUND($S$157*F142,0)</f>
        <v>0</v>
      </c>
      <c r="G146" s="184">
        <f>ROUND($S$157*G142,0)</f>
        <v>0</v>
      </c>
      <c r="H146" s="184">
        <f>ROUND($S$157*H142,0)</f>
        <v>0</v>
      </c>
      <c r="I146" s="184">
        <f>ROUND($S$157*I142,0)</f>
        <v>0</v>
      </c>
      <c r="J146" s="181">
        <f>SUM(E146:I146)</f>
        <v>0</v>
      </c>
      <c r="M146" s="231"/>
      <c r="N146" s="63"/>
      <c r="O146" s="227">
        <f>IF('Cumulative Budget Request '!L147='Member B'!$L$1,'Cumulative Budget Request '!O147,0)</f>
        <v>0</v>
      </c>
      <c r="P146" s="228">
        <f>IF('Cumulative Budget Request '!L147='Member B'!$L$1,'Cumulative Budget Request '!P147,0)</f>
        <v>0</v>
      </c>
      <c r="Q146" s="76">
        <f>IF('Cumulative Budget Request '!L147='Member B'!$L$1,'Cumulative Budget Request '!Q147,0)</f>
        <v>0</v>
      </c>
      <c r="R146" s="227">
        <f>IF('Cumulative Budget Request '!L147='Member B'!$L$1,'Cumulative Budget Request '!R147,0)</f>
        <v>0</v>
      </c>
      <c r="S146" s="76"/>
      <c r="T146" s="74"/>
      <c r="U146" s="369"/>
      <c r="V146" s="369"/>
      <c r="W146" s="369"/>
      <c r="X146" s="369"/>
      <c r="Y146" s="369"/>
      <c r="Z146" s="802"/>
      <c r="AA146" s="820"/>
      <c r="AB146" s="820"/>
      <c r="AC146" s="820"/>
      <c r="AD146" s="820"/>
      <c r="AE146" s="820"/>
      <c r="AF146" s="820"/>
      <c r="AG146" s="802"/>
      <c r="AH146" s="810"/>
      <c r="AI146" s="811"/>
      <c r="AJ146" s="812"/>
      <c r="AK146" s="812"/>
      <c r="AL146" s="812"/>
      <c r="AM146" s="812"/>
      <c r="AN146" s="812"/>
      <c r="AO146" s="812"/>
    </row>
    <row r="147" spans="1:41" ht="13.5" customHeight="1">
      <c r="A147" s="825"/>
      <c r="B147" s="847">
        <f>IF('Cumulative Budget Request '!L148='Member B'!$L$1,'Cumulative Budget Request '!B148,0)</f>
        <v>0</v>
      </c>
      <c r="C147" s="847">
        <f>IF('Cumulative Budget Request '!L148='Member B'!$L$1,'Cumulative Budget Request '!C148,0)</f>
        <v>0</v>
      </c>
      <c r="D147" s="77" t="s">
        <v>171</v>
      </c>
      <c r="E147" s="185">
        <f>SUM(E145:E146)</f>
        <v>0</v>
      </c>
      <c r="F147" s="185">
        <f t="shared" ref="F147:I147" si="55">SUM(F145:F146)</f>
        <v>0</v>
      </c>
      <c r="G147" s="185">
        <f t="shared" si="55"/>
        <v>0</v>
      </c>
      <c r="H147" s="185">
        <f t="shared" si="55"/>
        <v>0</v>
      </c>
      <c r="I147" s="185">
        <f t="shared" si="55"/>
        <v>0</v>
      </c>
      <c r="J147" s="186">
        <f>SUM(J145:J146)</f>
        <v>0</v>
      </c>
      <c r="M147" s="231"/>
      <c r="N147" s="63"/>
      <c r="O147" s="74"/>
      <c r="P147" s="232"/>
      <c r="Q147" s="76"/>
      <c r="R147" s="74"/>
      <c r="S147" s="76"/>
      <c r="T147" s="74"/>
      <c r="U147" s="371"/>
      <c r="V147" s="372"/>
      <c r="W147" s="370"/>
      <c r="X147" s="370"/>
      <c r="Y147" s="370"/>
      <c r="Z147" s="802"/>
      <c r="AA147" s="820"/>
      <c r="AB147" s="820"/>
      <c r="AC147" s="820"/>
      <c r="AD147" s="820"/>
      <c r="AE147" s="820"/>
      <c r="AF147" s="820"/>
      <c r="AG147" s="802"/>
      <c r="AH147" s="810"/>
      <c r="AI147" s="811"/>
      <c r="AJ147" s="812"/>
      <c r="AK147" s="812"/>
      <c r="AL147" s="812"/>
      <c r="AM147" s="812"/>
      <c r="AN147" s="812"/>
      <c r="AO147" s="812"/>
    </row>
    <row r="148" spans="1:41">
      <c r="A148" s="825"/>
      <c r="B148" s="93"/>
      <c r="C148" s="100"/>
      <c r="D148" s="74"/>
      <c r="E148" s="17"/>
      <c r="F148" s="17"/>
      <c r="G148" s="17"/>
      <c r="H148" s="17"/>
      <c r="I148" s="17"/>
      <c r="J148" s="26"/>
      <c r="M148" s="231"/>
      <c r="N148" s="63"/>
      <c r="O148" s="34"/>
      <c r="P148" s="63"/>
      <c r="Q148" s="34"/>
      <c r="R148" s="229"/>
      <c r="S148" s="34"/>
      <c r="T148" s="229"/>
      <c r="U148" s="373"/>
      <c r="V148" s="373"/>
      <c r="W148" s="373"/>
      <c r="X148" s="373"/>
      <c r="Y148" s="373"/>
      <c r="Z148" s="802"/>
      <c r="AA148" s="820"/>
      <c r="AB148" s="820"/>
      <c r="AC148" s="820"/>
      <c r="AD148" s="820"/>
      <c r="AE148" s="820"/>
      <c r="AF148" s="820"/>
      <c r="AG148" s="802"/>
      <c r="AH148" s="810"/>
      <c r="AI148" s="811"/>
      <c r="AJ148" s="812"/>
      <c r="AK148" s="812"/>
      <c r="AL148" s="812"/>
      <c r="AM148" s="812"/>
      <c r="AN148" s="812"/>
      <c r="AO148" s="812"/>
    </row>
    <row r="149" spans="1:41">
      <c r="A149" s="841">
        <f>IF('Cumulative Budget Request '!L151='Member B'!$L$1,'Cumulative Budget Request '!A151,0)</f>
        <v>0</v>
      </c>
      <c r="B149" s="816" t="s">
        <v>395</v>
      </c>
      <c r="C149" s="846" t="s">
        <v>396</v>
      </c>
      <c r="D149" s="34" t="s">
        <v>121</v>
      </c>
      <c r="E149" s="100">
        <f>ROUND($P149*$Q149*R149,6)</f>
        <v>0</v>
      </c>
      <c r="F149" s="100">
        <f>ROUND($P150*$Q150*R150,6)</f>
        <v>0</v>
      </c>
      <c r="G149" s="100">
        <f>ROUND($P151*$Q151*R151,6)</f>
        <v>0</v>
      </c>
      <c r="H149" s="100">
        <f>ROUND($P152*$Q152*R152,6)</f>
        <v>0</v>
      </c>
      <c r="I149" s="100">
        <f>ROUND($P153*$Q153*R153,6)</f>
        <v>0</v>
      </c>
      <c r="J149" s="26"/>
      <c r="M149" s="150">
        <f>IF('Cumulative Budget Request '!L151='Member B'!$L$1,'Cumulative Budget Request '!M151,0)</f>
        <v>0</v>
      </c>
      <c r="N149" s="230">
        <f>ROUND(M149/12,2)</f>
        <v>0</v>
      </c>
      <c r="O149" s="227">
        <f>IF('Cumulative Budget Request '!L151='Member B'!$L$1,'Cumulative Budget Request '!O151,0)</f>
        <v>0</v>
      </c>
      <c r="P149" s="228">
        <f>IF('Cumulative Budget Request '!L151='Member B'!$L$1,'Cumulative Budget Request '!P151,0)</f>
        <v>0</v>
      </c>
      <c r="Q149" s="76">
        <f>IF('Cumulative Budget Request '!L151='Member B'!$L$1,'Cumulative Budget Request '!Q151,0)</f>
        <v>0</v>
      </c>
      <c r="R149" s="227">
        <f>IF('Cumulative Budget Request '!L151='Member B'!$L$1,'Cumulative Budget Request '!R151,0)</f>
        <v>0</v>
      </c>
      <c r="S149" s="76"/>
      <c r="T149" s="74"/>
      <c r="U149" s="369">
        <f>IFERROR((E152+E153)/E151,0)</f>
        <v>0</v>
      </c>
      <c r="V149" s="369">
        <f t="shared" ref="V149:Y149" si="56">IFERROR((F152+F153)/F151,0)</f>
        <v>0</v>
      </c>
      <c r="W149" s="369">
        <f t="shared" si="56"/>
        <v>0</v>
      </c>
      <c r="X149" s="369">
        <f t="shared" si="56"/>
        <v>0</v>
      </c>
      <c r="Y149" s="369">
        <f t="shared" si="56"/>
        <v>0</v>
      </c>
      <c r="Z149" s="819"/>
      <c r="AA149" s="820"/>
      <c r="AB149" s="820"/>
      <c r="AC149" s="820"/>
      <c r="AD149" s="820"/>
      <c r="AE149" s="820"/>
      <c r="AF149" s="820"/>
      <c r="AG149" s="802"/>
      <c r="AH149" s="810"/>
      <c r="AI149" s="811"/>
      <c r="AJ149" s="812"/>
      <c r="AK149" s="812"/>
      <c r="AL149" s="812"/>
      <c r="AM149" s="812"/>
      <c r="AN149" s="812"/>
      <c r="AO149" s="812"/>
    </row>
    <row r="150" spans="1:41">
      <c r="A150" s="842"/>
      <c r="B150" s="847">
        <f>IF('Cumulative Budget Request '!L152='Member B'!$L$1,'Cumulative Budget Request '!B152,0)</f>
        <v>0</v>
      </c>
      <c r="C150" s="847">
        <f>IF('Cumulative Budget Request '!L152='Member B'!$L$1,'Cumulative Budget Request '!C152,0)</f>
        <v>0</v>
      </c>
      <c r="D150" s="34" t="s">
        <v>172</v>
      </c>
      <c r="E150" s="22">
        <f>R149</f>
        <v>0</v>
      </c>
      <c r="F150" s="22">
        <f>R150</f>
        <v>0</v>
      </c>
      <c r="G150" s="22">
        <f>R151</f>
        <v>0</v>
      </c>
      <c r="H150" s="22">
        <f>T152</f>
        <v>0</v>
      </c>
      <c r="I150" s="22">
        <f>T153</f>
        <v>0</v>
      </c>
      <c r="J150" s="26"/>
      <c r="M150" s="231"/>
      <c r="N150" s="230"/>
      <c r="O150" s="227">
        <f>IF('Cumulative Budget Request '!L152='Member B'!$L$1,'Cumulative Budget Request '!O152,0)</f>
        <v>0</v>
      </c>
      <c r="P150" s="228">
        <f>IF('Cumulative Budget Request '!L152='Member B'!$L$1,'Cumulative Budget Request '!P152,0)</f>
        <v>0</v>
      </c>
      <c r="Q150" s="76">
        <f>IF('Cumulative Budget Request '!L152='Member B'!$L$1,'Cumulative Budget Request '!Q152,0)</f>
        <v>0</v>
      </c>
      <c r="R150" s="227">
        <f>IF('Cumulative Budget Request '!L152='Member B'!$L$1,'Cumulative Budget Request '!R152,0)</f>
        <v>0</v>
      </c>
      <c r="S150" s="76"/>
      <c r="T150" s="74"/>
      <c r="U150" s="369"/>
      <c r="V150" s="369"/>
      <c r="W150" s="369"/>
      <c r="X150" s="369"/>
      <c r="Y150" s="369"/>
      <c r="Z150" s="819"/>
      <c r="AA150" s="820"/>
      <c r="AB150" s="820"/>
      <c r="AC150" s="820"/>
      <c r="AD150" s="820"/>
      <c r="AE150" s="820"/>
      <c r="AF150" s="820"/>
      <c r="AG150" s="802"/>
      <c r="AH150" s="810"/>
      <c r="AI150" s="811"/>
      <c r="AJ150" s="812"/>
      <c r="AK150" s="812"/>
      <c r="AL150" s="812"/>
      <c r="AM150" s="812"/>
      <c r="AN150" s="812"/>
      <c r="AO150" s="812"/>
    </row>
    <row r="151" spans="1:41">
      <c r="A151" s="10"/>
      <c r="B151" s="847">
        <f>IF('Cumulative Budget Request '!L153='Member B'!$L$1,'Cumulative Budget Request '!B153,0)</f>
        <v>0</v>
      </c>
      <c r="C151" s="847">
        <f>IF('Cumulative Budget Request '!L153='Member B'!$L$1,'Cumulative Budget Request '!C153,0)</f>
        <v>0</v>
      </c>
      <c r="D151" s="74" t="s">
        <v>15</v>
      </c>
      <c r="E151" s="57">
        <f>ROUND(N149*E149*O149,0)</f>
        <v>0</v>
      </c>
      <c r="F151" s="57">
        <f>ROUND(N149*F149*O149*O150,0)</f>
        <v>0</v>
      </c>
      <c r="G151" s="57">
        <f>ROUND(N149*G149*O149*O150*O151,0)</f>
        <v>0</v>
      </c>
      <c r="H151" s="57">
        <f>ROUND(N149*H149*O149*O150*O151*O152,0)</f>
        <v>0</v>
      </c>
      <c r="I151" s="57">
        <f>ROUND(N149*I149*O149*O150*O151*O152*O153,0)</f>
        <v>0</v>
      </c>
      <c r="J151" s="172">
        <f>SUM(E151:I151)</f>
        <v>0</v>
      </c>
      <c r="M151" s="231"/>
      <c r="N151" s="63"/>
      <c r="O151" s="227">
        <f>IF('Cumulative Budget Request '!L153='Member B'!$L$1,'Cumulative Budget Request '!O153,0)</f>
        <v>0</v>
      </c>
      <c r="P151" s="228">
        <f>IF('Cumulative Budget Request '!L153='Member B'!$L$1,'Cumulative Budget Request '!P153,0)</f>
        <v>0</v>
      </c>
      <c r="Q151" s="76">
        <f>IF('Cumulative Budget Request '!L153='Member B'!$L$1,'Cumulative Budget Request '!Q153,0)</f>
        <v>0</v>
      </c>
      <c r="R151" s="227">
        <f>IF('Cumulative Budget Request '!L153='Member B'!$L$1,'Cumulative Budget Request '!R153,0)</f>
        <v>0</v>
      </c>
      <c r="S151" s="76"/>
      <c r="T151" s="74"/>
      <c r="U151" s="370"/>
      <c r="V151" s="370"/>
      <c r="W151" s="370"/>
      <c r="X151" s="370"/>
      <c r="Y151" s="370"/>
      <c r="Z151" s="802"/>
      <c r="AA151" s="820"/>
      <c r="AB151" s="820"/>
      <c r="AC151" s="820"/>
      <c r="AD151" s="820"/>
      <c r="AE151" s="820"/>
      <c r="AF151" s="820"/>
      <c r="AG151" s="802"/>
      <c r="AH151" s="810"/>
      <c r="AI151" s="811"/>
      <c r="AJ151" s="812"/>
      <c r="AK151" s="812"/>
      <c r="AL151" s="812"/>
      <c r="AM151" s="812"/>
      <c r="AN151" s="812"/>
      <c r="AO151" s="812"/>
    </row>
    <row r="152" spans="1:41">
      <c r="A152" s="10"/>
      <c r="B152" s="847">
        <f>IF('Cumulative Budget Request '!L154='Member B'!$L$1,'Cumulative Budget Request '!B154,0)</f>
        <v>0</v>
      </c>
      <c r="C152" s="847">
        <f>IF('Cumulative Budget Request '!L154='Member B'!$L$1,'Cumulative Budget Request '!C154,0)</f>
        <v>0</v>
      </c>
      <c r="D152" s="74" t="s">
        <v>30</v>
      </c>
      <c r="E152" s="57">
        <f>ROUND(E151*$S$156,0)</f>
        <v>0</v>
      </c>
      <c r="F152" s="57">
        <f>ROUND(F151*$S$156,0)</f>
        <v>0</v>
      </c>
      <c r="G152" s="57">
        <f>ROUND(G151*$S$156,0)</f>
        <v>0</v>
      </c>
      <c r="H152" s="57">
        <f>ROUND(H151*$S$156,0)</f>
        <v>0</v>
      </c>
      <c r="I152" s="57">
        <f>ROUND(I151*$S$156,0)</f>
        <v>0</v>
      </c>
      <c r="J152" s="172">
        <f>SUM(E152:I152)</f>
        <v>0</v>
      </c>
      <c r="M152" s="231"/>
      <c r="N152" s="63"/>
      <c r="O152" s="227">
        <f>IF('Cumulative Budget Request '!L154='Member B'!$L$1,'Cumulative Budget Request '!O154,0)</f>
        <v>0</v>
      </c>
      <c r="P152" s="228">
        <f>IF('Cumulative Budget Request '!L154='Member B'!$L$1,'Cumulative Budget Request '!P154,0)</f>
        <v>0</v>
      </c>
      <c r="Q152" s="76">
        <f>IF('Cumulative Budget Request '!L154='Member B'!$L$1,'Cumulative Budget Request '!Q154,0)</f>
        <v>0</v>
      </c>
      <c r="R152" s="227">
        <f>IF('Cumulative Budget Request '!L154='Member B'!$L$1,'Cumulative Budget Request '!R154,0)</f>
        <v>0</v>
      </c>
      <c r="S152" s="76"/>
      <c r="T152" s="74"/>
      <c r="U152" s="370"/>
      <c r="V152" s="370"/>
      <c r="W152" s="370"/>
      <c r="X152" s="370"/>
      <c r="Y152" s="370"/>
      <c r="Z152" s="802"/>
      <c r="AA152" s="820"/>
      <c r="AB152" s="820"/>
      <c r="AC152" s="820"/>
      <c r="AD152" s="820"/>
      <c r="AE152" s="820"/>
      <c r="AF152" s="820"/>
      <c r="AG152" s="802"/>
      <c r="AH152" s="810"/>
      <c r="AI152" s="811"/>
      <c r="AJ152" s="812"/>
      <c r="AK152" s="812"/>
      <c r="AL152" s="812"/>
      <c r="AM152" s="812"/>
      <c r="AN152" s="812"/>
      <c r="AO152" s="812"/>
    </row>
    <row r="153" spans="1:41" ht="15">
      <c r="A153" s="10"/>
      <c r="B153" s="847">
        <f>IF('Cumulative Budget Request '!L155='Member B'!$L$1,'Cumulative Budget Request '!B155,0)</f>
        <v>0</v>
      </c>
      <c r="C153" s="847">
        <f>IF('Cumulative Budget Request '!L155='Member B'!$L$1,'Cumulative Budget Request '!C155,0)</f>
        <v>0</v>
      </c>
      <c r="D153" s="74" t="s">
        <v>29</v>
      </c>
      <c r="E153" s="184">
        <f>ROUND($S$157*E149,0)</f>
        <v>0</v>
      </c>
      <c r="F153" s="184">
        <f>ROUND($S$157*F149,0)</f>
        <v>0</v>
      </c>
      <c r="G153" s="184">
        <f>ROUND($S$157*G149,0)</f>
        <v>0</v>
      </c>
      <c r="H153" s="184">
        <f>ROUND($S$157*H149,0)</f>
        <v>0</v>
      </c>
      <c r="I153" s="184">
        <f>ROUND($S$157*I149,0)</f>
        <v>0</v>
      </c>
      <c r="J153" s="181">
        <f>SUM(E153:I153)</f>
        <v>0</v>
      </c>
      <c r="M153" s="231"/>
      <c r="N153" s="63"/>
      <c r="O153" s="227">
        <f>IF('Cumulative Budget Request '!L155='Member B'!$L$1,'Cumulative Budget Request '!O155,0)</f>
        <v>0</v>
      </c>
      <c r="P153" s="228">
        <f>IF('Cumulative Budget Request '!L155='Member B'!$L$1,'Cumulative Budget Request '!P155,0)</f>
        <v>0</v>
      </c>
      <c r="Q153" s="76">
        <f>IF('Cumulative Budget Request '!L155='Member B'!$L$1,'Cumulative Budget Request '!Q155,0)</f>
        <v>0</v>
      </c>
      <c r="R153" s="227">
        <f>IF('Cumulative Budget Request '!L155='Member B'!$L$1,'Cumulative Budget Request '!R155,0)</f>
        <v>0</v>
      </c>
      <c r="S153" s="76"/>
      <c r="T153" s="74"/>
      <c r="U153" s="369"/>
      <c r="V153" s="369"/>
      <c r="W153" s="369"/>
      <c r="X153" s="369"/>
      <c r="Y153" s="369"/>
      <c r="Z153" s="802"/>
      <c r="AA153" s="820"/>
      <c r="AB153" s="820"/>
      <c r="AC153" s="820"/>
      <c r="AD153" s="820"/>
      <c r="AE153" s="820"/>
      <c r="AF153" s="820"/>
      <c r="AG153" s="802"/>
      <c r="AH153" s="810"/>
      <c r="AI153" s="811"/>
      <c r="AJ153" s="812"/>
      <c r="AK153" s="812"/>
      <c r="AL153" s="812"/>
      <c r="AM153" s="812"/>
      <c r="AN153" s="812"/>
      <c r="AO153" s="812"/>
    </row>
    <row r="154" spans="1:41">
      <c r="A154" s="10"/>
      <c r="B154" s="847">
        <f>IF('Cumulative Budget Request '!L156='Member B'!$L$1,'Cumulative Budget Request '!B156,0)</f>
        <v>0</v>
      </c>
      <c r="C154" s="847">
        <f>IF('Cumulative Budget Request '!L156='Member B'!$L$1,'Cumulative Budget Request '!C156,0)</f>
        <v>0</v>
      </c>
      <c r="D154" s="77" t="s">
        <v>171</v>
      </c>
      <c r="E154" s="185">
        <f>SUM(E152:E153)</f>
        <v>0</v>
      </c>
      <c r="F154" s="185">
        <f t="shared" ref="F154:I154" si="57">SUM(F152:F153)</f>
        <v>0</v>
      </c>
      <c r="G154" s="185">
        <f t="shared" si="57"/>
        <v>0</v>
      </c>
      <c r="H154" s="185">
        <f t="shared" si="57"/>
        <v>0</v>
      </c>
      <c r="I154" s="185">
        <f t="shared" si="57"/>
        <v>0</v>
      </c>
      <c r="J154" s="186">
        <f>SUM(J152:J153)</f>
        <v>0</v>
      </c>
      <c r="M154" s="19"/>
      <c r="N154" s="33"/>
      <c r="O154" s="33"/>
      <c r="P154" s="33"/>
      <c r="Q154" s="114"/>
      <c r="R154" s="115"/>
      <c r="S154" s="76"/>
      <c r="T154" s="114"/>
      <c r="U154" s="369"/>
      <c r="V154" s="369"/>
      <c r="W154" s="369"/>
      <c r="X154" s="369"/>
      <c r="Y154" s="369"/>
      <c r="Z154" s="802"/>
      <c r="AA154" s="820"/>
      <c r="AB154" s="820"/>
      <c r="AC154" s="820"/>
      <c r="AD154" s="820"/>
      <c r="AE154" s="820"/>
      <c r="AF154" s="820"/>
      <c r="AG154" s="802"/>
      <c r="AH154" s="802"/>
      <c r="AI154" s="802"/>
      <c r="AJ154" s="802"/>
      <c r="AK154" s="802"/>
      <c r="AL154" s="802"/>
      <c r="AM154" s="802"/>
      <c r="AN154" s="802"/>
      <c r="AO154" s="802"/>
    </row>
    <row r="155" spans="1:41">
      <c r="A155" s="10"/>
      <c r="B155" s="93"/>
      <c r="C155" s="100"/>
      <c r="D155" s="74"/>
      <c r="E155" s="22"/>
      <c r="F155" s="22"/>
      <c r="G155" s="22"/>
      <c r="H155" s="22"/>
      <c r="I155" s="22"/>
      <c r="J155" s="76"/>
      <c r="M155" s="19"/>
      <c r="T155" s="17"/>
      <c r="U155" s="25"/>
      <c r="V155" s="25"/>
      <c r="W155" s="25"/>
      <c r="X155" s="25"/>
      <c r="Y155" s="25"/>
      <c r="Z155" s="804"/>
      <c r="AA155" s="821"/>
      <c r="AB155" s="821"/>
      <c r="AC155" s="821"/>
      <c r="AD155" s="821"/>
      <c r="AE155" s="821"/>
      <c r="AF155" s="820"/>
      <c r="AG155" s="802"/>
      <c r="AH155" s="802"/>
      <c r="AI155" s="802"/>
      <c r="AJ155" s="802"/>
      <c r="AK155" s="802"/>
      <c r="AL155" s="802"/>
      <c r="AM155" s="802"/>
      <c r="AN155" s="802"/>
      <c r="AO155" s="802"/>
    </row>
    <row r="156" spans="1:41" ht="13.5" customHeight="1">
      <c r="A156" s="10"/>
      <c r="C156" s="75"/>
      <c r="D156" s="75" t="s">
        <v>102</v>
      </c>
      <c r="E156" s="187">
        <f>SUMIF($D$121:$D$155,"*Salary",E121:E155)</f>
        <v>0</v>
      </c>
      <c r="F156" s="187">
        <f>SUMIF($D$121:$D$155,"*Salary",F121:F155)</f>
        <v>0</v>
      </c>
      <c r="G156" s="187">
        <f>SUMIF($D$121:$D$155,"*Salary",G121:G155)</f>
        <v>0</v>
      </c>
      <c r="H156" s="187">
        <f>SUMIF($D$121:$D$155,"*Salary",H121:H155)</f>
        <v>0</v>
      </c>
      <c r="I156" s="187">
        <f>SUMIF($D$121:$D$155,"*Salary",I121:I155)</f>
        <v>0</v>
      </c>
      <c r="J156" s="188">
        <f>SUM(E156:I156)</f>
        <v>0</v>
      </c>
      <c r="M156" s="19"/>
      <c r="N156" s="794"/>
      <c r="O156" s="794"/>
      <c r="P156" s="794"/>
      <c r="Q156" s="795"/>
      <c r="R156" s="796"/>
      <c r="S156" s="797"/>
      <c r="T156" s="834"/>
      <c r="U156" s="834"/>
      <c r="V156" s="834"/>
      <c r="Z156" s="802"/>
      <c r="AA156" s="802"/>
      <c r="AB156" s="802"/>
      <c r="AC156" s="802"/>
      <c r="AD156" s="802"/>
      <c r="AE156" s="802"/>
      <c r="AF156" s="802"/>
      <c r="AG156" s="802"/>
      <c r="AH156" s="802"/>
      <c r="AI156" s="802"/>
      <c r="AJ156" s="802"/>
      <c r="AK156" s="802"/>
      <c r="AL156" s="802"/>
      <c r="AM156" s="802"/>
      <c r="AN156" s="802"/>
      <c r="AO156" s="802"/>
    </row>
    <row r="157" spans="1:41">
      <c r="A157" s="10"/>
      <c r="C157" s="75"/>
      <c r="D157" s="75" t="s">
        <v>103</v>
      </c>
      <c r="E157" s="189">
        <f>SUMIF($D$121:$D$155,"*Total Fringe",E121:E155)</f>
        <v>0</v>
      </c>
      <c r="F157" s="189">
        <f>SUMIF($D$121:$D$155,"*Total Fringe",F121:F155)</f>
        <v>0</v>
      </c>
      <c r="G157" s="189">
        <f>SUMIF($D$121:$D$155,"*Total Fringe",G121:G155)</f>
        <v>0</v>
      </c>
      <c r="H157" s="189">
        <f>SUMIF($D$121:$D$155,"*Total Fringe",H121:H155)</f>
        <v>0</v>
      </c>
      <c r="I157" s="189">
        <f>SUMIF($D$121:$D$155,"*Total Fringe",I121:I155)</f>
        <v>0</v>
      </c>
      <c r="J157" s="190">
        <f>SUM(E157:I157)</f>
        <v>0</v>
      </c>
      <c r="M157" s="16"/>
      <c r="N157" s="794"/>
      <c r="O157" s="794"/>
      <c r="P157" s="794"/>
      <c r="Q157" s="795"/>
      <c r="R157" s="795"/>
      <c r="S157" s="833"/>
      <c r="T157" s="834"/>
      <c r="U157" s="834"/>
      <c r="V157" s="834"/>
      <c r="Z157" s="802"/>
      <c r="AA157" s="802"/>
      <c r="AB157" s="802"/>
      <c r="AC157" s="802"/>
      <c r="AD157" s="802"/>
      <c r="AE157" s="802"/>
      <c r="AF157" s="802"/>
      <c r="AG157" s="802"/>
      <c r="AH157" s="802"/>
      <c r="AI157" s="802"/>
      <c r="AJ157" s="802"/>
      <c r="AK157" s="802"/>
      <c r="AL157" s="802"/>
      <c r="AM157" s="802"/>
      <c r="AN157" s="802"/>
      <c r="AO157" s="802"/>
    </row>
    <row r="158" spans="1:41">
      <c r="A158" s="10"/>
      <c r="C158" s="75"/>
      <c r="D158" s="75" t="s">
        <v>350</v>
      </c>
      <c r="E158" s="529">
        <f>SUMIF($D$121:$D$154,"*Person Months",E121:E154)</f>
        <v>0</v>
      </c>
      <c r="F158" s="529">
        <f>SUMIF($D$121:$D$154,"*Person Months",F121:F154)</f>
        <v>0</v>
      </c>
      <c r="G158" s="529">
        <f>SUMIF($D$121:$D$154,"*Person Months",G121:G154)</f>
        <v>0</v>
      </c>
      <c r="H158" s="529">
        <f>SUMIF($D$121:$D$154,"*Person Months",H121:H154)</f>
        <v>0</v>
      </c>
      <c r="I158" s="529">
        <f>SUMIF($D$121:$D$154,"*Person Months",I121:I154)</f>
        <v>0</v>
      </c>
      <c r="J158" s="190"/>
      <c r="M158" s="16"/>
      <c r="N158" s="294"/>
      <c r="O158" s="294"/>
      <c r="P158" s="294"/>
      <c r="Q158" s="3"/>
      <c r="R158" s="3"/>
      <c r="S158" s="231"/>
      <c r="T158" s="559"/>
      <c r="U158" s="559"/>
      <c r="V158" s="530"/>
      <c r="Z158" s="802"/>
      <c r="AA158" s="802"/>
      <c r="AB158" s="802"/>
      <c r="AC158" s="802"/>
      <c r="AD158" s="802"/>
      <c r="AE158" s="802"/>
      <c r="AF158" s="802"/>
      <c r="AG158" s="802"/>
      <c r="AH158" s="802"/>
      <c r="AI158" s="812"/>
      <c r="AJ158" s="809"/>
      <c r="AK158" s="802"/>
      <c r="AL158" s="802"/>
      <c r="AM158" s="802"/>
      <c r="AN158" s="802"/>
      <c r="AO158" s="802"/>
    </row>
    <row r="159" spans="1:41">
      <c r="A159" s="10"/>
      <c r="C159" s="75"/>
      <c r="D159" s="75" t="s">
        <v>351</v>
      </c>
      <c r="E159" s="72">
        <f>SUMIF($D$121:$D$154,"*# of Persons",E121:E154)</f>
        <v>0</v>
      </c>
      <c r="F159" s="72">
        <f>SUMIF($D$121:$D$154,"*# of Persons",F121:F154)</f>
        <v>0</v>
      </c>
      <c r="G159" s="72">
        <f>SUMIF($D$121:$D$154,"*# of Persons",G121:G154)</f>
        <v>0</v>
      </c>
      <c r="H159" s="72">
        <f>SUMIF($D$121:$D$154,"*# of Persons",H121:H154)</f>
        <v>0</v>
      </c>
      <c r="I159" s="72">
        <f>SUMIF($D$121:$D$154,"*# of Persons",I121:I154)</f>
        <v>0</v>
      </c>
      <c r="J159" s="190"/>
      <c r="M159" s="16"/>
      <c r="N159" s="294"/>
      <c r="O159" s="294"/>
      <c r="P159" s="294"/>
      <c r="Q159" s="3"/>
      <c r="R159" s="3"/>
      <c r="S159" s="231"/>
      <c r="T159" s="530"/>
      <c r="U159" s="530"/>
      <c r="V159" s="530"/>
      <c r="AJ159" s="10"/>
    </row>
    <row r="160" spans="1:41" ht="13.8" thickBot="1">
      <c r="A160" s="717" t="s">
        <v>492</v>
      </c>
      <c r="B160" s="717"/>
      <c r="C160" s="717"/>
      <c r="D160" s="717"/>
      <c r="E160" s="717"/>
      <c r="F160" s="717"/>
      <c r="G160" s="717"/>
      <c r="H160" s="717"/>
      <c r="I160" s="717"/>
      <c r="J160" s="717"/>
      <c r="M160" s="16"/>
      <c r="N160" s="294"/>
      <c r="O160" s="294"/>
      <c r="P160" s="294"/>
      <c r="Q160" s="3"/>
      <c r="R160" s="3"/>
      <c r="S160" s="303"/>
      <c r="T160" s="25"/>
      <c r="U160" s="25"/>
      <c r="V160" s="25"/>
    </row>
    <row r="161" spans="1:34" ht="13.8" thickBot="1">
      <c r="C161" s="92"/>
      <c r="D161" s="46"/>
      <c r="E161" s="18" t="str">
        <f>E11</f>
        <v>Year 1</v>
      </c>
      <c r="F161" s="18" t="str">
        <f>F11</f>
        <v>Year 2</v>
      </c>
      <c r="G161" s="18" t="str">
        <f>G11</f>
        <v>Year 3</v>
      </c>
      <c r="H161" s="18" t="str">
        <f>H11</f>
        <v>Year 4</v>
      </c>
      <c r="I161" s="18" t="str">
        <f>I11</f>
        <v>Year 5</v>
      </c>
      <c r="J161" s="46" t="s">
        <v>1</v>
      </c>
      <c r="N161" s="626" t="s">
        <v>174</v>
      </c>
      <c r="O161" s="627"/>
      <c r="P161" s="627"/>
      <c r="Q161" s="627"/>
      <c r="R161" s="627"/>
      <c r="S161" s="627"/>
      <c r="T161" s="627"/>
      <c r="U161" s="628"/>
      <c r="V161" s="642" t="s">
        <v>116</v>
      </c>
      <c r="W161" s="625"/>
      <c r="X161" s="625"/>
      <c r="Y161" s="625"/>
      <c r="Z161" s="625"/>
    </row>
    <row r="162" spans="1:34" ht="13.8" thickBot="1">
      <c r="A162" s="851">
        <f>IF('Cumulative Budget Request '!L166='Member B'!$L$1,'Cumulative Budget Request '!A164,0)</f>
        <v>0</v>
      </c>
      <c r="C162" s="92"/>
      <c r="D162" s="34" t="s">
        <v>121</v>
      </c>
      <c r="E162" s="100">
        <f>IF('Cumulative Budget Request '!$L164='Member B'!$L$1,'Cumulative Budget Request '!E164,0)</f>
        <v>0</v>
      </c>
      <c r="F162" s="100">
        <f>IF('Cumulative Budget Request '!$L164='Member B'!$L$1,'Cumulative Budget Request '!F164,0)</f>
        <v>0</v>
      </c>
      <c r="G162" s="100">
        <f>IF('Cumulative Budget Request '!$L164='Member B'!$L$1,'Cumulative Budget Request '!G164,0)</f>
        <v>0</v>
      </c>
      <c r="H162" s="100">
        <f>IF('Cumulative Budget Request '!$L164='Member B'!$L$1,'Cumulative Budget Request '!H164,0)</f>
        <v>0</v>
      </c>
      <c r="I162" s="100">
        <f>IF('Cumulative Budget Request '!$L164='Member B'!$L$1,'Cumulative Budget Request '!I164,0)</f>
        <v>0</v>
      </c>
      <c r="J162" s="46"/>
      <c r="N162" s="592"/>
      <c r="O162" s="629"/>
      <c r="P162" s="629"/>
      <c r="Q162" s="192" t="s">
        <v>31</v>
      </c>
      <c r="R162" s="193" t="s">
        <v>32</v>
      </c>
      <c r="S162" s="193" t="s">
        <v>33</v>
      </c>
      <c r="T162" s="192" t="s">
        <v>34</v>
      </c>
      <c r="U162" s="194" t="s">
        <v>35</v>
      </c>
      <c r="V162" s="367" t="s">
        <v>31</v>
      </c>
      <c r="W162" s="368" t="s">
        <v>32</v>
      </c>
      <c r="X162" s="368" t="s">
        <v>33</v>
      </c>
      <c r="Y162" s="368" t="s">
        <v>34</v>
      </c>
      <c r="Z162" s="368" t="s">
        <v>35</v>
      </c>
    </row>
    <row r="163" spans="1:34" ht="13.8" thickBot="1">
      <c r="A163" s="842"/>
      <c r="B163" s="15" t="str">
        <f>'Cumulative Budget Request '!B165</f>
        <v xml:space="preserve"> </v>
      </c>
      <c r="C163" s="92"/>
      <c r="D163" s="34" t="s">
        <v>172</v>
      </c>
      <c r="E163" s="22">
        <f>IF('Cumulative Budget Request '!$L165='Member B'!$L$1,'Cumulative Budget Request '!E165,0)</f>
        <v>0</v>
      </c>
      <c r="F163" s="22">
        <f>IF('Cumulative Budget Request '!$L165='Member B'!$L$1,'Cumulative Budget Request '!F165,0)</f>
        <v>0</v>
      </c>
      <c r="G163" s="22">
        <f>IF('Cumulative Budget Request '!$L165='Member B'!$L$1,'Cumulative Budget Request '!G165,0)</f>
        <v>0</v>
      </c>
      <c r="H163" s="22">
        <f>IF('Cumulative Budget Request '!$L165='Member B'!$L$1,'Cumulative Budget Request '!H165,0)</f>
        <v>0</v>
      </c>
      <c r="I163" s="22">
        <f>IF('Cumulative Budget Request '!$L165='Member B'!$L$1,'Cumulative Budget Request '!I165,0)</f>
        <v>0</v>
      </c>
      <c r="J163" s="46"/>
      <c r="N163" s="592" t="s">
        <v>352</v>
      </c>
      <c r="O163" s="629"/>
      <c r="P163" s="629"/>
      <c r="Q163" s="537">
        <f>IF('Cumulative Budget Request '!$L165='Member B'!$L$1,'Cumulative Budget Request '!Q165,0)</f>
        <v>0</v>
      </c>
      <c r="R163" s="537">
        <f>IF('Cumulative Budget Request '!$L165='Member B'!$L$1,'Cumulative Budget Request '!R165,0)</f>
        <v>0</v>
      </c>
      <c r="S163" s="537">
        <f>IF('Cumulative Budget Request '!$L165='Member B'!$L$1,'Cumulative Budget Request '!S165,0)</f>
        <v>0</v>
      </c>
      <c r="T163" s="537">
        <f>IF('Cumulative Budget Request '!$L165='Member B'!$L$1,'Cumulative Budget Request '!T165,0)</f>
        <v>0</v>
      </c>
      <c r="U163" s="538">
        <f>IF('Cumulative Budget Request '!$L165='Member B'!$L$1,'Cumulative Budget Request '!U165,0)</f>
        <v>0</v>
      </c>
      <c r="V163" s="369">
        <f>IFERROR((F168+F169)/F166,0)</f>
        <v>0</v>
      </c>
      <c r="W163" s="369">
        <f>IFERROR((G168+G169)/G166,0)</f>
        <v>0</v>
      </c>
      <c r="X163" s="369">
        <f>IFERROR((H168+H169)/H166,0)</f>
        <v>0</v>
      </c>
      <c r="Y163" s="369">
        <f>IFERROR((I168+I169)/I166,0)</f>
        <v>0</v>
      </c>
      <c r="Z163" s="369">
        <f>IFERROR((J168+J169)/J166,0)</f>
        <v>0</v>
      </c>
      <c r="AA163" s="58"/>
      <c r="AB163" s="58"/>
      <c r="AC163" s="58"/>
      <c r="AD163" s="58"/>
      <c r="AE163" s="58"/>
      <c r="AF163" s="58"/>
      <c r="AG163" s="58"/>
    </row>
    <row r="164" spans="1:34">
      <c r="A164" s="825"/>
      <c r="C164" s="151"/>
      <c r="D164" s="148" t="s">
        <v>167</v>
      </c>
      <c r="E164" s="175">
        <f>IF('Cumulative Budget Request '!$L166='Member B'!$L$1,'Cumulative Budget Request '!E166,0)</f>
        <v>0</v>
      </c>
      <c r="F164" s="175">
        <f>IF('Cumulative Budget Request '!$L166='Member B'!$L$1,'Cumulative Budget Request '!F166,0)</f>
        <v>0</v>
      </c>
      <c r="G164" s="175">
        <f>IF('Cumulative Budget Request '!$L166='Member B'!$L$1,'Cumulative Budget Request '!G166,0)</f>
        <v>0</v>
      </c>
      <c r="H164" s="175">
        <f>IF('Cumulative Budget Request '!$L166='Member B'!$L$1,'Cumulative Budget Request '!H166,0)</f>
        <v>0</v>
      </c>
      <c r="I164" s="175">
        <f>IF('Cumulative Budget Request '!$L166='Member B'!$L$1,'Cumulative Budget Request '!I166,0)</f>
        <v>0</v>
      </c>
      <c r="J164" s="172">
        <f>SUM(E164:I164)</f>
        <v>0</v>
      </c>
      <c r="N164" s="539" t="s">
        <v>353</v>
      </c>
      <c r="O164" s="46"/>
      <c r="P164" s="540" t="s">
        <v>354</v>
      </c>
      <c r="Q164" s="562">
        <f>IF('Cumulative Budget Request '!$L165='Member B'!$L$1,'Cumulative Budget Request '!Q166,0)</f>
        <v>0</v>
      </c>
      <c r="R164" s="562">
        <f>IF('Cumulative Budget Request '!$L165='Member B'!$L$1,'Cumulative Budget Request '!R166,0)</f>
        <v>0</v>
      </c>
      <c r="S164" s="562">
        <f>IF('Cumulative Budget Request '!$L165='Member B'!$L$1,'Cumulative Budget Request '!S166,0)</f>
        <v>0</v>
      </c>
      <c r="T164" s="562">
        <f>IF('Cumulative Budget Request '!$L165='Member B'!$L$1,'Cumulative Budget Request '!T166,0)</f>
        <v>0</v>
      </c>
      <c r="U164" s="563">
        <f>IF('Cumulative Budget Request '!$L165='Member B'!$L$1,'Cumulative Budget Request '!U166,0)</f>
        <v>0</v>
      </c>
      <c r="V164" s="370"/>
      <c r="W164" s="370"/>
      <c r="X164" s="370"/>
      <c r="Y164" s="370"/>
      <c r="Z164" s="370"/>
      <c r="AA164" s="58"/>
      <c r="AB164" s="58"/>
      <c r="AC164" s="58"/>
      <c r="AD164" s="58"/>
      <c r="AE164" s="58"/>
      <c r="AF164" s="58"/>
      <c r="AG164" s="58"/>
    </row>
    <row r="165" spans="1:34">
      <c r="A165" s="842"/>
      <c r="D165" s="34" t="s">
        <v>30</v>
      </c>
      <c r="E165" s="175">
        <f>IF('Cumulative Budget Request '!$L167='Member B'!$L$1,'Cumulative Budget Request '!E167,0)</f>
        <v>0</v>
      </c>
      <c r="F165" s="175">
        <f>IF('Cumulative Budget Request '!$L167='Member B'!$L$1,'Cumulative Budget Request '!F167,0)</f>
        <v>0</v>
      </c>
      <c r="G165" s="175">
        <f>IF('Cumulative Budget Request '!$L167='Member B'!$L$1,'Cumulative Budget Request '!G167,0)</f>
        <v>0</v>
      </c>
      <c r="H165" s="175">
        <f>IF('Cumulative Budget Request '!$L167='Member B'!$L$1,'Cumulative Budget Request '!H167,0)</f>
        <v>0</v>
      </c>
      <c r="I165" s="175">
        <f>IF('Cumulative Budget Request '!$L167='Member B'!$L$1,'Cumulative Budget Request '!I167,0)</f>
        <v>0</v>
      </c>
      <c r="J165" s="172">
        <f>SUM(E165:I165)</f>
        <v>0</v>
      </c>
      <c r="N165" s="168"/>
      <c r="O165" s="541" t="s">
        <v>119</v>
      </c>
      <c r="P165" s="540" t="s">
        <v>355</v>
      </c>
      <c r="Q165" s="224">
        <f>IF('Cumulative Budget Request '!$L165='Member B'!$L$1,'Cumulative Budget Request '!Q167,0)</f>
        <v>0</v>
      </c>
      <c r="R165" s="224">
        <f>IF('Cumulative Budget Request '!$L165='Member B'!$L$1,'Cumulative Budget Request '!R167,0)</f>
        <v>0</v>
      </c>
      <c r="S165" s="224">
        <f>IF('Cumulative Budget Request '!$L165='Member B'!$L$1,'Cumulative Budget Request '!S167,0)</f>
        <v>0</v>
      </c>
      <c r="T165" s="224">
        <f>IF('Cumulative Budget Request '!$L165='Member B'!$L$1,'Cumulative Budget Request '!T167,0)</f>
        <v>0</v>
      </c>
      <c r="U165" s="478">
        <f>IF('Cumulative Budget Request '!$L165='Member B'!$L$1,'Cumulative Budget Request '!U167,0)</f>
        <v>0</v>
      </c>
      <c r="V165" s="370"/>
      <c r="W165" s="370"/>
      <c r="X165" s="370"/>
      <c r="Y165" s="370"/>
      <c r="Z165" s="370"/>
      <c r="AD165" s="58"/>
      <c r="AE165" s="58"/>
      <c r="AF165" s="58"/>
      <c r="AG165" s="58"/>
    </row>
    <row r="166" spans="1:34">
      <c r="A166" s="842"/>
      <c r="C166" s="92"/>
      <c r="D166" s="46"/>
      <c r="E166" s="17"/>
      <c r="F166" s="17"/>
      <c r="G166" s="17"/>
      <c r="H166" s="17"/>
      <c r="I166" s="17"/>
      <c r="J166" s="26"/>
      <c r="N166" s="196"/>
      <c r="O166" s="542">
        <f>IF('Cumulative Budget Request '!$L165='Member B'!$L$1,'Cumulative Budget Request '!O168,0)</f>
        <v>0</v>
      </c>
      <c r="P166" s="540" t="s">
        <v>356</v>
      </c>
      <c r="Q166" s="224">
        <f>IF('Cumulative Budget Request '!$L165='Member B'!$L$1,'Cumulative Budget Request '!Q168,0)</f>
        <v>0</v>
      </c>
      <c r="R166" s="224">
        <f>IF('Cumulative Budget Request '!$L165='Member B'!$L$1,'Cumulative Budget Request '!R168,0)</f>
        <v>0</v>
      </c>
      <c r="S166" s="224">
        <f>IF('Cumulative Budget Request '!$L165='Member B'!$L$1,'Cumulative Budget Request '!S168,0)</f>
        <v>0</v>
      </c>
      <c r="T166" s="224">
        <f>IF('Cumulative Budget Request '!$L165='Member B'!$L$1,'Cumulative Budget Request '!T168,0)</f>
        <v>0</v>
      </c>
      <c r="U166" s="478">
        <f>IF('Cumulative Budget Request '!$L165='Member B'!$L$1,'Cumulative Budget Request '!U168,0)</f>
        <v>0</v>
      </c>
      <c r="V166" s="370"/>
      <c r="W166" s="370"/>
      <c r="X166" s="370"/>
      <c r="Y166" s="370"/>
      <c r="Z166" s="370"/>
      <c r="AA166" s="473"/>
      <c r="AB166" s="473"/>
      <c r="AC166" s="473"/>
      <c r="AD166" s="131"/>
      <c r="AE166" s="131"/>
      <c r="AF166" s="131"/>
      <c r="AG166" s="131"/>
    </row>
    <row r="167" spans="1:34">
      <c r="A167" s="851">
        <f>IF('Cumulative Budget Request '!L171='Member B'!$L$1,'Cumulative Budget Request '!A169,0)</f>
        <v>0</v>
      </c>
      <c r="C167" s="92"/>
      <c r="D167" s="34" t="s">
        <v>121</v>
      </c>
      <c r="E167" s="100">
        <f>IF('Cumulative Budget Request '!$L169='Member B'!$L$1,'Cumulative Budget Request '!E169,0)</f>
        <v>0</v>
      </c>
      <c r="F167" s="100">
        <f>IF('Cumulative Budget Request '!$L169='Member B'!$L$1,'Cumulative Budget Request '!F169,0)</f>
        <v>0</v>
      </c>
      <c r="G167" s="100">
        <f>IF('Cumulative Budget Request '!$L169='Member B'!$L$1,'Cumulative Budget Request '!G169,0)</f>
        <v>0</v>
      </c>
      <c r="H167" s="100">
        <f>IF('Cumulative Budget Request '!$L169='Member B'!$L$1,'Cumulative Budget Request '!H169,0)</f>
        <v>0</v>
      </c>
      <c r="I167" s="100">
        <f>IF('Cumulative Budget Request '!$L169='Member B'!$L$1,'Cumulative Budget Request '!I169,0)</f>
        <v>0</v>
      </c>
      <c r="J167" s="26"/>
      <c r="N167" s="116"/>
      <c r="Q167" s="58"/>
      <c r="R167" s="96"/>
      <c r="S167" s="96"/>
      <c r="T167" s="58"/>
      <c r="U167" s="117"/>
      <c r="V167" s="369">
        <f>IFERROR((F173+F174)/F171,0)</f>
        <v>0</v>
      </c>
      <c r="W167" s="369">
        <f>IFERROR((G173+G174)/G171,0)</f>
        <v>0</v>
      </c>
      <c r="X167" s="369">
        <f>IFERROR((H173+H174)/H171,0)</f>
        <v>0</v>
      </c>
      <c r="Y167" s="369">
        <f>IFERROR((I173+I174)/I171,0)</f>
        <v>0</v>
      </c>
      <c r="Z167" s="369">
        <f>IFERROR((J173+J174)/J171,0)</f>
        <v>0</v>
      </c>
      <c r="AA167" s="58"/>
      <c r="AB167" s="58"/>
      <c r="AC167" s="58"/>
      <c r="AD167" s="58"/>
      <c r="AE167" s="58"/>
      <c r="AF167" s="58"/>
      <c r="AG167" s="58"/>
      <c r="AH167" s="58"/>
    </row>
    <row r="168" spans="1:34">
      <c r="A168" s="842"/>
      <c r="B168" s="15" t="str">
        <f>'Cumulative Budget Request '!B170</f>
        <v xml:space="preserve"> </v>
      </c>
      <c r="C168" s="92"/>
      <c r="D168" s="34" t="s">
        <v>172</v>
      </c>
      <c r="E168" s="22">
        <f>IF('Cumulative Budget Request '!$L170='Member B'!$L$1,'Cumulative Budget Request '!E170,0)</f>
        <v>0</v>
      </c>
      <c r="F168" s="22">
        <f>IF('Cumulative Budget Request '!$L170='Member B'!$L$1,'Cumulative Budget Request '!F170,0)</f>
        <v>0</v>
      </c>
      <c r="G168" s="22">
        <f>IF('Cumulative Budget Request '!$L170='Member B'!$L$1,'Cumulative Budget Request '!G170,0)</f>
        <v>0</v>
      </c>
      <c r="H168" s="22">
        <f>IF('Cumulative Budget Request '!$L170='Member B'!$L$1,'Cumulative Budget Request '!H170,0)</f>
        <v>0</v>
      </c>
      <c r="I168" s="22">
        <f>IF('Cumulative Budget Request '!$L170='Member B'!$L$1,'Cumulative Budget Request '!I170,0)</f>
        <v>0</v>
      </c>
      <c r="J168" s="26"/>
      <c r="N168" s="539" t="s">
        <v>357</v>
      </c>
      <c r="O168" s="46"/>
      <c r="P168" s="540" t="s">
        <v>354</v>
      </c>
      <c r="Q168" s="224">
        <f>IF('Cumulative Budget Request '!$L169='Member B'!$L$1,'Cumulative Budget Request '!Q170,0)</f>
        <v>0</v>
      </c>
      <c r="R168" s="224">
        <f>IF('Cumulative Budget Request '!$L169='Member B'!$L$1,'Cumulative Budget Request '!R170,0)</f>
        <v>0</v>
      </c>
      <c r="S168" s="224">
        <f>IF('Cumulative Budget Request '!$L169='Member B'!$L$1,'Cumulative Budget Request '!S170,0)</f>
        <v>0</v>
      </c>
      <c r="T168" s="224">
        <f>IF('Cumulative Budget Request '!$L169='Member B'!$L$1,'Cumulative Budget Request '!T170,0)</f>
        <v>0</v>
      </c>
      <c r="U168" s="478">
        <f>IF('Cumulative Budget Request '!$L169='Member B'!$L$1,'Cumulative Budget Request '!U170,0)</f>
        <v>0</v>
      </c>
      <c r="V168" s="370"/>
      <c r="W168" s="370"/>
      <c r="X168" s="370"/>
      <c r="Y168" s="370"/>
      <c r="Z168" s="370"/>
      <c r="AA168" s="58"/>
      <c r="AB168" s="58"/>
      <c r="AC168" s="58"/>
      <c r="AD168" s="58"/>
      <c r="AE168" s="58"/>
      <c r="AF168" s="58"/>
      <c r="AG168" s="58"/>
      <c r="AH168" s="58"/>
    </row>
    <row r="169" spans="1:34">
      <c r="A169" s="825"/>
      <c r="C169" s="151"/>
      <c r="D169" s="148" t="s">
        <v>167</v>
      </c>
      <c r="E169" s="175">
        <f>IF('Cumulative Budget Request '!$L171='Member B'!$L$1,'Cumulative Budget Request '!E171,0)</f>
        <v>0</v>
      </c>
      <c r="F169" s="175">
        <f>IF('Cumulative Budget Request '!$L171='Member B'!$L$1,'Cumulative Budget Request '!F171,0)</f>
        <v>0</v>
      </c>
      <c r="G169" s="175">
        <f>IF('Cumulative Budget Request '!$L171='Member B'!$L$1,'Cumulative Budget Request '!G171,0)</f>
        <v>0</v>
      </c>
      <c r="H169" s="175">
        <f>IF('Cumulative Budget Request '!$L171='Member B'!$L$1,'Cumulative Budget Request '!H171,0)</f>
        <v>0</v>
      </c>
      <c r="I169" s="175">
        <f>IF('Cumulative Budget Request '!$L171='Member B'!$L$1,'Cumulative Budget Request '!I171,0)</f>
        <v>0</v>
      </c>
      <c r="J169" s="172">
        <f>SUM(E169:I169)</f>
        <v>0</v>
      </c>
      <c r="N169" s="168"/>
      <c r="O169" s="541" t="s">
        <v>119</v>
      </c>
      <c r="P169" s="540" t="s">
        <v>355</v>
      </c>
      <c r="Q169" s="224">
        <f>IF('Cumulative Budget Request '!$L169='Member B'!$L$1,'Cumulative Budget Request '!Q171,0)</f>
        <v>0</v>
      </c>
      <c r="R169" s="224">
        <f>IF('Cumulative Budget Request '!$L169='Member B'!$L$1,'Cumulative Budget Request '!R171,0)</f>
        <v>0</v>
      </c>
      <c r="S169" s="224">
        <f>IF('Cumulative Budget Request '!$L169='Member B'!$L$1,'Cumulative Budget Request '!S171,0)</f>
        <v>0</v>
      </c>
      <c r="T169" s="224">
        <f>IF('Cumulative Budget Request '!$L169='Member B'!$L$1,'Cumulative Budget Request '!T171,0)</f>
        <v>0</v>
      </c>
      <c r="U169" s="478">
        <f>IF('Cumulative Budget Request '!$L169='Member B'!$L$1,'Cumulative Budget Request '!U171,0)</f>
        <v>0</v>
      </c>
      <c r="V169" s="370"/>
      <c r="W169" s="370"/>
      <c r="X169" s="370"/>
      <c r="Y169" s="370"/>
      <c r="Z169" s="370"/>
      <c r="AD169" s="58"/>
      <c r="AE169" s="58"/>
      <c r="AF169" s="58"/>
      <c r="AG169" s="58"/>
      <c r="AH169" s="131"/>
    </row>
    <row r="170" spans="1:34">
      <c r="A170" s="842"/>
      <c r="D170" s="34" t="s">
        <v>30</v>
      </c>
      <c r="E170" s="175">
        <f>IF('Cumulative Budget Request '!$L172='Member B'!$L$1,'Cumulative Budget Request '!E172,0)</f>
        <v>0</v>
      </c>
      <c r="F170" s="175">
        <f>IF('Cumulative Budget Request '!$L172='Member B'!$L$1,'Cumulative Budget Request '!F172,0)</f>
        <v>0</v>
      </c>
      <c r="G170" s="175">
        <f>IF('Cumulative Budget Request '!$L172='Member B'!$L$1,'Cumulative Budget Request '!G172,0)</f>
        <v>0</v>
      </c>
      <c r="H170" s="175">
        <f>IF('Cumulative Budget Request '!$L172='Member B'!$L$1,'Cumulative Budget Request '!H172,0)</f>
        <v>0</v>
      </c>
      <c r="I170" s="175">
        <f>IF('Cumulative Budget Request '!$L172='Member B'!$L$1,'Cumulative Budget Request '!I172,0)</f>
        <v>0</v>
      </c>
      <c r="J170" s="172">
        <f>SUM(E170:I170)</f>
        <v>0</v>
      </c>
      <c r="N170" s="196"/>
      <c r="O170" s="542">
        <f>IF('Cumulative Budget Request '!$L169='Member B'!$L$1,'Cumulative Budget Request '!O172,0)</f>
        <v>0</v>
      </c>
      <c r="P170" s="540" t="s">
        <v>356</v>
      </c>
      <c r="Q170" s="224">
        <f>IF('Cumulative Budget Request '!$L169='Member B'!$L$1,'Cumulative Budget Request '!Q172,0)</f>
        <v>0</v>
      </c>
      <c r="R170" s="224">
        <f>IF('Cumulative Budget Request '!$L169='Member B'!$L$1,'Cumulative Budget Request '!R172,0)</f>
        <v>0</v>
      </c>
      <c r="S170" s="224">
        <f>IF('Cumulative Budget Request '!$L169='Member B'!$L$1,'Cumulative Budget Request '!S172,0)</f>
        <v>0</v>
      </c>
      <c r="T170" s="224">
        <f>IF('Cumulative Budget Request '!$L169='Member B'!$L$1,'Cumulative Budget Request '!T172,0)</f>
        <v>0</v>
      </c>
      <c r="U170" s="478">
        <f>IF('Cumulative Budget Request '!$L169='Member B'!$L$1,'Cumulative Budget Request '!U172,0)</f>
        <v>0</v>
      </c>
      <c r="V170" s="370"/>
      <c r="W170" s="370"/>
      <c r="X170" s="370"/>
      <c r="Y170" s="370"/>
      <c r="Z170" s="370"/>
      <c r="AA170" s="622"/>
      <c r="AB170" s="622"/>
      <c r="AC170" s="622"/>
      <c r="AD170" s="131"/>
      <c r="AE170" s="131"/>
      <c r="AF170" s="131"/>
      <c r="AG170" s="131"/>
    </row>
    <row r="171" spans="1:34">
      <c r="A171" s="842"/>
      <c r="C171" s="92"/>
      <c r="D171" s="46"/>
      <c r="E171" s="17"/>
      <c r="F171" s="17"/>
      <c r="G171" s="17"/>
      <c r="H171" s="17"/>
      <c r="I171" s="17"/>
      <c r="J171" s="26"/>
      <c r="N171" s="544"/>
      <c r="O171" s="545"/>
      <c r="P171" s="546"/>
      <c r="Q171" s="100"/>
      <c r="R171" s="100"/>
      <c r="S171" s="100"/>
      <c r="T171" s="100"/>
      <c r="U171" s="560"/>
      <c r="V171" s="369">
        <f>IFERROR((F177+F178)/F176,0)</f>
        <v>0</v>
      </c>
      <c r="W171" s="369">
        <f t="shared" ref="W171:Z171" si="58">IFERROR((G177+G178)/G176,0)</f>
        <v>0</v>
      </c>
      <c r="X171" s="369">
        <f t="shared" si="58"/>
        <v>0</v>
      </c>
      <c r="Y171" s="369">
        <f t="shared" si="58"/>
        <v>0</v>
      </c>
      <c r="Z171" s="369">
        <f t="shared" si="58"/>
        <v>0</v>
      </c>
    </row>
    <row r="172" spans="1:34">
      <c r="A172" s="851">
        <f>IF('Cumulative Budget Request '!L175='Member B'!$L$1,'Cumulative Budget Request '!A175,0)</f>
        <v>0</v>
      </c>
      <c r="C172" s="92"/>
      <c r="D172" s="34" t="s">
        <v>121</v>
      </c>
      <c r="E172" s="100">
        <f>IF('Cumulative Budget Request '!$L174='Member B'!$L$1,'Cumulative Budget Request '!E174,0)</f>
        <v>0</v>
      </c>
      <c r="F172" s="100">
        <f>IF('Cumulative Budget Request '!$L174='Member B'!$L$1,'Cumulative Budget Request '!F174,0)</f>
        <v>0</v>
      </c>
      <c r="G172" s="100">
        <f>IF('Cumulative Budget Request '!$L174='Member B'!$L$1,'Cumulative Budget Request '!G174,0)</f>
        <v>0</v>
      </c>
      <c r="H172" s="100">
        <f>IF('Cumulative Budget Request '!$L174='Member B'!$L$1,'Cumulative Budget Request '!H174,0)</f>
        <v>0</v>
      </c>
      <c r="I172" s="100">
        <f>IF('Cumulative Budget Request '!$L174='Member B'!$L$1,'Cumulative Budget Request '!I174,0)</f>
        <v>0</v>
      </c>
      <c r="J172" s="26"/>
      <c r="M172" s="3"/>
      <c r="N172" s="116"/>
      <c r="Q172" s="58"/>
      <c r="R172" s="96"/>
      <c r="S172" s="96"/>
      <c r="T172" s="58"/>
      <c r="U172" s="117"/>
      <c r="V172" s="370"/>
      <c r="W172" s="370"/>
      <c r="X172" s="370"/>
      <c r="Y172" s="370"/>
      <c r="Z172" s="370"/>
    </row>
    <row r="173" spans="1:34">
      <c r="A173" s="842"/>
      <c r="B173" s="15" t="str">
        <f>'Cumulative Budget Request '!B175</f>
        <v xml:space="preserve"> </v>
      </c>
      <c r="C173" s="92"/>
      <c r="D173" s="34" t="s">
        <v>172</v>
      </c>
      <c r="E173" s="22">
        <f>IF('Cumulative Budget Request '!$L175='Member B'!$L$1,'Cumulative Budget Request '!E175,0)</f>
        <v>0</v>
      </c>
      <c r="F173" s="22">
        <f>IF('Cumulative Budget Request '!$L175='Member B'!$L$1,'Cumulative Budget Request '!F175,0)</f>
        <v>0</v>
      </c>
      <c r="G173" s="22">
        <f>IF('Cumulative Budget Request '!$L175='Member B'!$L$1,'Cumulative Budget Request '!G175,0)</f>
        <v>0</v>
      </c>
      <c r="H173" s="22">
        <f>IF('Cumulative Budget Request '!$L175='Member B'!$L$1,'Cumulative Budget Request '!H175,0)</f>
        <v>0</v>
      </c>
      <c r="I173" s="22">
        <f>IF('Cumulative Budget Request '!$L175='Member B'!$L$1,'Cumulative Budget Request '!I175,0)</f>
        <v>0</v>
      </c>
      <c r="J173" s="26"/>
      <c r="M173" s="3"/>
      <c r="N173" s="548" t="s">
        <v>358</v>
      </c>
      <c r="O173" s="46"/>
      <c r="P173" s="540" t="s">
        <v>354</v>
      </c>
      <c r="Q173" s="224">
        <f>IF('Cumulative Budget Request '!$L174='Member B'!$L$1,'Cumulative Budget Request '!Q175,0)</f>
        <v>0</v>
      </c>
      <c r="R173" s="224">
        <f>IF('Cumulative Budget Request '!$L174='Member B'!$L$1,'Cumulative Budget Request '!R175,0)</f>
        <v>0</v>
      </c>
      <c r="S173" s="224">
        <f>IF('Cumulative Budget Request '!$L174='Member B'!$L$1,'Cumulative Budget Request '!S175,0)</f>
        <v>0</v>
      </c>
      <c r="T173" s="224">
        <f>IF('Cumulative Budget Request '!$L174='Member B'!$L$1,'Cumulative Budget Request '!T175,0)</f>
        <v>0</v>
      </c>
      <c r="U173" s="478">
        <f>IF('Cumulative Budget Request '!$L174='Member B'!$L$1,'Cumulative Budget Request '!U175,0)</f>
        <v>0</v>
      </c>
      <c r="V173" s="370"/>
      <c r="W173" s="370"/>
      <c r="X173" s="370"/>
      <c r="Y173" s="370"/>
      <c r="Z173" s="370"/>
    </row>
    <row r="174" spans="1:34">
      <c r="C174" s="151"/>
      <c r="D174" s="148" t="s">
        <v>167</v>
      </c>
      <c r="E174" s="175">
        <f>IF('Cumulative Budget Request '!$L176='Member B'!$L$1,'Cumulative Budget Request '!E176,0)</f>
        <v>0</v>
      </c>
      <c r="F174" s="175">
        <f>IF('Cumulative Budget Request '!$L176='Member B'!$L$1,'Cumulative Budget Request '!F176,0)</f>
        <v>0</v>
      </c>
      <c r="G174" s="175">
        <f>IF('Cumulative Budget Request '!$L176='Member B'!$L$1,'Cumulative Budget Request '!G176,0)</f>
        <v>0</v>
      </c>
      <c r="H174" s="175">
        <f>IF('Cumulative Budget Request '!$L176='Member B'!$L$1,'Cumulative Budget Request '!H176,0)</f>
        <v>0</v>
      </c>
      <c r="I174" s="175">
        <f>IF('Cumulative Budget Request '!$L176='Member B'!$L$1,'Cumulative Budget Request '!I176,0)</f>
        <v>0</v>
      </c>
      <c r="J174" s="172">
        <f>SUM(E174:I174)</f>
        <v>0</v>
      </c>
      <c r="M174" s="3"/>
      <c r="N174" s="168"/>
      <c r="O174" s="541" t="s">
        <v>119</v>
      </c>
      <c r="P174" s="540" t="s">
        <v>355</v>
      </c>
      <c r="Q174" s="224">
        <f>IF('Cumulative Budget Request '!$L174='Member B'!$L$1,'Cumulative Budget Request '!Q176,0)</f>
        <v>0</v>
      </c>
      <c r="R174" s="224">
        <f>IF('Cumulative Budget Request '!$L174='Member B'!$L$1,'Cumulative Budget Request '!R176,0)</f>
        <v>0</v>
      </c>
      <c r="S174" s="224">
        <f>IF('Cumulative Budget Request '!$L174='Member B'!$L$1,'Cumulative Budget Request '!S176,0)</f>
        <v>0</v>
      </c>
      <c r="T174" s="224">
        <f>IF('Cumulative Budget Request '!$L174='Member B'!$L$1,'Cumulative Budget Request '!T176,0)</f>
        <v>0</v>
      </c>
      <c r="U174" s="478">
        <f>IF('Cumulative Budget Request '!$L174='Member B'!$L$1,'Cumulative Budget Request '!U176,0)</f>
        <v>0</v>
      </c>
      <c r="V174" s="370"/>
      <c r="W174" s="370"/>
      <c r="X174" s="370"/>
      <c r="Y174" s="370"/>
      <c r="Z174" s="370"/>
    </row>
    <row r="175" spans="1:34">
      <c r="A175" s="10"/>
      <c r="D175" s="34" t="s">
        <v>30</v>
      </c>
      <c r="E175" s="175">
        <f>IF('Cumulative Budget Request '!$L177='Member B'!$L$1,'Cumulative Budget Request '!E177,0)</f>
        <v>0</v>
      </c>
      <c r="F175" s="175">
        <f>IF('Cumulative Budget Request '!$L177='Member B'!$L$1,'Cumulative Budget Request '!F177,0)</f>
        <v>0</v>
      </c>
      <c r="G175" s="175">
        <f>IF('Cumulative Budget Request '!$L177='Member B'!$L$1,'Cumulative Budget Request '!G177,0)</f>
        <v>0</v>
      </c>
      <c r="H175" s="175">
        <f>IF('Cumulative Budget Request '!$L177='Member B'!$L$1,'Cumulative Budget Request '!H177,0)</f>
        <v>0</v>
      </c>
      <c r="I175" s="175">
        <f>IF('Cumulative Budget Request '!$L177='Member B'!$L$1,'Cumulative Budget Request '!I177,0)</f>
        <v>0</v>
      </c>
      <c r="J175" s="172">
        <f>SUM(E175:I175)</f>
        <v>0</v>
      </c>
      <c r="M175" s="3"/>
      <c r="N175" s="196"/>
      <c r="O175" s="542">
        <f>IF('Cumulative Budget Request '!$L174='Member B'!$L$1,'Cumulative Budget Request '!O177,0)</f>
        <v>0</v>
      </c>
      <c r="P175" s="540" t="s">
        <v>356</v>
      </c>
      <c r="Q175" s="224">
        <f>IF('Cumulative Budget Request '!$L174='Member B'!$L$1,'Cumulative Budget Request '!Q177,0)</f>
        <v>0</v>
      </c>
      <c r="R175" s="224">
        <f>IF('Cumulative Budget Request '!$L174='Member B'!$L$1,'Cumulative Budget Request '!R177,0)</f>
        <v>0</v>
      </c>
      <c r="S175" s="224">
        <f>IF('Cumulative Budget Request '!$L174='Member B'!$L$1,'Cumulative Budget Request '!S177,0)</f>
        <v>0</v>
      </c>
      <c r="T175" s="224">
        <f>IF('Cumulative Budget Request '!$L174='Member B'!$L$1,'Cumulative Budget Request '!T177,0)</f>
        <v>0</v>
      </c>
      <c r="U175" s="478">
        <f>IF('Cumulative Budget Request '!$L174='Member B'!$L$1,'Cumulative Budget Request '!U177,0)</f>
        <v>0</v>
      </c>
    </row>
    <row r="176" spans="1:34" ht="13.8" thickBot="1">
      <c r="A176" s="10"/>
      <c r="D176" s="34"/>
      <c r="E176" s="175"/>
      <c r="F176" s="175"/>
      <c r="G176" s="175"/>
      <c r="H176" s="175"/>
      <c r="I176" s="175"/>
      <c r="J176" s="172"/>
      <c r="M176" s="3"/>
      <c r="N176" s="281"/>
      <c r="O176" s="283"/>
      <c r="P176" s="283"/>
      <c r="Q176" s="282"/>
      <c r="R176" s="284"/>
      <c r="S176" s="284"/>
      <c r="T176" s="197"/>
      <c r="U176" s="198"/>
    </row>
    <row r="177" spans="1:36">
      <c r="A177" s="10"/>
      <c r="C177" s="75"/>
      <c r="D177" s="75" t="s">
        <v>157</v>
      </c>
      <c r="E177" s="176">
        <f>SUMIF($D$161:$D$175,"*Wage",E161:E175)</f>
        <v>0</v>
      </c>
      <c r="F177" s="176">
        <f>SUMIF($D$161:$D$175,"*Wage",F161:F175)</f>
        <v>0</v>
      </c>
      <c r="G177" s="176">
        <f>SUMIF($D$161:$D$175,"*Wage",G161:G175)</f>
        <v>0</v>
      </c>
      <c r="H177" s="176">
        <f>SUMIF($D$161:$D$175,"*Wage",H161:H175)</f>
        <v>0</v>
      </c>
      <c r="I177" s="176">
        <f>SUMIF($D$161:$D$175,"*Wage",I161:I175)</f>
        <v>0</v>
      </c>
      <c r="J177" s="177">
        <f>SUM(E177:I177)</f>
        <v>0</v>
      </c>
      <c r="M177" s="3"/>
      <c r="N177" s="827"/>
      <c r="O177" s="827"/>
      <c r="P177" s="827"/>
      <c r="Q177" s="828"/>
      <c r="R177" s="829"/>
      <c r="S177" s="830"/>
      <c r="T177" s="561"/>
      <c r="U177" s="561"/>
    </row>
    <row r="178" spans="1:36">
      <c r="A178" s="10"/>
      <c r="C178" s="75"/>
      <c r="D178" s="75" t="s">
        <v>158</v>
      </c>
      <c r="E178" s="57">
        <f>SUMIF($D$161:$D$175,"*Fringe",E161:E175)</f>
        <v>0</v>
      </c>
      <c r="F178" s="57">
        <f>SUMIF($D$161:$D$175,"*Fringe",F161:F175)</f>
        <v>0</v>
      </c>
      <c r="G178" s="57">
        <f>SUMIF($D$161:$D$175,"*Fringe",G161:G175)</f>
        <v>0</v>
      </c>
      <c r="H178" s="57">
        <f>SUMIF($D$161:$D$175,"*Fringe",H161:H175)</f>
        <v>0</v>
      </c>
      <c r="I178" s="57">
        <f>SUMIF($D$161:$D$175,"*Fringe",I161:I175)</f>
        <v>0</v>
      </c>
      <c r="J178" s="172">
        <f>SUM(E178:I178)</f>
        <v>0</v>
      </c>
      <c r="M178" s="3"/>
      <c r="N178" s="831"/>
      <c r="O178" s="831"/>
      <c r="P178" s="831"/>
      <c r="Q178" s="831"/>
      <c r="R178" s="831"/>
      <c r="S178" s="832"/>
      <c r="AI178" s="120"/>
    </row>
    <row r="179" spans="1:36">
      <c r="A179" t="s">
        <v>7</v>
      </c>
      <c r="D179" s="4" t="s">
        <v>6</v>
      </c>
      <c r="E179" s="22"/>
      <c r="F179" s="22"/>
      <c r="G179" s="22"/>
      <c r="H179" s="22"/>
      <c r="I179" s="22"/>
      <c r="J179" s="76"/>
      <c r="M179" s="3"/>
      <c r="R179" s="3"/>
      <c r="AI179" s="119"/>
    </row>
    <row r="180" spans="1:36" ht="14.4">
      <c r="A180" s="48" t="s">
        <v>24</v>
      </c>
      <c r="B180" s="49"/>
      <c r="C180" s="49"/>
      <c r="D180" s="51"/>
      <c r="E180" s="178">
        <f>SUMIF($D$68:$D$178,"*Total Other Professional Salary",E68:E178)+SUMIF($D$68:$D$178,"*Total Post Doc Salary",E68:E178)+SUMIF($D$68:$D$178,"*Total Graduate Student Salary",E68:E178)+SUMIF($D$68:$D$178,"*Total Hourly Wages",E68:E178)</f>
        <v>0</v>
      </c>
      <c r="F180" s="178">
        <f>SUMIF($D$68:$D$178,"*Total Other Professional Salary",F68:F178)+SUMIF($D$68:$D$178,"*Total Post Doc Salary",F68:F178)+SUMIF($D$68:$D$178,"*Total Graduate Student Salary",F68:F178)+SUMIF($D$68:$D$178,"*Total Hourly Wages",F68:F178)</f>
        <v>0</v>
      </c>
      <c r="G180" s="178">
        <f>SUMIF($D$68:$D$178,"*Total Other Professional Salary",G68:G178)+SUMIF($D$68:$D$178,"*Total Post Doc Salary",G68:G178)+SUMIF($D$68:$D$178,"*Total Graduate Student Salary",G68:G178)+SUMIF($D$68:$D$178,"*Total Hourly Wages",G68:G178)</f>
        <v>0</v>
      </c>
      <c r="H180" s="178">
        <f>SUMIF($D$68:$D$178,"*Total Other Professional Salary",H68:H178)+SUMIF($D$68:$D$178,"*Total Post Doc Salary",H68:H178)+SUMIF($D$68:$D$178,"*Total Graduate Student Salary",H68:H178)+SUMIF($D$68:$D$178,"*Total Hourly Wages",H68:H178)</f>
        <v>0</v>
      </c>
      <c r="I180" s="178">
        <f>SUMIF($D$68:$D$178,"*Total Other Professional Salary",I68:I178)+SUMIF($D$68:$D$178,"*Total Post Doc Salary",I68:I178)+SUMIF($D$68:$D$178,"*Total Graduate Student Salary",I68:I178)+SUMIF($D$68:$D$178,"*Total Hourly Wages",I68:I178)</f>
        <v>0</v>
      </c>
      <c r="J180" s="179">
        <f>SUM(J177,J156,J115,J90)</f>
        <v>0</v>
      </c>
      <c r="M180" s="3"/>
      <c r="N180" s="86"/>
      <c r="O180" s="86"/>
      <c r="P180" s="86"/>
      <c r="Q180" s="3"/>
      <c r="AI180" s="119"/>
      <c r="AJ180" s="10"/>
    </row>
    <row r="181" spans="1:36" ht="15">
      <c r="A181" s="48" t="s">
        <v>25</v>
      </c>
      <c r="B181" s="49"/>
      <c r="C181" s="49"/>
      <c r="D181" s="51"/>
      <c r="E181" s="180">
        <f>SUMIF($D$68:$D$178,"*Total Other Professional Fringe",E68:E178)+SUMIF($D$68:$D$178,"*Total Post Doc Fringe",E68:E178)++SUMIF($D$68:$D$178,"*Total Graduate Student Fringe",E68:E178)+SUMIF($D$68:$D$178,"*Total Fringe Benefits",E68:E178)</f>
        <v>0</v>
      </c>
      <c r="F181" s="180">
        <f>SUMIF($D$68:$D$178,"*Total Other Professional Fringe",F68:F178)+SUMIF($D$68:$D$178,"*Total Post Doc Fringe",F68:F178)++SUMIF($D$68:$D$178,"*Total Graduate Student Fringe",F68:F178)+SUMIF($D$68:$D$178,"*Total Fringe Benefits",F68:F178)</f>
        <v>0</v>
      </c>
      <c r="G181" s="180">
        <f>SUMIF($D$68:$D$178,"*Total Other Professional Fringe",G68:G178)+SUMIF($D$68:$D$178,"*Total Post Doc Fringe",G68:G178)++SUMIF($D$68:$D$178,"*Total Graduate Student Fringe",G68:G178)+SUMIF($D$68:$D$178,"*Total Fringe Benefits",G68:G178)</f>
        <v>0</v>
      </c>
      <c r="H181" s="180">
        <f>SUMIF($D$68:$D$178,"*Total Other Professional Fringe",H68:H178)+SUMIF($D$68:$D$178,"*Total Post Doc Fringe",H68:H178)++SUMIF($D$68:$D$178,"*Total Graduate Student Fringe",H68:H178)+SUMIF($D$68:$D$178,"*Total Fringe Benefits",H68:H178)</f>
        <v>0</v>
      </c>
      <c r="I181" s="180">
        <f>SUMIF($D$68:$D$178,"*Total Other Professional Fringe",I68:I178)+SUMIF($D$68:$D$178,"*Total Post Doc Fringe",I68:I178)++SUMIF($D$68:$D$178,"*Total Graduate Student Fringe",I68:I178)+SUMIF($D$68:$D$178,"*Total Fringe Benefits",I68:I178)</f>
        <v>0</v>
      </c>
      <c r="J181" s="181">
        <f>SUM(J178,J157,J116,J91)</f>
        <v>0</v>
      </c>
      <c r="M181" s="3"/>
      <c r="N181" s="3"/>
      <c r="O181" s="3"/>
      <c r="P181" s="3"/>
      <c r="AJ181" s="10"/>
    </row>
    <row r="182" spans="1:36">
      <c r="A182" s="48" t="s">
        <v>26</v>
      </c>
      <c r="B182" s="49"/>
      <c r="C182" s="95"/>
      <c r="D182" s="95"/>
      <c r="E182" s="178">
        <f>SUM(E180:E181)</f>
        <v>0</v>
      </c>
      <c r="F182" s="178">
        <f>SUM(F180:F181)</f>
        <v>0</v>
      </c>
      <c r="G182" s="178">
        <f>SUM(G180:G181)</f>
        <v>0</v>
      </c>
      <c r="H182" s="178">
        <f>SUM(H180:H181)</f>
        <v>0</v>
      </c>
      <c r="I182" s="178">
        <f>SUM(I180:I181)</f>
        <v>0</v>
      </c>
      <c r="J182" s="179">
        <f>SUM(E182:I182)</f>
        <v>0</v>
      </c>
      <c r="M182" s="3"/>
      <c r="N182" s="3"/>
      <c r="O182" s="3"/>
      <c r="P182" s="3"/>
    </row>
    <row r="183" spans="1:36">
      <c r="A183" s="1"/>
      <c r="B183" s="10"/>
      <c r="D183" s="4"/>
      <c r="E183" s="17"/>
      <c r="F183" s="17"/>
      <c r="G183" s="17"/>
      <c r="H183" s="17"/>
      <c r="I183" s="17"/>
      <c r="J183" s="26"/>
      <c r="M183" s="3"/>
      <c r="N183" s="3"/>
      <c r="O183" s="3"/>
      <c r="P183" s="3"/>
    </row>
    <row r="184" spans="1:36" hidden="1">
      <c r="A184" s="1" t="s">
        <v>27</v>
      </c>
      <c r="D184" s="4"/>
      <c r="E184" s="182">
        <f>SUM(E62,E180)</f>
        <v>0</v>
      </c>
      <c r="F184" s="182">
        <f>SUM(F62,F180)</f>
        <v>0</v>
      </c>
      <c r="G184" s="182">
        <f>SUM(G62,G180)</f>
        <v>0</v>
      </c>
      <c r="H184" s="182">
        <f>SUM(H62,H180)</f>
        <v>0</v>
      </c>
      <c r="I184" s="182">
        <f>SUM(I62,I180)</f>
        <v>0</v>
      </c>
      <c r="J184" s="183">
        <f>SUM(E184:I184)</f>
        <v>0</v>
      </c>
      <c r="K184" s="3"/>
      <c r="L184" s="3"/>
      <c r="M184" s="3"/>
      <c r="N184" s="3"/>
      <c r="O184" s="3"/>
      <c r="P184" s="3"/>
      <c r="Q184" s="3"/>
    </row>
    <row r="185" spans="1:36">
      <c r="A185" s="1" t="s">
        <v>28</v>
      </c>
      <c r="D185" s="4"/>
      <c r="E185" s="182">
        <f>SUM(E63,E181)</f>
        <v>0</v>
      </c>
      <c r="F185" s="182">
        <f>SUM(F63,F181)</f>
        <v>0</v>
      </c>
      <c r="G185" s="182">
        <f>SUM(G63,G181)</f>
        <v>0</v>
      </c>
      <c r="H185" s="182">
        <f>SUM(H63,H181)</f>
        <v>0</v>
      </c>
      <c r="I185" s="182">
        <f>SUM(I63,I181)</f>
        <v>0</v>
      </c>
      <c r="J185" s="183">
        <f>SUM(E185:I185)</f>
        <v>0</v>
      </c>
      <c r="M185" s="3"/>
      <c r="N185" s="3"/>
      <c r="O185" s="3"/>
      <c r="P185" s="3"/>
      <c r="Q185" s="3"/>
    </row>
    <row r="186" spans="1:36">
      <c r="A186" s="129"/>
      <c r="B186" s="614" t="s">
        <v>161</v>
      </c>
      <c r="C186" s="614"/>
      <c r="D186" s="614"/>
      <c r="E186" s="173">
        <f>SUM(E184:E185)</f>
        <v>0</v>
      </c>
      <c r="F186" s="173">
        <f t="shared" ref="F186:I186" si="59">SUM(F184:F185)</f>
        <v>0</v>
      </c>
      <c r="G186" s="173">
        <f t="shared" si="59"/>
        <v>0</v>
      </c>
      <c r="H186" s="173">
        <f t="shared" si="59"/>
        <v>0</v>
      </c>
      <c r="I186" s="173">
        <f t="shared" si="59"/>
        <v>0</v>
      </c>
      <c r="J186" s="174">
        <f>SUM(E186:I186)</f>
        <v>0</v>
      </c>
      <c r="K186" s="3"/>
      <c r="L186" s="3"/>
      <c r="M186" s="3"/>
    </row>
    <row r="187" spans="1:36">
      <c r="A187" s="1"/>
      <c r="B187" s="10"/>
      <c r="G187" s="3"/>
      <c r="H187" s="3"/>
      <c r="I187" s="3"/>
      <c r="J187" s="47"/>
      <c r="K187" s="3"/>
      <c r="L187" s="3"/>
      <c r="M187" s="3"/>
      <c r="Q187" s="213"/>
      <c r="R187" s="213"/>
      <c r="S187" s="213"/>
      <c r="T187" s="5"/>
    </row>
    <row r="188" spans="1:36">
      <c r="A188" s="1" t="s">
        <v>0</v>
      </c>
      <c r="G188" s="3"/>
      <c r="H188" s="3"/>
      <c r="I188" s="3"/>
      <c r="J188" s="47"/>
      <c r="K188" s="3"/>
      <c r="L188" s="3"/>
      <c r="M188" s="3"/>
    </row>
    <row r="189" spans="1:36">
      <c r="A189" s="31" t="s">
        <v>48</v>
      </c>
      <c r="G189" s="3"/>
      <c r="H189" s="3"/>
      <c r="I189" s="3"/>
      <c r="J189" s="47"/>
      <c r="K189" s="3"/>
      <c r="L189" s="3"/>
      <c r="M189" s="3"/>
      <c r="N189" s="3"/>
      <c r="O189" s="3"/>
      <c r="P189" s="3"/>
    </row>
    <row r="190" spans="1:36">
      <c r="A190" s="842"/>
      <c r="B190" s="851">
        <f>IF('Cumulative Budget Request '!L193='Member B'!$L$1,'Cumulative Budget Request '!B192,0)</f>
        <v>0</v>
      </c>
      <c r="C190" s="842"/>
      <c r="D190" s="793"/>
      <c r="E190" s="175">
        <f>IF('Cumulative Budget Request '!$L192='Member B'!$L$1,'Cumulative Budget Request '!E192,0)</f>
        <v>0</v>
      </c>
      <c r="F190" s="175">
        <f>IF('Cumulative Budget Request '!$L192='Member B'!$L$1,'Cumulative Budget Request '!F192,0)</f>
        <v>0</v>
      </c>
      <c r="G190" s="175">
        <f>IF('Cumulative Budget Request '!$L192='Member B'!$L$1,'Cumulative Budget Request '!G192,0)</f>
        <v>0</v>
      </c>
      <c r="H190" s="175">
        <f>IF('Cumulative Budget Request '!$L192='Member B'!$L$1,'Cumulative Budget Request '!H192,0)</f>
        <v>0</v>
      </c>
      <c r="I190" s="175">
        <f>IF('Cumulative Budget Request '!$L192='Member B'!$L$1,'Cumulative Budget Request '!I192,0)</f>
        <v>0</v>
      </c>
      <c r="J190" s="172">
        <f>SUM(E190:I190)</f>
        <v>0</v>
      </c>
      <c r="K190" s="3"/>
      <c r="L190" s="3"/>
      <c r="M190" s="3"/>
      <c r="N190" s="3"/>
      <c r="O190" s="3"/>
      <c r="P190" s="3"/>
    </row>
    <row r="191" spans="1:36">
      <c r="A191" s="842"/>
      <c r="B191" s="851">
        <f>IF('Cumulative Budget Request '!L194='Member B'!$L$1,'Cumulative Budget Request '!B193,0)</f>
        <v>0</v>
      </c>
      <c r="C191" s="842"/>
      <c r="D191" s="793"/>
      <c r="E191" s="175">
        <f>IF('Cumulative Budget Request '!$L193='Member B'!$L$1,'Cumulative Budget Request '!E193,0)</f>
        <v>0</v>
      </c>
      <c r="F191" s="175">
        <f>IF('Cumulative Budget Request '!$L193='Member B'!$L$1,'Cumulative Budget Request '!F193,0)</f>
        <v>0</v>
      </c>
      <c r="G191" s="175">
        <f>IF('Cumulative Budget Request '!$L193='Member B'!$L$1,'Cumulative Budget Request '!G193,0)</f>
        <v>0</v>
      </c>
      <c r="H191" s="175">
        <f>IF('Cumulative Budget Request '!$L193='Member B'!$L$1,'Cumulative Budget Request '!H193,0)</f>
        <v>0</v>
      </c>
      <c r="I191" s="175">
        <f>IF('Cumulative Budget Request '!$L193='Member B'!$L$1,'Cumulative Budget Request '!I193,0)</f>
        <v>0</v>
      </c>
      <c r="J191" s="172">
        <f>SUM(E191:I191)</f>
        <v>0</v>
      </c>
      <c r="K191" s="3"/>
      <c r="L191" s="3"/>
      <c r="M191" s="3"/>
    </row>
    <row r="192" spans="1:36">
      <c r="A192" s="852" t="s">
        <v>57</v>
      </c>
      <c r="B192" s="852"/>
      <c r="C192" s="852"/>
      <c r="D192" s="852"/>
      <c r="E192" s="199">
        <f>SUM(E190:E191)</f>
        <v>0</v>
      </c>
      <c r="F192" s="199">
        <f t="shared" ref="F192:I192" si="60">SUM(F190:F191)</f>
        <v>0</v>
      </c>
      <c r="G192" s="199">
        <f t="shared" si="60"/>
        <v>0</v>
      </c>
      <c r="H192" s="199">
        <f t="shared" si="60"/>
        <v>0</v>
      </c>
      <c r="I192" s="199">
        <f t="shared" si="60"/>
        <v>0</v>
      </c>
      <c r="J192" s="200">
        <f>SUM(J190:J191)</f>
        <v>0</v>
      </c>
      <c r="K192" s="3"/>
      <c r="L192" s="3"/>
      <c r="M192" s="3"/>
    </row>
    <row r="193" spans="1:16" hidden="1">
      <c r="A193" s="842"/>
      <c r="B193" s="842"/>
      <c r="C193" s="842"/>
      <c r="D193" s="842"/>
      <c r="E193" s="4"/>
      <c r="F193" s="3"/>
      <c r="G193" s="3"/>
      <c r="H193" s="3"/>
      <c r="I193" s="3"/>
      <c r="J193" s="47"/>
      <c r="K193" s="3"/>
      <c r="L193" s="3"/>
      <c r="M193" s="3"/>
    </row>
    <row r="194" spans="1:16" hidden="1">
      <c r="A194" s="845" t="s">
        <v>120</v>
      </c>
      <c r="B194" s="853"/>
      <c r="C194" s="825"/>
      <c r="D194" s="854" t="s">
        <v>178</v>
      </c>
      <c r="E194" s="134">
        <f>IF('Cumulative Budget Request '!$L196='Member B'!$L$1,'Cumulative Budget Request '!E196,0)</f>
        <v>0</v>
      </c>
      <c r="F194" s="134">
        <f>IF('Cumulative Budget Request '!$L196='Member B'!$L$1,'Cumulative Budget Request '!F196,0)</f>
        <v>0</v>
      </c>
      <c r="G194" s="134">
        <f>IF('Cumulative Budget Request '!$L196='Member B'!$L$1,'Cumulative Budget Request '!G196,0)</f>
        <v>0</v>
      </c>
      <c r="H194" s="134">
        <f>IF('Cumulative Budget Request '!$L196='Member B'!$L$1,'Cumulative Budget Request '!H196,0)</f>
        <v>0</v>
      </c>
      <c r="I194" s="134">
        <f>IF('Cumulative Budget Request '!$L196='Member B'!$L$1,'Cumulative Budget Request '!I196,0)</f>
        <v>0</v>
      </c>
      <c r="J194" s="97"/>
      <c r="K194" s="3"/>
      <c r="L194" s="3"/>
      <c r="M194" s="3"/>
    </row>
    <row r="195" spans="1:16" hidden="1">
      <c r="A195" s="842"/>
      <c r="B195" s="842"/>
      <c r="C195" s="842"/>
      <c r="D195" s="854" t="s">
        <v>177</v>
      </c>
      <c r="E195" s="134">
        <f>IF('Cumulative Budget Request '!$L197='Member B'!$L$1,'Cumulative Budget Request '!E197,0)</f>
        <v>0</v>
      </c>
      <c r="F195" s="134">
        <f>IF('Cumulative Budget Request '!$L197='Member B'!$L$1,'Cumulative Budget Request '!F197,0)</f>
        <v>0</v>
      </c>
      <c r="G195" s="134">
        <f>IF('Cumulative Budget Request '!$L197='Member B'!$L$1,'Cumulative Budget Request '!G197,0)</f>
        <v>0</v>
      </c>
      <c r="H195" s="134">
        <f>IF('Cumulative Budget Request '!$L197='Member B'!$L$1,'Cumulative Budget Request '!H197,0)</f>
        <v>0</v>
      </c>
      <c r="I195" s="134">
        <f>IF('Cumulative Budget Request '!$L197='Member B'!$L$1,'Cumulative Budget Request '!I197,0)</f>
        <v>0</v>
      </c>
      <c r="J195" s="97"/>
      <c r="K195" s="3"/>
      <c r="L195" s="3"/>
      <c r="M195" s="3"/>
    </row>
    <row r="196" spans="1:16" hidden="1">
      <c r="A196" s="845" t="s">
        <v>162</v>
      </c>
      <c r="B196" s="853"/>
      <c r="C196" s="825"/>
      <c r="D196" s="854" t="s">
        <v>179</v>
      </c>
      <c r="E196" s="134">
        <f>IF('Cumulative Budget Request '!$L198='Member B'!$L$1,'Cumulative Budget Request '!E198,0)</f>
        <v>0</v>
      </c>
      <c r="F196" s="134">
        <f>IF('Cumulative Budget Request '!$L198='Member B'!$L$1,'Cumulative Budget Request '!F198,0)</f>
        <v>0</v>
      </c>
      <c r="G196" s="134">
        <f>IF('Cumulative Budget Request '!$L198='Member B'!$L$1,'Cumulative Budget Request '!G198,0)</f>
        <v>0</v>
      </c>
      <c r="H196" s="134">
        <f>IF('Cumulative Budget Request '!$L198='Member B'!$L$1,'Cumulative Budget Request '!H198,0)</f>
        <v>0</v>
      </c>
      <c r="I196" s="134">
        <f>IF('Cumulative Budget Request '!$L198='Member B'!$L$1,'Cumulative Budget Request '!I198,0)</f>
        <v>0</v>
      </c>
      <c r="J196" s="97"/>
      <c r="K196" s="3"/>
      <c r="L196" s="3"/>
      <c r="M196" s="3"/>
    </row>
    <row r="197" spans="1:16" hidden="1">
      <c r="A197" s="855">
        <f>IF('Cumulative Budget Request '!L200='Member B'!$L$1,'Cumulative Budget Request '!A200,0)</f>
        <v>0</v>
      </c>
      <c r="B197" s="842"/>
      <c r="C197" s="842"/>
      <c r="D197" s="854" t="s">
        <v>180</v>
      </c>
      <c r="E197" s="134">
        <f>IF('Cumulative Budget Request '!$L199='Member B'!$L$1,'Cumulative Budget Request '!E199,0)</f>
        <v>0</v>
      </c>
      <c r="F197" s="134">
        <f>IF('Cumulative Budget Request '!$L199='Member B'!$L$1,'Cumulative Budget Request '!F199,0)</f>
        <v>0</v>
      </c>
      <c r="G197" s="134">
        <f>IF('Cumulative Budget Request '!$L199='Member B'!$L$1,'Cumulative Budget Request '!G199,0)</f>
        <v>0</v>
      </c>
      <c r="H197" s="134">
        <f>IF('Cumulative Budget Request '!$L199='Member B'!$L$1,'Cumulative Budget Request '!H199,0)</f>
        <v>0</v>
      </c>
      <c r="I197" s="134">
        <f>IF('Cumulative Budget Request '!$L199='Member B'!$L$1,'Cumulative Budget Request '!I199,0)</f>
        <v>0</v>
      </c>
      <c r="J197" s="47"/>
      <c r="K197" s="3"/>
      <c r="L197" s="3"/>
      <c r="M197" s="3"/>
    </row>
    <row r="198" spans="1:16" hidden="1">
      <c r="A198" s="855"/>
      <c r="B198" s="856" t="s">
        <v>41</v>
      </c>
      <c r="C198" s="856" t="s">
        <v>42</v>
      </c>
      <c r="D198" s="857"/>
      <c r="E198" s="15"/>
      <c r="F198" s="15"/>
      <c r="G198" s="15"/>
      <c r="H198" s="15"/>
      <c r="I198" s="15"/>
      <c r="J198" s="47"/>
      <c r="K198" s="3"/>
      <c r="L198" s="3"/>
      <c r="M198" s="3"/>
    </row>
    <row r="199" spans="1:16" hidden="1">
      <c r="A199" s="858"/>
      <c r="B199" s="859" t="s">
        <v>43</v>
      </c>
      <c r="C199" s="860">
        <f>IF('Cumulative Budget Request '!$L201='Member B'!$L$1,'Cumulative Budget Request '!C201,0)</f>
        <v>0</v>
      </c>
      <c r="D199" s="857"/>
      <c r="E199" s="251">
        <f>IF('Cumulative Budget Request '!$L201='Member B'!$L$1,'Cumulative Budget Request '!E201,0)</f>
        <v>0</v>
      </c>
      <c r="F199" s="251">
        <f>IF('Cumulative Budget Request '!$L201='Member B'!$L$1,'Cumulative Budget Request '!F201,0)</f>
        <v>0</v>
      </c>
      <c r="G199" s="251">
        <f>IF('Cumulative Budget Request '!$L201='Member B'!$L$1,'Cumulative Budget Request '!G201,0)</f>
        <v>0</v>
      </c>
      <c r="H199" s="251">
        <f>IF('Cumulative Budget Request '!$L201='Member B'!$L$1,'Cumulative Budget Request '!H201,0)</f>
        <v>0</v>
      </c>
      <c r="I199" s="251">
        <f>IF('Cumulative Budget Request '!$L201='Member B'!$L$1,'Cumulative Budget Request '!I201,0)</f>
        <v>0</v>
      </c>
      <c r="J199" s="172">
        <f t="shared" ref="J199:J204" si="61">SUM(E199:I199)</f>
        <v>0</v>
      </c>
      <c r="K199" s="3"/>
      <c r="L199" s="3"/>
      <c r="M199" s="3"/>
    </row>
    <row r="200" spans="1:16" hidden="1">
      <c r="A200" s="858"/>
      <c r="B200" s="859" t="s">
        <v>44</v>
      </c>
      <c r="C200" s="860">
        <f>IF('Cumulative Budget Request '!$L202='Member B'!$L$1,'Cumulative Budget Request '!C202,0)</f>
        <v>0</v>
      </c>
      <c r="D200" s="857"/>
      <c r="E200" s="251">
        <f>IF('Cumulative Budget Request '!$L202='Member B'!$L$1,'Cumulative Budget Request '!E202,0)</f>
        <v>0</v>
      </c>
      <c r="F200" s="251">
        <f>IF('Cumulative Budget Request '!$L202='Member B'!$L$1,'Cumulative Budget Request '!F202,0)</f>
        <v>0</v>
      </c>
      <c r="G200" s="251">
        <f>IF('Cumulative Budget Request '!$L202='Member B'!$L$1,'Cumulative Budget Request '!G202,0)</f>
        <v>0</v>
      </c>
      <c r="H200" s="251">
        <f>IF('Cumulative Budget Request '!$L202='Member B'!$L$1,'Cumulative Budget Request '!H202,0)</f>
        <v>0</v>
      </c>
      <c r="I200" s="251">
        <f>IF('Cumulative Budget Request '!$L202='Member B'!$L$1,'Cumulative Budget Request '!I202,0)</f>
        <v>0</v>
      </c>
      <c r="J200" s="172">
        <f t="shared" si="61"/>
        <v>0</v>
      </c>
      <c r="K200" s="3"/>
      <c r="L200" s="3"/>
      <c r="M200" s="3"/>
    </row>
    <row r="201" spans="1:16" hidden="1">
      <c r="A201" s="858"/>
      <c r="B201" s="859" t="s">
        <v>175</v>
      </c>
      <c r="C201" s="860">
        <f>IF('Cumulative Budget Request '!$L203='Member B'!$L$1,'Cumulative Budget Request '!C203,0)</f>
        <v>0</v>
      </c>
      <c r="D201" s="857"/>
      <c r="E201" s="251">
        <f>IF('Cumulative Budget Request '!$L203='Member B'!$L$1,'Cumulative Budget Request '!E203,0)</f>
        <v>0</v>
      </c>
      <c r="F201" s="251">
        <f>IF('Cumulative Budget Request '!$L203='Member B'!$L$1,'Cumulative Budget Request '!F203,0)</f>
        <v>0</v>
      </c>
      <c r="G201" s="251">
        <f>IF('Cumulative Budget Request '!$L203='Member B'!$L$1,'Cumulative Budget Request '!G203,0)</f>
        <v>0</v>
      </c>
      <c r="H201" s="251">
        <f>IF('Cumulative Budget Request '!$L203='Member B'!$L$1,'Cumulative Budget Request '!H203,0)</f>
        <v>0</v>
      </c>
      <c r="I201" s="251">
        <f>IF('Cumulative Budget Request '!$L203='Member B'!$L$1,'Cumulative Budget Request '!I203,0)</f>
        <v>0</v>
      </c>
      <c r="J201" s="172">
        <f t="shared" si="61"/>
        <v>0</v>
      </c>
      <c r="K201" s="3"/>
      <c r="L201" s="3"/>
      <c r="M201" s="3"/>
    </row>
    <row r="202" spans="1:16" hidden="1">
      <c r="A202" s="858"/>
      <c r="B202" s="859" t="s">
        <v>45</v>
      </c>
      <c r="C202" s="860">
        <f>IF('Cumulative Budget Request '!$L204='Member B'!$L$1,'Cumulative Budget Request '!C204,0)</f>
        <v>0</v>
      </c>
      <c r="D202" s="857"/>
      <c r="E202" s="251">
        <f>IF('Cumulative Budget Request '!$L204='Member B'!$L$1,'Cumulative Budget Request '!E204,0)</f>
        <v>0</v>
      </c>
      <c r="F202" s="251">
        <f>IF('Cumulative Budget Request '!$L204='Member B'!$L$1,'Cumulative Budget Request '!F204,0)</f>
        <v>0</v>
      </c>
      <c r="G202" s="251">
        <f>IF('Cumulative Budget Request '!$L204='Member B'!$L$1,'Cumulative Budget Request '!G204,0)</f>
        <v>0</v>
      </c>
      <c r="H202" s="251">
        <f>IF('Cumulative Budget Request '!$L204='Member B'!$L$1,'Cumulative Budget Request '!H204,0)</f>
        <v>0</v>
      </c>
      <c r="I202" s="251">
        <f>IF('Cumulative Budget Request '!$L204='Member B'!$L$1,'Cumulative Budget Request '!I204,0)</f>
        <v>0</v>
      </c>
      <c r="J202" s="172">
        <f t="shared" si="61"/>
        <v>0</v>
      </c>
      <c r="K202" s="3"/>
      <c r="L202" s="3"/>
      <c r="M202" s="9"/>
    </row>
    <row r="203" spans="1:16" hidden="1">
      <c r="A203" s="858"/>
      <c r="B203" s="859" t="s">
        <v>46</v>
      </c>
      <c r="C203" s="860">
        <f>IF('Cumulative Budget Request '!$L205='Member B'!$L$1,'Cumulative Budget Request '!C205,0)</f>
        <v>0</v>
      </c>
      <c r="D203" s="857"/>
      <c r="E203" s="251">
        <f>IF('Cumulative Budget Request '!$L205='Member B'!$L$1,'Cumulative Budget Request '!E205,0)</f>
        <v>0</v>
      </c>
      <c r="F203" s="251">
        <f>IF('Cumulative Budget Request '!$L205='Member B'!$L$1,'Cumulative Budget Request '!F205,0)</f>
        <v>0</v>
      </c>
      <c r="G203" s="251">
        <f>IF('Cumulative Budget Request '!$L205='Member B'!$L$1,'Cumulative Budget Request '!G205,0)</f>
        <v>0</v>
      </c>
      <c r="H203" s="251">
        <f>IF('Cumulative Budget Request '!$L205='Member B'!$L$1,'Cumulative Budget Request '!H205,0)</f>
        <v>0</v>
      </c>
      <c r="I203" s="251">
        <f>IF('Cumulative Budget Request '!$L205='Member B'!$L$1,'Cumulative Budget Request '!I205,0)</f>
        <v>0</v>
      </c>
      <c r="J203" s="172">
        <f t="shared" si="61"/>
        <v>0</v>
      </c>
      <c r="K203" s="3"/>
      <c r="L203" s="3"/>
      <c r="M203" s="3"/>
      <c r="N203" s="3"/>
      <c r="O203" s="3"/>
      <c r="P203" s="3"/>
    </row>
    <row r="204" spans="1:16" hidden="1">
      <c r="A204" s="858"/>
      <c r="B204" s="859" t="s">
        <v>47</v>
      </c>
      <c r="C204" s="860">
        <f>IF('Cumulative Budget Request '!$L206='Member B'!$L$1,'Cumulative Budget Request '!C206,0)</f>
        <v>0</v>
      </c>
      <c r="D204" s="857"/>
      <c r="E204" s="251">
        <f>IF('Cumulative Budget Request '!$L206='Member B'!$L$1,'Cumulative Budget Request '!E206,0)</f>
        <v>0</v>
      </c>
      <c r="F204" s="251">
        <f>IF('Cumulative Budget Request '!$L206='Member B'!$L$1,'Cumulative Budget Request '!F206,0)</f>
        <v>0</v>
      </c>
      <c r="G204" s="251">
        <f>IF('Cumulative Budget Request '!$L206='Member B'!$L$1,'Cumulative Budget Request '!G206,0)</f>
        <v>0</v>
      </c>
      <c r="H204" s="251">
        <f>IF('Cumulative Budget Request '!$L206='Member B'!$L$1,'Cumulative Budget Request '!H206,0)</f>
        <v>0</v>
      </c>
      <c r="I204" s="251">
        <f>IF('Cumulative Budget Request '!$L206='Member B'!$L$1,'Cumulative Budget Request '!I206,0)</f>
        <v>0</v>
      </c>
      <c r="J204" s="172">
        <f t="shared" si="61"/>
        <v>0</v>
      </c>
      <c r="K204" s="3"/>
      <c r="L204" s="3"/>
      <c r="M204" s="3"/>
    </row>
    <row r="205" spans="1:16" hidden="1">
      <c r="A205" s="852" t="s">
        <v>57</v>
      </c>
      <c r="B205" s="852"/>
      <c r="C205" s="852"/>
      <c r="D205" s="852"/>
      <c r="E205" s="199">
        <f>SUM(E199:E204)</f>
        <v>0</v>
      </c>
      <c r="F205" s="199">
        <f t="shared" ref="F205:J205" si="62">SUM(F199:F204)</f>
        <v>0</v>
      </c>
      <c r="G205" s="199">
        <f t="shared" si="62"/>
        <v>0</v>
      </c>
      <c r="H205" s="199">
        <f t="shared" si="62"/>
        <v>0</v>
      </c>
      <c r="I205" s="199">
        <f t="shared" si="62"/>
        <v>0</v>
      </c>
      <c r="J205" s="200">
        <f t="shared" si="62"/>
        <v>0</v>
      </c>
      <c r="K205" s="3"/>
      <c r="L205" s="3"/>
      <c r="M205" s="3"/>
    </row>
    <row r="206" spans="1:16" hidden="1">
      <c r="A206" s="842"/>
      <c r="B206" s="842"/>
      <c r="C206" s="842"/>
      <c r="D206" s="842"/>
      <c r="E206" s="4"/>
      <c r="F206" s="3"/>
      <c r="G206" s="3"/>
      <c r="H206" s="3"/>
      <c r="I206" s="3"/>
      <c r="J206" s="47"/>
      <c r="K206" s="3"/>
      <c r="L206" s="3"/>
      <c r="M206" s="3"/>
    </row>
    <row r="207" spans="1:16" hidden="1">
      <c r="A207" s="845" t="s">
        <v>120</v>
      </c>
      <c r="B207" s="853"/>
      <c r="C207" s="825"/>
      <c r="D207" s="854" t="s">
        <v>178</v>
      </c>
      <c r="E207" s="134">
        <f>IF('Cumulative Budget Request '!$L209='Member B'!$L$1,'Cumulative Budget Request '!E209,0)</f>
        <v>0</v>
      </c>
      <c r="F207" s="134">
        <f>IF('Cumulative Budget Request '!$L209='Member B'!$L$1,'Cumulative Budget Request '!F209,0)</f>
        <v>0</v>
      </c>
      <c r="G207" s="134">
        <f>IF('Cumulative Budget Request '!$L209='Member B'!$L$1,'Cumulative Budget Request '!G209,0)</f>
        <v>0</v>
      </c>
      <c r="H207" s="134">
        <f>IF('Cumulative Budget Request '!$L209='Member B'!$L$1,'Cumulative Budget Request '!H209,0)</f>
        <v>0</v>
      </c>
      <c r="I207" s="134">
        <f>IF('Cumulative Budget Request '!$L209='Member B'!$L$1,'Cumulative Budget Request '!I209,0)</f>
        <v>0</v>
      </c>
      <c r="J207" s="97"/>
      <c r="K207" s="3"/>
      <c r="L207" s="3"/>
      <c r="M207" s="3"/>
    </row>
    <row r="208" spans="1:16" hidden="1">
      <c r="A208" s="842"/>
      <c r="B208" s="842"/>
      <c r="C208" s="842"/>
      <c r="D208" s="854" t="s">
        <v>177</v>
      </c>
      <c r="E208" s="134">
        <f>IF('Cumulative Budget Request '!$L210='Member B'!$L$1,'Cumulative Budget Request '!E210,0)</f>
        <v>0</v>
      </c>
      <c r="F208" s="134">
        <f>IF('Cumulative Budget Request '!$L210='Member B'!$L$1,'Cumulative Budget Request '!F210,0)</f>
        <v>0</v>
      </c>
      <c r="G208" s="134">
        <f>IF('Cumulative Budget Request '!$L210='Member B'!$L$1,'Cumulative Budget Request '!G210,0)</f>
        <v>0</v>
      </c>
      <c r="H208" s="134">
        <f>IF('Cumulative Budget Request '!$L210='Member B'!$L$1,'Cumulative Budget Request '!H210,0)</f>
        <v>0</v>
      </c>
      <c r="I208" s="134">
        <f>IF('Cumulative Budget Request '!$L210='Member B'!$L$1,'Cumulative Budget Request '!I210,0)</f>
        <v>0</v>
      </c>
      <c r="J208" s="97"/>
      <c r="K208" s="3"/>
      <c r="L208" s="3"/>
      <c r="M208" s="3"/>
    </row>
    <row r="209" spans="1:17" hidden="1">
      <c r="A209" s="845" t="s">
        <v>162</v>
      </c>
      <c r="B209" s="853"/>
      <c r="C209" s="825"/>
      <c r="D209" s="854" t="s">
        <v>179</v>
      </c>
      <c r="E209" s="134">
        <f>IF('Cumulative Budget Request '!$L211='Member B'!$L$1,'Cumulative Budget Request '!E211,0)</f>
        <v>0</v>
      </c>
      <c r="F209" s="134">
        <f>IF('Cumulative Budget Request '!$L211='Member B'!$L$1,'Cumulative Budget Request '!F211,0)</f>
        <v>0</v>
      </c>
      <c r="G209" s="134">
        <f>IF('Cumulative Budget Request '!$L211='Member B'!$L$1,'Cumulative Budget Request '!G211,0)</f>
        <v>0</v>
      </c>
      <c r="H209" s="134">
        <f>IF('Cumulative Budget Request '!$L211='Member B'!$L$1,'Cumulative Budget Request '!H211,0)</f>
        <v>0</v>
      </c>
      <c r="I209" s="134">
        <f>IF('Cumulative Budget Request '!$L211='Member B'!$L$1,'Cumulative Budget Request '!I211,0)</f>
        <v>0</v>
      </c>
      <c r="J209" s="97"/>
      <c r="K209" s="3"/>
      <c r="L209" s="3"/>
      <c r="M209" s="3"/>
    </row>
    <row r="210" spans="1:17" hidden="1">
      <c r="A210" s="855">
        <f>IF('Cumulative Budget Request '!L213='Member B'!$L$1,'Cumulative Budget Request '!A213,0)</f>
        <v>0</v>
      </c>
      <c r="B210" s="842"/>
      <c r="C210" s="842"/>
      <c r="D210" s="854" t="s">
        <v>180</v>
      </c>
      <c r="E210" s="134">
        <f>IF('Cumulative Budget Request '!$L212='Member B'!$L$1,'Cumulative Budget Request '!E212,0)</f>
        <v>0</v>
      </c>
      <c r="F210" s="134">
        <f>IF('Cumulative Budget Request '!$L212='Member B'!$L$1,'Cumulative Budget Request '!F212,0)</f>
        <v>0</v>
      </c>
      <c r="G210" s="134">
        <f>IF('Cumulative Budget Request '!$L212='Member B'!$L$1,'Cumulative Budget Request '!G212,0)</f>
        <v>0</v>
      </c>
      <c r="H210" s="134">
        <f>IF('Cumulative Budget Request '!$L212='Member B'!$L$1,'Cumulative Budget Request '!H212,0)</f>
        <v>0</v>
      </c>
      <c r="I210" s="134">
        <f>IF('Cumulative Budget Request '!$L212='Member B'!$L$1,'Cumulative Budget Request '!I212,0)</f>
        <v>0</v>
      </c>
      <c r="J210" s="47"/>
      <c r="K210" s="3"/>
      <c r="L210" s="3"/>
      <c r="M210" s="3"/>
    </row>
    <row r="211" spans="1:17" hidden="1">
      <c r="A211" s="855"/>
      <c r="B211" s="856" t="s">
        <v>41</v>
      </c>
      <c r="C211" s="856" t="s">
        <v>42</v>
      </c>
      <c r="D211" s="857"/>
      <c r="E211" s="3"/>
      <c r="F211" s="3"/>
      <c r="G211" s="240"/>
      <c r="H211" s="240"/>
      <c r="I211" s="240"/>
      <c r="J211" s="47"/>
      <c r="K211" s="3"/>
      <c r="L211" s="3"/>
      <c r="M211" s="3"/>
    </row>
    <row r="212" spans="1:17" hidden="1">
      <c r="A212" s="858"/>
      <c r="B212" s="859" t="s">
        <v>43</v>
      </c>
      <c r="C212" s="860">
        <f>IF('Cumulative Budget Request '!$L214='Member B'!$L$1,'Cumulative Budget Request '!C214,0)</f>
        <v>0</v>
      </c>
      <c r="D212" s="857"/>
      <c r="E212" s="251">
        <f>IF('Cumulative Budget Request '!$L214='Member B'!$L$1,'Cumulative Budget Request '!E214,0)</f>
        <v>0</v>
      </c>
      <c r="F212" s="251">
        <f>IF('Cumulative Budget Request '!$L214='Member B'!$L$1,'Cumulative Budget Request '!F214,0)</f>
        <v>0</v>
      </c>
      <c r="G212" s="251">
        <f>IF('Cumulative Budget Request '!$L214='Member B'!$L$1,'Cumulative Budget Request '!G214,0)</f>
        <v>0</v>
      </c>
      <c r="H212" s="251">
        <f>IF('Cumulative Budget Request '!$L214='Member B'!$L$1,'Cumulative Budget Request '!H214,0)</f>
        <v>0</v>
      </c>
      <c r="I212" s="251">
        <f>IF('Cumulative Budget Request '!$L214='Member B'!$L$1,'Cumulative Budget Request '!I214,0)</f>
        <v>0</v>
      </c>
      <c r="J212" s="172">
        <f t="shared" ref="J212:J217" si="63">SUM(E212:I212)</f>
        <v>0</v>
      </c>
      <c r="K212" s="3"/>
      <c r="L212" s="3"/>
      <c r="M212" s="3"/>
    </row>
    <row r="213" spans="1:17" hidden="1">
      <c r="A213" s="858"/>
      <c r="B213" s="859" t="s">
        <v>44</v>
      </c>
      <c r="C213" s="860">
        <f>IF('Cumulative Budget Request '!$L215='Member B'!$L$1,'Cumulative Budget Request '!C215,0)</f>
        <v>0</v>
      </c>
      <c r="D213" s="857"/>
      <c r="E213" s="251">
        <f>IF('Cumulative Budget Request '!$L215='Member B'!$L$1,'Cumulative Budget Request '!E215,0)</f>
        <v>0</v>
      </c>
      <c r="F213" s="251">
        <f>IF('Cumulative Budget Request '!$L215='Member B'!$L$1,'Cumulative Budget Request '!F215,0)</f>
        <v>0</v>
      </c>
      <c r="G213" s="251">
        <f>IF('Cumulative Budget Request '!$L215='Member B'!$L$1,'Cumulative Budget Request '!G215,0)</f>
        <v>0</v>
      </c>
      <c r="H213" s="251">
        <f>IF('Cumulative Budget Request '!$L215='Member B'!$L$1,'Cumulative Budget Request '!H215,0)</f>
        <v>0</v>
      </c>
      <c r="I213" s="251">
        <f>IF('Cumulative Budget Request '!$L215='Member B'!$L$1,'Cumulative Budget Request '!I215,0)</f>
        <v>0</v>
      </c>
      <c r="J213" s="172">
        <f t="shared" si="63"/>
        <v>0</v>
      </c>
      <c r="K213" s="3"/>
      <c r="L213" s="3"/>
      <c r="M213" s="3"/>
    </row>
    <row r="214" spans="1:17" hidden="1">
      <c r="A214" s="858"/>
      <c r="B214" s="859" t="s">
        <v>175</v>
      </c>
      <c r="C214" s="860">
        <f>IF('Cumulative Budget Request '!$L216='Member B'!$L$1,'Cumulative Budget Request '!C216,0)</f>
        <v>0</v>
      </c>
      <c r="D214" s="857"/>
      <c r="E214" s="251">
        <f>IF('Cumulative Budget Request '!$L216='Member B'!$L$1,'Cumulative Budget Request '!E216,0)</f>
        <v>0</v>
      </c>
      <c r="F214" s="251">
        <f>IF('Cumulative Budget Request '!$L216='Member B'!$L$1,'Cumulative Budget Request '!F216,0)</f>
        <v>0</v>
      </c>
      <c r="G214" s="251">
        <f>IF('Cumulative Budget Request '!$L216='Member B'!$L$1,'Cumulative Budget Request '!G216,0)</f>
        <v>0</v>
      </c>
      <c r="H214" s="251">
        <f>IF('Cumulative Budget Request '!$L216='Member B'!$L$1,'Cumulative Budget Request '!H216,0)</f>
        <v>0</v>
      </c>
      <c r="I214" s="251">
        <f>IF('Cumulative Budget Request '!$L216='Member B'!$L$1,'Cumulative Budget Request '!I216,0)</f>
        <v>0</v>
      </c>
      <c r="J214" s="172">
        <f t="shared" si="63"/>
        <v>0</v>
      </c>
      <c r="K214" s="3"/>
      <c r="L214" s="3"/>
      <c r="M214" s="3"/>
    </row>
    <row r="215" spans="1:17" hidden="1">
      <c r="A215" s="858"/>
      <c r="B215" s="859" t="s">
        <v>45</v>
      </c>
      <c r="C215" s="860">
        <f>IF('Cumulative Budget Request '!$L217='Member B'!$L$1,'Cumulative Budget Request '!C217,0)</f>
        <v>0</v>
      </c>
      <c r="D215" s="857"/>
      <c r="E215" s="251">
        <f>IF('Cumulative Budget Request '!$L217='Member B'!$L$1,'Cumulative Budget Request '!E217,0)</f>
        <v>0</v>
      </c>
      <c r="F215" s="251">
        <f>IF('Cumulative Budget Request '!$L217='Member B'!$L$1,'Cumulative Budget Request '!F217,0)</f>
        <v>0</v>
      </c>
      <c r="G215" s="251">
        <f>IF('Cumulative Budget Request '!$L217='Member B'!$L$1,'Cumulative Budget Request '!G217,0)</f>
        <v>0</v>
      </c>
      <c r="H215" s="251">
        <f>IF('Cumulative Budget Request '!$L217='Member B'!$L$1,'Cumulative Budget Request '!H217,0)</f>
        <v>0</v>
      </c>
      <c r="I215" s="251">
        <f>IF('Cumulative Budget Request '!$L217='Member B'!$L$1,'Cumulative Budget Request '!I217,0)</f>
        <v>0</v>
      </c>
      <c r="J215" s="172">
        <f t="shared" si="63"/>
        <v>0</v>
      </c>
      <c r="K215" s="3"/>
      <c r="L215" s="3"/>
      <c r="M215" s="9"/>
    </row>
    <row r="216" spans="1:17" hidden="1">
      <c r="A216" s="858"/>
      <c r="B216" s="859" t="s">
        <v>46</v>
      </c>
      <c r="C216" s="860">
        <f>IF('Cumulative Budget Request '!$L218='Member B'!$L$1,'Cumulative Budget Request '!C218,0)</f>
        <v>0</v>
      </c>
      <c r="D216" s="857"/>
      <c r="E216" s="251">
        <f>IF('Cumulative Budget Request '!$L218='Member B'!$L$1,'Cumulative Budget Request '!E218,0)</f>
        <v>0</v>
      </c>
      <c r="F216" s="251">
        <f>IF('Cumulative Budget Request '!$L218='Member B'!$L$1,'Cumulative Budget Request '!F218,0)</f>
        <v>0</v>
      </c>
      <c r="G216" s="251">
        <f>IF('Cumulative Budget Request '!$L218='Member B'!$L$1,'Cumulative Budget Request '!G218,0)</f>
        <v>0</v>
      </c>
      <c r="H216" s="251">
        <f>IF('Cumulative Budget Request '!$L218='Member B'!$L$1,'Cumulative Budget Request '!H218,0)</f>
        <v>0</v>
      </c>
      <c r="I216" s="251">
        <f>IF('Cumulative Budget Request '!$L218='Member B'!$L$1,'Cumulative Budget Request '!I218,0)</f>
        <v>0</v>
      </c>
      <c r="J216" s="172">
        <f t="shared" si="63"/>
        <v>0</v>
      </c>
      <c r="K216" s="3"/>
      <c r="L216" s="3"/>
      <c r="M216" s="3"/>
      <c r="N216" s="3"/>
      <c r="O216" s="3"/>
      <c r="P216" s="3"/>
      <c r="Q216" s="3"/>
    </row>
    <row r="217" spans="1:17" hidden="1">
      <c r="A217" s="858"/>
      <c r="B217" s="859" t="s">
        <v>47</v>
      </c>
      <c r="C217" s="860">
        <f>IF('Cumulative Budget Request '!$L219='Member B'!$L$1,'Cumulative Budget Request '!C219,0)</f>
        <v>0</v>
      </c>
      <c r="D217" s="857"/>
      <c r="E217" s="251">
        <f>IF('Cumulative Budget Request '!$L219='Member B'!$L$1,'Cumulative Budget Request '!E219,0)</f>
        <v>0</v>
      </c>
      <c r="F217" s="251">
        <f>IF('Cumulative Budget Request '!$L219='Member B'!$L$1,'Cumulative Budget Request '!F219,0)</f>
        <v>0</v>
      </c>
      <c r="G217" s="251">
        <f>IF('Cumulative Budget Request '!$L219='Member B'!$L$1,'Cumulative Budget Request '!G219,0)</f>
        <v>0</v>
      </c>
      <c r="H217" s="251">
        <f>IF('Cumulative Budget Request '!$L219='Member B'!$L$1,'Cumulative Budget Request '!H219,0)</f>
        <v>0</v>
      </c>
      <c r="I217" s="251">
        <f>IF('Cumulative Budget Request '!$L219='Member B'!$L$1,'Cumulative Budget Request '!I219,0)</f>
        <v>0</v>
      </c>
      <c r="J217" s="172">
        <f t="shared" si="63"/>
        <v>0</v>
      </c>
      <c r="K217" s="30"/>
      <c r="L217" s="30"/>
      <c r="M217" s="3"/>
      <c r="N217" s="3"/>
      <c r="O217" s="3"/>
      <c r="P217" s="3"/>
      <c r="Q217" s="3"/>
    </row>
    <row r="218" spans="1:17" hidden="1">
      <c r="A218" s="852" t="s">
        <v>57</v>
      </c>
      <c r="B218" s="852"/>
      <c r="C218" s="852"/>
      <c r="D218" s="852"/>
      <c r="E218" s="199">
        <f>SUM(E212:E217)</f>
        <v>0</v>
      </c>
      <c r="F218" s="199">
        <f t="shared" ref="F218:J218" si="64">SUM(F212:F217)</f>
        <v>0</v>
      </c>
      <c r="G218" s="199">
        <f t="shared" si="64"/>
        <v>0</v>
      </c>
      <c r="H218" s="199">
        <f t="shared" si="64"/>
        <v>0</v>
      </c>
      <c r="I218" s="199">
        <f t="shared" si="64"/>
        <v>0</v>
      </c>
      <c r="J218" s="200">
        <f t="shared" si="64"/>
        <v>0</v>
      </c>
      <c r="K218" s="3"/>
      <c r="L218" s="3"/>
      <c r="M218" s="3"/>
    </row>
    <row r="219" spans="1:17">
      <c r="A219" s="861"/>
      <c r="B219" s="862" t="s">
        <v>51</v>
      </c>
      <c r="C219" s="862"/>
      <c r="D219" s="862"/>
      <c r="E219" s="203">
        <f ca="1">SUMIF($A$190:$D$218,"*Total Trip", E190:E218)</f>
        <v>0</v>
      </c>
      <c r="F219" s="203">
        <f t="shared" ref="F219:I219" ca="1" si="65">SUMIF($A$190:$D$218,"*Total Trip", F190:F218)</f>
        <v>0</v>
      </c>
      <c r="G219" s="203">
        <f t="shared" ca="1" si="65"/>
        <v>0</v>
      </c>
      <c r="H219" s="203">
        <f t="shared" ca="1" si="65"/>
        <v>0</v>
      </c>
      <c r="I219" s="203">
        <f t="shared" ca="1" si="65"/>
        <v>0</v>
      </c>
      <c r="J219" s="204">
        <f ca="1">SUM(E219:I219)</f>
        <v>0</v>
      </c>
      <c r="K219" s="3"/>
      <c r="L219" s="3"/>
      <c r="M219" s="3"/>
    </row>
    <row r="220" spans="1:17" hidden="1">
      <c r="A220" s="863"/>
      <c r="B220" s="864"/>
      <c r="C220" s="864"/>
      <c r="D220" s="864"/>
      <c r="E220" s="29"/>
      <c r="F220" s="29"/>
      <c r="G220" s="30"/>
      <c r="H220" s="30"/>
      <c r="I220" s="30"/>
      <c r="J220" s="99"/>
      <c r="K220" s="3"/>
      <c r="L220" s="3"/>
      <c r="M220" s="3"/>
    </row>
    <row r="221" spans="1:17" hidden="1">
      <c r="A221" s="865" t="s">
        <v>52</v>
      </c>
      <c r="B221" s="842"/>
      <c r="C221" s="842"/>
      <c r="D221" s="842"/>
      <c r="G221" s="3"/>
      <c r="H221" s="3"/>
      <c r="I221" s="3"/>
      <c r="J221" s="47"/>
      <c r="K221" s="3"/>
      <c r="L221" s="3"/>
      <c r="M221" s="3"/>
      <c r="N221" s="3"/>
      <c r="O221" s="3"/>
      <c r="P221" s="3"/>
    </row>
    <row r="222" spans="1:17" hidden="1">
      <c r="A222" s="842"/>
      <c r="B222" s="851">
        <f>IF('Cumulative Budget Request '!L225='Member B'!$L$1,'Cumulative Budget Request '!B224,0)</f>
        <v>0</v>
      </c>
      <c r="C222" s="842"/>
      <c r="D222" s="793"/>
      <c r="E222" s="175">
        <f>IF('Cumulative Budget Request '!$L224='Member B'!$L$1,'Cumulative Budget Request '!E224,0)</f>
        <v>0</v>
      </c>
      <c r="F222" s="175">
        <f>IF('Cumulative Budget Request '!$L224='Member B'!$L$1,'Cumulative Budget Request '!F224,0)</f>
        <v>0</v>
      </c>
      <c r="G222" s="175">
        <f>IF('Cumulative Budget Request '!$L224='Member B'!$L$1,'Cumulative Budget Request '!G224,0)</f>
        <v>0</v>
      </c>
      <c r="H222" s="175">
        <f>IF('Cumulative Budget Request '!$L224='Member B'!$L$1,'Cumulative Budget Request '!H224,0)</f>
        <v>0</v>
      </c>
      <c r="I222" s="175">
        <f>IF('Cumulative Budget Request '!$L224='Member B'!$L$1,'Cumulative Budget Request '!I224,0)</f>
        <v>0</v>
      </c>
      <c r="J222" s="94">
        <f>SUM(E222:I222)</f>
        <v>0</v>
      </c>
      <c r="K222" s="3"/>
      <c r="L222" s="3"/>
      <c r="M222" s="3"/>
      <c r="N222" s="3"/>
      <c r="O222" s="3"/>
      <c r="P222" s="3"/>
    </row>
    <row r="223" spans="1:17" hidden="1">
      <c r="A223" s="842"/>
      <c r="B223" s="851">
        <f>IF('Cumulative Budget Request '!L226='Member B'!$L$1,'Cumulative Budget Request '!B225,0)</f>
        <v>0</v>
      </c>
      <c r="C223" s="842"/>
      <c r="D223" s="793"/>
      <c r="E223" s="175">
        <f>IF('Cumulative Budget Request '!$L225='Member B'!$L$1,'Cumulative Budget Request '!E225,0)</f>
        <v>0</v>
      </c>
      <c r="F223" s="175">
        <f>IF('Cumulative Budget Request '!$L225='Member B'!$L$1,'Cumulative Budget Request '!F225,0)</f>
        <v>0</v>
      </c>
      <c r="G223" s="175">
        <f>IF('Cumulative Budget Request '!$L225='Member B'!$L$1,'Cumulative Budget Request '!G225,0)</f>
        <v>0</v>
      </c>
      <c r="H223" s="175">
        <f>IF('Cumulative Budget Request '!$L225='Member B'!$L$1,'Cumulative Budget Request '!H225,0)</f>
        <v>0</v>
      </c>
      <c r="I223" s="175">
        <f>IF('Cumulative Budget Request '!$L225='Member B'!$L$1,'Cumulative Budget Request '!I225,0)</f>
        <v>0</v>
      </c>
      <c r="J223" s="94">
        <f>SUM(E223:I223)</f>
        <v>0</v>
      </c>
      <c r="K223" s="3"/>
      <c r="L223" s="3"/>
      <c r="M223" s="3"/>
    </row>
    <row r="224" spans="1:17" hidden="1">
      <c r="A224" s="852" t="s">
        <v>57</v>
      </c>
      <c r="B224" s="852"/>
      <c r="C224" s="852"/>
      <c r="D224" s="852"/>
      <c r="E224" s="201">
        <f>SUM(E222:E223)</f>
        <v>0</v>
      </c>
      <c r="F224" s="201">
        <f t="shared" ref="F224:I224" si="66">SUM(F222:F223)</f>
        <v>0</v>
      </c>
      <c r="G224" s="201">
        <f t="shared" si="66"/>
        <v>0</v>
      </c>
      <c r="H224" s="201">
        <f t="shared" si="66"/>
        <v>0</v>
      </c>
      <c r="I224" s="201">
        <f t="shared" si="66"/>
        <v>0</v>
      </c>
      <c r="J224" s="202">
        <f>SUM(J222:J223)</f>
        <v>0</v>
      </c>
      <c r="K224" s="3"/>
      <c r="L224" s="3"/>
      <c r="M224" s="3"/>
    </row>
    <row r="225" spans="1:16" hidden="1">
      <c r="A225" s="842"/>
      <c r="B225" s="842"/>
      <c r="C225" s="842"/>
      <c r="D225" s="842"/>
      <c r="E225" s="4"/>
      <c r="F225" s="3"/>
      <c r="G225" s="3"/>
      <c r="H225" s="3"/>
      <c r="I225" s="3"/>
      <c r="J225" s="47"/>
      <c r="K225" s="3"/>
      <c r="L225" s="3"/>
      <c r="M225" s="3"/>
    </row>
    <row r="226" spans="1:16" hidden="1">
      <c r="A226" s="845" t="s">
        <v>120</v>
      </c>
      <c r="B226" s="842"/>
      <c r="C226" s="866"/>
      <c r="D226" s="854" t="s">
        <v>178</v>
      </c>
      <c r="E226" s="134">
        <f>IF('Cumulative Budget Request '!$L228='Member B'!$L$1,'Cumulative Budget Request '!E228,0)</f>
        <v>0</v>
      </c>
      <c r="F226" s="134">
        <f>IF('Cumulative Budget Request '!$L228='Member B'!$L$1,'Cumulative Budget Request '!F228,0)</f>
        <v>0</v>
      </c>
      <c r="G226" s="134">
        <f>IF('Cumulative Budget Request '!$L228='Member B'!$L$1,'Cumulative Budget Request '!G228,0)</f>
        <v>0</v>
      </c>
      <c r="H226" s="134">
        <f>IF('Cumulative Budget Request '!$L228='Member B'!$L$1,'Cumulative Budget Request '!H228,0)</f>
        <v>0</v>
      </c>
      <c r="I226" s="134">
        <f>IF('Cumulative Budget Request '!$L228='Member B'!$L$1,'Cumulative Budget Request '!I228,0)</f>
        <v>0</v>
      </c>
      <c r="J226" s="97"/>
      <c r="K226" s="3"/>
      <c r="L226" s="3"/>
      <c r="M226" s="3"/>
    </row>
    <row r="227" spans="1:16" hidden="1">
      <c r="A227" s="845"/>
      <c r="B227" s="853"/>
      <c r="C227" s="825"/>
      <c r="D227" s="854" t="s">
        <v>177</v>
      </c>
      <c r="E227" s="134">
        <f>IF('Cumulative Budget Request '!$L229='Member B'!$L$1,'Cumulative Budget Request '!E229,0)</f>
        <v>0</v>
      </c>
      <c r="F227" s="134">
        <f>IF('Cumulative Budget Request '!$L229='Member B'!$L$1,'Cumulative Budget Request '!F229,0)</f>
        <v>0</v>
      </c>
      <c r="G227" s="134">
        <f>IF('Cumulative Budget Request '!$L229='Member B'!$L$1,'Cumulative Budget Request '!G229,0)</f>
        <v>0</v>
      </c>
      <c r="H227" s="134">
        <f>IF('Cumulative Budget Request '!$L229='Member B'!$L$1,'Cumulative Budget Request '!H229,0)</f>
        <v>0</v>
      </c>
      <c r="I227" s="134">
        <f>IF('Cumulative Budget Request '!$L229='Member B'!$L$1,'Cumulative Budget Request '!I229,0)</f>
        <v>0</v>
      </c>
      <c r="J227" s="97"/>
      <c r="K227" s="3"/>
      <c r="L227" s="3"/>
      <c r="M227" s="3"/>
    </row>
    <row r="228" spans="1:16" hidden="1">
      <c r="A228" s="845" t="s">
        <v>162</v>
      </c>
      <c r="B228" s="853"/>
      <c r="C228" s="825"/>
      <c r="D228" s="854" t="s">
        <v>179</v>
      </c>
      <c r="E228" s="134">
        <f>IF('Cumulative Budget Request '!$L230='Member B'!$L$1,'Cumulative Budget Request '!E230,0)</f>
        <v>0</v>
      </c>
      <c r="F228" s="134">
        <f>IF('Cumulative Budget Request '!$L230='Member B'!$L$1,'Cumulative Budget Request '!F230,0)</f>
        <v>0</v>
      </c>
      <c r="G228" s="134">
        <f>IF('Cumulative Budget Request '!$L230='Member B'!$L$1,'Cumulative Budget Request '!G230,0)</f>
        <v>0</v>
      </c>
      <c r="H228" s="134">
        <f>IF('Cumulative Budget Request '!$L230='Member B'!$L$1,'Cumulative Budget Request '!H230,0)</f>
        <v>0</v>
      </c>
      <c r="I228" s="134">
        <f>IF('Cumulative Budget Request '!$L230='Member B'!$L$1,'Cumulative Budget Request '!I230,0)</f>
        <v>0</v>
      </c>
      <c r="J228" s="97"/>
      <c r="K228" s="3"/>
      <c r="L228" s="3"/>
      <c r="M228" s="3"/>
    </row>
    <row r="229" spans="1:16" hidden="1">
      <c r="A229" s="855">
        <f>IF('Cumulative Budget Request '!L232='Member B'!$L$1,'Cumulative Budget Request '!A232,0)</f>
        <v>0</v>
      </c>
      <c r="B229" s="842"/>
      <c r="C229" s="842"/>
      <c r="D229" s="854" t="s">
        <v>180</v>
      </c>
      <c r="E229" s="134">
        <f>IF('Cumulative Budget Request '!$L231='Member B'!$L$1,'Cumulative Budget Request '!E231,0)</f>
        <v>0</v>
      </c>
      <c r="F229" s="134">
        <f>IF('Cumulative Budget Request '!$L231='Member B'!$L$1,'Cumulative Budget Request '!F231,0)</f>
        <v>0</v>
      </c>
      <c r="G229" s="134">
        <f>IF('Cumulative Budget Request '!$L231='Member B'!$L$1,'Cumulative Budget Request '!G231,0)</f>
        <v>0</v>
      </c>
      <c r="H229" s="134">
        <f>IF('Cumulative Budget Request '!$L231='Member B'!$L$1,'Cumulative Budget Request '!H231,0)</f>
        <v>0</v>
      </c>
      <c r="I229" s="134">
        <f>IF('Cumulative Budget Request '!$L231='Member B'!$L$1,'Cumulative Budget Request '!I231,0)</f>
        <v>0</v>
      </c>
      <c r="J229" s="47"/>
      <c r="K229" s="3"/>
      <c r="L229" s="3"/>
      <c r="M229" s="3"/>
    </row>
    <row r="230" spans="1:16" hidden="1">
      <c r="A230" s="855"/>
      <c r="B230" s="856" t="s">
        <v>41</v>
      </c>
      <c r="C230" s="856" t="s">
        <v>42</v>
      </c>
      <c r="D230" s="857"/>
      <c r="E230" s="3"/>
      <c r="F230" s="3"/>
      <c r="G230" s="240"/>
      <c r="H230" s="240"/>
      <c r="I230" s="240"/>
      <c r="J230" s="47"/>
      <c r="K230" s="3"/>
      <c r="L230" s="3"/>
      <c r="M230" s="3"/>
    </row>
    <row r="231" spans="1:16" hidden="1">
      <c r="A231" s="858"/>
      <c r="B231" s="859" t="s">
        <v>43</v>
      </c>
      <c r="C231" s="860">
        <f>IF('Cumulative Budget Request '!$L233='Member B'!$L$1,'Cumulative Budget Request '!C233,0)</f>
        <v>0</v>
      </c>
      <c r="D231" s="857"/>
      <c r="E231" s="251">
        <f>IF('Cumulative Budget Request '!$L233='Member B'!$L$1,'Cumulative Budget Request '!E233,0)</f>
        <v>0</v>
      </c>
      <c r="F231" s="251">
        <f>IF('Cumulative Budget Request '!$L233='Member B'!$L$1,'Cumulative Budget Request '!F233,0)</f>
        <v>0</v>
      </c>
      <c r="G231" s="251">
        <f>IF('Cumulative Budget Request '!$L233='Member B'!$L$1,'Cumulative Budget Request '!G233,0)</f>
        <v>0</v>
      </c>
      <c r="H231" s="251">
        <f>IF('Cumulative Budget Request '!$L233='Member B'!$L$1,'Cumulative Budget Request '!H233,0)</f>
        <v>0</v>
      </c>
      <c r="I231" s="251">
        <f>IF('Cumulative Budget Request '!$L233='Member B'!$L$1,'Cumulative Budget Request '!I233,0)</f>
        <v>0</v>
      </c>
      <c r="J231" s="172">
        <f t="shared" ref="J231:J236" si="67">SUM(E231:I231)</f>
        <v>0</v>
      </c>
      <c r="K231" s="3"/>
      <c r="L231" s="3"/>
      <c r="M231" s="3"/>
    </row>
    <row r="232" spans="1:16" hidden="1">
      <c r="A232" s="858"/>
      <c r="B232" s="859" t="s">
        <v>44</v>
      </c>
      <c r="C232" s="860">
        <f>IF('Cumulative Budget Request '!$L234='Member B'!$L$1,'Cumulative Budget Request '!C234,0)</f>
        <v>0</v>
      </c>
      <c r="D232" s="857"/>
      <c r="E232" s="251">
        <f>IF('Cumulative Budget Request '!$L234='Member B'!$L$1,'Cumulative Budget Request '!E234,0)</f>
        <v>0</v>
      </c>
      <c r="F232" s="251">
        <f>IF('Cumulative Budget Request '!$L234='Member B'!$L$1,'Cumulative Budget Request '!F234,0)</f>
        <v>0</v>
      </c>
      <c r="G232" s="251">
        <f>IF('Cumulative Budget Request '!$L234='Member B'!$L$1,'Cumulative Budget Request '!G234,0)</f>
        <v>0</v>
      </c>
      <c r="H232" s="251">
        <f>IF('Cumulative Budget Request '!$L234='Member B'!$L$1,'Cumulative Budget Request '!H234,0)</f>
        <v>0</v>
      </c>
      <c r="I232" s="251">
        <f>IF('Cumulative Budget Request '!$L234='Member B'!$L$1,'Cumulative Budget Request '!I234,0)</f>
        <v>0</v>
      </c>
      <c r="J232" s="172">
        <f t="shared" si="67"/>
        <v>0</v>
      </c>
      <c r="K232" s="3"/>
      <c r="L232" s="3"/>
      <c r="M232" s="3"/>
    </row>
    <row r="233" spans="1:16" hidden="1">
      <c r="A233" s="858"/>
      <c r="B233" s="859" t="s">
        <v>175</v>
      </c>
      <c r="C233" s="860">
        <f>IF('Cumulative Budget Request '!$L235='Member B'!$L$1,'Cumulative Budget Request '!C235,0)</f>
        <v>0</v>
      </c>
      <c r="D233" s="857"/>
      <c r="E233" s="251">
        <f>IF('Cumulative Budget Request '!$L235='Member B'!$L$1,'Cumulative Budget Request '!E235,0)</f>
        <v>0</v>
      </c>
      <c r="F233" s="251">
        <f>IF('Cumulative Budget Request '!$L235='Member B'!$L$1,'Cumulative Budget Request '!F235,0)</f>
        <v>0</v>
      </c>
      <c r="G233" s="251">
        <f>IF('Cumulative Budget Request '!$L235='Member B'!$L$1,'Cumulative Budget Request '!G235,0)</f>
        <v>0</v>
      </c>
      <c r="H233" s="251">
        <f>IF('Cumulative Budget Request '!$L235='Member B'!$L$1,'Cumulative Budget Request '!H235,0)</f>
        <v>0</v>
      </c>
      <c r="I233" s="251">
        <f>IF('Cumulative Budget Request '!$L235='Member B'!$L$1,'Cumulative Budget Request '!I235,0)</f>
        <v>0</v>
      </c>
      <c r="J233" s="172">
        <f t="shared" si="67"/>
        <v>0</v>
      </c>
      <c r="K233" s="3"/>
      <c r="L233" s="3"/>
      <c r="M233" s="3"/>
    </row>
    <row r="234" spans="1:16" hidden="1">
      <c r="A234" s="858"/>
      <c r="B234" s="859" t="s">
        <v>45</v>
      </c>
      <c r="C234" s="860">
        <f>IF('Cumulative Budget Request '!$L236='Member B'!$L$1,'Cumulative Budget Request '!C236,0)</f>
        <v>0</v>
      </c>
      <c r="D234" s="857"/>
      <c r="E234" s="251">
        <f>IF('Cumulative Budget Request '!$L236='Member B'!$L$1,'Cumulative Budget Request '!E236,0)</f>
        <v>0</v>
      </c>
      <c r="F234" s="251">
        <f>IF('Cumulative Budget Request '!$L236='Member B'!$L$1,'Cumulative Budget Request '!F236,0)</f>
        <v>0</v>
      </c>
      <c r="G234" s="251">
        <f>IF('Cumulative Budget Request '!$L236='Member B'!$L$1,'Cumulative Budget Request '!G236,0)</f>
        <v>0</v>
      </c>
      <c r="H234" s="251">
        <f>IF('Cumulative Budget Request '!$L236='Member B'!$L$1,'Cumulative Budget Request '!H236,0)</f>
        <v>0</v>
      </c>
      <c r="I234" s="251">
        <f>IF('Cumulative Budget Request '!$L236='Member B'!$L$1,'Cumulative Budget Request '!I236,0)</f>
        <v>0</v>
      </c>
      <c r="J234" s="172">
        <f t="shared" si="67"/>
        <v>0</v>
      </c>
      <c r="K234" s="3"/>
      <c r="L234" s="3"/>
      <c r="M234" s="9"/>
    </row>
    <row r="235" spans="1:16" hidden="1">
      <c r="A235" s="858"/>
      <c r="B235" s="859" t="s">
        <v>46</v>
      </c>
      <c r="C235" s="860">
        <f>IF('Cumulative Budget Request '!$L237='Member B'!$L$1,'Cumulative Budget Request '!C237,0)</f>
        <v>0</v>
      </c>
      <c r="D235" s="857"/>
      <c r="E235" s="251">
        <f>IF('Cumulative Budget Request '!$L237='Member B'!$L$1,'Cumulative Budget Request '!E237,0)</f>
        <v>0</v>
      </c>
      <c r="F235" s="251">
        <f>IF('Cumulative Budget Request '!$L237='Member B'!$L$1,'Cumulative Budget Request '!F237,0)</f>
        <v>0</v>
      </c>
      <c r="G235" s="251">
        <f>IF('Cumulative Budget Request '!$L237='Member B'!$L$1,'Cumulative Budget Request '!G237,0)</f>
        <v>0</v>
      </c>
      <c r="H235" s="251">
        <f>IF('Cumulative Budget Request '!$L237='Member B'!$L$1,'Cumulative Budget Request '!H237,0)</f>
        <v>0</v>
      </c>
      <c r="I235" s="251">
        <f>IF('Cumulative Budget Request '!$L237='Member B'!$L$1,'Cumulative Budget Request '!I237,0)</f>
        <v>0</v>
      </c>
      <c r="J235" s="172">
        <f t="shared" si="67"/>
        <v>0</v>
      </c>
      <c r="K235" s="3"/>
      <c r="L235" s="3"/>
      <c r="M235" s="3"/>
      <c r="N235" s="3"/>
      <c r="O235" s="3"/>
      <c r="P235" s="3"/>
    </row>
    <row r="236" spans="1:16" hidden="1">
      <c r="A236" s="858"/>
      <c r="B236" s="859" t="s">
        <v>47</v>
      </c>
      <c r="C236" s="860">
        <f>IF('Cumulative Budget Request '!$L238='Member B'!$L$1,'Cumulative Budget Request '!C238,0)</f>
        <v>0</v>
      </c>
      <c r="D236" s="857"/>
      <c r="E236" s="251">
        <f>IF('Cumulative Budget Request '!$L238='Member B'!$L$1,'Cumulative Budget Request '!E238,0)</f>
        <v>0</v>
      </c>
      <c r="F236" s="251">
        <f>IF('Cumulative Budget Request '!$L238='Member B'!$L$1,'Cumulative Budget Request '!F238,0)</f>
        <v>0</v>
      </c>
      <c r="G236" s="251">
        <f>IF('Cumulative Budget Request '!$L238='Member B'!$L$1,'Cumulative Budget Request '!G238,0)</f>
        <v>0</v>
      </c>
      <c r="H236" s="251">
        <f>IF('Cumulative Budget Request '!$L238='Member B'!$L$1,'Cumulative Budget Request '!H238,0)</f>
        <v>0</v>
      </c>
      <c r="I236" s="251">
        <f>IF('Cumulative Budget Request '!$L238='Member B'!$L$1,'Cumulative Budget Request '!I238,0)</f>
        <v>0</v>
      </c>
      <c r="J236" s="172">
        <f t="shared" si="67"/>
        <v>0</v>
      </c>
      <c r="K236" s="3"/>
      <c r="L236" s="3"/>
      <c r="M236" s="3"/>
    </row>
    <row r="237" spans="1:16" hidden="1">
      <c r="A237" s="852" t="s">
        <v>57</v>
      </c>
      <c r="B237" s="852"/>
      <c r="C237" s="852"/>
      <c r="D237" s="852"/>
      <c r="E237" s="199">
        <f>SUM(E231:E236)</f>
        <v>0</v>
      </c>
      <c r="F237" s="199">
        <f t="shared" ref="F237:J237" si="68">SUM(F231:F236)</f>
        <v>0</v>
      </c>
      <c r="G237" s="199">
        <f t="shared" si="68"/>
        <v>0</v>
      </c>
      <c r="H237" s="199">
        <f t="shared" si="68"/>
        <v>0</v>
      </c>
      <c r="I237" s="199">
        <f t="shared" si="68"/>
        <v>0</v>
      </c>
      <c r="J237" s="200">
        <f t="shared" si="68"/>
        <v>0</v>
      </c>
      <c r="K237" s="3"/>
      <c r="L237" s="3"/>
      <c r="M237" s="3"/>
    </row>
    <row r="238" spans="1:16" hidden="1">
      <c r="A238" s="842"/>
      <c r="B238" s="842"/>
      <c r="C238" s="842"/>
      <c r="D238" s="842"/>
      <c r="E238" s="4"/>
      <c r="F238" s="3"/>
      <c r="G238" s="3"/>
      <c r="H238" s="3"/>
      <c r="I238" s="3"/>
      <c r="J238" s="47"/>
      <c r="K238" s="3"/>
      <c r="L238" s="3"/>
      <c r="M238" s="3"/>
    </row>
    <row r="239" spans="1:16" hidden="1">
      <c r="A239" s="845" t="s">
        <v>120</v>
      </c>
      <c r="B239" s="842"/>
      <c r="C239" s="866"/>
      <c r="D239" s="854" t="s">
        <v>178</v>
      </c>
      <c r="E239" s="134">
        <f>IF('Cumulative Budget Request '!$L241='Member B'!$L$1,'Cumulative Budget Request '!E241,0)</f>
        <v>0</v>
      </c>
      <c r="F239" s="134">
        <f>IF('Cumulative Budget Request '!$L241='Member B'!$L$1,'Cumulative Budget Request '!F241,0)</f>
        <v>0</v>
      </c>
      <c r="G239" s="134">
        <f>IF('Cumulative Budget Request '!$L241='Member B'!$L$1,'Cumulative Budget Request '!G241,0)</f>
        <v>0</v>
      </c>
      <c r="H239" s="134">
        <f>IF('Cumulative Budget Request '!$L241='Member B'!$L$1,'Cumulative Budget Request '!H241,0)</f>
        <v>0</v>
      </c>
      <c r="I239" s="134">
        <f>IF('Cumulative Budget Request '!$L241='Member B'!$L$1,'Cumulative Budget Request '!I241,0)</f>
        <v>0</v>
      </c>
      <c r="J239" s="97"/>
      <c r="K239" s="3"/>
      <c r="L239" s="3"/>
      <c r="M239" s="3"/>
    </row>
    <row r="240" spans="1:16" hidden="1">
      <c r="A240" s="845"/>
      <c r="B240" s="853"/>
      <c r="C240" s="825"/>
      <c r="D240" s="854" t="s">
        <v>177</v>
      </c>
      <c r="E240" s="134">
        <f>IF('Cumulative Budget Request '!$L242='Member B'!$L$1,'Cumulative Budget Request '!E242,0)</f>
        <v>0</v>
      </c>
      <c r="F240" s="134">
        <f>IF('Cumulative Budget Request '!$L242='Member B'!$L$1,'Cumulative Budget Request '!F242,0)</f>
        <v>0</v>
      </c>
      <c r="G240" s="134">
        <f>IF('Cumulative Budget Request '!$L242='Member B'!$L$1,'Cumulative Budget Request '!G242,0)</f>
        <v>0</v>
      </c>
      <c r="H240" s="134">
        <f>IF('Cumulative Budget Request '!$L242='Member B'!$L$1,'Cumulative Budget Request '!H242,0)</f>
        <v>0</v>
      </c>
      <c r="I240" s="134">
        <f>IF('Cumulative Budget Request '!$L242='Member B'!$L$1,'Cumulative Budget Request '!I242,0)</f>
        <v>0</v>
      </c>
      <c r="J240" s="97"/>
      <c r="K240" s="3"/>
      <c r="L240" s="3"/>
      <c r="M240" s="3"/>
    </row>
    <row r="241" spans="1:17" hidden="1">
      <c r="A241" s="845" t="s">
        <v>162</v>
      </c>
      <c r="B241" s="853"/>
      <c r="C241" s="825"/>
      <c r="D241" s="854" t="s">
        <v>179</v>
      </c>
      <c r="E241" s="134">
        <f>IF('Cumulative Budget Request '!$L243='Member B'!$L$1,'Cumulative Budget Request '!E243,0)</f>
        <v>0</v>
      </c>
      <c r="F241" s="134">
        <f>IF('Cumulative Budget Request '!$L243='Member B'!$L$1,'Cumulative Budget Request '!F243,0)</f>
        <v>0</v>
      </c>
      <c r="G241" s="134">
        <f>IF('Cumulative Budget Request '!$L243='Member B'!$L$1,'Cumulative Budget Request '!G243,0)</f>
        <v>0</v>
      </c>
      <c r="H241" s="134">
        <f>IF('Cumulative Budget Request '!$L243='Member B'!$L$1,'Cumulative Budget Request '!H243,0)</f>
        <v>0</v>
      </c>
      <c r="I241" s="134">
        <f>IF('Cumulative Budget Request '!$L243='Member B'!$L$1,'Cumulative Budget Request '!I243,0)</f>
        <v>0</v>
      </c>
      <c r="J241" s="97"/>
      <c r="K241" s="3"/>
      <c r="L241" s="3"/>
      <c r="M241" s="3"/>
    </row>
    <row r="242" spans="1:17" hidden="1">
      <c r="A242" s="855">
        <f>IF('Cumulative Budget Request '!L245='Member B'!$L$1,'Cumulative Budget Request '!A245,0)</f>
        <v>0</v>
      </c>
      <c r="B242" s="842"/>
      <c r="C242" s="842"/>
      <c r="D242" s="854" t="s">
        <v>180</v>
      </c>
      <c r="E242" s="134">
        <f>IF('Cumulative Budget Request '!$L244='Member B'!$L$1,'Cumulative Budget Request '!E244,0)</f>
        <v>0</v>
      </c>
      <c r="F242" s="134">
        <f>IF('Cumulative Budget Request '!$L244='Member B'!$L$1,'Cumulative Budget Request '!F244,0)</f>
        <v>0</v>
      </c>
      <c r="G242" s="134">
        <f>IF('Cumulative Budget Request '!$L244='Member B'!$L$1,'Cumulative Budget Request '!G244,0)</f>
        <v>0</v>
      </c>
      <c r="H242" s="134">
        <f>IF('Cumulative Budget Request '!$L244='Member B'!$L$1,'Cumulative Budget Request '!H244,0)</f>
        <v>0</v>
      </c>
      <c r="I242" s="134">
        <f>IF('Cumulative Budget Request '!$L244='Member B'!$L$1,'Cumulative Budget Request '!I244,0)</f>
        <v>0</v>
      </c>
      <c r="J242" s="47"/>
      <c r="K242" s="3"/>
      <c r="L242" s="3"/>
      <c r="M242" s="3"/>
    </row>
    <row r="243" spans="1:17" hidden="1">
      <c r="A243" s="855"/>
      <c r="B243" s="856" t="s">
        <v>41</v>
      </c>
      <c r="C243" s="856" t="s">
        <v>42</v>
      </c>
      <c r="D243" s="857"/>
      <c r="E243" s="3"/>
      <c r="F243" s="3"/>
      <c r="G243" s="240"/>
      <c r="H243" s="240"/>
      <c r="I243" s="240"/>
      <c r="J243" s="47"/>
      <c r="K243" s="3"/>
      <c r="L243" s="3"/>
      <c r="M243" s="3"/>
    </row>
    <row r="244" spans="1:17" hidden="1">
      <c r="A244" s="858"/>
      <c r="B244" s="859" t="s">
        <v>43</v>
      </c>
      <c r="C244" s="860">
        <f>IF('Cumulative Budget Request '!$L246='Member B'!$L$1,'Cumulative Budget Request '!C246,0)</f>
        <v>0</v>
      </c>
      <c r="D244" s="857"/>
      <c r="E244" s="251">
        <f>IF('Cumulative Budget Request '!$L246='Member B'!$L$1,'Cumulative Budget Request '!E246,0)</f>
        <v>0</v>
      </c>
      <c r="F244" s="251">
        <f>IF('Cumulative Budget Request '!$L246='Member B'!$L$1,'Cumulative Budget Request '!F246,0)</f>
        <v>0</v>
      </c>
      <c r="G244" s="251">
        <f>IF('Cumulative Budget Request '!$L246='Member B'!$L$1,'Cumulative Budget Request '!G246,0)</f>
        <v>0</v>
      </c>
      <c r="H244" s="251">
        <f>IF('Cumulative Budget Request '!$L246='Member B'!$L$1,'Cumulative Budget Request '!H246,0)</f>
        <v>0</v>
      </c>
      <c r="I244" s="251">
        <f>IF('Cumulative Budget Request '!$L246='Member B'!$L$1,'Cumulative Budget Request '!I246,0)</f>
        <v>0</v>
      </c>
      <c r="J244" s="172">
        <f t="shared" ref="J244:J249" si="69">SUM(E244:I244)</f>
        <v>0</v>
      </c>
      <c r="K244" s="3"/>
      <c r="L244" s="3"/>
      <c r="M244" s="3"/>
    </row>
    <row r="245" spans="1:17" hidden="1">
      <c r="A245" s="858"/>
      <c r="B245" s="859" t="s">
        <v>44</v>
      </c>
      <c r="C245" s="860">
        <f>IF('Cumulative Budget Request '!$L247='Member B'!$L$1,'Cumulative Budget Request '!C247,0)</f>
        <v>0</v>
      </c>
      <c r="D245" s="857"/>
      <c r="E245" s="251">
        <f>IF('Cumulative Budget Request '!$L247='Member B'!$L$1,'Cumulative Budget Request '!E247,0)</f>
        <v>0</v>
      </c>
      <c r="F245" s="251">
        <f>IF('Cumulative Budget Request '!$L247='Member B'!$L$1,'Cumulative Budget Request '!F247,0)</f>
        <v>0</v>
      </c>
      <c r="G245" s="251">
        <f>IF('Cumulative Budget Request '!$L247='Member B'!$L$1,'Cumulative Budget Request '!G247,0)</f>
        <v>0</v>
      </c>
      <c r="H245" s="251">
        <f>IF('Cumulative Budget Request '!$L247='Member B'!$L$1,'Cumulative Budget Request '!H247,0)</f>
        <v>0</v>
      </c>
      <c r="I245" s="251">
        <f>IF('Cumulative Budget Request '!$L247='Member B'!$L$1,'Cumulative Budget Request '!I247,0)</f>
        <v>0</v>
      </c>
      <c r="J245" s="172">
        <f t="shared" si="69"/>
        <v>0</v>
      </c>
      <c r="K245" s="3"/>
      <c r="L245" s="3"/>
      <c r="M245" s="3"/>
    </row>
    <row r="246" spans="1:17" hidden="1">
      <c r="A246" s="858"/>
      <c r="B246" s="859" t="s">
        <v>175</v>
      </c>
      <c r="C246" s="860">
        <f>IF('Cumulative Budget Request '!$L248='Member B'!$L$1,'Cumulative Budget Request '!C248,0)</f>
        <v>0</v>
      </c>
      <c r="D246" s="857"/>
      <c r="E246" s="251">
        <f>IF('Cumulative Budget Request '!$L248='Member B'!$L$1,'Cumulative Budget Request '!E248,0)</f>
        <v>0</v>
      </c>
      <c r="F246" s="251">
        <f>IF('Cumulative Budget Request '!$L248='Member B'!$L$1,'Cumulative Budget Request '!F248,0)</f>
        <v>0</v>
      </c>
      <c r="G246" s="251">
        <f>IF('Cumulative Budget Request '!$L248='Member B'!$L$1,'Cumulative Budget Request '!G248,0)</f>
        <v>0</v>
      </c>
      <c r="H246" s="251">
        <f>IF('Cumulative Budget Request '!$L248='Member B'!$L$1,'Cumulative Budget Request '!H248,0)</f>
        <v>0</v>
      </c>
      <c r="I246" s="251">
        <f>IF('Cumulative Budget Request '!$L248='Member B'!$L$1,'Cumulative Budget Request '!I248,0)</f>
        <v>0</v>
      </c>
      <c r="J246" s="172">
        <f t="shared" si="69"/>
        <v>0</v>
      </c>
      <c r="K246" s="3"/>
      <c r="L246" s="3"/>
      <c r="M246" s="3"/>
    </row>
    <row r="247" spans="1:17" hidden="1">
      <c r="A247" s="858"/>
      <c r="B247" s="859" t="s">
        <v>45</v>
      </c>
      <c r="C247" s="860">
        <f>IF('Cumulative Budget Request '!$L249='Member B'!$L$1,'Cumulative Budget Request '!C249,0)</f>
        <v>0</v>
      </c>
      <c r="D247" s="857"/>
      <c r="E247" s="251">
        <f>IF('Cumulative Budget Request '!$L249='Member B'!$L$1,'Cumulative Budget Request '!E249,0)</f>
        <v>0</v>
      </c>
      <c r="F247" s="251">
        <f>IF('Cumulative Budget Request '!$L249='Member B'!$L$1,'Cumulative Budget Request '!F249,0)</f>
        <v>0</v>
      </c>
      <c r="G247" s="251">
        <f>IF('Cumulative Budget Request '!$L249='Member B'!$L$1,'Cumulative Budget Request '!G249,0)</f>
        <v>0</v>
      </c>
      <c r="H247" s="251">
        <f>IF('Cumulative Budget Request '!$L249='Member B'!$L$1,'Cumulative Budget Request '!H249,0)</f>
        <v>0</v>
      </c>
      <c r="I247" s="251">
        <f>IF('Cumulative Budget Request '!$L249='Member B'!$L$1,'Cumulative Budget Request '!I249,0)</f>
        <v>0</v>
      </c>
      <c r="J247" s="172">
        <f t="shared" si="69"/>
        <v>0</v>
      </c>
      <c r="K247" s="3"/>
      <c r="L247" s="3"/>
      <c r="M247" s="9"/>
    </row>
    <row r="248" spans="1:17" hidden="1">
      <c r="A248" s="858"/>
      <c r="B248" s="859" t="s">
        <v>46</v>
      </c>
      <c r="C248" s="860">
        <f>IF('Cumulative Budget Request '!$L250='Member B'!$L$1,'Cumulative Budget Request '!C250,0)</f>
        <v>0</v>
      </c>
      <c r="D248" s="857"/>
      <c r="E248" s="251">
        <f>IF('Cumulative Budget Request '!$L250='Member B'!$L$1,'Cumulative Budget Request '!E250,0)</f>
        <v>0</v>
      </c>
      <c r="F248" s="251">
        <f>IF('Cumulative Budget Request '!$L250='Member B'!$L$1,'Cumulative Budget Request '!F250,0)</f>
        <v>0</v>
      </c>
      <c r="G248" s="251">
        <f>IF('Cumulative Budget Request '!$L250='Member B'!$L$1,'Cumulative Budget Request '!G250,0)</f>
        <v>0</v>
      </c>
      <c r="H248" s="251">
        <f>IF('Cumulative Budget Request '!$L250='Member B'!$L$1,'Cumulative Budget Request '!H250,0)</f>
        <v>0</v>
      </c>
      <c r="I248" s="251">
        <f>IF('Cumulative Budget Request '!$L250='Member B'!$L$1,'Cumulative Budget Request '!I250,0)</f>
        <v>0</v>
      </c>
      <c r="J248" s="172">
        <f t="shared" si="69"/>
        <v>0</v>
      </c>
      <c r="K248" s="3"/>
      <c r="L248" s="3"/>
      <c r="M248" s="3"/>
      <c r="N248" s="3"/>
      <c r="O248" s="3"/>
      <c r="P248" s="3"/>
      <c r="Q248" s="3"/>
    </row>
    <row r="249" spans="1:17" hidden="1">
      <c r="A249" s="858"/>
      <c r="B249" s="859" t="s">
        <v>47</v>
      </c>
      <c r="C249" s="860">
        <f>IF('Cumulative Budget Request '!$L251='Member B'!$L$1,'Cumulative Budget Request '!C251,0)</f>
        <v>0</v>
      </c>
      <c r="D249" s="857"/>
      <c r="E249" s="251">
        <f>IF('Cumulative Budget Request '!$L251='Member B'!$L$1,'Cumulative Budget Request '!E251,0)</f>
        <v>0</v>
      </c>
      <c r="F249" s="251">
        <f>IF('Cumulative Budget Request '!$L251='Member B'!$L$1,'Cumulative Budget Request '!F251,0)</f>
        <v>0</v>
      </c>
      <c r="G249" s="251">
        <f>IF('Cumulative Budget Request '!$L251='Member B'!$L$1,'Cumulative Budget Request '!G251,0)</f>
        <v>0</v>
      </c>
      <c r="H249" s="251">
        <f>IF('Cumulative Budget Request '!$L251='Member B'!$L$1,'Cumulative Budget Request '!H251,0)</f>
        <v>0</v>
      </c>
      <c r="I249" s="251">
        <f>IF('Cumulative Budget Request '!$L251='Member B'!$L$1,'Cumulative Budget Request '!I251,0)</f>
        <v>0</v>
      </c>
      <c r="J249" s="172">
        <f t="shared" si="69"/>
        <v>0</v>
      </c>
      <c r="K249" s="30"/>
      <c r="L249" s="30"/>
      <c r="N249" s="9"/>
      <c r="O249" s="9"/>
      <c r="P249" s="9"/>
    </row>
    <row r="250" spans="1:17" hidden="1">
      <c r="A250" s="852" t="s">
        <v>57</v>
      </c>
      <c r="B250" s="852"/>
      <c r="C250" s="852"/>
      <c r="D250" s="852"/>
      <c r="E250" s="199">
        <f>SUM(E244:E249)</f>
        <v>0</v>
      </c>
      <c r="F250" s="199">
        <f t="shared" ref="F250:J250" si="70">SUM(F244:F249)</f>
        <v>0</v>
      </c>
      <c r="G250" s="199">
        <f t="shared" si="70"/>
        <v>0</v>
      </c>
      <c r="H250" s="199">
        <f t="shared" si="70"/>
        <v>0</v>
      </c>
      <c r="I250" s="199">
        <f t="shared" si="70"/>
        <v>0</v>
      </c>
      <c r="J250" s="200">
        <f t="shared" si="70"/>
        <v>0</v>
      </c>
      <c r="N250" s="9"/>
      <c r="O250" s="9"/>
      <c r="P250" s="9"/>
    </row>
    <row r="251" spans="1:17" hidden="1">
      <c r="A251" s="861"/>
      <c r="B251" s="862" t="s">
        <v>58</v>
      </c>
      <c r="C251" s="862"/>
      <c r="D251" s="862"/>
      <c r="E251" s="173">
        <f ca="1">SUMIF($A$222:$D$250,"*Total Trip", E222:E250)</f>
        <v>0</v>
      </c>
      <c r="F251" s="173">
        <f t="shared" ref="F251:I251" ca="1" si="71">SUMIF($A$222:$D$250,"*Total Trip", F222:F250)</f>
        <v>0</v>
      </c>
      <c r="G251" s="173">
        <f t="shared" ca="1" si="71"/>
        <v>0</v>
      </c>
      <c r="H251" s="173">
        <f t="shared" ca="1" si="71"/>
        <v>0</v>
      </c>
      <c r="I251" s="173">
        <f t="shared" ca="1" si="71"/>
        <v>0</v>
      </c>
      <c r="J251" s="174">
        <f ca="1">SUM(E251:I251)</f>
        <v>0</v>
      </c>
    </row>
    <row r="252" spans="1:17">
      <c r="A252" s="863"/>
      <c r="B252" s="864"/>
      <c r="C252" s="864"/>
      <c r="D252" s="864"/>
      <c r="E252" s="29"/>
      <c r="F252" s="29"/>
      <c r="G252" s="30"/>
      <c r="H252" s="30"/>
      <c r="I252" s="30"/>
      <c r="J252" s="99"/>
    </row>
    <row r="253" spans="1:17">
      <c r="A253" s="865" t="s">
        <v>49</v>
      </c>
      <c r="B253" s="842"/>
      <c r="C253" s="842"/>
      <c r="D253" s="842"/>
      <c r="J253" s="33"/>
    </row>
    <row r="254" spans="1:17">
      <c r="A254" s="867"/>
      <c r="B254" s="851">
        <f>IF('Cumulative Budget Request '!L256='Member B'!$L$1,'Cumulative Budget Request '!B256,0)</f>
        <v>0</v>
      </c>
      <c r="C254" s="825"/>
      <c r="D254" s="842"/>
      <c r="E254" s="251">
        <f>IF('Cumulative Budget Request '!$L256='Member B'!$L$1,'Cumulative Budget Request '!E256,0)</f>
        <v>0</v>
      </c>
      <c r="F254" s="251">
        <f>IF('Cumulative Budget Request '!$L256='Member B'!$L$1,'Cumulative Budget Request '!F256,0)</f>
        <v>0</v>
      </c>
      <c r="G254" s="251">
        <f>IF('Cumulative Budget Request '!$L256='Member B'!$L$1,'Cumulative Budget Request '!G256,0)</f>
        <v>0</v>
      </c>
      <c r="H254" s="251">
        <f>IF('Cumulative Budget Request '!$L256='Member B'!$L$1,'Cumulative Budget Request '!H256,0)</f>
        <v>0</v>
      </c>
      <c r="I254" s="251">
        <f>IF('Cumulative Budget Request '!$L256='Member B'!$L$1,'Cumulative Budget Request '!I256,0)</f>
        <v>0</v>
      </c>
      <c r="J254" s="172">
        <f>SUM(E254:I254)</f>
        <v>0</v>
      </c>
    </row>
    <row r="255" spans="1:17">
      <c r="A255" s="867"/>
      <c r="B255" s="851">
        <f>IF('Cumulative Budget Request '!L257='Member B'!$L$1,'Cumulative Budget Request '!B257,0)</f>
        <v>0</v>
      </c>
      <c r="C255" s="825"/>
      <c r="D255" s="842"/>
      <c r="E255" s="251">
        <f>IF('Cumulative Budget Request '!$L257='Member B'!$L$1,'Cumulative Budget Request '!E257,0)</f>
        <v>0</v>
      </c>
      <c r="F255" s="251">
        <f>IF('Cumulative Budget Request '!$L257='Member B'!$L$1,'Cumulative Budget Request '!F257,0)</f>
        <v>0</v>
      </c>
      <c r="G255" s="251">
        <f>IF('Cumulative Budget Request '!$L257='Member B'!$L$1,'Cumulative Budget Request '!G257,0)</f>
        <v>0</v>
      </c>
      <c r="H255" s="251">
        <f>IF('Cumulative Budget Request '!$L257='Member B'!$L$1,'Cumulative Budget Request '!H257,0)</f>
        <v>0</v>
      </c>
      <c r="I255" s="251">
        <f>IF('Cumulative Budget Request '!$L257='Member B'!$L$1,'Cumulative Budget Request '!I257,0)</f>
        <v>0</v>
      </c>
      <c r="J255" s="172">
        <f t="shared" ref="J255:J256" si="72">SUM(E255:I255)</f>
        <v>0</v>
      </c>
    </row>
    <row r="256" spans="1:17">
      <c r="A256" s="867"/>
      <c r="B256" s="851">
        <f>IF('Cumulative Budget Request '!L258='Member B'!$L$1,'Cumulative Budget Request '!B258,0)</f>
        <v>0</v>
      </c>
      <c r="C256" s="825"/>
      <c r="D256" s="842"/>
      <c r="E256" s="251">
        <f>IF('Cumulative Budget Request '!$L258='Member B'!$L$1,'Cumulative Budget Request '!E258,0)</f>
        <v>0</v>
      </c>
      <c r="F256" s="251">
        <f>IF('Cumulative Budget Request '!$L258='Member B'!$L$1,'Cumulative Budget Request '!F258,0)</f>
        <v>0</v>
      </c>
      <c r="G256" s="251">
        <f>IF('Cumulative Budget Request '!$L258='Member B'!$L$1,'Cumulative Budget Request '!G258,0)</f>
        <v>0</v>
      </c>
      <c r="H256" s="251">
        <f>IF('Cumulative Budget Request '!$L258='Member B'!$L$1,'Cumulative Budget Request '!H258,0)</f>
        <v>0</v>
      </c>
      <c r="I256" s="251">
        <f>IF('Cumulative Budget Request '!$L258='Member B'!$L$1,'Cumulative Budget Request '!I258,0)</f>
        <v>0</v>
      </c>
      <c r="J256" s="172">
        <f t="shared" si="72"/>
        <v>0</v>
      </c>
      <c r="K256" s="21"/>
      <c r="L256" s="17"/>
      <c r="N256" s="9"/>
      <c r="O256" s="9"/>
      <c r="P256" s="9"/>
    </row>
    <row r="257" spans="1:17" ht="13.5" customHeight="1">
      <c r="A257" s="867"/>
      <c r="B257" s="851">
        <f>IF('Cumulative Budget Request '!L259='Member B'!$L$1,'Cumulative Budget Request '!B259,0)</f>
        <v>0</v>
      </c>
      <c r="C257" s="825"/>
      <c r="D257" s="842"/>
      <c r="E257" s="251">
        <f>IF('Cumulative Budget Request '!$L259='Member B'!$L$1,'Cumulative Budget Request '!E259,0)</f>
        <v>0</v>
      </c>
      <c r="F257" s="251">
        <f>IF('Cumulative Budget Request '!$L259='Member B'!$L$1,'Cumulative Budget Request '!F259,0)</f>
        <v>0</v>
      </c>
      <c r="G257" s="251">
        <f>IF('Cumulative Budget Request '!$L259='Member B'!$L$1,'Cumulative Budget Request '!G259,0)</f>
        <v>0</v>
      </c>
      <c r="H257" s="251">
        <f>IF('Cumulative Budget Request '!$L259='Member B'!$L$1,'Cumulative Budget Request '!H259,0)</f>
        <v>0</v>
      </c>
      <c r="I257" s="251">
        <f>IF('Cumulative Budget Request '!$L259='Member B'!$L$1,'Cumulative Budget Request '!I259,0)</f>
        <v>0</v>
      </c>
      <c r="J257" s="172">
        <f>SUM(E257:I257)</f>
        <v>0</v>
      </c>
    </row>
    <row r="258" spans="1:17" ht="13.5" customHeight="1">
      <c r="A258" s="868"/>
      <c r="B258" s="862" t="s">
        <v>36</v>
      </c>
      <c r="C258" s="862"/>
      <c r="D258" s="862"/>
      <c r="E258" s="173">
        <f>SUM(E254:E257)</f>
        <v>0</v>
      </c>
      <c r="F258" s="173">
        <f t="shared" ref="F258:J258" si="73">SUM(F254:F257)</f>
        <v>0</v>
      </c>
      <c r="G258" s="173">
        <f t="shared" si="73"/>
        <v>0</v>
      </c>
      <c r="H258" s="173">
        <f t="shared" si="73"/>
        <v>0</v>
      </c>
      <c r="I258" s="173">
        <f t="shared" si="73"/>
        <v>0</v>
      </c>
      <c r="J258" s="174">
        <f t="shared" si="73"/>
        <v>0</v>
      </c>
    </row>
    <row r="259" spans="1:17" ht="13.5" customHeight="1">
      <c r="A259" s="867"/>
      <c r="B259" s="842"/>
      <c r="C259" s="842"/>
      <c r="D259" s="842"/>
      <c r="G259" s="17"/>
      <c r="H259" s="17"/>
      <c r="I259" s="17"/>
      <c r="J259" s="26"/>
    </row>
    <row r="260" spans="1:17">
      <c r="A260" s="865" t="s">
        <v>191</v>
      </c>
      <c r="B260" s="825"/>
      <c r="C260" s="842"/>
      <c r="D260" s="842"/>
      <c r="J260" s="33"/>
    </row>
    <row r="261" spans="1:17">
      <c r="A261" s="865"/>
      <c r="B261" s="851">
        <f>IF('Cumulative Budget Request '!L263='Member B'!$L$1,'Cumulative Budget Request '!B263,0)</f>
        <v>0</v>
      </c>
      <c r="C261" s="825"/>
      <c r="D261" s="842"/>
      <c r="E261" s="251">
        <f>IF('Cumulative Budget Request '!$L263='Member B'!$L$1,'Cumulative Budget Request '!E263,0)</f>
        <v>0</v>
      </c>
      <c r="F261" s="251">
        <f>IF('Cumulative Budget Request '!$L263='Member B'!$L$1,'Cumulative Budget Request '!F263,0)</f>
        <v>0</v>
      </c>
      <c r="G261" s="251">
        <f>IF('Cumulative Budget Request '!$L263='Member B'!$L$1,'Cumulative Budget Request '!G263,0)</f>
        <v>0</v>
      </c>
      <c r="H261" s="251">
        <f>IF('Cumulative Budget Request '!$L263='Member B'!$L$1,'Cumulative Budget Request '!H263,0)</f>
        <v>0</v>
      </c>
      <c r="I261" s="251">
        <f>IF('Cumulative Budget Request '!$L263='Member B'!$L$1,'Cumulative Budget Request '!I263,0)</f>
        <v>0</v>
      </c>
      <c r="J261" s="172">
        <f>SUM(E261:I261)</f>
        <v>0</v>
      </c>
    </row>
    <row r="262" spans="1:17">
      <c r="A262" s="865"/>
      <c r="B262" s="851">
        <f>IF('Cumulative Budget Request '!L264='Member B'!$L$1,'Cumulative Budget Request '!B264,0)</f>
        <v>0</v>
      </c>
      <c r="C262" s="825"/>
      <c r="D262" s="842"/>
      <c r="E262" s="251">
        <f>IF('Cumulative Budget Request '!$L264='Member B'!$L$1,'Cumulative Budget Request '!E264,0)</f>
        <v>0</v>
      </c>
      <c r="F262" s="251">
        <f>IF('Cumulative Budget Request '!$L264='Member B'!$L$1,'Cumulative Budget Request '!F264,0)</f>
        <v>0</v>
      </c>
      <c r="G262" s="251">
        <f>IF('Cumulative Budget Request '!$L264='Member B'!$L$1,'Cumulative Budget Request '!G264,0)</f>
        <v>0</v>
      </c>
      <c r="H262" s="251">
        <f>IF('Cumulative Budget Request '!$L264='Member B'!$L$1,'Cumulative Budget Request '!H264,0)</f>
        <v>0</v>
      </c>
      <c r="I262" s="251">
        <f>IF('Cumulative Budget Request '!$L264='Member B'!$L$1,'Cumulative Budget Request '!I264,0)</f>
        <v>0</v>
      </c>
      <c r="J262" s="172">
        <f>SUM(E262:I262)</f>
        <v>0</v>
      </c>
      <c r="N262" s="9"/>
      <c r="O262" s="9"/>
      <c r="P262" s="9"/>
    </row>
    <row r="263" spans="1:17">
      <c r="A263" s="869"/>
      <c r="B263" s="862" t="s">
        <v>83</v>
      </c>
      <c r="C263" s="862"/>
      <c r="D263" s="862"/>
      <c r="E263" s="173">
        <f>SUM(E261:E262)</f>
        <v>0</v>
      </c>
      <c r="F263" s="173">
        <f>SUM(F261:F262)</f>
        <v>0</v>
      </c>
      <c r="G263" s="173">
        <f t="shared" ref="G263:I263" si="74">SUM(G261:G262)</f>
        <v>0</v>
      </c>
      <c r="H263" s="173">
        <f t="shared" si="74"/>
        <v>0</v>
      </c>
      <c r="I263" s="173">
        <f t="shared" si="74"/>
        <v>0</v>
      </c>
      <c r="J263" s="174">
        <f>SUM(J261:J262)</f>
        <v>0</v>
      </c>
    </row>
    <row r="264" spans="1:17">
      <c r="A264" s="867"/>
      <c r="B264" s="842"/>
      <c r="C264" s="842"/>
      <c r="D264" s="793"/>
      <c r="E264" s="17"/>
      <c r="F264" s="17"/>
      <c r="G264" s="17"/>
      <c r="H264" s="17"/>
      <c r="I264" s="21"/>
      <c r="J264" s="26"/>
      <c r="M264" s="3"/>
    </row>
    <row r="265" spans="1:17">
      <c r="A265" s="865" t="s">
        <v>50</v>
      </c>
      <c r="B265" s="842"/>
      <c r="C265" s="842"/>
      <c r="D265" s="793"/>
      <c r="E265" s="17"/>
      <c r="F265" s="17"/>
      <c r="G265" s="17"/>
      <c r="H265" s="17"/>
      <c r="I265" s="21"/>
      <c r="J265" s="26"/>
      <c r="K265" s="3"/>
      <c r="L265" s="3"/>
      <c r="M265" s="3"/>
    </row>
    <row r="266" spans="1:17">
      <c r="A266" s="842"/>
      <c r="B266" s="851">
        <f>IF('Cumulative Budget Request '!L268='Member B'!$L$1,'Cumulative Budget Request '!B268,0)</f>
        <v>0</v>
      </c>
      <c r="C266" s="825"/>
      <c r="D266" s="842"/>
      <c r="E266" s="251">
        <f>IF('Cumulative Budget Request '!$L268='Member B'!$L$1,'Cumulative Budget Request '!E268,0)</f>
        <v>0</v>
      </c>
      <c r="F266" s="251">
        <f>IF('Cumulative Budget Request '!$L268='Member B'!$L$1,'Cumulative Budget Request '!F268,0)</f>
        <v>0</v>
      </c>
      <c r="G266" s="251">
        <f>IF('Cumulative Budget Request '!$L268='Member B'!$L$1,'Cumulative Budget Request '!G268,0)</f>
        <v>0</v>
      </c>
      <c r="H266" s="251">
        <f>IF('Cumulative Budget Request '!$L268='Member B'!$L$1,'Cumulative Budget Request '!H268,0)</f>
        <v>0</v>
      </c>
      <c r="I266" s="251">
        <f>IF('Cumulative Budget Request '!$L268='Member B'!$L$1,'Cumulative Budget Request '!I268,0)</f>
        <v>0</v>
      </c>
      <c r="J266" s="172">
        <f t="shared" ref="J266:J272" si="75">SUM(E266:I266)</f>
        <v>0</v>
      </c>
      <c r="K266" s="3"/>
      <c r="L266" s="3"/>
      <c r="M266" s="3"/>
    </row>
    <row r="267" spans="1:17">
      <c r="A267" s="842"/>
      <c r="B267" s="851">
        <f>IF('Cumulative Budget Request '!L269='Member B'!$L$1,'Cumulative Budget Request '!B269,0)</f>
        <v>0</v>
      </c>
      <c r="C267" s="825"/>
      <c r="D267" s="870"/>
      <c r="E267" s="251">
        <f>IF('Cumulative Budget Request '!$L269='Member B'!$L$1,'Cumulative Budget Request '!E269,0)</f>
        <v>0</v>
      </c>
      <c r="F267" s="251">
        <f>IF('Cumulative Budget Request '!$L269='Member B'!$L$1,'Cumulative Budget Request '!F269,0)</f>
        <v>0</v>
      </c>
      <c r="G267" s="251">
        <f>IF('Cumulative Budget Request '!$L269='Member B'!$L$1,'Cumulative Budget Request '!G269,0)</f>
        <v>0</v>
      </c>
      <c r="H267" s="251">
        <f>IF('Cumulative Budget Request '!$L269='Member B'!$L$1,'Cumulative Budget Request '!H269,0)</f>
        <v>0</v>
      </c>
      <c r="I267" s="251">
        <f>IF('Cumulative Budget Request '!$L269='Member B'!$L$1,'Cumulative Budget Request '!I269,0)</f>
        <v>0</v>
      </c>
      <c r="J267" s="172">
        <f t="shared" si="75"/>
        <v>0</v>
      </c>
      <c r="K267" s="3"/>
      <c r="L267" s="3"/>
      <c r="M267" s="3"/>
    </row>
    <row r="268" spans="1:17">
      <c r="A268" s="842"/>
      <c r="B268" s="851">
        <f>IF('Cumulative Budget Request '!L270='Member B'!$L$1,'Cumulative Budget Request '!B270,0)</f>
        <v>0</v>
      </c>
      <c r="C268" s="825"/>
      <c r="D268" s="870"/>
      <c r="E268" s="251">
        <f>IF('Cumulative Budget Request '!$L270='Member B'!$L$1,'Cumulative Budget Request '!E270,0)</f>
        <v>0</v>
      </c>
      <c r="F268" s="251">
        <f>IF('Cumulative Budget Request '!$L270='Member B'!$L$1,'Cumulative Budget Request '!F270,0)</f>
        <v>0</v>
      </c>
      <c r="G268" s="251">
        <f>IF('Cumulative Budget Request '!$L270='Member B'!$L$1,'Cumulative Budget Request '!G270,0)</f>
        <v>0</v>
      </c>
      <c r="H268" s="251">
        <f>IF('Cumulative Budget Request '!$L270='Member B'!$L$1,'Cumulative Budget Request '!H270,0)</f>
        <v>0</v>
      </c>
      <c r="I268" s="251">
        <f>IF('Cumulative Budget Request '!$L270='Member B'!$L$1,'Cumulative Budget Request '!I270,0)</f>
        <v>0</v>
      </c>
      <c r="J268" s="172">
        <f t="shared" si="75"/>
        <v>0</v>
      </c>
      <c r="K268" s="3"/>
      <c r="L268" s="3"/>
      <c r="M268" s="3"/>
    </row>
    <row r="269" spans="1:17">
      <c r="A269" s="842"/>
      <c r="B269" s="851">
        <f>IF('Cumulative Budget Request '!L271='Member B'!$L$1,'Cumulative Budget Request '!B271,0)</f>
        <v>0</v>
      </c>
      <c r="C269" s="825"/>
      <c r="D269" s="870"/>
      <c r="E269" s="251">
        <f>IF('Cumulative Budget Request '!$L271='Member B'!$L$1,'Cumulative Budget Request '!E271,0)</f>
        <v>0</v>
      </c>
      <c r="F269" s="251">
        <f>IF('Cumulative Budget Request '!$L271='Member B'!$L$1,'Cumulative Budget Request '!F271,0)</f>
        <v>0</v>
      </c>
      <c r="G269" s="251">
        <f>IF('Cumulative Budget Request '!$L271='Member B'!$L$1,'Cumulative Budget Request '!G271,0)</f>
        <v>0</v>
      </c>
      <c r="H269" s="251">
        <f>IF('Cumulative Budget Request '!$L271='Member B'!$L$1,'Cumulative Budget Request '!H271,0)</f>
        <v>0</v>
      </c>
      <c r="I269" s="251">
        <f>IF('Cumulative Budget Request '!$L271='Member B'!$L$1,'Cumulative Budget Request '!I271,0)</f>
        <v>0</v>
      </c>
      <c r="J269" s="172">
        <f t="shared" si="75"/>
        <v>0</v>
      </c>
      <c r="K269" s="3"/>
      <c r="L269" s="3"/>
      <c r="M269" s="3"/>
    </row>
    <row r="270" spans="1:17">
      <c r="A270" s="842"/>
      <c r="B270" s="851">
        <f>IF('Cumulative Budget Request '!L272='Member B'!$L$1,'Cumulative Budget Request '!B272,0)</f>
        <v>0</v>
      </c>
      <c r="C270" s="825"/>
      <c r="D270" s="870"/>
      <c r="E270" s="251">
        <f>IF('Cumulative Budget Request '!$L272='Member B'!$L$1,'Cumulative Budget Request '!E272,0)</f>
        <v>0</v>
      </c>
      <c r="F270" s="251">
        <f>IF('Cumulative Budget Request '!$L272='Member B'!$L$1,'Cumulative Budget Request '!F272,0)</f>
        <v>0</v>
      </c>
      <c r="G270" s="251">
        <f>IF('Cumulative Budget Request '!$L272='Member B'!$L$1,'Cumulative Budget Request '!G272,0)</f>
        <v>0</v>
      </c>
      <c r="H270" s="251">
        <f>IF('Cumulative Budget Request '!$L272='Member B'!$L$1,'Cumulative Budget Request '!H272,0)</f>
        <v>0</v>
      </c>
      <c r="I270" s="251">
        <f>IF('Cumulative Budget Request '!$L272='Member B'!$L$1,'Cumulative Budget Request '!I272,0)</f>
        <v>0</v>
      </c>
      <c r="J270" s="172">
        <f t="shared" si="75"/>
        <v>0</v>
      </c>
      <c r="K270" s="3"/>
      <c r="L270" s="3"/>
      <c r="M270" s="3"/>
    </row>
    <row r="271" spans="1:17">
      <c r="A271" s="842"/>
      <c r="B271" s="851">
        <f>IF('Cumulative Budget Request '!L273='Member B'!$L$1,'Cumulative Budget Request '!B273,0)</f>
        <v>0</v>
      </c>
      <c r="C271" s="825"/>
      <c r="D271" s="870"/>
      <c r="E271" s="251">
        <f>IF('Cumulative Budget Request '!$L273='Member B'!$L$1,'Cumulative Budget Request '!E273,0)</f>
        <v>0</v>
      </c>
      <c r="F271" s="251">
        <f>IF('Cumulative Budget Request '!$L273='Member B'!$L$1,'Cumulative Budget Request '!F273,0)</f>
        <v>0</v>
      </c>
      <c r="G271" s="251">
        <f>IF('Cumulative Budget Request '!$L273='Member B'!$L$1,'Cumulative Budget Request '!G273,0)</f>
        <v>0</v>
      </c>
      <c r="H271" s="251">
        <f>IF('Cumulative Budget Request '!$L273='Member B'!$L$1,'Cumulative Budget Request '!H273,0)</f>
        <v>0</v>
      </c>
      <c r="I271" s="251">
        <f>IF('Cumulative Budget Request '!$L273='Member B'!$L$1,'Cumulative Budget Request '!I273,0)</f>
        <v>0</v>
      </c>
      <c r="J271" s="172">
        <f t="shared" si="75"/>
        <v>0</v>
      </c>
      <c r="K271" s="21"/>
      <c r="L271" s="308"/>
      <c r="M271" s="3"/>
      <c r="N271" s="3"/>
      <c r="O271" s="3"/>
      <c r="P271" s="3"/>
      <c r="Q271" s="3"/>
    </row>
    <row r="272" spans="1:17">
      <c r="A272" s="842"/>
      <c r="B272" s="851">
        <f>IF('Cumulative Budget Request '!L274='Member B'!$L$1,'Cumulative Budget Request '!B274,0)</f>
        <v>0</v>
      </c>
      <c r="C272" s="825"/>
      <c r="D272" s="870"/>
      <c r="E272" s="251">
        <f>IF('Cumulative Budget Request '!$L274='Member B'!$L$1,'Cumulative Budget Request '!E274,0)</f>
        <v>0</v>
      </c>
      <c r="F272" s="251">
        <f>IF('Cumulative Budget Request '!$L274='Member B'!$L$1,'Cumulative Budget Request '!F274,0)</f>
        <v>0</v>
      </c>
      <c r="G272" s="251">
        <f>IF('Cumulative Budget Request '!$L274='Member B'!$L$1,'Cumulative Budget Request '!G274,0)</f>
        <v>0</v>
      </c>
      <c r="H272" s="251">
        <f>IF('Cumulative Budget Request '!$L274='Member B'!$L$1,'Cumulative Budget Request '!H274,0)</f>
        <v>0</v>
      </c>
      <c r="I272" s="251">
        <f>IF('Cumulative Budget Request '!$L274='Member B'!$L$1,'Cumulative Budget Request '!I274,0)</f>
        <v>0</v>
      </c>
      <c r="J272" s="172">
        <f t="shared" si="75"/>
        <v>0</v>
      </c>
      <c r="N272" s="9"/>
      <c r="O272" s="9"/>
      <c r="P272" s="9"/>
    </row>
    <row r="273" spans="1:36">
      <c r="A273" s="868"/>
      <c r="B273" s="871" t="s">
        <v>37</v>
      </c>
      <c r="C273" s="871"/>
      <c r="D273" s="871"/>
      <c r="E273" s="173">
        <f t="shared" ref="E273:J273" si="76">SUM(E266:E272)</f>
        <v>0</v>
      </c>
      <c r="F273" s="173">
        <f t="shared" si="76"/>
        <v>0</v>
      </c>
      <c r="G273" s="173">
        <f t="shared" si="76"/>
        <v>0</v>
      </c>
      <c r="H273" s="173">
        <f t="shared" si="76"/>
        <v>0</v>
      </c>
      <c r="I273" s="173">
        <f t="shared" si="76"/>
        <v>0</v>
      </c>
      <c r="J273" s="174">
        <f t="shared" si="76"/>
        <v>0</v>
      </c>
      <c r="L273" s="24"/>
      <c r="AI273" s="120"/>
    </row>
    <row r="274" spans="1:36" hidden="1">
      <c r="A274" s="6"/>
      <c r="G274" s="17"/>
      <c r="H274" s="17"/>
      <c r="I274" s="17"/>
      <c r="J274" s="26"/>
      <c r="L274" s="24"/>
      <c r="AI274" s="119"/>
    </row>
    <row r="275" spans="1:36" ht="14.4" hidden="1" thickTop="1" thickBot="1">
      <c r="A275" s="31" t="s">
        <v>240</v>
      </c>
      <c r="J275" s="33"/>
      <c r="L275" s="24"/>
      <c r="M275" s="381" t="s">
        <v>241</v>
      </c>
      <c r="N275" s="382"/>
      <c r="O275" s="382"/>
      <c r="P275" s="382"/>
      <c r="Q275" s="383"/>
      <c r="AI275" s="119"/>
      <c r="AJ275" s="10"/>
    </row>
    <row r="276" spans="1:36" hidden="1">
      <c r="A276" s="10"/>
      <c r="B276" s="362">
        <f>IF('Cumulative Budget Request '!L278='Member B'!$L$1,'Cumulative Budget Request '!B278,0)</f>
        <v>0</v>
      </c>
      <c r="C276" s="10"/>
      <c r="E276" s="251">
        <f>IF('Cumulative Budget Request '!$L278='Member B'!$L$1,'Cumulative Budget Request '!E278,0)</f>
        <v>0</v>
      </c>
      <c r="F276" s="251">
        <f>IF('Cumulative Budget Request '!$L278='Member B'!$L$1,'Cumulative Budget Request '!F278,0)</f>
        <v>0</v>
      </c>
      <c r="G276" s="251">
        <f>IF('Cumulative Budget Request '!$L278='Member B'!$L$1,'Cumulative Budget Request '!G278,0)</f>
        <v>0</v>
      </c>
      <c r="H276" s="251">
        <f>IF('Cumulative Budget Request '!$L278='Member B'!$L$1,'Cumulative Budget Request '!H278,0)</f>
        <v>0</v>
      </c>
      <c r="I276" s="251">
        <f>IF('Cumulative Budget Request '!$L278='Member B'!$L$1,'Cumulative Budget Request '!I278,0)</f>
        <v>0</v>
      </c>
      <c r="J276" s="172">
        <f t="shared" ref="J276:J279" si="77">SUM(E276:I276)</f>
        <v>0</v>
      </c>
      <c r="L276" s="24"/>
      <c r="M276" s="377" t="s">
        <v>250</v>
      </c>
      <c r="N276" s="378"/>
      <c r="O276" s="378"/>
      <c r="P276" s="379"/>
      <c r="Q276" s="380"/>
      <c r="R276" s="375"/>
      <c r="S276" s="375"/>
      <c r="T276" s="376"/>
      <c r="AJ276" s="10"/>
    </row>
    <row r="277" spans="1:36" hidden="1">
      <c r="A277" s="10"/>
      <c r="B277" s="362">
        <f>IF('Cumulative Budget Request '!L279='Member B'!$L$1,'Cumulative Budget Request '!B279,0)</f>
        <v>0</v>
      </c>
      <c r="C277" s="10"/>
      <c r="E277" s="251">
        <f>IF('Cumulative Budget Request '!$L279='Member B'!$L$1,'Cumulative Budget Request '!E279,0)</f>
        <v>0</v>
      </c>
      <c r="F277" s="251">
        <f>IF('Cumulative Budget Request '!$L279='Member B'!$L$1,'Cumulative Budget Request '!F279,0)</f>
        <v>0</v>
      </c>
      <c r="G277" s="251">
        <f>IF('Cumulative Budget Request '!$L279='Member B'!$L$1,'Cumulative Budget Request '!G279,0)</f>
        <v>0</v>
      </c>
      <c r="H277" s="251">
        <f>IF('Cumulative Budget Request '!$L279='Member B'!$L$1,'Cumulative Budget Request '!H279,0)</f>
        <v>0</v>
      </c>
      <c r="I277" s="251">
        <f>IF('Cumulative Budget Request '!$L279='Member B'!$L$1,'Cumulative Budget Request '!I279,0)</f>
        <v>0</v>
      </c>
      <c r="J277" s="172">
        <f t="shared" si="77"/>
        <v>0</v>
      </c>
      <c r="M277" s="526" t="s">
        <v>251</v>
      </c>
      <c r="N277" s="527"/>
      <c r="O277" s="527"/>
      <c r="P277" s="527"/>
      <c r="Q277" s="527"/>
      <c r="R277" s="527"/>
      <c r="S277" s="527"/>
      <c r="T277" s="528"/>
    </row>
    <row r="278" spans="1:36" ht="13.8" hidden="1" thickBot="1">
      <c r="A278" s="10"/>
      <c r="B278" s="362">
        <f>IF('Cumulative Budget Request '!L280='Member B'!$L$1,'Cumulative Budget Request '!B280,0)</f>
        <v>0</v>
      </c>
      <c r="C278" s="10"/>
      <c r="E278" s="251">
        <f>IF('Cumulative Budget Request '!$L280='Member B'!$L$1,'Cumulative Budget Request '!E280,0)</f>
        <v>0</v>
      </c>
      <c r="F278" s="251">
        <f>IF('Cumulative Budget Request '!$L280='Member B'!$L$1,'Cumulative Budget Request '!F280,0)</f>
        <v>0</v>
      </c>
      <c r="G278" s="251">
        <f>IF('Cumulative Budget Request '!$L280='Member B'!$L$1,'Cumulative Budget Request '!G280,0)</f>
        <v>0</v>
      </c>
      <c r="H278" s="251">
        <f>IF('Cumulative Budget Request '!$L280='Member B'!$L$1,'Cumulative Budget Request '!H280,0)</f>
        <v>0</v>
      </c>
      <c r="I278" s="251">
        <f>IF('Cumulative Budget Request '!$L280='Member B'!$L$1,'Cumulative Budget Request '!I280,0)</f>
        <v>0</v>
      </c>
      <c r="J278" s="172">
        <f t="shared" si="77"/>
        <v>0</v>
      </c>
      <c r="K278" s="21"/>
      <c r="L278" s="17"/>
      <c r="M278" s="523" t="s">
        <v>252</v>
      </c>
      <c r="N278" s="524"/>
      <c r="O278" s="524"/>
      <c r="P278" s="524"/>
      <c r="Q278" s="524"/>
      <c r="R278" s="524"/>
      <c r="S278" s="524"/>
      <c r="T278" s="525"/>
    </row>
    <row r="279" spans="1:36" hidden="1">
      <c r="A279" s="10"/>
      <c r="B279" s="362">
        <f>IF('Cumulative Budget Request '!L281='Member B'!$L$1,'Cumulative Budget Request '!B281,0)</f>
        <v>0</v>
      </c>
      <c r="C279" s="10"/>
      <c r="E279" s="251">
        <f>IF('Cumulative Budget Request '!$L281='Member B'!$L$1,'Cumulative Budget Request '!E281,0)</f>
        <v>0</v>
      </c>
      <c r="F279" s="251">
        <f>IF('Cumulative Budget Request '!$L281='Member B'!$L$1,'Cumulative Budget Request '!F281,0)</f>
        <v>0</v>
      </c>
      <c r="G279" s="251">
        <f>IF('Cumulative Budget Request '!$L281='Member B'!$L$1,'Cumulative Budget Request '!G281,0)</f>
        <v>0</v>
      </c>
      <c r="H279" s="251">
        <f>IF('Cumulative Budget Request '!$L281='Member B'!$L$1,'Cumulative Budget Request '!H281,0)</f>
        <v>0</v>
      </c>
      <c r="I279" s="251">
        <f>IF('Cumulative Budget Request '!$L281='Member B'!$L$1,'Cumulative Budget Request '!I281,0)</f>
        <v>0</v>
      </c>
      <c r="J279" s="172">
        <f t="shared" si="77"/>
        <v>0</v>
      </c>
      <c r="K279" s="3"/>
      <c r="L279" s="3"/>
      <c r="M279" s="310"/>
    </row>
    <row r="280" spans="1:36" hidden="1">
      <c r="A280" s="356"/>
      <c r="B280" s="614" t="s">
        <v>242</v>
      </c>
      <c r="C280" s="614"/>
      <c r="D280" s="614"/>
      <c r="E280" s="173">
        <f>SUM(E276:E279)</f>
        <v>0</v>
      </c>
      <c r="F280" s="173">
        <f t="shared" ref="F280:J280" si="78">SUM(F276:F279)</f>
        <v>0</v>
      </c>
      <c r="G280" s="173">
        <f t="shared" si="78"/>
        <v>0</v>
      </c>
      <c r="H280" s="173">
        <f t="shared" si="78"/>
        <v>0</v>
      </c>
      <c r="I280" s="173">
        <f t="shared" si="78"/>
        <v>0</v>
      </c>
      <c r="J280" s="174">
        <f t="shared" si="78"/>
        <v>0</v>
      </c>
      <c r="K280" s="3"/>
      <c r="L280" s="3"/>
      <c r="AH280" s="139"/>
    </row>
    <row r="281" spans="1:36">
      <c r="A281" s="6"/>
      <c r="G281" s="17"/>
      <c r="H281" s="17"/>
      <c r="I281" s="17"/>
      <c r="J281" s="26"/>
      <c r="K281" s="3"/>
      <c r="L281" s="3"/>
      <c r="AA281" s="139"/>
      <c r="AB281" s="139"/>
      <c r="AC281" s="139"/>
      <c r="AD281" s="139"/>
      <c r="AE281" s="139"/>
      <c r="AF281" s="139"/>
      <c r="AG281" s="139"/>
      <c r="AH281" s="10"/>
    </row>
    <row r="282" spans="1:36">
      <c r="A282" s="31" t="s">
        <v>128</v>
      </c>
      <c r="B282" s="636" t="s">
        <v>270</v>
      </c>
      <c r="C282" s="636"/>
      <c r="D282" s="636"/>
      <c r="E282" s="636"/>
      <c r="F282" s="636"/>
      <c r="G282" s="636"/>
      <c r="H282" s="636"/>
      <c r="I282" s="636"/>
      <c r="J282" s="26"/>
      <c r="K282" s="3"/>
      <c r="L282" s="3"/>
      <c r="M282" s="294"/>
      <c r="AA282" s="10"/>
      <c r="AB282" s="10"/>
      <c r="AC282" s="10"/>
      <c r="AD282" s="10"/>
      <c r="AE282" s="10"/>
      <c r="AF282" s="10"/>
      <c r="AG282" s="10"/>
      <c r="AH282" s="139"/>
    </row>
    <row r="283" spans="1:36">
      <c r="A283" s="825"/>
      <c r="B283" s="825">
        <f t="shared" ref="B283:B302" si="79">B363</f>
        <v>0</v>
      </c>
      <c r="C283" s="825" t="str">
        <f>'Cumulative Budget Request '!C285</f>
        <v xml:space="preserve"> </v>
      </c>
      <c r="D283" s="842"/>
      <c r="E283" s="251">
        <f>IF('Cumulative Budget Request '!$L285='Member B'!$L$1,'Cumulative Budget Request '!E285,0)</f>
        <v>0</v>
      </c>
      <c r="F283" s="251">
        <f>IF('Cumulative Budget Request '!$L285='Member B'!$L$1,'Cumulative Budget Request '!F285,0)</f>
        <v>0</v>
      </c>
      <c r="G283" s="251">
        <f>IF('Cumulative Budget Request '!$L285='Member B'!$L$1,'Cumulative Budget Request '!G285,0)</f>
        <v>0</v>
      </c>
      <c r="H283" s="251">
        <f>IF('Cumulative Budget Request '!$L285='Member B'!$L$1,'Cumulative Budget Request '!H285,0)</f>
        <v>0</v>
      </c>
      <c r="I283" s="251">
        <f>IF('Cumulative Budget Request '!$L285='Member B'!$L$1,'Cumulative Budget Request '!I285,0)</f>
        <v>0</v>
      </c>
      <c r="J283" s="172">
        <f>SUM(E283:I283)</f>
        <v>0</v>
      </c>
      <c r="K283" s="3"/>
      <c r="L283" s="3"/>
      <c r="M283" s="294"/>
      <c r="AA283" s="139"/>
      <c r="AB283" s="139"/>
      <c r="AC283" s="139"/>
      <c r="AD283" s="139"/>
      <c r="AE283" s="139"/>
      <c r="AF283" s="139"/>
      <c r="AG283" s="139"/>
    </row>
    <row r="284" spans="1:36">
      <c r="A284" s="825"/>
      <c r="B284" s="825">
        <f t="shared" si="79"/>
        <v>0</v>
      </c>
      <c r="C284" s="825" t="str">
        <f>'Cumulative Budget Request '!C286</f>
        <v xml:space="preserve"> </v>
      </c>
      <c r="D284" s="842"/>
      <c r="E284" s="251">
        <f>IF('Cumulative Budget Request '!$L286='Member B'!$L$1,'Cumulative Budget Request '!E286,0)</f>
        <v>0</v>
      </c>
      <c r="F284" s="251">
        <f>IF('Cumulative Budget Request '!$L286='Member B'!$L$1,'Cumulative Budget Request '!F286,0)</f>
        <v>0</v>
      </c>
      <c r="G284" s="251">
        <f>IF('Cumulative Budget Request '!$L286='Member B'!$L$1,'Cumulative Budget Request '!G286,0)</f>
        <v>0</v>
      </c>
      <c r="H284" s="251">
        <f>IF('Cumulative Budget Request '!$L286='Member B'!$L$1,'Cumulative Budget Request '!H286,0)</f>
        <v>0</v>
      </c>
      <c r="I284" s="251">
        <f>IF('Cumulative Budget Request '!$L286='Member B'!$L$1,'Cumulative Budget Request '!I286,0)</f>
        <v>0</v>
      </c>
      <c r="J284" s="172">
        <f t="shared" ref="J284:J285" si="80">SUM(E284:I284)</f>
        <v>0</v>
      </c>
      <c r="K284" s="3"/>
      <c r="L284" s="3"/>
      <c r="M284" s="3"/>
      <c r="N284" s="3"/>
      <c r="O284" s="3"/>
      <c r="P284" s="3"/>
    </row>
    <row r="285" spans="1:36">
      <c r="A285" s="825"/>
      <c r="B285" s="825">
        <f t="shared" si="79"/>
        <v>0</v>
      </c>
      <c r="C285" s="825" t="str">
        <f>'Cumulative Budget Request '!C287</f>
        <v xml:space="preserve"> </v>
      </c>
      <c r="D285" s="842"/>
      <c r="E285" s="251">
        <f>IF('Cumulative Budget Request '!$L287='Member B'!$L$1,'Cumulative Budget Request '!E287,0)</f>
        <v>0</v>
      </c>
      <c r="F285" s="251">
        <f>IF('Cumulative Budget Request '!$L287='Member B'!$L$1,'Cumulative Budget Request '!F287,0)</f>
        <v>0</v>
      </c>
      <c r="G285" s="251">
        <f>IF('Cumulative Budget Request '!$L287='Member B'!$L$1,'Cumulative Budget Request '!G287,0)</f>
        <v>0</v>
      </c>
      <c r="H285" s="251">
        <f>IF('Cumulative Budget Request '!$L287='Member B'!$L$1,'Cumulative Budget Request '!H287,0)</f>
        <v>0</v>
      </c>
      <c r="I285" s="251">
        <f>IF('Cumulative Budget Request '!$L287='Member B'!$L$1,'Cumulative Budget Request '!I287,0)</f>
        <v>0</v>
      </c>
      <c r="J285" s="172">
        <f t="shared" si="80"/>
        <v>0</v>
      </c>
      <c r="K285" s="3"/>
      <c r="L285" s="3"/>
      <c r="M285" s="3"/>
      <c r="N285" s="3"/>
      <c r="O285" s="3"/>
      <c r="P285" s="3"/>
    </row>
    <row r="286" spans="1:36" hidden="1">
      <c r="A286" s="867"/>
      <c r="B286" s="825">
        <f t="shared" si="79"/>
        <v>0</v>
      </c>
      <c r="C286" s="825" t="str">
        <f>'Cumulative Budget Request '!C288</f>
        <v xml:space="preserve"> </v>
      </c>
      <c r="D286" s="842"/>
      <c r="E286" s="251">
        <f>IF('Cumulative Budget Request '!$L288='Member B'!$L$1,'Cumulative Budget Request '!E288,0)</f>
        <v>0</v>
      </c>
      <c r="F286" s="251">
        <f>IF('Cumulative Budget Request '!$L288='Member B'!$L$1,'Cumulative Budget Request '!F288,0)</f>
        <v>0</v>
      </c>
      <c r="G286" s="251">
        <f>IF('Cumulative Budget Request '!$L288='Member B'!$L$1,'Cumulative Budget Request '!G288,0)</f>
        <v>0</v>
      </c>
      <c r="H286" s="251">
        <f>IF('Cumulative Budget Request '!$L288='Member B'!$L$1,'Cumulative Budget Request '!H288,0)</f>
        <v>0</v>
      </c>
      <c r="I286" s="251">
        <f>IF('Cumulative Budget Request '!$L288='Member B'!$L$1,'Cumulative Budget Request '!I288,0)</f>
        <v>0</v>
      </c>
      <c r="J286" s="172">
        <f>SUM(E286:I286)</f>
        <v>0</v>
      </c>
      <c r="K286" s="3"/>
      <c r="L286" s="3"/>
      <c r="M286" s="3"/>
      <c r="N286" s="3"/>
      <c r="O286" s="3"/>
      <c r="P286" s="3"/>
    </row>
    <row r="287" spans="1:36" hidden="1">
      <c r="A287" s="867"/>
      <c r="B287" s="825">
        <f t="shared" si="79"/>
        <v>0</v>
      </c>
      <c r="C287" s="825" t="str">
        <f>'Cumulative Budget Request '!C289</f>
        <v xml:space="preserve"> </v>
      </c>
      <c r="D287" s="842"/>
      <c r="E287" s="251">
        <f>IF('Cumulative Budget Request '!$L289='Member B'!$L$1,'Cumulative Budget Request '!E289,0)</f>
        <v>0</v>
      </c>
      <c r="F287" s="251">
        <f>IF('Cumulative Budget Request '!$L289='Member B'!$L$1,'Cumulative Budget Request '!F289,0)</f>
        <v>0</v>
      </c>
      <c r="G287" s="251">
        <f>IF('Cumulative Budget Request '!$L289='Member B'!$L$1,'Cumulative Budget Request '!G289,0)</f>
        <v>0</v>
      </c>
      <c r="H287" s="251">
        <f>IF('Cumulative Budget Request '!$L289='Member B'!$L$1,'Cumulative Budget Request '!H289,0)</f>
        <v>0</v>
      </c>
      <c r="I287" s="251">
        <f>IF('Cumulative Budget Request '!$L289='Member B'!$L$1,'Cumulative Budget Request '!I289,0)</f>
        <v>0</v>
      </c>
      <c r="J287" s="172">
        <f t="shared" ref="J287:J302" si="81">SUM(E287:I287)</f>
        <v>0</v>
      </c>
      <c r="K287" s="3"/>
      <c r="L287" s="3"/>
      <c r="M287" s="3"/>
      <c r="N287" s="3"/>
      <c r="O287" s="3"/>
      <c r="P287" s="3"/>
      <c r="AH287" s="146"/>
    </row>
    <row r="288" spans="1:36" hidden="1">
      <c r="A288" s="867"/>
      <c r="B288" s="825">
        <f t="shared" si="79"/>
        <v>0</v>
      </c>
      <c r="C288" s="825" t="str">
        <f>'Cumulative Budget Request '!C290</f>
        <v xml:space="preserve"> </v>
      </c>
      <c r="D288" s="842"/>
      <c r="E288" s="251">
        <f>IF('Cumulative Budget Request '!$L290='Member B'!$L$1,'Cumulative Budget Request '!E290,0)</f>
        <v>0</v>
      </c>
      <c r="F288" s="251">
        <f>IF('Cumulative Budget Request '!$L290='Member B'!$L$1,'Cumulative Budget Request '!F290,0)</f>
        <v>0</v>
      </c>
      <c r="G288" s="251">
        <f>IF('Cumulative Budget Request '!$L290='Member B'!$L$1,'Cumulative Budget Request '!G290,0)</f>
        <v>0</v>
      </c>
      <c r="H288" s="251">
        <f>IF('Cumulative Budget Request '!$L290='Member B'!$L$1,'Cumulative Budget Request '!H290,0)</f>
        <v>0</v>
      </c>
      <c r="I288" s="251">
        <f>IF('Cumulative Budget Request '!$L290='Member B'!$L$1,'Cumulative Budget Request '!I290,0)</f>
        <v>0</v>
      </c>
      <c r="J288" s="172">
        <f t="shared" si="81"/>
        <v>0</v>
      </c>
      <c r="K288" s="3"/>
      <c r="L288" s="3"/>
      <c r="M288" s="3"/>
      <c r="N288" s="3"/>
      <c r="O288" s="3"/>
      <c r="P288" s="3"/>
      <c r="AA288" s="146"/>
      <c r="AB288" s="146"/>
      <c r="AC288" s="146"/>
      <c r="AD288" s="146"/>
      <c r="AE288" s="146"/>
      <c r="AF288" s="146"/>
      <c r="AG288" s="146"/>
    </row>
    <row r="289" spans="1:34" hidden="1">
      <c r="A289" s="867"/>
      <c r="B289" s="825">
        <f t="shared" si="79"/>
        <v>0</v>
      </c>
      <c r="C289" s="825" t="str">
        <f>'Cumulative Budget Request '!C291</f>
        <v xml:space="preserve"> </v>
      </c>
      <c r="D289" s="842"/>
      <c r="E289" s="251">
        <f>IF('Cumulative Budget Request '!$L291='Member B'!$L$1,'Cumulative Budget Request '!E291,0)</f>
        <v>0</v>
      </c>
      <c r="F289" s="251">
        <f>IF('Cumulative Budget Request '!$L291='Member B'!$L$1,'Cumulative Budget Request '!F291,0)</f>
        <v>0</v>
      </c>
      <c r="G289" s="251">
        <f>IF('Cumulative Budget Request '!$L291='Member B'!$L$1,'Cumulative Budget Request '!G291,0)</f>
        <v>0</v>
      </c>
      <c r="H289" s="251">
        <f>IF('Cumulative Budget Request '!$L291='Member B'!$L$1,'Cumulative Budget Request '!H291,0)</f>
        <v>0</v>
      </c>
      <c r="I289" s="251">
        <f>IF('Cumulative Budget Request '!$L291='Member B'!$L$1,'Cumulative Budget Request '!I291,0)</f>
        <v>0</v>
      </c>
      <c r="J289" s="172">
        <f t="shared" si="81"/>
        <v>0</v>
      </c>
      <c r="K289" s="3"/>
      <c r="L289" s="3"/>
      <c r="M289" s="3"/>
      <c r="N289" s="3"/>
      <c r="O289" s="3"/>
      <c r="P289" s="3"/>
      <c r="AH289" s="146"/>
    </row>
    <row r="290" spans="1:34" hidden="1">
      <c r="A290" s="867"/>
      <c r="B290" s="825">
        <f t="shared" si="79"/>
        <v>0</v>
      </c>
      <c r="C290" s="825" t="str">
        <f>'Cumulative Budget Request '!C292</f>
        <v xml:space="preserve"> </v>
      </c>
      <c r="D290" s="842"/>
      <c r="E290" s="251">
        <f>IF('Cumulative Budget Request '!$L292='Member B'!$L$1,'Cumulative Budget Request '!E292,0)</f>
        <v>0</v>
      </c>
      <c r="F290" s="251">
        <f>IF('Cumulative Budget Request '!$L292='Member B'!$L$1,'Cumulative Budget Request '!F292,0)</f>
        <v>0</v>
      </c>
      <c r="G290" s="251">
        <f>IF('Cumulative Budget Request '!$L292='Member B'!$L$1,'Cumulative Budget Request '!G292,0)</f>
        <v>0</v>
      </c>
      <c r="H290" s="251">
        <f>IF('Cumulative Budget Request '!$L292='Member B'!$L$1,'Cumulative Budget Request '!H292,0)</f>
        <v>0</v>
      </c>
      <c r="I290" s="251">
        <f>IF('Cumulative Budget Request '!$L292='Member B'!$L$1,'Cumulative Budget Request '!I292,0)</f>
        <v>0</v>
      </c>
      <c r="J290" s="172">
        <f t="shared" si="81"/>
        <v>0</v>
      </c>
      <c r="K290" s="3"/>
      <c r="L290" s="3"/>
      <c r="M290" s="3"/>
      <c r="N290" s="3"/>
      <c r="O290" s="3"/>
      <c r="P290" s="3"/>
      <c r="AA290" s="146"/>
      <c r="AB290" s="146"/>
      <c r="AC290" s="146"/>
      <c r="AD290" s="146"/>
      <c r="AE290" s="146"/>
      <c r="AF290" s="146"/>
      <c r="AG290" s="146"/>
    </row>
    <row r="291" spans="1:34" hidden="1">
      <c r="A291" s="867"/>
      <c r="B291" s="825">
        <f t="shared" si="79"/>
        <v>0</v>
      </c>
      <c r="C291" s="825" t="str">
        <f>'Cumulative Budget Request '!C293</f>
        <v xml:space="preserve"> </v>
      </c>
      <c r="D291" s="842"/>
      <c r="E291" s="251">
        <f>IF('Cumulative Budget Request '!$L293='Member B'!$L$1,'Cumulative Budget Request '!E293,0)</f>
        <v>0</v>
      </c>
      <c r="F291" s="251">
        <f>IF('Cumulative Budget Request '!$L293='Member B'!$L$1,'Cumulative Budget Request '!F293,0)</f>
        <v>0</v>
      </c>
      <c r="G291" s="251">
        <f>IF('Cumulative Budget Request '!$L293='Member B'!$L$1,'Cumulative Budget Request '!G293,0)</f>
        <v>0</v>
      </c>
      <c r="H291" s="251">
        <f>IF('Cumulative Budget Request '!$L293='Member B'!$L$1,'Cumulative Budget Request '!H293,0)</f>
        <v>0</v>
      </c>
      <c r="I291" s="251">
        <f>IF('Cumulative Budget Request '!$L293='Member B'!$L$1,'Cumulative Budget Request '!I293,0)</f>
        <v>0</v>
      </c>
      <c r="J291" s="172">
        <f t="shared" si="81"/>
        <v>0</v>
      </c>
      <c r="K291" s="3"/>
      <c r="L291" s="3"/>
      <c r="M291" s="3"/>
      <c r="N291" s="3"/>
      <c r="O291" s="3"/>
      <c r="P291" s="3"/>
      <c r="AH291" s="146"/>
    </row>
    <row r="292" spans="1:34" hidden="1">
      <c r="A292" s="867"/>
      <c r="B292" s="825">
        <f t="shared" si="79"/>
        <v>0</v>
      </c>
      <c r="C292" s="825" t="str">
        <f>'Cumulative Budget Request '!C294</f>
        <v xml:space="preserve"> </v>
      </c>
      <c r="D292" s="842"/>
      <c r="E292" s="251">
        <f>IF('Cumulative Budget Request '!$L294='Member B'!$L$1,'Cumulative Budget Request '!E294,0)</f>
        <v>0</v>
      </c>
      <c r="F292" s="251">
        <f>IF('Cumulative Budget Request '!$L294='Member B'!$L$1,'Cumulative Budget Request '!F294,0)</f>
        <v>0</v>
      </c>
      <c r="G292" s="251">
        <f>IF('Cumulative Budget Request '!$L294='Member B'!$L$1,'Cumulative Budget Request '!G294,0)</f>
        <v>0</v>
      </c>
      <c r="H292" s="251">
        <f>IF('Cumulative Budget Request '!$L294='Member B'!$L$1,'Cumulative Budget Request '!H294,0)</f>
        <v>0</v>
      </c>
      <c r="I292" s="251">
        <f>IF('Cumulative Budget Request '!$L294='Member B'!$L$1,'Cumulative Budget Request '!I294,0)</f>
        <v>0</v>
      </c>
      <c r="J292" s="172">
        <f t="shared" si="81"/>
        <v>0</v>
      </c>
      <c r="K292" s="3"/>
      <c r="L292" s="3"/>
      <c r="M292" s="3"/>
      <c r="N292" s="3"/>
      <c r="O292" s="3"/>
      <c r="P292" s="3"/>
      <c r="AA292" s="146"/>
      <c r="AB292" s="146"/>
      <c r="AC292" s="146"/>
      <c r="AD292" s="146"/>
      <c r="AE292" s="146"/>
      <c r="AF292" s="146"/>
      <c r="AG292" s="146"/>
    </row>
    <row r="293" spans="1:34" hidden="1">
      <c r="A293" s="867"/>
      <c r="B293" s="825">
        <f t="shared" si="79"/>
        <v>0</v>
      </c>
      <c r="C293" s="825" t="str">
        <f>'Cumulative Budget Request '!C295</f>
        <v xml:space="preserve"> </v>
      </c>
      <c r="D293" s="842"/>
      <c r="E293" s="251">
        <f>IF('Cumulative Budget Request '!$L295='Member B'!$L$1,'Cumulative Budget Request '!E295,0)</f>
        <v>0</v>
      </c>
      <c r="F293" s="251">
        <f>IF('Cumulative Budget Request '!$L295='Member B'!$L$1,'Cumulative Budget Request '!F295,0)</f>
        <v>0</v>
      </c>
      <c r="G293" s="251">
        <f>IF('Cumulative Budget Request '!$L295='Member B'!$L$1,'Cumulative Budget Request '!G295,0)</f>
        <v>0</v>
      </c>
      <c r="H293" s="251">
        <f>IF('Cumulative Budget Request '!$L295='Member B'!$L$1,'Cumulative Budget Request '!H295,0)</f>
        <v>0</v>
      </c>
      <c r="I293" s="251">
        <f>IF('Cumulative Budget Request '!$L295='Member B'!$L$1,'Cumulative Budget Request '!I295,0)</f>
        <v>0</v>
      </c>
      <c r="J293" s="172">
        <f t="shared" si="81"/>
        <v>0</v>
      </c>
      <c r="K293" s="3"/>
      <c r="L293" s="3"/>
      <c r="M293" s="3"/>
      <c r="N293" s="3"/>
      <c r="O293" s="3"/>
      <c r="P293" s="3"/>
    </row>
    <row r="294" spans="1:34" hidden="1">
      <c r="A294" s="867"/>
      <c r="B294" s="825">
        <f t="shared" si="79"/>
        <v>0</v>
      </c>
      <c r="C294" s="825" t="str">
        <f>'Cumulative Budget Request '!C296</f>
        <v xml:space="preserve"> </v>
      </c>
      <c r="D294" s="842"/>
      <c r="E294" s="251">
        <f>IF('Cumulative Budget Request '!$L296='Member B'!$L$1,'Cumulative Budget Request '!E296,0)</f>
        <v>0</v>
      </c>
      <c r="F294" s="251">
        <f>IF('Cumulative Budget Request '!$L296='Member B'!$L$1,'Cumulative Budget Request '!F296,0)</f>
        <v>0</v>
      </c>
      <c r="G294" s="251">
        <f>IF('Cumulative Budget Request '!$L296='Member B'!$L$1,'Cumulative Budget Request '!G296,0)</f>
        <v>0</v>
      </c>
      <c r="H294" s="251">
        <f>IF('Cumulative Budget Request '!$L296='Member B'!$L$1,'Cumulative Budget Request '!H296,0)</f>
        <v>0</v>
      </c>
      <c r="I294" s="251">
        <f>IF('Cumulative Budget Request '!$L296='Member B'!$L$1,'Cumulative Budget Request '!I296,0)</f>
        <v>0</v>
      </c>
      <c r="J294" s="172">
        <f t="shared" si="81"/>
        <v>0</v>
      </c>
      <c r="K294" s="3"/>
      <c r="L294" s="3"/>
      <c r="M294" s="3"/>
      <c r="N294" s="3"/>
      <c r="O294" s="3"/>
      <c r="P294" s="3"/>
    </row>
    <row r="295" spans="1:34" hidden="1">
      <c r="A295" s="867"/>
      <c r="B295" s="825">
        <f t="shared" si="79"/>
        <v>0</v>
      </c>
      <c r="C295" s="825" t="str">
        <f>'Cumulative Budget Request '!C297</f>
        <v xml:space="preserve"> </v>
      </c>
      <c r="D295" s="842"/>
      <c r="E295" s="251">
        <f>IF('Cumulative Budget Request '!$L297='Member B'!$L$1,'Cumulative Budget Request '!E297,0)</f>
        <v>0</v>
      </c>
      <c r="F295" s="251">
        <f>IF('Cumulative Budget Request '!$L297='Member B'!$L$1,'Cumulative Budget Request '!F297,0)</f>
        <v>0</v>
      </c>
      <c r="G295" s="251">
        <f>IF('Cumulative Budget Request '!$L297='Member B'!$L$1,'Cumulative Budget Request '!G297,0)</f>
        <v>0</v>
      </c>
      <c r="H295" s="251">
        <f>IF('Cumulative Budget Request '!$L297='Member B'!$L$1,'Cumulative Budget Request '!H297,0)</f>
        <v>0</v>
      </c>
      <c r="I295" s="251">
        <f>IF('Cumulative Budget Request '!$L297='Member B'!$L$1,'Cumulative Budget Request '!I297,0)</f>
        <v>0</v>
      </c>
      <c r="J295" s="172">
        <f t="shared" si="81"/>
        <v>0</v>
      </c>
      <c r="K295" s="3"/>
      <c r="L295" s="3"/>
      <c r="M295" s="3"/>
      <c r="N295" s="3"/>
      <c r="O295" s="3"/>
      <c r="P295" s="3"/>
    </row>
    <row r="296" spans="1:34" hidden="1">
      <c r="A296" s="867"/>
      <c r="B296" s="825">
        <f t="shared" si="79"/>
        <v>0</v>
      </c>
      <c r="C296" s="825" t="str">
        <f>'Cumulative Budget Request '!C298</f>
        <v xml:space="preserve"> </v>
      </c>
      <c r="D296" s="842"/>
      <c r="E296" s="251">
        <f>IF('Cumulative Budget Request '!$L298='Member B'!$L$1,'Cumulative Budget Request '!E298,0)</f>
        <v>0</v>
      </c>
      <c r="F296" s="251">
        <f>IF('Cumulative Budget Request '!$L298='Member B'!$L$1,'Cumulative Budget Request '!F298,0)</f>
        <v>0</v>
      </c>
      <c r="G296" s="251">
        <f>IF('Cumulative Budget Request '!$L298='Member B'!$L$1,'Cumulative Budget Request '!G298,0)</f>
        <v>0</v>
      </c>
      <c r="H296" s="251">
        <f>IF('Cumulative Budget Request '!$L298='Member B'!$L$1,'Cumulative Budget Request '!H298,0)</f>
        <v>0</v>
      </c>
      <c r="I296" s="251">
        <f>IF('Cumulative Budget Request '!$L298='Member B'!$L$1,'Cumulative Budget Request '!I298,0)</f>
        <v>0</v>
      </c>
      <c r="J296" s="172">
        <f t="shared" si="81"/>
        <v>0</v>
      </c>
      <c r="K296" s="3"/>
      <c r="L296" s="3"/>
      <c r="M296" s="3"/>
      <c r="N296" s="3"/>
      <c r="O296" s="3"/>
      <c r="P296" s="3"/>
    </row>
    <row r="297" spans="1:34" hidden="1">
      <c r="A297" s="867"/>
      <c r="B297" s="825">
        <f t="shared" si="79"/>
        <v>0</v>
      </c>
      <c r="C297" s="825" t="str">
        <f>'Cumulative Budget Request '!C299</f>
        <v xml:space="preserve"> </v>
      </c>
      <c r="D297" s="842"/>
      <c r="E297" s="251">
        <f>IF('Cumulative Budget Request '!$L299='Member B'!$L$1,'Cumulative Budget Request '!E299,0)</f>
        <v>0</v>
      </c>
      <c r="F297" s="251">
        <f>IF('Cumulative Budget Request '!$L299='Member B'!$L$1,'Cumulative Budget Request '!F299,0)</f>
        <v>0</v>
      </c>
      <c r="G297" s="251">
        <f>IF('Cumulative Budget Request '!$L299='Member B'!$L$1,'Cumulative Budget Request '!G299,0)</f>
        <v>0</v>
      </c>
      <c r="H297" s="251">
        <f>IF('Cumulative Budget Request '!$L299='Member B'!$L$1,'Cumulative Budget Request '!H299,0)</f>
        <v>0</v>
      </c>
      <c r="I297" s="251">
        <f>IF('Cumulative Budget Request '!$L299='Member B'!$L$1,'Cumulative Budget Request '!I299,0)</f>
        <v>0</v>
      </c>
      <c r="J297" s="172">
        <f t="shared" si="81"/>
        <v>0</v>
      </c>
      <c r="K297" s="3"/>
      <c r="L297" s="3"/>
      <c r="M297" s="3"/>
      <c r="N297" s="3"/>
      <c r="O297" s="3"/>
      <c r="P297" s="3"/>
    </row>
    <row r="298" spans="1:34" hidden="1">
      <c r="A298" s="867"/>
      <c r="B298" s="825">
        <f t="shared" si="79"/>
        <v>0</v>
      </c>
      <c r="C298" s="825" t="str">
        <f>'Cumulative Budget Request '!C300</f>
        <v xml:space="preserve"> </v>
      </c>
      <c r="D298" s="842"/>
      <c r="E298" s="251">
        <f>IF('Cumulative Budget Request '!$L300='Member B'!$L$1,'Cumulative Budget Request '!E300,0)</f>
        <v>0</v>
      </c>
      <c r="F298" s="251">
        <f>IF('Cumulative Budget Request '!$L300='Member B'!$L$1,'Cumulative Budget Request '!F300,0)</f>
        <v>0</v>
      </c>
      <c r="G298" s="251">
        <f>IF('Cumulative Budget Request '!$L300='Member B'!$L$1,'Cumulative Budget Request '!G300,0)</f>
        <v>0</v>
      </c>
      <c r="H298" s="251">
        <f>IF('Cumulative Budget Request '!$L300='Member B'!$L$1,'Cumulative Budget Request '!H300,0)</f>
        <v>0</v>
      </c>
      <c r="I298" s="251">
        <f>IF('Cumulative Budget Request '!$L300='Member B'!$L$1,'Cumulative Budget Request '!I300,0)</f>
        <v>0</v>
      </c>
      <c r="J298" s="172">
        <f t="shared" si="81"/>
        <v>0</v>
      </c>
      <c r="K298" s="3"/>
      <c r="L298" s="3"/>
      <c r="M298" s="3"/>
      <c r="N298" s="3"/>
      <c r="O298" s="3"/>
      <c r="P298" s="3"/>
    </row>
    <row r="299" spans="1:34" hidden="1">
      <c r="A299" s="867"/>
      <c r="B299" s="825">
        <f t="shared" si="79"/>
        <v>0</v>
      </c>
      <c r="C299" s="825" t="str">
        <f>'Cumulative Budget Request '!C301</f>
        <v xml:space="preserve"> </v>
      </c>
      <c r="D299" s="842"/>
      <c r="E299" s="251">
        <f>IF('Cumulative Budget Request '!$L301='Member B'!$L$1,'Cumulative Budget Request '!E301,0)</f>
        <v>0</v>
      </c>
      <c r="F299" s="251">
        <f>IF('Cumulative Budget Request '!$L301='Member B'!$L$1,'Cumulative Budget Request '!F301,0)</f>
        <v>0</v>
      </c>
      <c r="G299" s="251">
        <f>IF('Cumulative Budget Request '!$L301='Member B'!$L$1,'Cumulative Budget Request '!G301,0)</f>
        <v>0</v>
      </c>
      <c r="H299" s="251">
        <f>IF('Cumulative Budget Request '!$L301='Member B'!$L$1,'Cumulative Budget Request '!H301,0)</f>
        <v>0</v>
      </c>
      <c r="I299" s="251">
        <f>IF('Cumulative Budget Request '!$L301='Member B'!$L$1,'Cumulative Budget Request '!I301,0)</f>
        <v>0</v>
      </c>
      <c r="J299" s="172">
        <f t="shared" si="81"/>
        <v>0</v>
      </c>
      <c r="K299" s="3"/>
      <c r="L299" s="3"/>
    </row>
    <row r="300" spans="1:34" hidden="1">
      <c r="A300" s="867"/>
      <c r="B300" s="825">
        <f t="shared" si="79"/>
        <v>0</v>
      </c>
      <c r="C300" s="825" t="str">
        <f>'Cumulative Budget Request '!C302</f>
        <v xml:space="preserve"> </v>
      </c>
      <c r="D300" s="842"/>
      <c r="E300" s="251">
        <f>IF('Cumulative Budget Request '!$L302='Member B'!$L$1,'Cumulative Budget Request '!E302,0)</f>
        <v>0</v>
      </c>
      <c r="F300" s="251">
        <f>IF('Cumulative Budget Request '!$L302='Member B'!$L$1,'Cumulative Budget Request '!F302,0)</f>
        <v>0</v>
      </c>
      <c r="G300" s="251">
        <f>IF('Cumulative Budget Request '!$L302='Member B'!$L$1,'Cumulative Budget Request '!G302,0)</f>
        <v>0</v>
      </c>
      <c r="H300" s="251">
        <f>IF('Cumulative Budget Request '!$L302='Member B'!$L$1,'Cumulative Budget Request '!H302,0)</f>
        <v>0</v>
      </c>
      <c r="I300" s="251">
        <f>IF('Cumulative Budget Request '!$L302='Member B'!$L$1,'Cumulative Budget Request '!I302,0)</f>
        <v>0</v>
      </c>
      <c r="J300" s="172">
        <f t="shared" si="81"/>
        <v>0</v>
      </c>
      <c r="K300" s="3"/>
      <c r="L300" s="3"/>
    </row>
    <row r="301" spans="1:34" hidden="1">
      <c r="A301" s="867"/>
      <c r="B301" s="825">
        <f t="shared" si="79"/>
        <v>0</v>
      </c>
      <c r="C301" s="825" t="str">
        <f>'Cumulative Budget Request '!C303</f>
        <v xml:space="preserve"> </v>
      </c>
      <c r="D301" s="842"/>
      <c r="E301" s="251">
        <f>IF('Cumulative Budget Request '!$L303='Member B'!$L$1,'Cumulative Budget Request '!E303,0)</f>
        <v>0</v>
      </c>
      <c r="F301" s="251">
        <f>IF('Cumulative Budget Request '!$L303='Member B'!$L$1,'Cumulative Budget Request '!F303,0)</f>
        <v>0</v>
      </c>
      <c r="G301" s="251">
        <f>IF('Cumulative Budget Request '!$L303='Member B'!$L$1,'Cumulative Budget Request '!G303,0)</f>
        <v>0</v>
      </c>
      <c r="H301" s="251">
        <f>IF('Cumulative Budget Request '!$L303='Member B'!$L$1,'Cumulative Budget Request '!H303,0)</f>
        <v>0</v>
      </c>
      <c r="I301" s="251">
        <f>IF('Cumulative Budget Request '!$L303='Member B'!$L$1,'Cumulative Budget Request '!I303,0)</f>
        <v>0</v>
      </c>
      <c r="J301" s="172">
        <f t="shared" si="81"/>
        <v>0</v>
      </c>
      <c r="K301" s="3"/>
      <c r="L301" s="3"/>
      <c r="M301" s="3"/>
      <c r="N301" s="3"/>
      <c r="O301" s="3"/>
      <c r="P301" s="3"/>
    </row>
    <row r="302" spans="1:34" hidden="1">
      <c r="A302" s="867"/>
      <c r="B302" s="825">
        <f t="shared" si="79"/>
        <v>0</v>
      </c>
      <c r="C302" s="825" t="str">
        <f>'Cumulative Budget Request '!C304</f>
        <v xml:space="preserve"> </v>
      </c>
      <c r="D302" s="842"/>
      <c r="E302" s="251">
        <f>IF('Cumulative Budget Request '!$L304='Member B'!$L$1,'Cumulative Budget Request '!E304,0)</f>
        <v>0</v>
      </c>
      <c r="F302" s="251">
        <f>IF('Cumulative Budget Request '!$L304='Member B'!$L$1,'Cumulative Budget Request '!F304,0)</f>
        <v>0</v>
      </c>
      <c r="G302" s="251">
        <f>IF('Cumulative Budget Request '!$L304='Member B'!$L$1,'Cumulative Budget Request '!G304,0)</f>
        <v>0</v>
      </c>
      <c r="H302" s="251">
        <f>IF('Cumulative Budget Request '!$L304='Member B'!$L$1,'Cumulative Budget Request '!H304,0)</f>
        <v>0</v>
      </c>
      <c r="I302" s="251">
        <f>IF('Cumulative Budget Request '!$L304='Member B'!$L$1,'Cumulative Budget Request '!I304,0)</f>
        <v>0</v>
      </c>
      <c r="J302" s="172">
        <f t="shared" si="81"/>
        <v>0</v>
      </c>
      <c r="K302" s="17"/>
      <c r="L302" s="17"/>
      <c r="M302" s="3"/>
      <c r="N302" s="3"/>
      <c r="O302" s="3"/>
      <c r="P302" s="3"/>
      <c r="Q302" s="3"/>
      <c r="R302" s="3"/>
    </row>
    <row r="303" spans="1:34" ht="15">
      <c r="A303" s="868"/>
      <c r="B303" s="871" t="s">
        <v>129</v>
      </c>
      <c r="C303" s="871"/>
      <c r="D303" s="871"/>
      <c r="E303" s="173">
        <f t="shared" ref="E303:J303" si="82">SUM(E282:E302)</f>
        <v>0</v>
      </c>
      <c r="F303" s="173">
        <f t="shared" si="82"/>
        <v>0</v>
      </c>
      <c r="G303" s="173">
        <f t="shared" si="82"/>
        <v>0</v>
      </c>
      <c r="H303" s="173">
        <f t="shared" si="82"/>
        <v>0</v>
      </c>
      <c r="I303" s="173">
        <f t="shared" si="82"/>
        <v>0</v>
      </c>
      <c r="J303" s="174">
        <f t="shared" si="82"/>
        <v>0</v>
      </c>
      <c r="K303" s="3"/>
      <c r="L303" s="3"/>
      <c r="M303" s="3"/>
      <c r="N303" s="3"/>
      <c r="O303" s="3"/>
      <c r="P303" s="3"/>
      <c r="AH303" s="111"/>
    </row>
    <row r="304" spans="1:34">
      <c r="A304" s="825"/>
      <c r="B304" s="825"/>
      <c r="C304" s="842"/>
      <c r="D304" s="842"/>
      <c r="E304" s="17"/>
      <c r="F304" s="17"/>
      <c r="G304" s="17"/>
      <c r="H304" s="17"/>
      <c r="I304" s="17"/>
      <c r="J304" s="26"/>
      <c r="K304" s="17"/>
      <c r="L304" s="3"/>
      <c r="M304" s="3"/>
      <c r="N304" s="3"/>
      <c r="O304" s="3"/>
      <c r="P304" s="3"/>
    </row>
    <row r="305" spans="1:33">
      <c r="A305" s="865" t="s">
        <v>369</v>
      </c>
      <c r="B305" s="872"/>
      <c r="C305" s="842"/>
      <c r="D305" s="842"/>
      <c r="G305" s="17"/>
      <c r="H305" s="17"/>
      <c r="I305" s="17"/>
      <c r="J305" s="26"/>
      <c r="K305" s="3"/>
      <c r="L305" s="17"/>
      <c r="M305" s="3"/>
      <c r="N305" s="3"/>
      <c r="O305" s="3"/>
      <c r="P305" s="3"/>
      <c r="Q305" s="3"/>
      <c r="R305" s="3"/>
    </row>
    <row r="306" spans="1:33" ht="12.75" customHeight="1">
      <c r="A306" s="873" t="s">
        <v>370</v>
      </c>
      <c r="B306" s="825"/>
      <c r="C306" s="825"/>
      <c r="D306" s="842"/>
      <c r="E306" s="57"/>
      <c r="F306" s="57"/>
      <c r="G306" s="57"/>
      <c r="H306" s="57"/>
      <c r="I306" s="57"/>
      <c r="J306" s="172"/>
      <c r="K306" s="3"/>
      <c r="L306" s="24"/>
      <c r="M306" s="3"/>
      <c r="N306" s="3"/>
      <c r="O306" s="3"/>
      <c r="P306" s="3"/>
    </row>
    <row r="307" spans="1:33" ht="12.75" customHeight="1">
      <c r="A307" s="873"/>
      <c r="B307" s="851">
        <f>IF('Cumulative Budget Request '!L309='Member B'!$L$1,'Cumulative Budget Request '!B309,0)</f>
        <v>0</v>
      </c>
      <c r="C307" s="825"/>
      <c r="D307" s="842"/>
      <c r="E307" s="251">
        <f>IF('Cumulative Budget Request '!$L309='Member B'!$L$1,'Cumulative Budget Request '!E309,0)</f>
        <v>0</v>
      </c>
      <c r="F307" s="251">
        <f>IF('Cumulative Budget Request '!$L309='Member B'!$L$1,'Cumulative Budget Request '!F309,0)</f>
        <v>0</v>
      </c>
      <c r="G307" s="251">
        <f>IF('Cumulative Budget Request '!$L309='Member B'!$L$1,'Cumulative Budget Request '!G309,0)</f>
        <v>0</v>
      </c>
      <c r="H307" s="251">
        <f>IF('Cumulative Budget Request '!$L309='Member B'!$L$1,'Cumulative Budget Request '!H309,0)</f>
        <v>0</v>
      </c>
      <c r="I307" s="251">
        <f>IF('Cumulative Budget Request '!$L309='Member B'!$L$1,'Cumulative Budget Request '!I309,0)</f>
        <v>0</v>
      </c>
      <c r="J307" s="172">
        <f t="shared" ref="J307:J309" si="83">SUM(E307:I307)</f>
        <v>0</v>
      </c>
      <c r="K307" s="3"/>
      <c r="L307" s="24"/>
      <c r="M307" s="3"/>
      <c r="N307" s="3"/>
      <c r="O307" s="3"/>
      <c r="P307" s="3"/>
    </row>
    <row r="308" spans="1:33">
      <c r="A308" s="842"/>
      <c r="B308" s="851">
        <f>IF('Cumulative Budget Request '!L310='Member B'!$L$1,'Cumulative Budget Request '!B310,0)</f>
        <v>0</v>
      </c>
      <c r="C308" s="825"/>
      <c r="D308" s="842"/>
      <c r="E308" s="251">
        <f>IF('Cumulative Budget Request '!$L310='Member B'!$L$1,'Cumulative Budget Request '!E310,0)</f>
        <v>0</v>
      </c>
      <c r="F308" s="251">
        <f>IF('Cumulative Budget Request '!$L310='Member B'!$L$1,'Cumulative Budget Request '!F310,0)</f>
        <v>0</v>
      </c>
      <c r="G308" s="251">
        <f>IF('Cumulative Budget Request '!$L310='Member B'!$L$1,'Cumulative Budget Request '!G310,0)</f>
        <v>0</v>
      </c>
      <c r="H308" s="251">
        <f>IF('Cumulative Budget Request '!$L310='Member B'!$L$1,'Cumulative Budget Request '!H310,0)</f>
        <v>0</v>
      </c>
      <c r="I308" s="251">
        <f>IF('Cumulative Budget Request '!$L310='Member B'!$L$1,'Cumulative Budget Request '!I310,0)</f>
        <v>0</v>
      </c>
      <c r="J308" s="172">
        <f t="shared" si="83"/>
        <v>0</v>
      </c>
      <c r="K308" s="3"/>
      <c r="L308" s="24"/>
      <c r="M308" s="3"/>
      <c r="N308" s="3"/>
      <c r="O308" s="3"/>
      <c r="P308" s="3"/>
    </row>
    <row r="309" spans="1:33">
      <c r="A309" s="842"/>
      <c r="B309" s="851">
        <f>IF('Cumulative Budget Request '!L311='Member B'!$L$1,'Cumulative Budget Request '!B311,0)</f>
        <v>0</v>
      </c>
      <c r="C309" s="825"/>
      <c r="D309" s="842"/>
      <c r="E309" s="251">
        <f>IF('Cumulative Budget Request '!$L311='Member B'!$L$1,'Cumulative Budget Request '!E311,0)</f>
        <v>0</v>
      </c>
      <c r="F309" s="251">
        <f>IF('Cumulative Budget Request '!$L311='Member B'!$L$1,'Cumulative Budget Request '!F311,0)</f>
        <v>0</v>
      </c>
      <c r="G309" s="251">
        <f>IF('Cumulative Budget Request '!$L311='Member B'!$L$1,'Cumulative Budget Request '!G311,0)</f>
        <v>0</v>
      </c>
      <c r="H309" s="251">
        <f>IF('Cumulative Budget Request '!$L311='Member B'!$L$1,'Cumulative Budget Request '!H311,0)</f>
        <v>0</v>
      </c>
      <c r="I309" s="251">
        <f>IF('Cumulative Budget Request '!$L311='Member B'!$L$1,'Cumulative Budget Request '!I311,0)</f>
        <v>0</v>
      </c>
      <c r="J309" s="172">
        <f t="shared" si="83"/>
        <v>0</v>
      </c>
      <c r="K309" s="3"/>
      <c r="L309" s="24"/>
      <c r="M309" s="88"/>
      <c r="N309" s="88"/>
      <c r="O309" s="88"/>
      <c r="P309" s="88"/>
      <c r="Q309" s="88"/>
      <c r="R309" s="88"/>
    </row>
    <row r="310" spans="1:33">
      <c r="A310" s="873" t="s">
        <v>372</v>
      </c>
      <c r="B310" s="842"/>
      <c r="C310" s="825"/>
      <c r="D310" s="842"/>
      <c r="E310" s="57"/>
      <c r="F310" s="57"/>
      <c r="G310" s="57"/>
      <c r="H310" s="57"/>
      <c r="I310" s="57"/>
      <c r="J310" s="172"/>
      <c r="K310" s="3"/>
      <c r="L310" s="24"/>
      <c r="M310" s="3"/>
      <c r="N310" s="3"/>
      <c r="O310" s="3"/>
      <c r="P310" s="3"/>
    </row>
    <row r="311" spans="1:33">
      <c r="A311" s="874"/>
      <c r="B311" s="875">
        <f>IF('Cumulative Budget Request '!L313='Member B'!$L$1,'Cumulative Budget Request '!B313,0)</f>
        <v>0</v>
      </c>
      <c r="C311" s="875"/>
      <c r="D311" s="842"/>
      <c r="E311" s="251">
        <f>IF('Cumulative Budget Request '!$L313='Member B'!$L$1,'Cumulative Budget Request '!E313,0)</f>
        <v>0</v>
      </c>
      <c r="F311" s="251">
        <f>IF('Cumulative Budget Request '!$L313='Member B'!$L$1,'Cumulative Budget Request '!F313,0)</f>
        <v>0</v>
      </c>
      <c r="G311" s="251">
        <f>IF('Cumulative Budget Request '!$L313='Member B'!$L$1,'Cumulative Budget Request '!G313,0)</f>
        <v>0</v>
      </c>
      <c r="H311" s="251">
        <f>IF('Cumulative Budget Request '!$L313='Member B'!$L$1,'Cumulative Budget Request '!H313,0)</f>
        <v>0</v>
      </c>
      <c r="I311" s="251">
        <f>IF('Cumulative Budget Request '!$L313='Member B'!$L$1,'Cumulative Budget Request '!I313,0)</f>
        <v>0</v>
      </c>
      <c r="J311" s="172">
        <f t="shared" ref="J311:J313" si="84">SUM(E311:I311)</f>
        <v>0</v>
      </c>
      <c r="K311" s="3"/>
      <c r="L311" s="24"/>
      <c r="M311" s="3"/>
      <c r="N311" s="3"/>
      <c r="O311" s="3"/>
      <c r="P311" s="3"/>
    </row>
    <row r="312" spans="1:33">
      <c r="A312" s="874"/>
      <c r="B312" s="875">
        <f>IF('Cumulative Budget Request '!L314='Member B'!$L$1,'Cumulative Budget Request '!B314,0)</f>
        <v>0</v>
      </c>
      <c r="C312" s="875"/>
      <c r="D312" s="842"/>
      <c r="E312" s="251">
        <f>IF('Cumulative Budget Request '!$L314='Member B'!$L$1,'Cumulative Budget Request '!E314,0)</f>
        <v>0</v>
      </c>
      <c r="F312" s="251">
        <f>IF('Cumulative Budget Request '!$L314='Member B'!$L$1,'Cumulative Budget Request '!F314,0)</f>
        <v>0</v>
      </c>
      <c r="G312" s="251">
        <f>IF('Cumulative Budget Request '!$L314='Member B'!$L$1,'Cumulative Budget Request '!G314,0)</f>
        <v>0</v>
      </c>
      <c r="H312" s="251">
        <f>IF('Cumulative Budget Request '!$L314='Member B'!$L$1,'Cumulative Budget Request '!H314,0)</f>
        <v>0</v>
      </c>
      <c r="I312" s="251">
        <f>IF('Cumulative Budget Request '!$L314='Member B'!$L$1,'Cumulative Budget Request '!I314,0)</f>
        <v>0</v>
      </c>
      <c r="J312" s="172">
        <f t="shared" si="84"/>
        <v>0</v>
      </c>
      <c r="K312" s="3"/>
      <c r="L312" s="24"/>
      <c r="M312" s="3"/>
      <c r="N312" s="3"/>
      <c r="O312" s="3"/>
      <c r="P312" s="3"/>
    </row>
    <row r="313" spans="1:33">
      <c r="A313" s="874"/>
      <c r="B313" s="875">
        <f>IF('Cumulative Budget Request '!L315='Member B'!$L$1,'Cumulative Budget Request '!B315,0)</f>
        <v>0</v>
      </c>
      <c r="C313" s="875"/>
      <c r="D313" s="842"/>
      <c r="E313" s="251">
        <f>IF('Cumulative Budget Request '!$L315='Member B'!$L$1,'Cumulative Budget Request '!E315,0)</f>
        <v>0</v>
      </c>
      <c r="F313" s="251">
        <f>IF('Cumulative Budget Request '!$L315='Member B'!$L$1,'Cumulative Budget Request '!F315,0)</f>
        <v>0</v>
      </c>
      <c r="G313" s="251">
        <f>IF('Cumulative Budget Request '!$L315='Member B'!$L$1,'Cumulative Budget Request '!G315,0)</f>
        <v>0</v>
      </c>
      <c r="H313" s="251">
        <f>IF('Cumulative Budget Request '!$L315='Member B'!$L$1,'Cumulative Budget Request '!H315,0)</f>
        <v>0</v>
      </c>
      <c r="I313" s="251">
        <f>IF('Cumulative Budget Request '!$L315='Member B'!$L$1,'Cumulative Budget Request '!I315,0)</f>
        <v>0</v>
      </c>
      <c r="J313" s="172">
        <f t="shared" si="84"/>
        <v>0</v>
      </c>
      <c r="K313" s="3"/>
      <c r="L313" s="24"/>
      <c r="M313" s="3"/>
      <c r="N313" s="3"/>
      <c r="O313" s="3"/>
      <c r="P313" s="3"/>
    </row>
    <row r="314" spans="1:33">
      <c r="A314" s="873" t="s">
        <v>373</v>
      </c>
      <c r="B314" s="825"/>
      <c r="C314" s="825"/>
      <c r="D314" s="842"/>
      <c r="E314" s="57"/>
      <c r="F314" s="57"/>
      <c r="G314" s="57"/>
      <c r="H314" s="57"/>
      <c r="I314" s="57"/>
      <c r="J314" s="172"/>
      <c r="K314" s="3"/>
      <c r="L314" s="24"/>
      <c r="M314" s="3"/>
      <c r="N314" s="3"/>
      <c r="O314" s="3"/>
      <c r="P314" s="3"/>
    </row>
    <row r="315" spans="1:33">
      <c r="A315" s="842"/>
      <c r="B315" s="851">
        <f>IF('Cumulative Budget Request '!L317='Member B'!$L$1,'Cumulative Budget Request '!B317,0)</f>
        <v>0</v>
      </c>
      <c r="C315" s="825"/>
      <c r="D315" s="842"/>
      <c r="E315" s="251">
        <f>IF('Cumulative Budget Request '!$L317='Member B'!$L$1,'Cumulative Budget Request '!E317,0)</f>
        <v>0</v>
      </c>
      <c r="F315" s="251">
        <f>IF('Cumulative Budget Request '!$L317='Member B'!$L$1,'Cumulative Budget Request '!F317,0)</f>
        <v>0</v>
      </c>
      <c r="G315" s="251">
        <f>IF('Cumulative Budget Request '!$L317='Member B'!$L$1,'Cumulative Budget Request '!G317,0)</f>
        <v>0</v>
      </c>
      <c r="H315" s="251">
        <f>IF('Cumulative Budget Request '!$L317='Member B'!$L$1,'Cumulative Budget Request '!H317,0)</f>
        <v>0</v>
      </c>
      <c r="I315" s="251">
        <f>IF('Cumulative Budget Request '!$L317='Member B'!$L$1,'Cumulative Budget Request '!I317,0)</f>
        <v>0</v>
      </c>
      <c r="J315" s="172">
        <f>SUM(E315:I315)</f>
        <v>0</v>
      </c>
      <c r="K315" s="3"/>
      <c r="L315" s="24"/>
      <c r="M315" s="3"/>
      <c r="N315" s="3"/>
      <c r="O315" s="3"/>
      <c r="P315" s="3"/>
    </row>
    <row r="316" spans="1:33">
      <c r="A316" s="842"/>
      <c r="B316" s="851">
        <f>IF('Cumulative Budget Request '!L318='Member B'!$L$1,'Cumulative Budget Request '!B318,0)</f>
        <v>0</v>
      </c>
      <c r="C316" s="825"/>
      <c r="D316" s="842"/>
      <c r="E316" s="251">
        <f>IF('Cumulative Budget Request '!$L318='Member B'!$L$1,'Cumulative Budget Request '!E318,0)</f>
        <v>0</v>
      </c>
      <c r="F316" s="251">
        <f>IF('Cumulative Budget Request '!$L318='Member B'!$L$1,'Cumulative Budget Request '!F318,0)</f>
        <v>0</v>
      </c>
      <c r="G316" s="251">
        <f>IF('Cumulative Budget Request '!$L318='Member B'!$L$1,'Cumulative Budget Request '!G318,0)</f>
        <v>0</v>
      </c>
      <c r="H316" s="251">
        <f>IF('Cumulative Budget Request '!$L318='Member B'!$L$1,'Cumulative Budget Request '!H318,0)</f>
        <v>0</v>
      </c>
      <c r="I316" s="251">
        <f>IF('Cumulative Budget Request '!$L318='Member B'!$L$1,'Cumulative Budget Request '!I318,0)</f>
        <v>0</v>
      </c>
      <c r="J316" s="172">
        <f>SUM(E316:I316)</f>
        <v>0</v>
      </c>
      <c r="K316" s="3"/>
      <c r="L316" s="24"/>
      <c r="M316" s="3"/>
      <c r="N316" s="3"/>
      <c r="O316" s="3"/>
      <c r="P316" s="3"/>
    </row>
    <row r="317" spans="1:33">
      <c r="A317" s="873" t="s">
        <v>47</v>
      </c>
      <c r="B317" s="825"/>
      <c r="C317" s="825"/>
      <c r="D317" s="842"/>
      <c r="E317" s="57"/>
      <c r="F317" s="57"/>
      <c r="G317" s="57"/>
      <c r="H317" s="57"/>
      <c r="I317" s="57"/>
      <c r="J317" s="172"/>
      <c r="K317" s="3"/>
      <c r="L317" s="24"/>
      <c r="M317" s="3"/>
      <c r="N317" s="3"/>
      <c r="O317" s="3"/>
      <c r="P317" s="3"/>
    </row>
    <row r="318" spans="1:33">
      <c r="A318" s="873"/>
      <c r="B318" s="851">
        <f>IF('Cumulative Budget Request '!L320='Member B'!$L$1,'Cumulative Budget Request '!B320,0)</f>
        <v>0</v>
      </c>
      <c r="C318" s="825"/>
      <c r="D318" s="842"/>
      <c r="E318" s="251">
        <f>IF('Cumulative Budget Request '!$L320='Member B'!$L$1,'Cumulative Budget Request '!E320,0)</f>
        <v>0</v>
      </c>
      <c r="F318" s="251">
        <f>IF('Cumulative Budget Request '!$L320='Member B'!$L$1,'Cumulative Budget Request '!F320,0)</f>
        <v>0</v>
      </c>
      <c r="G318" s="251">
        <f>IF('Cumulative Budget Request '!$L320='Member B'!$L$1,'Cumulative Budget Request '!G320,0)</f>
        <v>0</v>
      </c>
      <c r="H318" s="251">
        <f>IF('Cumulative Budget Request '!$L320='Member B'!$L$1,'Cumulative Budget Request '!H320,0)</f>
        <v>0</v>
      </c>
      <c r="I318" s="251">
        <f>IF('Cumulative Budget Request '!$L320='Member B'!$L$1,'Cumulative Budget Request '!I320,0)</f>
        <v>0</v>
      </c>
      <c r="J318" s="172">
        <f>SUM(E318:I318)</f>
        <v>0</v>
      </c>
      <c r="K318" s="3"/>
      <c r="L318" s="24"/>
      <c r="M318" s="3"/>
      <c r="N318" s="3"/>
      <c r="O318" s="3"/>
      <c r="P318" s="3"/>
    </row>
    <row r="319" spans="1:33">
      <c r="A319" s="842"/>
      <c r="B319" s="851">
        <f>IF('Cumulative Budget Request '!L321='Member B'!$L$1,'Cumulative Budget Request '!B321,0)</f>
        <v>0</v>
      </c>
      <c r="C319" s="825"/>
      <c r="D319" s="842"/>
      <c r="E319" s="251">
        <f>IF('Cumulative Budget Request '!$L321='Member B'!$L$1,'Cumulative Budget Request '!E321,0)</f>
        <v>0</v>
      </c>
      <c r="F319" s="251">
        <f>IF('Cumulative Budget Request '!$L321='Member B'!$L$1,'Cumulative Budget Request '!F321,0)</f>
        <v>0</v>
      </c>
      <c r="G319" s="251">
        <f>IF('Cumulative Budget Request '!$L321='Member B'!$L$1,'Cumulative Budget Request '!G321,0)</f>
        <v>0</v>
      </c>
      <c r="H319" s="251">
        <f>IF('Cumulative Budget Request '!$L321='Member B'!$L$1,'Cumulative Budget Request '!H321,0)</f>
        <v>0</v>
      </c>
      <c r="I319" s="251">
        <f>IF('Cumulative Budget Request '!$L321='Member B'!$L$1,'Cumulative Budget Request '!I321,0)</f>
        <v>0</v>
      </c>
      <c r="J319" s="172">
        <f>SUM(E319:I319)</f>
        <v>0</v>
      </c>
      <c r="K319" s="3"/>
      <c r="L319" s="24"/>
      <c r="M319" s="3"/>
      <c r="N319" s="3"/>
      <c r="O319" s="3"/>
      <c r="P319" s="3"/>
    </row>
    <row r="320" spans="1:33" ht="15">
      <c r="A320" s="842"/>
      <c r="B320" s="851">
        <f>IF('Cumulative Budget Request '!L322='Member B'!$L$1,'Cumulative Budget Request '!B322,0)</f>
        <v>0</v>
      </c>
      <c r="C320" s="825"/>
      <c r="D320" s="842"/>
      <c r="E320" s="251">
        <f>IF('Cumulative Budget Request '!$L322='Member B'!$L$1,'Cumulative Budget Request '!E322,0)</f>
        <v>0</v>
      </c>
      <c r="F320" s="251">
        <f>IF('Cumulative Budget Request '!$L322='Member B'!$L$1,'Cumulative Budget Request '!F322,0)</f>
        <v>0</v>
      </c>
      <c r="G320" s="251">
        <f>IF('Cumulative Budget Request '!$L322='Member B'!$L$1,'Cumulative Budget Request '!G322,0)</f>
        <v>0</v>
      </c>
      <c r="H320" s="251">
        <f>IF('Cumulative Budget Request '!$L322='Member B'!$L$1,'Cumulative Budget Request '!H322,0)</f>
        <v>0</v>
      </c>
      <c r="I320" s="251">
        <f>IF('Cumulative Budget Request '!$L322='Member B'!$L$1,'Cumulative Budget Request '!I322,0)</f>
        <v>0</v>
      </c>
      <c r="J320" s="172">
        <f>SUM(E320:I320)</f>
        <v>0</v>
      </c>
      <c r="K320" s="3"/>
      <c r="L320" s="24"/>
      <c r="M320" s="3"/>
      <c r="N320" s="3"/>
      <c r="O320" s="3"/>
      <c r="P320" s="3"/>
      <c r="AA320" s="111"/>
      <c r="AB320" s="111"/>
      <c r="AC320" s="111"/>
      <c r="AD320" s="111"/>
      <c r="AE320" s="111"/>
      <c r="AF320" s="111"/>
      <c r="AG320" s="111"/>
    </row>
    <row r="321" spans="1:34">
      <c r="A321" s="873"/>
      <c r="B321" s="851">
        <f>IF('Cumulative Budget Request '!L323='Member B'!$L$1,'Cumulative Budget Request '!B323,0)</f>
        <v>0</v>
      </c>
      <c r="C321" s="825"/>
      <c r="D321" s="842"/>
      <c r="E321" s="251">
        <f>IF('Cumulative Budget Request '!$L323='Member B'!$L$1,'Cumulative Budget Request '!E323,0)</f>
        <v>0</v>
      </c>
      <c r="F321" s="251">
        <f>IF('Cumulative Budget Request '!$L323='Member B'!$L$1,'Cumulative Budget Request '!F323,0)</f>
        <v>0</v>
      </c>
      <c r="G321" s="251">
        <f>IF('Cumulative Budget Request '!$L323='Member B'!$L$1,'Cumulative Budget Request '!G323,0)</f>
        <v>0</v>
      </c>
      <c r="H321" s="251">
        <f>IF('Cumulative Budget Request '!$L323='Member B'!$L$1,'Cumulative Budget Request '!H323,0)</f>
        <v>0</v>
      </c>
      <c r="I321" s="251">
        <f>IF('Cumulative Budget Request '!$L323='Member B'!$L$1,'Cumulative Budget Request '!I323,0)</f>
        <v>0</v>
      </c>
      <c r="J321" s="172">
        <f>SUM(E321:I321)</f>
        <v>0</v>
      </c>
      <c r="K321" s="3"/>
      <c r="L321" s="24"/>
      <c r="M321" s="3"/>
      <c r="N321" s="3"/>
      <c r="O321" s="3"/>
      <c r="P321" s="3"/>
    </row>
    <row r="322" spans="1:34">
      <c r="A322" s="873"/>
      <c r="B322" s="851">
        <f>IF('Cumulative Budget Request '!L324='Member B'!$L$1,'Cumulative Budget Request '!B324,0)</f>
        <v>0</v>
      </c>
      <c r="C322" s="825"/>
      <c r="D322" s="842"/>
      <c r="E322" s="251">
        <f>IF('Cumulative Budget Request '!$L324='Member B'!$L$1,'Cumulative Budget Request '!E324,0)</f>
        <v>0</v>
      </c>
      <c r="F322" s="251">
        <f>IF('Cumulative Budget Request '!$L324='Member B'!$L$1,'Cumulative Budget Request '!F324,0)</f>
        <v>0</v>
      </c>
      <c r="G322" s="251">
        <f>IF('Cumulative Budget Request '!$L324='Member B'!$L$1,'Cumulative Budget Request '!G324,0)</f>
        <v>0</v>
      </c>
      <c r="H322" s="251">
        <f>IF('Cumulative Budget Request '!$L324='Member B'!$L$1,'Cumulative Budget Request '!H324,0)</f>
        <v>0</v>
      </c>
      <c r="I322" s="251">
        <f>IF('Cumulative Budget Request '!$L324='Member B'!$L$1,'Cumulative Budget Request '!I324,0)</f>
        <v>0</v>
      </c>
      <c r="J322" s="172">
        <f t="shared" ref="J322" si="85">SUM(E322:I322)</f>
        <v>0</v>
      </c>
      <c r="K322" s="3"/>
      <c r="L322" s="24"/>
      <c r="M322" s="3"/>
      <c r="N322" s="3"/>
      <c r="O322" s="3"/>
      <c r="P322" s="3"/>
    </row>
    <row r="323" spans="1:34" ht="15">
      <c r="A323" s="876"/>
      <c r="B323" s="871" t="s">
        <v>378</v>
      </c>
      <c r="C323" s="871"/>
      <c r="D323" s="871"/>
      <c r="E323" s="173">
        <f>SUM(E306:E322)</f>
        <v>0</v>
      </c>
      <c r="F323" s="173">
        <f t="shared" ref="F323:I323" si="86">SUM(F306:F322)</f>
        <v>0</v>
      </c>
      <c r="G323" s="173">
        <f t="shared" si="86"/>
        <v>0</v>
      </c>
      <c r="H323" s="173">
        <f t="shared" si="86"/>
        <v>0</v>
      </c>
      <c r="I323" s="173">
        <f t="shared" si="86"/>
        <v>0</v>
      </c>
      <c r="J323" s="174">
        <f>SUM(J306:J322)</f>
        <v>0</v>
      </c>
      <c r="K323" s="30"/>
      <c r="L323" s="3"/>
      <c r="M323" s="88"/>
      <c r="N323" s="88"/>
      <c r="O323" s="88"/>
      <c r="P323" s="88"/>
      <c r="Q323" s="88"/>
      <c r="R323" s="88"/>
      <c r="S323" s="88"/>
      <c r="AH323" s="111"/>
    </row>
    <row r="324" spans="1:34">
      <c r="A324" s="863"/>
      <c r="B324" s="864"/>
      <c r="C324" s="864"/>
      <c r="D324" s="864"/>
      <c r="E324" s="29"/>
      <c r="F324" s="29"/>
      <c r="G324" s="30"/>
      <c r="H324" s="30"/>
      <c r="I324" s="30"/>
      <c r="J324" s="99"/>
      <c r="M324" s="89"/>
    </row>
    <row r="325" spans="1:34" ht="13.8" customHeight="1">
      <c r="A325" s="865" t="s">
        <v>77</v>
      </c>
      <c r="B325" s="842"/>
      <c r="C325" s="877"/>
      <c r="D325" s="842"/>
      <c r="F325"/>
      <c r="J325" s="33"/>
      <c r="M325" s="1"/>
      <c r="N325" s="1"/>
      <c r="O325" s="331"/>
      <c r="P325" s="331"/>
    </row>
    <row r="326" spans="1:34">
      <c r="A326" s="851"/>
      <c r="B326" s="878">
        <f>IF('Cumulative Budget Request '!L328='Member B'!$L$1,'Cumulative Budget Request '!B328,0)</f>
        <v>0</v>
      </c>
      <c r="C326" s="825" t="str">
        <f>'Cumulative Budget Request '!C328</f>
        <v xml:space="preserve"> </v>
      </c>
      <c r="D326" s="842"/>
      <c r="E326" s="251">
        <f>IF('Cumulative Budget Request '!$L328='Member B'!$L$1,'Cumulative Budget Request '!E328,0)</f>
        <v>0</v>
      </c>
      <c r="F326" s="251">
        <f>IF('Cumulative Budget Request '!$L328='Member B'!$L$1,'Cumulative Budget Request '!F328,0)</f>
        <v>0</v>
      </c>
      <c r="G326" s="251">
        <f>IF('Cumulative Budget Request '!$L328='Member B'!$L$1,'Cumulative Budget Request '!G328,0)</f>
        <v>0</v>
      </c>
      <c r="H326" s="251">
        <f>IF('Cumulative Budget Request '!$L328='Member B'!$L$1,'Cumulative Budget Request '!H328,0)</f>
        <v>0</v>
      </c>
      <c r="I326" s="251">
        <f>IF('Cumulative Budget Request '!$L328='Member B'!$L$1,'Cumulative Budget Request '!I328,0)</f>
        <v>0</v>
      </c>
      <c r="J326" s="172">
        <f>SUM(E326:I326)</f>
        <v>0</v>
      </c>
      <c r="M326" s="1"/>
      <c r="N326" s="1"/>
      <c r="O326" s="331"/>
      <c r="P326" s="331"/>
    </row>
    <row r="327" spans="1:34">
      <c r="A327" s="851"/>
      <c r="B327" s="878">
        <f>IF('Cumulative Budget Request '!L329='Member B'!$L$1,'Cumulative Budget Request '!B329,0)</f>
        <v>0</v>
      </c>
      <c r="C327" s="825" t="str">
        <f>'Cumulative Budget Request '!C329</f>
        <v xml:space="preserve"> </v>
      </c>
      <c r="D327" s="842"/>
      <c r="E327" s="251"/>
      <c r="F327" s="251"/>
      <c r="G327" s="251"/>
      <c r="H327" s="251"/>
      <c r="I327" s="251"/>
      <c r="J327" s="172"/>
      <c r="M327" s="89"/>
    </row>
    <row r="328" spans="1:34">
      <c r="A328" s="851"/>
      <c r="B328" s="874"/>
      <c r="C328" s="851">
        <f>IF('Cumulative Budget Request '!$L330='Member B'!$L$1,'Cumulative Budget Request '!C330,0)</f>
        <v>0</v>
      </c>
      <c r="D328" s="842"/>
      <c r="E328" s="251">
        <f>IF('Cumulative Budget Request '!$L330='Member B'!$L$1,'Cumulative Budget Request '!E330,0)</f>
        <v>0</v>
      </c>
      <c r="F328" s="251">
        <f>IF('Cumulative Budget Request '!$L330='Member B'!$L$1,'Cumulative Budget Request '!F330,0)</f>
        <v>0</v>
      </c>
      <c r="G328" s="251">
        <f>IF('Cumulative Budget Request '!$L330='Member B'!$L$1,'Cumulative Budget Request '!G330,0)</f>
        <v>0</v>
      </c>
      <c r="H328" s="251">
        <f>IF('Cumulative Budget Request '!$L330='Member B'!$L$1,'Cumulative Budget Request '!H330,0)</f>
        <v>0</v>
      </c>
      <c r="I328" s="251">
        <f>IF('Cumulative Budget Request '!$L330='Member B'!$L$1,'Cumulative Budget Request '!I330,0)</f>
        <v>0</v>
      </c>
      <c r="J328" s="172">
        <f>SUM(E328:I328)</f>
        <v>0</v>
      </c>
      <c r="M328" s="89"/>
    </row>
    <row r="329" spans="1:34">
      <c r="A329" s="851"/>
      <c r="B329" s="874"/>
      <c r="C329" s="851">
        <f>IF('Cumulative Budget Request '!$L331='Member B'!$L$1,'Cumulative Budget Request '!C331,0)</f>
        <v>0</v>
      </c>
      <c r="D329" s="842"/>
      <c r="E329" s="251">
        <f>IF('Cumulative Budget Request '!$L331='Member B'!$L$1,'Cumulative Budget Request '!E331,0)</f>
        <v>0</v>
      </c>
      <c r="F329" s="251">
        <f>IF('Cumulative Budget Request '!$L331='Member B'!$L$1,'Cumulative Budget Request '!F331,0)</f>
        <v>0</v>
      </c>
      <c r="G329" s="251">
        <f>IF('Cumulative Budget Request '!$L331='Member B'!$L$1,'Cumulative Budget Request '!G331,0)</f>
        <v>0</v>
      </c>
      <c r="H329" s="251">
        <f>IF('Cumulative Budget Request '!$L331='Member B'!$L$1,'Cumulative Budget Request '!H331,0)</f>
        <v>0</v>
      </c>
      <c r="I329" s="251">
        <f>IF('Cumulative Budget Request '!$L331='Member B'!$L$1,'Cumulative Budget Request '!I331,0)</f>
        <v>0</v>
      </c>
      <c r="J329" s="172">
        <f t="shared" ref="J329:J339" si="87">SUM(E329:I329)</f>
        <v>0</v>
      </c>
      <c r="M329" s="89"/>
    </row>
    <row r="330" spans="1:34">
      <c r="A330" s="851"/>
      <c r="B330" s="874"/>
      <c r="C330" s="851">
        <f>IF('Cumulative Budget Request '!$L332='Member B'!$L$1,'Cumulative Budget Request '!C332,0)</f>
        <v>0</v>
      </c>
      <c r="D330" s="842"/>
      <c r="E330" s="251">
        <f>IF('Cumulative Budget Request '!$L332='Member B'!$L$1,'Cumulative Budget Request '!E332,0)</f>
        <v>0</v>
      </c>
      <c r="F330" s="251">
        <f>IF('Cumulative Budget Request '!$L332='Member B'!$L$1,'Cumulative Budget Request '!F332,0)</f>
        <v>0</v>
      </c>
      <c r="G330" s="251">
        <f>IF('Cumulative Budget Request '!$L332='Member B'!$L$1,'Cumulative Budget Request '!G332,0)</f>
        <v>0</v>
      </c>
      <c r="H330" s="251">
        <f>IF('Cumulative Budget Request '!$L332='Member B'!$L$1,'Cumulative Budget Request '!H332,0)</f>
        <v>0</v>
      </c>
      <c r="I330" s="251">
        <f>IF('Cumulative Budget Request '!$L332='Member B'!$L$1,'Cumulative Budget Request '!I332,0)</f>
        <v>0</v>
      </c>
      <c r="J330" s="172">
        <f t="shared" si="87"/>
        <v>0</v>
      </c>
      <c r="M330" s="89"/>
    </row>
    <row r="331" spans="1:34">
      <c r="A331" s="851"/>
      <c r="B331" s="878">
        <f>IF('Cumulative Budget Request '!L333='Member B'!$L$1,'Cumulative Budget Request '!B333,0)</f>
        <v>0</v>
      </c>
      <c r="C331" s="825" t="str">
        <f>'Cumulative Budget Request '!C333</f>
        <v xml:space="preserve"> </v>
      </c>
      <c r="D331" s="842"/>
      <c r="E331" s="251"/>
      <c r="F331" s="251"/>
      <c r="G331" s="251"/>
      <c r="H331" s="251"/>
      <c r="I331" s="251"/>
      <c r="J331" s="172"/>
    </row>
    <row r="332" spans="1:34">
      <c r="A332" s="851"/>
      <c r="B332" s="874"/>
      <c r="C332" s="851">
        <f>IF('Cumulative Budget Request '!$L334='Member B'!$L$1,'Cumulative Budget Request '!C334,0)</f>
        <v>0</v>
      </c>
      <c r="D332" s="842"/>
      <c r="E332" s="251">
        <f>IF('Cumulative Budget Request '!$L334='Member B'!$L$1,'Cumulative Budget Request '!E334,0)</f>
        <v>0</v>
      </c>
      <c r="F332" s="251">
        <f>IF('Cumulative Budget Request '!$L334='Member B'!$L$1,'Cumulative Budget Request '!F334,0)</f>
        <v>0</v>
      </c>
      <c r="G332" s="251">
        <f>IF('Cumulative Budget Request '!$L334='Member B'!$L$1,'Cumulative Budget Request '!G334,0)</f>
        <v>0</v>
      </c>
      <c r="H332" s="251">
        <f>IF('Cumulative Budget Request '!$L334='Member B'!$L$1,'Cumulative Budget Request '!H334,0)</f>
        <v>0</v>
      </c>
      <c r="I332" s="251">
        <f>IF('Cumulative Budget Request '!$L334='Member B'!$L$1,'Cumulative Budget Request '!I334,0)</f>
        <v>0</v>
      </c>
      <c r="J332" s="172">
        <f t="shared" si="87"/>
        <v>0</v>
      </c>
      <c r="M332" s="3"/>
    </row>
    <row r="333" spans="1:34">
      <c r="A333" s="851"/>
      <c r="B333" s="874"/>
      <c r="C333" s="851">
        <f>IF('Cumulative Budget Request '!$L335='Member B'!$L$1,'Cumulative Budget Request '!C335,0)</f>
        <v>0</v>
      </c>
      <c r="D333" s="842"/>
      <c r="E333" s="251">
        <f>IF('Cumulative Budget Request '!$L335='Member B'!$L$1,'Cumulative Budget Request '!E335,0)</f>
        <v>0</v>
      </c>
      <c r="F333" s="251">
        <f>IF('Cumulative Budget Request '!$L335='Member B'!$L$1,'Cumulative Budget Request '!F335,0)</f>
        <v>0</v>
      </c>
      <c r="G333" s="251">
        <f>IF('Cumulative Budget Request '!$L335='Member B'!$L$1,'Cumulative Budget Request '!G335,0)</f>
        <v>0</v>
      </c>
      <c r="H333" s="251">
        <f>IF('Cumulative Budget Request '!$L335='Member B'!$L$1,'Cumulative Budget Request '!H335,0)</f>
        <v>0</v>
      </c>
      <c r="I333" s="251">
        <f>IF('Cumulative Budget Request '!$L335='Member B'!$L$1,'Cumulative Budget Request '!I335,0)</f>
        <v>0</v>
      </c>
      <c r="J333" s="172">
        <f t="shared" si="87"/>
        <v>0</v>
      </c>
      <c r="M333" s="3"/>
    </row>
    <row r="334" spans="1:34">
      <c r="A334" s="851"/>
      <c r="B334" s="878">
        <f>IF('Cumulative Budget Request '!L336='Member B'!$L$1,'Cumulative Budget Request '!B336,0)</f>
        <v>0</v>
      </c>
      <c r="C334" s="825"/>
      <c r="D334" s="842"/>
      <c r="E334" s="251">
        <f>IF('Cumulative Budget Request '!$L336='Member B'!$L$1,'Cumulative Budget Request '!E336,0)</f>
        <v>0</v>
      </c>
      <c r="F334" s="251">
        <f>IF('Cumulative Budget Request '!$L336='Member B'!$L$1,'Cumulative Budget Request '!F336,0)</f>
        <v>0</v>
      </c>
      <c r="G334" s="251">
        <f>IF('Cumulative Budget Request '!$L336='Member B'!$L$1,'Cumulative Budget Request '!G336,0)</f>
        <v>0</v>
      </c>
      <c r="H334" s="251">
        <f>IF('Cumulative Budget Request '!$L336='Member B'!$L$1,'Cumulative Budget Request '!H336,0)</f>
        <v>0</v>
      </c>
      <c r="I334" s="251">
        <f>IF('Cumulative Budget Request '!$L336='Member B'!$L$1,'Cumulative Budget Request '!I336,0)</f>
        <v>0</v>
      </c>
      <c r="J334" s="172">
        <f t="shared" si="87"/>
        <v>0</v>
      </c>
      <c r="K334" s="3"/>
      <c r="L334" s="3"/>
    </row>
    <row r="335" spans="1:34">
      <c r="A335" s="851"/>
      <c r="B335" s="878">
        <f>IF('Cumulative Budget Request '!L337='Member B'!$L$1,'Cumulative Budget Request '!B337,0)</f>
        <v>0</v>
      </c>
      <c r="C335" s="825"/>
      <c r="D335" s="842"/>
      <c r="E335" s="251">
        <f>IF('Cumulative Budget Request '!$L337='Member B'!$L$1,'Cumulative Budget Request '!E337,0)</f>
        <v>0</v>
      </c>
      <c r="F335" s="251">
        <f>IF('Cumulative Budget Request '!$L337='Member B'!$L$1,'Cumulative Budget Request '!F337,0)</f>
        <v>0</v>
      </c>
      <c r="G335" s="251">
        <f>IF('Cumulative Budget Request '!$L337='Member B'!$L$1,'Cumulative Budget Request '!G337,0)</f>
        <v>0</v>
      </c>
      <c r="H335" s="251">
        <f>IF('Cumulative Budget Request '!$L337='Member B'!$L$1,'Cumulative Budget Request '!H337,0)</f>
        <v>0</v>
      </c>
      <c r="I335" s="251">
        <f>IF('Cumulative Budget Request '!$L337='Member B'!$L$1,'Cumulative Budget Request '!I337,0)</f>
        <v>0</v>
      </c>
      <c r="J335" s="172">
        <f t="shared" si="87"/>
        <v>0</v>
      </c>
      <c r="K335" s="3"/>
      <c r="L335" s="3"/>
    </row>
    <row r="336" spans="1:34">
      <c r="A336" s="851"/>
      <c r="B336" s="878">
        <f>IF('Cumulative Budget Request '!L338='Member B'!$L$1,'Cumulative Budget Request '!B338,0)</f>
        <v>0</v>
      </c>
      <c r="C336" s="825"/>
      <c r="D336" s="842"/>
      <c r="E336" s="251">
        <f>IF('Cumulative Budget Request '!$L338='Member B'!$L$1,'Cumulative Budget Request '!E338,0)</f>
        <v>0</v>
      </c>
      <c r="F336" s="251">
        <f>IF('Cumulative Budget Request '!$L338='Member B'!$L$1,'Cumulative Budget Request '!F338,0)</f>
        <v>0</v>
      </c>
      <c r="G336" s="251">
        <f>IF('Cumulative Budget Request '!$L338='Member B'!$L$1,'Cumulative Budget Request '!G338,0)</f>
        <v>0</v>
      </c>
      <c r="H336" s="251">
        <f>IF('Cumulative Budget Request '!$L338='Member B'!$L$1,'Cumulative Budget Request '!H338,0)</f>
        <v>0</v>
      </c>
      <c r="I336" s="251">
        <f>IF('Cumulative Budget Request '!$L338='Member B'!$L$1,'Cumulative Budget Request '!I338,0)</f>
        <v>0</v>
      </c>
      <c r="J336" s="172">
        <f t="shared" si="87"/>
        <v>0</v>
      </c>
      <c r="K336" s="3"/>
      <c r="L336" s="3"/>
    </row>
    <row r="337" spans="1:45">
      <c r="A337" s="851"/>
      <c r="B337" s="878">
        <f>IF('Cumulative Budget Request '!L339='Member B'!$L$1,'Cumulative Budget Request '!B339,0)</f>
        <v>0</v>
      </c>
      <c r="C337" s="825"/>
      <c r="D337" s="842"/>
      <c r="E337" s="251">
        <f>IF('Cumulative Budget Request '!$L339='Member B'!$L$1,'Cumulative Budget Request '!E339,0)</f>
        <v>0</v>
      </c>
      <c r="F337" s="251">
        <f>IF('Cumulative Budget Request '!$L339='Member B'!$L$1,'Cumulative Budget Request '!F339,0)</f>
        <v>0</v>
      </c>
      <c r="G337" s="251">
        <f>IF('Cumulative Budget Request '!$L339='Member B'!$L$1,'Cumulative Budget Request '!G339,0)</f>
        <v>0</v>
      </c>
      <c r="H337" s="251">
        <f>IF('Cumulative Budget Request '!$L339='Member B'!$L$1,'Cumulative Budget Request '!H339,0)</f>
        <v>0</v>
      </c>
      <c r="I337" s="251">
        <f>IF('Cumulative Budget Request '!$L339='Member B'!$L$1,'Cumulative Budget Request '!I339,0)</f>
        <v>0</v>
      </c>
      <c r="J337" s="172">
        <f t="shared" si="87"/>
        <v>0</v>
      </c>
      <c r="K337" s="3"/>
      <c r="L337" s="3"/>
    </row>
    <row r="338" spans="1:45">
      <c r="A338" s="851"/>
      <c r="B338" s="878">
        <f>IF('Cumulative Budget Request '!L340='Member B'!$L$1,'Cumulative Budget Request '!B340,0)</f>
        <v>0</v>
      </c>
      <c r="C338" s="825"/>
      <c r="D338" s="842"/>
      <c r="E338" s="251">
        <f>IF('Cumulative Budget Request '!$L340='Member B'!$L$1,'Cumulative Budget Request '!E340,0)</f>
        <v>0</v>
      </c>
      <c r="F338" s="251">
        <f>IF('Cumulative Budget Request '!$L340='Member B'!$L$1,'Cumulative Budget Request '!F340,0)</f>
        <v>0</v>
      </c>
      <c r="G338" s="251">
        <f>IF('Cumulative Budget Request '!$L340='Member B'!$L$1,'Cumulative Budget Request '!G340,0)</f>
        <v>0</v>
      </c>
      <c r="H338" s="251">
        <f>IF('Cumulative Budget Request '!$L340='Member B'!$L$1,'Cumulative Budget Request '!H340,0)</f>
        <v>0</v>
      </c>
      <c r="I338" s="251">
        <f>IF('Cumulative Budget Request '!$L340='Member B'!$L$1,'Cumulative Budget Request '!I340,0)</f>
        <v>0</v>
      </c>
      <c r="J338" s="172">
        <f t="shared" si="87"/>
        <v>0</v>
      </c>
      <c r="K338" s="3"/>
      <c r="L338" s="3"/>
    </row>
    <row r="339" spans="1:45">
      <c r="A339" s="851"/>
      <c r="B339" s="878">
        <f>IF('Cumulative Budget Request '!L341='Member B'!$L$1,'Cumulative Budget Request '!B341,0)</f>
        <v>0</v>
      </c>
      <c r="C339" s="825"/>
      <c r="D339" s="842"/>
      <c r="E339" s="251">
        <f>IF('Cumulative Budget Request '!$L341='Member B'!$L$1,'Cumulative Budget Request '!E341,0)</f>
        <v>0</v>
      </c>
      <c r="F339" s="251">
        <f>IF('Cumulative Budget Request '!$L341='Member B'!$L$1,'Cumulative Budget Request '!F341,0)</f>
        <v>0</v>
      </c>
      <c r="G339" s="251">
        <f>IF('Cumulative Budget Request '!$L341='Member B'!$L$1,'Cumulative Budget Request '!G341,0)</f>
        <v>0</v>
      </c>
      <c r="H339" s="251">
        <f>IF('Cumulative Budget Request '!$L341='Member B'!$L$1,'Cumulative Budget Request '!H341,0)</f>
        <v>0</v>
      </c>
      <c r="I339" s="251">
        <f>IF('Cumulative Budget Request '!$L341='Member B'!$L$1,'Cumulative Budget Request '!I341,0)</f>
        <v>0</v>
      </c>
      <c r="J339" s="172">
        <f t="shared" si="87"/>
        <v>0</v>
      </c>
      <c r="K339" s="3"/>
      <c r="L339" s="3"/>
    </row>
    <row r="340" spans="1:45" ht="12.75" customHeight="1">
      <c r="A340" s="842"/>
      <c r="B340" s="792"/>
      <c r="C340" s="842"/>
      <c r="D340" s="879" t="s">
        <v>173</v>
      </c>
      <c r="E340" s="135">
        <f>IF('Cumulative Budget Request '!$L342='Member B'!$L$1,'Cumulative Budget Request '!E342,0)</f>
        <v>0</v>
      </c>
      <c r="F340" s="135">
        <f>IF('Cumulative Budget Request '!$L342='Member B'!$L$1,'Cumulative Budget Request '!F342,0)</f>
        <v>0</v>
      </c>
      <c r="G340" s="135">
        <f>IF('Cumulative Budget Request '!$L342='Member B'!$L$1,'Cumulative Budget Request '!G342,0)</f>
        <v>0</v>
      </c>
      <c r="H340" s="135">
        <f>IF('Cumulative Budget Request '!$L342='Member B'!$L$1,'Cumulative Budget Request '!H342,0)</f>
        <v>0</v>
      </c>
      <c r="I340" s="135">
        <f>IF('Cumulative Budget Request '!$L342='Member B'!$L$1,'Cumulative Budget Request '!I342,0)</f>
        <v>0</v>
      </c>
      <c r="J340" s="125"/>
      <c r="K340" s="17"/>
      <c r="L340" s="17"/>
    </row>
    <row r="341" spans="1:45">
      <c r="A341" s="105"/>
      <c r="B341" s="614" t="s">
        <v>71</v>
      </c>
      <c r="C341" s="614"/>
      <c r="D341" s="614"/>
      <c r="E341" s="173">
        <f>SUM(E326:E339)</f>
        <v>0</v>
      </c>
      <c r="F341" s="173">
        <f t="shared" ref="F341:I341" si="88">SUM(F326:F339)</f>
        <v>0</v>
      </c>
      <c r="G341" s="173">
        <f t="shared" si="88"/>
        <v>0</v>
      </c>
      <c r="H341" s="173">
        <f t="shared" si="88"/>
        <v>0</v>
      </c>
      <c r="I341" s="173">
        <f t="shared" si="88"/>
        <v>0</v>
      </c>
      <c r="J341" s="174">
        <f>SUM(J326:J339)</f>
        <v>0</v>
      </c>
      <c r="K341" s="17"/>
      <c r="L341" s="17"/>
    </row>
    <row r="342" spans="1:45">
      <c r="A342" s="6"/>
      <c r="B342" s="10"/>
      <c r="E342" s="17"/>
      <c r="F342" s="17"/>
      <c r="G342" s="17"/>
      <c r="H342" s="17"/>
      <c r="I342" s="17"/>
      <c r="J342" s="26"/>
      <c r="K342" s="17"/>
      <c r="L342" s="17"/>
    </row>
    <row r="343" spans="1:45">
      <c r="A343" s="31" t="s">
        <v>310</v>
      </c>
      <c r="G343" s="17"/>
      <c r="H343" s="17"/>
      <c r="I343" s="17"/>
      <c r="J343" s="26"/>
      <c r="K343" s="17"/>
      <c r="L343" s="17"/>
      <c r="M343" s="618" t="s">
        <v>163</v>
      </c>
      <c r="N343" s="618"/>
      <c r="O343" s="618"/>
      <c r="P343" s="618"/>
      <c r="Q343" s="618"/>
      <c r="R343" s="618"/>
      <c r="S343" s="618"/>
    </row>
    <row r="344" spans="1:45">
      <c r="A344" s="92" t="s">
        <v>61</v>
      </c>
      <c r="B344" s="92" t="s">
        <v>62</v>
      </c>
      <c r="C344" s="92" t="s">
        <v>81</v>
      </c>
      <c r="D344" s="570"/>
      <c r="E344" s="571"/>
      <c r="G344" s="17"/>
      <c r="H344" s="17"/>
      <c r="I344" s="17"/>
      <c r="J344" s="26"/>
      <c r="K344" s="17"/>
      <c r="L344" s="17"/>
      <c r="M344" s="618"/>
      <c r="N344" s="618"/>
      <c r="O344" s="618"/>
      <c r="P344" s="618"/>
      <c r="Q344" s="618"/>
      <c r="R344" s="618"/>
      <c r="S344" s="618"/>
    </row>
    <row r="345" spans="1:45">
      <c r="A345" s="792">
        <f>A121</f>
        <v>0</v>
      </c>
      <c r="B345" s="793">
        <f>B121</f>
        <v>0</v>
      </c>
      <c r="C345" s="793">
        <f>C121</f>
        <v>0</v>
      </c>
      <c r="E345" s="251">
        <f>IF('Cumulative Budget Request '!$L347='Member B'!$L$1,'Cumulative Budget Request '!E347,0)</f>
        <v>0</v>
      </c>
      <c r="F345" s="251">
        <f>IF('Cumulative Budget Request '!$L347='Member B'!$L$1,'Cumulative Budget Request '!F347,0)</f>
        <v>0</v>
      </c>
      <c r="G345" s="251">
        <f>IF('Cumulative Budget Request '!$L347='Member B'!$L$1,'Cumulative Budget Request '!G347,0)</f>
        <v>0</v>
      </c>
      <c r="H345" s="251">
        <f>IF('Cumulative Budget Request '!$L347='Member B'!$L$1,'Cumulative Budget Request '!H347,0)</f>
        <v>0</v>
      </c>
      <c r="I345" s="251">
        <f>IF('Cumulative Budget Request '!$L347='Member B'!$L$1,'Cumulative Budget Request '!I347,0)</f>
        <v>0</v>
      </c>
      <c r="J345" s="172">
        <f>SUM(E345:I345)</f>
        <v>0</v>
      </c>
      <c r="K345" s="17"/>
      <c r="L345" s="17"/>
      <c r="M345" s="123" t="s">
        <v>176</v>
      </c>
      <c r="N345" s="239"/>
      <c r="O345" s="239"/>
      <c r="P345" s="239"/>
      <c r="Q345" s="239"/>
      <c r="R345" s="239"/>
      <c r="S345" s="128"/>
    </row>
    <row r="346" spans="1:45" ht="12.75" customHeight="1">
      <c r="A346" s="792">
        <f>A128</f>
        <v>0</v>
      </c>
      <c r="B346" s="793">
        <f>B129</f>
        <v>0</v>
      </c>
      <c r="C346" s="793">
        <f>C129</f>
        <v>0</v>
      </c>
      <c r="E346" s="251">
        <f>IF('Cumulative Budget Request '!$L348='Member B'!$L$1,'Cumulative Budget Request '!E348,0)</f>
        <v>0</v>
      </c>
      <c r="F346" s="251">
        <f>IF('Cumulative Budget Request '!$L348='Member B'!$L$1,'Cumulative Budget Request '!F348,0)</f>
        <v>0</v>
      </c>
      <c r="G346" s="251">
        <f>IF('Cumulative Budget Request '!$L348='Member B'!$L$1,'Cumulative Budget Request '!G348,0)</f>
        <v>0</v>
      </c>
      <c r="H346" s="251">
        <f>IF('Cumulative Budget Request '!$L348='Member B'!$L$1,'Cumulative Budget Request '!H348,0)</f>
        <v>0</v>
      </c>
      <c r="I346" s="251">
        <f>IF('Cumulative Budget Request '!$L348='Member B'!$L$1,'Cumulative Budget Request '!I348,0)</f>
        <v>0</v>
      </c>
      <c r="J346" s="172">
        <f>SUM(E346:I346)</f>
        <v>0</v>
      </c>
      <c r="K346" s="3"/>
      <c r="L346" s="3"/>
    </row>
    <row r="347" spans="1:45">
      <c r="A347" s="792">
        <f>A135</f>
        <v>0</v>
      </c>
      <c r="B347" s="793">
        <f>B136</f>
        <v>0</v>
      </c>
      <c r="C347" s="793">
        <f>C136</f>
        <v>0</v>
      </c>
      <c r="E347" s="251">
        <f>IF('Cumulative Budget Request '!$L349='Member B'!$L$1,'Cumulative Budget Request '!E349,0)</f>
        <v>0</v>
      </c>
      <c r="F347" s="251">
        <f>IF('Cumulative Budget Request '!$L349='Member B'!$L$1,'Cumulative Budget Request '!F349,0)</f>
        <v>0</v>
      </c>
      <c r="G347" s="251">
        <f>IF('Cumulative Budget Request '!$L349='Member B'!$L$1,'Cumulative Budget Request '!G349,0)</f>
        <v>0</v>
      </c>
      <c r="H347" s="251">
        <f>IF('Cumulative Budget Request '!$L349='Member B'!$L$1,'Cumulative Budget Request '!H349,0)</f>
        <v>0</v>
      </c>
      <c r="I347" s="251">
        <f>IF('Cumulative Budget Request '!$L349='Member B'!$L$1,'Cumulative Budget Request '!I349,0)</f>
        <v>0</v>
      </c>
      <c r="J347" s="172">
        <f>SUM(E347:I347)</f>
        <v>0</v>
      </c>
      <c r="K347" s="3"/>
      <c r="L347" s="3"/>
    </row>
    <row r="348" spans="1:45">
      <c r="A348" s="792">
        <f>A142</f>
        <v>0</v>
      </c>
      <c r="B348" s="793">
        <f>B143</f>
        <v>0</v>
      </c>
      <c r="C348" s="793">
        <f>C143</f>
        <v>0</v>
      </c>
      <c r="E348" s="251">
        <f>IF('Cumulative Budget Request '!$L350='Member B'!$L$1,'Cumulative Budget Request '!E350,0)</f>
        <v>0</v>
      </c>
      <c r="F348" s="251">
        <f>IF('Cumulative Budget Request '!$L350='Member B'!$L$1,'Cumulative Budget Request '!F350,0)</f>
        <v>0</v>
      </c>
      <c r="G348" s="251">
        <f>IF('Cumulative Budget Request '!$L350='Member B'!$L$1,'Cumulative Budget Request '!G350,0)</f>
        <v>0</v>
      </c>
      <c r="H348" s="251">
        <f>IF('Cumulative Budget Request '!$L350='Member B'!$L$1,'Cumulative Budget Request '!H350,0)</f>
        <v>0</v>
      </c>
      <c r="I348" s="251">
        <f>IF('Cumulative Budget Request '!$L350='Member B'!$L$1,'Cumulative Budget Request '!I350,0)</f>
        <v>0</v>
      </c>
      <c r="J348" s="172">
        <f>SUM(E348:I348)</f>
        <v>0</v>
      </c>
      <c r="K348" s="3"/>
      <c r="L348" s="3"/>
      <c r="M348" s="3"/>
      <c r="N348" s="3"/>
      <c r="O348" s="3"/>
      <c r="P348" s="3"/>
    </row>
    <row r="349" spans="1:45">
      <c r="A349" s="792">
        <f>A149</f>
        <v>0</v>
      </c>
      <c r="B349" s="792">
        <f>B150</f>
        <v>0</v>
      </c>
      <c r="C349" s="793">
        <f>C150</f>
        <v>0</v>
      </c>
      <c r="E349" s="251">
        <f>IF('Cumulative Budget Request '!$L351='Member B'!$L$1,'Cumulative Budget Request '!E351,0)</f>
        <v>0</v>
      </c>
      <c r="F349" s="251">
        <f>IF('Cumulative Budget Request '!$L351='Member B'!$L$1,'Cumulative Budget Request '!F351,0)</f>
        <v>0</v>
      </c>
      <c r="G349" s="251">
        <f>IF('Cumulative Budget Request '!$L351='Member B'!$L$1,'Cumulative Budget Request '!G351,0)</f>
        <v>0</v>
      </c>
      <c r="H349" s="251">
        <f>IF('Cumulative Budget Request '!$L351='Member B'!$L$1,'Cumulative Budget Request '!H351,0)</f>
        <v>0</v>
      </c>
      <c r="I349" s="251">
        <f>IF('Cumulative Budget Request '!$L351='Member B'!$L$1,'Cumulative Budget Request '!I351,0)</f>
        <v>0</v>
      </c>
      <c r="J349" s="172">
        <f>SUM(E349:I349)</f>
        <v>0</v>
      </c>
      <c r="K349" s="3"/>
      <c r="L349" s="3"/>
      <c r="M349" s="3"/>
      <c r="N349" s="3"/>
      <c r="O349" s="3"/>
      <c r="P349" s="3"/>
    </row>
    <row r="350" spans="1:45" s="139" customFormat="1" ht="13.8" customHeight="1">
      <c r="A350" s="112"/>
      <c r="B350" s="616" t="s">
        <v>311</v>
      </c>
      <c r="C350" s="616"/>
      <c r="D350" s="616"/>
      <c r="E350" s="173">
        <f t="shared" ref="E350:J350" si="89">SUM(E345:E349)</f>
        <v>0</v>
      </c>
      <c r="F350" s="173">
        <f t="shared" si="89"/>
        <v>0</v>
      </c>
      <c r="G350" s="173">
        <f t="shared" si="89"/>
        <v>0</v>
      </c>
      <c r="H350" s="173">
        <f t="shared" si="89"/>
        <v>0</v>
      </c>
      <c r="I350" s="173">
        <f t="shared" si="89"/>
        <v>0</v>
      </c>
      <c r="J350" s="174">
        <f t="shared" si="89"/>
        <v>0</v>
      </c>
      <c r="K350" s="138"/>
      <c r="L350" s="138"/>
      <c r="W350"/>
      <c r="X350"/>
      <c r="Y350"/>
      <c r="Z350"/>
      <c r="AA350"/>
      <c r="AB350"/>
      <c r="AC350"/>
      <c r="AD350"/>
      <c r="AE350"/>
      <c r="AF350"/>
      <c r="AG350"/>
      <c r="AH350"/>
      <c r="AI350"/>
      <c r="AJ350"/>
      <c r="AK350"/>
      <c r="AL350"/>
      <c r="AM350"/>
      <c r="AN350"/>
      <c r="AO350"/>
      <c r="AP350"/>
      <c r="AQ350"/>
      <c r="AR350"/>
      <c r="AS350"/>
    </row>
    <row r="351" spans="1:45">
      <c r="A351" s="10"/>
      <c r="B351" s="10"/>
      <c r="C351" s="10"/>
      <c r="D351" s="10"/>
      <c r="E351" s="10"/>
      <c r="F351" s="10"/>
      <c r="G351" s="10"/>
      <c r="H351" s="10"/>
      <c r="I351" s="10"/>
      <c r="J351" s="26"/>
      <c r="K351" s="17"/>
      <c r="L351" s="17"/>
      <c r="W351" s="139"/>
      <c r="X351" s="139"/>
      <c r="Y351" s="139"/>
      <c r="Z351" s="139"/>
      <c r="AP351" s="139"/>
      <c r="AQ351" s="139"/>
      <c r="AR351" s="139"/>
      <c r="AS351" s="139"/>
    </row>
    <row r="352" spans="1:45" ht="19.95" customHeight="1">
      <c r="A352" s="615" t="s">
        <v>11</v>
      </c>
      <c r="B352" s="615"/>
      <c r="C352" s="550"/>
      <c r="D352" s="549"/>
      <c r="E352" s="551">
        <f ca="1">(SUM(E186:E280)+E383)-(SUMIF($A186:$D280,"*Total Trip",E186:E280)+SUMIF($B186:$D280,"*Total Domestic Travel",E186:E280)+SUMIF($B186:$D280,"*Total Foreign Travel",E186:E280)+SUMIF($B186:$D280,"*Total Supplies",E186:E280)+SUMIF($B186:$D280,"Total Publications",E186:E280)+SUMIF($B186:$D280,"*Total Other Costs",E186:E280)+SUMIF($B186:$D280,"*Total Modular Budget Calculation",E186:E280)+SUMIF($D186:$D280,"*# Trips/Yr",E186:E280)+SUMIF($D186:$D280,"*# Persons/Yr",E186:E280)+SUMIF($D186:$D280,"*# Days Per Diem/Yr",E186:E280)+SUMIF($D186:$D280,"*# Days Lodging/Yr",E186:E280)+SUMIF($D186:$D280,"*TOTAL NUMBER PARTICIPANTS PER YEAR",E186:E280))</f>
        <v>0</v>
      </c>
      <c r="F352" s="551">
        <f ca="1">(SUM(F186:F280)+F383)-(SUMIF($A186:$D280,"*Total Trip",F186:F280)+SUMIF($B186:$D280,"*Total Domestic Travel",F186:F280)+SUMIF($B186:$D280,"*Total Foreign Travel",F186:F280)+SUMIF($B186:$D280,"*Total Supplies",F186:F280)+SUMIF($B186:$D280,"Total Publications",F186:F280)+SUMIF($B186:$D280,"*Total Other Costs",F186:F280)+SUMIF($B186:$D280,"*Total Modular Budget Calculation",F186:F280)+SUMIF($D186:$D280,"*# Trips/Yr",F186:F280)+SUMIF($D186:$D280,"*# Persons/Yr",F186:F280)+SUMIF($D186:$D280,"*# Days Per Diem/Yr",F186:F280)+SUMIF($D186:$D280,"*# Days Lodging/Yr",F186:F280)+SUMIF($D186:$D280,"*TOTAL NUMBER PARTICIPANTS PER YEAR",F186:F280))</f>
        <v>0</v>
      </c>
      <c r="G352" s="551">
        <f ca="1">(SUM(G186:G280)+G383)-(SUMIF($A186:$D280,"*Total Trip",G186:G280)+SUMIF($B186:$D280,"*Total Domestic Travel",G186:G280)+SUMIF($B186:$D280,"*Total Foreign Travel",G186:G280)+SUMIF($B186:$D280,"*Total Supplies",G186:G280)+SUMIF($B186:$D280,"Total Publications",G186:G280)+SUMIF($B186:$D280,"*Total Other Costs",G186:G280)+SUMIF($B186:$D280,"*Total Modular Budget Calculation",G186:G280)+SUMIF($D186:$D280,"*# Trips/Yr",G186:G280)+SUMIF($D186:$D280,"*# Persons/Yr",G186:G280)+SUMIF($D186:$D280,"*# Days Per Diem/Yr",G186:G280)+SUMIF($D186:$D280,"*# Days Lodging/Yr",G186:G280)+SUMIF($D186:$D280,"*TOTAL NUMBER PARTICIPANTS PER YEAR",G186:G280))</f>
        <v>0</v>
      </c>
      <c r="H352" s="551">
        <f ca="1">(SUM(H186:H280)+H383)-(SUMIF($A186:$D280,"*Total Trip",H186:H280)+SUMIF($B186:$D280,"*Total Domestic Travel",H186:H280)+SUMIF($B186:$D280,"*Total Foreign Travel",H186:H280)+SUMIF($B186:$D280,"*Total Supplies",H186:H280)+SUMIF($B186:$D280,"Total Publications",H186:H280)+SUMIF($B186:$D280,"*Total Other Costs",H186:H280)+SUMIF($B186:$D280,"*Total Modular Budget Calculation",H186:H280)+SUMIF($D186:$D280,"*# Trips/Yr",H186:H280)+SUMIF($D186:$D280,"*# Persons/Yr",H186:H280)+SUMIF($D186:$D280,"*# Days Per Diem/Yr",H186:H280)+SUMIF($D186:$D280,"*# Days Lodging/Yr",H186:H280)+SUMIF($D186:$D280,"*TOTAL NUMBER PARTICIPANTS PER YEAR",H186:H280))</f>
        <v>0</v>
      </c>
      <c r="I352" s="551">
        <f ca="1">(SUM(I186:I280)+I383)-(SUMIF($A186:$D280,"*Total Trip",I186:I280)+SUMIF($B186:$D280,"*Total Domestic Travel",I186:I280)+SUMIF($B186:$D280,"*Total Foreign Travel",I186:I280)+SUMIF($B186:$D280,"*Total Supplies",I186:I280)+SUMIF($B186:$D280,"Total Publications",I186:I280)+SUMIF($B186:$D280,"*Total Other Costs",I186:I280)+SUMIF($B186:$D280,"*Total Modular Budget Calculation",I186:I280)+SUMIF($D186:$D280,"*# Trips/Yr",I186:I280)+SUMIF($D186:$D280,"*# Persons/Yr",I186:I280)+SUMIF($D186:$D280,"*# Days Per Diem/Yr",I186:I280)+SUMIF($D186:$D280,"*# Days Lodging/Yr",I186:I280)+SUMIF($D186:$D280,"*TOTAL NUMBER PARTICIPANTS PER YEAR",I186:I280))</f>
        <v>0</v>
      </c>
      <c r="J352" s="552">
        <f ca="1">SUM(E352:I352)</f>
        <v>0</v>
      </c>
      <c r="K352" s="21"/>
      <c r="L352" s="17"/>
      <c r="Q352" s="3"/>
      <c r="R352" s="3"/>
      <c r="W352" s="10"/>
      <c r="X352" s="10"/>
      <c r="Y352" s="10"/>
      <c r="Z352" s="10"/>
      <c r="AI352" s="139"/>
      <c r="AJ352" s="139"/>
      <c r="AK352" s="139"/>
      <c r="AL352" s="139"/>
      <c r="AM352" s="139"/>
      <c r="AN352" s="139"/>
      <c r="AO352" s="139"/>
      <c r="AP352" s="10"/>
      <c r="AQ352" s="10"/>
      <c r="AR352" s="10"/>
      <c r="AS352" s="10"/>
    </row>
    <row r="353" spans="1:48" ht="19.95" customHeight="1">
      <c r="A353" s="615" t="s">
        <v>12</v>
      </c>
      <c r="B353" s="615"/>
      <c r="C353" s="553"/>
      <c r="D353" s="554"/>
      <c r="E353" s="555">
        <f ca="1">SUM(E281:E352)-(SUMIF($B274:$D352,"*Total SubRecipient Costs",E274:E352)+SUMIF($B274:$D352,"*Total Other Costs IDC Exempt",E274:E352)+SUMIF($B274:$D352,"Total Tuition &amp; Fees",E274:E352)+SUMIF($B274:$D352,"*Total Participant Support Costs",E274:E352))-E340-E574</f>
        <v>0</v>
      </c>
      <c r="F353" s="555">
        <f t="shared" ref="F353:I353" ca="1" si="90">SUM(F281:F352)-(SUMIF($B274:$D352,"*Total SubRecipient Costs",F274:F352)+SUMIF($B274:$D352,"*Total Other Costs IDC Exempt",F274:F352)+SUMIF($B274:$D352,"Total Tuition &amp; Fees",F274:F352)+SUMIF($B274:$D352,"*Total Participant Support Costs",F274:F352))-F340-F574</f>
        <v>0</v>
      </c>
      <c r="G353" s="555">
        <f t="shared" ca="1" si="90"/>
        <v>0</v>
      </c>
      <c r="H353" s="555">
        <f t="shared" ca="1" si="90"/>
        <v>0</v>
      </c>
      <c r="I353" s="555">
        <f t="shared" ca="1" si="90"/>
        <v>0</v>
      </c>
      <c r="J353" s="552">
        <f ca="1">SUM(E353:I353)</f>
        <v>0</v>
      </c>
      <c r="K353" s="3"/>
      <c r="L353" s="3"/>
    </row>
    <row r="354" spans="1:48" s="146" customFormat="1" ht="13.8" customHeight="1" thickBot="1">
      <c r="A354" s="1" t="s">
        <v>5</v>
      </c>
      <c r="B354"/>
      <c r="C354" s="58" t="s">
        <v>160</v>
      </c>
      <c r="D354" s="58" t="s">
        <v>72</v>
      </c>
      <c r="E354"/>
      <c r="F354" s="4"/>
      <c r="G354" s="17"/>
      <c r="H354" s="17"/>
      <c r="I354" s="17"/>
      <c r="J354" s="26"/>
      <c r="K354" s="145"/>
      <c r="L354" s="145"/>
      <c r="W354"/>
      <c r="X354"/>
      <c r="Y354"/>
      <c r="Z354"/>
      <c r="AA354"/>
      <c r="AB354"/>
      <c r="AC354"/>
      <c r="AD354"/>
      <c r="AE354"/>
      <c r="AF354"/>
      <c r="AG354"/>
      <c r="AH354"/>
      <c r="AI354"/>
      <c r="AJ354"/>
      <c r="AK354"/>
      <c r="AL354"/>
      <c r="AM354"/>
      <c r="AN354"/>
      <c r="AO354"/>
      <c r="AP354"/>
      <c r="AQ354"/>
      <c r="AR354"/>
      <c r="AS354"/>
    </row>
    <row r="355" spans="1:48" ht="13.8" thickBot="1">
      <c r="A355" s="10"/>
      <c r="C355" s="420">
        <f>M355</f>
        <v>5.2630000000000003E-2</v>
      </c>
      <c r="D355" s="136" t="str">
        <f>O355</f>
        <v>TDC</v>
      </c>
      <c r="E355" s="207">
        <f ca="1">IF(O355="MTDC",ROUND(E352*M355,0),IF(O355="TDC",ROUND(E353*M355,0),"ERROR"))</f>
        <v>0</v>
      </c>
      <c r="F355" s="207">
        <f ca="1">IF(O355="MTDC",ROUND(F352*M355,0),IF(O355="TDC",ROUND(F353*M355,0),"ERROR"))</f>
        <v>0</v>
      </c>
      <c r="G355" s="207">
        <f ca="1">IF(O355="MTDC",ROUND(G352*M355,0),IF(O355="TDC",ROUND(G353*M355,0),"ERROR"))</f>
        <v>0</v>
      </c>
      <c r="H355" s="207">
        <f ca="1">IF(O355="MTDC",ROUND(H352*M355,0),IF(O355="TDC",ROUND(H353*M355,0),"ERROR"))</f>
        <v>0</v>
      </c>
      <c r="I355" s="207">
        <f ca="1">IF(O355="MTDC",ROUND(I352*M355,0),IF(O355="TDC",ROUND(I353*M355,0),"ERROR"))</f>
        <v>0</v>
      </c>
      <c r="J355" s="208">
        <f ca="1">SUM(E355:I355)</f>
        <v>0</v>
      </c>
      <c r="M355" s="435">
        <f>'Cumulative Budget Request '!M357</f>
        <v>5.2630000000000003E-2</v>
      </c>
      <c r="N355" s="15" t="s">
        <v>38</v>
      </c>
      <c r="O355" s="147" t="str">
        <f>'Cumulative Budget Request '!O357</f>
        <v>TDC</v>
      </c>
      <c r="P355" s="15"/>
    </row>
    <row r="356" spans="1:48" ht="19.95" customHeight="1">
      <c r="A356" s="550" t="s">
        <v>194</v>
      </c>
      <c r="B356" s="553"/>
      <c r="C356" s="553"/>
      <c r="D356" s="553"/>
      <c r="E356" s="555">
        <f ca="1">SUM(E353:E355)</f>
        <v>0</v>
      </c>
      <c r="F356" s="555">
        <f ca="1">SUM(F353:F355)</f>
        <v>0</v>
      </c>
      <c r="G356" s="555">
        <f ca="1">SUM(G353:G355)</f>
        <v>0</v>
      </c>
      <c r="H356" s="555">
        <f ca="1">SUM(H353:H355)</f>
        <v>0</v>
      </c>
      <c r="I356" s="555">
        <f ca="1">SUM(I353:I355)</f>
        <v>0</v>
      </c>
      <c r="J356" s="552">
        <f ca="1">SUM(E356:I356)</f>
        <v>0</v>
      </c>
    </row>
    <row r="357" spans="1:48">
      <c r="A357" s="137"/>
    </row>
    <row r="358" spans="1:48" ht="15" customHeight="1">
      <c r="A358" s="137"/>
      <c r="K358" s="235"/>
      <c r="L358" s="24"/>
      <c r="M358" s="235"/>
      <c r="N358" s="235"/>
      <c r="O358" s="235"/>
      <c r="P358" s="235"/>
      <c r="Q358" s="235"/>
      <c r="R358" s="235"/>
      <c r="S358" s="235"/>
      <c r="T358" s="235"/>
      <c r="U358" s="235"/>
      <c r="AI358" s="111"/>
      <c r="AJ358" s="111"/>
      <c r="AK358" s="111"/>
      <c r="AL358" s="111"/>
      <c r="AM358" s="111"/>
      <c r="AN358" s="111"/>
      <c r="AO358" s="111"/>
    </row>
    <row r="359" spans="1:48" ht="15">
      <c r="E359" s="21"/>
      <c r="F359" s="17"/>
      <c r="G359" s="21"/>
      <c r="H359" s="21"/>
      <c r="I359" s="21"/>
      <c r="J359" s="21"/>
      <c r="W359" s="58"/>
      <c r="Z359" s="111"/>
      <c r="AP359" s="111"/>
      <c r="AQ359" s="111"/>
      <c r="AR359" s="111"/>
      <c r="AS359" s="111"/>
      <c r="AT359" s="111"/>
      <c r="AU359" s="111"/>
      <c r="AV359" s="111"/>
    </row>
    <row r="360" spans="1:48" ht="16.2" thickBot="1">
      <c r="A360" s="591" t="s">
        <v>166</v>
      </c>
      <c r="B360" s="591"/>
      <c r="C360" s="591"/>
      <c r="D360" s="591"/>
      <c r="E360" s="591"/>
      <c r="F360" s="591"/>
      <c r="G360" s="591"/>
      <c r="H360" s="591"/>
      <c r="I360" s="591"/>
      <c r="J360" s="591"/>
    </row>
    <row r="361" spans="1:48">
      <c r="B361" s="586" t="s">
        <v>151</v>
      </c>
      <c r="C361" s="587"/>
      <c r="D361" s="587"/>
      <c r="E361" s="587"/>
      <c r="F361" s="587"/>
      <c r="G361" s="587"/>
      <c r="H361" s="587"/>
      <c r="I361" s="587"/>
      <c r="J361" s="588"/>
      <c r="M361" s="123" t="s">
        <v>153</v>
      </c>
      <c r="N361" s="124"/>
      <c r="O361" s="124"/>
      <c r="P361" s="124"/>
      <c r="Q361" s="124"/>
      <c r="R361" s="124"/>
      <c r="W361" s="236"/>
    </row>
    <row r="362" spans="1:48">
      <c r="B362" s="589" t="s">
        <v>130</v>
      </c>
      <c r="C362" s="590"/>
      <c r="D362" s="590"/>
      <c r="E362" s="233" t="s">
        <v>31</v>
      </c>
      <c r="F362" s="233" t="s">
        <v>32</v>
      </c>
      <c r="G362" s="246" t="s">
        <v>33</v>
      </c>
      <c r="H362" s="246" t="s">
        <v>34</v>
      </c>
      <c r="I362" s="246" t="s">
        <v>35</v>
      </c>
      <c r="J362" s="234" t="s">
        <v>1</v>
      </c>
      <c r="W362" s="236"/>
    </row>
    <row r="363" spans="1:48">
      <c r="B363" s="638">
        <f>IF('Cumulative Budget Request '!L556='Member B'!$L$1,'Cumulative Budget Request '!B556,0)</f>
        <v>0</v>
      </c>
      <c r="C363" s="639"/>
      <c r="D363" s="639"/>
      <c r="E363" s="270">
        <f>IF('Cumulative Budget Request '!L556='Member B'!$L$1,'Cumulative Budget Request '!E556,0)</f>
        <v>0</v>
      </c>
      <c r="F363" s="270">
        <f>IF('Cumulative Budget Request '!L556='Member B'!$L$1,'Cumulative Budget Request '!F556,0)</f>
        <v>0</v>
      </c>
      <c r="G363" s="270">
        <f>IF('Cumulative Budget Request '!L556='Member B'!$L$1,'Cumulative Budget Request '!G556,0)</f>
        <v>0</v>
      </c>
      <c r="H363" s="270">
        <f>IF('Cumulative Budget Request '!L556='Member B'!$L$1,'Cumulative Budget Request '!H556,0)</f>
        <v>0</v>
      </c>
      <c r="I363" s="270">
        <f>IF('Cumulative Budget Request '!L556='Member B'!$L$1,'Cumulative Budget Request '!I556,0)</f>
        <v>0</v>
      </c>
      <c r="J363" s="363">
        <f>SUM(E363:I363)</f>
        <v>0</v>
      </c>
      <c r="W363" s="236"/>
    </row>
    <row r="364" spans="1:48">
      <c r="B364" s="582">
        <f>IF('Cumulative Budget Request '!L557='Member B'!$L$1,'Cumulative Budget Request '!B557,0)</f>
        <v>0</v>
      </c>
      <c r="C364" s="583"/>
      <c r="D364" s="583"/>
      <c r="E364" s="270">
        <f>IF('Cumulative Budget Request '!L557='Member B'!$L$1,'Cumulative Budget Request '!E557,0)</f>
        <v>0</v>
      </c>
      <c r="F364" s="270">
        <f>IF('Cumulative Budget Request '!L557='Member B'!$L$1,'Cumulative Budget Request '!F557,0)</f>
        <v>0</v>
      </c>
      <c r="G364" s="270">
        <f>IF('Cumulative Budget Request '!L557='Member B'!$L$1,'Cumulative Budget Request '!G557,0)</f>
        <v>0</v>
      </c>
      <c r="H364" s="270">
        <f>IF('Cumulative Budget Request '!L557='Member B'!$L$1,'Cumulative Budget Request '!H557,0)</f>
        <v>0</v>
      </c>
      <c r="I364" s="270">
        <f>IF('Cumulative Budget Request '!L557='Member B'!$L$1,'Cumulative Budget Request '!I557,0)</f>
        <v>0</v>
      </c>
      <c r="J364" s="363">
        <f t="shared" ref="J364:J382" si="91">SUM(E364:I364)</f>
        <v>0</v>
      </c>
      <c r="W364" s="236"/>
    </row>
    <row r="365" spans="1:48">
      <c r="B365" s="582">
        <f>IF('Cumulative Budget Request '!L558='Member B'!$L$1,'Cumulative Budget Request '!B558,0)</f>
        <v>0</v>
      </c>
      <c r="C365" s="583"/>
      <c r="D365" s="583"/>
      <c r="E365" s="270">
        <f>IF('Cumulative Budget Request '!L558='Member B'!$L$1,'Cumulative Budget Request '!E558,0)</f>
        <v>0</v>
      </c>
      <c r="F365" s="270">
        <f>IF('Cumulative Budget Request '!L558='Member B'!$L$1,'Cumulative Budget Request '!F558,0)</f>
        <v>0</v>
      </c>
      <c r="G365" s="270">
        <f>IF('Cumulative Budget Request '!L558='Member B'!$L$1,'Cumulative Budget Request '!G558,0)</f>
        <v>0</v>
      </c>
      <c r="H365" s="270">
        <f>IF('Cumulative Budget Request '!L558='Member B'!$L$1,'Cumulative Budget Request '!H558,0)</f>
        <v>0</v>
      </c>
      <c r="I365" s="270">
        <f>IF('Cumulative Budget Request '!L558='Member B'!$L$1,'Cumulative Budget Request '!I558,0)</f>
        <v>0</v>
      </c>
      <c r="J365" s="363">
        <f t="shared" si="91"/>
        <v>0</v>
      </c>
      <c r="W365" s="236"/>
    </row>
    <row r="366" spans="1:48" hidden="1">
      <c r="B366" s="582">
        <f>IF('Cumulative Budget Request '!L559='Member B'!$L$1,'Cumulative Budget Request '!B559,0)</f>
        <v>0</v>
      </c>
      <c r="C366" s="583"/>
      <c r="D366" s="583"/>
      <c r="E366" s="270">
        <f>IF('Cumulative Budget Request '!L559='Member B'!$L$1,'Cumulative Budget Request '!E559,0)</f>
        <v>0</v>
      </c>
      <c r="F366" s="270">
        <f>IF('Cumulative Budget Request '!L559='Member B'!$L$1,'Cumulative Budget Request '!F559,0)</f>
        <v>0</v>
      </c>
      <c r="G366" s="270">
        <f>IF('Cumulative Budget Request '!L559='Member B'!$L$1,'Cumulative Budget Request '!G559,0)</f>
        <v>0</v>
      </c>
      <c r="H366" s="270">
        <f>IF('Cumulative Budget Request '!L559='Member B'!$L$1,'Cumulative Budget Request '!H559,0)</f>
        <v>0</v>
      </c>
      <c r="I366" s="270">
        <f>IF('Cumulative Budget Request '!L559='Member B'!$L$1,'Cumulative Budget Request '!I559,0)</f>
        <v>0</v>
      </c>
      <c r="J366" s="363">
        <f t="shared" si="91"/>
        <v>0</v>
      </c>
      <c r="W366" s="236"/>
    </row>
    <row r="367" spans="1:48" hidden="1">
      <c r="B367" s="582">
        <f>IF('Cumulative Budget Request '!L560='Member B'!$L$1,'Cumulative Budget Request '!B560,0)</f>
        <v>0</v>
      </c>
      <c r="C367" s="583"/>
      <c r="D367" s="583"/>
      <c r="E367" s="270">
        <f>IF('Cumulative Budget Request '!L560='Member B'!$L$1,'Cumulative Budget Request '!E560,0)</f>
        <v>0</v>
      </c>
      <c r="F367" s="270">
        <f>IF('Cumulative Budget Request '!L560='Member B'!$L$1,'Cumulative Budget Request '!F560,0)</f>
        <v>0</v>
      </c>
      <c r="G367" s="270">
        <f>IF('Cumulative Budget Request '!L560='Member B'!$L$1,'Cumulative Budget Request '!G560,0)</f>
        <v>0</v>
      </c>
      <c r="H367" s="270">
        <f>IF('Cumulative Budget Request '!L560='Member B'!$L$1,'Cumulative Budget Request '!H560,0)</f>
        <v>0</v>
      </c>
      <c r="I367" s="270">
        <f>IF('Cumulative Budget Request '!L560='Member B'!$L$1,'Cumulative Budget Request '!I560,0)</f>
        <v>0</v>
      </c>
      <c r="J367" s="363">
        <f t="shared" si="91"/>
        <v>0</v>
      </c>
      <c r="W367" s="236"/>
    </row>
    <row r="368" spans="1:48" hidden="1">
      <c r="B368" s="582">
        <f>IF('Cumulative Budget Request '!L561='Member B'!$L$1,'Cumulative Budget Request '!B561,0)</f>
        <v>0</v>
      </c>
      <c r="C368" s="583"/>
      <c r="D368" s="583"/>
      <c r="E368" s="270">
        <f>IF('Cumulative Budget Request '!L561='Member B'!$L$1,'Cumulative Budget Request '!E561,0)</f>
        <v>0</v>
      </c>
      <c r="F368" s="270">
        <f>IF('Cumulative Budget Request '!L561='Member B'!$L$1,'Cumulative Budget Request '!F561,0)</f>
        <v>0</v>
      </c>
      <c r="G368" s="270">
        <f>IF('Cumulative Budget Request '!L561='Member B'!$L$1,'Cumulative Budget Request '!G561,0)</f>
        <v>0</v>
      </c>
      <c r="H368" s="270">
        <f>IF('Cumulative Budget Request '!L561='Member B'!$L$1,'Cumulative Budget Request '!H561,0)</f>
        <v>0</v>
      </c>
      <c r="I368" s="270">
        <f>IF('Cumulative Budget Request '!L561='Member B'!$L$1,'Cumulative Budget Request '!I561,0)</f>
        <v>0</v>
      </c>
      <c r="J368" s="363">
        <f t="shared" si="91"/>
        <v>0</v>
      </c>
      <c r="W368" s="236"/>
    </row>
    <row r="369" spans="2:35" hidden="1">
      <c r="B369" s="582">
        <f>IF('Cumulative Budget Request '!L562='Member B'!$L$1,'Cumulative Budget Request '!B562,0)</f>
        <v>0</v>
      </c>
      <c r="C369" s="583"/>
      <c r="D369" s="583"/>
      <c r="E369" s="270">
        <f>IF('Cumulative Budget Request '!L562='Member B'!$L$1,'Cumulative Budget Request '!E562,0)</f>
        <v>0</v>
      </c>
      <c r="F369" s="270">
        <f>IF('Cumulative Budget Request '!L562='Member B'!$L$1,'Cumulative Budget Request '!F562,0)</f>
        <v>0</v>
      </c>
      <c r="G369" s="270">
        <f>IF('Cumulative Budget Request '!L562='Member B'!$L$1,'Cumulative Budget Request '!G562,0)</f>
        <v>0</v>
      </c>
      <c r="H369" s="270">
        <f>IF('Cumulative Budget Request '!L562='Member B'!$L$1,'Cumulative Budget Request '!H562,0)</f>
        <v>0</v>
      </c>
      <c r="I369" s="270">
        <f>IF('Cumulative Budget Request '!L562='Member B'!$L$1,'Cumulative Budget Request '!I562,0)</f>
        <v>0</v>
      </c>
      <c r="J369" s="363">
        <f t="shared" si="91"/>
        <v>0</v>
      </c>
      <c r="W369" s="236"/>
    </row>
    <row r="370" spans="2:35" hidden="1">
      <c r="B370" s="582">
        <f>IF('Cumulative Budget Request '!L563='Member B'!$L$1,'Cumulative Budget Request '!B563,0)</f>
        <v>0</v>
      </c>
      <c r="C370" s="583"/>
      <c r="D370" s="583"/>
      <c r="E370" s="270">
        <f>IF('Cumulative Budget Request '!L563='Member B'!$L$1,'Cumulative Budget Request '!E563,0)</f>
        <v>0</v>
      </c>
      <c r="F370" s="270">
        <f>IF('Cumulative Budget Request '!L563='Member B'!$L$1,'Cumulative Budget Request '!F563,0)</f>
        <v>0</v>
      </c>
      <c r="G370" s="270">
        <f>IF('Cumulative Budget Request '!L563='Member B'!$L$1,'Cumulative Budget Request '!G563,0)</f>
        <v>0</v>
      </c>
      <c r="H370" s="270">
        <f>IF('Cumulative Budget Request '!L563='Member B'!$L$1,'Cumulative Budget Request '!H563,0)</f>
        <v>0</v>
      </c>
      <c r="I370" s="270">
        <f>IF('Cumulative Budget Request '!L563='Member B'!$L$1,'Cumulative Budget Request '!I563,0)</f>
        <v>0</v>
      </c>
      <c r="J370" s="363">
        <f t="shared" si="91"/>
        <v>0</v>
      </c>
      <c r="W370" s="236"/>
    </row>
    <row r="371" spans="2:35" hidden="1">
      <c r="B371" s="582">
        <f>IF('Cumulative Budget Request '!L564='Member B'!$L$1,'Cumulative Budget Request '!B564,0)</f>
        <v>0</v>
      </c>
      <c r="C371" s="583"/>
      <c r="D371" s="583"/>
      <c r="E371" s="270">
        <f>IF('Cumulative Budget Request '!L564='Member B'!$L$1,'Cumulative Budget Request '!E564,0)</f>
        <v>0</v>
      </c>
      <c r="F371" s="270">
        <f>IF('Cumulative Budget Request '!L564='Member B'!$L$1,'Cumulative Budget Request '!F564,0)</f>
        <v>0</v>
      </c>
      <c r="G371" s="270">
        <f>IF('Cumulative Budget Request '!L564='Member B'!$L$1,'Cumulative Budget Request '!G564,0)</f>
        <v>0</v>
      </c>
      <c r="H371" s="270">
        <f>IF('Cumulative Budget Request '!L564='Member B'!$L$1,'Cumulative Budget Request '!H564,0)</f>
        <v>0</v>
      </c>
      <c r="I371" s="270">
        <f>IF('Cumulative Budget Request '!L564='Member B'!$L$1,'Cumulative Budget Request '!I564,0)</f>
        <v>0</v>
      </c>
      <c r="J371" s="363">
        <f t="shared" si="91"/>
        <v>0</v>
      </c>
      <c r="W371" s="236"/>
    </row>
    <row r="372" spans="2:35" hidden="1">
      <c r="B372" s="582">
        <f>IF('Cumulative Budget Request '!L565='Member B'!$L$1,'Cumulative Budget Request '!B565,0)</f>
        <v>0</v>
      </c>
      <c r="C372" s="583"/>
      <c r="D372" s="583"/>
      <c r="E372" s="270">
        <f>IF('Cumulative Budget Request '!L565='Member B'!$L$1,'Cumulative Budget Request '!E565,0)</f>
        <v>0</v>
      </c>
      <c r="F372" s="270">
        <f>IF('Cumulative Budget Request '!L565='Member B'!$L$1,'Cumulative Budget Request '!F565,0)</f>
        <v>0</v>
      </c>
      <c r="G372" s="270">
        <f>IF('Cumulative Budget Request '!L565='Member B'!$L$1,'Cumulative Budget Request '!G565,0)</f>
        <v>0</v>
      </c>
      <c r="H372" s="270">
        <f>IF('Cumulative Budget Request '!L565='Member B'!$L$1,'Cumulative Budget Request '!H565,0)</f>
        <v>0</v>
      </c>
      <c r="I372" s="270">
        <f>IF('Cumulative Budget Request '!L565='Member B'!$L$1,'Cumulative Budget Request '!I565,0)</f>
        <v>0</v>
      </c>
      <c r="J372" s="363">
        <f t="shared" si="91"/>
        <v>0</v>
      </c>
      <c r="W372" s="236"/>
    </row>
    <row r="373" spans="2:35" hidden="1">
      <c r="B373" s="582">
        <f>IF('Cumulative Budget Request '!L566='Member B'!$L$1,'Cumulative Budget Request '!B566,0)</f>
        <v>0</v>
      </c>
      <c r="C373" s="583"/>
      <c r="D373" s="583"/>
      <c r="E373" s="270">
        <f>IF('Cumulative Budget Request '!L566='Member B'!$L$1,'Cumulative Budget Request '!E566,0)</f>
        <v>0</v>
      </c>
      <c r="F373" s="270">
        <f>IF('Cumulative Budget Request '!L566='Member B'!$L$1,'Cumulative Budget Request '!F566,0)</f>
        <v>0</v>
      </c>
      <c r="G373" s="270">
        <f>IF('Cumulative Budget Request '!L566='Member B'!$L$1,'Cumulative Budget Request '!G566,0)</f>
        <v>0</v>
      </c>
      <c r="H373" s="270">
        <f>IF('Cumulative Budget Request '!L566='Member B'!$L$1,'Cumulative Budget Request '!H566,0)</f>
        <v>0</v>
      </c>
      <c r="I373" s="270">
        <f>IF('Cumulative Budget Request '!L566='Member B'!$L$1,'Cumulative Budget Request '!I566,0)</f>
        <v>0</v>
      </c>
      <c r="J373" s="363">
        <f t="shared" si="91"/>
        <v>0</v>
      </c>
      <c r="W373" s="236"/>
    </row>
    <row r="374" spans="2:35" hidden="1">
      <c r="B374" s="582">
        <f>IF('Cumulative Budget Request '!L567='Member B'!$L$1,'Cumulative Budget Request '!B567,0)</f>
        <v>0</v>
      </c>
      <c r="C374" s="583"/>
      <c r="D374" s="583"/>
      <c r="E374" s="270">
        <f>IF('Cumulative Budget Request '!L567='Member B'!$L$1,'Cumulative Budget Request '!E567,0)</f>
        <v>0</v>
      </c>
      <c r="F374" s="270">
        <f>IF('Cumulative Budget Request '!L567='Member B'!$L$1,'Cumulative Budget Request '!F567,0)</f>
        <v>0</v>
      </c>
      <c r="G374" s="270">
        <f>IF('Cumulative Budget Request '!L567='Member B'!$L$1,'Cumulative Budget Request '!G567,0)</f>
        <v>0</v>
      </c>
      <c r="H374" s="270">
        <f>IF('Cumulative Budget Request '!L567='Member B'!$L$1,'Cumulative Budget Request '!H567,0)</f>
        <v>0</v>
      </c>
      <c r="I374" s="270">
        <f>IF('Cumulative Budget Request '!L567='Member B'!$L$1,'Cumulative Budget Request '!I567,0)</f>
        <v>0</v>
      </c>
      <c r="J374" s="363">
        <f t="shared" si="91"/>
        <v>0</v>
      </c>
      <c r="W374" s="236"/>
    </row>
    <row r="375" spans="2:35" hidden="1">
      <c r="B375" s="582">
        <f>IF('Cumulative Budget Request '!L568='Member B'!$L$1,'Cumulative Budget Request '!B568,0)</f>
        <v>0</v>
      </c>
      <c r="C375" s="583"/>
      <c r="D375" s="583"/>
      <c r="E375" s="270">
        <f>IF('Cumulative Budget Request '!L568='Member B'!$L$1,'Cumulative Budget Request '!E568,0)</f>
        <v>0</v>
      </c>
      <c r="F375" s="270">
        <f>IF('Cumulative Budget Request '!L568='Member B'!$L$1,'Cumulative Budget Request '!F568,0)</f>
        <v>0</v>
      </c>
      <c r="G375" s="270">
        <f>IF('Cumulative Budget Request '!L568='Member B'!$L$1,'Cumulative Budget Request '!G568,0)</f>
        <v>0</v>
      </c>
      <c r="H375" s="270">
        <f>IF('Cumulative Budget Request '!L568='Member B'!$L$1,'Cumulative Budget Request '!H568,0)</f>
        <v>0</v>
      </c>
      <c r="I375" s="270">
        <f>IF('Cumulative Budget Request '!L568='Member B'!$L$1,'Cumulative Budget Request '!I568,0)</f>
        <v>0</v>
      </c>
      <c r="J375" s="363">
        <f t="shared" si="91"/>
        <v>0</v>
      </c>
      <c r="W375" s="236"/>
    </row>
    <row r="376" spans="2:35" hidden="1">
      <c r="B376" s="582">
        <f>IF('Cumulative Budget Request '!L569='Member B'!$L$1,'Cumulative Budget Request '!B569,0)</f>
        <v>0</v>
      </c>
      <c r="C376" s="583"/>
      <c r="D376" s="583"/>
      <c r="E376" s="270">
        <f>IF('Cumulative Budget Request '!L569='Member B'!$L$1,'Cumulative Budget Request '!E569,0)</f>
        <v>0</v>
      </c>
      <c r="F376" s="270">
        <f>IF('Cumulative Budget Request '!L569='Member B'!$L$1,'Cumulative Budget Request '!F569,0)</f>
        <v>0</v>
      </c>
      <c r="G376" s="270">
        <f>IF('Cumulative Budget Request '!L569='Member B'!$L$1,'Cumulative Budget Request '!G569,0)</f>
        <v>0</v>
      </c>
      <c r="H376" s="270">
        <f>IF('Cumulative Budget Request '!L569='Member B'!$L$1,'Cumulative Budget Request '!H569,0)</f>
        <v>0</v>
      </c>
      <c r="I376" s="270">
        <f>IF('Cumulative Budget Request '!L569='Member B'!$L$1,'Cumulative Budget Request '!I569,0)</f>
        <v>0</v>
      </c>
      <c r="J376" s="363">
        <f t="shared" si="91"/>
        <v>0</v>
      </c>
      <c r="W376" s="236"/>
    </row>
    <row r="377" spans="2:35" hidden="1">
      <c r="B377" s="582">
        <f>IF('Cumulative Budget Request '!L570='Member B'!$L$1,'Cumulative Budget Request '!B570,0)</f>
        <v>0</v>
      </c>
      <c r="C377" s="583"/>
      <c r="D377" s="583"/>
      <c r="E377" s="270">
        <f>IF('Cumulative Budget Request '!L570='Member B'!$L$1,'Cumulative Budget Request '!E570,0)</f>
        <v>0</v>
      </c>
      <c r="F377" s="270">
        <f>IF('Cumulative Budget Request '!L570='Member B'!$L$1,'Cumulative Budget Request '!F570,0)</f>
        <v>0</v>
      </c>
      <c r="G377" s="270">
        <f>IF('Cumulative Budget Request '!L570='Member B'!$L$1,'Cumulative Budget Request '!G570,0)</f>
        <v>0</v>
      </c>
      <c r="H377" s="270">
        <f>IF('Cumulative Budget Request '!L570='Member B'!$L$1,'Cumulative Budget Request '!H570,0)</f>
        <v>0</v>
      </c>
      <c r="I377" s="270">
        <f>IF('Cumulative Budget Request '!L570='Member B'!$L$1,'Cumulative Budget Request '!I570,0)</f>
        <v>0</v>
      </c>
      <c r="J377" s="363">
        <f t="shared" si="91"/>
        <v>0</v>
      </c>
      <c r="W377" s="236"/>
    </row>
    <row r="378" spans="2:35" hidden="1">
      <c r="B378" s="582">
        <f>IF('Cumulative Budget Request '!L571='Member B'!$L$1,'Cumulative Budget Request '!B571,0)</f>
        <v>0</v>
      </c>
      <c r="C378" s="583"/>
      <c r="D378" s="583"/>
      <c r="E378" s="270">
        <f>IF('Cumulative Budget Request '!L571='Member B'!$L$1,'Cumulative Budget Request '!E571,0)</f>
        <v>0</v>
      </c>
      <c r="F378" s="270">
        <f>IF('Cumulative Budget Request '!L571='Member B'!$L$1,'Cumulative Budget Request '!F571,0)</f>
        <v>0</v>
      </c>
      <c r="G378" s="270">
        <f>IF('Cumulative Budget Request '!L571='Member B'!$L$1,'Cumulative Budget Request '!G571,0)</f>
        <v>0</v>
      </c>
      <c r="H378" s="270">
        <f>IF('Cumulative Budget Request '!L571='Member B'!$L$1,'Cumulative Budget Request '!H571,0)</f>
        <v>0</v>
      </c>
      <c r="I378" s="270">
        <f>IF('Cumulative Budget Request '!L571='Member B'!$L$1,'Cumulative Budget Request '!I571,0)</f>
        <v>0</v>
      </c>
      <c r="J378" s="363">
        <f t="shared" si="91"/>
        <v>0</v>
      </c>
      <c r="W378" s="236"/>
    </row>
    <row r="379" spans="2:35" ht="16.8" hidden="1">
      <c r="B379" s="582">
        <f>IF('Cumulative Budget Request '!L572='Member B'!$L$1,'Cumulative Budget Request '!B572,0)</f>
        <v>0</v>
      </c>
      <c r="C379" s="583"/>
      <c r="D379" s="583"/>
      <c r="E379" s="270">
        <f>IF('Cumulative Budget Request '!L572='Member B'!$L$1,'Cumulative Budget Request '!E572,0)</f>
        <v>0</v>
      </c>
      <c r="F379" s="270">
        <f>IF('Cumulative Budget Request '!L572='Member B'!$L$1,'Cumulative Budget Request '!F572,0)</f>
        <v>0</v>
      </c>
      <c r="G379" s="270">
        <f>IF('Cumulative Budget Request '!L572='Member B'!$L$1,'Cumulative Budget Request '!G572,0)</f>
        <v>0</v>
      </c>
      <c r="H379" s="270">
        <f>IF('Cumulative Budget Request '!L572='Member B'!$L$1,'Cumulative Budget Request '!H572,0)</f>
        <v>0</v>
      </c>
      <c r="I379" s="270">
        <f>IF('Cumulative Budget Request '!L572='Member B'!$L$1,'Cumulative Budget Request '!I572,0)</f>
        <v>0</v>
      </c>
      <c r="J379" s="363">
        <f t="shared" si="91"/>
        <v>0</v>
      </c>
      <c r="W379" s="237"/>
    </row>
    <row r="380" spans="2:35" hidden="1">
      <c r="B380" s="582">
        <f>IF('Cumulative Budget Request '!L573='Member B'!$L$1,'Cumulative Budget Request '!B573,0)</f>
        <v>0</v>
      </c>
      <c r="C380" s="583"/>
      <c r="D380" s="583"/>
      <c r="E380" s="270">
        <f>IF('Cumulative Budget Request '!L573='Member B'!$L$1,'Cumulative Budget Request '!E573,0)</f>
        <v>0</v>
      </c>
      <c r="F380" s="270">
        <f>IF('Cumulative Budget Request '!L573='Member B'!$L$1,'Cumulative Budget Request '!F573,0)</f>
        <v>0</v>
      </c>
      <c r="G380" s="270">
        <f>IF('Cumulative Budget Request '!L573='Member B'!$L$1,'Cumulative Budget Request '!G573,0)</f>
        <v>0</v>
      </c>
      <c r="H380" s="270">
        <f>IF('Cumulative Budget Request '!L573='Member B'!$L$1,'Cumulative Budget Request '!H573,0)</f>
        <v>0</v>
      </c>
      <c r="I380" s="270">
        <f>IF('Cumulative Budget Request '!L573='Member B'!$L$1,'Cumulative Budget Request '!I573,0)</f>
        <v>0</v>
      </c>
      <c r="J380" s="363">
        <f t="shared" si="91"/>
        <v>0</v>
      </c>
      <c r="V380" s="1"/>
      <c r="W380" s="236"/>
    </row>
    <row r="381" spans="2:35" hidden="1">
      <c r="B381" s="582">
        <f>IF('Cumulative Budget Request '!L574='Member B'!$L$1,'Cumulative Budget Request '!B574,0)</f>
        <v>0</v>
      </c>
      <c r="C381" s="583"/>
      <c r="D381" s="583"/>
      <c r="E381" s="270">
        <f>IF('Cumulative Budget Request '!L574='Member B'!$L$1,'Cumulative Budget Request '!E574,0)</f>
        <v>0</v>
      </c>
      <c r="F381" s="270">
        <f>IF('Cumulative Budget Request '!L574='Member B'!$L$1,'Cumulative Budget Request '!F574,0)</f>
        <v>0</v>
      </c>
      <c r="G381" s="270">
        <f>IF('Cumulative Budget Request '!L574='Member B'!$L$1,'Cumulative Budget Request '!G574,0)</f>
        <v>0</v>
      </c>
      <c r="H381" s="270">
        <f>IF('Cumulative Budget Request '!L574='Member B'!$L$1,'Cumulative Budget Request '!H574,0)</f>
        <v>0</v>
      </c>
      <c r="I381" s="270">
        <f>IF('Cumulative Budget Request '!L574='Member B'!$L$1,'Cumulative Budget Request '!I574,0)</f>
        <v>0</v>
      </c>
      <c r="J381" s="363">
        <f t="shared" si="91"/>
        <v>0</v>
      </c>
      <c r="K381" s="21"/>
      <c r="L381" s="17"/>
      <c r="M381" s="21"/>
      <c r="N381" s="21"/>
      <c r="O381" s="21"/>
      <c r="P381" s="21"/>
      <c r="AI381" s="1"/>
    </row>
    <row r="382" spans="2:35" hidden="1">
      <c r="B382" s="640">
        <f>IF('Cumulative Budget Request '!L575='Member B'!$L$1,'Cumulative Budget Request '!B575,0)</f>
        <v>0</v>
      </c>
      <c r="C382" s="641"/>
      <c r="D382" s="641"/>
      <c r="E382" s="270">
        <f>IF('Cumulative Budget Request '!L575='Member B'!$L$1,'Cumulative Budget Request '!E575,0)</f>
        <v>0</v>
      </c>
      <c r="F382" s="270">
        <f>IF('Cumulative Budget Request '!L575='Member B'!$L$1,'Cumulative Budget Request '!F575,0)</f>
        <v>0</v>
      </c>
      <c r="G382" s="270">
        <f>IF('Cumulative Budget Request '!L575='Member B'!$L$1,'Cumulative Budget Request '!G575,0)</f>
        <v>0</v>
      </c>
      <c r="H382" s="270">
        <f>IF('Cumulative Budget Request '!L575='Member B'!$L$1,'Cumulative Budget Request '!H575,0)</f>
        <v>0</v>
      </c>
      <c r="I382" s="270">
        <f>IF('Cumulative Budget Request '!L575='Member B'!$L$1,'Cumulative Budget Request '!I575,0)</f>
        <v>0</v>
      </c>
      <c r="J382" s="364">
        <f t="shared" si="91"/>
        <v>0</v>
      </c>
      <c r="K382" s="21"/>
      <c r="L382" s="17"/>
      <c r="M382" s="21"/>
      <c r="N382" s="21"/>
      <c r="O382" s="21"/>
      <c r="P382" s="21"/>
    </row>
    <row r="383" spans="2:35" ht="13.8" thickBot="1">
      <c r="B383" s="584" t="s">
        <v>1</v>
      </c>
      <c r="C383" s="585"/>
      <c r="D383" s="585"/>
      <c r="E383" s="366">
        <f>SUM(E363:E382)</f>
        <v>0</v>
      </c>
      <c r="F383" s="366">
        <f t="shared" ref="F383:J383" si="92">SUM(F363:F382)</f>
        <v>0</v>
      </c>
      <c r="G383" s="366">
        <f t="shared" si="92"/>
        <v>0</v>
      </c>
      <c r="H383" s="366">
        <f t="shared" si="92"/>
        <v>0</v>
      </c>
      <c r="I383" s="366">
        <f t="shared" si="92"/>
        <v>0</v>
      </c>
      <c r="J383" s="365">
        <f t="shared" si="92"/>
        <v>0</v>
      </c>
      <c r="K383" s="21"/>
      <c r="L383" s="17"/>
      <c r="M383" s="21"/>
      <c r="N383" s="21"/>
      <c r="O383" s="21"/>
      <c r="P383" s="21"/>
    </row>
    <row r="384" spans="2:35" ht="13.8" thickBot="1">
      <c r="F384"/>
      <c r="H384" s="21"/>
      <c r="I384" s="17"/>
      <c r="J384" s="21"/>
      <c r="K384" s="21"/>
      <c r="L384" s="17"/>
      <c r="M384" s="21"/>
      <c r="N384" s="21"/>
      <c r="O384" s="21"/>
      <c r="P384" s="21"/>
    </row>
    <row r="385" spans="2:16">
      <c r="B385" s="586" t="s">
        <v>152</v>
      </c>
      <c r="C385" s="587"/>
      <c r="D385" s="587"/>
      <c r="E385" s="587"/>
      <c r="F385" s="587"/>
      <c r="G385" s="587"/>
      <c r="H385" s="587"/>
      <c r="I385" s="587"/>
      <c r="J385" s="588"/>
      <c r="K385" s="21"/>
      <c r="L385" s="17"/>
      <c r="M385" s="21"/>
      <c r="N385" s="21"/>
      <c r="O385" s="21"/>
      <c r="P385" s="21"/>
    </row>
    <row r="386" spans="2:16">
      <c r="B386" s="589" t="s">
        <v>130</v>
      </c>
      <c r="C386" s="590"/>
      <c r="D386" s="590"/>
      <c r="E386" s="233" t="s">
        <v>31</v>
      </c>
      <c r="F386" s="233" t="s">
        <v>32</v>
      </c>
      <c r="G386" s="246" t="s">
        <v>33</v>
      </c>
      <c r="H386" s="246" t="s">
        <v>34</v>
      </c>
      <c r="I386" s="246" t="s">
        <v>35</v>
      </c>
      <c r="J386" s="234" t="s">
        <v>1</v>
      </c>
      <c r="K386" s="21"/>
      <c r="L386" s="17"/>
      <c r="M386" s="21"/>
      <c r="N386" s="21"/>
      <c r="O386" s="21"/>
      <c r="P386" s="21"/>
    </row>
    <row r="387" spans="2:16">
      <c r="B387" s="638">
        <f t="shared" ref="B387:B407" si="93">B363</f>
        <v>0</v>
      </c>
      <c r="C387" s="639"/>
      <c r="D387" s="639"/>
      <c r="E387" s="270">
        <f>IF('Cumulative Budget Request '!L580='Member B'!$L$1,'Cumulative Budget Request '!E580,0)</f>
        <v>0</v>
      </c>
      <c r="F387" s="270">
        <f>IF('Cumulative Budget Request '!L580='Member B'!$L$1,'Cumulative Budget Request '!F580,0)</f>
        <v>0</v>
      </c>
      <c r="G387" s="270">
        <f>IF('Cumulative Budget Request '!L580='Member B'!$L$1,'Cumulative Budget Request '!G580,0)</f>
        <v>0</v>
      </c>
      <c r="H387" s="270">
        <f>IF('Cumulative Budget Request '!L580='Member B'!$L$1,'Cumulative Budget Request '!H580,0)</f>
        <v>0</v>
      </c>
      <c r="I387" s="270">
        <f>IF('Cumulative Budget Request '!L580='Member B'!$L$1,'Cumulative Budget Request '!I580,0)</f>
        <v>0</v>
      </c>
      <c r="J387" s="363">
        <f t="shared" ref="J387:J406" si="94">SUM(E387:I387)</f>
        <v>0</v>
      </c>
      <c r="K387" s="21"/>
      <c r="L387" s="17"/>
      <c r="M387" s="21"/>
      <c r="N387" s="21"/>
      <c r="O387" s="21"/>
      <c r="P387" s="21"/>
    </row>
    <row r="388" spans="2:16">
      <c r="B388" s="582">
        <f t="shared" si="93"/>
        <v>0</v>
      </c>
      <c r="C388" s="583"/>
      <c r="D388" s="583"/>
      <c r="E388" s="270">
        <f>IF('Cumulative Budget Request '!L581='Member B'!$L$1,'Cumulative Budget Request '!E581,0)</f>
        <v>0</v>
      </c>
      <c r="F388" s="270">
        <f>IF('Cumulative Budget Request '!L581='Member B'!$L$1,'Cumulative Budget Request '!F581,0)</f>
        <v>0</v>
      </c>
      <c r="G388" s="270">
        <f>IF('Cumulative Budget Request '!L581='Member B'!$L$1,'Cumulative Budget Request '!G581,0)</f>
        <v>0</v>
      </c>
      <c r="H388" s="270">
        <f>IF('Cumulative Budget Request '!L581='Member B'!$L$1,'Cumulative Budget Request '!H581,0)</f>
        <v>0</v>
      </c>
      <c r="I388" s="270">
        <f>IF('Cumulative Budget Request '!L581='Member B'!$L$1,'Cumulative Budget Request '!I581,0)</f>
        <v>0</v>
      </c>
      <c r="J388" s="363">
        <f t="shared" si="94"/>
        <v>0</v>
      </c>
      <c r="K388" s="21"/>
      <c r="L388" s="17"/>
      <c r="M388" s="21"/>
      <c r="N388" s="21"/>
      <c r="O388" s="21"/>
      <c r="P388" s="21"/>
    </row>
    <row r="389" spans="2:16">
      <c r="B389" s="582">
        <f t="shared" si="93"/>
        <v>0</v>
      </c>
      <c r="C389" s="583"/>
      <c r="D389" s="583"/>
      <c r="E389" s="270">
        <f>IF('Cumulative Budget Request '!L582='Member B'!$L$1,'Cumulative Budget Request '!E582,0)</f>
        <v>0</v>
      </c>
      <c r="F389" s="270">
        <f>IF('Cumulative Budget Request '!L582='Member B'!$L$1,'Cumulative Budget Request '!F582,0)</f>
        <v>0</v>
      </c>
      <c r="G389" s="270">
        <f>IF('Cumulative Budget Request '!L582='Member B'!$L$1,'Cumulative Budget Request '!G582,0)</f>
        <v>0</v>
      </c>
      <c r="H389" s="270">
        <f>IF('Cumulative Budget Request '!L582='Member B'!$L$1,'Cumulative Budget Request '!H582,0)</f>
        <v>0</v>
      </c>
      <c r="I389" s="270">
        <f>IF('Cumulative Budget Request '!L582='Member B'!$L$1,'Cumulative Budget Request '!I582,0)</f>
        <v>0</v>
      </c>
      <c r="J389" s="363">
        <f t="shared" si="94"/>
        <v>0</v>
      </c>
      <c r="K389" s="21"/>
      <c r="L389" s="17"/>
      <c r="M389" s="21"/>
      <c r="N389" s="21"/>
      <c r="O389" s="21"/>
      <c r="P389" s="21"/>
    </row>
    <row r="390" spans="2:16" hidden="1">
      <c r="B390" s="582">
        <f t="shared" si="93"/>
        <v>0</v>
      </c>
      <c r="C390" s="583"/>
      <c r="D390" s="583"/>
      <c r="E390" s="270">
        <f>IF('Cumulative Budget Request '!L583='Member B'!$L$1,'Cumulative Budget Request '!E583,0)</f>
        <v>0</v>
      </c>
      <c r="F390" s="270">
        <f>IF('Cumulative Budget Request '!L583='Member B'!$L$1,'Cumulative Budget Request '!F583,0)</f>
        <v>0</v>
      </c>
      <c r="G390" s="270">
        <f>IF('Cumulative Budget Request '!L583='Member B'!$L$1,'Cumulative Budget Request '!G583,0)</f>
        <v>0</v>
      </c>
      <c r="H390" s="270">
        <f>IF('Cumulative Budget Request '!L583='Member B'!$L$1,'Cumulative Budget Request '!H583,0)</f>
        <v>0</v>
      </c>
      <c r="I390" s="270">
        <f>IF('Cumulative Budget Request '!L583='Member B'!$L$1,'Cumulative Budget Request '!I583,0)</f>
        <v>0</v>
      </c>
      <c r="J390" s="363">
        <f t="shared" si="94"/>
        <v>0</v>
      </c>
      <c r="K390" s="21"/>
      <c r="L390" s="17"/>
      <c r="M390" s="21"/>
      <c r="N390" s="21"/>
      <c r="O390" s="21"/>
      <c r="P390" s="21"/>
    </row>
    <row r="391" spans="2:16" hidden="1">
      <c r="B391" s="582">
        <f t="shared" si="93"/>
        <v>0</v>
      </c>
      <c r="C391" s="583"/>
      <c r="D391" s="583"/>
      <c r="E391" s="270">
        <f>IF('Cumulative Budget Request '!L584='Member B'!$L$1,'Cumulative Budget Request '!E584,0)</f>
        <v>0</v>
      </c>
      <c r="F391" s="270">
        <f>IF('Cumulative Budget Request '!L584='Member B'!$L$1,'Cumulative Budget Request '!F584,0)</f>
        <v>0</v>
      </c>
      <c r="G391" s="270">
        <f>IF('Cumulative Budget Request '!L584='Member B'!$L$1,'Cumulative Budget Request '!G584,0)</f>
        <v>0</v>
      </c>
      <c r="H391" s="270">
        <f>IF('Cumulative Budget Request '!L584='Member B'!$L$1,'Cumulative Budget Request '!H584,0)</f>
        <v>0</v>
      </c>
      <c r="I391" s="270">
        <f>IF('Cumulative Budget Request '!L584='Member B'!$L$1,'Cumulative Budget Request '!I584,0)</f>
        <v>0</v>
      </c>
      <c r="J391" s="363">
        <f t="shared" si="94"/>
        <v>0</v>
      </c>
      <c r="K391" s="21"/>
      <c r="L391" s="17"/>
      <c r="M391" s="21"/>
      <c r="N391" s="21"/>
      <c r="O391" s="21"/>
      <c r="P391" s="21"/>
    </row>
    <row r="392" spans="2:16" hidden="1">
      <c r="B392" s="582">
        <f t="shared" si="93"/>
        <v>0</v>
      </c>
      <c r="C392" s="583"/>
      <c r="D392" s="583"/>
      <c r="E392" s="270">
        <f>IF('Cumulative Budget Request '!L585='Member B'!$L$1,'Cumulative Budget Request '!E585,0)</f>
        <v>0</v>
      </c>
      <c r="F392" s="270">
        <f>IF('Cumulative Budget Request '!L585='Member B'!$L$1,'Cumulative Budget Request '!F585,0)</f>
        <v>0</v>
      </c>
      <c r="G392" s="270">
        <f>IF('Cumulative Budget Request '!L585='Member B'!$L$1,'Cumulative Budget Request '!G585,0)</f>
        <v>0</v>
      </c>
      <c r="H392" s="270">
        <f>IF('Cumulative Budget Request '!L585='Member B'!$L$1,'Cumulative Budget Request '!H585,0)</f>
        <v>0</v>
      </c>
      <c r="I392" s="270">
        <f>IF('Cumulative Budget Request '!L585='Member B'!$L$1,'Cumulative Budget Request '!I585,0)</f>
        <v>0</v>
      </c>
      <c r="J392" s="363">
        <f t="shared" si="94"/>
        <v>0</v>
      </c>
      <c r="K392" s="21"/>
      <c r="L392" s="17"/>
      <c r="M392" s="21"/>
      <c r="N392" s="21"/>
      <c r="O392" s="21"/>
      <c r="P392" s="21"/>
    </row>
    <row r="393" spans="2:16" hidden="1">
      <c r="B393" s="582">
        <f t="shared" si="93"/>
        <v>0</v>
      </c>
      <c r="C393" s="583"/>
      <c r="D393" s="583"/>
      <c r="E393" s="270">
        <f>IF('Cumulative Budget Request '!L586='Member B'!$L$1,'Cumulative Budget Request '!E586,0)</f>
        <v>0</v>
      </c>
      <c r="F393" s="270">
        <f>IF('Cumulative Budget Request '!L586='Member B'!$L$1,'Cumulative Budget Request '!F586,0)</f>
        <v>0</v>
      </c>
      <c r="G393" s="270">
        <f>IF('Cumulative Budget Request '!L586='Member B'!$L$1,'Cumulative Budget Request '!G586,0)</f>
        <v>0</v>
      </c>
      <c r="H393" s="270">
        <f>IF('Cumulative Budget Request '!L586='Member B'!$L$1,'Cumulative Budget Request '!H586,0)</f>
        <v>0</v>
      </c>
      <c r="I393" s="270">
        <f>IF('Cumulative Budget Request '!L586='Member B'!$L$1,'Cumulative Budget Request '!I586,0)</f>
        <v>0</v>
      </c>
      <c r="J393" s="363">
        <f t="shared" si="94"/>
        <v>0</v>
      </c>
      <c r="K393" s="21"/>
      <c r="L393" s="17"/>
      <c r="M393" s="21"/>
      <c r="N393" s="21"/>
      <c r="O393" s="21"/>
      <c r="P393" s="21"/>
    </row>
    <row r="394" spans="2:16" hidden="1">
      <c r="B394" s="582">
        <f t="shared" si="93"/>
        <v>0</v>
      </c>
      <c r="C394" s="583"/>
      <c r="D394" s="583"/>
      <c r="E394" s="270">
        <f>IF('Cumulative Budget Request '!L587='Member B'!$L$1,'Cumulative Budget Request '!E587,0)</f>
        <v>0</v>
      </c>
      <c r="F394" s="270">
        <f>IF('Cumulative Budget Request '!L587='Member B'!$L$1,'Cumulative Budget Request '!F587,0)</f>
        <v>0</v>
      </c>
      <c r="G394" s="270">
        <f>IF('Cumulative Budget Request '!L587='Member B'!$L$1,'Cumulative Budget Request '!G587,0)</f>
        <v>0</v>
      </c>
      <c r="H394" s="270">
        <f>IF('Cumulative Budget Request '!L587='Member B'!$L$1,'Cumulative Budget Request '!H587,0)</f>
        <v>0</v>
      </c>
      <c r="I394" s="270">
        <f>IF('Cumulative Budget Request '!L587='Member B'!$L$1,'Cumulative Budget Request '!I587,0)</f>
        <v>0</v>
      </c>
      <c r="J394" s="363">
        <f t="shared" si="94"/>
        <v>0</v>
      </c>
      <c r="K394" s="21"/>
      <c r="L394" s="17"/>
      <c r="M394" s="21"/>
      <c r="N394" s="21"/>
      <c r="O394" s="21"/>
      <c r="P394" s="21"/>
    </row>
    <row r="395" spans="2:16" hidden="1">
      <c r="B395" s="582">
        <f t="shared" si="93"/>
        <v>0</v>
      </c>
      <c r="C395" s="583"/>
      <c r="D395" s="583"/>
      <c r="E395" s="270">
        <f>IF('Cumulative Budget Request '!L588='Member B'!$L$1,'Cumulative Budget Request '!E588,0)</f>
        <v>0</v>
      </c>
      <c r="F395" s="270">
        <f>IF('Cumulative Budget Request '!L588='Member B'!$L$1,'Cumulative Budget Request '!F588,0)</f>
        <v>0</v>
      </c>
      <c r="G395" s="270">
        <f>IF('Cumulative Budget Request '!L588='Member B'!$L$1,'Cumulative Budget Request '!G588,0)</f>
        <v>0</v>
      </c>
      <c r="H395" s="270">
        <f>IF('Cumulative Budget Request '!L588='Member B'!$L$1,'Cumulative Budget Request '!H588,0)</f>
        <v>0</v>
      </c>
      <c r="I395" s="270">
        <f>IF('Cumulative Budget Request '!L588='Member B'!$L$1,'Cumulative Budget Request '!I588,0)</f>
        <v>0</v>
      </c>
      <c r="J395" s="363">
        <f t="shared" si="94"/>
        <v>0</v>
      </c>
      <c r="K395" s="21"/>
      <c r="L395" s="17"/>
      <c r="M395" s="21"/>
      <c r="N395" s="21"/>
      <c r="O395" s="21"/>
      <c r="P395" s="21"/>
    </row>
    <row r="396" spans="2:16" hidden="1">
      <c r="B396" s="582">
        <f t="shared" si="93"/>
        <v>0</v>
      </c>
      <c r="C396" s="583"/>
      <c r="D396" s="583"/>
      <c r="E396" s="270">
        <f>IF('Cumulative Budget Request '!L589='Member B'!$L$1,'Cumulative Budget Request '!E589,0)</f>
        <v>0</v>
      </c>
      <c r="F396" s="270">
        <f>IF('Cumulative Budget Request '!L589='Member B'!$L$1,'Cumulative Budget Request '!F589,0)</f>
        <v>0</v>
      </c>
      <c r="G396" s="270">
        <f>IF('Cumulative Budget Request '!L589='Member B'!$L$1,'Cumulative Budget Request '!G589,0)</f>
        <v>0</v>
      </c>
      <c r="H396" s="270">
        <f>IF('Cumulative Budget Request '!L589='Member B'!$L$1,'Cumulative Budget Request '!H589,0)</f>
        <v>0</v>
      </c>
      <c r="I396" s="270">
        <f>IF('Cumulative Budget Request '!L589='Member B'!$L$1,'Cumulative Budget Request '!I589,0)</f>
        <v>0</v>
      </c>
      <c r="J396" s="363">
        <f t="shared" si="94"/>
        <v>0</v>
      </c>
      <c r="K396" s="21"/>
      <c r="L396" s="17"/>
      <c r="M396" s="21"/>
      <c r="N396" s="21"/>
      <c r="O396" s="21"/>
      <c r="P396" s="21"/>
    </row>
    <row r="397" spans="2:16" hidden="1">
      <c r="B397" s="582">
        <f t="shared" si="93"/>
        <v>0</v>
      </c>
      <c r="C397" s="583"/>
      <c r="D397" s="583"/>
      <c r="E397" s="270">
        <f>IF('Cumulative Budget Request '!L590='Member B'!$L$1,'Cumulative Budget Request '!E590,0)</f>
        <v>0</v>
      </c>
      <c r="F397" s="270">
        <f>IF('Cumulative Budget Request '!L590='Member B'!$L$1,'Cumulative Budget Request '!F590,0)</f>
        <v>0</v>
      </c>
      <c r="G397" s="270">
        <f>IF('Cumulative Budget Request '!L590='Member B'!$L$1,'Cumulative Budget Request '!G590,0)</f>
        <v>0</v>
      </c>
      <c r="H397" s="270">
        <f>IF('Cumulative Budget Request '!L590='Member B'!$L$1,'Cumulative Budget Request '!H590,0)</f>
        <v>0</v>
      </c>
      <c r="I397" s="270">
        <f>IF('Cumulative Budget Request '!L590='Member B'!$L$1,'Cumulative Budget Request '!I590,0)</f>
        <v>0</v>
      </c>
      <c r="J397" s="363">
        <f t="shared" si="94"/>
        <v>0</v>
      </c>
      <c r="K397" s="21"/>
      <c r="L397" s="17"/>
      <c r="M397" s="21"/>
      <c r="N397" s="21"/>
      <c r="O397" s="21"/>
      <c r="P397" s="21"/>
    </row>
    <row r="398" spans="2:16" hidden="1">
      <c r="B398" s="582">
        <f t="shared" si="93"/>
        <v>0</v>
      </c>
      <c r="C398" s="583"/>
      <c r="D398" s="583"/>
      <c r="E398" s="270">
        <f>IF('Cumulative Budget Request '!L591='Member B'!$L$1,'Cumulative Budget Request '!E591,0)</f>
        <v>0</v>
      </c>
      <c r="F398" s="270">
        <f>IF('Cumulative Budget Request '!L591='Member B'!$L$1,'Cumulative Budget Request '!F591,0)</f>
        <v>0</v>
      </c>
      <c r="G398" s="270">
        <f>IF('Cumulative Budget Request '!L591='Member B'!$L$1,'Cumulative Budget Request '!G591,0)</f>
        <v>0</v>
      </c>
      <c r="H398" s="270">
        <f>IF('Cumulative Budget Request '!L591='Member B'!$L$1,'Cumulative Budget Request '!H591,0)</f>
        <v>0</v>
      </c>
      <c r="I398" s="270">
        <f>IF('Cumulative Budget Request '!L591='Member B'!$L$1,'Cumulative Budget Request '!I591,0)</f>
        <v>0</v>
      </c>
      <c r="J398" s="363">
        <f t="shared" si="94"/>
        <v>0</v>
      </c>
      <c r="K398" s="21"/>
      <c r="L398" s="17"/>
      <c r="M398" s="21"/>
      <c r="N398" s="21"/>
      <c r="O398" s="21"/>
      <c r="P398" s="21"/>
    </row>
    <row r="399" spans="2:16" hidden="1">
      <c r="B399" s="582">
        <f t="shared" si="93"/>
        <v>0</v>
      </c>
      <c r="C399" s="583"/>
      <c r="D399" s="583"/>
      <c r="E399" s="270">
        <f>IF('Cumulative Budget Request '!L592='Member B'!$L$1,'Cumulative Budget Request '!E592,0)</f>
        <v>0</v>
      </c>
      <c r="F399" s="270">
        <f>IF('Cumulative Budget Request '!L592='Member B'!$L$1,'Cumulative Budget Request '!F592,0)</f>
        <v>0</v>
      </c>
      <c r="G399" s="270">
        <f>IF('Cumulative Budget Request '!L592='Member B'!$L$1,'Cumulative Budget Request '!G592,0)</f>
        <v>0</v>
      </c>
      <c r="H399" s="270">
        <f>IF('Cumulative Budget Request '!L592='Member B'!$L$1,'Cumulative Budget Request '!H592,0)</f>
        <v>0</v>
      </c>
      <c r="I399" s="270">
        <f>IF('Cumulative Budget Request '!L592='Member B'!$L$1,'Cumulative Budget Request '!I592,0)</f>
        <v>0</v>
      </c>
      <c r="J399" s="363">
        <f t="shared" si="94"/>
        <v>0</v>
      </c>
      <c r="K399" s="21"/>
      <c r="L399" s="17"/>
      <c r="M399" s="21"/>
      <c r="N399" s="21"/>
      <c r="O399" s="21"/>
      <c r="P399" s="21"/>
    </row>
    <row r="400" spans="2:16" hidden="1">
      <c r="B400" s="582">
        <f t="shared" si="93"/>
        <v>0</v>
      </c>
      <c r="C400" s="583"/>
      <c r="D400" s="583"/>
      <c r="E400" s="270">
        <f>IF('Cumulative Budget Request '!L593='Member B'!$L$1,'Cumulative Budget Request '!E593,0)</f>
        <v>0</v>
      </c>
      <c r="F400" s="270">
        <f>IF('Cumulative Budget Request '!L593='Member B'!$L$1,'Cumulative Budget Request '!F593,0)</f>
        <v>0</v>
      </c>
      <c r="G400" s="270">
        <f>IF('Cumulative Budget Request '!L593='Member B'!$L$1,'Cumulative Budget Request '!G593,0)</f>
        <v>0</v>
      </c>
      <c r="H400" s="270">
        <f>IF('Cumulative Budget Request '!L593='Member B'!$L$1,'Cumulative Budget Request '!H593,0)</f>
        <v>0</v>
      </c>
      <c r="I400" s="270">
        <f>IF('Cumulative Budget Request '!L593='Member B'!$L$1,'Cumulative Budget Request '!I593,0)</f>
        <v>0</v>
      </c>
      <c r="J400" s="363">
        <f t="shared" si="94"/>
        <v>0</v>
      </c>
      <c r="K400" s="21"/>
      <c r="L400" s="17"/>
      <c r="M400" s="21"/>
      <c r="N400" s="21"/>
      <c r="O400" s="21"/>
      <c r="P400" s="21"/>
    </row>
    <row r="401" spans="2:16" hidden="1">
      <c r="B401" s="582">
        <f t="shared" si="93"/>
        <v>0</v>
      </c>
      <c r="C401" s="583"/>
      <c r="D401" s="583"/>
      <c r="E401" s="270">
        <f>IF('Cumulative Budget Request '!L594='Member B'!$L$1,'Cumulative Budget Request '!E594,0)</f>
        <v>0</v>
      </c>
      <c r="F401" s="270">
        <f>IF('Cumulative Budget Request '!L594='Member B'!$L$1,'Cumulative Budget Request '!F594,0)</f>
        <v>0</v>
      </c>
      <c r="G401" s="270">
        <f>IF('Cumulative Budget Request '!L594='Member B'!$L$1,'Cumulative Budget Request '!G594,0)</f>
        <v>0</v>
      </c>
      <c r="H401" s="270">
        <f>IF('Cumulative Budget Request '!L594='Member B'!$L$1,'Cumulative Budget Request '!H594,0)</f>
        <v>0</v>
      </c>
      <c r="I401" s="270">
        <f>IF('Cumulative Budget Request '!L594='Member B'!$L$1,'Cumulative Budget Request '!I594,0)</f>
        <v>0</v>
      </c>
      <c r="J401" s="363">
        <f t="shared" si="94"/>
        <v>0</v>
      </c>
      <c r="K401" s="21"/>
      <c r="L401" s="17"/>
      <c r="M401" s="21"/>
      <c r="N401" s="21"/>
      <c r="O401" s="21"/>
      <c r="P401" s="21"/>
    </row>
    <row r="402" spans="2:16" hidden="1">
      <c r="B402" s="582">
        <f t="shared" si="93"/>
        <v>0</v>
      </c>
      <c r="C402" s="583"/>
      <c r="D402" s="583"/>
      <c r="E402" s="270">
        <f>IF('Cumulative Budget Request '!L595='Member B'!$L$1,'Cumulative Budget Request '!E595,0)</f>
        <v>0</v>
      </c>
      <c r="F402" s="270">
        <f>IF('Cumulative Budget Request '!L595='Member B'!$L$1,'Cumulative Budget Request '!F595,0)</f>
        <v>0</v>
      </c>
      <c r="G402" s="270">
        <f>IF('Cumulative Budget Request '!L595='Member B'!$L$1,'Cumulative Budget Request '!G595,0)</f>
        <v>0</v>
      </c>
      <c r="H402" s="270">
        <f>IF('Cumulative Budget Request '!L595='Member B'!$L$1,'Cumulative Budget Request '!H595,0)</f>
        <v>0</v>
      </c>
      <c r="I402" s="270">
        <f>IF('Cumulative Budget Request '!L595='Member B'!$L$1,'Cumulative Budget Request '!I595,0)</f>
        <v>0</v>
      </c>
      <c r="J402" s="363">
        <f t="shared" si="94"/>
        <v>0</v>
      </c>
      <c r="K402" s="21"/>
      <c r="L402" s="17"/>
      <c r="M402" s="21"/>
      <c r="N402" s="21"/>
      <c r="O402" s="21"/>
      <c r="P402" s="21"/>
    </row>
    <row r="403" spans="2:16" hidden="1">
      <c r="B403" s="582">
        <f t="shared" si="93"/>
        <v>0</v>
      </c>
      <c r="C403" s="583"/>
      <c r="D403" s="583"/>
      <c r="E403" s="270">
        <f>IF('Cumulative Budget Request '!L596='Member B'!$L$1,'Cumulative Budget Request '!E596,0)</f>
        <v>0</v>
      </c>
      <c r="F403" s="270">
        <f>IF('Cumulative Budget Request '!L596='Member B'!$L$1,'Cumulative Budget Request '!F596,0)</f>
        <v>0</v>
      </c>
      <c r="G403" s="270">
        <f>IF('Cumulative Budget Request '!L596='Member B'!$L$1,'Cumulative Budget Request '!G596,0)</f>
        <v>0</v>
      </c>
      <c r="H403" s="270">
        <f>IF('Cumulative Budget Request '!L596='Member B'!$L$1,'Cumulative Budget Request '!H596,0)</f>
        <v>0</v>
      </c>
      <c r="I403" s="270">
        <f>IF('Cumulative Budget Request '!L596='Member B'!$L$1,'Cumulative Budget Request '!I596,0)</f>
        <v>0</v>
      </c>
      <c r="J403" s="363">
        <f t="shared" si="94"/>
        <v>0</v>
      </c>
      <c r="K403" s="21"/>
      <c r="L403" s="17"/>
      <c r="M403" s="21"/>
      <c r="N403" s="21"/>
      <c r="O403" s="21"/>
      <c r="P403" s="21"/>
    </row>
    <row r="404" spans="2:16" hidden="1">
      <c r="B404" s="582">
        <f t="shared" si="93"/>
        <v>0</v>
      </c>
      <c r="C404" s="583"/>
      <c r="D404" s="583"/>
      <c r="E404" s="270">
        <f>IF('Cumulative Budget Request '!L597='Member B'!$L$1,'Cumulative Budget Request '!E597,0)</f>
        <v>0</v>
      </c>
      <c r="F404" s="270">
        <f>IF('Cumulative Budget Request '!L597='Member B'!$L$1,'Cumulative Budget Request '!F597,0)</f>
        <v>0</v>
      </c>
      <c r="G404" s="270">
        <f>IF('Cumulative Budget Request '!L597='Member B'!$L$1,'Cumulative Budget Request '!G597,0)</f>
        <v>0</v>
      </c>
      <c r="H404" s="270">
        <f>IF('Cumulative Budget Request '!L597='Member B'!$L$1,'Cumulative Budget Request '!H597,0)</f>
        <v>0</v>
      </c>
      <c r="I404" s="270">
        <f>IF('Cumulative Budget Request '!L597='Member B'!$L$1,'Cumulative Budget Request '!I597,0)</f>
        <v>0</v>
      </c>
      <c r="J404" s="363">
        <f t="shared" si="94"/>
        <v>0</v>
      </c>
      <c r="K404" s="21"/>
      <c r="L404" s="17"/>
      <c r="M404" s="21"/>
      <c r="N404" s="21"/>
      <c r="O404" s="21"/>
      <c r="P404" s="21"/>
    </row>
    <row r="405" spans="2:16" hidden="1">
      <c r="B405" s="582">
        <f t="shared" si="93"/>
        <v>0</v>
      </c>
      <c r="C405" s="583"/>
      <c r="D405" s="583"/>
      <c r="E405" s="270">
        <f>IF('Cumulative Budget Request '!L598='Member B'!$L$1,'Cumulative Budget Request '!E598,0)</f>
        <v>0</v>
      </c>
      <c r="F405" s="270">
        <f>IF('Cumulative Budget Request '!L598='Member B'!$L$1,'Cumulative Budget Request '!F598,0)</f>
        <v>0</v>
      </c>
      <c r="G405" s="270">
        <f>IF('Cumulative Budget Request '!L598='Member B'!$L$1,'Cumulative Budget Request '!G598,0)</f>
        <v>0</v>
      </c>
      <c r="H405" s="270">
        <f>IF('Cumulative Budget Request '!L598='Member B'!$L$1,'Cumulative Budget Request '!H598,0)</f>
        <v>0</v>
      </c>
      <c r="I405" s="270">
        <f>IF('Cumulative Budget Request '!L598='Member B'!$L$1,'Cumulative Budget Request '!I598,0)</f>
        <v>0</v>
      </c>
      <c r="J405" s="363">
        <f t="shared" si="94"/>
        <v>0</v>
      </c>
    </row>
    <row r="406" spans="2:16" ht="12.9" hidden="1" customHeight="1">
      <c r="B406" s="640">
        <f t="shared" si="93"/>
        <v>0</v>
      </c>
      <c r="C406" s="641"/>
      <c r="D406" s="641"/>
      <c r="E406" s="270">
        <f>IF('Cumulative Budget Request '!L599='Member B'!$L$1,'Cumulative Budget Request '!E599,0)</f>
        <v>0</v>
      </c>
      <c r="F406" s="270">
        <f>IF('Cumulative Budget Request '!L599='Member B'!$L$1,'Cumulative Budget Request '!F599,0)</f>
        <v>0</v>
      </c>
      <c r="G406" s="270">
        <f>IF('Cumulative Budget Request '!L599='Member B'!$L$1,'Cumulative Budget Request '!G599,0)</f>
        <v>0</v>
      </c>
      <c r="H406" s="270">
        <f>IF('Cumulative Budget Request '!L599='Member B'!$L$1,'Cumulative Budget Request '!H599,0)</f>
        <v>0</v>
      </c>
      <c r="I406" s="270">
        <f>IF('Cumulative Budget Request '!L599='Member B'!$L$1,'Cumulative Budget Request '!I599,0)</f>
        <v>0</v>
      </c>
      <c r="J406" s="364">
        <f t="shared" si="94"/>
        <v>0</v>
      </c>
    </row>
    <row r="407" spans="2:16" ht="13.8" thickBot="1">
      <c r="B407" s="584" t="str">
        <f t="shared" si="93"/>
        <v>TOTAL</v>
      </c>
      <c r="C407" s="585"/>
      <c r="D407" s="585"/>
      <c r="E407" s="366">
        <f>SUM(E387:E406)</f>
        <v>0</v>
      </c>
      <c r="F407" s="366">
        <f t="shared" ref="F407:I407" si="95">SUM(F387:F406)</f>
        <v>0</v>
      </c>
      <c r="G407" s="366">
        <f t="shared" si="95"/>
        <v>0</v>
      </c>
      <c r="H407" s="366">
        <f t="shared" si="95"/>
        <v>0</v>
      </c>
      <c r="I407" s="366">
        <f t="shared" si="95"/>
        <v>0</v>
      </c>
      <c r="J407" s="365">
        <f>SUM(J387:J406)</f>
        <v>0</v>
      </c>
    </row>
    <row r="408" spans="2:16" ht="13.8" thickBot="1">
      <c r="E408" s="21"/>
      <c r="F408" s="17"/>
      <c r="G408" s="21"/>
      <c r="H408" s="21"/>
      <c r="I408" s="21"/>
      <c r="J408" s="21"/>
    </row>
    <row r="409" spans="2:16">
      <c r="B409" s="586" t="s">
        <v>129</v>
      </c>
      <c r="C409" s="587"/>
      <c r="D409" s="587"/>
      <c r="E409" s="587"/>
      <c r="F409" s="587"/>
      <c r="G409" s="587"/>
      <c r="H409" s="587"/>
      <c r="I409" s="587"/>
      <c r="J409" s="588"/>
    </row>
    <row r="410" spans="2:16">
      <c r="B410" s="589" t="s">
        <v>130</v>
      </c>
      <c r="C410" s="590"/>
      <c r="D410" s="590"/>
      <c r="E410" s="233" t="s">
        <v>31</v>
      </c>
      <c r="F410" s="233" t="s">
        <v>32</v>
      </c>
      <c r="G410" s="246" t="s">
        <v>33</v>
      </c>
      <c r="H410" s="246" t="s">
        <v>34</v>
      </c>
      <c r="I410" s="246" t="s">
        <v>35</v>
      </c>
      <c r="J410" s="234" t="s">
        <v>1</v>
      </c>
    </row>
    <row r="411" spans="2:16">
      <c r="B411" s="638">
        <f t="shared" ref="B411:B431" si="96">B387</f>
        <v>0</v>
      </c>
      <c r="C411" s="639"/>
      <c r="D411" s="639"/>
      <c r="E411" s="270">
        <f>IF('Cumulative Budget Request '!L604='Member B'!$L$1,'Cumulative Budget Request '!E604,0)</f>
        <v>0</v>
      </c>
      <c r="F411" s="270">
        <f>IF('Cumulative Budget Request '!L604='Member B'!$L$1,'Cumulative Budget Request '!F604,0)</f>
        <v>0</v>
      </c>
      <c r="G411" s="270">
        <f>IF('Cumulative Budget Request '!L604='Member B'!$L$1,'Cumulative Budget Request '!G604,0)</f>
        <v>0</v>
      </c>
      <c r="H411" s="270">
        <f>IF('Cumulative Budget Request '!L604='Member B'!$L$1,'Cumulative Budget Request '!H604,0)</f>
        <v>0</v>
      </c>
      <c r="I411" s="270">
        <f>IF('Cumulative Budget Request '!L604='Member B'!$L$1,'Cumulative Budget Request '!I604,0)</f>
        <v>0</v>
      </c>
      <c r="J411" s="363">
        <f t="shared" ref="J411:J430" si="97">SUM(E411:I411)</f>
        <v>0</v>
      </c>
    </row>
    <row r="412" spans="2:16">
      <c r="B412" s="582">
        <f t="shared" si="96"/>
        <v>0</v>
      </c>
      <c r="C412" s="583"/>
      <c r="D412" s="583"/>
      <c r="E412" s="270">
        <f>IF('Cumulative Budget Request '!L605='Member B'!$L$1,'Cumulative Budget Request '!E605,0)</f>
        <v>0</v>
      </c>
      <c r="F412" s="270">
        <f>IF('Cumulative Budget Request '!L605='Member B'!$L$1,'Cumulative Budget Request '!F605,0)</f>
        <v>0</v>
      </c>
      <c r="G412" s="270">
        <f>IF('Cumulative Budget Request '!L605='Member B'!$L$1,'Cumulative Budget Request '!G605,0)</f>
        <v>0</v>
      </c>
      <c r="H412" s="270">
        <f>IF('Cumulative Budget Request '!L605='Member B'!$L$1,'Cumulative Budget Request '!H605,0)</f>
        <v>0</v>
      </c>
      <c r="I412" s="270">
        <f>IF('Cumulative Budget Request '!L605='Member B'!$L$1,'Cumulative Budget Request '!I605,0)</f>
        <v>0</v>
      </c>
      <c r="J412" s="363">
        <f t="shared" si="97"/>
        <v>0</v>
      </c>
    </row>
    <row r="413" spans="2:16">
      <c r="B413" s="582">
        <f t="shared" si="96"/>
        <v>0</v>
      </c>
      <c r="C413" s="583"/>
      <c r="D413" s="583"/>
      <c r="E413" s="270">
        <f>IF('Cumulative Budget Request '!L606='Member B'!$L$1,'Cumulative Budget Request '!E606,0)</f>
        <v>0</v>
      </c>
      <c r="F413" s="270">
        <f>IF('Cumulative Budget Request '!L606='Member B'!$L$1,'Cumulative Budget Request '!F606,0)</f>
        <v>0</v>
      </c>
      <c r="G413" s="270">
        <f>IF('Cumulative Budget Request '!L606='Member B'!$L$1,'Cumulative Budget Request '!G606,0)</f>
        <v>0</v>
      </c>
      <c r="H413" s="270">
        <f>IF('Cumulative Budget Request '!L606='Member B'!$L$1,'Cumulative Budget Request '!H606,0)</f>
        <v>0</v>
      </c>
      <c r="I413" s="270">
        <f>IF('Cumulative Budget Request '!L606='Member B'!$L$1,'Cumulative Budget Request '!I606,0)</f>
        <v>0</v>
      </c>
      <c r="J413" s="363">
        <f t="shared" si="97"/>
        <v>0</v>
      </c>
    </row>
    <row r="414" spans="2:16" hidden="1">
      <c r="B414" s="582">
        <f t="shared" si="96"/>
        <v>0</v>
      </c>
      <c r="C414" s="583"/>
      <c r="D414" s="583"/>
      <c r="E414" s="270">
        <f>IF('Cumulative Budget Request '!L607='Member B'!$L$1,'Cumulative Budget Request '!E607,0)</f>
        <v>0</v>
      </c>
      <c r="F414" s="270">
        <f>IF('Cumulative Budget Request '!L607='Member B'!$L$1,'Cumulative Budget Request '!F607,0)</f>
        <v>0</v>
      </c>
      <c r="G414" s="270">
        <f>IF('Cumulative Budget Request '!L607='Member B'!$L$1,'Cumulative Budget Request '!G607,0)</f>
        <v>0</v>
      </c>
      <c r="H414" s="270">
        <f>IF('Cumulative Budget Request '!L607='Member B'!$L$1,'Cumulative Budget Request '!H607,0)</f>
        <v>0</v>
      </c>
      <c r="I414" s="270">
        <f>IF('Cumulative Budget Request '!L607='Member B'!$L$1,'Cumulative Budget Request '!I607,0)</f>
        <v>0</v>
      </c>
      <c r="J414" s="363">
        <f t="shared" si="97"/>
        <v>0</v>
      </c>
    </row>
    <row r="415" spans="2:16" hidden="1">
      <c r="B415" s="582">
        <f t="shared" si="96"/>
        <v>0</v>
      </c>
      <c r="C415" s="583"/>
      <c r="D415" s="583"/>
      <c r="E415" s="270">
        <f>IF('Cumulative Budget Request '!L608='Member B'!$L$1,'Cumulative Budget Request '!E608,0)</f>
        <v>0</v>
      </c>
      <c r="F415" s="270">
        <f>IF('Cumulative Budget Request '!L608='Member B'!$L$1,'Cumulative Budget Request '!F608,0)</f>
        <v>0</v>
      </c>
      <c r="G415" s="270">
        <f>IF('Cumulative Budget Request '!L608='Member B'!$L$1,'Cumulative Budget Request '!G608,0)</f>
        <v>0</v>
      </c>
      <c r="H415" s="270">
        <f>IF('Cumulative Budget Request '!L608='Member B'!$L$1,'Cumulative Budget Request '!H608,0)</f>
        <v>0</v>
      </c>
      <c r="I415" s="270">
        <f>IF('Cumulative Budget Request '!L608='Member B'!$L$1,'Cumulative Budget Request '!I608,0)</f>
        <v>0</v>
      </c>
      <c r="J415" s="363">
        <f t="shared" si="97"/>
        <v>0</v>
      </c>
    </row>
    <row r="416" spans="2:16" hidden="1">
      <c r="B416" s="582">
        <f t="shared" si="96"/>
        <v>0</v>
      </c>
      <c r="C416" s="583"/>
      <c r="D416" s="583"/>
      <c r="E416" s="270">
        <f>IF('Cumulative Budget Request '!L609='Member B'!$L$1,'Cumulative Budget Request '!E609,0)</f>
        <v>0</v>
      </c>
      <c r="F416" s="270">
        <f>IF('Cumulative Budget Request '!L609='Member B'!$L$1,'Cumulative Budget Request '!F609,0)</f>
        <v>0</v>
      </c>
      <c r="G416" s="270">
        <f>IF('Cumulative Budget Request '!L609='Member B'!$L$1,'Cumulative Budget Request '!G609,0)</f>
        <v>0</v>
      </c>
      <c r="H416" s="270">
        <f>IF('Cumulative Budget Request '!L609='Member B'!$L$1,'Cumulative Budget Request '!H609,0)</f>
        <v>0</v>
      </c>
      <c r="I416" s="270">
        <f>IF('Cumulative Budget Request '!L609='Member B'!$L$1,'Cumulative Budget Request '!I609,0)</f>
        <v>0</v>
      </c>
      <c r="J416" s="363">
        <f t="shared" si="97"/>
        <v>0</v>
      </c>
    </row>
    <row r="417" spans="2:10" hidden="1">
      <c r="B417" s="582">
        <f t="shared" si="96"/>
        <v>0</v>
      </c>
      <c r="C417" s="583"/>
      <c r="D417" s="583"/>
      <c r="E417" s="270">
        <f>IF('Cumulative Budget Request '!L610='Member B'!$L$1,'Cumulative Budget Request '!E610,0)</f>
        <v>0</v>
      </c>
      <c r="F417" s="270">
        <f>IF('Cumulative Budget Request '!L610='Member B'!$L$1,'Cumulative Budget Request '!F610,0)</f>
        <v>0</v>
      </c>
      <c r="G417" s="270">
        <f>IF('Cumulative Budget Request '!L610='Member B'!$L$1,'Cumulative Budget Request '!G610,0)</f>
        <v>0</v>
      </c>
      <c r="H417" s="270">
        <f>IF('Cumulative Budget Request '!L610='Member B'!$L$1,'Cumulative Budget Request '!H610,0)</f>
        <v>0</v>
      </c>
      <c r="I417" s="270">
        <f>IF('Cumulative Budget Request '!L610='Member B'!$L$1,'Cumulative Budget Request '!I610,0)</f>
        <v>0</v>
      </c>
      <c r="J417" s="363">
        <f t="shared" si="97"/>
        <v>0</v>
      </c>
    </row>
    <row r="418" spans="2:10" hidden="1">
      <c r="B418" s="582">
        <f t="shared" si="96"/>
        <v>0</v>
      </c>
      <c r="C418" s="583"/>
      <c r="D418" s="583"/>
      <c r="E418" s="270">
        <f>IF('Cumulative Budget Request '!L611='Member B'!$L$1,'Cumulative Budget Request '!E611,0)</f>
        <v>0</v>
      </c>
      <c r="F418" s="270">
        <f>IF('Cumulative Budget Request '!L611='Member B'!$L$1,'Cumulative Budget Request '!F611,0)</f>
        <v>0</v>
      </c>
      <c r="G418" s="270">
        <f>IF('Cumulative Budget Request '!L611='Member B'!$L$1,'Cumulative Budget Request '!G611,0)</f>
        <v>0</v>
      </c>
      <c r="H418" s="270">
        <f>IF('Cumulative Budget Request '!L611='Member B'!$L$1,'Cumulative Budget Request '!H611,0)</f>
        <v>0</v>
      </c>
      <c r="I418" s="270">
        <f>IF('Cumulative Budget Request '!L611='Member B'!$L$1,'Cumulative Budget Request '!I611,0)</f>
        <v>0</v>
      </c>
      <c r="J418" s="363">
        <f t="shared" si="97"/>
        <v>0</v>
      </c>
    </row>
    <row r="419" spans="2:10" hidden="1">
      <c r="B419" s="582">
        <f t="shared" si="96"/>
        <v>0</v>
      </c>
      <c r="C419" s="583"/>
      <c r="D419" s="583"/>
      <c r="E419" s="270">
        <f>IF('Cumulative Budget Request '!L612='Member B'!$L$1,'Cumulative Budget Request '!E612,0)</f>
        <v>0</v>
      </c>
      <c r="F419" s="270">
        <f>IF('Cumulative Budget Request '!L612='Member B'!$L$1,'Cumulative Budget Request '!F612,0)</f>
        <v>0</v>
      </c>
      <c r="G419" s="270">
        <f>IF('Cumulative Budget Request '!L612='Member B'!$L$1,'Cumulative Budget Request '!G612,0)</f>
        <v>0</v>
      </c>
      <c r="H419" s="270">
        <f>IF('Cumulative Budget Request '!L612='Member B'!$L$1,'Cumulative Budget Request '!H612,0)</f>
        <v>0</v>
      </c>
      <c r="I419" s="270">
        <f>IF('Cumulative Budget Request '!L612='Member B'!$L$1,'Cumulative Budget Request '!I612,0)</f>
        <v>0</v>
      </c>
      <c r="J419" s="363">
        <f t="shared" si="97"/>
        <v>0</v>
      </c>
    </row>
    <row r="420" spans="2:10" hidden="1">
      <c r="B420" s="582">
        <f t="shared" si="96"/>
        <v>0</v>
      </c>
      <c r="C420" s="583"/>
      <c r="D420" s="583"/>
      <c r="E420" s="270">
        <f>IF('Cumulative Budget Request '!L613='Member B'!$L$1,'Cumulative Budget Request '!E613,0)</f>
        <v>0</v>
      </c>
      <c r="F420" s="270">
        <f>IF('Cumulative Budget Request '!L613='Member B'!$L$1,'Cumulative Budget Request '!F613,0)</f>
        <v>0</v>
      </c>
      <c r="G420" s="270">
        <f>IF('Cumulative Budget Request '!L613='Member B'!$L$1,'Cumulative Budget Request '!G613,0)</f>
        <v>0</v>
      </c>
      <c r="H420" s="270">
        <f>IF('Cumulative Budget Request '!L613='Member B'!$L$1,'Cumulative Budget Request '!H613,0)</f>
        <v>0</v>
      </c>
      <c r="I420" s="270">
        <f>IF('Cumulative Budget Request '!L613='Member B'!$L$1,'Cumulative Budget Request '!I613,0)</f>
        <v>0</v>
      </c>
      <c r="J420" s="363">
        <f t="shared" si="97"/>
        <v>0</v>
      </c>
    </row>
    <row r="421" spans="2:10" hidden="1">
      <c r="B421" s="582">
        <f t="shared" si="96"/>
        <v>0</v>
      </c>
      <c r="C421" s="583"/>
      <c r="D421" s="583"/>
      <c r="E421" s="270">
        <f>IF('Cumulative Budget Request '!L614='Member B'!$L$1,'Cumulative Budget Request '!E614,0)</f>
        <v>0</v>
      </c>
      <c r="F421" s="270">
        <f>IF('Cumulative Budget Request '!L614='Member B'!$L$1,'Cumulative Budget Request '!F614,0)</f>
        <v>0</v>
      </c>
      <c r="G421" s="270">
        <f>IF('Cumulative Budget Request '!L614='Member B'!$L$1,'Cumulative Budget Request '!G614,0)</f>
        <v>0</v>
      </c>
      <c r="H421" s="270">
        <f>IF('Cumulative Budget Request '!L614='Member B'!$L$1,'Cumulative Budget Request '!H614,0)</f>
        <v>0</v>
      </c>
      <c r="I421" s="270">
        <f>IF('Cumulative Budget Request '!L614='Member B'!$L$1,'Cumulative Budget Request '!I614,0)</f>
        <v>0</v>
      </c>
      <c r="J421" s="363">
        <f t="shared" si="97"/>
        <v>0</v>
      </c>
    </row>
    <row r="422" spans="2:10" hidden="1">
      <c r="B422" s="582">
        <f t="shared" si="96"/>
        <v>0</v>
      </c>
      <c r="C422" s="583"/>
      <c r="D422" s="583"/>
      <c r="E422" s="270">
        <f>IF('Cumulative Budget Request '!L615='Member B'!$L$1,'Cumulative Budget Request '!E615,0)</f>
        <v>0</v>
      </c>
      <c r="F422" s="270">
        <f>IF('Cumulative Budget Request '!L615='Member B'!$L$1,'Cumulative Budget Request '!F615,0)</f>
        <v>0</v>
      </c>
      <c r="G422" s="270">
        <f>IF('Cumulative Budget Request '!L615='Member B'!$L$1,'Cumulative Budget Request '!G615,0)</f>
        <v>0</v>
      </c>
      <c r="H422" s="270">
        <f>IF('Cumulative Budget Request '!L615='Member B'!$L$1,'Cumulative Budget Request '!H615,0)</f>
        <v>0</v>
      </c>
      <c r="I422" s="270">
        <f>IF('Cumulative Budget Request '!L615='Member B'!$L$1,'Cumulative Budget Request '!I615,0)</f>
        <v>0</v>
      </c>
      <c r="J422" s="363">
        <f t="shared" si="97"/>
        <v>0</v>
      </c>
    </row>
    <row r="423" spans="2:10" hidden="1">
      <c r="B423" s="582">
        <f t="shared" si="96"/>
        <v>0</v>
      </c>
      <c r="C423" s="583"/>
      <c r="D423" s="583"/>
      <c r="E423" s="270">
        <f>IF('Cumulative Budget Request '!L616='Member B'!$L$1,'Cumulative Budget Request '!E616,0)</f>
        <v>0</v>
      </c>
      <c r="F423" s="270">
        <f>IF('Cumulative Budget Request '!L616='Member B'!$L$1,'Cumulative Budget Request '!F616,0)</f>
        <v>0</v>
      </c>
      <c r="G423" s="270">
        <f>IF('Cumulative Budget Request '!L616='Member B'!$L$1,'Cumulative Budget Request '!G616,0)</f>
        <v>0</v>
      </c>
      <c r="H423" s="270">
        <f>IF('Cumulative Budget Request '!L616='Member B'!$L$1,'Cumulative Budget Request '!H616,0)</f>
        <v>0</v>
      </c>
      <c r="I423" s="270">
        <f>IF('Cumulative Budget Request '!L616='Member B'!$L$1,'Cumulative Budget Request '!I616,0)</f>
        <v>0</v>
      </c>
      <c r="J423" s="363">
        <f t="shared" si="97"/>
        <v>0</v>
      </c>
    </row>
    <row r="424" spans="2:10" hidden="1">
      <c r="B424" s="582">
        <f t="shared" si="96"/>
        <v>0</v>
      </c>
      <c r="C424" s="583"/>
      <c r="D424" s="583"/>
      <c r="E424" s="270">
        <f>IF('Cumulative Budget Request '!L617='Member B'!$L$1,'Cumulative Budget Request '!E617,0)</f>
        <v>0</v>
      </c>
      <c r="F424" s="270">
        <f>IF('Cumulative Budget Request '!L617='Member B'!$L$1,'Cumulative Budget Request '!F617,0)</f>
        <v>0</v>
      </c>
      <c r="G424" s="270">
        <f>IF('Cumulative Budget Request '!L617='Member B'!$L$1,'Cumulative Budget Request '!G617,0)</f>
        <v>0</v>
      </c>
      <c r="H424" s="270">
        <f>IF('Cumulative Budget Request '!L617='Member B'!$L$1,'Cumulative Budget Request '!H617,0)</f>
        <v>0</v>
      </c>
      <c r="I424" s="270">
        <f>IF('Cumulative Budget Request '!L617='Member B'!$L$1,'Cumulative Budget Request '!I617,0)</f>
        <v>0</v>
      </c>
      <c r="J424" s="363">
        <f t="shared" si="97"/>
        <v>0</v>
      </c>
    </row>
    <row r="425" spans="2:10" hidden="1">
      <c r="B425" s="582">
        <f t="shared" si="96"/>
        <v>0</v>
      </c>
      <c r="C425" s="583"/>
      <c r="D425" s="583"/>
      <c r="E425" s="270">
        <f>IF('Cumulative Budget Request '!L618='Member B'!$L$1,'Cumulative Budget Request '!E618,0)</f>
        <v>0</v>
      </c>
      <c r="F425" s="270">
        <f>IF('Cumulative Budget Request '!L618='Member B'!$L$1,'Cumulative Budget Request '!F618,0)</f>
        <v>0</v>
      </c>
      <c r="G425" s="270">
        <f>IF('Cumulative Budget Request '!L618='Member B'!$L$1,'Cumulative Budget Request '!G618,0)</f>
        <v>0</v>
      </c>
      <c r="H425" s="270">
        <f>IF('Cumulative Budget Request '!L618='Member B'!$L$1,'Cumulative Budget Request '!H618,0)</f>
        <v>0</v>
      </c>
      <c r="I425" s="270">
        <f>IF('Cumulative Budget Request '!L618='Member B'!$L$1,'Cumulative Budget Request '!I618,0)</f>
        <v>0</v>
      </c>
      <c r="J425" s="363">
        <f t="shared" si="97"/>
        <v>0</v>
      </c>
    </row>
    <row r="426" spans="2:10" hidden="1">
      <c r="B426" s="582">
        <f t="shared" si="96"/>
        <v>0</v>
      </c>
      <c r="C426" s="583"/>
      <c r="D426" s="583"/>
      <c r="E426" s="270">
        <f>IF('Cumulative Budget Request '!L619='Member B'!$L$1,'Cumulative Budget Request '!E619,0)</f>
        <v>0</v>
      </c>
      <c r="F426" s="270">
        <f>IF('Cumulative Budget Request '!L619='Member B'!$L$1,'Cumulative Budget Request '!F619,0)</f>
        <v>0</v>
      </c>
      <c r="G426" s="270">
        <f>IF('Cumulative Budget Request '!L619='Member B'!$L$1,'Cumulative Budget Request '!G619,0)</f>
        <v>0</v>
      </c>
      <c r="H426" s="270">
        <f>IF('Cumulative Budget Request '!L619='Member B'!$L$1,'Cumulative Budget Request '!H619,0)</f>
        <v>0</v>
      </c>
      <c r="I426" s="270">
        <f>IF('Cumulative Budget Request '!L619='Member B'!$L$1,'Cumulative Budget Request '!I619,0)</f>
        <v>0</v>
      </c>
      <c r="J426" s="363">
        <f t="shared" si="97"/>
        <v>0</v>
      </c>
    </row>
    <row r="427" spans="2:10" hidden="1">
      <c r="B427" s="582">
        <f t="shared" si="96"/>
        <v>0</v>
      </c>
      <c r="C427" s="583"/>
      <c r="D427" s="583"/>
      <c r="E427" s="270">
        <f>IF('Cumulative Budget Request '!L620='Member B'!$L$1,'Cumulative Budget Request '!E620,0)</f>
        <v>0</v>
      </c>
      <c r="F427" s="270">
        <f>IF('Cumulative Budget Request '!L620='Member B'!$L$1,'Cumulative Budget Request '!F620,0)</f>
        <v>0</v>
      </c>
      <c r="G427" s="270">
        <f>IF('Cumulative Budget Request '!L620='Member B'!$L$1,'Cumulative Budget Request '!G620,0)</f>
        <v>0</v>
      </c>
      <c r="H427" s="270">
        <f>IF('Cumulative Budget Request '!L620='Member B'!$L$1,'Cumulative Budget Request '!H620,0)</f>
        <v>0</v>
      </c>
      <c r="I427" s="270">
        <f>IF('Cumulative Budget Request '!L620='Member B'!$L$1,'Cumulative Budget Request '!I620,0)</f>
        <v>0</v>
      </c>
      <c r="J427" s="363">
        <f t="shared" si="97"/>
        <v>0</v>
      </c>
    </row>
    <row r="428" spans="2:10" hidden="1">
      <c r="B428" s="582">
        <f t="shared" si="96"/>
        <v>0</v>
      </c>
      <c r="C428" s="583"/>
      <c r="D428" s="583"/>
      <c r="E428" s="270">
        <f>IF('Cumulative Budget Request '!L621='Member B'!$L$1,'Cumulative Budget Request '!E621,0)</f>
        <v>0</v>
      </c>
      <c r="F428" s="270">
        <f>IF('Cumulative Budget Request '!L621='Member B'!$L$1,'Cumulative Budget Request '!F621,0)</f>
        <v>0</v>
      </c>
      <c r="G428" s="270">
        <f>IF('Cumulative Budget Request '!L621='Member B'!$L$1,'Cumulative Budget Request '!G621,0)</f>
        <v>0</v>
      </c>
      <c r="H428" s="270">
        <f>IF('Cumulative Budget Request '!L621='Member B'!$L$1,'Cumulative Budget Request '!H621,0)</f>
        <v>0</v>
      </c>
      <c r="I428" s="270">
        <f>IF('Cumulative Budget Request '!L621='Member B'!$L$1,'Cumulative Budget Request '!I621,0)</f>
        <v>0</v>
      </c>
      <c r="J428" s="363">
        <f t="shared" si="97"/>
        <v>0</v>
      </c>
    </row>
    <row r="429" spans="2:10" hidden="1">
      <c r="B429" s="582">
        <f t="shared" si="96"/>
        <v>0</v>
      </c>
      <c r="C429" s="583"/>
      <c r="D429" s="583"/>
      <c r="E429" s="270">
        <f>IF('Cumulative Budget Request '!L622='Member B'!$L$1,'Cumulative Budget Request '!E622,0)</f>
        <v>0</v>
      </c>
      <c r="F429" s="270">
        <f>IF('Cumulative Budget Request '!L622='Member B'!$L$1,'Cumulative Budget Request '!F622,0)</f>
        <v>0</v>
      </c>
      <c r="G429" s="270">
        <f>IF('Cumulative Budget Request '!L622='Member B'!$L$1,'Cumulative Budget Request '!G622,0)</f>
        <v>0</v>
      </c>
      <c r="H429" s="270">
        <f>IF('Cumulative Budget Request '!L622='Member B'!$L$1,'Cumulative Budget Request '!H622,0)</f>
        <v>0</v>
      </c>
      <c r="I429" s="270">
        <f>IF('Cumulative Budget Request '!L622='Member B'!$L$1,'Cumulative Budget Request '!I622,0)</f>
        <v>0</v>
      </c>
      <c r="J429" s="363">
        <f t="shared" si="97"/>
        <v>0</v>
      </c>
    </row>
    <row r="430" spans="2:10" hidden="1">
      <c r="B430" s="640">
        <f t="shared" si="96"/>
        <v>0</v>
      </c>
      <c r="C430" s="641"/>
      <c r="D430" s="641"/>
      <c r="E430" s="270">
        <f>IF('Cumulative Budget Request '!L623='Member B'!$L$1,'Cumulative Budget Request '!E623,0)</f>
        <v>0</v>
      </c>
      <c r="F430" s="270">
        <f>IF('Cumulative Budget Request '!L623='Member B'!$L$1,'Cumulative Budget Request '!F623,0)</f>
        <v>0</v>
      </c>
      <c r="G430" s="270">
        <f>IF('Cumulative Budget Request '!L623='Member B'!$L$1,'Cumulative Budget Request '!G623,0)</f>
        <v>0</v>
      </c>
      <c r="H430" s="270">
        <f>IF('Cumulative Budget Request '!L623='Member B'!$L$1,'Cumulative Budget Request '!H623,0)</f>
        <v>0</v>
      </c>
      <c r="I430" s="270">
        <f>IF('Cumulative Budget Request '!L623='Member B'!$L$1,'Cumulative Budget Request '!I623,0)</f>
        <v>0</v>
      </c>
      <c r="J430" s="364">
        <f t="shared" si="97"/>
        <v>0</v>
      </c>
    </row>
    <row r="431" spans="2:10" ht="13.8" thickBot="1">
      <c r="B431" s="584" t="str">
        <f t="shared" si="96"/>
        <v>TOTAL</v>
      </c>
      <c r="C431" s="585"/>
      <c r="D431" s="585"/>
      <c r="E431" s="366">
        <f>SUM(E411:E430)</f>
        <v>0</v>
      </c>
      <c r="F431" s="366">
        <f t="shared" ref="F431:I431" si="98">SUM(F411:F430)</f>
        <v>0</v>
      </c>
      <c r="G431" s="366">
        <f t="shared" si="98"/>
        <v>0</v>
      </c>
      <c r="H431" s="366">
        <f t="shared" si="98"/>
        <v>0</v>
      </c>
      <c r="I431" s="366">
        <f t="shared" si="98"/>
        <v>0</v>
      </c>
      <c r="J431" s="365">
        <f>SUM(J411:J430)</f>
        <v>0</v>
      </c>
    </row>
    <row r="432" spans="2: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row r="543" spans="5:10">
      <c r="E543" s="21"/>
      <c r="F543" s="17"/>
      <c r="G543" s="21"/>
      <c r="H543" s="21"/>
      <c r="I543" s="21"/>
      <c r="J543" s="21"/>
    </row>
    <row r="544" spans="5:10">
      <c r="E544" s="21"/>
      <c r="F544" s="17"/>
      <c r="G544" s="21"/>
      <c r="H544" s="21"/>
      <c r="I544" s="21"/>
      <c r="J544" s="21"/>
    </row>
    <row r="545" spans="5:10">
      <c r="E545" s="21"/>
      <c r="F545" s="17"/>
      <c r="G545" s="21"/>
      <c r="H545" s="21"/>
      <c r="I545" s="21"/>
      <c r="J545" s="21"/>
    </row>
    <row r="546" spans="5:10">
      <c r="E546" s="21"/>
      <c r="F546" s="17"/>
      <c r="G546" s="21"/>
      <c r="H546" s="21"/>
      <c r="I546" s="21"/>
      <c r="J546" s="21"/>
    </row>
    <row r="547" spans="5:10">
      <c r="E547" s="21"/>
      <c r="F547" s="17"/>
      <c r="G547" s="21"/>
      <c r="H547" s="21"/>
      <c r="I547" s="21"/>
      <c r="J547" s="21"/>
    </row>
    <row r="548" spans="5:10">
      <c r="E548" s="21"/>
      <c r="F548" s="17"/>
      <c r="G548" s="21"/>
      <c r="H548" s="21"/>
      <c r="I548" s="21"/>
      <c r="J548" s="21"/>
    </row>
    <row r="549" spans="5:10">
      <c r="E549" s="21"/>
      <c r="F549" s="17"/>
      <c r="G549" s="21"/>
      <c r="H549" s="21"/>
      <c r="I549" s="21"/>
      <c r="J549" s="21"/>
    </row>
    <row r="550" spans="5:10">
      <c r="E550" s="21"/>
      <c r="F550" s="17"/>
      <c r="G550" s="21"/>
      <c r="H550" s="21"/>
      <c r="I550" s="21"/>
      <c r="J550" s="21"/>
    </row>
    <row r="551" spans="5:10">
      <c r="E551" s="21"/>
      <c r="F551" s="17"/>
      <c r="G551" s="21"/>
      <c r="H551" s="21"/>
      <c r="I551" s="21"/>
      <c r="J551" s="21"/>
    </row>
    <row r="552" spans="5:10">
      <c r="E552" s="21"/>
      <c r="F552" s="17"/>
      <c r="G552" s="21"/>
      <c r="H552" s="21"/>
      <c r="I552" s="21"/>
      <c r="J552" s="21"/>
    </row>
    <row r="553" spans="5:10">
      <c r="E553" s="21"/>
      <c r="F553" s="17"/>
      <c r="G553" s="21"/>
      <c r="H553" s="21"/>
      <c r="I553" s="21"/>
      <c r="J553" s="21"/>
    </row>
    <row r="554" spans="5:10">
      <c r="E554" s="21"/>
      <c r="F554" s="17"/>
      <c r="G554" s="21"/>
      <c r="H554" s="21"/>
      <c r="I554" s="21"/>
      <c r="J554" s="21"/>
    </row>
    <row r="555" spans="5:10">
      <c r="E555" s="21"/>
      <c r="F555" s="17"/>
      <c r="G555" s="21"/>
      <c r="H555" s="21"/>
      <c r="I555" s="21"/>
      <c r="J555" s="21"/>
    </row>
    <row r="556" spans="5:10">
      <c r="E556" s="21"/>
      <c r="F556" s="17"/>
      <c r="G556" s="21"/>
      <c r="H556" s="21"/>
      <c r="I556" s="21"/>
      <c r="J556" s="21"/>
    </row>
    <row r="557" spans="5:10">
      <c r="E557" s="21"/>
      <c r="F557" s="17"/>
      <c r="G557" s="21"/>
      <c r="H557" s="21"/>
      <c r="I557" s="21"/>
      <c r="J557" s="21"/>
    </row>
    <row r="558" spans="5:10">
      <c r="E558" s="21"/>
      <c r="F558" s="17"/>
      <c r="G558" s="21"/>
      <c r="H558" s="21"/>
      <c r="I558" s="21"/>
      <c r="J558" s="21"/>
    </row>
    <row r="559" spans="5:10">
      <c r="E559" s="21"/>
      <c r="F559" s="17"/>
      <c r="G559" s="21"/>
      <c r="H559" s="21"/>
      <c r="I559" s="21"/>
      <c r="J559" s="21"/>
    </row>
    <row r="560" spans="5:10">
      <c r="E560" s="21"/>
      <c r="F560" s="17"/>
      <c r="G560" s="21"/>
      <c r="H560" s="21"/>
      <c r="I560" s="21"/>
      <c r="J560" s="21"/>
    </row>
    <row r="561" spans="5:10">
      <c r="E561" s="21"/>
      <c r="F561" s="17"/>
      <c r="G561" s="21"/>
      <c r="H561" s="21"/>
      <c r="I561" s="21"/>
      <c r="J561" s="21"/>
    </row>
    <row r="562" spans="5:10">
      <c r="E562" s="21"/>
      <c r="F562" s="17"/>
      <c r="G562" s="21"/>
      <c r="H562" s="21"/>
      <c r="I562" s="21"/>
      <c r="J562" s="21"/>
    </row>
    <row r="563" spans="5:10">
      <c r="E563" s="21"/>
      <c r="F563" s="17"/>
      <c r="G563" s="21"/>
      <c r="H563" s="21"/>
      <c r="I563" s="21"/>
      <c r="J563" s="21"/>
    </row>
    <row r="564" spans="5:10">
      <c r="E564" s="21"/>
      <c r="F564" s="17"/>
      <c r="G564" s="21"/>
      <c r="H564" s="21"/>
      <c r="I564" s="21"/>
      <c r="J564" s="21"/>
    </row>
    <row r="565" spans="5:10">
      <c r="E565" s="21"/>
      <c r="F565" s="17"/>
      <c r="G565" s="21"/>
      <c r="H565" s="21"/>
      <c r="I565" s="21"/>
      <c r="J565" s="21"/>
    </row>
    <row r="566" spans="5:10">
      <c r="E566" s="21"/>
      <c r="F566" s="17"/>
      <c r="G566" s="21"/>
      <c r="H566" s="21"/>
      <c r="I566" s="21"/>
      <c r="J566" s="21"/>
    </row>
    <row r="567" spans="5:10">
      <c r="E567" s="21"/>
      <c r="F567" s="17"/>
      <c r="G567" s="21"/>
      <c r="H567" s="21"/>
      <c r="I567" s="21"/>
      <c r="J567" s="21"/>
    </row>
    <row r="568" spans="5:10">
      <c r="E568" s="21"/>
      <c r="F568" s="17"/>
      <c r="G568" s="21"/>
      <c r="H568" s="21"/>
      <c r="I568" s="21"/>
      <c r="J568" s="21"/>
    </row>
    <row r="569" spans="5:10">
      <c r="E569" s="21"/>
      <c r="F569" s="17"/>
      <c r="G569" s="21"/>
      <c r="H569" s="21"/>
      <c r="I569" s="21"/>
      <c r="J569" s="21"/>
    </row>
    <row r="570" spans="5:10">
      <c r="E570" s="21"/>
      <c r="F570" s="17"/>
      <c r="G570" s="21"/>
      <c r="H570" s="21"/>
      <c r="I570" s="21"/>
      <c r="J570" s="21"/>
    </row>
    <row r="571" spans="5:10">
      <c r="E571" s="21"/>
      <c r="F571" s="17"/>
      <c r="G571" s="21"/>
      <c r="H571" s="21"/>
      <c r="I571" s="21"/>
      <c r="J571" s="21"/>
    </row>
    <row r="572" spans="5:10">
      <c r="E572" s="21"/>
      <c r="F572" s="17"/>
      <c r="G572" s="21"/>
      <c r="H572" s="21"/>
      <c r="I572" s="21"/>
      <c r="J572" s="21"/>
    </row>
    <row r="573" spans="5:10">
      <c r="E573" s="21"/>
      <c r="F573" s="17"/>
      <c r="G573" s="21"/>
      <c r="H573" s="21"/>
      <c r="I573" s="21"/>
      <c r="J573" s="21"/>
    </row>
    <row r="574" spans="5:10">
      <c r="E574" s="21"/>
      <c r="F574" s="17"/>
      <c r="G574" s="21"/>
      <c r="H574" s="21"/>
      <c r="I574" s="21"/>
      <c r="J574" s="21"/>
    </row>
    <row r="575" spans="5:10">
      <c r="E575" s="21"/>
      <c r="F575" s="17"/>
      <c r="G575" s="21"/>
      <c r="H575" s="21"/>
      <c r="I575" s="21"/>
      <c r="J575" s="21"/>
    </row>
    <row r="576" spans="5:10">
      <c r="E576" s="21"/>
      <c r="F576" s="17"/>
      <c r="G576" s="21"/>
      <c r="H576" s="21"/>
      <c r="I576" s="21"/>
      <c r="J576" s="21"/>
    </row>
    <row r="577" spans="5:10">
      <c r="E577" s="21"/>
      <c r="F577" s="17"/>
      <c r="G577" s="21"/>
      <c r="H577" s="21"/>
      <c r="I577" s="21"/>
      <c r="J577" s="21"/>
    </row>
    <row r="578" spans="5:10">
      <c r="E578" s="21"/>
      <c r="F578" s="17"/>
      <c r="G578" s="21"/>
      <c r="H578" s="21"/>
      <c r="I578" s="21"/>
      <c r="J578" s="21"/>
    </row>
    <row r="579" spans="5:10">
      <c r="E579" s="21"/>
      <c r="F579" s="17"/>
      <c r="G579" s="21"/>
      <c r="H579" s="21"/>
      <c r="I579" s="21"/>
      <c r="J579" s="21"/>
    </row>
    <row r="580" spans="5:10">
      <c r="E580" s="21"/>
      <c r="F580" s="17"/>
      <c r="G580" s="21"/>
      <c r="H580" s="21"/>
      <c r="I580" s="21"/>
      <c r="J580" s="21"/>
    </row>
    <row r="581" spans="5:10">
      <c r="E581" s="21"/>
      <c r="F581" s="17"/>
      <c r="G581" s="21"/>
      <c r="H581" s="21"/>
      <c r="I581" s="21"/>
      <c r="J581" s="21"/>
    </row>
    <row r="582" spans="5:10">
      <c r="E582" s="21"/>
      <c r="F582" s="17"/>
      <c r="G582" s="21"/>
      <c r="H582" s="21"/>
      <c r="I582" s="21"/>
      <c r="J582" s="21"/>
    </row>
    <row r="583" spans="5:10">
      <c r="E583" s="21"/>
      <c r="F583" s="17"/>
      <c r="G583" s="21"/>
      <c r="H583" s="21"/>
      <c r="I583" s="21"/>
      <c r="J583" s="21"/>
    </row>
    <row r="584" spans="5:10">
      <c r="E584" s="21"/>
      <c r="F584" s="17"/>
      <c r="G584" s="21"/>
      <c r="H584" s="21"/>
      <c r="I584" s="21"/>
      <c r="J584" s="21"/>
    </row>
    <row r="585" spans="5:10">
      <c r="E585" s="21"/>
      <c r="F585" s="17"/>
      <c r="G585" s="21"/>
      <c r="H585" s="21"/>
      <c r="I585" s="21"/>
      <c r="J585" s="21"/>
    </row>
    <row r="586" spans="5:10">
      <c r="E586" s="21"/>
      <c r="F586" s="17"/>
      <c r="G586" s="21"/>
      <c r="H586" s="21"/>
      <c r="I586" s="21"/>
      <c r="J586" s="21"/>
    </row>
    <row r="587" spans="5:10">
      <c r="E587" s="21"/>
      <c r="F587" s="17"/>
      <c r="G587" s="21"/>
      <c r="H587" s="21"/>
      <c r="I587" s="21"/>
      <c r="J587" s="21"/>
    </row>
    <row r="588" spans="5:10">
      <c r="E588" s="21"/>
      <c r="F588" s="17"/>
      <c r="G588" s="21"/>
      <c r="H588" s="21"/>
      <c r="I588" s="21"/>
      <c r="J588" s="21"/>
    </row>
    <row r="589" spans="5:10">
      <c r="E589" s="21"/>
      <c r="F589" s="17"/>
      <c r="G589" s="21"/>
      <c r="H589" s="21"/>
      <c r="I589" s="21"/>
      <c r="J589" s="21"/>
    </row>
    <row r="590" spans="5:10">
      <c r="E590" s="21"/>
      <c r="F590" s="17"/>
      <c r="G590" s="21"/>
      <c r="H590" s="21"/>
      <c r="I590" s="21"/>
      <c r="J590" s="21"/>
    </row>
    <row r="591" spans="5:10">
      <c r="E591" s="21"/>
      <c r="F591" s="17"/>
      <c r="G591" s="21"/>
      <c r="H591" s="21"/>
      <c r="I591" s="21"/>
      <c r="J591" s="21"/>
    </row>
    <row r="592" spans="5:10">
      <c r="E592" s="21"/>
      <c r="F592" s="17"/>
      <c r="G592" s="21"/>
      <c r="H592" s="21"/>
      <c r="I592" s="21"/>
      <c r="J592" s="21"/>
    </row>
    <row r="593" spans="5:10">
      <c r="E593" s="21"/>
      <c r="F593" s="17"/>
      <c r="G593" s="21"/>
      <c r="H593" s="21"/>
      <c r="I593" s="21"/>
      <c r="J593" s="21"/>
    </row>
    <row r="594" spans="5:10">
      <c r="E594" s="21"/>
      <c r="F594" s="17"/>
      <c r="G594" s="21"/>
      <c r="H594" s="21"/>
      <c r="I594" s="21"/>
      <c r="J594" s="21"/>
    </row>
    <row r="595" spans="5:10">
      <c r="E595" s="21"/>
      <c r="F595" s="17"/>
      <c r="G595" s="21"/>
      <c r="H595" s="21"/>
      <c r="I595" s="21"/>
      <c r="J595" s="21"/>
    </row>
    <row r="596" spans="5:10">
      <c r="E596" s="21"/>
      <c r="F596" s="17"/>
      <c r="G596" s="21"/>
      <c r="H596" s="21"/>
      <c r="I596" s="21"/>
      <c r="J596" s="21"/>
    </row>
    <row r="597" spans="5:10">
      <c r="E597" s="21"/>
      <c r="F597" s="17"/>
      <c r="G597" s="21"/>
      <c r="H597" s="21"/>
      <c r="I597" s="21"/>
      <c r="J597" s="21"/>
    </row>
    <row r="598" spans="5:10">
      <c r="E598" s="21"/>
      <c r="F598" s="17"/>
      <c r="G598" s="21"/>
      <c r="H598" s="21"/>
      <c r="I598" s="21"/>
      <c r="J598" s="21"/>
    </row>
    <row r="599" spans="5:10">
      <c r="E599" s="21"/>
      <c r="F599" s="17"/>
      <c r="G599" s="21"/>
      <c r="H599" s="21"/>
      <c r="I599" s="21"/>
      <c r="J599" s="21"/>
    </row>
    <row r="600" spans="5:10">
      <c r="E600" s="21"/>
      <c r="F600" s="17"/>
      <c r="G600" s="21"/>
      <c r="H600" s="21"/>
      <c r="I600" s="21"/>
      <c r="J600" s="21"/>
    </row>
    <row r="601" spans="5:10">
      <c r="E601" s="21"/>
      <c r="F601" s="17"/>
      <c r="G601" s="21"/>
      <c r="H601" s="21"/>
      <c r="I601" s="21"/>
      <c r="J601" s="21"/>
    </row>
    <row r="602" spans="5:10">
      <c r="E602" s="21"/>
      <c r="F602" s="17"/>
      <c r="G602" s="21"/>
      <c r="H602" s="21"/>
      <c r="I602" s="21"/>
      <c r="J602" s="21"/>
    </row>
    <row r="603" spans="5:10">
      <c r="E603" s="21"/>
      <c r="F603" s="17"/>
      <c r="G603" s="21"/>
      <c r="H603" s="21"/>
      <c r="I603" s="21"/>
      <c r="J603" s="21"/>
    </row>
    <row r="604" spans="5:10">
      <c r="E604" s="21"/>
      <c r="F604" s="17"/>
      <c r="G604" s="21"/>
      <c r="H604" s="21"/>
      <c r="I604" s="21"/>
      <c r="J604" s="21"/>
    </row>
    <row r="605" spans="5:10">
      <c r="E605" s="21"/>
      <c r="F605" s="17"/>
      <c r="G605" s="21"/>
      <c r="H605" s="21"/>
      <c r="I605" s="21"/>
      <c r="J605" s="21"/>
    </row>
    <row r="606" spans="5:10">
      <c r="E606" s="21"/>
      <c r="F606" s="17"/>
      <c r="G606" s="21"/>
      <c r="H606" s="21"/>
      <c r="I606" s="21"/>
      <c r="J606" s="21"/>
    </row>
    <row r="607" spans="5:10">
      <c r="E607" s="21"/>
      <c r="F607" s="17"/>
      <c r="G607" s="21"/>
      <c r="H607" s="21"/>
      <c r="I607" s="21"/>
      <c r="J607" s="21"/>
    </row>
    <row r="608" spans="5:10">
      <c r="E608" s="21"/>
      <c r="F608" s="17"/>
      <c r="G608" s="21"/>
      <c r="H608" s="21"/>
      <c r="I608" s="21"/>
      <c r="J608" s="21"/>
    </row>
    <row r="609" spans="5:10">
      <c r="E609" s="21"/>
      <c r="F609" s="17"/>
      <c r="G609" s="21"/>
      <c r="H609" s="21"/>
      <c r="I609" s="21"/>
      <c r="J609" s="21"/>
    </row>
    <row r="610" spans="5:10">
      <c r="E610" s="21"/>
      <c r="F610" s="17"/>
      <c r="G610" s="21"/>
      <c r="H610" s="21"/>
      <c r="I610" s="21"/>
      <c r="J610" s="21"/>
    </row>
    <row r="611" spans="5:10">
      <c r="E611" s="21"/>
      <c r="F611" s="17"/>
      <c r="G611" s="21"/>
      <c r="H611" s="21"/>
      <c r="I611" s="21"/>
      <c r="J611" s="21"/>
    </row>
    <row r="612" spans="5:10">
      <c r="E612" s="21"/>
      <c r="F612" s="17"/>
      <c r="G612" s="21"/>
      <c r="H612" s="21"/>
      <c r="I612" s="21"/>
      <c r="J612" s="21"/>
    </row>
    <row r="613" spans="5:10">
      <c r="E613" s="21"/>
      <c r="F613" s="17"/>
      <c r="G613" s="21"/>
      <c r="H613" s="21"/>
      <c r="I613" s="21"/>
      <c r="J613" s="21"/>
    </row>
    <row r="614" spans="5:10">
      <c r="E614" s="21"/>
      <c r="F614" s="17"/>
      <c r="G614" s="21"/>
      <c r="H614" s="21"/>
      <c r="I614" s="21"/>
      <c r="J614" s="21"/>
    </row>
    <row r="615" spans="5:10">
      <c r="E615" s="21"/>
      <c r="F615" s="17"/>
      <c r="G615" s="21"/>
      <c r="H615" s="21"/>
      <c r="I615" s="21"/>
      <c r="J615" s="21"/>
    </row>
    <row r="616" spans="5:10">
      <c r="E616" s="21"/>
      <c r="F616" s="17"/>
      <c r="G616" s="21"/>
      <c r="H616" s="21"/>
      <c r="I616" s="21"/>
      <c r="J616" s="21"/>
    </row>
    <row r="617" spans="5:10">
      <c r="E617" s="21"/>
      <c r="F617" s="17"/>
      <c r="G617" s="21"/>
      <c r="H617" s="21"/>
      <c r="I617" s="21"/>
      <c r="J617" s="21"/>
    </row>
    <row r="618" spans="5:10">
      <c r="E618" s="21"/>
      <c r="F618" s="17"/>
      <c r="G618" s="21"/>
      <c r="H618" s="21"/>
      <c r="I618" s="21"/>
      <c r="J618" s="21"/>
    </row>
    <row r="619" spans="5:10">
      <c r="E619" s="21"/>
      <c r="F619" s="17"/>
      <c r="G619" s="21"/>
      <c r="H619" s="21"/>
      <c r="I619" s="21"/>
      <c r="J619" s="21"/>
    </row>
    <row r="620" spans="5:10">
      <c r="E620" s="21"/>
      <c r="F620" s="17"/>
      <c r="G620" s="21"/>
      <c r="H620" s="21"/>
      <c r="I620" s="21"/>
      <c r="J620" s="21"/>
    </row>
    <row r="621" spans="5:10">
      <c r="E621" s="21"/>
      <c r="F621" s="17"/>
      <c r="G621" s="21"/>
      <c r="H621" s="21"/>
      <c r="I621" s="21"/>
      <c r="J621" s="21"/>
    </row>
    <row r="622" spans="5:10">
      <c r="E622" s="21"/>
      <c r="F622" s="17"/>
      <c r="G622" s="21"/>
      <c r="H622" s="21"/>
      <c r="I622" s="21"/>
      <c r="J622" s="21"/>
    </row>
    <row r="623" spans="5:10">
      <c r="E623" s="21"/>
      <c r="F623" s="17"/>
      <c r="G623" s="21"/>
      <c r="H623" s="21"/>
      <c r="I623" s="21"/>
      <c r="J623" s="21"/>
    </row>
    <row r="624" spans="5:10">
      <c r="E624" s="21"/>
      <c r="F624" s="17"/>
      <c r="G624" s="21"/>
      <c r="H624" s="21"/>
      <c r="I624" s="21"/>
      <c r="J624" s="21"/>
    </row>
    <row r="625" spans="5:10">
      <c r="E625" s="21"/>
      <c r="F625" s="17"/>
      <c r="G625" s="21"/>
      <c r="H625" s="21"/>
      <c r="I625" s="21"/>
      <c r="J625" s="21"/>
    </row>
    <row r="626" spans="5:10">
      <c r="E626" s="21"/>
      <c r="F626" s="17"/>
      <c r="G626" s="21"/>
      <c r="H626" s="21"/>
      <c r="I626" s="21"/>
      <c r="J626" s="21"/>
    </row>
    <row r="627" spans="5:10">
      <c r="E627" s="21"/>
      <c r="F627" s="17"/>
      <c r="G627" s="21"/>
      <c r="H627" s="21"/>
      <c r="I627" s="21"/>
      <c r="J627" s="21"/>
    </row>
    <row r="628" spans="5:10">
      <c r="E628" s="21"/>
      <c r="F628" s="17"/>
      <c r="G628" s="21"/>
      <c r="H628" s="21"/>
      <c r="I628" s="21"/>
      <c r="J628" s="21"/>
    </row>
    <row r="629" spans="5:10">
      <c r="E629" s="21"/>
      <c r="F629" s="17"/>
      <c r="G629" s="21"/>
      <c r="H629" s="21"/>
      <c r="I629" s="21"/>
      <c r="J629" s="21"/>
    </row>
    <row r="630" spans="5:10">
      <c r="E630" s="21"/>
      <c r="F630" s="17"/>
      <c r="G630" s="21"/>
      <c r="H630" s="21"/>
      <c r="I630" s="21"/>
      <c r="J630" s="21"/>
    </row>
    <row r="631" spans="5:10">
      <c r="E631" s="21"/>
      <c r="F631" s="17"/>
      <c r="G631" s="21"/>
      <c r="H631" s="21"/>
      <c r="I631" s="21"/>
      <c r="J631" s="21"/>
    </row>
    <row r="632" spans="5:10">
      <c r="E632" s="21"/>
      <c r="F632" s="17"/>
      <c r="G632" s="21"/>
      <c r="H632" s="21"/>
      <c r="I632" s="21"/>
      <c r="J632" s="21"/>
    </row>
    <row r="633" spans="5:10">
      <c r="E633" s="21"/>
      <c r="F633" s="17"/>
      <c r="G633" s="21"/>
      <c r="H633" s="21"/>
      <c r="I633" s="21"/>
      <c r="J633" s="21"/>
    </row>
    <row r="634" spans="5:10">
      <c r="E634" s="21"/>
      <c r="F634" s="17"/>
      <c r="G634" s="21"/>
      <c r="H634" s="21"/>
      <c r="I634" s="21"/>
      <c r="J634" s="21"/>
    </row>
    <row r="635" spans="5:10">
      <c r="E635" s="21"/>
      <c r="F635" s="17"/>
      <c r="G635" s="21"/>
      <c r="H635" s="21"/>
      <c r="I635" s="21"/>
      <c r="J635" s="21"/>
    </row>
    <row r="636" spans="5:10">
      <c r="E636" s="21"/>
      <c r="F636" s="17"/>
      <c r="G636" s="21"/>
      <c r="H636" s="21"/>
      <c r="I636" s="21"/>
      <c r="J636" s="21"/>
    </row>
    <row r="637" spans="5:10">
      <c r="E637" s="21"/>
      <c r="F637" s="17"/>
      <c r="G637" s="21"/>
      <c r="H637" s="21"/>
      <c r="I637" s="21"/>
      <c r="J637" s="21"/>
    </row>
    <row r="638" spans="5:10">
      <c r="E638" s="21"/>
      <c r="F638" s="17"/>
      <c r="G638" s="21"/>
      <c r="H638" s="21"/>
      <c r="I638" s="21"/>
      <c r="J638" s="21"/>
    </row>
    <row r="639" spans="5:10">
      <c r="E639" s="21"/>
      <c r="F639" s="17"/>
      <c r="G639" s="21"/>
      <c r="H639" s="21"/>
      <c r="I639" s="21"/>
      <c r="J639" s="21"/>
    </row>
    <row r="640" spans="5:10">
      <c r="E640" s="21"/>
      <c r="F640" s="17"/>
      <c r="G640" s="21"/>
      <c r="H640" s="21"/>
      <c r="I640" s="21"/>
      <c r="J640" s="21"/>
    </row>
    <row r="641" spans="5:10">
      <c r="E641" s="21"/>
      <c r="F641" s="17"/>
      <c r="G641" s="21"/>
      <c r="H641" s="21"/>
      <c r="I641" s="21"/>
      <c r="J641" s="21"/>
    </row>
    <row r="642" spans="5:10">
      <c r="E642" s="21"/>
      <c r="F642" s="17"/>
      <c r="G642" s="21"/>
      <c r="H642" s="21"/>
      <c r="I642" s="21"/>
      <c r="J642" s="21"/>
    </row>
    <row r="643" spans="5:10">
      <c r="E643" s="21"/>
      <c r="F643" s="17"/>
      <c r="G643" s="21"/>
      <c r="H643" s="21"/>
      <c r="I643" s="21"/>
      <c r="J643" s="21"/>
    </row>
    <row r="644" spans="5:10">
      <c r="E644" s="21"/>
      <c r="F644" s="17"/>
      <c r="G644" s="21"/>
      <c r="H644" s="21"/>
      <c r="I644" s="21"/>
      <c r="J644" s="21"/>
    </row>
    <row r="645" spans="5:10">
      <c r="E645" s="21"/>
      <c r="F645" s="17"/>
      <c r="G645" s="21"/>
      <c r="H645" s="21"/>
      <c r="I645" s="21"/>
      <c r="J645" s="21"/>
    </row>
    <row r="646" spans="5:10">
      <c r="E646" s="21"/>
      <c r="F646" s="17"/>
      <c r="G646" s="21"/>
      <c r="H646" s="21"/>
      <c r="I646" s="21"/>
      <c r="J646" s="21"/>
    </row>
    <row r="647" spans="5:10">
      <c r="E647" s="21"/>
      <c r="F647" s="17"/>
      <c r="G647" s="21"/>
      <c r="H647" s="21"/>
      <c r="I647" s="21"/>
      <c r="J647" s="21"/>
    </row>
    <row r="648" spans="5:10">
      <c r="E648" s="21"/>
      <c r="F648" s="17"/>
      <c r="G648" s="21"/>
      <c r="H648" s="21"/>
      <c r="I648" s="21"/>
      <c r="J648" s="21"/>
    </row>
    <row r="649" spans="5:10">
      <c r="E649" s="21"/>
      <c r="F649" s="17"/>
      <c r="G649" s="21"/>
      <c r="H649" s="21"/>
      <c r="I649" s="21"/>
      <c r="J649" s="21"/>
    </row>
    <row r="650" spans="5:10">
      <c r="E650" s="21"/>
      <c r="F650" s="17"/>
      <c r="G650" s="21"/>
      <c r="H650" s="21"/>
      <c r="I650" s="21"/>
      <c r="J650" s="21"/>
    </row>
    <row r="651" spans="5:10">
      <c r="E651" s="21"/>
      <c r="F651" s="17"/>
      <c r="G651" s="21"/>
      <c r="H651" s="21"/>
      <c r="I651" s="21"/>
      <c r="J651" s="21"/>
    </row>
    <row r="652" spans="5:10">
      <c r="E652" s="21"/>
      <c r="F652" s="17"/>
      <c r="G652" s="21"/>
      <c r="H652" s="21"/>
      <c r="I652" s="21"/>
      <c r="J652" s="21"/>
    </row>
    <row r="653" spans="5:10">
      <c r="E653" s="21"/>
      <c r="F653" s="17"/>
      <c r="G653" s="21"/>
      <c r="H653" s="21"/>
      <c r="I653" s="21"/>
      <c r="J653" s="21"/>
    </row>
    <row r="654" spans="5:10">
      <c r="E654" s="21"/>
      <c r="F654" s="17"/>
      <c r="G654" s="21"/>
      <c r="H654" s="21"/>
      <c r="I654" s="21"/>
      <c r="J654" s="21"/>
    </row>
    <row r="655" spans="5:10">
      <c r="E655" s="21"/>
      <c r="F655" s="17"/>
      <c r="G655" s="21"/>
      <c r="H655" s="21"/>
      <c r="I655" s="21"/>
      <c r="J655" s="21"/>
    </row>
    <row r="656" spans="5:10">
      <c r="E656" s="21"/>
      <c r="F656" s="17"/>
      <c r="G656" s="21"/>
      <c r="H656" s="21"/>
      <c r="I656" s="21"/>
      <c r="J656" s="21"/>
    </row>
    <row r="657" spans="5:10">
      <c r="E657" s="21"/>
      <c r="F657" s="17"/>
      <c r="G657" s="21"/>
      <c r="H657" s="21"/>
      <c r="I657" s="21"/>
      <c r="J657" s="21"/>
    </row>
    <row r="658" spans="5:10">
      <c r="E658" s="21"/>
      <c r="F658" s="17"/>
      <c r="G658" s="21"/>
      <c r="H658" s="21"/>
      <c r="I658" s="21"/>
      <c r="J658" s="21"/>
    </row>
    <row r="659" spans="5:10">
      <c r="E659" s="21"/>
      <c r="F659" s="17"/>
      <c r="G659" s="21"/>
      <c r="H659" s="21"/>
      <c r="I659" s="21"/>
      <c r="J659" s="21"/>
    </row>
    <row r="660" spans="5:10">
      <c r="E660" s="21"/>
      <c r="F660" s="17"/>
      <c r="G660" s="21"/>
      <c r="H660" s="21"/>
      <c r="I660" s="21"/>
      <c r="J660" s="21"/>
    </row>
    <row r="661" spans="5:10">
      <c r="E661" s="21"/>
      <c r="F661" s="17"/>
      <c r="G661" s="21"/>
      <c r="H661" s="21"/>
      <c r="I661" s="21"/>
      <c r="J661" s="21"/>
    </row>
    <row r="662" spans="5:10">
      <c r="E662" s="21"/>
      <c r="F662" s="17"/>
      <c r="G662" s="21"/>
      <c r="H662" s="21"/>
      <c r="I662" s="21"/>
      <c r="J662" s="21"/>
    </row>
    <row r="663" spans="5:10">
      <c r="E663" s="21"/>
      <c r="F663" s="17"/>
      <c r="G663" s="21"/>
      <c r="H663" s="21"/>
      <c r="I663" s="21"/>
      <c r="J663" s="21"/>
    </row>
    <row r="664" spans="5:10">
      <c r="E664" s="21"/>
      <c r="F664" s="17"/>
      <c r="G664" s="21"/>
      <c r="H664" s="21"/>
      <c r="I664" s="21"/>
      <c r="J664" s="21"/>
    </row>
    <row r="665" spans="5:10">
      <c r="E665" s="21"/>
      <c r="F665" s="17"/>
      <c r="G665" s="21"/>
      <c r="H665" s="21"/>
      <c r="I665" s="21"/>
      <c r="J665" s="21"/>
    </row>
    <row r="666" spans="5:10">
      <c r="E666" s="21"/>
      <c r="F666" s="17"/>
      <c r="G666" s="21"/>
      <c r="H666" s="21"/>
      <c r="I666" s="21"/>
      <c r="J666" s="21"/>
    </row>
    <row r="667" spans="5:10">
      <c r="E667" s="21"/>
      <c r="F667" s="17"/>
      <c r="G667" s="21"/>
      <c r="H667" s="21"/>
      <c r="I667" s="21"/>
      <c r="J667" s="21"/>
    </row>
    <row r="668" spans="5:10">
      <c r="E668" s="21"/>
      <c r="F668" s="17"/>
      <c r="G668" s="21"/>
      <c r="H668" s="21"/>
      <c r="I668" s="21"/>
      <c r="J668" s="21"/>
    </row>
    <row r="669" spans="5:10">
      <c r="E669" s="21"/>
      <c r="F669" s="17"/>
      <c r="G669" s="21"/>
      <c r="H669" s="21"/>
      <c r="I669" s="21"/>
      <c r="J669" s="21"/>
    </row>
    <row r="670" spans="5:10">
      <c r="E670" s="21"/>
      <c r="F670" s="17"/>
      <c r="G670" s="21"/>
      <c r="H670" s="21"/>
      <c r="I670" s="21"/>
      <c r="J670" s="21"/>
    </row>
    <row r="671" spans="5:10">
      <c r="E671" s="21"/>
      <c r="F671" s="17"/>
      <c r="G671" s="21"/>
      <c r="H671" s="21"/>
      <c r="I671" s="21"/>
      <c r="J671" s="21"/>
    </row>
    <row r="672" spans="5:10">
      <c r="E672" s="21"/>
      <c r="F672" s="17"/>
      <c r="G672" s="21"/>
      <c r="H672" s="21"/>
      <c r="I672" s="21"/>
      <c r="J672" s="21"/>
    </row>
    <row r="673" spans="5:10">
      <c r="E673" s="21"/>
      <c r="F673" s="17"/>
      <c r="G673" s="21"/>
      <c r="H673" s="21"/>
      <c r="I673" s="21"/>
      <c r="J673" s="21"/>
    </row>
    <row r="674" spans="5:10">
      <c r="E674" s="21"/>
      <c r="F674" s="17"/>
      <c r="G674" s="21"/>
      <c r="H674" s="21"/>
      <c r="I674" s="21"/>
      <c r="J674" s="21"/>
    </row>
    <row r="675" spans="5:10">
      <c r="E675" s="21"/>
      <c r="F675" s="17"/>
      <c r="G675" s="21"/>
      <c r="H675" s="21"/>
      <c r="I675" s="21"/>
      <c r="J675" s="21"/>
    </row>
    <row r="676" spans="5:10">
      <c r="E676" s="21"/>
      <c r="F676" s="17"/>
      <c r="G676" s="21"/>
      <c r="H676" s="21"/>
      <c r="I676" s="21"/>
      <c r="J676" s="21"/>
    </row>
    <row r="677" spans="5:10">
      <c r="E677" s="21"/>
      <c r="F677" s="17"/>
      <c r="G677" s="21"/>
      <c r="H677" s="21"/>
      <c r="I677" s="21"/>
      <c r="J677" s="21"/>
    </row>
    <row r="678" spans="5:10">
      <c r="E678" s="21"/>
      <c r="F678" s="17"/>
      <c r="G678" s="21"/>
      <c r="H678" s="21"/>
      <c r="I678" s="21"/>
      <c r="J678" s="21"/>
    </row>
    <row r="679" spans="5:10">
      <c r="E679" s="21"/>
      <c r="F679" s="17"/>
      <c r="G679" s="21"/>
      <c r="H679" s="21"/>
      <c r="I679" s="21"/>
      <c r="J679" s="21"/>
    </row>
    <row r="680" spans="5:10">
      <c r="E680" s="21"/>
      <c r="F680" s="17"/>
      <c r="G680" s="21"/>
      <c r="H680" s="21"/>
      <c r="I680" s="21"/>
      <c r="J680" s="21"/>
    </row>
    <row r="681" spans="5:10">
      <c r="E681" s="21"/>
      <c r="F681" s="17"/>
      <c r="G681" s="21"/>
      <c r="H681" s="21"/>
      <c r="I681" s="21"/>
      <c r="J681" s="21"/>
    </row>
    <row r="682" spans="5:10">
      <c r="E682" s="21"/>
      <c r="F682" s="17"/>
      <c r="G682" s="21"/>
      <c r="H682" s="21"/>
      <c r="I682" s="21"/>
      <c r="J682" s="21"/>
    </row>
    <row r="683" spans="5:10">
      <c r="E683" s="21"/>
      <c r="F683" s="17"/>
      <c r="G683" s="21"/>
      <c r="H683" s="21"/>
      <c r="I683" s="21"/>
      <c r="J683" s="21"/>
    </row>
    <row r="684" spans="5:10">
      <c r="E684" s="21"/>
      <c r="F684" s="17"/>
      <c r="G684" s="21"/>
      <c r="H684" s="21"/>
      <c r="I684" s="21"/>
      <c r="J684" s="21"/>
    </row>
    <row r="685" spans="5:10">
      <c r="E685" s="21"/>
      <c r="F685" s="17"/>
      <c r="G685" s="21"/>
      <c r="H685" s="21"/>
      <c r="I685" s="21"/>
      <c r="J685" s="21"/>
    </row>
    <row r="686" spans="5:10">
      <c r="E686" s="21"/>
      <c r="F686" s="17"/>
      <c r="G686" s="21"/>
      <c r="H686" s="21"/>
      <c r="I686" s="21"/>
      <c r="J686" s="21"/>
    </row>
    <row r="687" spans="5:10">
      <c r="E687" s="21"/>
      <c r="F687" s="17"/>
      <c r="G687" s="21"/>
      <c r="H687" s="21"/>
      <c r="I687" s="21"/>
      <c r="J687" s="21"/>
    </row>
    <row r="688" spans="5:10">
      <c r="E688" s="21"/>
      <c r="F688" s="17"/>
      <c r="G688" s="21"/>
      <c r="H688" s="21"/>
      <c r="I688" s="21"/>
      <c r="J688" s="21"/>
    </row>
    <row r="689" spans="5:10">
      <c r="E689" s="21"/>
      <c r="F689" s="17"/>
      <c r="G689" s="21"/>
      <c r="H689" s="21"/>
      <c r="I689" s="21"/>
      <c r="J689" s="21"/>
    </row>
    <row r="690" spans="5:10">
      <c r="E690" s="21"/>
      <c r="F690" s="17"/>
      <c r="G690" s="21"/>
      <c r="H690" s="21"/>
      <c r="I690" s="21"/>
      <c r="J690" s="21"/>
    </row>
    <row r="691" spans="5:10">
      <c r="E691" s="21"/>
      <c r="F691" s="17"/>
      <c r="G691" s="21"/>
      <c r="H691" s="21"/>
      <c r="I691" s="21"/>
      <c r="J691" s="21"/>
    </row>
    <row r="692" spans="5:10">
      <c r="E692" s="21"/>
      <c r="F692" s="17"/>
      <c r="G692" s="21"/>
      <c r="H692" s="21"/>
      <c r="I692" s="21"/>
      <c r="J692" s="21"/>
    </row>
    <row r="693" spans="5:10">
      <c r="E693" s="21"/>
      <c r="F693" s="17"/>
      <c r="G693" s="21"/>
      <c r="H693" s="21"/>
      <c r="I693" s="21"/>
      <c r="J693" s="21"/>
    </row>
    <row r="694" spans="5:10">
      <c r="E694" s="21"/>
      <c r="F694" s="17"/>
      <c r="G694" s="21"/>
      <c r="H694" s="21"/>
      <c r="I694" s="21"/>
      <c r="J694" s="21"/>
    </row>
    <row r="695" spans="5:10">
      <c r="E695" s="21"/>
      <c r="F695" s="17"/>
      <c r="G695" s="21"/>
      <c r="H695" s="21"/>
      <c r="I695" s="21"/>
      <c r="J695" s="21"/>
    </row>
    <row r="696" spans="5:10">
      <c r="E696" s="21"/>
      <c r="F696" s="17"/>
      <c r="G696" s="21"/>
      <c r="H696" s="21"/>
      <c r="I696" s="21"/>
      <c r="J696" s="21"/>
    </row>
    <row r="697" spans="5:10">
      <c r="E697" s="21"/>
      <c r="F697" s="17"/>
      <c r="G697" s="21"/>
      <c r="H697" s="21"/>
      <c r="I697" s="21"/>
      <c r="J697" s="21"/>
    </row>
    <row r="698" spans="5:10">
      <c r="E698" s="21"/>
      <c r="F698" s="17"/>
      <c r="G698" s="21"/>
      <c r="H698" s="21"/>
      <c r="I698" s="21"/>
      <c r="J698" s="21"/>
    </row>
    <row r="699" spans="5:10">
      <c r="E699" s="21"/>
      <c r="F699" s="17"/>
      <c r="G699" s="21"/>
      <c r="H699" s="21"/>
      <c r="I699" s="21"/>
      <c r="J699" s="21"/>
    </row>
    <row r="700" spans="5:10">
      <c r="E700" s="21"/>
      <c r="F700" s="17"/>
      <c r="G700" s="21"/>
      <c r="H700" s="21"/>
      <c r="I700" s="21"/>
      <c r="J700" s="21"/>
    </row>
    <row r="701" spans="5:10">
      <c r="E701" s="21"/>
      <c r="F701" s="17"/>
      <c r="G701" s="21"/>
      <c r="H701" s="21"/>
      <c r="I701" s="21"/>
      <c r="J701" s="21"/>
    </row>
    <row r="702" spans="5:10">
      <c r="E702" s="21"/>
      <c r="F702" s="17"/>
      <c r="G702" s="21"/>
      <c r="H702" s="21"/>
      <c r="I702" s="21"/>
      <c r="J702" s="21"/>
    </row>
    <row r="703" spans="5:10">
      <c r="E703" s="21"/>
      <c r="F703" s="17"/>
      <c r="G703" s="21"/>
      <c r="H703" s="21"/>
      <c r="I703" s="21"/>
      <c r="J703" s="21"/>
    </row>
    <row r="704" spans="5:10">
      <c r="E704" s="21"/>
      <c r="F704" s="17"/>
      <c r="G704" s="21"/>
      <c r="H704" s="21"/>
      <c r="I704" s="21"/>
      <c r="J704" s="21"/>
    </row>
    <row r="705" spans="5:10">
      <c r="E705" s="21"/>
      <c r="F705" s="17"/>
      <c r="G705" s="21"/>
      <c r="H705" s="21"/>
      <c r="I705" s="21"/>
      <c r="J705" s="21"/>
    </row>
    <row r="706" spans="5:10">
      <c r="E706" s="21"/>
      <c r="F706" s="17"/>
      <c r="G706" s="21"/>
      <c r="H706" s="21"/>
      <c r="I706" s="21"/>
      <c r="J706" s="21"/>
    </row>
    <row r="707" spans="5:10">
      <c r="E707" s="21"/>
      <c r="F707" s="17"/>
      <c r="G707" s="21"/>
      <c r="H707" s="21"/>
      <c r="I707" s="21"/>
      <c r="J707" s="21"/>
    </row>
    <row r="708" spans="5:10">
      <c r="E708" s="21"/>
      <c r="F708" s="17"/>
      <c r="G708" s="21"/>
      <c r="H708" s="21"/>
      <c r="I708" s="21"/>
      <c r="J708" s="21"/>
    </row>
    <row r="709" spans="5:10">
      <c r="E709" s="21"/>
      <c r="F709" s="17"/>
      <c r="G709" s="21"/>
      <c r="H709" s="21"/>
      <c r="I709" s="21"/>
      <c r="J709" s="21"/>
    </row>
    <row r="710" spans="5:10">
      <c r="E710" s="21"/>
      <c r="F710" s="17"/>
      <c r="G710" s="21"/>
      <c r="H710" s="21"/>
      <c r="I710" s="21"/>
      <c r="J710" s="21"/>
    </row>
    <row r="711" spans="5:10">
      <c r="E711" s="21"/>
      <c r="F711" s="17"/>
      <c r="G711" s="21"/>
      <c r="H711" s="21"/>
      <c r="I711" s="21"/>
      <c r="J711" s="21"/>
    </row>
    <row r="712" spans="5:10">
      <c r="E712" s="21"/>
      <c r="F712" s="17"/>
      <c r="G712" s="21"/>
      <c r="H712" s="21"/>
      <c r="I712" s="21"/>
      <c r="J712" s="21"/>
    </row>
    <row r="713" spans="5:10">
      <c r="E713" s="21"/>
      <c r="F713" s="17"/>
      <c r="G713" s="21"/>
      <c r="H713" s="21"/>
      <c r="I713" s="21"/>
      <c r="J713" s="21"/>
    </row>
    <row r="714" spans="5:10">
      <c r="E714" s="21"/>
      <c r="F714" s="17"/>
      <c r="G714" s="21"/>
      <c r="H714" s="21"/>
      <c r="I714" s="21"/>
      <c r="J714" s="21"/>
    </row>
    <row r="715" spans="5:10">
      <c r="E715" s="21"/>
      <c r="F715" s="17"/>
      <c r="G715" s="21"/>
      <c r="H715" s="21"/>
      <c r="I715" s="21"/>
      <c r="J715" s="21"/>
    </row>
    <row r="716" spans="5:10">
      <c r="E716" s="21"/>
      <c r="F716" s="17"/>
      <c r="G716" s="21"/>
      <c r="H716" s="21"/>
      <c r="I716" s="21"/>
      <c r="J716" s="21"/>
    </row>
    <row r="717" spans="5:10">
      <c r="E717" s="21"/>
      <c r="F717" s="17"/>
      <c r="G717" s="21"/>
      <c r="H717" s="21"/>
      <c r="I717" s="21"/>
      <c r="J717" s="21"/>
    </row>
    <row r="718" spans="5:10">
      <c r="E718" s="21"/>
      <c r="F718" s="17"/>
      <c r="G718" s="21"/>
      <c r="H718" s="21"/>
      <c r="I718" s="21"/>
      <c r="J718" s="21"/>
    </row>
    <row r="719" spans="5:10">
      <c r="E719" s="21"/>
      <c r="F719" s="17"/>
      <c r="G719" s="21"/>
      <c r="H719" s="21"/>
      <c r="I719" s="21"/>
      <c r="J719" s="21"/>
    </row>
    <row r="720" spans="5:10">
      <c r="E720" s="21"/>
      <c r="F720" s="17"/>
      <c r="G720" s="21"/>
      <c r="H720" s="21"/>
      <c r="I720" s="21"/>
      <c r="J720" s="21"/>
    </row>
    <row r="721" spans="5:10">
      <c r="E721" s="21"/>
      <c r="F721" s="17"/>
      <c r="G721" s="21"/>
      <c r="H721" s="21"/>
      <c r="I721" s="21"/>
      <c r="J721" s="21"/>
    </row>
    <row r="722" spans="5:10">
      <c r="E722" s="21"/>
      <c r="F722" s="17"/>
      <c r="G722" s="21"/>
      <c r="H722" s="21"/>
      <c r="I722" s="21"/>
      <c r="J722" s="21"/>
    </row>
    <row r="723" spans="5:10">
      <c r="E723" s="21"/>
      <c r="F723" s="17"/>
      <c r="G723" s="21"/>
      <c r="H723" s="21"/>
      <c r="I723" s="21"/>
      <c r="J723" s="21"/>
    </row>
    <row r="724" spans="5:10">
      <c r="E724" s="21"/>
      <c r="F724" s="17"/>
      <c r="G724" s="21"/>
      <c r="H724" s="21"/>
      <c r="I724" s="21"/>
      <c r="J724" s="21"/>
    </row>
    <row r="725" spans="5:10">
      <c r="E725" s="21"/>
      <c r="F725" s="17"/>
      <c r="G725" s="21"/>
      <c r="H725" s="21"/>
      <c r="I725" s="21"/>
      <c r="J725" s="21"/>
    </row>
    <row r="726" spans="5:10">
      <c r="E726" s="21"/>
      <c r="F726" s="17"/>
      <c r="G726" s="21"/>
      <c r="H726" s="21"/>
      <c r="I726" s="21"/>
      <c r="J726" s="21"/>
    </row>
    <row r="727" spans="5:10">
      <c r="E727" s="21"/>
      <c r="F727" s="17"/>
      <c r="G727" s="21"/>
      <c r="H727" s="21"/>
      <c r="I727" s="21"/>
      <c r="J727" s="21"/>
    </row>
    <row r="728" spans="5:10">
      <c r="E728" s="21"/>
      <c r="F728" s="17"/>
      <c r="G728" s="21"/>
      <c r="H728" s="21"/>
      <c r="I728" s="21"/>
      <c r="J728" s="21"/>
    </row>
    <row r="729" spans="5:10">
      <c r="E729" s="21"/>
      <c r="F729" s="17"/>
      <c r="G729" s="21"/>
      <c r="H729" s="21"/>
      <c r="I729" s="21"/>
      <c r="J729" s="21"/>
    </row>
    <row r="730" spans="5:10">
      <c r="E730" s="21"/>
      <c r="F730" s="17"/>
      <c r="G730" s="21"/>
      <c r="H730" s="21"/>
      <c r="I730" s="21"/>
      <c r="J730" s="21"/>
    </row>
    <row r="731" spans="5:10">
      <c r="E731" s="21"/>
      <c r="F731" s="17"/>
      <c r="G731" s="21"/>
      <c r="H731" s="21"/>
      <c r="I731" s="21"/>
      <c r="J731" s="21"/>
    </row>
    <row r="732" spans="5:10">
      <c r="E732" s="21"/>
      <c r="F732" s="17"/>
      <c r="G732" s="21"/>
      <c r="H732" s="21"/>
      <c r="I732" s="21"/>
      <c r="J732" s="21"/>
    </row>
    <row r="733" spans="5:10">
      <c r="E733" s="21"/>
      <c r="F733" s="17"/>
      <c r="G733" s="21"/>
      <c r="H733" s="21"/>
      <c r="I733" s="21"/>
      <c r="J733" s="21"/>
    </row>
    <row r="734" spans="5:10">
      <c r="E734" s="21"/>
      <c r="F734" s="17"/>
      <c r="G734" s="21"/>
      <c r="H734" s="21"/>
      <c r="I734" s="21"/>
      <c r="J734" s="21"/>
    </row>
    <row r="735" spans="5:10">
      <c r="E735" s="21"/>
      <c r="F735" s="17"/>
      <c r="G735" s="21"/>
      <c r="H735" s="21"/>
      <c r="I735" s="21"/>
      <c r="J735" s="21"/>
    </row>
    <row r="736" spans="5:10">
      <c r="E736" s="21"/>
      <c r="F736" s="17"/>
      <c r="G736" s="21"/>
      <c r="H736" s="21"/>
      <c r="I736" s="21"/>
      <c r="J736" s="21"/>
    </row>
    <row r="737" spans="5:10">
      <c r="E737" s="21"/>
      <c r="F737" s="17"/>
      <c r="G737" s="21"/>
      <c r="H737" s="21"/>
      <c r="I737" s="21"/>
      <c r="J737" s="21"/>
    </row>
    <row r="738" spans="5:10">
      <c r="E738" s="21"/>
      <c r="F738" s="17"/>
      <c r="G738" s="21"/>
      <c r="H738" s="21"/>
      <c r="I738" s="21"/>
      <c r="J738" s="21"/>
    </row>
    <row r="739" spans="5:10">
      <c r="E739" s="21"/>
      <c r="F739" s="17"/>
      <c r="G739" s="21"/>
      <c r="H739" s="21"/>
      <c r="I739" s="21"/>
      <c r="J739" s="21"/>
    </row>
    <row r="740" spans="5:10">
      <c r="E740" s="21"/>
      <c r="F740" s="17"/>
      <c r="G740" s="21"/>
      <c r="H740" s="21"/>
      <c r="I740" s="21"/>
      <c r="J740" s="21"/>
    </row>
    <row r="741" spans="5:10">
      <c r="E741" s="21"/>
      <c r="F741" s="17"/>
      <c r="G741" s="21"/>
      <c r="H741" s="21"/>
      <c r="I741" s="21"/>
      <c r="J741" s="21"/>
    </row>
    <row r="742" spans="5:10">
      <c r="E742" s="21"/>
      <c r="F742" s="17"/>
      <c r="G742" s="21"/>
      <c r="H742" s="21"/>
      <c r="I742" s="21"/>
      <c r="J742" s="21"/>
    </row>
    <row r="743" spans="5:10">
      <c r="E743" s="21"/>
      <c r="F743" s="17"/>
      <c r="G743" s="21"/>
      <c r="H743" s="21"/>
      <c r="I743" s="21"/>
      <c r="J743" s="21"/>
    </row>
    <row r="744" spans="5:10">
      <c r="E744" s="21"/>
      <c r="F744" s="17"/>
      <c r="G744" s="21"/>
      <c r="H744" s="21"/>
      <c r="I744" s="21"/>
      <c r="J744" s="21"/>
    </row>
    <row r="745" spans="5:10">
      <c r="E745" s="21"/>
      <c r="F745" s="17"/>
      <c r="G745" s="21"/>
      <c r="H745" s="21"/>
      <c r="I745" s="21"/>
      <c r="J745" s="21"/>
    </row>
    <row r="746" spans="5:10">
      <c r="E746" s="21"/>
      <c r="F746" s="17"/>
      <c r="G746" s="21"/>
      <c r="H746" s="21"/>
      <c r="I746" s="21"/>
      <c r="J746" s="21"/>
    </row>
    <row r="747" spans="5:10">
      <c r="E747" s="21"/>
      <c r="F747" s="17"/>
      <c r="G747" s="21"/>
      <c r="H747" s="21"/>
      <c r="I747" s="21"/>
      <c r="J747" s="21"/>
    </row>
    <row r="748" spans="5:10">
      <c r="E748" s="21"/>
      <c r="F748" s="17"/>
      <c r="G748" s="21"/>
      <c r="H748" s="21"/>
      <c r="I748" s="21"/>
      <c r="J748" s="21"/>
    </row>
    <row r="749" spans="5:10">
      <c r="E749" s="21"/>
      <c r="F749" s="17"/>
      <c r="G749" s="21"/>
      <c r="H749" s="21"/>
      <c r="I749" s="21"/>
      <c r="J749" s="21"/>
    </row>
    <row r="750" spans="5:10">
      <c r="E750" s="21"/>
      <c r="F750" s="17"/>
      <c r="G750" s="21"/>
      <c r="H750" s="21"/>
      <c r="I750" s="21"/>
      <c r="J750" s="21"/>
    </row>
    <row r="751" spans="5:10">
      <c r="E751" s="21"/>
      <c r="F751" s="17"/>
      <c r="G751" s="21"/>
      <c r="H751" s="21"/>
      <c r="I751" s="21"/>
      <c r="J751" s="21"/>
    </row>
    <row r="752" spans="5:10">
      <c r="E752" s="21"/>
      <c r="F752" s="17"/>
      <c r="G752" s="21"/>
      <c r="H752" s="21"/>
      <c r="I752" s="21"/>
      <c r="J752" s="21"/>
    </row>
    <row r="753" spans="5:10">
      <c r="E753" s="21"/>
      <c r="F753" s="17"/>
      <c r="G753" s="21"/>
      <c r="H753" s="21"/>
      <c r="I753" s="21"/>
      <c r="J753" s="21"/>
    </row>
    <row r="754" spans="5:10">
      <c r="E754" s="21"/>
      <c r="F754" s="17"/>
      <c r="G754" s="21"/>
      <c r="H754" s="21"/>
      <c r="I754" s="21"/>
      <c r="J754" s="21"/>
    </row>
    <row r="755" spans="5:10">
      <c r="E755" s="21"/>
      <c r="F755" s="17"/>
      <c r="G755" s="21"/>
      <c r="H755" s="21"/>
      <c r="I755" s="21"/>
      <c r="J755" s="21"/>
    </row>
    <row r="756" spans="5:10">
      <c r="E756" s="21"/>
      <c r="F756" s="17"/>
      <c r="G756" s="21"/>
      <c r="H756" s="21"/>
      <c r="I756" s="21"/>
      <c r="J756" s="21"/>
    </row>
    <row r="757" spans="5:10">
      <c r="E757" s="21"/>
      <c r="F757" s="17"/>
      <c r="G757" s="21"/>
      <c r="H757" s="21"/>
      <c r="I757" s="21"/>
      <c r="J757" s="21"/>
    </row>
    <row r="758" spans="5:10">
      <c r="E758" s="21"/>
      <c r="F758" s="17"/>
      <c r="G758" s="21"/>
      <c r="H758" s="21"/>
      <c r="I758" s="21"/>
      <c r="J758" s="21"/>
    </row>
    <row r="759" spans="5:10">
      <c r="E759" s="21"/>
      <c r="F759" s="17"/>
      <c r="G759" s="21"/>
      <c r="H759" s="21"/>
      <c r="I759" s="21"/>
      <c r="J759" s="21"/>
    </row>
    <row r="760" spans="5:10">
      <c r="E760" s="21"/>
      <c r="F760" s="17"/>
      <c r="G760" s="21"/>
      <c r="H760" s="21"/>
      <c r="I760" s="21"/>
      <c r="J760" s="21"/>
    </row>
    <row r="761" spans="5:10">
      <c r="E761" s="21"/>
      <c r="F761" s="17"/>
      <c r="G761" s="21"/>
      <c r="H761" s="21"/>
      <c r="I761" s="21"/>
      <c r="J761" s="21"/>
    </row>
    <row r="762" spans="5:10">
      <c r="E762" s="21"/>
      <c r="F762" s="17"/>
      <c r="G762" s="21"/>
      <c r="H762" s="21"/>
      <c r="I762" s="21"/>
      <c r="J762" s="21"/>
    </row>
    <row r="763" spans="5:10">
      <c r="E763" s="21"/>
      <c r="F763" s="17"/>
      <c r="G763" s="21"/>
      <c r="H763" s="21"/>
      <c r="I763" s="21"/>
      <c r="J763" s="21"/>
    </row>
    <row r="764" spans="5:10">
      <c r="E764" s="21"/>
      <c r="F764" s="17"/>
      <c r="G764" s="21"/>
      <c r="H764" s="21"/>
      <c r="I764" s="21"/>
      <c r="J764" s="21"/>
    </row>
    <row r="765" spans="5:10">
      <c r="E765" s="21"/>
      <c r="F765" s="17"/>
      <c r="G765" s="21"/>
      <c r="H765" s="21"/>
      <c r="I765" s="21"/>
      <c r="J765" s="21"/>
    </row>
    <row r="766" spans="5:10">
      <c r="E766" s="21"/>
      <c r="F766" s="17"/>
      <c r="G766" s="21"/>
      <c r="H766" s="21"/>
      <c r="I766" s="21"/>
      <c r="J766" s="21"/>
    </row>
    <row r="767" spans="5:10">
      <c r="E767" s="21"/>
      <c r="F767" s="17"/>
      <c r="G767" s="21"/>
      <c r="H767" s="21"/>
      <c r="I767" s="21"/>
      <c r="J767" s="21"/>
    </row>
    <row r="768" spans="5:10">
      <c r="E768" s="21"/>
      <c r="F768" s="17"/>
      <c r="G768" s="21"/>
      <c r="H768" s="21"/>
      <c r="I768" s="21"/>
      <c r="J768" s="21"/>
    </row>
    <row r="769" spans="5:10">
      <c r="E769" s="21"/>
      <c r="F769" s="17"/>
      <c r="G769" s="21"/>
      <c r="H769" s="21"/>
      <c r="I769" s="21"/>
      <c r="J769" s="21"/>
    </row>
    <row r="770" spans="5:10">
      <c r="E770" s="21"/>
      <c r="F770" s="17"/>
      <c r="G770" s="21"/>
      <c r="H770" s="21"/>
      <c r="I770" s="21"/>
      <c r="J770" s="21"/>
    </row>
    <row r="771" spans="5:10">
      <c r="E771" s="21"/>
      <c r="F771" s="17"/>
      <c r="G771" s="21"/>
      <c r="H771" s="21"/>
      <c r="I771" s="21"/>
      <c r="J771" s="21"/>
    </row>
    <row r="772" spans="5:10">
      <c r="E772" s="21"/>
      <c r="F772" s="17"/>
      <c r="G772" s="21"/>
      <c r="H772" s="21"/>
      <c r="I772" s="21"/>
      <c r="J772" s="21"/>
    </row>
    <row r="773" spans="5:10">
      <c r="E773" s="21"/>
      <c r="F773" s="17"/>
      <c r="G773" s="21"/>
      <c r="H773" s="21"/>
      <c r="I773" s="21"/>
      <c r="J773" s="21"/>
    </row>
  </sheetData>
  <mergeCells count="118">
    <mergeCell ref="B429:D429"/>
    <mergeCell ref="B430:D430"/>
    <mergeCell ref="B431:D431"/>
    <mergeCell ref="B423:D423"/>
    <mergeCell ref="B424:D424"/>
    <mergeCell ref="B425:D425"/>
    <mergeCell ref="B426:D426"/>
    <mergeCell ref="B427:D427"/>
    <mergeCell ref="B428:D428"/>
    <mergeCell ref="B417:D417"/>
    <mergeCell ref="B418:D418"/>
    <mergeCell ref="B419:D419"/>
    <mergeCell ref="B420:D420"/>
    <mergeCell ref="B421:D421"/>
    <mergeCell ref="B422:D422"/>
    <mergeCell ref="B411:D411"/>
    <mergeCell ref="B412:D412"/>
    <mergeCell ref="B413:D413"/>
    <mergeCell ref="B414:D414"/>
    <mergeCell ref="B415:D415"/>
    <mergeCell ref="B416:D416"/>
    <mergeCell ref="B404:D404"/>
    <mergeCell ref="B405:D405"/>
    <mergeCell ref="B406:D406"/>
    <mergeCell ref="B407:D407"/>
    <mergeCell ref="B409:J409"/>
    <mergeCell ref="B410:D410"/>
    <mergeCell ref="B398:D398"/>
    <mergeCell ref="B399:D399"/>
    <mergeCell ref="B400:D400"/>
    <mergeCell ref="B401:D401"/>
    <mergeCell ref="B402:D402"/>
    <mergeCell ref="B403:D403"/>
    <mergeCell ref="B392:D392"/>
    <mergeCell ref="B393:D393"/>
    <mergeCell ref="B394:D394"/>
    <mergeCell ref="B395:D395"/>
    <mergeCell ref="B396:D396"/>
    <mergeCell ref="B397:D397"/>
    <mergeCell ref="B386:D386"/>
    <mergeCell ref="B387:D387"/>
    <mergeCell ref="B388:D388"/>
    <mergeCell ref="B389:D389"/>
    <mergeCell ref="B390:D390"/>
    <mergeCell ref="B391:D391"/>
    <mergeCell ref="B379:D379"/>
    <mergeCell ref="B380:D380"/>
    <mergeCell ref="B381:D381"/>
    <mergeCell ref="B382:D382"/>
    <mergeCell ref="B383:D383"/>
    <mergeCell ref="B385:J385"/>
    <mergeCell ref="B373:D373"/>
    <mergeCell ref="B374:D374"/>
    <mergeCell ref="B375:D375"/>
    <mergeCell ref="B376:D376"/>
    <mergeCell ref="B377:D377"/>
    <mergeCell ref="B378:D378"/>
    <mergeCell ref="B367:D367"/>
    <mergeCell ref="B368:D368"/>
    <mergeCell ref="B369:D369"/>
    <mergeCell ref="B370:D370"/>
    <mergeCell ref="B371:D371"/>
    <mergeCell ref="B372:D372"/>
    <mergeCell ref="B361:J361"/>
    <mergeCell ref="B362:D362"/>
    <mergeCell ref="B363:D363"/>
    <mergeCell ref="B364:D364"/>
    <mergeCell ref="B365:D365"/>
    <mergeCell ref="B366:D366"/>
    <mergeCell ref="B341:D341"/>
    <mergeCell ref="M343:S344"/>
    <mergeCell ref="B350:D350"/>
    <mergeCell ref="A352:B352"/>
    <mergeCell ref="A353:B353"/>
    <mergeCell ref="A360:J360"/>
    <mergeCell ref="B282:I282"/>
    <mergeCell ref="B303:D303"/>
    <mergeCell ref="B311:C311"/>
    <mergeCell ref="B312:C312"/>
    <mergeCell ref="B313:C313"/>
    <mergeCell ref="B323:D323"/>
    <mergeCell ref="A250:D250"/>
    <mergeCell ref="B251:D251"/>
    <mergeCell ref="B258:D258"/>
    <mergeCell ref="B263:D263"/>
    <mergeCell ref="B273:D273"/>
    <mergeCell ref="B280:D280"/>
    <mergeCell ref="A218:D218"/>
    <mergeCell ref="B219:D219"/>
    <mergeCell ref="A224:D224"/>
    <mergeCell ref="A229:A236"/>
    <mergeCell ref="A237:D237"/>
    <mergeCell ref="A242:A249"/>
    <mergeCell ref="AA170:AC170"/>
    <mergeCell ref="B186:D186"/>
    <mergeCell ref="A192:D192"/>
    <mergeCell ref="A197:A204"/>
    <mergeCell ref="A205:D205"/>
    <mergeCell ref="A210:A217"/>
    <mergeCell ref="A119:J119"/>
    <mergeCell ref="A160:J160"/>
    <mergeCell ref="N161:U161"/>
    <mergeCell ref="V161:Z161"/>
    <mergeCell ref="N162:P162"/>
    <mergeCell ref="N163:P163"/>
    <mergeCell ref="U10:Y10"/>
    <mergeCell ref="U66:Y66"/>
    <mergeCell ref="A67:J67"/>
    <mergeCell ref="U67:Y67"/>
    <mergeCell ref="U91:Y91"/>
    <mergeCell ref="A92:J92"/>
    <mergeCell ref="U92:Y92"/>
    <mergeCell ref="A1:J1"/>
    <mergeCell ref="B3:D3"/>
    <mergeCell ref="B4:D4"/>
    <mergeCell ref="B5:D5"/>
    <mergeCell ref="B6:D6"/>
    <mergeCell ref="A8:J8"/>
  </mergeCells>
  <dataValidations count="1">
    <dataValidation allowBlank="1" sqref="B314 B317" xr:uid="{70C8554D-3CAE-4F5B-B431-0CADAF691645}"/>
  </dataValidations>
  <pageMargins left="1" right="0.5" top="0.5" bottom="0.5" header="0.5" footer="0.5"/>
  <pageSetup scale="50" fitToHeight="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C7A2D-342E-4B4D-BFD7-F45480807408}">
  <sheetPr>
    <tabColor rgb="FF00B0F0"/>
    <pageSetUpPr fitToPage="1"/>
  </sheetPr>
  <dimension ref="A1:AV773"/>
  <sheetViews>
    <sheetView zoomScale="90" zoomScaleNormal="90" workbookViewId="0">
      <selection sqref="A1:XFD1048576"/>
    </sheetView>
  </sheetViews>
  <sheetFormatPr defaultColWidth="9.109375" defaultRowHeight="13.2"/>
  <cols>
    <col min="1" max="1" width="30.109375" customWidth="1"/>
    <col min="2" max="2" width="26.77734375" customWidth="1"/>
    <col min="3" max="3" width="36.77734375" customWidth="1"/>
    <col min="4" max="4" width="15.5546875" customWidth="1"/>
    <col min="5" max="5" width="14.6640625" customWidth="1"/>
    <col min="6" max="6" width="14.6640625" style="4" customWidth="1"/>
    <col min="7" max="10" width="14.6640625" customWidth="1"/>
    <col min="11" max="11" width="10.33203125" customWidth="1"/>
    <col min="12" max="12" width="5.33203125" style="4" customWidth="1"/>
    <col min="13" max="13" width="15.6640625" customWidth="1"/>
    <col min="14" max="14" width="16.5546875" customWidth="1"/>
    <col min="15" max="26" width="10.6640625" customWidth="1"/>
    <col min="27" max="27" width="18" customWidth="1"/>
    <col min="28" max="33" width="10.6640625" customWidth="1"/>
    <col min="34" max="34" width="11.21875" customWidth="1"/>
  </cols>
  <sheetData>
    <row r="1" spans="1:29" s="111" customFormat="1" ht="18" thickBot="1">
      <c r="A1" s="611" t="s">
        <v>199</v>
      </c>
      <c r="B1" s="611"/>
      <c r="C1" s="611"/>
      <c r="D1" s="611"/>
      <c r="E1" s="611"/>
      <c r="F1" s="611"/>
      <c r="G1" s="611"/>
      <c r="H1" s="611"/>
      <c r="I1" s="611"/>
      <c r="J1" s="611"/>
      <c r="K1" s="108"/>
      <c r="L1" s="250" t="s">
        <v>235</v>
      </c>
      <c r="M1" s="110"/>
      <c r="N1" s="705" t="s">
        <v>390</v>
      </c>
      <c r="O1" s="706"/>
      <c r="P1" s="707"/>
      <c r="Q1" s="708" t="s">
        <v>391</v>
      </c>
      <c r="R1" s="109"/>
    </row>
    <row r="2" spans="1:29" s="111" customFormat="1" ht="16.2" thickBot="1">
      <c r="A2" s="130"/>
      <c r="B2" s="130"/>
      <c r="C2" s="130"/>
      <c r="D2" s="130"/>
      <c r="E2" s="130"/>
      <c r="F2" s="130"/>
      <c r="G2" s="130"/>
      <c r="H2" s="130"/>
      <c r="I2" s="130"/>
      <c r="J2" s="130"/>
      <c r="K2" s="108"/>
      <c r="L2" s="130"/>
      <c r="M2" s="110"/>
      <c r="N2" s="37" t="s">
        <v>74</v>
      </c>
      <c r="O2" s="38"/>
      <c r="P2" s="39"/>
      <c r="Q2" s="225">
        <v>0.189</v>
      </c>
      <c r="R2" s="109"/>
    </row>
    <row r="3" spans="1:29" s="111" customFormat="1" ht="16.2" thickBot="1">
      <c r="A3" s="108" t="s">
        <v>79</v>
      </c>
      <c r="B3" s="835">
        <f>'Cumulative Budget Request '!B3</f>
        <v>0</v>
      </c>
      <c r="C3" s="835"/>
      <c r="D3" s="835"/>
      <c r="K3" s="108"/>
      <c r="L3" s="130"/>
      <c r="M3" s="110"/>
      <c r="N3" s="40" t="s">
        <v>75</v>
      </c>
      <c r="O3" s="41"/>
      <c r="P3" s="41"/>
      <c r="Q3" s="709">
        <v>1104</v>
      </c>
      <c r="R3" s="109"/>
    </row>
    <row r="4" spans="1:29" s="111" customFormat="1" ht="16.2" thickBot="1">
      <c r="A4" s="108" t="s">
        <v>70</v>
      </c>
      <c r="B4" s="835">
        <f>'Cumulative Budget Request '!B4</f>
        <v>0</v>
      </c>
      <c r="C4" s="835"/>
      <c r="D4" s="835"/>
      <c r="K4" s="108"/>
      <c r="L4" s="130"/>
      <c r="N4" s="37" t="s">
        <v>164</v>
      </c>
      <c r="O4" s="360"/>
      <c r="P4" s="360"/>
      <c r="Q4" s="225">
        <v>0.03</v>
      </c>
    </row>
    <row r="5" spans="1:29" s="111" customFormat="1" ht="16.2" thickBot="1">
      <c r="A5" s="108" t="s">
        <v>84</v>
      </c>
      <c r="B5" s="643" t="str">
        <f>'Cumulative Budget Request '!B5</f>
        <v>CPRIT</v>
      </c>
      <c r="C5" s="643"/>
      <c r="D5" s="643"/>
      <c r="K5" s="108"/>
      <c r="L5" s="130"/>
      <c r="N5" s="710" t="s">
        <v>76</v>
      </c>
      <c r="O5" s="711"/>
      <c r="P5" s="711"/>
      <c r="Q5" s="712">
        <v>566</v>
      </c>
    </row>
    <row r="6" spans="1:29" s="111" customFormat="1" ht="16.2" thickBot="1">
      <c r="A6" s="108" t="s">
        <v>248</v>
      </c>
      <c r="B6" s="644"/>
      <c r="C6" s="644"/>
      <c r="D6" s="644"/>
      <c r="F6" s="109"/>
      <c r="K6" s="108"/>
      <c r="L6" s="130"/>
      <c r="N6" s="713" t="s">
        <v>165</v>
      </c>
      <c r="O6" s="714"/>
      <c r="P6" s="714"/>
      <c r="Q6" s="715">
        <f>Q4</f>
        <v>0.03</v>
      </c>
    </row>
    <row r="7" spans="1:29" s="111" customFormat="1" ht="16.2" thickBot="1">
      <c r="A7" s="108"/>
      <c r="B7" s="130"/>
      <c r="C7" s="130"/>
      <c r="D7" s="130"/>
      <c r="F7" s="109"/>
      <c r="K7" s="108"/>
      <c r="L7" s="130"/>
      <c r="N7" s="713" t="s">
        <v>493</v>
      </c>
      <c r="O7" s="714"/>
      <c r="P7" s="714"/>
      <c r="Q7" s="715">
        <v>0.35</v>
      </c>
    </row>
    <row r="8" spans="1:29" ht="15" customHeight="1">
      <c r="A8" s="612" t="s">
        <v>249</v>
      </c>
      <c r="B8" s="612"/>
      <c r="C8" s="612"/>
      <c r="D8" s="612"/>
      <c r="E8" s="612"/>
      <c r="F8" s="612"/>
      <c r="G8" s="612"/>
      <c r="H8" s="612"/>
      <c r="I8" s="612"/>
      <c r="J8" s="612"/>
      <c r="K8" s="107"/>
      <c r="L8" s="59"/>
      <c r="N8" s="836"/>
      <c r="O8" s="837"/>
      <c r="P8" s="837"/>
      <c r="Q8" s="838"/>
    </row>
    <row r="9" spans="1:29">
      <c r="J9" s="33"/>
      <c r="N9" s="839"/>
      <c r="O9" s="839"/>
      <c r="P9" s="839"/>
      <c r="Q9" s="840"/>
    </row>
    <row r="10" spans="1:29">
      <c r="A10" s="1" t="s">
        <v>16</v>
      </c>
      <c r="C10" s="58"/>
      <c r="D10" s="58"/>
      <c r="E10" s="8"/>
      <c r="F10" s="8"/>
      <c r="G10" s="8"/>
      <c r="H10" s="8"/>
      <c r="I10" s="8"/>
      <c r="J10" s="45"/>
      <c r="M10" s="58" t="s">
        <v>118</v>
      </c>
      <c r="N10" s="71" t="s">
        <v>80</v>
      </c>
      <c r="O10" s="71"/>
      <c r="P10" s="71" t="s">
        <v>245</v>
      </c>
      <c r="Q10" s="71" t="s">
        <v>108</v>
      </c>
      <c r="R10" s="71" t="s">
        <v>18</v>
      </c>
      <c r="S10" s="71"/>
      <c r="U10" s="625" t="s">
        <v>116</v>
      </c>
      <c r="V10" s="625"/>
      <c r="W10" s="625"/>
      <c r="X10" s="625"/>
      <c r="Y10" s="625"/>
    </row>
    <row r="11" spans="1:29">
      <c r="A11" s="1" t="s">
        <v>17</v>
      </c>
      <c r="C11" s="92"/>
      <c r="D11" s="92"/>
      <c r="E11" s="18" t="s">
        <v>2</v>
      </c>
      <c r="F11" s="18" t="s">
        <v>3</v>
      </c>
      <c r="G11" s="18" t="s">
        <v>4</v>
      </c>
      <c r="H11" s="18" t="s">
        <v>8</v>
      </c>
      <c r="I11" s="18" t="s">
        <v>9</v>
      </c>
      <c r="J11" s="46" t="s">
        <v>1</v>
      </c>
      <c r="M11" s="78" t="s">
        <v>117</v>
      </c>
      <c r="N11" s="46" t="s">
        <v>15</v>
      </c>
      <c r="O11" s="46" t="s">
        <v>245</v>
      </c>
      <c r="P11" s="46" t="s">
        <v>101</v>
      </c>
      <c r="Q11" s="46" t="s">
        <v>109</v>
      </c>
      <c r="R11" s="46" t="s">
        <v>111</v>
      </c>
      <c r="S11" s="46" t="s">
        <v>101</v>
      </c>
      <c r="T11" s="23"/>
      <c r="U11" s="367" t="s">
        <v>31</v>
      </c>
      <c r="V11" s="368" t="s">
        <v>32</v>
      </c>
      <c r="W11" s="368" t="s">
        <v>33</v>
      </c>
      <c r="X11" s="368" t="s">
        <v>34</v>
      </c>
      <c r="Y11" s="368" t="s">
        <v>35</v>
      </c>
    </row>
    <row r="12" spans="1:29">
      <c r="A12" s="58" t="s">
        <v>61</v>
      </c>
      <c r="B12" s="58" t="s">
        <v>62</v>
      </c>
      <c r="D12" s="4"/>
      <c r="E12" s="3"/>
      <c r="F12" s="3"/>
      <c r="G12" s="3"/>
      <c r="H12" s="3"/>
      <c r="I12" s="3"/>
      <c r="J12" s="47"/>
      <c r="M12" s="24"/>
      <c r="N12" s="63"/>
      <c r="O12" s="63"/>
      <c r="P12" s="63"/>
      <c r="Q12" s="229"/>
      <c r="R12" s="63"/>
      <c r="S12" s="229"/>
      <c r="T12" s="3"/>
      <c r="U12" s="367"/>
      <c r="V12" s="368"/>
      <c r="W12" s="368"/>
      <c r="X12" s="368"/>
      <c r="Y12" s="368"/>
      <c r="Z12" s="4"/>
      <c r="AA12" s="4"/>
      <c r="AB12" s="4"/>
      <c r="AC12" s="4"/>
    </row>
    <row r="13" spans="1:29">
      <c r="A13" s="841">
        <f>IF('Cumulative Budget Request '!L12='Member C'!$L$1,'Cumulative Budget Request '!A12,0)</f>
        <v>0</v>
      </c>
      <c r="B13" s="792">
        <f>IF('Cumulative Budget Request '!L12='Member C'!$L$1,'Cumulative Budget Request '!B12,0)</f>
        <v>0</v>
      </c>
      <c r="D13" s="34" t="s">
        <v>121</v>
      </c>
      <c r="E13" s="100">
        <f>ROUND($R13*$S13,6)</f>
        <v>0</v>
      </c>
      <c r="F13" s="100">
        <f>ROUND($R14*$S14,6)</f>
        <v>0</v>
      </c>
      <c r="G13" s="100">
        <f>ROUND($R15*$S15,6)</f>
        <v>0</v>
      </c>
      <c r="H13" s="100">
        <f>ROUND($R16*$S16,6)</f>
        <v>0</v>
      </c>
      <c r="I13" s="100">
        <f>ROUND($R17*$S17,6)</f>
        <v>0</v>
      </c>
      <c r="J13" s="47"/>
      <c r="M13" s="150">
        <f>IF('Cumulative Budget Request '!L12='Member C'!$L$1,'Cumulative Budget Request '!M12,0)</f>
        <v>0</v>
      </c>
      <c r="N13" s="230">
        <f>ROUND(M13/12,2)</f>
        <v>0</v>
      </c>
      <c r="O13" s="230">
        <f>IF('Cumulative Budget Request '!L12='Member C'!$L$1,'Cumulative Budget Request '!O12,0)</f>
        <v>0</v>
      </c>
      <c r="P13" s="224">
        <f>IF('Cumulative Budget Request '!L12='Member C'!$L$1,'Cumulative Budget Request '!P12,0)</f>
        <v>0</v>
      </c>
      <c r="Q13" s="227">
        <f>IF('Cumulative Budget Request '!L12='Member C'!$L$1,'Cumulative Budget Request '!Q12,0)</f>
        <v>0</v>
      </c>
      <c r="R13" s="228">
        <f>IF('Cumulative Budget Request '!L12='Member C'!$L$1,'Cumulative Budget Request '!R12,0)</f>
        <v>0</v>
      </c>
      <c r="S13" s="224">
        <f>IF('Cumulative Budget Request '!L12='Member C'!$L$1,'Cumulative Budget Request '!S12,0)</f>
        <v>0</v>
      </c>
      <c r="T13" s="3"/>
      <c r="U13" s="369">
        <f>IFERROR((E16+E17)/E15,0)</f>
        <v>0</v>
      </c>
      <c r="V13" s="369">
        <f t="shared" ref="V13:Y13" si="0">IFERROR((F16+F17)/F15,0)</f>
        <v>0</v>
      </c>
      <c r="W13" s="369">
        <f t="shared" si="0"/>
        <v>0</v>
      </c>
      <c r="X13" s="369">
        <f t="shared" si="0"/>
        <v>0</v>
      </c>
      <c r="Y13" s="369">
        <f t="shared" si="0"/>
        <v>0</v>
      </c>
      <c r="Z13" s="4"/>
      <c r="AA13" s="4"/>
      <c r="AB13" s="4"/>
      <c r="AC13" s="4"/>
    </row>
    <row r="14" spans="1:29">
      <c r="A14" s="842"/>
      <c r="B14" s="793"/>
      <c r="C14" s="100"/>
      <c r="D14" s="74" t="s">
        <v>15</v>
      </c>
      <c r="E14" s="57">
        <f>ROUND((N13+O13)*E13*Q13,0)</f>
        <v>0</v>
      </c>
      <c r="F14" s="57">
        <f>ROUND((N13+O13)*F13*Q13*Q14,0)</f>
        <v>0</v>
      </c>
      <c r="G14" s="57">
        <f>ROUND((N13+O13)*G13*Q13*Q14*Q15,0)</f>
        <v>0</v>
      </c>
      <c r="H14" s="57">
        <f>ROUND((N13+O13)*H13*Q13*Q14*Q15*Q16,0)</f>
        <v>0</v>
      </c>
      <c r="I14" s="57">
        <f>ROUND((N13+O13)*I13*Q13*Q14*Q15*Q16*Q17,0)</f>
        <v>0</v>
      </c>
      <c r="J14" s="172">
        <f>SUM(E14:I14)</f>
        <v>0</v>
      </c>
      <c r="M14" s="231"/>
      <c r="N14" s="63"/>
      <c r="O14" s="63"/>
      <c r="P14" s="63"/>
      <c r="Q14" s="227">
        <f>IF('Cumulative Budget Request '!L13='Member C'!$L$1,'Cumulative Budget Request '!Q13,0)</f>
        <v>0</v>
      </c>
      <c r="R14" s="228">
        <f>IF('Cumulative Budget Request '!L13='Member C'!$L$1,'Cumulative Budget Request '!R13,0)</f>
        <v>0</v>
      </c>
      <c r="S14" s="224">
        <f>IF('Cumulative Budget Request '!L13='Member C'!$L$1,'Cumulative Budget Request '!S13,0)</f>
        <v>0</v>
      </c>
      <c r="T14" s="17"/>
      <c r="U14" s="370"/>
      <c r="V14" s="370"/>
      <c r="W14" s="370"/>
      <c r="X14" s="370"/>
      <c r="Y14" s="370"/>
    </row>
    <row r="15" spans="1:29">
      <c r="A15" s="825"/>
      <c r="B15" s="793"/>
      <c r="C15" s="100"/>
      <c r="D15" s="74" t="s">
        <v>30</v>
      </c>
      <c r="E15" s="57">
        <f>ROUND(E14*$Q$8,0)</f>
        <v>0</v>
      </c>
      <c r="F15" s="57">
        <f>ROUND(F14*$Q$8,0)</f>
        <v>0</v>
      </c>
      <c r="G15" s="57">
        <f>ROUND(G14*$Q$8,0)</f>
        <v>0</v>
      </c>
      <c r="H15" s="57">
        <f>ROUND(H14*$Q$8,0)</f>
        <v>0</v>
      </c>
      <c r="I15" s="57">
        <f>ROUND(I14*$Q$8,0)</f>
        <v>0</v>
      </c>
      <c r="J15" s="172">
        <f>SUM(E15:I15)</f>
        <v>0</v>
      </c>
      <c r="M15" s="231"/>
      <c r="N15" s="63"/>
      <c r="O15" s="63"/>
      <c r="P15" s="63"/>
      <c r="Q15" s="227">
        <f>IF('Cumulative Budget Request '!L14='Member C'!$L$1,'Cumulative Budget Request '!Q14,0)</f>
        <v>0</v>
      </c>
      <c r="R15" s="228">
        <f>IF('Cumulative Budget Request '!L14='Member C'!$L$1,'Cumulative Budget Request '!R14,0)</f>
        <v>0</v>
      </c>
      <c r="S15" s="224">
        <f>IF('Cumulative Budget Request '!L14='Member C'!$L$1,'Cumulative Budget Request '!S14,0)</f>
        <v>0</v>
      </c>
      <c r="T15" s="17"/>
      <c r="U15" s="369"/>
      <c r="V15" s="369"/>
      <c r="W15" s="369"/>
      <c r="X15" s="369"/>
      <c r="Y15" s="369"/>
    </row>
    <row r="16" spans="1:29" ht="15">
      <c r="A16" s="825"/>
      <c r="B16" s="793"/>
      <c r="C16" s="100"/>
      <c r="D16" s="74" t="s">
        <v>29</v>
      </c>
      <c r="E16" s="184">
        <f>ROUND($Q$9*E13,0)</f>
        <v>0</v>
      </c>
      <c r="F16" s="184">
        <f>ROUND($Q$9*F13,0)</f>
        <v>0</v>
      </c>
      <c r="G16" s="184">
        <f>ROUND($Q$9*G13,0)</f>
        <v>0</v>
      </c>
      <c r="H16" s="184">
        <f>ROUND($Q$9*H13,0)</f>
        <v>0</v>
      </c>
      <c r="I16" s="184">
        <f>ROUND($Q$9*I13,0)</f>
        <v>0</v>
      </c>
      <c r="J16" s="181">
        <f>SUM(E16:I16)</f>
        <v>0</v>
      </c>
      <c r="M16" s="231"/>
      <c r="N16" s="63"/>
      <c r="O16" s="63"/>
      <c r="P16" s="63"/>
      <c r="Q16" s="227">
        <f>IF('Cumulative Budget Request '!L15='Member C'!$L$1,'Cumulative Budget Request '!Q15,0)</f>
        <v>0</v>
      </c>
      <c r="R16" s="228">
        <f>IF('Cumulative Budget Request '!L15='Member C'!$L$1,'Cumulative Budget Request '!R15,0)</f>
        <v>0</v>
      </c>
      <c r="S16" s="224">
        <f>IF('Cumulative Budget Request '!L15='Member C'!$L$1,'Cumulative Budget Request '!S15,0)</f>
        <v>0</v>
      </c>
      <c r="T16" s="17"/>
      <c r="U16" s="369"/>
      <c r="V16" s="369"/>
      <c r="W16" s="369"/>
      <c r="X16" s="369"/>
      <c r="Y16" s="369"/>
    </row>
    <row r="17" spans="1:25">
      <c r="A17" s="825"/>
      <c r="B17" s="793"/>
      <c r="C17" s="100"/>
      <c r="D17" s="77" t="s">
        <v>171</v>
      </c>
      <c r="E17" s="185">
        <f>SUM(E15:E16)</f>
        <v>0</v>
      </c>
      <c r="F17" s="185">
        <f t="shared" ref="F17:I17" si="1">SUM(F15:F16)</f>
        <v>0</v>
      </c>
      <c r="G17" s="185">
        <f t="shared" si="1"/>
        <v>0</v>
      </c>
      <c r="H17" s="185">
        <f t="shared" si="1"/>
        <v>0</v>
      </c>
      <c r="I17" s="185">
        <f t="shared" si="1"/>
        <v>0</v>
      </c>
      <c r="J17" s="186">
        <f>SUM(J15:J16)</f>
        <v>0</v>
      </c>
      <c r="M17" s="231"/>
      <c r="N17" s="63"/>
      <c r="O17" s="63"/>
      <c r="P17" s="63"/>
      <c r="Q17" s="227">
        <f>IF('Cumulative Budget Request '!L16='Member C'!$L$1,'Cumulative Budget Request '!Q16,0)</f>
        <v>0</v>
      </c>
      <c r="R17" s="228">
        <f>IF('Cumulative Budget Request '!L16='Member C'!$L$1,'Cumulative Budget Request '!R16,0)</f>
        <v>0</v>
      </c>
      <c r="S17" s="224">
        <f>IF('Cumulative Budget Request '!L16='Member C'!$L$1,'Cumulative Budget Request '!S16,0)</f>
        <v>0</v>
      </c>
      <c r="T17" s="17"/>
      <c r="U17" s="369"/>
      <c r="V17" s="369"/>
      <c r="W17" s="369"/>
      <c r="X17" s="369"/>
      <c r="Y17" s="369"/>
    </row>
    <row r="18" spans="1:25">
      <c r="A18" s="825"/>
      <c r="B18" s="793"/>
      <c r="C18" s="100"/>
      <c r="D18" s="74"/>
      <c r="E18" s="17"/>
      <c r="F18" s="17"/>
      <c r="G18" s="17"/>
      <c r="H18" s="17"/>
      <c r="I18" s="17"/>
      <c r="J18" s="26"/>
      <c r="M18" s="231"/>
      <c r="N18" s="63"/>
      <c r="O18" s="63"/>
      <c r="P18" s="63"/>
      <c r="Q18" s="32"/>
      <c r="R18" s="63"/>
      <c r="S18" s="32"/>
      <c r="T18" s="17"/>
      <c r="U18" s="371"/>
      <c r="V18" s="372"/>
      <c r="W18" s="370"/>
      <c r="X18" s="370"/>
      <c r="Y18" s="370"/>
    </row>
    <row r="19" spans="1:25">
      <c r="A19" s="841">
        <f>IF('Cumulative Budget Request '!L18='Member C'!$L$1,'Cumulative Budget Request '!A18,0)</f>
        <v>0</v>
      </c>
      <c r="B19" s="792">
        <f>IF('Cumulative Budget Request '!L18='Member C'!$L$1,'Cumulative Budget Request '!B18,0)</f>
        <v>0</v>
      </c>
      <c r="C19" s="101"/>
      <c r="D19" s="34" t="s">
        <v>121</v>
      </c>
      <c r="E19" s="100">
        <f>ROUND($R19*$S19,6)</f>
        <v>0</v>
      </c>
      <c r="F19" s="100">
        <f>ROUND($R20*$S20,6)</f>
        <v>0</v>
      </c>
      <c r="G19" s="100">
        <f>ROUND($R21*$S21,6)</f>
        <v>0</v>
      </c>
      <c r="H19" s="100">
        <f>ROUND($R22*$S22,6)</f>
        <v>0</v>
      </c>
      <c r="I19" s="100">
        <f>ROUND($R23*$S23,6)</f>
        <v>0</v>
      </c>
      <c r="J19" s="47"/>
      <c r="M19" s="150">
        <f>IF('Cumulative Budget Request '!L18='Member C'!$L$1,'Cumulative Budget Request '!M18,0)</f>
        <v>0</v>
      </c>
      <c r="N19" s="230">
        <f>ROUND(M19/12,2)</f>
        <v>0</v>
      </c>
      <c r="O19" s="230">
        <f>IF('Cumulative Budget Request '!L18='Member C'!$L$1,'Cumulative Budget Request '!O18,0)</f>
        <v>0</v>
      </c>
      <c r="P19" s="224">
        <f>IF('Cumulative Budget Request '!L18='Member C'!$L$1,'Cumulative Budget Request '!P18,0)</f>
        <v>0</v>
      </c>
      <c r="Q19" s="227">
        <f>IF('Cumulative Budget Request '!L18='Member C'!$L$1,'Cumulative Budget Request '!Q18,0)</f>
        <v>0</v>
      </c>
      <c r="R19" s="228">
        <f>IF('Cumulative Budget Request '!L18='Member C'!$L$1,'Cumulative Budget Request '!R18,0)</f>
        <v>0</v>
      </c>
      <c r="S19" s="76">
        <f>IF('Cumulative Budget Request '!L18='Member C'!$L$1,'Cumulative Budget Request '!S18,0)</f>
        <v>0</v>
      </c>
      <c r="T19" s="3"/>
      <c r="U19" s="369">
        <f>IFERROR((E22+E23)/E21,0)</f>
        <v>0</v>
      </c>
      <c r="V19" s="369">
        <f t="shared" ref="V19:Y19" si="2">IFERROR((F22+F23)/F21,0)</f>
        <v>0</v>
      </c>
      <c r="W19" s="369">
        <f t="shared" si="2"/>
        <v>0</v>
      </c>
      <c r="X19" s="369">
        <f t="shared" si="2"/>
        <v>0</v>
      </c>
      <c r="Y19" s="369">
        <f t="shared" si="2"/>
        <v>0</v>
      </c>
    </row>
    <row r="20" spans="1:25">
      <c r="A20" s="825"/>
      <c r="B20" s="793"/>
      <c r="C20" s="100"/>
      <c r="D20" s="74" t="s">
        <v>15</v>
      </c>
      <c r="E20" s="57">
        <f>ROUND((N19+O19)*E19*Q19,0)</f>
        <v>0</v>
      </c>
      <c r="F20" s="57">
        <f>ROUND((N19+O19)*F19*Q19*Q20,0)</f>
        <v>0</v>
      </c>
      <c r="G20" s="57">
        <f>ROUND((N19+O19)*G19*Q19*Q20*Q21,0)</f>
        <v>0</v>
      </c>
      <c r="H20" s="57">
        <f>ROUND((N19+O19)*H19*Q19*Q20*Q21*Q22,0)</f>
        <v>0</v>
      </c>
      <c r="I20" s="57">
        <f>ROUND((N19+O19)*I19*Q19*Q20*Q21*Q22*Q23,0)</f>
        <v>0</v>
      </c>
      <c r="J20" s="172">
        <f>SUM(E20:I20)</f>
        <v>0</v>
      </c>
      <c r="M20" s="231"/>
      <c r="N20" s="63"/>
      <c r="O20" s="63"/>
      <c r="P20" s="63"/>
      <c r="Q20" s="227">
        <f>IF('Cumulative Budget Request '!L19='Member C'!$L$1,'Cumulative Budget Request '!Q19,0)</f>
        <v>0</v>
      </c>
      <c r="R20" s="228">
        <f>IF('Cumulative Budget Request '!L19='Member C'!$L$1,'Cumulative Budget Request '!R19,0)</f>
        <v>0</v>
      </c>
      <c r="S20" s="76">
        <f>IF('Cumulative Budget Request '!L19='Member C'!$L$1,'Cumulative Budget Request '!S19,0)</f>
        <v>0</v>
      </c>
      <c r="T20" s="17"/>
      <c r="U20" s="370"/>
      <c r="V20" s="370"/>
      <c r="W20" s="370"/>
      <c r="X20" s="370"/>
      <c r="Y20" s="370"/>
    </row>
    <row r="21" spans="1:25" ht="15" customHeight="1">
      <c r="A21" s="825"/>
      <c r="B21" s="793"/>
      <c r="C21" s="100"/>
      <c r="D21" s="74" t="s">
        <v>30</v>
      </c>
      <c r="E21" s="57">
        <f>ROUND(E20*$Q$8,0)</f>
        <v>0</v>
      </c>
      <c r="F21" s="57">
        <f>ROUND(F20*$Q$8,0)</f>
        <v>0</v>
      </c>
      <c r="G21" s="57">
        <f>ROUND(G20*$Q$8,0)</f>
        <v>0</v>
      </c>
      <c r="H21" s="57">
        <f>ROUND(H20*$Q$8,0)</f>
        <v>0</v>
      </c>
      <c r="I21" s="57">
        <f>ROUND(I20*$Q$8,0)</f>
        <v>0</v>
      </c>
      <c r="J21" s="172">
        <f>SUM(E21:I21)</f>
        <v>0</v>
      </c>
      <c r="M21" s="231"/>
      <c r="N21" s="63"/>
      <c r="O21" s="63"/>
      <c r="P21" s="63"/>
      <c r="Q21" s="227">
        <f>IF('Cumulative Budget Request '!L20='Member C'!$L$1,'Cumulative Budget Request '!Q20,0)</f>
        <v>0</v>
      </c>
      <c r="R21" s="228">
        <f>IF('Cumulative Budget Request '!L20='Member C'!$L$1,'Cumulative Budget Request '!R20,0)</f>
        <v>0</v>
      </c>
      <c r="S21" s="76">
        <f>IF('Cumulative Budget Request '!L20='Member C'!$L$1,'Cumulative Budget Request '!S20,0)</f>
        <v>0</v>
      </c>
      <c r="T21" s="17"/>
      <c r="U21" s="369"/>
      <c r="V21" s="369"/>
      <c r="W21" s="369"/>
      <c r="X21" s="369"/>
      <c r="Y21" s="369"/>
    </row>
    <row r="22" spans="1:25" ht="13.5" customHeight="1">
      <c r="A22" s="825"/>
      <c r="B22" s="793"/>
      <c r="C22" s="100"/>
      <c r="D22" s="74" t="s">
        <v>29</v>
      </c>
      <c r="E22" s="184">
        <f>ROUND($Q$9*E19,0)</f>
        <v>0</v>
      </c>
      <c r="F22" s="184">
        <f>ROUND($Q$9*F19,0)</f>
        <v>0</v>
      </c>
      <c r="G22" s="184">
        <f>ROUND($Q$9*G19,0)</f>
        <v>0</v>
      </c>
      <c r="H22" s="184">
        <f>ROUND($Q$9*H19,0)</f>
        <v>0</v>
      </c>
      <c r="I22" s="184">
        <f>ROUND($Q$9*I19,0)</f>
        <v>0</v>
      </c>
      <c r="J22" s="181">
        <f>SUM(E22:I22)</f>
        <v>0</v>
      </c>
      <c r="M22" s="231"/>
      <c r="N22" s="63"/>
      <c r="O22" s="63"/>
      <c r="P22" s="63"/>
      <c r="Q22" s="227">
        <f>IF('Cumulative Budget Request '!L21='Member C'!$L$1,'Cumulative Budget Request '!Q21,0)</f>
        <v>0</v>
      </c>
      <c r="R22" s="228">
        <f>IF('Cumulative Budget Request '!L21='Member C'!$L$1,'Cumulative Budget Request '!R21,0)</f>
        <v>0</v>
      </c>
      <c r="S22" s="76">
        <f>IF('Cumulative Budget Request '!L21='Member C'!$L$1,'Cumulative Budget Request '!S21,0)</f>
        <v>0</v>
      </c>
      <c r="T22" s="17"/>
      <c r="U22" s="369"/>
      <c r="V22" s="369"/>
      <c r="W22" s="369"/>
      <c r="X22" s="369"/>
      <c r="Y22" s="369"/>
    </row>
    <row r="23" spans="1:25">
      <c r="A23" s="825"/>
      <c r="B23" s="793"/>
      <c r="C23" s="100"/>
      <c r="D23" s="77" t="s">
        <v>171</v>
      </c>
      <c r="E23" s="185">
        <f>SUM(E21:E22)</f>
        <v>0</v>
      </c>
      <c r="F23" s="185">
        <f t="shared" ref="F23:I23" si="3">SUM(F21:F22)</f>
        <v>0</v>
      </c>
      <c r="G23" s="185">
        <f t="shared" si="3"/>
        <v>0</v>
      </c>
      <c r="H23" s="185">
        <f t="shared" si="3"/>
        <v>0</v>
      </c>
      <c r="I23" s="185">
        <f t="shared" si="3"/>
        <v>0</v>
      </c>
      <c r="J23" s="186">
        <f>SUM(J21:J22)</f>
        <v>0</v>
      </c>
      <c r="M23" s="231"/>
      <c r="N23" s="63"/>
      <c r="O23" s="63"/>
      <c r="P23" s="63"/>
      <c r="Q23" s="227">
        <f>IF('Cumulative Budget Request '!L22='Member C'!$L$1,'Cumulative Budget Request '!Q22,0)</f>
        <v>0</v>
      </c>
      <c r="R23" s="228">
        <f>IF('Cumulative Budget Request '!L22='Member C'!$L$1,'Cumulative Budget Request '!R22,0)</f>
        <v>0</v>
      </c>
      <c r="S23" s="76">
        <f>IF('Cumulative Budget Request '!L22='Member C'!$L$1,'Cumulative Budget Request '!S22,0)</f>
        <v>0</v>
      </c>
      <c r="T23" s="17"/>
      <c r="U23" s="369"/>
      <c r="V23" s="369"/>
      <c r="W23" s="369"/>
      <c r="X23" s="369"/>
      <c r="Y23" s="369"/>
    </row>
    <row r="24" spans="1:25">
      <c r="A24" s="825"/>
      <c r="B24" s="793"/>
      <c r="C24" s="100"/>
      <c r="D24" s="74"/>
      <c r="E24" s="17"/>
      <c r="F24" s="17"/>
      <c r="G24" s="17"/>
      <c r="H24" s="17"/>
      <c r="I24" s="17"/>
      <c r="J24" s="26"/>
      <c r="M24" s="231"/>
      <c r="N24" s="63"/>
      <c r="O24" s="63"/>
      <c r="P24" s="63"/>
      <c r="Q24" s="32"/>
      <c r="R24" s="63"/>
      <c r="S24" s="32"/>
      <c r="T24" s="17"/>
      <c r="U24" s="371"/>
      <c r="V24" s="372"/>
      <c r="W24" s="370"/>
      <c r="X24" s="370"/>
      <c r="Y24" s="370"/>
    </row>
    <row r="25" spans="1:25">
      <c r="A25" s="841">
        <f>IF('Cumulative Budget Request '!L24='Member C'!$L$1,'Cumulative Budget Request '!A24,0)</f>
        <v>0</v>
      </c>
      <c r="B25" s="792">
        <f>IF('Cumulative Budget Request '!L24='Member C'!$L$1,'Cumulative Budget Request '!B24,0)</f>
        <v>0</v>
      </c>
      <c r="C25" s="101"/>
      <c r="D25" s="34" t="s">
        <v>121</v>
      </c>
      <c r="E25" s="100">
        <f>ROUND($R25*$S25,6)</f>
        <v>0</v>
      </c>
      <c r="F25" s="100">
        <f>ROUND($R26*$S26,6)</f>
        <v>0</v>
      </c>
      <c r="G25" s="100">
        <f>ROUND($R27*$S27,6)</f>
        <v>0</v>
      </c>
      <c r="H25" s="100">
        <f>ROUND($R28*$S28,6)</f>
        <v>0</v>
      </c>
      <c r="I25" s="100">
        <f>ROUND($R29*$S29,6)</f>
        <v>0</v>
      </c>
      <c r="J25" s="47"/>
      <c r="M25" s="150">
        <f>IF('Cumulative Budget Request '!L24='Member C'!$L$1,'Cumulative Budget Request '!M24,0)</f>
        <v>0</v>
      </c>
      <c r="N25" s="230">
        <f>ROUND(M25/12,2)</f>
        <v>0</v>
      </c>
      <c r="O25" s="230">
        <f>IF('Cumulative Budget Request '!L24='Member C'!$L$1,'Cumulative Budget Request '!O24,0)</f>
        <v>0</v>
      </c>
      <c r="P25" s="224">
        <f>IF('Cumulative Budget Request '!L24='Member C'!$L$1,'Cumulative Budget Request '!P24,0)</f>
        <v>0</v>
      </c>
      <c r="Q25" s="227">
        <f>IF('Cumulative Budget Request '!L24='Member C'!$L$1,'Cumulative Budget Request '!Q24,0)</f>
        <v>0</v>
      </c>
      <c r="R25" s="228">
        <f>IF('Cumulative Budget Request '!L24='Member C'!$L$1,'Cumulative Budget Request '!R24,0)</f>
        <v>0</v>
      </c>
      <c r="S25" s="76">
        <f>IF('Cumulative Budget Request '!L24='Member C'!$L$1,'Cumulative Budget Request '!S24,0)</f>
        <v>0</v>
      </c>
      <c r="T25" s="3"/>
      <c r="U25" s="369">
        <f>IFERROR((E28+E29)/E27,0)</f>
        <v>0</v>
      </c>
      <c r="V25" s="369">
        <f t="shared" ref="V25:Y25" si="4">IFERROR((F28+F29)/F27,0)</f>
        <v>0</v>
      </c>
      <c r="W25" s="369">
        <f t="shared" si="4"/>
        <v>0</v>
      </c>
      <c r="X25" s="369">
        <f t="shared" si="4"/>
        <v>0</v>
      </c>
      <c r="Y25" s="369">
        <f t="shared" si="4"/>
        <v>0</v>
      </c>
    </row>
    <row r="26" spans="1:25">
      <c r="A26" s="842"/>
      <c r="B26" s="793"/>
      <c r="C26" s="100"/>
      <c r="D26" s="74" t="s">
        <v>15</v>
      </c>
      <c r="E26" s="57">
        <f>ROUND((N25+O25)*E25*Q25,0)</f>
        <v>0</v>
      </c>
      <c r="F26" s="57">
        <f>ROUND((N25+O25)*F25*Q25*Q26,0)</f>
        <v>0</v>
      </c>
      <c r="G26" s="57">
        <f>ROUND((N25+O25)*G25*Q25*Q26*Q27,0)</f>
        <v>0</v>
      </c>
      <c r="H26" s="57">
        <f>ROUND((N25+O25)*H25*Q25*Q26*Q27*Q28,0)</f>
        <v>0</v>
      </c>
      <c r="I26" s="57">
        <f>ROUND((N25+O25)*I25*Q25*Q26*Q27*Q28*Q29,0)</f>
        <v>0</v>
      </c>
      <c r="J26" s="172">
        <f>SUM(E26:I26)</f>
        <v>0</v>
      </c>
      <c r="M26" s="231"/>
      <c r="N26" s="63"/>
      <c r="O26" s="63"/>
      <c r="P26" s="63"/>
      <c r="Q26" s="227">
        <f>IF('Cumulative Budget Request '!L25='Member C'!$L$1,'Cumulative Budget Request '!Q25,0)</f>
        <v>0</v>
      </c>
      <c r="R26" s="228">
        <f>IF('Cumulative Budget Request '!L25='Member C'!$L$1,'Cumulative Budget Request '!R25,0)</f>
        <v>0</v>
      </c>
      <c r="S26" s="76">
        <f>IF('Cumulative Budget Request '!L25='Member C'!$L$1,'Cumulative Budget Request '!S25,0)</f>
        <v>0</v>
      </c>
      <c r="T26" s="17"/>
      <c r="U26" s="370"/>
      <c r="V26" s="370"/>
      <c r="W26" s="370"/>
      <c r="X26" s="370"/>
      <c r="Y26" s="370"/>
    </row>
    <row r="27" spans="1:25">
      <c r="A27" s="825"/>
      <c r="B27" s="793"/>
      <c r="C27" s="100"/>
      <c r="D27" s="74" t="s">
        <v>30</v>
      </c>
      <c r="E27" s="57">
        <f>ROUND(E26*$Q$8,0)</f>
        <v>0</v>
      </c>
      <c r="F27" s="57">
        <f>ROUND(F26*$Q$8,0)</f>
        <v>0</v>
      </c>
      <c r="G27" s="57">
        <f>ROUND(G26*$Q$8,0)</f>
        <v>0</v>
      </c>
      <c r="H27" s="57">
        <f>ROUND(H26*$Q$8,0)</f>
        <v>0</v>
      </c>
      <c r="I27" s="57">
        <f>ROUND(I26*$Q$8,0)</f>
        <v>0</v>
      </c>
      <c r="J27" s="172">
        <f>SUM(E27:I27)</f>
        <v>0</v>
      </c>
      <c r="M27" s="231"/>
      <c r="N27" s="63"/>
      <c r="O27" s="63"/>
      <c r="P27" s="63"/>
      <c r="Q27" s="227">
        <f>IF('Cumulative Budget Request '!L26='Member C'!$L$1,'Cumulative Budget Request '!Q26,0)</f>
        <v>0</v>
      </c>
      <c r="R27" s="228">
        <f>IF('Cumulative Budget Request '!L26='Member C'!$L$1,'Cumulative Budget Request '!R26,0)</f>
        <v>0</v>
      </c>
      <c r="S27" s="76">
        <f>IF('Cumulative Budget Request '!L26='Member C'!$L$1,'Cumulative Budget Request '!S26,0)</f>
        <v>0</v>
      </c>
      <c r="T27" s="17"/>
      <c r="U27" s="369"/>
      <c r="V27" s="369"/>
      <c r="W27" s="369"/>
      <c r="X27" s="369"/>
      <c r="Y27" s="369"/>
    </row>
    <row r="28" spans="1:25" ht="15">
      <c r="A28" s="825"/>
      <c r="B28" s="793"/>
      <c r="C28" s="100"/>
      <c r="D28" s="74" t="s">
        <v>29</v>
      </c>
      <c r="E28" s="184">
        <f>ROUND($Q$9*E25,0)</f>
        <v>0</v>
      </c>
      <c r="F28" s="184">
        <f>ROUND($Q$9*F25,0)</f>
        <v>0</v>
      </c>
      <c r="G28" s="184">
        <f>ROUND($Q$9*G25,0)</f>
        <v>0</v>
      </c>
      <c r="H28" s="184">
        <f>ROUND($Q$9*H25,0)</f>
        <v>0</v>
      </c>
      <c r="I28" s="184">
        <f>ROUND($Q$9*I25,0)</f>
        <v>0</v>
      </c>
      <c r="J28" s="181">
        <f>SUM(E28:I28)</f>
        <v>0</v>
      </c>
      <c r="M28" s="231"/>
      <c r="N28" s="63"/>
      <c r="O28" s="63"/>
      <c r="P28" s="63"/>
      <c r="Q28" s="227">
        <f>IF('Cumulative Budget Request '!L27='Member C'!$L$1,'Cumulative Budget Request '!Q27,0)</f>
        <v>0</v>
      </c>
      <c r="R28" s="228">
        <f>IF('Cumulative Budget Request '!L27='Member C'!$L$1,'Cumulative Budget Request '!R27,0)</f>
        <v>0</v>
      </c>
      <c r="S28" s="76">
        <f>IF('Cumulative Budget Request '!L27='Member C'!$L$1,'Cumulative Budget Request '!S27,0)</f>
        <v>0</v>
      </c>
      <c r="T28" s="17"/>
      <c r="U28" s="369"/>
      <c r="V28" s="369"/>
      <c r="W28" s="369"/>
      <c r="X28" s="369"/>
      <c r="Y28" s="369"/>
    </row>
    <row r="29" spans="1:25">
      <c r="A29" s="825"/>
      <c r="B29" s="793"/>
      <c r="C29" s="100"/>
      <c r="D29" s="77" t="s">
        <v>171</v>
      </c>
      <c r="E29" s="185">
        <f>SUM(E27:E28)</f>
        <v>0</v>
      </c>
      <c r="F29" s="185">
        <f t="shared" ref="F29:I29" si="5">SUM(F27:F28)</f>
        <v>0</v>
      </c>
      <c r="G29" s="185">
        <f t="shared" si="5"/>
        <v>0</v>
      </c>
      <c r="H29" s="185">
        <f t="shared" si="5"/>
        <v>0</v>
      </c>
      <c r="I29" s="185">
        <f t="shared" si="5"/>
        <v>0</v>
      </c>
      <c r="J29" s="186">
        <f>SUM(J27:J28)</f>
        <v>0</v>
      </c>
      <c r="M29" s="231"/>
      <c r="N29" s="63"/>
      <c r="O29" s="63"/>
      <c r="P29" s="63"/>
      <c r="Q29" s="227">
        <f>IF('Cumulative Budget Request '!L28='Member C'!$L$1,'Cumulative Budget Request '!Q28,0)</f>
        <v>0</v>
      </c>
      <c r="R29" s="228">
        <f>IF('Cumulative Budget Request '!L28='Member C'!$L$1,'Cumulative Budget Request '!R28,0)</f>
        <v>0</v>
      </c>
      <c r="S29" s="76">
        <f>IF('Cumulative Budget Request '!L28='Member C'!$L$1,'Cumulative Budget Request '!S28,0)</f>
        <v>0</v>
      </c>
      <c r="T29" s="17"/>
      <c r="U29" s="369"/>
      <c r="V29" s="369"/>
      <c r="W29" s="369"/>
      <c r="X29" s="369"/>
      <c r="Y29" s="369"/>
    </row>
    <row r="30" spans="1:25">
      <c r="A30" s="825"/>
      <c r="B30" s="793"/>
      <c r="C30" s="100"/>
      <c r="D30" s="74"/>
      <c r="E30" s="17"/>
      <c r="F30" s="17"/>
      <c r="G30" s="17"/>
      <c r="H30" s="17"/>
      <c r="I30" s="17"/>
      <c r="J30" s="26"/>
      <c r="M30" s="231"/>
      <c r="N30" s="63"/>
      <c r="O30" s="63"/>
      <c r="P30" s="63"/>
      <c r="Q30" s="32"/>
      <c r="R30" s="63"/>
      <c r="S30" s="32"/>
      <c r="T30" s="17"/>
      <c r="U30" s="371"/>
      <c r="V30" s="372"/>
      <c r="W30" s="370"/>
      <c r="X30" s="370"/>
      <c r="Y30" s="370"/>
    </row>
    <row r="31" spans="1:25">
      <c r="A31" s="841">
        <f>IF('Cumulative Budget Request '!L30='Member C'!$L$1,'Cumulative Budget Request '!A30,0)</f>
        <v>0</v>
      </c>
      <c r="B31" s="792">
        <f>IF('Cumulative Budget Request '!L30='Member C'!$L$1,'Cumulative Budget Request '!B30,0)</f>
        <v>0</v>
      </c>
      <c r="C31" s="101"/>
      <c r="D31" s="34" t="s">
        <v>121</v>
      </c>
      <c r="E31" s="100">
        <f>ROUND($R31*$S31,6)</f>
        <v>0</v>
      </c>
      <c r="F31" s="100">
        <f>ROUND($R32*$S32,6)</f>
        <v>0</v>
      </c>
      <c r="G31" s="100">
        <f>ROUND($R33*$S33,6)</f>
        <v>0</v>
      </c>
      <c r="H31" s="100">
        <f>ROUND($R34*$S34,6)</f>
        <v>0</v>
      </c>
      <c r="I31" s="100">
        <f>ROUND($R35*$S35,6)</f>
        <v>0</v>
      </c>
      <c r="J31" s="47"/>
      <c r="M31" s="150">
        <f>IF('Cumulative Budget Request '!L30='Member C'!$L$1,'Cumulative Budget Request '!M30,0)</f>
        <v>0</v>
      </c>
      <c r="N31" s="230">
        <f>ROUND(M31/12,2)</f>
        <v>0</v>
      </c>
      <c r="O31" s="230">
        <f>IF('Cumulative Budget Request '!L30='Member C'!$L$1,'Cumulative Budget Request '!O30,0)</f>
        <v>0</v>
      </c>
      <c r="P31" s="224">
        <f>IF('Cumulative Budget Request '!L30='Member C'!$L$1,'Cumulative Budget Request '!P30,0)</f>
        <v>0</v>
      </c>
      <c r="Q31" s="227">
        <f>IF('Cumulative Budget Request '!L30='Member C'!$L$1,'Cumulative Budget Request '!Q30,0)</f>
        <v>0</v>
      </c>
      <c r="R31" s="228">
        <f>IF('Cumulative Budget Request '!L30='Member C'!$L$1,'Cumulative Budget Request '!R30,0)</f>
        <v>0</v>
      </c>
      <c r="S31" s="76">
        <f>IF('Cumulative Budget Request '!L30='Member C'!$L$1,'Cumulative Budget Request '!S30,0)</f>
        <v>0</v>
      </c>
      <c r="T31" s="3"/>
      <c r="U31" s="369">
        <f>IFERROR((E34+E35)/E33,0)</f>
        <v>0</v>
      </c>
      <c r="V31" s="369">
        <f t="shared" ref="V31:Y31" si="6">IFERROR((F34+F35)/F33,0)</f>
        <v>0</v>
      </c>
      <c r="W31" s="369">
        <f t="shared" si="6"/>
        <v>0</v>
      </c>
      <c r="X31" s="369">
        <f t="shared" si="6"/>
        <v>0</v>
      </c>
      <c r="Y31" s="369">
        <f t="shared" si="6"/>
        <v>0</v>
      </c>
    </row>
    <row r="32" spans="1:25">
      <c r="A32" s="825"/>
      <c r="B32" s="842"/>
      <c r="C32" s="100"/>
      <c r="D32" s="74" t="s">
        <v>15</v>
      </c>
      <c r="E32" s="57">
        <f>ROUND((N31+O31)*E31*Q31,0)</f>
        <v>0</v>
      </c>
      <c r="F32" s="57">
        <f>ROUND((N31+O31)*F31*Q31*Q32,0)</f>
        <v>0</v>
      </c>
      <c r="G32" s="57">
        <f>ROUND((N31+O31)*G31*Q31*Q32*Q33,0)</f>
        <v>0</v>
      </c>
      <c r="H32" s="57">
        <f>ROUND((N31+O31)*H31*Q31*Q32*Q33*Q34,0)</f>
        <v>0</v>
      </c>
      <c r="I32" s="57">
        <f>ROUND((N31+O31)*I31*Q31*Q32*Q33*Q34*Q35,0)</f>
        <v>0</v>
      </c>
      <c r="J32" s="172">
        <f>SUM(E32:I32)</f>
        <v>0</v>
      </c>
      <c r="M32" s="231"/>
      <c r="N32" s="63"/>
      <c r="O32" s="63"/>
      <c r="P32" s="63"/>
      <c r="Q32" s="227">
        <f>IF('Cumulative Budget Request '!L31='Member C'!$L$1,'Cumulative Budget Request '!Q31,0)</f>
        <v>0</v>
      </c>
      <c r="R32" s="228">
        <f>IF('Cumulative Budget Request '!L31='Member C'!$L$1,'Cumulative Budget Request '!R31,0)</f>
        <v>0</v>
      </c>
      <c r="S32" s="76">
        <f>IF('Cumulative Budget Request '!L31='Member C'!$L$1,'Cumulative Budget Request '!S31,0)</f>
        <v>0</v>
      </c>
      <c r="T32" s="17"/>
      <c r="U32" s="370"/>
      <c r="V32" s="370"/>
      <c r="W32" s="370"/>
      <c r="X32" s="370"/>
      <c r="Y32" s="370"/>
    </row>
    <row r="33" spans="1:25">
      <c r="A33" s="825"/>
      <c r="B33" s="793"/>
      <c r="C33" s="100"/>
      <c r="D33" s="74" t="s">
        <v>30</v>
      </c>
      <c r="E33" s="57">
        <f>ROUND(E32*$Q$8,0)</f>
        <v>0</v>
      </c>
      <c r="F33" s="57">
        <f>ROUND(F32*$Q$8,0)</f>
        <v>0</v>
      </c>
      <c r="G33" s="57">
        <f>ROUND(G32*$Q$8,0)</f>
        <v>0</v>
      </c>
      <c r="H33" s="57">
        <f>ROUND(H32*$Q$8,0)</f>
        <v>0</v>
      </c>
      <c r="I33" s="57">
        <f>ROUND(I32*$Q$8,0)</f>
        <v>0</v>
      </c>
      <c r="J33" s="172">
        <f>SUM(E33:I33)</f>
        <v>0</v>
      </c>
      <c r="M33" s="231"/>
      <c r="N33" s="63"/>
      <c r="O33" s="63"/>
      <c r="P33" s="63"/>
      <c r="Q33" s="227">
        <f>IF('Cumulative Budget Request '!L32='Member C'!$L$1,'Cumulative Budget Request '!Q32,0)</f>
        <v>0</v>
      </c>
      <c r="R33" s="228">
        <f>IF('Cumulative Budget Request '!L32='Member C'!$L$1,'Cumulative Budget Request '!R32,0)</f>
        <v>0</v>
      </c>
      <c r="S33" s="76">
        <f>IF('Cumulative Budget Request '!L32='Member C'!$L$1,'Cumulative Budget Request '!S32,0)</f>
        <v>0</v>
      </c>
      <c r="T33" s="17"/>
      <c r="U33" s="369"/>
      <c r="V33" s="369"/>
      <c r="W33" s="369"/>
      <c r="X33" s="369"/>
      <c r="Y33" s="369"/>
    </row>
    <row r="34" spans="1:25" ht="15">
      <c r="A34" s="825"/>
      <c r="B34" s="793"/>
      <c r="C34" s="100"/>
      <c r="D34" s="74" t="s">
        <v>29</v>
      </c>
      <c r="E34" s="184">
        <f>ROUND($Q$9*E31,0)</f>
        <v>0</v>
      </c>
      <c r="F34" s="184">
        <f>ROUND($Q$9*F31,0)</f>
        <v>0</v>
      </c>
      <c r="G34" s="184">
        <f>ROUND($Q$9*G31,0)</f>
        <v>0</v>
      </c>
      <c r="H34" s="184">
        <f>ROUND($Q$9*H31,0)</f>
        <v>0</v>
      </c>
      <c r="I34" s="184">
        <f>ROUND($Q$9*I31,0)</f>
        <v>0</v>
      </c>
      <c r="J34" s="181">
        <f>SUM(E34:I34)</f>
        <v>0</v>
      </c>
      <c r="M34" s="231"/>
      <c r="N34" s="63"/>
      <c r="O34" s="63"/>
      <c r="P34" s="63"/>
      <c r="Q34" s="227">
        <f>IF('Cumulative Budget Request '!L33='Member C'!$L$1,'Cumulative Budget Request '!Q33,0)</f>
        <v>0</v>
      </c>
      <c r="R34" s="228">
        <f>IF('Cumulative Budget Request '!L33='Member C'!$L$1,'Cumulative Budget Request '!R33,0)</f>
        <v>0</v>
      </c>
      <c r="S34" s="76">
        <f>IF('Cumulative Budget Request '!L33='Member C'!$L$1,'Cumulative Budget Request '!S33,0)</f>
        <v>0</v>
      </c>
      <c r="T34" s="17"/>
      <c r="U34" s="369"/>
      <c r="V34" s="369"/>
      <c r="W34" s="369"/>
      <c r="X34" s="369"/>
      <c r="Y34" s="369"/>
    </row>
    <row r="35" spans="1:25">
      <c r="A35" s="825"/>
      <c r="B35" s="793"/>
      <c r="C35" s="100"/>
      <c r="D35" s="77" t="s">
        <v>171</v>
      </c>
      <c r="E35" s="185">
        <f>SUM(E33:E34)</f>
        <v>0</v>
      </c>
      <c r="F35" s="185">
        <f t="shared" ref="F35:I35" si="7">SUM(F33:F34)</f>
        <v>0</v>
      </c>
      <c r="G35" s="185">
        <f t="shared" si="7"/>
        <v>0</v>
      </c>
      <c r="H35" s="185">
        <f t="shared" si="7"/>
        <v>0</v>
      </c>
      <c r="I35" s="185">
        <f t="shared" si="7"/>
        <v>0</v>
      </c>
      <c r="J35" s="186">
        <f>SUM(J33:J34)</f>
        <v>0</v>
      </c>
      <c r="M35" s="231"/>
      <c r="N35" s="63"/>
      <c r="O35" s="63"/>
      <c r="P35" s="63"/>
      <c r="Q35" s="227">
        <f>IF('Cumulative Budget Request '!L34='Member C'!$L$1,'Cumulative Budget Request '!Q34,0)</f>
        <v>0</v>
      </c>
      <c r="R35" s="228">
        <f>IF('Cumulative Budget Request '!L34='Member C'!$L$1,'Cumulative Budget Request '!R34,0)</f>
        <v>0</v>
      </c>
      <c r="S35" s="76">
        <f>IF('Cumulative Budget Request '!L34='Member C'!$L$1,'Cumulative Budget Request '!S34,0)</f>
        <v>0</v>
      </c>
      <c r="T35" s="17"/>
      <c r="U35" s="369"/>
      <c r="V35" s="369"/>
      <c r="W35" s="369"/>
      <c r="X35" s="369"/>
      <c r="Y35" s="369"/>
    </row>
    <row r="36" spans="1:25">
      <c r="A36" s="825"/>
      <c r="B36" s="793"/>
      <c r="C36" s="100"/>
      <c r="D36" s="74"/>
      <c r="E36" s="17"/>
      <c r="F36" s="17"/>
      <c r="G36" s="17"/>
      <c r="H36" s="17"/>
      <c r="I36" s="17"/>
      <c r="J36" s="26"/>
      <c r="M36" s="231"/>
      <c r="N36" s="63"/>
      <c r="O36" s="63"/>
      <c r="P36" s="63"/>
      <c r="Q36" s="32"/>
      <c r="R36" s="63"/>
      <c r="S36" s="32"/>
      <c r="T36" s="17"/>
      <c r="U36" s="371"/>
      <c r="V36" s="372"/>
      <c r="W36" s="370"/>
      <c r="X36" s="370"/>
      <c r="Y36" s="370"/>
    </row>
    <row r="37" spans="1:25">
      <c r="A37" s="841">
        <f>IF('Cumulative Budget Request '!L36='Member C'!$L$1,'Cumulative Budget Request '!A36,0)</f>
        <v>0</v>
      </c>
      <c r="B37" s="792">
        <f>IF('Cumulative Budget Request '!L36='Member C'!$L$1,'Cumulative Budget Request '!B36,0)</f>
        <v>0</v>
      </c>
      <c r="C37" s="101"/>
      <c r="D37" s="34" t="s">
        <v>121</v>
      </c>
      <c r="E37" s="100">
        <f>ROUND($R37*$S37,6)</f>
        <v>0</v>
      </c>
      <c r="F37" s="100">
        <f>ROUND($R38*$S38,6)</f>
        <v>0</v>
      </c>
      <c r="G37" s="100">
        <f>ROUND($R39*$S39,6)</f>
        <v>0</v>
      </c>
      <c r="H37" s="100">
        <f>ROUND($R40*$S40,6)</f>
        <v>0</v>
      </c>
      <c r="I37" s="100">
        <f>ROUND($R41*$S41,6)</f>
        <v>0</v>
      </c>
      <c r="J37" s="47"/>
      <c r="M37" s="150">
        <f>IF('Cumulative Budget Request '!L36='Member C'!$L$1,'Cumulative Budget Request '!M36,0)</f>
        <v>0</v>
      </c>
      <c r="N37" s="230">
        <f>ROUND(M37/12,2)</f>
        <v>0</v>
      </c>
      <c r="O37" s="230">
        <f>IF('Cumulative Budget Request '!L36='Member C'!$L$1,'Cumulative Budget Request '!O36,0)</f>
        <v>0</v>
      </c>
      <c r="P37" s="224">
        <f>IF('Cumulative Budget Request '!L36='Member C'!$L$1,'Cumulative Budget Request '!P36,0)</f>
        <v>0</v>
      </c>
      <c r="Q37" s="227">
        <f>IF('Cumulative Budget Request '!L36='Member C'!$L$1,'Cumulative Budget Request '!Q36,0)</f>
        <v>0</v>
      </c>
      <c r="R37" s="228">
        <f>IF('Cumulative Budget Request '!L36='Member C'!$L$1,'Cumulative Budget Request '!R36,0)</f>
        <v>0</v>
      </c>
      <c r="S37" s="76">
        <f>IF('Cumulative Budget Request '!L36='Member C'!$L$1,'Cumulative Budget Request '!S36,0)</f>
        <v>0</v>
      </c>
      <c r="T37" s="3"/>
      <c r="U37" s="369">
        <f>IFERROR((E40+E41)/E39,0)</f>
        <v>0</v>
      </c>
      <c r="V37" s="369">
        <f t="shared" ref="V37:Y37" si="8">IFERROR((F40+F41)/F39,0)</f>
        <v>0</v>
      </c>
      <c r="W37" s="369">
        <f t="shared" si="8"/>
        <v>0</v>
      </c>
      <c r="X37" s="369">
        <f t="shared" si="8"/>
        <v>0</v>
      </c>
      <c r="Y37" s="369">
        <f t="shared" si="8"/>
        <v>0</v>
      </c>
    </row>
    <row r="38" spans="1:25">
      <c r="A38" s="825"/>
      <c r="B38" s="842"/>
      <c r="C38" s="100"/>
      <c r="D38" s="74" t="s">
        <v>15</v>
      </c>
      <c r="E38" s="57">
        <f>ROUND((N37+O37)*E37*Q37,0)</f>
        <v>0</v>
      </c>
      <c r="F38" s="57">
        <f>ROUND((N37+O37)*F37*Q37*Q38,0)</f>
        <v>0</v>
      </c>
      <c r="G38" s="57">
        <f>ROUND((N37+O37)*G37*Q37*Q38*Q39,0)</f>
        <v>0</v>
      </c>
      <c r="H38" s="57">
        <f>ROUND((N37+O37)*H37*Q37*Q38*Q39*Q40,0)</f>
        <v>0</v>
      </c>
      <c r="I38" s="57">
        <f>ROUND((N37+O37)*I37*Q37*Q38*Q39*Q40*Q41,0)</f>
        <v>0</v>
      </c>
      <c r="J38" s="172">
        <f>SUM(E38:I38)</f>
        <v>0</v>
      </c>
      <c r="M38" s="231"/>
      <c r="N38" s="63"/>
      <c r="O38" s="63"/>
      <c r="P38" s="63"/>
      <c r="Q38" s="227">
        <f>IF('Cumulative Budget Request '!L37='Member C'!$L$1,'Cumulative Budget Request '!Q37,0)</f>
        <v>0</v>
      </c>
      <c r="R38" s="228">
        <f>IF('Cumulative Budget Request '!L37='Member C'!$L$1,'Cumulative Budget Request '!R37,0)</f>
        <v>0</v>
      </c>
      <c r="S38" s="76">
        <f>IF('Cumulative Budget Request '!L37='Member C'!$L$1,'Cumulative Budget Request '!S37,0)</f>
        <v>0</v>
      </c>
      <c r="T38" s="17"/>
      <c r="U38" s="370"/>
      <c r="V38" s="370"/>
      <c r="W38" s="370"/>
      <c r="X38" s="370"/>
      <c r="Y38" s="370"/>
    </row>
    <row r="39" spans="1:25">
      <c r="A39" s="825"/>
      <c r="B39" s="793"/>
      <c r="C39" s="100"/>
      <c r="D39" s="74" t="s">
        <v>30</v>
      </c>
      <c r="E39" s="57">
        <f>ROUND(E38*$Q$8,0)</f>
        <v>0</v>
      </c>
      <c r="F39" s="57">
        <f>ROUND(F38*$Q$8,0)</f>
        <v>0</v>
      </c>
      <c r="G39" s="57">
        <f>ROUND(G38*$Q$8,0)</f>
        <v>0</v>
      </c>
      <c r="H39" s="57">
        <f>ROUND(H38*$Q$8,0)</f>
        <v>0</v>
      </c>
      <c r="I39" s="57">
        <f>ROUND(I38*$Q$8,0)</f>
        <v>0</v>
      </c>
      <c r="J39" s="172">
        <f>SUM(E39:I39)</f>
        <v>0</v>
      </c>
      <c r="M39" s="231"/>
      <c r="N39" s="63"/>
      <c r="O39" s="63"/>
      <c r="P39" s="63"/>
      <c r="Q39" s="227">
        <f>IF('Cumulative Budget Request '!L38='Member C'!$L$1,'Cumulative Budget Request '!Q38,0)</f>
        <v>0</v>
      </c>
      <c r="R39" s="228">
        <f>IF('Cumulative Budget Request '!L38='Member C'!$L$1,'Cumulative Budget Request '!R38,0)</f>
        <v>0</v>
      </c>
      <c r="S39" s="76">
        <f>IF('Cumulative Budget Request '!L38='Member C'!$L$1,'Cumulative Budget Request '!S38,0)</f>
        <v>0</v>
      </c>
      <c r="T39" s="17"/>
      <c r="U39" s="369"/>
      <c r="V39" s="369"/>
      <c r="W39" s="369"/>
      <c r="X39" s="369"/>
      <c r="Y39" s="369"/>
    </row>
    <row r="40" spans="1:25" ht="15">
      <c r="A40" s="825"/>
      <c r="B40" s="793"/>
      <c r="C40" s="100"/>
      <c r="D40" s="74" t="s">
        <v>29</v>
      </c>
      <c r="E40" s="184">
        <f>ROUND($Q$9*E37,0)</f>
        <v>0</v>
      </c>
      <c r="F40" s="184">
        <f>ROUND($Q$9*F37,0)</f>
        <v>0</v>
      </c>
      <c r="G40" s="184">
        <f>ROUND($Q$9*G37,0)</f>
        <v>0</v>
      </c>
      <c r="H40" s="184">
        <f>ROUND($Q$9*H37,0)</f>
        <v>0</v>
      </c>
      <c r="I40" s="184">
        <f>ROUND($Q$9*I37,0)</f>
        <v>0</v>
      </c>
      <c r="J40" s="181">
        <f>SUM(E40:I40)</f>
        <v>0</v>
      </c>
      <c r="M40" s="231"/>
      <c r="N40" s="63"/>
      <c r="O40" s="63"/>
      <c r="P40" s="63"/>
      <c r="Q40" s="227">
        <f>IF('Cumulative Budget Request '!L39='Member C'!$L$1,'Cumulative Budget Request '!Q39,0)</f>
        <v>0</v>
      </c>
      <c r="R40" s="228">
        <f>IF('Cumulative Budget Request '!L39='Member C'!$L$1,'Cumulative Budget Request '!R39,0)</f>
        <v>0</v>
      </c>
      <c r="S40" s="76">
        <f>IF('Cumulative Budget Request '!L39='Member C'!$L$1,'Cumulative Budget Request '!S39,0)</f>
        <v>0</v>
      </c>
      <c r="T40" s="17"/>
      <c r="U40" s="369"/>
      <c r="V40" s="369"/>
      <c r="W40" s="369"/>
      <c r="X40" s="369"/>
      <c r="Y40" s="369"/>
    </row>
    <row r="41" spans="1:25">
      <c r="A41" s="825"/>
      <c r="B41" s="793"/>
      <c r="C41" s="100"/>
      <c r="D41" s="77" t="s">
        <v>171</v>
      </c>
      <c r="E41" s="185">
        <f>SUM(E39:E40)</f>
        <v>0</v>
      </c>
      <c r="F41" s="185">
        <f t="shared" ref="F41:I41" si="9">SUM(F39:F40)</f>
        <v>0</v>
      </c>
      <c r="G41" s="185">
        <f t="shared" si="9"/>
        <v>0</v>
      </c>
      <c r="H41" s="185">
        <f t="shared" si="9"/>
        <v>0</v>
      </c>
      <c r="I41" s="185">
        <f t="shared" si="9"/>
        <v>0</v>
      </c>
      <c r="J41" s="186">
        <f>SUM(J39:J40)</f>
        <v>0</v>
      </c>
      <c r="M41" s="231"/>
      <c r="N41" s="63"/>
      <c r="O41" s="63"/>
      <c r="P41" s="63"/>
      <c r="Q41" s="227">
        <f>IF('Cumulative Budget Request '!L40='Member C'!$L$1,'Cumulative Budget Request '!Q40,0)</f>
        <v>0</v>
      </c>
      <c r="R41" s="228">
        <f>IF('Cumulative Budget Request '!L40='Member C'!$L$1,'Cumulative Budget Request '!R40,0)</f>
        <v>0</v>
      </c>
      <c r="S41" s="76">
        <f>IF('Cumulative Budget Request '!L40='Member C'!$L$1,'Cumulative Budget Request '!S40,0)</f>
        <v>0</v>
      </c>
      <c r="T41" s="17"/>
      <c r="U41" s="369"/>
      <c r="V41" s="369"/>
      <c r="W41" s="369"/>
      <c r="X41" s="369"/>
      <c r="Y41" s="369"/>
    </row>
    <row r="42" spans="1:25">
      <c r="A42" s="825"/>
      <c r="B42" s="793"/>
      <c r="C42" s="100"/>
      <c r="D42" s="74"/>
      <c r="E42" s="17"/>
      <c r="F42" s="17"/>
      <c r="G42" s="17"/>
      <c r="H42" s="17"/>
      <c r="I42" s="17"/>
      <c r="J42" s="26"/>
      <c r="M42" s="231"/>
      <c r="N42" s="63"/>
      <c r="O42" s="63"/>
      <c r="P42" s="63"/>
      <c r="Q42" s="32"/>
      <c r="R42" s="63"/>
      <c r="S42" s="32"/>
      <c r="T42" s="17"/>
      <c r="U42" s="371"/>
      <c r="V42" s="372"/>
      <c r="W42" s="370"/>
      <c r="X42" s="370"/>
      <c r="Y42" s="370"/>
    </row>
    <row r="43" spans="1:25">
      <c r="A43" s="841">
        <f>IF('Cumulative Budget Request '!L42='Member C'!$L$1,'Cumulative Budget Request '!A42,0)</f>
        <v>0</v>
      </c>
      <c r="B43" s="792">
        <f>IF('Cumulative Budget Request '!L42='Member C'!$L$1,'Cumulative Budget Request '!B42,0)</f>
        <v>0</v>
      </c>
      <c r="C43" s="101"/>
      <c r="D43" s="34" t="s">
        <v>121</v>
      </c>
      <c r="E43" s="100">
        <f>ROUND($R43*$S43,6)</f>
        <v>0</v>
      </c>
      <c r="F43" s="100">
        <f>ROUND($R44*$S44,6)</f>
        <v>0</v>
      </c>
      <c r="G43" s="100">
        <f>ROUND($R45*$S45,6)</f>
        <v>0</v>
      </c>
      <c r="H43" s="100">
        <f>ROUND($R46*$S46,6)</f>
        <v>0</v>
      </c>
      <c r="I43" s="100">
        <f>ROUND($R47*$S47,6)</f>
        <v>0</v>
      </c>
      <c r="J43" s="47"/>
      <c r="M43" s="150">
        <f>IF('Cumulative Budget Request '!L42='Member C'!$L$1,'Cumulative Budget Request '!M42,0)</f>
        <v>0</v>
      </c>
      <c r="N43" s="230">
        <f>ROUND(M43/12,2)</f>
        <v>0</v>
      </c>
      <c r="O43" s="230">
        <f>IF('Cumulative Budget Request '!L42='Member C'!$L$1,'Cumulative Budget Request '!O42,0)</f>
        <v>0</v>
      </c>
      <c r="P43" s="224">
        <f>IF('Cumulative Budget Request '!L42='Member C'!$L$1,'Cumulative Budget Request '!P42,0)</f>
        <v>0</v>
      </c>
      <c r="Q43" s="227">
        <f>IF('Cumulative Budget Request '!L42='Member C'!$L$1,'Cumulative Budget Request '!Q42,0)</f>
        <v>0</v>
      </c>
      <c r="R43" s="228">
        <f>IF('Cumulative Budget Request '!L42='Member C'!$L$1,'Cumulative Budget Request '!R42,0)</f>
        <v>0</v>
      </c>
      <c r="S43" s="76">
        <f>IF('Cumulative Budget Request '!L42='Member C'!$L$1,'Cumulative Budget Request '!S42,0)</f>
        <v>0</v>
      </c>
      <c r="T43" s="3"/>
      <c r="U43" s="369">
        <f>IFERROR((E46+E47)/E45,0)</f>
        <v>0</v>
      </c>
      <c r="V43" s="369">
        <f t="shared" ref="V43:Y43" si="10">IFERROR((F46+F47)/F45,0)</f>
        <v>0</v>
      </c>
      <c r="W43" s="369">
        <f t="shared" si="10"/>
        <v>0</v>
      </c>
      <c r="X43" s="369">
        <f t="shared" si="10"/>
        <v>0</v>
      </c>
      <c r="Y43" s="369">
        <f t="shared" si="10"/>
        <v>0</v>
      </c>
    </row>
    <row r="44" spans="1:25">
      <c r="A44" s="825"/>
      <c r="B44" s="842"/>
      <c r="C44" s="100"/>
      <c r="D44" s="74" t="s">
        <v>15</v>
      </c>
      <c r="E44" s="57">
        <f>ROUND((N43+O43)*E43*Q43,0)</f>
        <v>0</v>
      </c>
      <c r="F44" s="57">
        <f>ROUND((N43+O43)*F43*Q43*Q44,0)</f>
        <v>0</v>
      </c>
      <c r="G44" s="57">
        <f>ROUND((N43+O43)*G43*Q43*Q44*Q45,0)</f>
        <v>0</v>
      </c>
      <c r="H44" s="57">
        <f>ROUND((N43+O43)*H43*Q43*Q44*Q45*Q46,0)</f>
        <v>0</v>
      </c>
      <c r="I44" s="57">
        <f>ROUND((N43+O43)*I43*Q43*Q44*Q45*Q46*Q47,0)</f>
        <v>0</v>
      </c>
      <c r="J44" s="172">
        <f>SUM(E44:I44)</f>
        <v>0</v>
      </c>
      <c r="M44" s="231"/>
      <c r="N44" s="63"/>
      <c r="O44" s="63"/>
      <c r="P44" s="63"/>
      <c r="Q44" s="227">
        <f>IF('Cumulative Budget Request '!L43='Member C'!$L$1,'Cumulative Budget Request '!Q43,0)</f>
        <v>0</v>
      </c>
      <c r="R44" s="228">
        <f>IF('Cumulative Budget Request '!L43='Member C'!$L$1,'Cumulative Budget Request '!R43,0)</f>
        <v>0</v>
      </c>
      <c r="S44" s="76">
        <f>IF('Cumulative Budget Request '!L43='Member C'!$L$1,'Cumulative Budget Request '!S43,0)</f>
        <v>0</v>
      </c>
      <c r="T44" s="17"/>
      <c r="U44" s="370"/>
      <c r="V44" s="370"/>
      <c r="W44" s="370"/>
      <c r="X44" s="370"/>
      <c r="Y44" s="370"/>
    </row>
    <row r="45" spans="1:25">
      <c r="A45" s="825"/>
      <c r="B45" s="793"/>
      <c r="C45" s="100"/>
      <c r="D45" s="74" t="s">
        <v>30</v>
      </c>
      <c r="E45" s="57">
        <f>ROUND(E44*$Q$8,0)</f>
        <v>0</v>
      </c>
      <c r="F45" s="57">
        <f>ROUND(F44*$Q$8,0)</f>
        <v>0</v>
      </c>
      <c r="G45" s="57">
        <f>ROUND(G44*$Q$8,0)</f>
        <v>0</v>
      </c>
      <c r="H45" s="57">
        <f>ROUND(H44*$Q$8,0)</f>
        <v>0</v>
      </c>
      <c r="I45" s="57">
        <f>ROUND(I44*$Q$8,0)</f>
        <v>0</v>
      </c>
      <c r="J45" s="172">
        <f>SUM(E45:I45)</f>
        <v>0</v>
      </c>
      <c r="M45" s="231"/>
      <c r="N45" s="63"/>
      <c r="O45" s="63"/>
      <c r="P45" s="63"/>
      <c r="Q45" s="227">
        <f>IF('Cumulative Budget Request '!L44='Member C'!$L$1,'Cumulative Budget Request '!Q44,0)</f>
        <v>0</v>
      </c>
      <c r="R45" s="228">
        <f>IF('Cumulative Budget Request '!L44='Member C'!$L$1,'Cumulative Budget Request '!R44,0)</f>
        <v>0</v>
      </c>
      <c r="S45" s="76">
        <f>IF('Cumulative Budget Request '!L44='Member C'!$L$1,'Cumulative Budget Request '!S44,0)</f>
        <v>0</v>
      </c>
      <c r="T45" s="17"/>
      <c r="U45" s="369"/>
      <c r="V45" s="369"/>
      <c r="W45" s="369"/>
      <c r="X45" s="369"/>
      <c r="Y45" s="369"/>
    </row>
    <row r="46" spans="1:25" ht="15">
      <c r="A46" s="825"/>
      <c r="B46" s="793"/>
      <c r="C46" s="100"/>
      <c r="D46" s="74" t="s">
        <v>29</v>
      </c>
      <c r="E46" s="184">
        <f>ROUND($Q$9*E43,0)</f>
        <v>0</v>
      </c>
      <c r="F46" s="184">
        <f>ROUND($Q$9*F43,0)</f>
        <v>0</v>
      </c>
      <c r="G46" s="184">
        <f>ROUND($Q$9*G43,0)</f>
        <v>0</v>
      </c>
      <c r="H46" s="184">
        <f>ROUND($Q$9*H43,0)</f>
        <v>0</v>
      </c>
      <c r="I46" s="184">
        <f>ROUND($Q$9*I43,0)</f>
        <v>0</v>
      </c>
      <c r="J46" s="181">
        <f>SUM(E46:I46)</f>
        <v>0</v>
      </c>
      <c r="M46" s="231"/>
      <c r="N46" s="63"/>
      <c r="O46" s="63"/>
      <c r="P46" s="63"/>
      <c r="Q46" s="227">
        <f>IF('Cumulative Budget Request '!L45='Member C'!$L$1,'Cumulative Budget Request '!Q45,0)</f>
        <v>0</v>
      </c>
      <c r="R46" s="228">
        <f>IF('Cumulative Budget Request '!L45='Member C'!$L$1,'Cumulative Budget Request '!R45,0)</f>
        <v>0</v>
      </c>
      <c r="S46" s="76">
        <f>IF('Cumulative Budget Request '!L45='Member C'!$L$1,'Cumulative Budget Request '!S45,0)</f>
        <v>0</v>
      </c>
      <c r="T46" s="17"/>
      <c r="U46" s="369"/>
      <c r="V46" s="369"/>
      <c r="W46" s="369"/>
      <c r="X46" s="369"/>
      <c r="Y46" s="369"/>
    </row>
    <row r="47" spans="1:25">
      <c r="A47" s="825"/>
      <c r="B47" s="793"/>
      <c r="C47" s="100"/>
      <c r="D47" s="77" t="s">
        <v>171</v>
      </c>
      <c r="E47" s="185">
        <f>SUM(E45:E46)</f>
        <v>0</v>
      </c>
      <c r="F47" s="185">
        <f t="shared" ref="F47:I47" si="11">SUM(F45:F46)</f>
        <v>0</v>
      </c>
      <c r="G47" s="185">
        <f t="shared" si="11"/>
        <v>0</v>
      </c>
      <c r="H47" s="185">
        <f t="shared" si="11"/>
        <v>0</v>
      </c>
      <c r="I47" s="185">
        <f t="shared" si="11"/>
        <v>0</v>
      </c>
      <c r="J47" s="186">
        <f>SUM(J45:J46)</f>
        <v>0</v>
      </c>
      <c r="M47" s="231"/>
      <c r="N47" s="63"/>
      <c r="O47" s="63"/>
      <c r="P47" s="63"/>
      <c r="Q47" s="227">
        <f>IF('Cumulative Budget Request '!L46='Member C'!$L$1,'Cumulative Budget Request '!Q46,0)</f>
        <v>0</v>
      </c>
      <c r="R47" s="228">
        <f>IF('Cumulative Budget Request '!L46='Member C'!$L$1,'Cumulative Budget Request '!R46,0)</f>
        <v>0</v>
      </c>
      <c r="S47" s="76">
        <f>IF('Cumulative Budget Request '!L46='Member C'!$L$1,'Cumulative Budget Request '!S46,0)</f>
        <v>0</v>
      </c>
      <c r="T47" s="17"/>
      <c r="U47" s="369"/>
      <c r="V47" s="369"/>
      <c r="W47" s="369"/>
      <c r="X47" s="369"/>
      <c r="Y47" s="369"/>
    </row>
    <row r="48" spans="1:25">
      <c r="A48" s="825"/>
      <c r="B48" s="793"/>
      <c r="C48" s="100"/>
      <c r="D48" s="74"/>
      <c r="E48" s="17"/>
      <c r="F48" s="17"/>
      <c r="G48" s="17"/>
      <c r="H48" s="17"/>
      <c r="I48" s="17"/>
      <c r="J48" s="26"/>
      <c r="M48" s="231"/>
      <c r="N48" s="63"/>
      <c r="O48" s="63"/>
      <c r="P48" s="63"/>
      <c r="Q48" s="32"/>
      <c r="R48" s="63"/>
      <c r="S48" s="32"/>
      <c r="T48" s="17"/>
      <c r="U48" s="371"/>
      <c r="V48" s="372"/>
      <c r="W48" s="370"/>
      <c r="X48" s="370"/>
      <c r="Y48" s="370"/>
    </row>
    <row r="49" spans="1:25">
      <c r="A49" s="841">
        <f>IF('Cumulative Budget Request '!L48='Member C'!$L$1,'Cumulative Budget Request '!A48,0)</f>
        <v>0</v>
      </c>
      <c r="B49" s="792">
        <f>IF('Cumulative Budget Request '!L48='Member C'!$L$1,'Cumulative Budget Request '!B48,0)</f>
        <v>0</v>
      </c>
      <c r="C49" s="101"/>
      <c r="D49" s="34" t="s">
        <v>121</v>
      </c>
      <c r="E49" s="100">
        <f>ROUND($R49*$S49,6)</f>
        <v>0</v>
      </c>
      <c r="F49" s="100">
        <f>ROUND($R50*$S50,6)</f>
        <v>0</v>
      </c>
      <c r="G49" s="100">
        <f>ROUND($R51*$S51,6)</f>
        <v>0</v>
      </c>
      <c r="H49" s="100">
        <f>ROUND($R52*$S52,6)</f>
        <v>0</v>
      </c>
      <c r="I49" s="100">
        <f>ROUND($R53*$S53,6)</f>
        <v>0</v>
      </c>
      <c r="J49" s="47"/>
      <c r="M49" s="150">
        <f>IF('Cumulative Budget Request '!L48='Member C'!$L$1,'Cumulative Budget Request '!M48,0)</f>
        <v>0</v>
      </c>
      <c r="N49" s="230">
        <f>ROUND(M49/12,2)</f>
        <v>0</v>
      </c>
      <c r="O49" s="230">
        <f>IF('Cumulative Budget Request '!L48='Member C'!$L$1,'Cumulative Budget Request '!O48,0)</f>
        <v>0</v>
      </c>
      <c r="P49" s="224">
        <f>IF('Cumulative Budget Request '!L48='Member C'!$L$1,'Cumulative Budget Request '!P48,0)</f>
        <v>0</v>
      </c>
      <c r="Q49" s="227">
        <f>IF('Cumulative Budget Request '!L48='Member C'!$L$1,'Cumulative Budget Request '!Q48,0)</f>
        <v>0</v>
      </c>
      <c r="R49" s="228">
        <f>IF('Cumulative Budget Request '!L48='Member C'!$L$1,'Cumulative Budget Request '!R48,0)</f>
        <v>0</v>
      </c>
      <c r="S49" s="76">
        <f>IF('Cumulative Budget Request '!L48='Member C'!$L$1,'Cumulative Budget Request '!S48,0)</f>
        <v>0</v>
      </c>
      <c r="T49" s="3"/>
      <c r="U49" s="369">
        <f>IFERROR((E52+E53)/E51,0)</f>
        <v>0</v>
      </c>
      <c r="V49" s="369">
        <f t="shared" ref="V49:Y49" si="12">IFERROR((F52+F53)/F51,0)</f>
        <v>0</v>
      </c>
      <c r="W49" s="369">
        <f t="shared" si="12"/>
        <v>0</v>
      </c>
      <c r="X49" s="369">
        <f t="shared" si="12"/>
        <v>0</v>
      </c>
      <c r="Y49" s="369">
        <f t="shared" si="12"/>
        <v>0</v>
      </c>
    </row>
    <row r="50" spans="1:25">
      <c r="A50" s="825"/>
      <c r="B50" s="842"/>
      <c r="C50" s="100"/>
      <c r="D50" s="74" t="s">
        <v>15</v>
      </c>
      <c r="E50" s="57">
        <f>ROUND((N49+O49)*E49*Q49,0)</f>
        <v>0</v>
      </c>
      <c r="F50" s="57">
        <f>ROUND((N49+O49)*F49*Q49*Q50,0)</f>
        <v>0</v>
      </c>
      <c r="G50" s="57">
        <f>ROUND((N49+O49)*G49*Q49*Q50*Q51,0)</f>
        <v>0</v>
      </c>
      <c r="H50" s="57">
        <f>ROUND((N49+O49)*H49*Q49*Q50*Q51*Q52,0)</f>
        <v>0</v>
      </c>
      <c r="I50" s="57">
        <f>ROUND((N49+O49)*I49*Q49*Q50*Q51*Q52*Q53,0)</f>
        <v>0</v>
      </c>
      <c r="J50" s="172">
        <f>SUM(E50:I50)</f>
        <v>0</v>
      </c>
      <c r="M50" s="231"/>
      <c r="N50" s="63"/>
      <c r="O50" s="63"/>
      <c r="P50" s="63"/>
      <c r="Q50" s="227">
        <f>IF('Cumulative Budget Request '!L49='Member C'!$L$1,'Cumulative Budget Request '!Q49,0)</f>
        <v>0</v>
      </c>
      <c r="R50" s="228">
        <f>IF('Cumulative Budget Request '!L49='Member C'!$L$1,'Cumulative Budget Request '!R49,0)</f>
        <v>0</v>
      </c>
      <c r="S50" s="76">
        <f>IF('Cumulative Budget Request '!L49='Member C'!$L$1,'Cumulative Budget Request '!S49,0)</f>
        <v>0</v>
      </c>
      <c r="T50" s="17"/>
      <c r="U50" s="370"/>
      <c r="V50" s="370"/>
      <c r="W50" s="370"/>
      <c r="X50" s="370"/>
      <c r="Y50" s="370"/>
    </row>
    <row r="51" spans="1:25">
      <c r="A51" s="825"/>
      <c r="B51" s="793"/>
      <c r="C51" s="100"/>
      <c r="D51" s="74" t="s">
        <v>30</v>
      </c>
      <c r="E51" s="57">
        <f>ROUND(E50*$Q$8,0)</f>
        <v>0</v>
      </c>
      <c r="F51" s="57">
        <f>ROUND(F50*$Q$8,0)</f>
        <v>0</v>
      </c>
      <c r="G51" s="57">
        <f>ROUND(G50*$Q$8,0)</f>
        <v>0</v>
      </c>
      <c r="H51" s="57">
        <f>ROUND(H50*$Q$8,0)</f>
        <v>0</v>
      </c>
      <c r="I51" s="57">
        <f>ROUND(I50*$Q$8,0)</f>
        <v>0</v>
      </c>
      <c r="J51" s="172">
        <f>SUM(E51:I51)</f>
        <v>0</v>
      </c>
      <c r="M51" s="231"/>
      <c r="N51" s="63"/>
      <c r="O51" s="63"/>
      <c r="P51" s="63"/>
      <c r="Q51" s="227">
        <f>IF('Cumulative Budget Request '!L50='Member C'!$L$1,'Cumulative Budget Request '!Q50,0)</f>
        <v>0</v>
      </c>
      <c r="R51" s="228">
        <f>IF('Cumulative Budget Request '!L50='Member C'!$L$1,'Cumulative Budget Request '!R50,0)</f>
        <v>0</v>
      </c>
      <c r="S51" s="76">
        <f>IF('Cumulative Budget Request '!L50='Member C'!$L$1,'Cumulative Budget Request '!S50,0)</f>
        <v>0</v>
      </c>
      <c r="T51" s="17"/>
      <c r="U51" s="369"/>
      <c r="V51" s="369"/>
      <c r="W51" s="369"/>
      <c r="X51" s="369"/>
      <c r="Y51" s="369"/>
    </row>
    <row r="52" spans="1:25" ht="15">
      <c r="A52" s="825"/>
      <c r="B52" s="793"/>
      <c r="C52" s="100"/>
      <c r="D52" s="74" t="s">
        <v>29</v>
      </c>
      <c r="E52" s="184">
        <f>ROUND($Q$9*E49,0)</f>
        <v>0</v>
      </c>
      <c r="F52" s="184">
        <f>ROUND($Q$9*F49,0)</f>
        <v>0</v>
      </c>
      <c r="G52" s="184">
        <f>ROUND($Q$9*G49,0)</f>
        <v>0</v>
      </c>
      <c r="H52" s="184">
        <f>ROUND($Q$9*H49,0)</f>
        <v>0</v>
      </c>
      <c r="I52" s="184">
        <f>ROUND($Q$9*I49,0)</f>
        <v>0</v>
      </c>
      <c r="J52" s="181">
        <f>SUM(E52:I52)</f>
        <v>0</v>
      </c>
      <c r="M52" s="231"/>
      <c r="N52" s="63"/>
      <c r="O52" s="63"/>
      <c r="P52" s="63"/>
      <c r="Q52" s="227">
        <f>IF('Cumulative Budget Request '!L51='Member C'!$L$1,'Cumulative Budget Request '!Q51,0)</f>
        <v>0</v>
      </c>
      <c r="R52" s="228">
        <f>IF('Cumulative Budget Request '!L51='Member C'!$L$1,'Cumulative Budget Request '!R51,0)</f>
        <v>0</v>
      </c>
      <c r="S52" s="76">
        <f>IF('Cumulative Budget Request '!L51='Member C'!$L$1,'Cumulative Budget Request '!S51,0)</f>
        <v>0</v>
      </c>
      <c r="T52" s="17"/>
      <c r="U52" s="369"/>
      <c r="V52" s="369"/>
      <c r="W52" s="369"/>
      <c r="X52" s="369"/>
      <c r="Y52" s="369"/>
    </row>
    <row r="53" spans="1:25">
      <c r="A53" s="825"/>
      <c r="B53" s="793"/>
      <c r="C53" s="100"/>
      <c r="D53" s="77" t="s">
        <v>171</v>
      </c>
      <c r="E53" s="185">
        <f>SUM(E51:E52)</f>
        <v>0</v>
      </c>
      <c r="F53" s="185">
        <f t="shared" ref="F53:I53" si="13">SUM(F51:F52)</f>
        <v>0</v>
      </c>
      <c r="G53" s="185">
        <f t="shared" si="13"/>
        <v>0</v>
      </c>
      <c r="H53" s="185">
        <f t="shared" si="13"/>
        <v>0</v>
      </c>
      <c r="I53" s="185">
        <f t="shared" si="13"/>
        <v>0</v>
      </c>
      <c r="J53" s="186">
        <f>SUM(J51:J52)</f>
        <v>0</v>
      </c>
      <c r="M53" s="231"/>
      <c r="N53" s="63"/>
      <c r="O53" s="63"/>
      <c r="P53" s="63"/>
      <c r="Q53" s="227">
        <f>IF('Cumulative Budget Request '!L52='Member C'!$L$1,'Cumulative Budget Request '!Q52,0)</f>
        <v>0</v>
      </c>
      <c r="R53" s="228">
        <f>IF('Cumulative Budget Request '!L52='Member C'!$L$1,'Cumulative Budget Request '!R52,0)</f>
        <v>0</v>
      </c>
      <c r="S53" s="76">
        <f>IF('Cumulative Budget Request '!L52='Member C'!$L$1,'Cumulative Budget Request '!S52,0)</f>
        <v>0</v>
      </c>
      <c r="T53" s="17"/>
      <c r="U53" s="369"/>
      <c r="V53" s="369"/>
      <c r="W53" s="369"/>
      <c r="X53" s="369"/>
      <c r="Y53" s="369"/>
    </row>
    <row r="54" spans="1:25">
      <c r="A54" s="825"/>
      <c r="B54" s="793"/>
      <c r="C54" s="100"/>
      <c r="D54" s="74"/>
      <c r="E54" s="17"/>
      <c r="F54" s="17"/>
      <c r="G54" s="17"/>
      <c r="H54" s="17"/>
      <c r="I54" s="17"/>
      <c r="J54" s="26"/>
      <c r="M54" s="231"/>
      <c r="N54" s="63"/>
      <c r="O54" s="63"/>
      <c r="P54" s="63"/>
      <c r="Q54" s="32"/>
      <c r="R54" s="63"/>
      <c r="S54" s="32"/>
      <c r="T54" s="17"/>
      <c r="U54" s="371"/>
      <c r="V54" s="372"/>
      <c r="W54" s="370"/>
      <c r="X54" s="370"/>
      <c r="Y54" s="370"/>
    </row>
    <row r="55" spans="1:25">
      <c r="A55" s="841">
        <f>IF('Cumulative Budget Request '!L54='Member C'!$L$1,'Cumulative Budget Request '!A54,0)</f>
        <v>0</v>
      </c>
      <c r="B55" s="792">
        <f>IF('Cumulative Budget Request '!L54='Member C'!$L$1,'Cumulative Budget Request '!B54,0)</f>
        <v>0</v>
      </c>
      <c r="C55" s="101"/>
      <c r="D55" s="34" t="s">
        <v>121</v>
      </c>
      <c r="E55" s="100">
        <f>ROUND($R55*$S55,6)</f>
        <v>0</v>
      </c>
      <c r="F55" s="100">
        <f>ROUND($R56*$S56,6)</f>
        <v>0</v>
      </c>
      <c r="G55" s="100">
        <f>ROUND($R57*$S57,6)</f>
        <v>0</v>
      </c>
      <c r="H55" s="100">
        <f>ROUND($R58*$S58,6)</f>
        <v>0</v>
      </c>
      <c r="I55" s="100">
        <f>ROUND($R59*$S59,6)</f>
        <v>0</v>
      </c>
      <c r="J55" s="47"/>
      <c r="M55" s="150">
        <f>IF('Cumulative Budget Request '!L54='Member C'!$L$1,'Cumulative Budget Request '!M54,0)</f>
        <v>0</v>
      </c>
      <c r="N55" s="230">
        <f>ROUND(M55/12,2)</f>
        <v>0</v>
      </c>
      <c r="O55" s="230">
        <f>IF('Cumulative Budget Request '!L54='Member C'!$L$1,'Cumulative Budget Request '!O54,0)</f>
        <v>0</v>
      </c>
      <c r="P55" s="224">
        <f>IF('Cumulative Budget Request '!L54='Member C'!$L$1,'Cumulative Budget Request '!P54,0)</f>
        <v>0</v>
      </c>
      <c r="Q55" s="227">
        <f>IF('Cumulative Budget Request '!L54='Member C'!$L$1,'Cumulative Budget Request '!Q54,0)</f>
        <v>0</v>
      </c>
      <c r="R55" s="228">
        <f>IF('Cumulative Budget Request '!L54='Member C'!$L$1,'Cumulative Budget Request '!R54,0)</f>
        <v>0</v>
      </c>
      <c r="S55" s="76">
        <f>IF('Cumulative Budget Request '!L54='Member C'!$L$1,'Cumulative Budget Request '!S54,0)</f>
        <v>0</v>
      </c>
      <c r="T55" s="3"/>
      <c r="U55" s="369">
        <f>IFERROR((E58+E59)/E57,0)</f>
        <v>0</v>
      </c>
      <c r="V55" s="369">
        <f t="shared" ref="V55:Y55" si="14">IFERROR((F58+F59)/F57,0)</f>
        <v>0</v>
      </c>
      <c r="W55" s="369">
        <f t="shared" si="14"/>
        <v>0</v>
      </c>
      <c r="X55" s="369">
        <f t="shared" si="14"/>
        <v>0</v>
      </c>
      <c r="Y55" s="369">
        <f t="shared" si="14"/>
        <v>0</v>
      </c>
    </row>
    <row r="56" spans="1:25">
      <c r="A56" s="825"/>
      <c r="B56" s="842"/>
      <c r="C56" s="100"/>
      <c r="D56" s="74" t="s">
        <v>15</v>
      </c>
      <c r="E56" s="57">
        <f>ROUND((N55+O55)*E55*Q55,0)</f>
        <v>0</v>
      </c>
      <c r="F56" s="57">
        <f>ROUND((N55+O55)*F55*Q55*Q56,0)</f>
        <v>0</v>
      </c>
      <c r="G56" s="57">
        <f>ROUND((N55+O55)*G55*Q55*Q56*Q57,0)</f>
        <v>0</v>
      </c>
      <c r="H56" s="57">
        <f>ROUND((N55+O55)*H55*Q55*Q56*Q57*Q58,0)</f>
        <v>0</v>
      </c>
      <c r="I56" s="57">
        <f>ROUND((N55+O55)*I55*Q55*Q56*Q57*Q58*Q59,0)</f>
        <v>0</v>
      </c>
      <c r="J56" s="172">
        <f>SUM(E56:I56)</f>
        <v>0</v>
      </c>
      <c r="M56" s="231"/>
      <c r="N56" s="63"/>
      <c r="O56" s="63"/>
      <c r="P56" s="63"/>
      <c r="Q56" s="227">
        <f>IF('Cumulative Budget Request '!L55='Member C'!$L$1,'Cumulative Budget Request '!Q55,0)</f>
        <v>0</v>
      </c>
      <c r="R56" s="228">
        <f>IF('Cumulative Budget Request '!L55='Member C'!$L$1,'Cumulative Budget Request '!R55,0)</f>
        <v>0</v>
      </c>
      <c r="S56" s="76">
        <f>IF('Cumulative Budget Request '!L55='Member C'!$L$1,'Cumulative Budget Request '!S55,0)</f>
        <v>0</v>
      </c>
      <c r="T56" s="17"/>
      <c r="U56" s="370"/>
      <c r="V56" s="370"/>
      <c r="W56" s="370"/>
      <c r="X56" s="370"/>
      <c r="Y56" s="370"/>
    </row>
    <row r="57" spans="1:25">
      <c r="A57" s="825"/>
      <c r="B57" s="842"/>
      <c r="C57" s="100"/>
      <c r="D57" s="74" t="s">
        <v>30</v>
      </c>
      <c r="E57" s="57">
        <f>ROUND(E56*$Q$8,0)</f>
        <v>0</v>
      </c>
      <c r="F57" s="57">
        <f>ROUND(F56*$Q$8,0)</f>
        <v>0</v>
      </c>
      <c r="G57" s="57">
        <f>ROUND(G56*$Q$8,0)</f>
        <v>0</v>
      </c>
      <c r="H57" s="57">
        <f>ROUND(H56*$Q$8,0)</f>
        <v>0</v>
      </c>
      <c r="I57" s="57">
        <f>ROUND(I56*$Q$8,0)</f>
        <v>0</v>
      </c>
      <c r="J57" s="172">
        <f>SUM(E57:I57)</f>
        <v>0</v>
      </c>
      <c r="M57" s="231"/>
      <c r="N57" s="63"/>
      <c r="O57" s="63"/>
      <c r="P57" s="63"/>
      <c r="Q57" s="227">
        <f>IF('Cumulative Budget Request '!L56='Member C'!$L$1,'Cumulative Budget Request '!Q56,0)</f>
        <v>0</v>
      </c>
      <c r="R57" s="228">
        <f>IF('Cumulative Budget Request '!L56='Member C'!$L$1,'Cumulative Budget Request '!R56,0)</f>
        <v>0</v>
      </c>
      <c r="S57" s="76">
        <f>IF('Cumulative Budget Request '!L56='Member C'!$L$1,'Cumulative Budget Request '!S56,0)</f>
        <v>0</v>
      </c>
      <c r="T57" s="17"/>
      <c r="U57" s="369"/>
      <c r="V57" s="369"/>
      <c r="W57" s="369"/>
      <c r="X57" s="369"/>
      <c r="Y57" s="369"/>
    </row>
    <row r="58" spans="1:25" ht="15">
      <c r="A58" s="825"/>
      <c r="B58" s="842"/>
      <c r="C58" s="100"/>
      <c r="D58" s="74" t="s">
        <v>29</v>
      </c>
      <c r="E58" s="184">
        <f>ROUND($Q$9*E55,0)</f>
        <v>0</v>
      </c>
      <c r="F58" s="184">
        <f>ROUND($Q$9*F55,0)</f>
        <v>0</v>
      </c>
      <c r="G58" s="184">
        <f>ROUND($Q$9*G55,0)</f>
        <v>0</v>
      </c>
      <c r="H58" s="184">
        <f>ROUND($Q$9*H55,0)</f>
        <v>0</v>
      </c>
      <c r="I58" s="184">
        <f>ROUND($Q$9*I55,0)</f>
        <v>0</v>
      </c>
      <c r="J58" s="181">
        <f>SUM(E58:I58)</f>
        <v>0</v>
      </c>
      <c r="M58" s="231"/>
      <c r="N58" s="63"/>
      <c r="O58" s="63"/>
      <c r="P58" s="63"/>
      <c r="Q58" s="227">
        <f>IF('Cumulative Budget Request '!L57='Member C'!$L$1,'Cumulative Budget Request '!Q57,0)</f>
        <v>0</v>
      </c>
      <c r="R58" s="228">
        <f>IF('Cumulative Budget Request '!L57='Member C'!$L$1,'Cumulative Budget Request '!R57,0)</f>
        <v>0</v>
      </c>
      <c r="S58" s="76">
        <f>IF('Cumulative Budget Request '!L57='Member C'!$L$1,'Cumulative Budget Request '!S57,0)</f>
        <v>0</v>
      </c>
      <c r="T58" s="17"/>
      <c r="U58" s="370"/>
      <c r="V58" s="370"/>
      <c r="W58" s="370"/>
      <c r="X58" s="370"/>
      <c r="Y58" s="370"/>
    </row>
    <row r="59" spans="1:25">
      <c r="A59" s="10"/>
      <c r="C59" s="100"/>
      <c r="D59" s="77" t="s">
        <v>171</v>
      </c>
      <c r="E59" s="185">
        <f>SUM(E57:E58)</f>
        <v>0</v>
      </c>
      <c r="F59" s="185">
        <f t="shared" ref="F59:I59" si="15">SUM(F57:F58)</f>
        <v>0</v>
      </c>
      <c r="G59" s="185">
        <f t="shared" si="15"/>
        <v>0</v>
      </c>
      <c r="H59" s="185">
        <f t="shared" si="15"/>
        <v>0</v>
      </c>
      <c r="I59" s="185">
        <f t="shared" si="15"/>
        <v>0</v>
      </c>
      <c r="J59" s="186">
        <f>SUM(J57:J58)</f>
        <v>0</v>
      </c>
      <c r="M59" s="231"/>
      <c r="N59" s="63"/>
      <c r="O59" s="63"/>
      <c r="P59" s="63"/>
      <c r="Q59" s="227">
        <f>IF('Cumulative Budget Request '!L58='Member C'!$L$1,'Cumulative Budget Request '!Q58,0)</f>
        <v>0</v>
      </c>
      <c r="R59" s="228">
        <f>IF('Cumulative Budget Request '!L58='Member C'!$L$1,'Cumulative Budget Request '!R58,0)</f>
        <v>0</v>
      </c>
      <c r="S59" s="76">
        <f>IF('Cumulative Budget Request '!L58='Member C'!$L$1,'Cumulative Budget Request '!S58,0)</f>
        <v>0</v>
      </c>
      <c r="T59" s="17"/>
      <c r="U59" s="369"/>
      <c r="V59" s="369"/>
      <c r="W59" s="369"/>
      <c r="X59" s="369"/>
      <c r="Y59" s="369"/>
    </row>
    <row r="60" spans="1:25" hidden="1">
      <c r="A60" s="10"/>
      <c r="C60" s="100"/>
      <c r="D60" s="74"/>
      <c r="E60" s="17"/>
      <c r="F60" s="17"/>
      <c r="G60" s="17"/>
      <c r="H60" s="17"/>
      <c r="I60" s="17"/>
      <c r="J60" s="26"/>
      <c r="M60" s="3"/>
      <c r="N60" s="3"/>
      <c r="O60" s="3"/>
      <c r="P60" s="3"/>
      <c r="Q60" s="3"/>
      <c r="R60" s="5"/>
      <c r="S60" s="4"/>
      <c r="T60" s="17"/>
      <c r="U60" s="25"/>
      <c r="V60" s="25"/>
      <c r="W60" s="25"/>
      <c r="X60" s="25"/>
      <c r="Y60" s="25"/>
    </row>
    <row r="61" spans="1:25" ht="3.75" customHeight="1">
      <c r="A61" s="10"/>
      <c r="D61" s="22"/>
      <c r="E61" s="22"/>
      <c r="F61" s="22"/>
      <c r="G61" s="22"/>
      <c r="H61" s="22"/>
      <c r="I61" s="22"/>
      <c r="J61" s="76"/>
      <c r="S61" s="17"/>
    </row>
    <row r="62" spans="1:25">
      <c r="A62" s="48" t="s">
        <v>19</v>
      </c>
      <c r="B62" s="49"/>
      <c r="C62" s="49"/>
      <c r="D62" s="50"/>
      <c r="E62" s="178">
        <f>SUMIF($D$12:$D$61,"*Salary",E12:E61)</f>
        <v>0</v>
      </c>
      <c r="F62" s="178">
        <f t="shared" ref="F62:I62" si="16">SUMIF($D$12:$D$61,"*Salary",F12:F61)</f>
        <v>0</v>
      </c>
      <c r="G62" s="178">
        <f t="shared" si="16"/>
        <v>0</v>
      </c>
      <c r="H62" s="178">
        <f t="shared" si="16"/>
        <v>0</v>
      </c>
      <c r="I62" s="178">
        <f t="shared" si="16"/>
        <v>0</v>
      </c>
      <c r="J62" s="172">
        <f>SUM(E62:I62)</f>
        <v>0</v>
      </c>
      <c r="S62" s="4"/>
    </row>
    <row r="63" spans="1:25" ht="15">
      <c r="A63" s="48" t="s">
        <v>20</v>
      </c>
      <c r="B63" s="49"/>
      <c r="C63" s="49"/>
      <c r="D63" s="50"/>
      <c r="E63" s="180">
        <f>SUMIF(D14:D61,"*Total Fringe",E14:E61)</f>
        <v>0</v>
      </c>
      <c r="F63" s="180">
        <f>SUMIF($D$14:$D$61,"*Total Fringe",F14:F61)</f>
        <v>0</v>
      </c>
      <c r="G63" s="180">
        <f t="shared" ref="G63:I63" si="17">SUMIF($D$14:$D$61,"*Total Fringe",G14:G61)</f>
        <v>0</v>
      </c>
      <c r="H63" s="180">
        <f t="shared" si="17"/>
        <v>0</v>
      </c>
      <c r="I63" s="180">
        <f t="shared" si="17"/>
        <v>0</v>
      </c>
      <c r="J63" s="181">
        <f>SUM(E63:I63)</f>
        <v>0</v>
      </c>
      <c r="S63" s="4"/>
    </row>
    <row r="64" spans="1:25">
      <c r="A64" s="48" t="s">
        <v>21</v>
      </c>
      <c r="B64" s="49"/>
      <c r="C64" s="49"/>
      <c r="D64" s="50"/>
      <c r="E64" s="191">
        <f>SUM(E62:E63)</f>
        <v>0</v>
      </c>
      <c r="F64" s="191">
        <f t="shared" ref="F64:I64" si="18">SUM(F62:F63)</f>
        <v>0</v>
      </c>
      <c r="G64" s="191">
        <f t="shared" si="18"/>
        <v>0</v>
      </c>
      <c r="H64" s="191">
        <f t="shared" si="18"/>
        <v>0</v>
      </c>
      <c r="I64" s="191">
        <f t="shared" si="18"/>
        <v>0</v>
      </c>
      <c r="J64" s="172">
        <f>SUM(E64:I64)</f>
        <v>0</v>
      </c>
      <c r="U64" s="52"/>
      <c r="V64" s="52"/>
      <c r="W64" s="52"/>
      <c r="X64" s="52"/>
      <c r="Y64" s="52"/>
    </row>
    <row r="65" spans="1:25">
      <c r="A65" s="1"/>
      <c r="B65" s="58"/>
      <c r="C65" s="58"/>
      <c r="D65" s="71"/>
      <c r="E65" s="8"/>
      <c r="F65" s="8"/>
      <c r="G65" s="8"/>
      <c r="H65" s="8"/>
      <c r="I65" s="8"/>
      <c r="J65" s="45"/>
      <c r="U65" s="24"/>
      <c r="V65" s="15"/>
      <c r="W65" s="15"/>
      <c r="X65" s="15"/>
      <c r="Y65" s="15"/>
    </row>
    <row r="66" spans="1:25">
      <c r="A66" s="20" t="s">
        <v>22</v>
      </c>
      <c r="B66" s="92"/>
      <c r="C66" s="92"/>
      <c r="D66" s="46"/>
      <c r="J66" s="33"/>
      <c r="M66" s="843"/>
      <c r="N66" s="843"/>
      <c r="O66" s="843"/>
      <c r="P66" s="843"/>
      <c r="Q66" s="843"/>
      <c r="R66" s="843"/>
      <c r="S66" s="843"/>
      <c r="T66" s="843"/>
      <c r="U66" s="844"/>
      <c r="V66" s="844"/>
      <c r="W66" s="844"/>
      <c r="X66" s="844"/>
      <c r="Y66" s="844"/>
    </row>
    <row r="67" spans="1:25">
      <c r="A67" s="716" t="s">
        <v>392</v>
      </c>
      <c r="B67" s="716"/>
      <c r="C67" s="716"/>
      <c r="D67" s="716"/>
      <c r="E67" s="716"/>
      <c r="F67" s="716"/>
      <c r="G67" s="716"/>
      <c r="H67" s="716"/>
      <c r="I67" s="716"/>
      <c r="J67" s="716"/>
      <c r="M67" s="58" t="s">
        <v>118</v>
      </c>
      <c r="N67" s="71" t="s">
        <v>80</v>
      </c>
      <c r="O67" s="71"/>
      <c r="P67" s="71" t="s">
        <v>245</v>
      </c>
      <c r="Q67" s="71" t="s">
        <v>108</v>
      </c>
      <c r="R67" s="71" t="s">
        <v>18</v>
      </c>
      <c r="S67" s="71"/>
      <c r="T67" s="71" t="s">
        <v>169</v>
      </c>
      <c r="U67" s="625" t="s">
        <v>116</v>
      </c>
      <c r="V67" s="625"/>
      <c r="W67" s="625"/>
      <c r="X67" s="625"/>
      <c r="Y67" s="625"/>
    </row>
    <row r="68" spans="1:25">
      <c r="A68" s="58" t="s">
        <v>61</v>
      </c>
      <c r="B68" s="58" t="s">
        <v>62</v>
      </c>
      <c r="D68" s="46"/>
      <c r="E68" s="18" t="str">
        <f>E11</f>
        <v>Year 1</v>
      </c>
      <c r="F68" s="18" t="str">
        <f>F11</f>
        <v>Year 2</v>
      </c>
      <c r="G68" s="18" t="str">
        <f>G11</f>
        <v>Year 3</v>
      </c>
      <c r="H68" s="18" t="str">
        <f>H11</f>
        <v>Year 4</v>
      </c>
      <c r="I68" s="18" t="str">
        <f>I11</f>
        <v>Year 5</v>
      </c>
      <c r="J68" s="46" t="s">
        <v>1</v>
      </c>
      <c r="M68" s="92" t="s">
        <v>117</v>
      </c>
      <c r="N68" s="46" t="s">
        <v>15</v>
      </c>
      <c r="O68" s="46" t="s">
        <v>245</v>
      </c>
      <c r="P68" s="46" t="s">
        <v>101</v>
      </c>
      <c r="Q68" s="46" t="s">
        <v>109</v>
      </c>
      <c r="R68" s="46" t="s">
        <v>111</v>
      </c>
      <c r="S68" s="46" t="s">
        <v>101</v>
      </c>
      <c r="T68" s="46" t="s">
        <v>170</v>
      </c>
      <c r="U68" s="367" t="s">
        <v>31</v>
      </c>
      <c r="V68" s="368" t="s">
        <v>32</v>
      </c>
      <c r="W68" s="368" t="s">
        <v>33</v>
      </c>
      <c r="X68" s="368" t="s">
        <v>34</v>
      </c>
      <c r="Y68" s="368" t="s">
        <v>35</v>
      </c>
    </row>
    <row r="69" spans="1:25">
      <c r="A69" s="841">
        <f>IF('Cumulative Budget Request '!L68='Member C'!$L$1,'Cumulative Budget Request '!A68,0)</f>
        <v>0</v>
      </c>
      <c r="B69" s="792">
        <f>IF('Cumulative Budget Request '!L68='Member C'!$L$1,'Cumulative Budget Request '!B68,0)</f>
        <v>0</v>
      </c>
      <c r="C69" s="92"/>
      <c r="D69" s="34" t="s">
        <v>121</v>
      </c>
      <c r="E69" s="100">
        <f>ROUND($R69*$S69*T69,6)</f>
        <v>0</v>
      </c>
      <c r="F69" s="100">
        <f>ROUND($R70*$S70*T70,6)</f>
        <v>0</v>
      </c>
      <c r="G69" s="100">
        <f>ROUND($R71*$S71*T71,6)</f>
        <v>0</v>
      </c>
      <c r="H69" s="100">
        <f>ROUND($R72*$S72*T72,6)</f>
        <v>0</v>
      </c>
      <c r="I69" s="100">
        <f>ROUND($R73*$S73*T73,6)</f>
        <v>0</v>
      </c>
      <c r="J69" s="46"/>
      <c r="M69" s="150">
        <v>0</v>
      </c>
      <c r="N69" s="230">
        <f>ROUND(M69/12,2)</f>
        <v>0</v>
      </c>
      <c r="O69" s="230">
        <f>IF('Cumulative Budget Request '!L68='Member C'!$L$1,'Cumulative Budget Request '!O68,0)</f>
        <v>0</v>
      </c>
      <c r="P69" s="224">
        <f>IF('Cumulative Budget Request '!L68='Member C'!$L$1,'Cumulative Budget Request '!P68,0)</f>
        <v>0</v>
      </c>
      <c r="Q69" s="227">
        <f>IF('Cumulative Budget Request '!L68='Member C'!$L$1,'Cumulative Budget Request '!Q68,0)</f>
        <v>0</v>
      </c>
      <c r="R69" s="228">
        <v>0</v>
      </c>
      <c r="S69" s="76">
        <f>IF('Cumulative Budget Request '!L68='Member C'!$L$1,'Cumulative Budget Request '!S68,0)</f>
        <v>0</v>
      </c>
      <c r="T69" s="227">
        <v>0</v>
      </c>
      <c r="U69" s="369">
        <f>IFERROR((E72+E73)/E71,0)</f>
        <v>0</v>
      </c>
      <c r="V69" s="369">
        <f t="shared" ref="V69:Y69" si="19">IFERROR((F72+F73)/F71,0)</f>
        <v>0</v>
      </c>
      <c r="W69" s="369">
        <f t="shared" si="19"/>
        <v>0</v>
      </c>
      <c r="X69" s="369">
        <f t="shared" si="19"/>
        <v>0</v>
      </c>
      <c r="Y69" s="369">
        <f t="shared" si="19"/>
        <v>0</v>
      </c>
    </row>
    <row r="70" spans="1:25">
      <c r="A70" s="845"/>
      <c r="B70" s="792"/>
      <c r="C70" s="92"/>
      <c r="D70" s="34" t="s">
        <v>172</v>
      </c>
      <c r="E70" s="22">
        <f>T69</f>
        <v>0</v>
      </c>
      <c r="F70" s="22">
        <f>T70</f>
        <v>0</v>
      </c>
      <c r="G70" s="22">
        <f>T71</f>
        <v>0</v>
      </c>
      <c r="H70" s="22">
        <f>T72</f>
        <v>0</v>
      </c>
      <c r="I70" s="22">
        <f>T73</f>
        <v>0</v>
      </c>
      <c r="J70" s="46"/>
      <c r="M70" s="231"/>
      <c r="N70" s="230"/>
      <c r="O70" s="230"/>
      <c r="P70" s="230"/>
      <c r="Q70" s="227">
        <f>IF('Cumulative Budget Request '!L69='Member C'!$L$1,'Cumulative Budget Request '!Q69,0)</f>
        <v>0</v>
      </c>
      <c r="R70" s="228">
        <f>IF('Cumulative Budget Request '!L69='Member C'!$L$1,'Cumulative Budget Request '!R69,0)</f>
        <v>0</v>
      </c>
      <c r="S70" s="76">
        <f>IF('Cumulative Budget Request '!L69='Member C'!$L$1,'Cumulative Budget Request '!S69,0)</f>
        <v>0</v>
      </c>
      <c r="T70" s="227">
        <f>IF('Cumulative Budget Request '!L69='Member C'!$L$1,'Cumulative Budget Request '!T69,0)</f>
        <v>0</v>
      </c>
      <c r="U70" s="369"/>
      <c r="V70" s="369"/>
      <c r="W70" s="369"/>
      <c r="X70" s="369"/>
      <c r="Y70" s="369"/>
    </row>
    <row r="71" spans="1:25">
      <c r="A71" s="825"/>
      <c r="B71" s="842"/>
      <c r="C71" s="100"/>
      <c r="D71" s="74" t="s">
        <v>15</v>
      </c>
      <c r="E71" s="57">
        <f>ROUND((N69+O69)*E69*Q69,0)</f>
        <v>0</v>
      </c>
      <c r="F71" s="57">
        <f>ROUND((N69+O69)*F69*Q69*Q70,0)</f>
        <v>0</v>
      </c>
      <c r="G71" s="57">
        <f>ROUND((N69+O69)*G69*Q69*Q70*Q71,0)</f>
        <v>0</v>
      </c>
      <c r="H71" s="57">
        <f>ROUND((N69+O69)*H69*Q69*Q70*Q71*Q72,0)</f>
        <v>0</v>
      </c>
      <c r="I71" s="57">
        <f>ROUND((N69+O69)*I69*Q69*Q70*Q71*Q72*Q73,0)</f>
        <v>0</v>
      </c>
      <c r="J71" s="172">
        <f>SUM(E71:I71)</f>
        <v>0</v>
      </c>
      <c r="M71" s="231"/>
      <c r="N71" s="63"/>
      <c r="O71" s="63"/>
      <c r="P71" s="63"/>
      <c r="Q71" s="227">
        <f>IF('Cumulative Budget Request '!L70='Member C'!$L$1,'Cumulative Budget Request '!Q70,0)</f>
        <v>0</v>
      </c>
      <c r="R71" s="228">
        <f>IF('Cumulative Budget Request '!L70='Member C'!$L$1,'Cumulative Budget Request '!R70,0)</f>
        <v>0</v>
      </c>
      <c r="S71" s="76">
        <f>IF('Cumulative Budget Request '!L70='Member C'!$L$1,'Cumulative Budget Request '!S70,0)</f>
        <v>0</v>
      </c>
      <c r="T71" s="227">
        <f>IF('Cumulative Budget Request '!L70='Member C'!$L$1,'Cumulative Budget Request '!T70,0)</f>
        <v>0</v>
      </c>
      <c r="U71" s="370"/>
      <c r="V71" s="370"/>
      <c r="W71" s="370"/>
      <c r="X71" s="370"/>
      <c r="Y71" s="370"/>
    </row>
    <row r="72" spans="1:25">
      <c r="A72" s="825"/>
      <c r="B72" s="792"/>
      <c r="C72" s="100"/>
      <c r="D72" s="74" t="s">
        <v>30</v>
      </c>
      <c r="E72" s="57">
        <f>IFERROR(IF((ROUND(E71*$Q$2,0) + ROUND($Q$3*E69,0))/E71 &gt; 35%, ROUND(E71*$Q$7,0), ROUND(E71*$Q$2,0)),0)</f>
        <v>0</v>
      </c>
      <c r="F72" s="57">
        <f t="shared" ref="F72:I72" si="20">IFERROR(IF((ROUND(F71*$Q$2,0) + ROUND($Q$3*F69,0))/F71 &gt; 35%, ROUND(F71*$Q$7,0), ROUND(F71*$Q$2,0)),0)</f>
        <v>0</v>
      </c>
      <c r="G72" s="57">
        <f t="shared" si="20"/>
        <v>0</v>
      </c>
      <c r="H72" s="57">
        <f t="shared" si="20"/>
        <v>0</v>
      </c>
      <c r="I72" s="57">
        <f t="shared" si="20"/>
        <v>0</v>
      </c>
      <c r="J72" s="172">
        <f>SUM(E72:I72)</f>
        <v>0</v>
      </c>
      <c r="M72" s="231"/>
      <c r="N72" s="63"/>
      <c r="O72" s="63"/>
      <c r="P72" s="63"/>
      <c r="Q72" s="227">
        <f>IF('Cumulative Budget Request '!L71='Member C'!$L$1,'Cumulative Budget Request '!Q71,0)</f>
        <v>0</v>
      </c>
      <c r="R72" s="228">
        <f>IF('Cumulative Budget Request '!L71='Member C'!$L$1,'Cumulative Budget Request '!R71,0)</f>
        <v>0</v>
      </c>
      <c r="S72" s="76">
        <f>IF('Cumulative Budget Request '!L71='Member C'!$L$1,'Cumulative Budget Request '!S71,0)</f>
        <v>0</v>
      </c>
      <c r="T72" s="227">
        <f>IF('Cumulative Budget Request '!L71='Member C'!$L$1,'Cumulative Budget Request '!T71,0)</f>
        <v>0</v>
      </c>
      <c r="U72" s="369"/>
      <c r="V72" s="369"/>
      <c r="W72" s="369"/>
      <c r="X72" s="369"/>
      <c r="Y72" s="369"/>
    </row>
    <row r="73" spans="1:25" ht="15">
      <c r="A73" s="825"/>
      <c r="B73" s="792"/>
      <c r="C73" s="100"/>
      <c r="D73" s="74" t="s">
        <v>29</v>
      </c>
      <c r="E73" s="184">
        <f>IFERROR(IF((ROUND(E71*$Q$2,0) + ROUND($Q$3*E69,0))/E71 &gt; 35%, 0, ROUND(E69*$Q$3,0)),0)</f>
        <v>0</v>
      </c>
      <c r="F73" s="184">
        <f t="shared" ref="F73:I73" si="21">IFERROR(IF((ROUND(F71*$Q$2,0) + ROUND($Q$3*F69,0))/F71 &gt; 35%, 0, ROUND(F69*$Q$3,0)),0)</f>
        <v>0</v>
      </c>
      <c r="G73" s="184">
        <f t="shared" si="21"/>
        <v>0</v>
      </c>
      <c r="H73" s="184">
        <f t="shared" si="21"/>
        <v>0</v>
      </c>
      <c r="I73" s="184">
        <f t="shared" si="21"/>
        <v>0</v>
      </c>
      <c r="J73" s="181">
        <f>SUM(E73:I73)</f>
        <v>0</v>
      </c>
      <c r="M73" s="231"/>
      <c r="N73" s="63"/>
      <c r="O73" s="63"/>
      <c r="P73" s="63"/>
      <c r="Q73" s="227">
        <f>IF('Cumulative Budget Request '!L72='Member C'!$L$1,'Cumulative Budget Request '!Q72,0)</f>
        <v>0</v>
      </c>
      <c r="R73" s="228">
        <f>IF('Cumulative Budget Request '!L72='Member C'!$L$1,'Cumulative Budget Request '!R72,0)</f>
        <v>0</v>
      </c>
      <c r="S73" s="76">
        <f>IF('Cumulative Budget Request '!L72='Member C'!$L$1,'Cumulative Budget Request '!S72,0)</f>
        <v>0</v>
      </c>
      <c r="T73" s="227">
        <f>IF('Cumulative Budget Request '!L72='Member C'!$L$1,'Cumulative Budget Request '!T72,0)</f>
        <v>0</v>
      </c>
      <c r="U73" s="369"/>
      <c r="V73" s="369"/>
      <c r="W73" s="369"/>
      <c r="X73" s="369"/>
      <c r="Y73" s="369"/>
    </row>
    <row r="74" spans="1:25">
      <c r="A74" s="825"/>
      <c r="B74" s="792"/>
      <c r="C74" s="100"/>
      <c r="D74" s="77" t="s">
        <v>171</v>
      </c>
      <c r="E74" s="185">
        <f>SUM(E72:E73)</f>
        <v>0</v>
      </c>
      <c r="F74" s="185">
        <f t="shared" ref="F74:I74" si="22">SUM(F72:F73)</f>
        <v>0</v>
      </c>
      <c r="G74" s="185">
        <f t="shared" si="22"/>
        <v>0</v>
      </c>
      <c r="H74" s="185">
        <f t="shared" si="22"/>
        <v>0</v>
      </c>
      <c r="I74" s="185">
        <f t="shared" si="22"/>
        <v>0</v>
      </c>
      <c r="J74" s="186">
        <f>SUM(J72:J73)</f>
        <v>0</v>
      </c>
      <c r="M74" s="231"/>
      <c r="N74" s="63"/>
      <c r="O74" s="63"/>
      <c r="P74" s="63"/>
      <c r="Q74" s="74"/>
      <c r="R74" s="232"/>
      <c r="S74" s="76"/>
      <c r="T74" s="74"/>
      <c r="U74" s="369"/>
      <c r="V74" s="369"/>
      <c r="W74" s="369"/>
      <c r="X74" s="369"/>
      <c r="Y74" s="369"/>
    </row>
    <row r="75" spans="1:25">
      <c r="A75" s="825"/>
      <c r="B75" s="792"/>
      <c r="C75" s="100"/>
      <c r="D75" s="74"/>
      <c r="E75" s="17"/>
      <c r="F75" s="17"/>
      <c r="G75" s="17"/>
      <c r="H75" s="17"/>
      <c r="I75" s="17"/>
      <c r="J75" s="26"/>
      <c r="M75" s="231"/>
      <c r="N75" s="63"/>
      <c r="O75" s="63"/>
      <c r="P75" s="63"/>
      <c r="Q75" s="34"/>
      <c r="R75" s="63"/>
      <c r="S75" s="34"/>
      <c r="T75" s="229"/>
      <c r="U75" s="371"/>
      <c r="V75" s="372"/>
      <c r="W75" s="370"/>
      <c r="X75" s="370"/>
      <c r="Y75" s="370"/>
    </row>
    <row r="76" spans="1:25">
      <c r="A76" s="841">
        <f>IF('Cumulative Budget Request '!L75='Member C'!$L$1,'Cumulative Budget Request '!A75,0)</f>
        <v>0</v>
      </c>
      <c r="B76" s="792">
        <f>IF('Cumulative Budget Request '!L75='Member C'!$L$1,'Cumulative Budget Request '!B75,0)</f>
        <v>0</v>
      </c>
      <c r="D76" s="34" t="s">
        <v>121</v>
      </c>
      <c r="E76" s="100">
        <f>ROUND($R76*$S76*T76,6)</f>
        <v>0</v>
      </c>
      <c r="F76" s="100">
        <f>ROUND($R77*$S77*T77,6)</f>
        <v>0</v>
      </c>
      <c r="G76" s="100">
        <f>ROUND($R78*$S78*T78,6)</f>
        <v>0</v>
      </c>
      <c r="H76" s="100">
        <f>ROUND($R79*$S79*T79,6)</f>
        <v>0</v>
      </c>
      <c r="I76" s="100">
        <f>ROUND($R80*$S80*T80,6)</f>
        <v>0</v>
      </c>
      <c r="J76" s="46"/>
      <c r="M76" s="150">
        <f>IF('Cumulative Budget Request '!L75='Member C'!$L$1,'Cumulative Budget Request '!M75,0)</f>
        <v>0</v>
      </c>
      <c r="N76" s="230">
        <f>ROUND(M76/12,2)</f>
        <v>0</v>
      </c>
      <c r="O76" s="230">
        <f>IF('Cumulative Budget Request '!L75='Member C'!$L$1,'Cumulative Budget Request '!O75,0)</f>
        <v>0</v>
      </c>
      <c r="P76" s="224">
        <f>IF('Cumulative Budget Request '!L75='Member C'!$L$1,'Cumulative Budget Request '!P75,0)</f>
        <v>0</v>
      </c>
      <c r="Q76" s="227">
        <f>IF('Cumulative Budget Request '!L75='Member C'!$L$1,'Cumulative Budget Request '!Q75,0)</f>
        <v>0</v>
      </c>
      <c r="R76" s="228">
        <f>IF('Cumulative Budget Request '!L75='Member C'!$L$1,'Cumulative Budget Request '!R75,0)</f>
        <v>0</v>
      </c>
      <c r="S76" s="76">
        <f>IF('Cumulative Budget Request '!L75='Member C'!$L$1,'Cumulative Budget Request '!S75,0)</f>
        <v>0</v>
      </c>
      <c r="T76" s="227">
        <f>IF('Cumulative Budget Request '!L75='Member C'!$L$1,'Cumulative Budget Request '!T75,0)</f>
        <v>0</v>
      </c>
      <c r="U76" s="369">
        <f>IFERROR((E79+E80)/E78,0)</f>
        <v>0</v>
      </c>
      <c r="V76" s="369">
        <f t="shared" ref="V76:Y76" si="23">IFERROR((F79+F80)/F78,0)</f>
        <v>0</v>
      </c>
      <c r="W76" s="369">
        <f t="shared" si="23"/>
        <v>0</v>
      </c>
      <c r="X76" s="369">
        <f t="shared" si="23"/>
        <v>0</v>
      </c>
      <c r="Y76" s="369">
        <f t="shared" si="23"/>
        <v>0</v>
      </c>
    </row>
    <row r="77" spans="1:25">
      <c r="A77" s="842"/>
      <c r="B77" s="792"/>
      <c r="D77" s="34" t="s">
        <v>172</v>
      </c>
      <c r="E77" s="22">
        <f>T76</f>
        <v>0</v>
      </c>
      <c r="F77" s="22">
        <f>T77</f>
        <v>0</v>
      </c>
      <c r="G77" s="22">
        <f>T78</f>
        <v>0</v>
      </c>
      <c r="H77" s="22">
        <f>T79</f>
        <v>0</v>
      </c>
      <c r="I77" s="22">
        <f>T80</f>
        <v>0</v>
      </c>
      <c r="J77" s="163"/>
      <c r="M77" s="231"/>
      <c r="N77" s="230"/>
      <c r="O77" s="230"/>
      <c r="P77" s="230"/>
      <c r="Q77" s="227">
        <f>IF('Cumulative Budget Request '!L76='Member C'!$L$1,'Cumulative Budget Request '!Q76,0)</f>
        <v>0</v>
      </c>
      <c r="R77" s="228">
        <f>IF('Cumulative Budget Request '!L76='Member C'!$L$1,'Cumulative Budget Request '!R76,0)</f>
        <v>0</v>
      </c>
      <c r="S77" s="76">
        <f>IF('Cumulative Budget Request '!L76='Member C'!$L$1,'Cumulative Budget Request '!S76,0)</f>
        <v>0</v>
      </c>
      <c r="T77" s="227">
        <f>IF('Cumulative Budget Request '!L76='Member C'!$L$1,'Cumulative Budget Request '!T76,0)</f>
        <v>0</v>
      </c>
      <c r="U77" s="369"/>
      <c r="V77" s="369"/>
      <c r="W77" s="369"/>
      <c r="X77" s="369"/>
      <c r="Y77" s="369"/>
    </row>
    <row r="78" spans="1:25">
      <c r="A78" s="825"/>
      <c r="B78" s="842"/>
      <c r="C78" s="100"/>
      <c r="D78" s="74" t="s">
        <v>15</v>
      </c>
      <c r="E78" s="57">
        <f>ROUND((N76+O76)*E76*Q76,0)</f>
        <v>0</v>
      </c>
      <c r="F78" s="57">
        <f>ROUND((N76+O76)*F76*Q76*Q77,0)</f>
        <v>0</v>
      </c>
      <c r="G78" s="57">
        <f>ROUND((N76+O76)*G76*Q76*Q77*Q78,0)</f>
        <v>0</v>
      </c>
      <c r="H78" s="57">
        <f>ROUND((N76+O76)*H76*Q76*Q77*Q78*Q79,0)</f>
        <v>0</v>
      </c>
      <c r="I78" s="57">
        <f>ROUND((N76+O76)*I76*Q76*Q77*Q78*Q79*Q80,0)</f>
        <v>0</v>
      </c>
      <c r="J78" s="172">
        <f>SUM(E78:I78)</f>
        <v>0</v>
      </c>
      <c r="M78" s="231"/>
      <c r="N78" s="63"/>
      <c r="O78" s="63"/>
      <c r="P78" s="63"/>
      <c r="Q78" s="227">
        <f>IF('Cumulative Budget Request '!L77='Member C'!$L$1,'Cumulative Budget Request '!Q77,0)</f>
        <v>0</v>
      </c>
      <c r="R78" s="228">
        <f>IF('Cumulative Budget Request '!L77='Member C'!$L$1,'Cumulative Budget Request '!R77,0)</f>
        <v>0</v>
      </c>
      <c r="S78" s="76">
        <f>IF('Cumulative Budget Request '!L77='Member C'!$L$1,'Cumulative Budget Request '!S77,0)</f>
        <v>0</v>
      </c>
      <c r="T78" s="227">
        <f>IF('Cumulative Budget Request '!L77='Member C'!$L$1,'Cumulative Budget Request '!T77,0)</f>
        <v>0</v>
      </c>
      <c r="U78" s="370"/>
      <c r="V78" s="370"/>
      <c r="W78" s="370"/>
      <c r="X78" s="370"/>
      <c r="Y78" s="370"/>
    </row>
    <row r="79" spans="1:25">
      <c r="A79" s="825"/>
      <c r="B79" s="792"/>
      <c r="C79" s="100"/>
      <c r="D79" s="74" t="s">
        <v>30</v>
      </c>
      <c r="E79" s="57">
        <f>IFERROR(IF((ROUND(E78*$Q$2,0) + ROUND($Q$3*E76,0))/E78 &gt; 35%, ROUND(E78*$Q$7,0), ROUND(E78*$Q$2,0)),0)</f>
        <v>0</v>
      </c>
      <c r="F79" s="57">
        <f t="shared" ref="F79:I79" si="24">IFERROR(IF((ROUND(F78*$Q$2,0) + ROUND($Q$3*F76,0))/F78 &gt; 35%, ROUND(F78*$Q$7,0), ROUND(F78*$Q$2,0)),0)</f>
        <v>0</v>
      </c>
      <c r="G79" s="57">
        <f t="shared" si="24"/>
        <v>0</v>
      </c>
      <c r="H79" s="57">
        <f t="shared" si="24"/>
        <v>0</v>
      </c>
      <c r="I79" s="57">
        <f t="shared" si="24"/>
        <v>0</v>
      </c>
      <c r="J79" s="172">
        <f>SUM(E79:I79)</f>
        <v>0</v>
      </c>
      <c r="M79" s="231"/>
      <c r="N79" s="63"/>
      <c r="O79" s="63"/>
      <c r="P79" s="63"/>
      <c r="Q79" s="227">
        <f>IF('Cumulative Budget Request '!L78='Member C'!$L$1,'Cumulative Budget Request '!Q78,0)</f>
        <v>0</v>
      </c>
      <c r="R79" s="228">
        <f>IF('Cumulative Budget Request '!L78='Member C'!$L$1,'Cumulative Budget Request '!R78,0)</f>
        <v>0</v>
      </c>
      <c r="S79" s="76">
        <f>IF('Cumulative Budget Request '!L78='Member C'!$L$1,'Cumulative Budget Request '!S78,0)</f>
        <v>0</v>
      </c>
      <c r="T79" s="227">
        <f>IF('Cumulative Budget Request '!L78='Member C'!$L$1,'Cumulative Budget Request '!T78,0)</f>
        <v>0</v>
      </c>
      <c r="U79" s="369"/>
      <c r="V79" s="369"/>
      <c r="W79" s="369"/>
      <c r="X79" s="369"/>
      <c r="Y79" s="369"/>
    </row>
    <row r="80" spans="1:25" ht="15">
      <c r="A80" s="825"/>
      <c r="B80" s="792"/>
      <c r="C80" s="100"/>
      <c r="D80" s="74" t="s">
        <v>29</v>
      </c>
      <c r="E80" s="184">
        <f>IFERROR(IF((ROUND(E78*$Q$2,0) + ROUND($Q$3*E76,0))/E78 &gt; 35%, 0, ROUND(E76*$Q$3,0)),0)</f>
        <v>0</v>
      </c>
      <c r="F80" s="184">
        <f t="shared" ref="F80:I80" si="25">IFERROR(IF((ROUND(F78*$Q$2,0) + ROUND($Q$3*F76,0))/F78 &gt; 35%, 0, ROUND(F76*$Q$3,0)),0)</f>
        <v>0</v>
      </c>
      <c r="G80" s="184">
        <f t="shared" si="25"/>
        <v>0</v>
      </c>
      <c r="H80" s="184">
        <f t="shared" si="25"/>
        <v>0</v>
      </c>
      <c r="I80" s="184">
        <f t="shared" si="25"/>
        <v>0</v>
      </c>
      <c r="J80" s="181">
        <f>SUM(E80:I80)</f>
        <v>0</v>
      </c>
      <c r="M80" s="231"/>
      <c r="N80" s="63"/>
      <c r="O80" s="63"/>
      <c r="P80" s="63"/>
      <c r="Q80" s="227">
        <f>IF('Cumulative Budget Request '!L79='Member C'!$L$1,'Cumulative Budget Request '!Q79,0)</f>
        <v>0</v>
      </c>
      <c r="R80" s="228">
        <f>IF('Cumulative Budget Request '!L79='Member C'!$L$1,'Cumulative Budget Request '!R79,0)</f>
        <v>0</v>
      </c>
      <c r="S80" s="76">
        <f>IF('Cumulative Budget Request '!L79='Member C'!$L$1,'Cumulative Budget Request '!S79,0)</f>
        <v>0</v>
      </c>
      <c r="T80" s="227">
        <f>IF('Cumulative Budget Request '!L79='Member C'!$L$1,'Cumulative Budget Request '!T79,0)</f>
        <v>0</v>
      </c>
      <c r="U80" s="369"/>
      <c r="V80" s="369"/>
      <c r="W80" s="369"/>
      <c r="X80" s="369"/>
      <c r="Y80" s="369"/>
    </row>
    <row r="81" spans="1:25">
      <c r="A81" s="825"/>
      <c r="B81" s="792"/>
      <c r="C81" s="100"/>
      <c r="D81" s="77" t="s">
        <v>171</v>
      </c>
      <c r="E81" s="185">
        <f>SUM(E79:E80)</f>
        <v>0</v>
      </c>
      <c r="F81" s="185">
        <f t="shared" ref="F81:I81" si="26">SUM(F79:F80)</f>
        <v>0</v>
      </c>
      <c r="G81" s="185">
        <f t="shared" si="26"/>
        <v>0</v>
      </c>
      <c r="H81" s="185">
        <f t="shared" si="26"/>
        <v>0</v>
      </c>
      <c r="I81" s="185">
        <f t="shared" si="26"/>
        <v>0</v>
      </c>
      <c r="J81" s="186">
        <f>SUM(J79:J80)</f>
        <v>0</v>
      </c>
      <c r="M81" s="231"/>
      <c r="N81" s="63"/>
      <c r="O81" s="63"/>
      <c r="P81" s="63"/>
      <c r="Q81" s="74"/>
      <c r="R81" s="232"/>
      <c r="S81" s="76"/>
      <c r="T81" s="74"/>
      <c r="U81" s="369"/>
      <c r="V81" s="369"/>
      <c r="W81" s="369"/>
      <c r="X81" s="369"/>
      <c r="Y81" s="369"/>
    </row>
    <row r="82" spans="1:25">
      <c r="A82" s="825"/>
      <c r="B82" s="792"/>
      <c r="C82" s="100"/>
      <c r="D82" s="74"/>
      <c r="E82" s="17"/>
      <c r="F82" s="17"/>
      <c r="G82" s="17"/>
      <c r="H82" s="17"/>
      <c r="I82" s="17"/>
      <c r="J82" s="26"/>
      <c r="M82" s="231"/>
      <c r="N82" s="63"/>
      <c r="O82" s="63"/>
      <c r="P82" s="63"/>
      <c r="Q82" s="34"/>
      <c r="R82" s="63"/>
      <c r="S82" s="34"/>
      <c r="T82" s="229"/>
      <c r="U82" s="371"/>
      <c r="V82" s="372"/>
      <c r="W82" s="370"/>
      <c r="X82" s="370"/>
      <c r="Y82" s="370"/>
    </row>
    <row r="83" spans="1:25">
      <c r="A83" s="841">
        <f>IF('Cumulative Budget Request '!L82='Member C'!$L$1,'Cumulative Budget Request '!A82,0)</f>
        <v>0</v>
      </c>
      <c r="B83" s="792">
        <f>IF('Cumulative Budget Request '!L82='Member C'!$L$1,'Cumulative Budget Request '!B82,0)</f>
        <v>0</v>
      </c>
      <c r="D83" s="34" t="s">
        <v>121</v>
      </c>
      <c r="E83" s="100">
        <f>ROUND($R83*$S83*T83,6)</f>
        <v>0</v>
      </c>
      <c r="F83" s="100">
        <f>ROUND($R84*$S84*T84,6)</f>
        <v>0</v>
      </c>
      <c r="G83" s="100">
        <f>ROUND($R85*$S85*T85,6)</f>
        <v>0</v>
      </c>
      <c r="H83" s="100">
        <f>ROUND($R86*$S86*T86,6)</f>
        <v>0</v>
      </c>
      <c r="I83" s="100">
        <f>ROUND($R87*$S87*T87,6)</f>
        <v>0</v>
      </c>
      <c r="J83" s="46"/>
      <c r="M83" s="150">
        <f>IF('Cumulative Budget Request '!L82='Member C'!$L$1,'Cumulative Budget Request '!M82,0)</f>
        <v>0</v>
      </c>
      <c r="N83" s="230">
        <f>ROUND(M83/12,2)</f>
        <v>0</v>
      </c>
      <c r="O83" s="230">
        <f>IF('Cumulative Budget Request '!L82='Member C'!$L$1,'Cumulative Budget Request '!O82,0)</f>
        <v>0</v>
      </c>
      <c r="P83" s="224">
        <f>IF('Cumulative Budget Request '!L82='Member C'!$L$1,'Cumulative Budget Request '!P82,0)</f>
        <v>0</v>
      </c>
      <c r="Q83" s="227">
        <f>IF('Cumulative Budget Request '!L82='Member C'!$L$1,'Cumulative Budget Request '!Q82,0)</f>
        <v>0</v>
      </c>
      <c r="R83" s="228">
        <f>IF('Cumulative Budget Request '!L82='Member C'!$L$1,'Cumulative Budget Request '!R82,0)</f>
        <v>0</v>
      </c>
      <c r="S83" s="76">
        <f>IF('Cumulative Budget Request '!L82='Member C'!$L$1,'Cumulative Budget Request '!S82,0)</f>
        <v>0</v>
      </c>
      <c r="T83" s="227">
        <f>IF('Cumulative Budget Request '!L82='Member C'!$L$1,'Cumulative Budget Request '!T82,0)</f>
        <v>0</v>
      </c>
      <c r="U83" s="369">
        <f>IFERROR((E86+E87)/E85,0)</f>
        <v>0</v>
      </c>
      <c r="V83" s="369">
        <f t="shared" ref="V83:Y83" si="27">IFERROR((F86+F87)/F85,0)</f>
        <v>0</v>
      </c>
      <c r="W83" s="369">
        <f t="shared" si="27"/>
        <v>0</v>
      </c>
      <c r="X83" s="369">
        <f t="shared" si="27"/>
        <v>0</v>
      </c>
      <c r="Y83" s="369">
        <f t="shared" si="27"/>
        <v>0</v>
      </c>
    </row>
    <row r="84" spans="1:25">
      <c r="B84" s="102"/>
      <c r="D84" s="34" t="s">
        <v>172</v>
      </c>
      <c r="E84" s="22">
        <f>T83</f>
        <v>0</v>
      </c>
      <c r="F84" s="22">
        <f>T84</f>
        <v>0</v>
      </c>
      <c r="G84" s="22">
        <f>T85</f>
        <v>0</v>
      </c>
      <c r="H84" s="22">
        <f>T86</f>
        <v>0</v>
      </c>
      <c r="I84" s="22">
        <f>T87</f>
        <v>0</v>
      </c>
      <c r="J84" s="46"/>
      <c r="M84" s="231"/>
      <c r="N84" s="230"/>
      <c r="O84" s="230"/>
      <c r="P84" s="230"/>
      <c r="Q84" s="227">
        <f>IF('Cumulative Budget Request '!L83='Member C'!$L$1,'Cumulative Budget Request '!Q83,0)</f>
        <v>0</v>
      </c>
      <c r="R84" s="228">
        <f>IF('Cumulative Budget Request '!L83='Member C'!$L$1,'Cumulative Budget Request '!R83,0)</f>
        <v>0</v>
      </c>
      <c r="S84" s="76">
        <f>IF('Cumulative Budget Request '!L83='Member C'!$L$1,'Cumulative Budget Request '!S83,0)</f>
        <v>0</v>
      </c>
      <c r="T84" s="227">
        <f>IF('Cumulative Budget Request '!L83='Member C'!$L$1,'Cumulative Budget Request '!T83,0)</f>
        <v>0</v>
      </c>
      <c r="U84" s="369"/>
      <c r="V84" s="369"/>
      <c r="W84" s="369"/>
      <c r="X84" s="369"/>
      <c r="Y84" s="369"/>
    </row>
    <row r="85" spans="1:25">
      <c r="A85" s="10"/>
      <c r="C85" s="100"/>
      <c r="D85" s="74" t="s">
        <v>15</v>
      </c>
      <c r="E85" s="57">
        <f>ROUND((N83+O83)*E83*Q83,0)</f>
        <v>0</v>
      </c>
      <c r="F85" s="57">
        <f>ROUND((N83+O83)*F83*Q83*Q84,0)</f>
        <v>0</v>
      </c>
      <c r="G85" s="57">
        <f>ROUND((N83+O83)*G83*Q83*Q84*Q85,0)</f>
        <v>0</v>
      </c>
      <c r="H85" s="57">
        <f>ROUND((N83+O83)*H83*Q83*Q84*Q85*Q86,0)</f>
        <v>0</v>
      </c>
      <c r="I85" s="57">
        <f>ROUND((N83+O83)*I83*Q83*Q84*Q85*Q86*Q87,0)</f>
        <v>0</v>
      </c>
      <c r="J85" s="172">
        <f>SUM(E85:I85)</f>
        <v>0</v>
      </c>
      <c r="M85" s="231"/>
      <c r="N85" s="63"/>
      <c r="O85" s="63"/>
      <c r="P85" s="63"/>
      <c r="Q85" s="227">
        <f>IF('Cumulative Budget Request '!L84='Member C'!$L$1,'Cumulative Budget Request '!Q84,0)</f>
        <v>0</v>
      </c>
      <c r="R85" s="228">
        <f>IF('Cumulative Budget Request '!L84='Member C'!$L$1,'Cumulative Budget Request '!R84,0)</f>
        <v>0</v>
      </c>
      <c r="S85" s="76">
        <f>IF('Cumulative Budget Request '!L84='Member C'!$L$1,'Cumulative Budget Request '!S84,0)</f>
        <v>0</v>
      </c>
      <c r="T85" s="227">
        <f>IF('Cumulative Budget Request '!L84='Member C'!$L$1,'Cumulative Budget Request '!T84,0)</f>
        <v>0</v>
      </c>
      <c r="U85" s="370"/>
      <c r="V85" s="370"/>
      <c r="W85" s="370"/>
      <c r="X85" s="370"/>
      <c r="Y85" s="370"/>
    </row>
    <row r="86" spans="1:25">
      <c r="A86" s="10"/>
      <c r="B86" s="102"/>
      <c r="C86" s="100"/>
      <c r="D86" s="74" t="s">
        <v>30</v>
      </c>
      <c r="E86" s="57">
        <f>IFERROR(IF((ROUND(E85*$Q$2,0) + ROUND($Q$3*E83,0))/E85 &gt; 35%, ROUND(E85*$Q$7,0), ROUND(E85*$Q$2,0)),0)</f>
        <v>0</v>
      </c>
      <c r="F86" s="57">
        <f t="shared" ref="F86:I86" si="28">IFERROR(IF((ROUND(F85*$Q$2,0) + ROUND($Q$3*F83,0))/F85 &gt; 35%, ROUND(F85*$Q$7,0), ROUND(F85*$Q$2,0)),0)</f>
        <v>0</v>
      </c>
      <c r="G86" s="57">
        <f t="shared" si="28"/>
        <v>0</v>
      </c>
      <c r="H86" s="57">
        <f t="shared" si="28"/>
        <v>0</v>
      </c>
      <c r="I86" s="57">
        <f t="shared" si="28"/>
        <v>0</v>
      </c>
      <c r="J86" s="172">
        <f>SUM(E86:I86)</f>
        <v>0</v>
      </c>
      <c r="M86" s="231"/>
      <c r="N86" s="63"/>
      <c r="O86" s="63"/>
      <c r="P86" s="63"/>
      <c r="Q86" s="227">
        <f>IF('Cumulative Budget Request '!L85='Member C'!$L$1,'Cumulative Budget Request '!Q85,0)</f>
        <v>0</v>
      </c>
      <c r="R86" s="228">
        <f>IF('Cumulative Budget Request '!L85='Member C'!$L$1,'Cumulative Budget Request '!R85,0)</f>
        <v>0</v>
      </c>
      <c r="S86" s="76">
        <f>IF('Cumulative Budget Request '!L85='Member C'!$L$1,'Cumulative Budget Request '!S85,0)</f>
        <v>0</v>
      </c>
      <c r="T86" s="227">
        <f>IF('Cumulative Budget Request '!L85='Member C'!$L$1,'Cumulative Budget Request '!T85,0)</f>
        <v>0</v>
      </c>
      <c r="U86" s="370"/>
      <c r="V86" s="370"/>
      <c r="W86" s="370"/>
      <c r="X86" s="370"/>
      <c r="Y86" s="370"/>
    </row>
    <row r="87" spans="1:25" ht="15">
      <c r="A87" s="10"/>
      <c r="B87" s="102"/>
      <c r="C87" s="100"/>
      <c r="D87" s="74" t="s">
        <v>29</v>
      </c>
      <c r="E87" s="184">
        <f>IFERROR(IF((ROUND(E85*$Q$2,0) + ROUND($Q$3*E83,0))/E85 &gt; 35%, 0, ROUND(E83*$Q$3,0)),0)</f>
        <v>0</v>
      </c>
      <c r="F87" s="184">
        <f t="shared" ref="F87:I87" si="29">IFERROR(IF((ROUND(F85*$Q$2,0) + ROUND($Q$3*F83,0))/F85 &gt; 35%, 0, ROUND(F83*$Q$3,0)),0)</f>
        <v>0</v>
      </c>
      <c r="G87" s="184">
        <f t="shared" si="29"/>
        <v>0</v>
      </c>
      <c r="H87" s="184">
        <f t="shared" si="29"/>
        <v>0</v>
      </c>
      <c r="I87" s="184">
        <f t="shared" si="29"/>
        <v>0</v>
      </c>
      <c r="J87" s="181">
        <f>SUM(E87:I87)</f>
        <v>0</v>
      </c>
      <c r="M87" s="231"/>
      <c r="N87" s="63"/>
      <c r="O87" s="63"/>
      <c r="P87" s="63"/>
      <c r="Q87" s="227">
        <f>IF('Cumulative Budget Request '!L86='Member C'!$L$1,'Cumulative Budget Request '!Q86,0)</f>
        <v>0</v>
      </c>
      <c r="R87" s="228">
        <f>IF('Cumulative Budget Request '!L86='Member C'!$L$1,'Cumulative Budget Request '!R86,0)</f>
        <v>0</v>
      </c>
      <c r="S87" s="76">
        <f>IF('Cumulative Budget Request '!L86='Member C'!$L$1,'Cumulative Budget Request '!S86,0)</f>
        <v>0</v>
      </c>
      <c r="T87" s="227">
        <f>IF('Cumulative Budget Request '!L86='Member C'!$L$1,'Cumulative Budget Request '!T86,0)</f>
        <v>0</v>
      </c>
      <c r="U87" s="369"/>
      <c r="V87" s="369"/>
      <c r="W87" s="369"/>
      <c r="X87" s="369"/>
      <c r="Y87" s="369"/>
    </row>
    <row r="88" spans="1:25">
      <c r="A88" s="10"/>
      <c r="B88" s="102"/>
      <c r="C88" s="100"/>
      <c r="D88" s="77" t="s">
        <v>171</v>
      </c>
      <c r="E88" s="185">
        <f>SUM(E86:E87)</f>
        <v>0</v>
      </c>
      <c r="F88" s="185">
        <f t="shared" ref="F88:I88" si="30">SUM(F86:F87)</f>
        <v>0</v>
      </c>
      <c r="G88" s="185">
        <f t="shared" si="30"/>
        <v>0</v>
      </c>
      <c r="H88" s="185">
        <f t="shared" si="30"/>
        <v>0</v>
      </c>
      <c r="I88" s="185">
        <f t="shared" si="30"/>
        <v>0</v>
      </c>
      <c r="J88" s="186">
        <f>SUM(J86:J87)</f>
        <v>0</v>
      </c>
      <c r="M88" s="19"/>
      <c r="N88" s="33"/>
      <c r="O88" s="33"/>
      <c r="P88" s="33"/>
      <c r="Q88" s="47"/>
      <c r="R88" s="47"/>
      <c r="S88" s="47"/>
      <c r="T88" s="26"/>
      <c r="U88" s="369"/>
      <c r="V88" s="369"/>
      <c r="W88" s="369"/>
      <c r="X88" s="369"/>
      <c r="Y88" s="369"/>
    </row>
    <row r="89" spans="1:25">
      <c r="A89" s="10"/>
      <c r="B89" s="102"/>
      <c r="C89" s="100"/>
      <c r="D89" s="74"/>
      <c r="E89" s="17"/>
      <c r="F89" s="17"/>
      <c r="G89" s="17"/>
      <c r="H89" s="17"/>
      <c r="I89" s="17"/>
      <c r="J89" s="26"/>
      <c r="M89" s="19"/>
      <c r="N89" s="94"/>
      <c r="O89" s="94"/>
      <c r="P89" s="94"/>
      <c r="Q89" s="47"/>
      <c r="R89" s="47"/>
      <c r="S89" s="47"/>
      <c r="T89" s="26"/>
      <c r="U89" s="369"/>
      <c r="V89" s="369"/>
      <c r="W89" s="369"/>
      <c r="X89" s="369"/>
      <c r="Y89" s="369"/>
    </row>
    <row r="90" spans="1:25">
      <c r="A90" s="10"/>
      <c r="C90" s="75"/>
      <c r="D90" s="75" t="s">
        <v>106</v>
      </c>
      <c r="E90" s="164">
        <f>SUMIF($D$68:$D$89,"*Salary",E68:E89)</f>
        <v>0</v>
      </c>
      <c r="F90" s="164">
        <f>SUMIF($D$68:$D$89,"*Salary",F68:F89)</f>
        <v>0</v>
      </c>
      <c r="G90" s="164">
        <f>SUMIF($D$68:$D$89,"*Salary",G68:G89)</f>
        <v>0</v>
      </c>
      <c r="H90" s="164">
        <f>SUMIF($D$68:$D$89,"*Salary",H68:H89)</f>
        <v>0</v>
      </c>
      <c r="I90" s="164">
        <f>SUMIF($D$68:$D$89,"*Salary",I68:I89)</f>
        <v>0</v>
      </c>
      <c r="J90" s="165">
        <f>SUM(E90:I90)</f>
        <v>0</v>
      </c>
      <c r="M90" s="58"/>
      <c r="N90" s="71"/>
      <c r="O90" s="71"/>
      <c r="P90" s="71"/>
      <c r="Q90" s="71"/>
      <c r="R90" s="71"/>
      <c r="S90" s="71"/>
      <c r="T90" s="26"/>
      <c r="U90" s="369"/>
      <c r="V90" s="369"/>
      <c r="W90" s="369"/>
      <c r="X90" s="369"/>
      <c r="Y90" s="369"/>
    </row>
    <row r="91" spans="1:25">
      <c r="A91" s="10"/>
      <c r="C91" s="75"/>
      <c r="D91" s="75" t="s">
        <v>107</v>
      </c>
      <c r="E91" s="166">
        <f>SUMIF($D$71:$D$89,"*Total Fringe",E71:E89)</f>
        <v>0</v>
      </c>
      <c r="F91" s="166">
        <f t="shared" ref="F91:I91" si="31">SUMIF($D$71:$D$89,"*Total Fringe",F71:F89)</f>
        <v>0</v>
      </c>
      <c r="G91" s="166">
        <f t="shared" si="31"/>
        <v>0</v>
      </c>
      <c r="H91" s="166">
        <f t="shared" si="31"/>
        <v>0</v>
      </c>
      <c r="I91" s="166">
        <f t="shared" si="31"/>
        <v>0</v>
      </c>
      <c r="J91" s="167">
        <f>SUM(E91:I91)</f>
        <v>0</v>
      </c>
      <c r="M91" s="58"/>
      <c r="N91" s="71"/>
      <c r="O91" s="71"/>
      <c r="P91" s="71"/>
      <c r="Q91" s="71"/>
      <c r="R91" s="71"/>
      <c r="S91" s="71"/>
      <c r="T91" s="71"/>
      <c r="U91" s="625"/>
      <c r="V91" s="625"/>
      <c r="W91" s="625"/>
      <c r="X91" s="625"/>
      <c r="Y91" s="625"/>
    </row>
    <row r="92" spans="1:25">
      <c r="A92" s="717" t="s">
        <v>393</v>
      </c>
      <c r="B92" s="717"/>
      <c r="C92" s="717"/>
      <c r="D92" s="717"/>
      <c r="E92" s="717"/>
      <c r="F92" s="717"/>
      <c r="G92" s="717"/>
      <c r="H92" s="717"/>
      <c r="I92" s="717"/>
      <c r="J92" s="717"/>
      <c r="M92" s="58" t="s">
        <v>118</v>
      </c>
      <c r="N92" s="71" t="s">
        <v>80</v>
      </c>
      <c r="O92" s="71"/>
      <c r="P92" s="71" t="s">
        <v>245</v>
      </c>
      <c r="Q92" s="71" t="s">
        <v>108</v>
      </c>
      <c r="R92" s="71" t="s">
        <v>18</v>
      </c>
      <c r="S92" s="71"/>
      <c r="T92" s="71" t="s">
        <v>169</v>
      </c>
      <c r="U92" s="625" t="s">
        <v>116</v>
      </c>
      <c r="V92" s="625"/>
      <c r="W92" s="625"/>
      <c r="X92" s="625"/>
      <c r="Y92" s="625"/>
    </row>
    <row r="93" spans="1:25">
      <c r="A93" s="58" t="s">
        <v>61</v>
      </c>
      <c r="B93" s="58"/>
      <c r="C93" s="75"/>
      <c r="D93" s="169"/>
      <c r="E93" s="18" t="str">
        <f>E11</f>
        <v>Year 1</v>
      </c>
      <c r="F93" s="18" t="str">
        <f>F11</f>
        <v>Year 2</v>
      </c>
      <c r="G93" s="18" t="str">
        <f>G11</f>
        <v>Year 3</v>
      </c>
      <c r="H93" s="18" t="str">
        <f>H11</f>
        <v>Year 4</v>
      </c>
      <c r="I93" s="18" t="str">
        <f>I11</f>
        <v>Year 5</v>
      </c>
      <c r="J93" s="46" t="s">
        <v>1</v>
      </c>
      <c r="M93" s="92" t="s">
        <v>117</v>
      </c>
      <c r="N93" s="46" t="s">
        <v>15</v>
      </c>
      <c r="O93" s="46" t="s">
        <v>245</v>
      </c>
      <c r="P93" s="46" t="s">
        <v>101</v>
      </c>
      <c r="Q93" s="46" t="s">
        <v>109</v>
      </c>
      <c r="R93" s="46" t="s">
        <v>111</v>
      </c>
      <c r="S93" s="46" t="s">
        <v>101</v>
      </c>
      <c r="T93" s="46" t="s">
        <v>170</v>
      </c>
      <c r="U93" s="367" t="s">
        <v>31</v>
      </c>
      <c r="V93" s="368" t="s">
        <v>32</v>
      </c>
      <c r="W93" s="368" t="s">
        <v>33</v>
      </c>
      <c r="X93" s="368" t="s">
        <v>34</v>
      </c>
      <c r="Y93" s="368" t="s">
        <v>35</v>
      </c>
    </row>
    <row r="94" spans="1:25">
      <c r="A94" s="841">
        <f>IF('Cumulative Budget Request '!L93='Member C'!$L$1,'Cumulative Budget Request '!A93,0)</f>
        <v>0</v>
      </c>
      <c r="B94" s="15"/>
      <c r="D94" s="34" t="s">
        <v>121</v>
      </c>
      <c r="E94" s="100">
        <f>ROUND($R94*$S94*T94,6)</f>
        <v>0</v>
      </c>
      <c r="F94" s="100">
        <f>ROUND($R95*$S95*T95,6)</f>
        <v>0</v>
      </c>
      <c r="G94" s="100">
        <f>ROUND($R96*$S96*T96,6)</f>
        <v>0</v>
      </c>
      <c r="H94" s="100">
        <f>ROUND($R97*$S97*T97,6)</f>
        <v>0</v>
      </c>
      <c r="I94" s="100">
        <f>ROUND($R98*$S98*T98,6)</f>
        <v>0</v>
      </c>
      <c r="J94" s="46"/>
      <c r="K94" s="17"/>
      <c r="L94" s="17"/>
      <c r="M94" s="150">
        <f>IF('Cumulative Budget Request '!L93='Member C'!$L$1,'Cumulative Budget Request '!M93,0)</f>
        <v>0</v>
      </c>
      <c r="N94" s="230">
        <f>ROUND(M94/12,2)</f>
        <v>0</v>
      </c>
      <c r="O94" s="230">
        <f>IF('Cumulative Budget Request '!L93='Member C'!$L$1,'Cumulative Budget Request '!O93,0)</f>
        <v>0</v>
      </c>
      <c r="P94" s="224">
        <f>IF('Cumulative Budget Request '!L93='Member C'!$L$1,'Cumulative Budget Request '!P93,0)</f>
        <v>0</v>
      </c>
      <c r="Q94" s="227">
        <f>IF('Cumulative Budget Request '!L93='Member C'!$L$1,'Cumulative Budget Request '!Q93,0)</f>
        <v>0</v>
      </c>
      <c r="R94" s="228">
        <f>IF('Cumulative Budget Request '!L93='Member C'!$L$1,'Cumulative Budget Request '!R93,0)</f>
        <v>0</v>
      </c>
      <c r="S94" s="76">
        <f>IF('Cumulative Budget Request '!L93='Member C'!$L$1,'Cumulative Budget Request '!S93,0)</f>
        <v>0</v>
      </c>
      <c r="T94" s="227">
        <f>IF('Cumulative Budget Request '!L93='Member C'!$L$1,'Cumulative Budget Request '!T93,0)</f>
        <v>0</v>
      </c>
      <c r="U94" s="369">
        <f>IFERROR((E97+E98)/E96,0)</f>
        <v>0</v>
      </c>
      <c r="V94" s="369">
        <f t="shared" ref="V94:Y94" si="32">IFERROR((F97+F98)/F96,0)</f>
        <v>0</v>
      </c>
      <c r="W94" s="369">
        <f t="shared" si="32"/>
        <v>0</v>
      </c>
      <c r="X94" s="369">
        <f t="shared" si="32"/>
        <v>0</v>
      </c>
      <c r="Y94" s="369">
        <f t="shared" si="32"/>
        <v>0</v>
      </c>
    </row>
    <row r="95" spans="1:25">
      <c r="A95" s="842"/>
      <c r="B95" s="102"/>
      <c r="D95" s="34" t="s">
        <v>172</v>
      </c>
      <c r="E95" s="22">
        <f>T94</f>
        <v>0</v>
      </c>
      <c r="F95" s="22">
        <f>T95</f>
        <v>0</v>
      </c>
      <c r="G95" s="22">
        <f>T96</f>
        <v>0</v>
      </c>
      <c r="H95" s="22">
        <f>T97</f>
        <v>0</v>
      </c>
      <c r="I95" s="22">
        <f>T98</f>
        <v>0</v>
      </c>
      <c r="J95" s="46"/>
      <c r="K95" s="17"/>
      <c r="L95" s="17"/>
      <c r="M95" s="231"/>
      <c r="N95" s="230"/>
      <c r="O95" s="230"/>
      <c r="P95" s="230"/>
      <c r="Q95" s="227">
        <f>IF('Cumulative Budget Request '!L94='Member C'!$L$1,'Cumulative Budget Request '!Q94,0)</f>
        <v>0</v>
      </c>
      <c r="R95" s="228">
        <f>IF('Cumulative Budget Request '!L94='Member C'!$L$1,'Cumulative Budget Request '!R94,0)</f>
        <v>0</v>
      </c>
      <c r="S95" s="76">
        <f>IF('Cumulative Budget Request '!L94='Member C'!$L$1,'Cumulative Budget Request '!S94,0)</f>
        <v>0</v>
      </c>
      <c r="T95" s="227">
        <f>IF('Cumulative Budget Request '!L94='Member C'!$L$1,'Cumulative Budget Request '!T94,0)</f>
        <v>0</v>
      </c>
      <c r="U95" s="369"/>
      <c r="V95" s="369"/>
      <c r="W95" s="369"/>
      <c r="X95" s="369"/>
      <c r="Y95" s="369"/>
    </row>
    <row r="96" spans="1:25">
      <c r="A96" s="825"/>
      <c r="C96" s="100"/>
      <c r="D96" s="74" t="s">
        <v>15</v>
      </c>
      <c r="E96" s="57">
        <f>ROUND((N94+O94)*E94*Q94,0)</f>
        <v>0</v>
      </c>
      <c r="F96" s="57">
        <f>ROUND((N94+O94)*F94*Q94*Q95,0)</f>
        <v>0</v>
      </c>
      <c r="G96" s="57">
        <f>ROUND((N94+O94)*G94*Q94*Q95*Q96,0)</f>
        <v>0</v>
      </c>
      <c r="H96" s="57">
        <f>ROUND((N94+O94)*H94*Q94*Q95*Q96*Q97,0)</f>
        <v>0</v>
      </c>
      <c r="I96" s="57">
        <f>ROUND((N94+O94)*I94*Q94*Q95*Q96*Q97*Q98,0)</f>
        <v>0</v>
      </c>
      <c r="J96" s="172">
        <f>SUM(E96:I96)</f>
        <v>0</v>
      </c>
      <c r="M96" s="231"/>
      <c r="N96" s="63"/>
      <c r="O96" s="63"/>
      <c r="P96" s="63"/>
      <c r="Q96" s="227">
        <f>IF('Cumulative Budget Request '!L95='Member C'!$L$1,'Cumulative Budget Request '!Q95,0)</f>
        <v>0</v>
      </c>
      <c r="R96" s="228">
        <f>IF('Cumulative Budget Request '!L95='Member C'!$L$1,'Cumulative Budget Request '!R95,0)</f>
        <v>0</v>
      </c>
      <c r="S96" s="76">
        <f>IF('Cumulative Budget Request '!L95='Member C'!$L$1,'Cumulative Budget Request '!S95,0)</f>
        <v>0</v>
      </c>
      <c r="T96" s="227">
        <f>IF('Cumulative Budget Request '!L95='Member C'!$L$1,'Cumulative Budget Request '!T95,0)</f>
        <v>0</v>
      </c>
      <c r="U96" s="369"/>
      <c r="V96" s="369"/>
      <c r="W96" s="369"/>
      <c r="X96" s="369"/>
      <c r="Y96" s="369"/>
    </row>
    <row r="97" spans="1:25">
      <c r="A97" s="825"/>
      <c r="B97" s="93"/>
      <c r="C97" s="100"/>
      <c r="D97" s="74" t="s">
        <v>30</v>
      </c>
      <c r="E97" s="57">
        <f>IFERROR(IF((ROUND(E96*$Q$2,0) + ROUND($Q$3*E94,0))/E96 &gt; 35%, ROUND(E96*$Q$7,0), ROUND(E96*$Q$2,0)),0)</f>
        <v>0</v>
      </c>
      <c r="F97" s="57">
        <f t="shared" ref="F97:I97" si="33">IFERROR(IF((ROUND(F96*$Q$2,0) + ROUND($Q$3*F94,0))/F96 &gt; 35%, ROUND(F96*$Q$7,0), ROUND(F96*$Q$2,0)),0)</f>
        <v>0</v>
      </c>
      <c r="G97" s="57">
        <f t="shared" si="33"/>
        <v>0</v>
      </c>
      <c r="H97" s="57">
        <f t="shared" si="33"/>
        <v>0</v>
      </c>
      <c r="I97" s="57">
        <f t="shared" si="33"/>
        <v>0</v>
      </c>
      <c r="J97" s="172">
        <f>SUM(E97:I97)</f>
        <v>0</v>
      </c>
      <c r="M97" s="231"/>
      <c r="N97" s="63"/>
      <c r="O97" s="63"/>
      <c r="P97" s="63"/>
      <c r="Q97" s="227">
        <f>IF('Cumulative Budget Request '!L96='Member C'!$L$1,'Cumulative Budget Request '!Q96,0)</f>
        <v>0</v>
      </c>
      <c r="R97" s="228">
        <f>IF('Cumulative Budget Request '!L96='Member C'!$L$1,'Cumulative Budget Request '!R96,0)</f>
        <v>0</v>
      </c>
      <c r="S97" s="76">
        <f>IF('Cumulative Budget Request '!L96='Member C'!$L$1,'Cumulative Budget Request '!S96,0)</f>
        <v>0</v>
      </c>
      <c r="T97" s="227">
        <f>IF('Cumulative Budget Request '!L96='Member C'!$L$1,'Cumulative Budget Request '!T96,0)</f>
        <v>0</v>
      </c>
      <c r="U97" s="369"/>
      <c r="V97" s="369"/>
      <c r="W97" s="369"/>
      <c r="X97" s="369"/>
      <c r="Y97" s="369"/>
    </row>
    <row r="98" spans="1:25" ht="15">
      <c r="A98" s="825"/>
      <c r="B98" s="93"/>
      <c r="C98" s="100"/>
      <c r="D98" s="74" t="s">
        <v>29</v>
      </c>
      <c r="E98" s="184">
        <f>IFERROR(IF((ROUND(E96*$Q$2,0) + ROUND($Q$3*E94,0))/E96 &gt; 35%, 0, ROUND(E94*$Q$3,0)),0)</f>
        <v>0</v>
      </c>
      <c r="F98" s="184">
        <f t="shared" ref="F98:I98" si="34">IFERROR(IF((ROUND(F96*$Q$2,0) + ROUND($Q$3*F94,0))/F96 &gt; 35%, 0, ROUND(F94*$Q$3,0)),0)</f>
        <v>0</v>
      </c>
      <c r="G98" s="184">
        <f t="shared" si="34"/>
        <v>0</v>
      </c>
      <c r="H98" s="184">
        <f t="shared" si="34"/>
        <v>0</v>
      </c>
      <c r="I98" s="184">
        <f t="shared" si="34"/>
        <v>0</v>
      </c>
      <c r="J98" s="181">
        <f>SUM(E98:I98)</f>
        <v>0</v>
      </c>
      <c r="M98" s="231"/>
      <c r="N98" s="63"/>
      <c r="O98" s="63"/>
      <c r="P98" s="63"/>
      <c r="Q98" s="227">
        <f>IF('Cumulative Budget Request '!L97='Member C'!$L$1,'Cumulative Budget Request '!Q97,0)</f>
        <v>0</v>
      </c>
      <c r="R98" s="228">
        <f>IF('Cumulative Budget Request '!L97='Member C'!$L$1,'Cumulative Budget Request '!R97,0)</f>
        <v>0</v>
      </c>
      <c r="S98" s="76">
        <f>IF('Cumulative Budget Request '!L97='Member C'!$L$1,'Cumulative Budget Request '!S97,0)</f>
        <v>0</v>
      </c>
      <c r="T98" s="227">
        <f>IF('Cumulative Budget Request '!L97='Member C'!$L$1,'Cumulative Budget Request '!T97,0)</f>
        <v>0</v>
      </c>
      <c r="U98" s="369"/>
      <c r="V98" s="369"/>
      <c r="W98" s="369"/>
      <c r="X98" s="369"/>
      <c r="Y98" s="369"/>
    </row>
    <row r="99" spans="1:25">
      <c r="A99" s="825"/>
      <c r="B99" s="93"/>
      <c r="C99" s="100"/>
      <c r="D99" s="77" t="s">
        <v>171</v>
      </c>
      <c r="E99" s="185">
        <f>SUM(E97:E98)</f>
        <v>0</v>
      </c>
      <c r="F99" s="185">
        <f t="shared" ref="F99:I99" si="35">SUM(F97:F98)</f>
        <v>0</v>
      </c>
      <c r="G99" s="185">
        <f t="shared" si="35"/>
        <v>0</v>
      </c>
      <c r="H99" s="185">
        <f t="shared" si="35"/>
        <v>0</v>
      </c>
      <c r="I99" s="185">
        <f t="shared" si="35"/>
        <v>0</v>
      </c>
      <c r="J99" s="186">
        <f>SUM(J97:J98)</f>
        <v>0</v>
      </c>
      <c r="M99" s="231"/>
      <c r="N99" s="63"/>
      <c r="O99" s="63"/>
      <c r="P99" s="63"/>
      <c r="Q99" s="74"/>
      <c r="R99" s="232"/>
      <c r="S99" s="76"/>
      <c r="T99" s="74"/>
      <c r="U99" s="371"/>
      <c r="V99" s="372"/>
      <c r="W99" s="370"/>
      <c r="X99" s="370"/>
      <c r="Y99" s="370"/>
    </row>
    <row r="100" spans="1:25">
      <c r="A100" s="842"/>
      <c r="C100" s="100"/>
      <c r="D100" s="74"/>
      <c r="E100" s="17"/>
      <c r="F100" s="17"/>
      <c r="G100" s="17"/>
      <c r="H100" s="17"/>
      <c r="I100" s="17"/>
      <c r="J100" s="26"/>
      <c r="M100" s="231"/>
      <c r="N100" s="63"/>
      <c r="O100" s="63"/>
      <c r="P100" s="63"/>
      <c r="Q100" s="34"/>
      <c r="R100" s="63"/>
      <c r="S100" s="34"/>
      <c r="T100" s="229"/>
      <c r="U100" s="373"/>
      <c r="V100" s="373"/>
      <c r="W100" s="373"/>
      <c r="X100" s="373"/>
      <c r="Y100" s="373"/>
    </row>
    <row r="101" spans="1:25">
      <c r="A101" s="841">
        <f>IF('Cumulative Budget Request '!L100='Member C'!$L$1,'Cumulative Budget Request '!A100,0)</f>
        <v>0</v>
      </c>
      <c r="B101" s="15"/>
      <c r="D101" s="34" t="s">
        <v>121</v>
      </c>
      <c r="E101" s="100">
        <f>ROUND($R101*$S101*T101,6)</f>
        <v>0</v>
      </c>
      <c r="F101" s="100">
        <f>ROUND($R102*$S102*T102,6)</f>
        <v>0</v>
      </c>
      <c r="G101" s="100">
        <f>ROUND($R103*$S103*T103,6)</f>
        <v>0</v>
      </c>
      <c r="H101" s="100">
        <f>ROUND($R104*$S104*T104,6)</f>
        <v>0</v>
      </c>
      <c r="I101" s="100">
        <f>ROUND($R105*$S105*T105,6)</f>
        <v>0</v>
      </c>
      <c r="J101" s="46"/>
      <c r="M101" s="150">
        <f>IF('Cumulative Budget Request '!L100='Member C'!$L$1,'Cumulative Budget Request '!M100,0)</f>
        <v>0</v>
      </c>
      <c r="N101" s="230">
        <f>ROUND(M101/12,2)</f>
        <v>0</v>
      </c>
      <c r="O101" s="230">
        <f>IF('Cumulative Budget Request '!L100='Member C'!$L$1,'Cumulative Budget Request '!O100,0)</f>
        <v>0</v>
      </c>
      <c r="P101" s="224">
        <f>IF('Cumulative Budget Request '!L100='Member C'!$L$1,'Cumulative Budget Request '!P100,0)</f>
        <v>0</v>
      </c>
      <c r="Q101" s="227">
        <f>IF('Cumulative Budget Request '!L100='Member C'!$L$1,'Cumulative Budget Request '!Q100,0)</f>
        <v>0</v>
      </c>
      <c r="R101" s="228">
        <f>IF('Cumulative Budget Request '!L100='Member C'!$L$1,'Cumulative Budget Request '!R100,0)</f>
        <v>0</v>
      </c>
      <c r="S101" s="76">
        <f>IF('Cumulative Budget Request '!L100='Member C'!$L$1,'Cumulative Budget Request '!S100,0)</f>
        <v>0</v>
      </c>
      <c r="T101" s="227">
        <f>IF('Cumulative Budget Request '!L100='Member C'!$L$1,'Cumulative Budget Request '!T100,0)</f>
        <v>0</v>
      </c>
      <c r="U101" s="369">
        <f>IFERROR((E104+E105)/E103,0)</f>
        <v>0</v>
      </c>
      <c r="V101" s="369">
        <f t="shared" ref="V101:Y101" si="36">IFERROR((F104+F105)/F103,0)</f>
        <v>0</v>
      </c>
      <c r="W101" s="369">
        <f t="shared" si="36"/>
        <v>0</v>
      </c>
      <c r="X101" s="369">
        <f t="shared" si="36"/>
        <v>0</v>
      </c>
      <c r="Y101" s="369">
        <f t="shared" si="36"/>
        <v>0</v>
      </c>
    </row>
    <row r="102" spans="1:25">
      <c r="A102" s="842"/>
      <c r="B102" s="102"/>
      <c r="D102" s="34" t="s">
        <v>172</v>
      </c>
      <c r="E102" s="22">
        <f>T101</f>
        <v>0</v>
      </c>
      <c r="F102" s="22">
        <f>T102</f>
        <v>0</v>
      </c>
      <c r="G102" s="22">
        <f>T103</f>
        <v>0</v>
      </c>
      <c r="H102" s="22">
        <f>T104</f>
        <v>0</v>
      </c>
      <c r="I102" s="22">
        <f>T105</f>
        <v>0</v>
      </c>
      <c r="J102" s="46"/>
      <c r="M102" s="231"/>
      <c r="N102" s="230"/>
      <c r="O102" s="230"/>
      <c r="P102" s="230"/>
      <c r="Q102" s="227">
        <f>IF('Cumulative Budget Request '!L101='Member C'!$L$1,'Cumulative Budget Request '!Q101,0)</f>
        <v>0</v>
      </c>
      <c r="R102" s="228">
        <f>IF('Cumulative Budget Request '!L101='Member C'!$L$1,'Cumulative Budget Request '!R101,0)</f>
        <v>0</v>
      </c>
      <c r="S102" s="76">
        <f>IF('Cumulative Budget Request '!L101='Member C'!$L$1,'Cumulative Budget Request '!S101,0)</f>
        <v>0</v>
      </c>
      <c r="T102" s="227">
        <f>IF('Cumulative Budget Request '!L101='Member C'!$L$1,'Cumulative Budget Request '!T101,0)</f>
        <v>0</v>
      </c>
      <c r="U102" s="369"/>
      <c r="V102" s="369"/>
      <c r="W102" s="369"/>
      <c r="X102" s="369"/>
      <c r="Y102" s="369"/>
    </row>
    <row r="103" spans="1:25">
      <c r="A103" s="825"/>
      <c r="B103" s="93"/>
      <c r="C103" s="100"/>
      <c r="D103" s="74" t="s">
        <v>15</v>
      </c>
      <c r="E103" s="57">
        <f>ROUND((N101+O101)*E101*Q101,0)</f>
        <v>0</v>
      </c>
      <c r="F103" s="57">
        <f>ROUND((N101+O101)*F101*Q101*Q102,0)</f>
        <v>0</v>
      </c>
      <c r="G103" s="57">
        <f>ROUND((N101+O101)*G101*Q101*Q102*Q103,0)</f>
        <v>0</v>
      </c>
      <c r="H103" s="57">
        <f>ROUND((N101+O101)*H101*Q101*Q102*Q103*Q104,0)</f>
        <v>0</v>
      </c>
      <c r="I103" s="57">
        <f>ROUND((N101+O101)*I101*Q101*Q102*Q103*Q104*Q105,0)</f>
        <v>0</v>
      </c>
      <c r="J103" s="172">
        <f>SUM(E103:I103)</f>
        <v>0</v>
      </c>
      <c r="M103" s="231"/>
      <c r="N103" s="63"/>
      <c r="O103" s="63"/>
      <c r="P103" s="63"/>
      <c r="Q103" s="227">
        <f>IF('Cumulative Budget Request '!L102='Member C'!$L$1,'Cumulative Budget Request '!Q102,0)</f>
        <v>0</v>
      </c>
      <c r="R103" s="228">
        <f>IF('Cumulative Budget Request '!L102='Member C'!$L$1,'Cumulative Budget Request '!R102,0)</f>
        <v>0</v>
      </c>
      <c r="S103" s="76">
        <f>IF('Cumulative Budget Request '!L102='Member C'!$L$1,'Cumulative Budget Request '!S102,0)</f>
        <v>0</v>
      </c>
      <c r="T103" s="227">
        <f>IF('Cumulative Budget Request '!L102='Member C'!$L$1,'Cumulative Budget Request '!T102,0)</f>
        <v>0</v>
      </c>
      <c r="U103" s="369"/>
      <c r="V103" s="369"/>
      <c r="W103" s="369"/>
      <c r="X103" s="369"/>
      <c r="Y103" s="369"/>
    </row>
    <row r="104" spans="1:25">
      <c r="A104" s="825"/>
      <c r="B104" s="93"/>
      <c r="C104" s="100"/>
      <c r="D104" s="74" t="s">
        <v>30</v>
      </c>
      <c r="E104" s="57">
        <f>IFERROR(IF((ROUND(E103*$Q$2,0) + ROUND($Q$3*E101,0))/E103 &gt; 35%, ROUND(E103*$Q$7,0), ROUND(E103*$Q$2,0)),0)</f>
        <v>0</v>
      </c>
      <c r="F104" s="57">
        <f t="shared" ref="F104:I104" si="37">IFERROR(IF((ROUND(F103*$Q$2,0) + ROUND($Q$3*F101,0))/F103 &gt; 35%, ROUND(F103*$Q$7,0), ROUND(F103*$Q$2,0)),0)</f>
        <v>0</v>
      </c>
      <c r="G104" s="57">
        <f t="shared" si="37"/>
        <v>0</v>
      </c>
      <c r="H104" s="57">
        <f t="shared" si="37"/>
        <v>0</v>
      </c>
      <c r="I104" s="57">
        <f t="shared" si="37"/>
        <v>0</v>
      </c>
      <c r="J104" s="172">
        <f>SUM(E104:I104)</f>
        <v>0</v>
      </c>
      <c r="M104" s="231"/>
      <c r="N104" s="63"/>
      <c r="O104" s="63"/>
      <c r="P104" s="63"/>
      <c r="Q104" s="227">
        <f>IF('Cumulative Budget Request '!L103='Member C'!$L$1,'Cumulative Budget Request '!Q103,0)</f>
        <v>0</v>
      </c>
      <c r="R104" s="228">
        <f>IF('Cumulative Budget Request '!L103='Member C'!$L$1,'Cumulative Budget Request '!R103,0)</f>
        <v>0</v>
      </c>
      <c r="S104" s="76">
        <f>IF('Cumulative Budget Request '!L103='Member C'!$L$1,'Cumulative Budget Request '!S103,0)</f>
        <v>0</v>
      </c>
      <c r="T104" s="227">
        <f>IF('Cumulative Budget Request '!L103='Member C'!$L$1,'Cumulative Budget Request '!T103,0)</f>
        <v>0</v>
      </c>
      <c r="U104" s="369"/>
      <c r="V104" s="369"/>
      <c r="W104" s="369"/>
      <c r="X104" s="369"/>
      <c r="Y104" s="369"/>
    </row>
    <row r="105" spans="1:25" ht="15">
      <c r="A105" s="825"/>
      <c r="B105" s="93"/>
      <c r="C105" s="100"/>
      <c r="D105" s="74" t="s">
        <v>29</v>
      </c>
      <c r="E105" s="184">
        <f>IFERROR(IF((ROUND(E103*$Q$2,0) + ROUND($Q$3*E101,0))/E103 &gt; 35%, 0, ROUND(E101*$Q$3,0)),0)</f>
        <v>0</v>
      </c>
      <c r="F105" s="184">
        <f t="shared" ref="F105:I105" si="38">IFERROR(IF((ROUND(F103*$Q$2,0) + ROUND($Q$3*F101,0))/F103 &gt; 35%, 0, ROUND(F101*$Q$3,0)),0)</f>
        <v>0</v>
      </c>
      <c r="G105" s="184">
        <f t="shared" si="38"/>
        <v>0</v>
      </c>
      <c r="H105" s="184">
        <f t="shared" si="38"/>
        <v>0</v>
      </c>
      <c r="I105" s="184">
        <f t="shared" si="38"/>
        <v>0</v>
      </c>
      <c r="J105" s="181">
        <f>SUM(E105:I105)</f>
        <v>0</v>
      </c>
      <c r="M105" s="231"/>
      <c r="N105" s="63"/>
      <c r="O105" s="63"/>
      <c r="P105" s="63"/>
      <c r="Q105" s="227">
        <f>IF('Cumulative Budget Request '!L104='Member C'!$L$1,'Cumulative Budget Request '!Q104,0)</f>
        <v>0</v>
      </c>
      <c r="R105" s="228">
        <f>IF('Cumulative Budget Request '!L104='Member C'!$L$1,'Cumulative Budget Request '!R104,0)</f>
        <v>0</v>
      </c>
      <c r="S105" s="76">
        <f>IF('Cumulative Budget Request '!L104='Member C'!$L$1,'Cumulative Budget Request '!S104,0)</f>
        <v>0</v>
      </c>
      <c r="T105" s="227">
        <f>IF('Cumulative Budget Request '!L104='Member C'!$L$1,'Cumulative Budget Request '!T104,0)</f>
        <v>0</v>
      </c>
      <c r="U105" s="369"/>
      <c r="V105" s="369"/>
      <c r="W105" s="369"/>
      <c r="X105" s="369"/>
      <c r="Y105" s="369"/>
    </row>
    <row r="106" spans="1:25">
      <c r="A106" s="825"/>
      <c r="B106" s="93"/>
      <c r="C106" s="100"/>
      <c r="D106" s="77" t="s">
        <v>171</v>
      </c>
      <c r="E106" s="185">
        <f>SUM(E104:E105)</f>
        <v>0</v>
      </c>
      <c r="F106" s="185">
        <f t="shared" ref="F106:I106" si="39">SUM(F104:F105)</f>
        <v>0</v>
      </c>
      <c r="G106" s="185">
        <f t="shared" si="39"/>
        <v>0</v>
      </c>
      <c r="H106" s="185">
        <f t="shared" si="39"/>
        <v>0</v>
      </c>
      <c r="I106" s="185">
        <f t="shared" si="39"/>
        <v>0</v>
      </c>
      <c r="J106" s="186">
        <f>SUM(J104:J105)</f>
        <v>0</v>
      </c>
      <c r="M106" s="231"/>
      <c r="N106" s="63"/>
      <c r="O106" s="63"/>
      <c r="P106" s="63"/>
      <c r="Q106" s="74"/>
      <c r="R106" s="232"/>
      <c r="S106" s="76"/>
      <c r="T106" s="74"/>
      <c r="U106" s="371"/>
      <c r="V106" s="372"/>
      <c r="W106" s="370"/>
      <c r="X106" s="370"/>
      <c r="Y106" s="370"/>
    </row>
    <row r="107" spans="1:25">
      <c r="A107" s="825"/>
      <c r="B107" s="93"/>
      <c r="C107" s="100"/>
      <c r="D107" s="74"/>
      <c r="E107" s="17"/>
      <c r="F107" s="17"/>
      <c r="G107" s="17"/>
      <c r="H107" s="17"/>
      <c r="I107" s="17"/>
      <c r="J107" s="26"/>
      <c r="M107" s="231"/>
      <c r="N107" s="63"/>
      <c r="O107" s="63"/>
      <c r="P107" s="63"/>
      <c r="Q107" s="34"/>
      <c r="R107" s="63"/>
      <c r="S107" s="34"/>
      <c r="T107" s="229"/>
      <c r="U107" s="373"/>
      <c r="V107" s="373"/>
      <c r="W107" s="373"/>
      <c r="X107" s="373"/>
      <c r="Y107" s="373"/>
    </row>
    <row r="108" spans="1:25">
      <c r="A108" s="841">
        <f>IF('Cumulative Budget Request '!L107='Member C'!$L$1,'Cumulative Budget Request '!A107,0)</f>
        <v>0</v>
      </c>
      <c r="B108" s="15"/>
      <c r="D108" s="34" t="s">
        <v>121</v>
      </c>
      <c r="E108" s="100">
        <f>ROUND($R108*$S108*T108,6)</f>
        <v>0</v>
      </c>
      <c r="F108" s="100">
        <f>ROUND($R109*$S109*T109,6)</f>
        <v>0</v>
      </c>
      <c r="G108" s="100">
        <f>ROUND($R110*$S110*T110,6)</f>
        <v>0</v>
      </c>
      <c r="H108" s="100">
        <f>ROUND($R111*$S111*T111,6)</f>
        <v>0</v>
      </c>
      <c r="I108" s="100">
        <f>ROUND($R112*$S112*T112,6)</f>
        <v>0</v>
      </c>
      <c r="J108" s="46"/>
      <c r="M108" s="150">
        <f>IF('Cumulative Budget Request '!L107='Member C'!$L$1,'Cumulative Budget Request '!M107,0)</f>
        <v>0</v>
      </c>
      <c r="N108" s="230">
        <f>ROUND(M108/12,2)</f>
        <v>0</v>
      </c>
      <c r="O108" s="230">
        <f>IF('Cumulative Budget Request '!L107='Member C'!$L$1,'Cumulative Budget Request '!O107,0)</f>
        <v>0</v>
      </c>
      <c r="P108" s="224">
        <f>IF('Cumulative Budget Request '!L107='Member C'!$L$1,'Cumulative Budget Request '!P107,0)</f>
        <v>0</v>
      </c>
      <c r="Q108" s="227">
        <f>IF('Cumulative Budget Request '!L107='Member C'!$L$1,'Cumulative Budget Request '!Q107,0)</f>
        <v>0</v>
      </c>
      <c r="R108" s="228">
        <f>IF('Cumulative Budget Request '!L107='Member C'!$L$1,'Cumulative Budget Request '!R107,0)</f>
        <v>0</v>
      </c>
      <c r="S108" s="76">
        <f>IF('Cumulative Budget Request '!L107='Member C'!$L$1,'Cumulative Budget Request '!S107,0)</f>
        <v>0</v>
      </c>
      <c r="T108" s="227">
        <f>IF('Cumulative Budget Request '!L107='Member C'!$L$1,'Cumulative Budget Request '!T107,0)</f>
        <v>0</v>
      </c>
      <c r="U108" s="369">
        <f>IFERROR((E111+E112)/E110,0)</f>
        <v>0</v>
      </c>
      <c r="V108" s="369">
        <f t="shared" ref="V108:Y108" si="40">IFERROR((F111+F112)/F110,0)</f>
        <v>0</v>
      </c>
      <c r="W108" s="369">
        <f t="shared" si="40"/>
        <v>0</v>
      </c>
      <c r="X108" s="369">
        <f t="shared" si="40"/>
        <v>0</v>
      </c>
      <c r="Y108" s="369">
        <f t="shared" si="40"/>
        <v>0</v>
      </c>
    </row>
    <row r="109" spans="1:25">
      <c r="A109" s="842"/>
      <c r="B109" s="102"/>
      <c r="D109" s="34" t="s">
        <v>172</v>
      </c>
      <c r="E109" s="22">
        <f>T108</f>
        <v>0</v>
      </c>
      <c r="F109" s="22">
        <f>T109</f>
        <v>0</v>
      </c>
      <c r="G109" s="22">
        <f>T110</f>
        <v>0</v>
      </c>
      <c r="H109" s="22">
        <f>T111</f>
        <v>0</v>
      </c>
      <c r="I109" s="22">
        <f>T112</f>
        <v>0</v>
      </c>
      <c r="J109" s="46"/>
      <c r="M109" s="231"/>
      <c r="N109" s="230"/>
      <c r="O109" s="230"/>
      <c r="P109" s="230"/>
      <c r="Q109" s="227">
        <f>IF('Cumulative Budget Request '!L108='Member C'!$L$1,'Cumulative Budget Request '!Q108,0)</f>
        <v>0</v>
      </c>
      <c r="R109" s="228">
        <f>IF('Cumulative Budget Request '!L108='Member C'!$L$1,'Cumulative Budget Request '!R108,0)</f>
        <v>0</v>
      </c>
      <c r="S109" s="76">
        <f>IF('Cumulative Budget Request '!L108='Member C'!$L$1,'Cumulative Budget Request '!S108,0)</f>
        <v>0</v>
      </c>
      <c r="T109" s="227">
        <f>IF('Cumulative Budget Request '!L108='Member C'!$L$1,'Cumulative Budget Request '!T108,0)</f>
        <v>0</v>
      </c>
      <c r="U109" s="369"/>
      <c r="V109" s="369"/>
      <c r="W109" s="369"/>
      <c r="X109" s="369"/>
      <c r="Y109" s="369"/>
    </row>
    <row r="110" spans="1:25">
      <c r="A110" s="10"/>
      <c r="B110" s="93"/>
      <c r="C110" s="100"/>
      <c r="D110" s="74" t="s">
        <v>15</v>
      </c>
      <c r="E110" s="57">
        <f>ROUND((N108+O108)*E108*Q108,0)</f>
        <v>0</v>
      </c>
      <c r="F110" s="57">
        <f>ROUND((N108+O108)*F108*Q108*Q109,0)</f>
        <v>0</v>
      </c>
      <c r="G110" s="57">
        <f>ROUND((N108+O108)*G108*Q108*Q109*Q110,0)</f>
        <v>0</v>
      </c>
      <c r="H110" s="57">
        <f>ROUND((N108+O108)*H108*Q108*Q109*Q110*Q111,0)</f>
        <v>0</v>
      </c>
      <c r="I110" s="57">
        <f>ROUND((N108+O108)*I108*Q108*Q109*Q110*Q111*Q112,0)</f>
        <v>0</v>
      </c>
      <c r="J110" s="172">
        <f>SUM(E110:I110)</f>
        <v>0</v>
      </c>
      <c r="M110" s="231"/>
      <c r="N110" s="63"/>
      <c r="O110" s="63"/>
      <c r="P110" s="63"/>
      <c r="Q110" s="227">
        <f>IF('Cumulative Budget Request '!L109='Member C'!$L$1,'Cumulative Budget Request '!Q109,0)</f>
        <v>0</v>
      </c>
      <c r="R110" s="228">
        <f>IF('Cumulative Budget Request '!L109='Member C'!$L$1,'Cumulative Budget Request '!R109,0)</f>
        <v>0</v>
      </c>
      <c r="S110" s="76">
        <f>IF('Cumulative Budget Request '!L109='Member C'!$L$1,'Cumulative Budget Request '!S109,0)</f>
        <v>0</v>
      </c>
      <c r="T110" s="227">
        <f>IF('Cumulative Budget Request '!L109='Member C'!$L$1,'Cumulative Budget Request '!T109,0)</f>
        <v>0</v>
      </c>
      <c r="U110" s="370"/>
      <c r="V110" s="370"/>
      <c r="W110" s="370"/>
      <c r="X110" s="370"/>
      <c r="Y110" s="370"/>
    </row>
    <row r="111" spans="1:25">
      <c r="A111" s="10"/>
      <c r="B111" s="93"/>
      <c r="C111" s="100"/>
      <c r="D111" s="74" t="s">
        <v>30</v>
      </c>
      <c r="E111" s="57">
        <f>IFERROR(IF((ROUND(E110*$Q$2,0) + ROUND($Q$3*E108,0))/E110 &gt; 35%, ROUND(E110*$Q$7,0), ROUND(E110*$Q$2,0)),0)</f>
        <v>0</v>
      </c>
      <c r="F111" s="57">
        <f t="shared" ref="F111:I111" si="41">IFERROR(IF((ROUND(F110*$Q$2,0) + ROUND($Q$3*F108,0))/F110 &gt; 35%, ROUND(F110*$Q$7,0), ROUND(F110*$Q$2,0)),0)</f>
        <v>0</v>
      </c>
      <c r="G111" s="57">
        <f t="shared" si="41"/>
        <v>0</v>
      </c>
      <c r="H111" s="57">
        <f t="shared" si="41"/>
        <v>0</v>
      </c>
      <c r="I111" s="57">
        <f t="shared" si="41"/>
        <v>0</v>
      </c>
      <c r="J111" s="172">
        <f>SUM(E111:I111)</f>
        <v>0</v>
      </c>
      <c r="M111" s="231"/>
      <c r="N111" s="63"/>
      <c r="O111" s="63"/>
      <c r="P111" s="63"/>
      <c r="Q111" s="227">
        <f>IF('Cumulative Budget Request '!L110='Member C'!$L$1,'Cumulative Budget Request '!Q110,0)</f>
        <v>0</v>
      </c>
      <c r="R111" s="228">
        <f>IF('Cumulative Budget Request '!L110='Member C'!$L$1,'Cumulative Budget Request '!R110,0)</f>
        <v>0</v>
      </c>
      <c r="S111" s="76">
        <f>IF('Cumulative Budget Request '!L110='Member C'!$L$1,'Cumulative Budget Request '!S110,0)</f>
        <v>0</v>
      </c>
      <c r="T111" s="227">
        <f>IF('Cumulative Budget Request '!L110='Member C'!$L$1,'Cumulative Budget Request '!T110,0)</f>
        <v>0</v>
      </c>
      <c r="U111" s="370"/>
      <c r="V111" s="370"/>
      <c r="W111" s="370"/>
      <c r="X111" s="370"/>
      <c r="Y111" s="370"/>
    </row>
    <row r="112" spans="1:25" ht="15">
      <c r="A112" s="10"/>
      <c r="B112" s="93"/>
      <c r="C112" s="100"/>
      <c r="D112" s="74" t="s">
        <v>29</v>
      </c>
      <c r="E112" s="184">
        <f>IFERROR(IF((ROUND(E110*$Q$2,0) + ROUND($Q$3*E108,0))/E110 &gt; 35%, 0, ROUND(E108*$Q$3,0)),0)</f>
        <v>0</v>
      </c>
      <c r="F112" s="184">
        <f t="shared" ref="F112:I112" si="42">IFERROR(IF((ROUND(F110*$Q$2,0) + ROUND($Q$3*F108,0))/F110 &gt; 35%, 0, ROUND(F108*$Q$3,0)),0)</f>
        <v>0</v>
      </c>
      <c r="G112" s="184">
        <f t="shared" si="42"/>
        <v>0</v>
      </c>
      <c r="H112" s="184">
        <f t="shared" si="42"/>
        <v>0</v>
      </c>
      <c r="I112" s="184">
        <f t="shared" si="42"/>
        <v>0</v>
      </c>
      <c r="J112" s="181">
        <f>SUM(E112:I112)</f>
        <v>0</v>
      </c>
      <c r="M112" s="231"/>
      <c r="N112" s="63"/>
      <c r="O112" s="63"/>
      <c r="P112" s="63"/>
      <c r="Q112" s="227">
        <f>IF('Cumulative Budget Request '!L111='Member C'!$L$1,'Cumulative Budget Request '!Q111,0)</f>
        <v>0</v>
      </c>
      <c r="R112" s="228">
        <f>IF('Cumulative Budget Request '!L111='Member C'!$L$1,'Cumulative Budget Request '!R111,0)</f>
        <v>0</v>
      </c>
      <c r="S112" s="76">
        <f>IF('Cumulative Budget Request '!L111='Member C'!$L$1,'Cumulative Budget Request '!S111,0)</f>
        <v>0</v>
      </c>
      <c r="T112" s="227">
        <f>IF('Cumulative Budget Request '!L111='Member C'!$L$1,'Cumulative Budget Request '!T111,0)</f>
        <v>0</v>
      </c>
      <c r="U112" s="369"/>
      <c r="V112" s="369"/>
      <c r="W112" s="369"/>
      <c r="X112" s="369"/>
      <c r="Y112" s="369"/>
    </row>
    <row r="113" spans="1:41">
      <c r="A113" s="10"/>
      <c r="B113" s="93"/>
      <c r="C113" s="100"/>
      <c r="D113" s="77" t="s">
        <v>171</v>
      </c>
      <c r="E113" s="185">
        <f>SUM(E111:E112)</f>
        <v>0</v>
      </c>
      <c r="F113" s="185">
        <f t="shared" ref="F113:I113" si="43">SUM(F111:F112)</f>
        <v>0</v>
      </c>
      <c r="G113" s="185">
        <f t="shared" si="43"/>
        <v>0</v>
      </c>
      <c r="H113" s="185">
        <f t="shared" si="43"/>
        <v>0</v>
      </c>
      <c r="I113" s="185">
        <f t="shared" si="43"/>
        <v>0</v>
      </c>
      <c r="J113" s="186">
        <f>SUM(J111:J112)</f>
        <v>0</v>
      </c>
      <c r="M113" s="19"/>
      <c r="N113" s="33"/>
      <c r="O113" s="33"/>
      <c r="P113" s="33"/>
      <c r="Q113" s="114"/>
      <c r="R113" s="115"/>
      <c r="S113" s="76"/>
      <c r="T113" s="114"/>
      <c r="U113" s="369"/>
      <c r="V113" s="369"/>
      <c r="W113" s="369"/>
      <c r="X113" s="369"/>
      <c r="Y113" s="369"/>
    </row>
    <row r="114" spans="1:41">
      <c r="A114" s="10"/>
      <c r="B114" s="93"/>
      <c r="C114" s="100"/>
      <c r="D114" s="74"/>
      <c r="E114" s="17"/>
      <c r="F114" s="17"/>
      <c r="G114" s="17"/>
      <c r="H114" s="17"/>
      <c r="I114" s="17"/>
      <c r="J114" s="26"/>
      <c r="M114" s="19"/>
      <c r="N114" s="33"/>
      <c r="O114" s="33"/>
      <c r="P114" s="33"/>
      <c r="Q114" s="114"/>
      <c r="R114" s="115"/>
      <c r="S114" s="76"/>
      <c r="T114" s="26"/>
      <c r="U114" s="369"/>
      <c r="V114" s="369"/>
      <c r="W114" s="369"/>
      <c r="X114" s="369"/>
      <c r="Y114" s="369"/>
    </row>
    <row r="115" spans="1:41">
      <c r="A115" s="10"/>
      <c r="C115" s="75"/>
      <c r="D115" s="75" t="s">
        <v>104</v>
      </c>
      <c r="E115" s="187">
        <f>SUMIF($D$93:$D$114,"Salary",E93:E114)</f>
        <v>0</v>
      </c>
      <c r="F115" s="187">
        <f t="shared" ref="F115:I115" si="44">SUMIF($D$93:$D$114,"Salary",F93:F114)</f>
        <v>0</v>
      </c>
      <c r="G115" s="187">
        <f t="shared" si="44"/>
        <v>0</v>
      </c>
      <c r="H115" s="187">
        <f t="shared" si="44"/>
        <v>0</v>
      </c>
      <c r="I115" s="187">
        <f t="shared" si="44"/>
        <v>0</v>
      </c>
      <c r="J115" s="188">
        <f>SUM(E115:I115)</f>
        <v>0</v>
      </c>
      <c r="M115" s="19"/>
      <c r="N115" s="94"/>
      <c r="O115" s="94"/>
      <c r="P115" s="94"/>
      <c r="Q115" s="47"/>
      <c r="R115" s="47"/>
      <c r="S115" s="47"/>
      <c r="T115" s="26"/>
      <c r="U115" s="369"/>
      <c r="V115" s="369"/>
      <c r="W115" s="369"/>
      <c r="X115" s="369"/>
      <c r="Y115" s="369"/>
      <c r="Z115" s="802"/>
      <c r="AA115" s="802"/>
      <c r="AB115" s="802"/>
      <c r="AC115" s="802"/>
      <c r="AD115" s="802"/>
      <c r="AE115" s="802"/>
      <c r="AF115" s="802"/>
      <c r="AG115" s="802"/>
      <c r="AH115" s="802"/>
      <c r="AI115" s="802"/>
      <c r="AJ115" s="802"/>
      <c r="AK115" s="802"/>
      <c r="AL115" s="802"/>
      <c r="AM115" s="802"/>
      <c r="AN115" s="802"/>
      <c r="AO115" s="802"/>
    </row>
    <row r="116" spans="1:41">
      <c r="A116" s="10"/>
      <c r="C116" s="75"/>
      <c r="D116" s="75" t="s">
        <v>105</v>
      </c>
      <c r="E116" s="189">
        <f>SUMIF($D$93:$D$114,"*Total Fringe",E93:E114)</f>
        <v>0</v>
      </c>
      <c r="F116" s="189">
        <f t="shared" ref="F116:I116" si="45">SUMIF($D$93:$D$114,"*Total Fringe",F93:F114)</f>
        <v>0</v>
      </c>
      <c r="G116" s="189">
        <f t="shared" si="45"/>
        <v>0</v>
      </c>
      <c r="H116" s="189">
        <f t="shared" si="45"/>
        <v>0</v>
      </c>
      <c r="I116" s="189">
        <f t="shared" si="45"/>
        <v>0</v>
      </c>
      <c r="J116" s="190">
        <f>SUM(E116:I116)</f>
        <v>0</v>
      </c>
      <c r="M116" s="58"/>
      <c r="N116" s="71"/>
      <c r="O116" s="71"/>
      <c r="P116" s="71"/>
      <c r="Q116" s="71"/>
      <c r="R116" s="71"/>
      <c r="S116" s="71"/>
      <c r="T116" s="71"/>
      <c r="U116" s="470"/>
      <c r="V116" s="470"/>
      <c r="W116" s="470"/>
      <c r="X116" s="470"/>
      <c r="Y116" s="814"/>
      <c r="Z116" s="816"/>
      <c r="AA116" s="816"/>
      <c r="AB116" s="816"/>
      <c r="AC116" s="816"/>
      <c r="AD116" s="816"/>
      <c r="AE116" s="816"/>
      <c r="AF116" s="816"/>
      <c r="AG116" s="802"/>
      <c r="AH116" s="849"/>
      <c r="AI116" s="849"/>
      <c r="AJ116" s="849"/>
      <c r="AK116" s="849"/>
      <c r="AL116" s="849"/>
      <c r="AM116" s="849"/>
      <c r="AN116" s="849"/>
      <c r="AO116" s="849"/>
    </row>
    <row r="117" spans="1:41">
      <c r="A117" s="10"/>
      <c r="C117" s="75"/>
      <c r="D117" s="75" t="s">
        <v>348</v>
      </c>
      <c r="E117" s="529">
        <f>SUMIF($D$94:$D$113,"*Person Months",E94:E113)</f>
        <v>0</v>
      </c>
      <c r="F117" s="529">
        <f t="shared" ref="F117:I117" si="46">SUMIF($D$94:$D$113,"*Person Months",F94:F113)</f>
        <v>0</v>
      </c>
      <c r="G117" s="529">
        <f t="shared" si="46"/>
        <v>0</v>
      </c>
      <c r="H117" s="529">
        <f t="shared" si="46"/>
        <v>0</v>
      </c>
      <c r="I117" s="529">
        <f t="shared" si="46"/>
        <v>0</v>
      </c>
      <c r="J117" s="190"/>
      <c r="M117" s="58"/>
      <c r="N117" s="71"/>
      <c r="O117" s="71"/>
      <c r="P117" s="71"/>
      <c r="Q117" s="71"/>
      <c r="R117" s="71"/>
      <c r="S117" s="71"/>
      <c r="T117" s="71"/>
      <c r="U117" s="470"/>
      <c r="V117" s="470"/>
      <c r="W117" s="470"/>
      <c r="X117" s="470"/>
      <c r="Y117" s="814"/>
      <c r="Z117" s="816"/>
      <c r="AA117" s="816"/>
      <c r="AB117" s="816"/>
      <c r="AC117" s="816"/>
      <c r="AD117" s="816"/>
      <c r="AE117" s="816"/>
      <c r="AF117" s="816"/>
      <c r="AG117" s="802"/>
      <c r="AH117" s="804"/>
      <c r="AI117" s="804"/>
      <c r="AJ117" s="804"/>
      <c r="AK117" s="804"/>
      <c r="AL117" s="804"/>
      <c r="AM117" s="804"/>
      <c r="AN117" s="804"/>
      <c r="AO117" s="804"/>
    </row>
    <row r="118" spans="1:41">
      <c r="A118" s="10"/>
      <c r="C118" s="75"/>
      <c r="D118" s="75" t="s">
        <v>349</v>
      </c>
      <c r="E118" s="72">
        <f>SUMIF($D$94:$D$113,"*# of Persons",E94:E113)</f>
        <v>0</v>
      </c>
      <c r="F118" s="72">
        <f t="shared" ref="F118:I118" si="47">SUMIF($D$94:$D$113,"*# of Persons",F94:F113)</f>
        <v>0</v>
      </c>
      <c r="G118" s="72">
        <f t="shared" si="47"/>
        <v>0</v>
      </c>
      <c r="H118" s="72">
        <f t="shared" si="47"/>
        <v>0</v>
      </c>
      <c r="I118" s="72">
        <f t="shared" si="47"/>
        <v>0</v>
      </c>
      <c r="J118" s="190"/>
      <c r="M118" s="58"/>
      <c r="N118" s="71"/>
      <c r="O118" s="71"/>
      <c r="P118" s="71"/>
      <c r="Q118" s="71"/>
      <c r="R118" s="71"/>
      <c r="S118" s="71"/>
      <c r="T118" s="71"/>
      <c r="U118" s="470"/>
      <c r="V118" s="470"/>
      <c r="W118" s="470"/>
      <c r="X118" s="470"/>
      <c r="Y118" s="814"/>
      <c r="Z118" s="816"/>
      <c r="AA118" s="816"/>
      <c r="AB118" s="816"/>
      <c r="AC118" s="816"/>
      <c r="AD118" s="816"/>
      <c r="AE118" s="816"/>
      <c r="AF118" s="816"/>
      <c r="AG118" s="802"/>
      <c r="AH118" s="804"/>
      <c r="AI118" s="804"/>
      <c r="AJ118" s="804"/>
      <c r="AK118" s="804"/>
      <c r="AL118" s="804"/>
      <c r="AM118" s="804"/>
      <c r="AN118" s="804"/>
      <c r="AO118" s="804"/>
    </row>
    <row r="119" spans="1:41">
      <c r="A119" s="717" t="s">
        <v>494</v>
      </c>
      <c r="B119" s="717"/>
      <c r="C119" s="717"/>
      <c r="D119" s="717"/>
      <c r="E119" s="717"/>
      <c r="F119" s="717"/>
      <c r="G119" s="717"/>
      <c r="H119" s="717"/>
      <c r="I119" s="717"/>
      <c r="J119" s="717"/>
      <c r="M119" s="58" t="s">
        <v>118</v>
      </c>
      <c r="N119" s="71" t="s">
        <v>80</v>
      </c>
      <c r="O119" s="71" t="s">
        <v>108</v>
      </c>
      <c r="P119" s="71" t="s">
        <v>18</v>
      </c>
      <c r="Q119" s="71"/>
      <c r="R119" s="71" t="s">
        <v>169</v>
      </c>
      <c r="S119" s="71"/>
      <c r="T119" s="71"/>
      <c r="U119" s="470" t="s">
        <v>116</v>
      </c>
      <c r="V119" s="470"/>
      <c r="W119" s="470"/>
      <c r="X119" s="470"/>
      <c r="Y119" s="814"/>
      <c r="Z119" s="816"/>
      <c r="AA119" s="816"/>
      <c r="AB119" s="816"/>
      <c r="AC119" s="816"/>
      <c r="AD119" s="816"/>
      <c r="AE119" s="816"/>
      <c r="AF119" s="816"/>
      <c r="AG119" s="802"/>
      <c r="AH119" s="804"/>
      <c r="AI119" s="804"/>
      <c r="AJ119" s="804"/>
      <c r="AK119" s="804"/>
      <c r="AL119" s="804"/>
      <c r="AM119" s="804"/>
      <c r="AN119" s="804"/>
      <c r="AO119" s="804"/>
    </row>
    <row r="120" spans="1:41">
      <c r="A120" s="58" t="s">
        <v>61</v>
      </c>
      <c r="B120" s="816" t="s">
        <v>395</v>
      </c>
      <c r="C120" s="846" t="s">
        <v>396</v>
      </c>
      <c r="D120" s="169"/>
      <c r="E120" s="18" t="str">
        <f>E11</f>
        <v>Year 1</v>
      </c>
      <c r="F120" s="18" t="str">
        <f>F11</f>
        <v>Year 2</v>
      </c>
      <c r="G120" s="18" t="str">
        <f>G11</f>
        <v>Year 3</v>
      </c>
      <c r="H120" s="18" t="str">
        <f>H11</f>
        <v>Year 4</v>
      </c>
      <c r="I120" s="18" t="str">
        <f>I11</f>
        <v>Year 5</v>
      </c>
      <c r="J120" s="46" t="s">
        <v>1</v>
      </c>
      <c r="M120" s="92" t="s">
        <v>117</v>
      </c>
      <c r="N120" s="46" t="s">
        <v>15</v>
      </c>
      <c r="O120" s="46" t="s">
        <v>109</v>
      </c>
      <c r="P120" s="46" t="s">
        <v>111</v>
      </c>
      <c r="Q120" s="46" t="s">
        <v>101</v>
      </c>
      <c r="R120" s="46" t="s">
        <v>170</v>
      </c>
      <c r="S120" s="46"/>
      <c r="T120" s="46"/>
      <c r="U120" s="367" t="s">
        <v>31</v>
      </c>
      <c r="V120" s="368" t="s">
        <v>32</v>
      </c>
      <c r="W120" s="368" t="s">
        <v>33</v>
      </c>
      <c r="X120" s="368" t="s">
        <v>34</v>
      </c>
      <c r="Y120" s="368" t="s">
        <v>35</v>
      </c>
      <c r="Z120" s="817"/>
      <c r="AA120" s="818"/>
      <c r="AB120" s="818"/>
      <c r="AC120" s="818"/>
      <c r="AD120" s="818"/>
      <c r="AE120" s="818"/>
      <c r="AF120" s="816"/>
      <c r="AG120" s="802"/>
      <c r="AH120" s="804"/>
      <c r="AI120" s="804"/>
      <c r="AJ120" s="804"/>
      <c r="AK120" s="804"/>
      <c r="AL120" s="804"/>
      <c r="AM120" s="804"/>
      <c r="AN120" s="804"/>
      <c r="AO120" s="804"/>
    </row>
    <row r="121" spans="1:41">
      <c r="A121" s="841">
        <f>IF('Cumulative Budget Request '!L120='Member C'!$L$1,'Cumulative Budget Request '!A120,0)</f>
        <v>0</v>
      </c>
      <c r="B121" s="847">
        <f>IF('Cumulative Budget Request '!L120='Member C'!$L$1,'Cumulative Budget Request '!B120,0)</f>
        <v>0</v>
      </c>
      <c r="C121" s="847">
        <f>IF('Cumulative Budget Request '!L120='Member C'!$L$1,'Cumulative Budget Request '!C120,0)</f>
        <v>0</v>
      </c>
      <c r="D121" s="34" t="s">
        <v>121</v>
      </c>
      <c r="E121" s="100">
        <f>ROUND($P121*$Q121*R121,6)</f>
        <v>0</v>
      </c>
      <c r="F121" s="100">
        <f>ROUND($P122*$Q122*R122,6)</f>
        <v>0</v>
      </c>
      <c r="G121" s="100">
        <f>ROUND($P123*$Q123*R123,6)</f>
        <v>0</v>
      </c>
      <c r="H121" s="100">
        <f>ROUND($P124*$Q124*R124,6)</f>
        <v>0</v>
      </c>
      <c r="I121" s="100">
        <f>ROUND($P125*$Q125*R125,6)</f>
        <v>0</v>
      </c>
      <c r="J121" s="26"/>
      <c r="K121" s="17"/>
      <c r="L121" s="17"/>
      <c r="M121" s="150">
        <f>IF('Cumulative Budget Request '!L120='Member C'!$L$1,'Cumulative Budget Request '!M120,0)</f>
        <v>0</v>
      </c>
      <c r="N121" s="230">
        <f>ROUND(M121/12,2)</f>
        <v>0</v>
      </c>
      <c r="O121" s="227">
        <f>IF('Cumulative Budget Request '!L120='Member C'!$L$1,'Cumulative Budget Request '!O120,0)</f>
        <v>0</v>
      </c>
      <c r="P121" s="228">
        <f>IF('Cumulative Budget Request '!L120='Member C'!$L$1,'Cumulative Budget Request '!P120,0)</f>
        <v>0</v>
      </c>
      <c r="Q121" s="76">
        <f>IF('Cumulative Budget Request '!L120='Member C'!$L$1,'Cumulative Budget Request '!Q120,0)</f>
        <v>0</v>
      </c>
      <c r="R121" s="227">
        <f>IF('Cumulative Budget Request '!L120='Member C'!$L$1,'Cumulative Budget Request '!R120,0)</f>
        <v>0</v>
      </c>
      <c r="S121" s="76"/>
      <c r="T121" s="74"/>
      <c r="U121" s="369">
        <f>IFERROR((E124+E125)/E123,0)</f>
        <v>0</v>
      </c>
      <c r="V121" s="369">
        <f t="shared" ref="V121:Y121" si="48">IFERROR((F124+F125)/F123,0)</f>
        <v>0</v>
      </c>
      <c r="W121" s="369">
        <f t="shared" si="48"/>
        <v>0</v>
      </c>
      <c r="X121" s="369">
        <f t="shared" si="48"/>
        <v>0</v>
      </c>
      <c r="Y121" s="369">
        <f t="shared" si="48"/>
        <v>0</v>
      </c>
      <c r="Z121" s="819"/>
      <c r="AA121" s="820"/>
      <c r="AB121" s="820"/>
      <c r="AC121" s="820"/>
      <c r="AD121" s="820"/>
      <c r="AE121" s="820"/>
      <c r="AF121" s="820"/>
      <c r="AG121" s="802"/>
      <c r="AH121" s="802"/>
      <c r="AI121" s="802"/>
      <c r="AJ121" s="802"/>
      <c r="AK121" s="804"/>
      <c r="AL121" s="804"/>
      <c r="AM121" s="804"/>
      <c r="AN121" s="804"/>
      <c r="AO121" s="804"/>
    </row>
    <row r="122" spans="1:41">
      <c r="A122" s="825"/>
      <c r="B122" s="847">
        <f>IF('Cumulative Budget Request '!L121='Member C'!$L$1,'Cumulative Budget Request '!B121,0)</f>
        <v>0</v>
      </c>
      <c r="C122" s="847">
        <f>IF('Cumulative Budget Request '!L121='Member C'!$L$1,'Cumulative Budget Request '!C121,0)</f>
        <v>0</v>
      </c>
      <c r="D122" s="34" t="s">
        <v>172</v>
      </c>
      <c r="E122" s="22">
        <f>R121</f>
        <v>0</v>
      </c>
      <c r="F122" s="22">
        <f>R122</f>
        <v>0</v>
      </c>
      <c r="G122" s="22">
        <f>R123</f>
        <v>0</v>
      </c>
      <c r="H122" s="22">
        <f>T124</f>
        <v>0</v>
      </c>
      <c r="I122" s="22">
        <f>T125</f>
        <v>0</v>
      </c>
      <c r="J122" s="26"/>
      <c r="K122" s="17"/>
      <c r="L122" s="17"/>
      <c r="M122" s="231"/>
      <c r="N122" s="230"/>
      <c r="O122" s="227">
        <f>IF('Cumulative Budget Request '!L121='Member C'!$L$1,'Cumulative Budget Request '!O121,0)</f>
        <v>0</v>
      </c>
      <c r="P122" s="228">
        <f>IF('Cumulative Budget Request '!L121='Member C'!$L$1,'Cumulative Budget Request '!P121,0)</f>
        <v>0</v>
      </c>
      <c r="Q122" s="76">
        <f>IF('Cumulative Budget Request '!L121='Member C'!$L$1,'Cumulative Budget Request '!Q121,0)</f>
        <v>0</v>
      </c>
      <c r="R122" s="227">
        <f>IF('Cumulative Budget Request '!L121='Member C'!$L$1,'Cumulative Budget Request '!R121,0)</f>
        <v>0</v>
      </c>
      <c r="S122" s="76"/>
      <c r="T122" s="74"/>
      <c r="U122" s="369"/>
      <c r="V122" s="369"/>
      <c r="W122" s="369"/>
      <c r="X122" s="369"/>
      <c r="Y122" s="369"/>
      <c r="Z122" s="819"/>
      <c r="AA122" s="820"/>
      <c r="AB122" s="820"/>
      <c r="AC122" s="820"/>
      <c r="AD122" s="820"/>
      <c r="AE122" s="820"/>
      <c r="AF122" s="820"/>
      <c r="AG122" s="802"/>
      <c r="AH122" s="850"/>
      <c r="AI122" s="850"/>
      <c r="AJ122" s="850"/>
      <c r="AK122" s="806"/>
      <c r="AL122" s="806"/>
      <c r="AM122" s="806"/>
      <c r="AN122" s="806"/>
      <c r="AO122" s="806"/>
    </row>
    <row r="123" spans="1:41">
      <c r="A123" s="825"/>
      <c r="B123" s="847">
        <f>IF('Cumulative Budget Request '!L122='Member C'!$L$1,'Cumulative Budget Request '!B122,0)</f>
        <v>0</v>
      </c>
      <c r="C123" s="847">
        <f>IF('Cumulative Budget Request '!L122='Member C'!$L$1,'Cumulative Budget Request '!C122,0)</f>
        <v>0</v>
      </c>
      <c r="D123" s="74" t="s">
        <v>15</v>
      </c>
      <c r="E123" s="57">
        <f>ROUND(N121*E121*O121,0)</f>
        <v>0</v>
      </c>
      <c r="F123" s="57">
        <f>ROUND(N121*F121*O121*O122,0)</f>
        <v>0</v>
      </c>
      <c r="G123" s="57">
        <f>ROUND(N121*G121*O121*O122*O123,0)</f>
        <v>0</v>
      </c>
      <c r="H123" s="57">
        <f>ROUND(N121*H121*O121*O122*O123*O124,0)</f>
        <v>0</v>
      </c>
      <c r="I123" s="57">
        <f>ROUND(N121*I121*O121*O122*O123*O124*O125,0)</f>
        <v>0</v>
      </c>
      <c r="J123" s="172">
        <f>SUM(E123:I123)</f>
        <v>0</v>
      </c>
      <c r="M123" s="231"/>
      <c r="N123" s="63"/>
      <c r="O123" s="227">
        <f>IF('Cumulative Budget Request '!L122='Member C'!$L$1,'Cumulative Budget Request '!O122,0)</f>
        <v>0</v>
      </c>
      <c r="P123" s="228">
        <f>IF('Cumulative Budget Request '!L122='Member C'!$L$1,'Cumulative Budget Request '!P122,0)</f>
        <v>0</v>
      </c>
      <c r="Q123" s="76">
        <f>IF('Cumulative Budget Request '!L122='Member C'!$L$1,'Cumulative Budget Request '!Q122,0)</f>
        <v>0</v>
      </c>
      <c r="R123" s="227">
        <f>IF('Cumulative Budget Request '!L122='Member C'!$L$1,'Cumulative Budget Request '!R122,0)</f>
        <v>0</v>
      </c>
      <c r="S123" s="76"/>
      <c r="T123" s="74"/>
      <c r="U123" s="369"/>
      <c r="V123" s="369"/>
      <c r="W123" s="369"/>
      <c r="X123" s="369"/>
      <c r="Y123" s="369"/>
      <c r="Z123" s="802"/>
      <c r="AA123" s="820"/>
      <c r="AB123" s="820"/>
      <c r="AC123" s="820"/>
      <c r="AD123" s="820"/>
      <c r="AE123" s="820"/>
      <c r="AF123" s="820"/>
      <c r="AG123" s="802"/>
      <c r="AH123" s="807"/>
      <c r="AI123" s="807"/>
      <c r="AJ123" s="807"/>
      <c r="AK123" s="808"/>
      <c r="AL123" s="808"/>
      <c r="AM123" s="808"/>
      <c r="AN123" s="808"/>
      <c r="AO123" s="808"/>
    </row>
    <row r="124" spans="1:41">
      <c r="A124" s="825"/>
      <c r="B124" s="847">
        <f>IF('Cumulative Budget Request '!L123='Member C'!$L$1,'Cumulative Budget Request '!B123,0)</f>
        <v>0</v>
      </c>
      <c r="C124" s="847">
        <f>IF('Cumulative Budget Request '!L123='Member C'!$L$1,'Cumulative Budget Request '!C123,0)</f>
        <v>0</v>
      </c>
      <c r="D124" s="74" t="s">
        <v>30</v>
      </c>
      <c r="E124" s="57">
        <f>ROUND($E$123*$S$156,0)</f>
        <v>0</v>
      </c>
      <c r="F124" s="57">
        <f>ROUND($F$123*$S$156,0)</f>
        <v>0</v>
      </c>
      <c r="G124" s="57">
        <f>ROUND($G$123*$S$156,0)</f>
        <v>0</v>
      </c>
      <c r="H124" s="57">
        <f>ROUND($H$123*$S$156,0)</f>
        <v>0</v>
      </c>
      <c r="I124" s="57">
        <f>ROUND($I$123*$S$156,0)</f>
        <v>0</v>
      </c>
      <c r="J124" s="172">
        <f>SUM(E124:I124)</f>
        <v>0</v>
      </c>
      <c r="M124" s="231"/>
      <c r="N124" s="63"/>
      <c r="O124" s="227">
        <f>IF('Cumulative Budget Request '!L123='Member C'!$L$1,'Cumulative Budget Request '!O123,0)</f>
        <v>0</v>
      </c>
      <c r="P124" s="228">
        <f>IF('Cumulative Budget Request '!L123='Member C'!$L$1,'Cumulative Budget Request '!P123,0)</f>
        <v>0</v>
      </c>
      <c r="Q124" s="76">
        <f>IF('Cumulative Budget Request '!L123='Member C'!$L$1,'Cumulative Budget Request '!Q123,0)</f>
        <v>0</v>
      </c>
      <c r="R124" s="227">
        <f>IF('Cumulative Budget Request '!L123='Member C'!$L$1,'Cumulative Budget Request '!R123,0)</f>
        <v>0</v>
      </c>
      <c r="S124" s="76"/>
      <c r="T124" s="74"/>
      <c r="U124" s="369"/>
      <c r="V124" s="369"/>
      <c r="W124" s="369"/>
      <c r="X124" s="369"/>
      <c r="Y124" s="369"/>
      <c r="Z124" s="802"/>
      <c r="AA124" s="820"/>
      <c r="AB124" s="820"/>
      <c r="AC124" s="820"/>
      <c r="AD124" s="820"/>
      <c r="AE124" s="820"/>
      <c r="AF124" s="820"/>
      <c r="AG124" s="802"/>
      <c r="AH124" s="807"/>
      <c r="AI124" s="807"/>
      <c r="AJ124" s="807"/>
      <c r="AK124" s="808"/>
      <c r="AL124" s="808"/>
      <c r="AM124" s="808"/>
      <c r="AN124" s="808"/>
      <c r="AO124" s="808"/>
    </row>
    <row r="125" spans="1:41" ht="15">
      <c r="A125" s="825"/>
      <c r="B125" s="847">
        <f>IF('Cumulative Budget Request '!L124='Member C'!$L$1,'Cumulative Budget Request '!B124,0)</f>
        <v>0</v>
      </c>
      <c r="C125" s="847">
        <f>IF('Cumulative Budget Request '!L124='Member C'!$L$1,'Cumulative Budget Request '!C124,0)</f>
        <v>0</v>
      </c>
      <c r="D125" s="74" t="s">
        <v>29</v>
      </c>
      <c r="E125" s="184">
        <f>ROUND($S$157*$E$121,0)</f>
        <v>0</v>
      </c>
      <c r="F125" s="184">
        <f>ROUND($S$157*$F$121,0)</f>
        <v>0</v>
      </c>
      <c r="G125" s="184">
        <f>ROUND($S$157*$G$121,0)</f>
        <v>0</v>
      </c>
      <c r="H125" s="184">
        <f>ROUND($S$157*$H$121,0)</f>
        <v>0</v>
      </c>
      <c r="I125" s="184">
        <f>ROUND($S$157*$I$121,0)</f>
        <v>0</v>
      </c>
      <c r="J125" s="181">
        <f>SUM(E125:I125)</f>
        <v>0</v>
      </c>
      <c r="M125" s="231"/>
      <c r="N125" s="63"/>
      <c r="O125" s="227">
        <f>IF('Cumulative Budget Request '!L124='Member C'!$L$1,'Cumulative Budget Request '!O124,0)</f>
        <v>0</v>
      </c>
      <c r="P125" s="228">
        <f>IF('Cumulative Budget Request '!L124='Member C'!$L$1,'Cumulative Budget Request '!P124,0)</f>
        <v>0</v>
      </c>
      <c r="Q125" s="76">
        <f>IF('Cumulative Budget Request '!L124='Member C'!$L$1,'Cumulative Budget Request '!Q124,0)</f>
        <v>0</v>
      </c>
      <c r="R125" s="227">
        <f>IF('Cumulative Budget Request '!L124='Member C'!$L$1,'Cumulative Budget Request '!R124,0)</f>
        <v>0</v>
      </c>
      <c r="S125" s="76"/>
      <c r="T125" s="74"/>
      <c r="U125" s="369"/>
      <c r="V125" s="369"/>
      <c r="W125" s="369"/>
      <c r="X125" s="369"/>
      <c r="Y125" s="369"/>
      <c r="Z125" s="802"/>
      <c r="AA125" s="820"/>
      <c r="AB125" s="820"/>
      <c r="AC125" s="820"/>
      <c r="AD125" s="820"/>
      <c r="AE125" s="820"/>
      <c r="AF125" s="820"/>
      <c r="AG125" s="802"/>
      <c r="AH125" s="802"/>
      <c r="AI125" s="802"/>
      <c r="AJ125" s="802"/>
      <c r="AK125" s="802"/>
      <c r="AL125" s="802"/>
      <c r="AM125" s="802"/>
      <c r="AN125" s="802"/>
      <c r="AO125" s="802"/>
    </row>
    <row r="126" spans="1:41">
      <c r="A126" s="825"/>
      <c r="B126" s="847">
        <f>IF('Cumulative Budget Request '!L125='Member C'!$L$1,'Cumulative Budget Request '!B125,0)</f>
        <v>0</v>
      </c>
      <c r="C126" s="847">
        <f>IF('Cumulative Budget Request '!L125='Member C'!$L$1,'Cumulative Budget Request '!C125,0)</f>
        <v>0</v>
      </c>
      <c r="D126" s="77" t="s">
        <v>171</v>
      </c>
      <c r="E126" s="185">
        <f>SUM(E124:E125)</f>
        <v>0</v>
      </c>
      <c r="F126" s="185">
        <f t="shared" ref="F126:I126" si="49">SUM(F124:F125)</f>
        <v>0</v>
      </c>
      <c r="G126" s="185">
        <f t="shared" si="49"/>
        <v>0</v>
      </c>
      <c r="H126" s="185">
        <f t="shared" si="49"/>
        <v>0</v>
      </c>
      <c r="I126" s="185">
        <f t="shared" si="49"/>
        <v>0</v>
      </c>
      <c r="J126" s="186">
        <f>SUM(J124:J125)</f>
        <v>0</v>
      </c>
      <c r="M126" s="231"/>
      <c r="N126" s="63"/>
      <c r="O126" s="74"/>
      <c r="P126" s="232"/>
      <c r="Q126" s="76"/>
      <c r="R126" s="74"/>
      <c r="S126" s="76"/>
      <c r="T126" s="74"/>
      <c r="U126" s="371"/>
      <c r="V126" s="372"/>
      <c r="W126" s="370"/>
      <c r="X126" s="370"/>
      <c r="Y126" s="370"/>
      <c r="Z126" s="802"/>
      <c r="AA126" s="820"/>
      <c r="AB126" s="820"/>
      <c r="AC126" s="820"/>
      <c r="AD126" s="820"/>
      <c r="AE126" s="820"/>
      <c r="AF126" s="820"/>
      <c r="AG126" s="802"/>
      <c r="AH126" s="809"/>
      <c r="AI126" s="802"/>
      <c r="AJ126" s="802"/>
      <c r="AK126" s="802"/>
      <c r="AL126" s="802"/>
      <c r="AM126" s="802"/>
      <c r="AN126" s="802"/>
      <c r="AO126" s="802"/>
    </row>
    <row r="127" spans="1:41">
      <c r="A127" s="825"/>
      <c r="B127" s="93"/>
      <c r="C127" s="100"/>
      <c r="D127" s="74"/>
      <c r="E127" s="17"/>
      <c r="F127" s="17"/>
      <c r="G127" s="17"/>
      <c r="H127" s="17"/>
      <c r="I127" s="17"/>
      <c r="J127" s="26"/>
      <c r="M127" s="231"/>
      <c r="N127" s="63"/>
      <c r="O127" s="34"/>
      <c r="P127" s="63"/>
      <c r="Q127" s="34"/>
      <c r="R127" s="229"/>
      <c r="S127" s="34"/>
      <c r="T127" s="229"/>
      <c r="U127" s="373"/>
      <c r="V127" s="373"/>
      <c r="W127" s="373"/>
      <c r="X127" s="373"/>
      <c r="Y127" s="373"/>
      <c r="Z127" s="802"/>
      <c r="AA127" s="820"/>
      <c r="AB127" s="820"/>
      <c r="AC127" s="820"/>
      <c r="AD127" s="820"/>
      <c r="AE127" s="820"/>
      <c r="AF127" s="820"/>
      <c r="AG127" s="802"/>
      <c r="AH127" s="809"/>
      <c r="AI127" s="802"/>
      <c r="AJ127" s="802"/>
      <c r="AK127" s="802"/>
      <c r="AL127" s="802"/>
      <c r="AM127" s="802"/>
      <c r="AN127" s="802"/>
      <c r="AO127" s="802"/>
    </row>
    <row r="128" spans="1:41">
      <c r="A128" s="841">
        <f>IF('Cumulative Budget Request '!L127='Member C'!$L$1,'Cumulative Budget Request '!A127,0)</f>
        <v>0</v>
      </c>
      <c r="B128" s="816" t="s">
        <v>395</v>
      </c>
      <c r="C128" s="846" t="s">
        <v>396</v>
      </c>
      <c r="D128" s="34" t="s">
        <v>121</v>
      </c>
      <c r="E128" s="100">
        <f>ROUND($P128*$Q128*R128,6)</f>
        <v>0</v>
      </c>
      <c r="F128" s="100">
        <f>ROUND($P129*$Q129*R129,6)</f>
        <v>0</v>
      </c>
      <c r="G128" s="100">
        <f>ROUND($P130*$Q130*R130,6)</f>
        <v>0</v>
      </c>
      <c r="H128" s="100">
        <f>ROUND($P131*$Q131*R131,6)</f>
        <v>0</v>
      </c>
      <c r="I128" s="100">
        <f>ROUND($P132*$Q132*R132,6)</f>
        <v>0</v>
      </c>
      <c r="J128" s="26"/>
      <c r="M128" s="150">
        <f>IF('Cumulative Budget Request '!L127='Member C'!$L$1,'Cumulative Budget Request '!M127,0)</f>
        <v>0</v>
      </c>
      <c r="N128" s="230">
        <f>ROUND(M128/12,2)</f>
        <v>0</v>
      </c>
      <c r="O128" s="227">
        <f>IF('Cumulative Budget Request '!L127='Member C'!$L$1,'Cumulative Budget Request '!O127,0)</f>
        <v>0</v>
      </c>
      <c r="P128" s="228">
        <f>IF('Cumulative Budget Request '!L127='Member C'!$L$1,'Cumulative Budget Request '!P127,0)</f>
        <v>0</v>
      </c>
      <c r="Q128" s="76">
        <f>IF('Cumulative Budget Request '!L127='Member C'!$L$1,'Cumulative Budget Request '!Q127,0)</f>
        <v>0</v>
      </c>
      <c r="R128" s="227">
        <f>IF('Cumulative Budget Request '!L127='Member C'!$L$1,'Cumulative Budget Request '!R127,0)</f>
        <v>0</v>
      </c>
      <c r="S128" s="76"/>
      <c r="T128" s="74"/>
      <c r="U128" s="369">
        <f>IFERROR((E131+E132)/E130,0)</f>
        <v>0</v>
      </c>
      <c r="V128" s="369">
        <f t="shared" ref="V128:Y128" si="50">IFERROR((F131+F132)/F130,0)</f>
        <v>0</v>
      </c>
      <c r="W128" s="369">
        <f t="shared" si="50"/>
        <v>0</v>
      </c>
      <c r="X128" s="369">
        <f t="shared" si="50"/>
        <v>0</v>
      </c>
      <c r="Y128" s="369">
        <f t="shared" si="50"/>
        <v>0</v>
      </c>
      <c r="Z128" s="819"/>
      <c r="AA128" s="820"/>
      <c r="AB128" s="820"/>
      <c r="AC128" s="820"/>
      <c r="AD128" s="820"/>
      <c r="AE128" s="820"/>
      <c r="AF128" s="820"/>
      <c r="AG128" s="802"/>
      <c r="AH128" s="810"/>
      <c r="AI128" s="811"/>
      <c r="AJ128" s="812"/>
      <c r="AK128" s="812"/>
      <c r="AL128" s="812"/>
      <c r="AM128" s="812"/>
      <c r="AN128" s="812"/>
      <c r="AO128" s="812"/>
    </row>
    <row r="129" spans="1:41">
      <c r="A129" s="842"/>
      <c r="B129" s="847">
        <f>IF('Cumulative Budget Request '!L128='Member C'!$L$1,'Cumulative Budget Request '!B128,0)</f>
        <v>0</v>
      </c>
      <c r="C129" s="847">
        <f>IF('Cumulative Budget Request '!L128='Member C'!$L$1,'Cumulative Budget Request '!C128,0)</f>
        <v>0</v>
      </c>
      <c r="D129" s="34" t="s">
        <v>172</v>
      </c>
      <c r="E129" s="22">
        <f>R128</f>
        <v>0</v>
      </c>
      <c r="F129" s="22">
        <f>R129</f>
        <v>0</v>
      </c>
      <c r="G129" s="22">
        <f>R130</f>
        <v>0</v>
      </c>
      <c r="H129" s="22">
        <f>T131</f>
        <v>0</v>
      </c>
      <c r="I129" s="22">
        <f>T132</f>
        <v>0</v>
      </c>
      <c r="J129" s="26"/>
      <c r="M129" s="231"/>
      <c r="N129" s="230"/>
      <c r="O129" s="227">
        <f>IF('Cumulative Budget Request '!L128='Member C'!$L$1,'Cumulative Budget Request '!O128,0)</f>
        <v>0</v>
      </c>
      <c r="P129" s="228">
        <f>IF('Cumulative Budget Request '!L128='Member C'!$L$1,'Cumulative Budget Request '!P128,0)</f>
        <v>0</v>
      </c>
      <c r="Q129" s="76">
        <f>IF('Cumulative Budget Request '!L128='Member C'!$L$1,'Cumulative Budget Request '!Q128,0)</f>
        <v>0</v>
      </c>
      <c r="R129" s="227">
        <f>IF('Cumulative Budget Request '!L128='Member C'!$L$1,'Cumulative Budget Request '!R128,0)</f>
        <v>0</v>
      </c>
      <c r="S129" s="76"/>
      <c r="T129" s="74"/>
      <c r="U129" s="369"/>
      <c r="V129" s="369"/>
      <c r="W129" s="369"/>
      <c r="X129" s="369"/>
      <c r="Y129" s="369"/>
      <c r="Z129" s="819"/>
      <c r="AA129" s="820"/>
      <c r="AB129" s="820"/>
      <c r="AC129" s="820"/>
      <c r="AD129" s="820"/>
      <c r="AE129" s="820"/>
      <c r="AF129" s="820"/>
      <c r="AG129" s="802"/>
      <c r="AH129" s="848"/>
      <c r="AI129" s="811"/>
      <c r="AJ129" s="812"/>
      <c r="AK129" s="812"/>
      <c r="AL129" s="812"/>
      <c r="AM129" s="812"/>
      <c r="AN129" s="812"/>
      <c r="AO129" s="812"/>
    </row>
    <row r="130" spans="1:41">
      <c r="A130" s="825"/>
      <c r="B130" s="847">
        <f>IF('Cumulative Budget Request '!L129='Member C'!$L$1,'Cumulative Budget Request '!B129,0)</f>
        <v>0</v>
      </c>
      <c r="C130" s="847">
        <f>IF('Cumulative Budget Request '!L129='Member C'!$L$1,'Cumulative Budget Request '!C129,0)</f>
        <v>0</v>
      </c>
      <c r="D130" s="74" t="s">
        <v>15</v>
      </c>
      <c r="E130" s="57">
        <f>ROUND(N128*E128*O128,0)</f>
        <v>0</v>
      </c>
      <c r="F130" s="57">
        <f>ROUND(N128*F128*O128*O129,0)</f>
        <v>0</v>
      </c>
      <c r="G130" s="57">
        <f>ROUND(N128*G128*O128*O129*O130,0)</f>
        <v>0</v>
      </c>
      <c r="H130" s="57">
        <f>ROUND(N128*H128*O128*O129*O130*O131,0)</f>
        <v>0</v>
      </c>
      <c r="I130" s="57">
        <f>ROUND(N128*I128*O128*O129*O130*O131*O132,0)</f>
        <v>0</v>
      </c>
      <c r="J130" s="172">
        <f>SUM(E130:I130)</f>
        <v>0</v>
      </c>
      <c r="M130" s="231"/>
      <c r="N130" s="63"/>
      <c r="O130" s="227">
        <f>IF('Cumulative Budget Request '!L129='Member C'!$L$1,'Cumulative Budget Request '!O129,0)</f>
        <v>0</v>
      </c>
      <c r="P130" s="228">
        <f>IF('Cumulative Budget Request '!L129='Member C'!$L$1,'Cumulative Budget Request '!P129,0)</f>
        <v>0</v>
      </c>
      <c r="Q130" s="76">
        <f>IF('Cumulative Budget Request '!L129='Member C'!$L$1,'Cumulative Budget Request '!Q129,0)</f>
        <v>0</v>
      </c>
      <c r="R130" s="227">
        <f>IF('Cumulative Budget Request '!L129='Member C'!$L$1,'Cumulative Budget Request '!R129,0)</f>
        <v>0</v>
      </c>
      <c r="S130" s="76"/>
      <c r="T130" s="74"/>
      <c r="U130" s="369"/>
      <c r="V130" s="369"/>
      <c r="W130" s="369"/>
      <c r="X130" s="369"/>
      <c r="Y130" s="369"/>
      <c r="Z130" s="802"/>
      <c r="AA130" s="820"/>
      <c r="AB130" s="820"/>
      <c r="AC130" s="820"/>
      <c r="AD130" s="820"/>
      <c r="AE130" s="820"/>
      <c r="AF130" s="820"/>
      <c r="AG130" s="802"/>
      <c r="AH130" s="848"/>
      <c r="AI130" s="811"/>
      <c r="AJ130" s="812"/>
      <c r="AK130" s="812"/>
      <c r="AL130" s="812"/>
      <c r="AM130" s="812"/>
      <c r="AN130" s="812"/>
      <c r="AO130" s="812"/>
    </row>
    <row r="131" spans="1:41">
      <c r="A131" s="825"/>
      <c r="B131" s="847">
        <f>IF('Cumulative Budget Request '!L130='Member C'!$L$1,'Cumulative Budget Request '!B130,0)</f>
        <v>0</v>
      </c>
      <c r="C131" s="847">
        <f>IF('Cumulative Budget Request '!L130='Member C'!$L$1,'Cumulative Budget Request '!C130,0)</f>
        <v>0</v>
      </c>
      <c r="D131" s="74" t="s">
        <v>30</v>
      </c>
      <c r="E131" s="57">
        <f>ROUND(E130*$S$156,0)</f>
        <v>0</v>
      </c>
      <c r="F131" s="57">
        <f>ROUND(F130*$S$156,0)</f>
        <v>0</v>
      </c>
      <c r="G131" s="57">
        <f>ROUND(G130*$S$156,0)</f>
        <v>0</v>
      </c>
      <c r="H131" s="57">
        <f>ROUND(H130*$S$156,0)</f>
        <v>0</v>
      </c>
      <c r="I131" s="57">
        <f>ROUND(I130*$S$156,0)</f>
        <v>0</v>
      </c>
      <c r="J131" s="172">
        <f>SUM(E131:I131)</f>
        <v>0</v>
      </c>
      <c r="M131" s="231"/>
      <c r="N131" s="63"/>
      <c r="O131" s="227">
        <f>IF('Cumulative Budget Request '!L130='Member C'!$L$1,'Cumulative Budget Request '!O130,0)</f>
        <v>0</v>
      </c>
      <c r="P131" s="228">
        <f>IF('Cumulative Budget Request '!L130='Member C'!$L$1,'Cumulative Budget Request '!P130,0)</f>
        <v>0</v>
      </c>
      <c r="Q131" s="76">
        <f>IF('Cumulative Budget Request '!L130='Member C'!$L$1,'Cumulative Budget Request '!Q130,0)</f>
        <v>0</v>
      </c>
      <c r="R131" s="227">
        <f>IF('Cumulative Budget Request '!L130='Member C'!$L$1,'Cumulative Budget Request '!R130,0)</f>
        <v>0</v>
      </c>
      <c r="S131" s="76"/>
      <c r="T131" s="74"/>
      <c r="U131" s="369"/>
      <c r="V131" s="369"/>
      <c r="W131" s="369"/>
      <c r="X131" s="369"/>
      <c r="Y131" s="369"/>
      <c r="Z131" s="802"/>
      <c r="AA131" s="820"/>
      <c r="AB131" s="820"/>
      <c r="AC131" s="820"/>
      <c r="AD131" s="820"/>
      <c r="AE131" s="820"/>
      <c r="AF131" s="820"/>
      <c r="AG131" s="802"/>
      <c r="AH131" s="848"/>
      <c r="AI131" s="811"/>
      <c r="AJ131" s="812"/>
      <c r="AK131" s="812"/>
      <c r="AL131" s="812"/>
      <c r="AM131" s="812"/>
      <c r="AN131" s="812"/>
      <c r="AO131" s="812"/>
    </row>
    <row r="132" spans="1:41" ht="15">
      <c r="A132" s="825"/>
      <c r="B132" s="847">
        <f>IF('Cumulative Budget Request '!L131='Member C'!$L$1,'Cumulative Budget Request '!B131,0)</f>
        <v>0</v>
      </c>
      <c r="C132" s="847">
        <f>IF('Cumulative Budget Request '!L131='Member C'!$L$1,'Cumulative Budget Request '!C131,0)</f>
        <v>0</v>
      </c>
      <c r="D132" s="74" t="s">
        <v>29</v>
      </c>
      <c r="E132" s="184">
        <f>ROUND($S$157*E128,0)</f>
        <v>0</v>
      </c>
      <c r="F132" s="184">
        <f>ROUND($S$157*F128,0)</f>
        <v>0</v>
      </c>
      <c r="G132" s="184">
        <f>ROUND($S$157*G128,0)</f>
        <v>0</v>
      </c>
      <c r="H132" s="184">
        <f>ROUND($S$157*H128,0)</f>
        <v>0</v>
      </c>
      <c r="I132" s="184">
        <f>ROUND($S$157*I128,0)</f>
        <v>0</v>
      </c>
      <c r="J132" s="181">
        <f>SUM(E132:I132)</f>
        <v>0</v>
      </c>
      <c r="M132" s="231"/>
      <c r="N132" s="63"/>
      <c r="O132" s="227">
        <f>IF('Cumulative Budget Request '!L131='Member C'!$L$1,'Cumulative Budget Request '!O131,0)</f>
        <v>0</v>
      </c>
      <c r="P132" s="228">
        <f>IF('Cumulative Budget Request '!L131='Member C'!$L$1,'Cumulative Budget Request '!P131,0)</f>
        <v>0</v>
      </c>
      <c r="Q132" s="76">
        <f>IF('Cumulative Budget Request '!L131='Member C'!$L$1,'Cumulative Budget Request '!Q131,0)</f>
        <v>0</v>
      </c>
      <c r="R132" s="227">
        <f>IF('Cumulative Budget Request '!L131='Member C'!$L$1,'Cumulative Budget Request '!R131,0)</f>
        <v>0</v>
      </c>
      <c r="S132" s="76"/>
      <c r="T132" s="74"/>
      <c r="U132" s="369"/>
      <c r="V132" s="369"/>
      <c r="W132" s="369"/>
      <c r="X132" s="369"/>
      <c r="Y132" s="369"/>
      <c r="Z132" s="802"/>
      <c r="AA132" s="820"/>
      <c r="AB132" s="820"/>
      <c r="AC132" s="820"/>
      <c r="AD132" s="820"/>
      <c r="AE132" s="820"/>
      <c r="AF132" s="820"/>
      <c r="AG132" s="802"/>
      <c r="AH132" s="848"/>
      <c r="AI132" s="811"/>
      <c r="AJ132" s="812"/>
      <c r="AK132" s="812"/>
      <c r="AL132" s="812"/>
      <c r="AM132" s="812"/>
      <c r="AN132" s="812"/>
      <c r="AO132" s="812"/>
    </row>
    <row r="133" spans="1:41">
      <c r="A133" s="825"/>
      <c r="B133" s="847">
        <f>IF('Cumulative Budget Request '!L132='Member C'!$L$1,'Cumulative Budget Request '!B132,0)</f>
        <v>0</v>
      </c>
      <c r="C133" s="847">
        <f>IF('Cumulative Budget Request '!L132='Member C'!$L$1,'Cumulative Budget Request '!C132,0)</f>
        <v>0</v>
      </c>
      <c r="D133" s="77" t="s">
        <v>171</v>
      </c>
      <c r="E133" s="185">
        <f>SUM(E131:E132)</f>
        <v>0</v>
      </c>
      <c r="F133" s="185">
        <f t="shared" ref="F133:I133" si="51">SUM(F131:F132)</f>
        <v>0</v>
      </c>
      <c r="G133" s="185">
        <f t="shared" si="51"/>
        <v>0</v>
      </c>
      <c r="H133" s="185">
        <f t="shared" si="51"/>
        <v>0</v>
      </c>
      <c r="I133" s="185">
        <f t="shared" si="51"/>
        <v>0</v>
      </c>
      <c r="J133" s="186">
        <f>SUM(J131:J132)</f>
        <v>0</v>
      </c>
      <c r="M133" s="231"/>
      <c r="N133" s="63"/>
      <c r="O133" s="74"/>
      <c r="P133" s="232"/>
      <c r="Q133" s="76"/>
      <c r="R133" s="74"/>
      <c r="S133" s="76"/>
      <c r="T133" s="74"/>
      <c r="U133" s="371"/>
      <c r="V133" s="372"/>
      <c r="W133" s="370"/>
      <c r="X133" s="370"/>
      <c r="Y133" s="370"/>
      <c r="Z133" s="802"/>
      <c r="AA133" s="820"/>
      <c r="AB133" s="820"/>
      <c r="AC133" s="820"/>
      <c r="AD133" s="820"/>
      <c r="AE133" s="820"/>
      <c r="AF133" s="820"/>
      <c r="AG133" s="802"/>
      <c r="AH133" s="848"/>
      <c r="AI133" s="811"/>
      <c r="AJ133" s="812"/>
      <c r="AK133" s="812"/>
      <c r="AL133" s="812"/>
      <c r="AM133" s="812"/>
      <c r="AN133" s="812"/>
      <c r="AO133" s="812"/>
    </row>
    <row r="134" spans="1:41">
      <c r="A134" s="825"/>
      <c r="B134" s="847">
        <f>IF('Cumulative Budget Request '!L133='Member C'!$L$1,'Cumulative Budget Request '!B133,0)</f>
        <v>0</v>
      </c>
      <c r="C134" s="847">
        <f>IF('Cumulative Budget Request '!L133='Member C'!$L$1,'Cumulative Budget Request '!C133,0)</f>
        <v>0</v>
      </c>
      <c r="D134" s="74"/>
      <c r="E134" s="17"/>
      <c r="F134" s="17"/>
      <c r="G134" s="17"/>
      <c r="H134" s="17"/>
      <c r="I134" s="17"/>
      <c r="J134" s="26"/>
      <c r="M134" s="231"/>
      <c r="N134" s="63"/>
      <c r="O134" s="34"/>
      <c r="P134" s="63"/>
      <c r="Q134" s="34"/>
      <c r="R134" s="229"/>
      <c r="S134" s="34"/>
      <c r="T134" s="229"/>
      <c r="U134" s="373"/>
      <c r="V134" s="373"/>
      <c r="W134" s="373"/>
      <c r="X134" s="373"/>
      <c r="Y134" s="373"/>
      <c r="Z134" s="802"/>
      <c r="AA134" s="820"/>
      <c r="AB134" s="820"/>
      <c r="AC134" s="820"/>
      <c r="AD134" s="820"/>
      <c r="AE134" s="820"/>
      <c r="AF134" s="820"/>
      <c r="AG134" s="802"/>
      <c r="AH134" s="848"/>
      <c r="AI134" s="811"/>
      <c r="AJ134" s="812"/>
      <c r="AK134" s="812"/>
      <c r="AL134" s="812"/>
      <c r="AM134" s="812"/>
      <c r="AN134" s="812"/>
      <c r="AO134" s="812"/>
    </row>
    <row r="135" spans="1:41">
      <c r="A135" s="841">
        <f>IF('Cumulative Budget Request '!L135='Member C'!$L$1,'Cumulative Budget Request '!A135,0)</f>
        <v>0</v>
      </c>
      <c r="B135" s="816" t="s">
        <v>395</v>
      </c>
      <c r="C135" s="846" t="s">
        <v>396</v>
      </c>
      <c r="D135" s="34" t="s">
        <v>121</v>
      </c>
      <c r="E135" s="100">
        <f>ROUND($P135*$Q135*R135,6)</f>
        <v>0</v>
      </c>
      <c r="F135" s="100">
        <f>ROUND($P136*$Q136*R136,6)</f>
        <v>0</v>
      </c>
      <c r="G135" s="100">
        <f>ROUND($P137*$Q137*R137,6)</f>
        <v>0</v>
      </c>
      <c r="H135" s="100">
        <f>ROUND($P138*$Q138*R138,6)</f>
        <v>0</v>
      </c>
      <c r="I135" s="100">
        <f>ROUND($P139*$Q139*R139,6)</f>
        <v>0</v>
      </c>
      <c r="J135" s="26"/>
      <c r="M135" s="150">
        <f>IF('Cumulative Budget Request '!L135='Member C'!$L$1,'Cumulative Budget Request '!M135,0)</f>
        <v>0</v>
      </c>
      <c r="N135" s="230">
        <f>ROUND(M135/12,2)</f>
        <v>0</v>
      </c>
      <c r="O135" s="227">
        <f>IF('Cumulative Budget Request '!L135='Member C'!$L$1,'Cumulative Budget Request '!O135,0)</f>
        <v>0</v>
      </c>
      <c r="P135" s="228">
        <f>IF('Cumulative Budget Request '!L135='Member C'!$L$1,'Cumulative Budget Request '!P135,0)</f>
        <v>0</v>
      </c>
      <c r="Q135" s="76">
        <f>IF('Cumulative Budget Request '!L135='Member C'!$L$1,'Cumulative Budget Request '!Q135,0)</f>
        <v>0</v>
      </c>
      <c r="R135" s="227">
        <f>IF('Cumulative Budget Request '!L135='Member C'!$L$1,'Cumulative Budget Request '!R135,0)</f>
        <v>0</v>
      </c>
      <c r="S135" s="76"/>
      <c r="T135" s="74"/>
      <c r="U135" s="369">
        <f>IFERROR((E138+E139)/E137,0)</f>
        <v>0</v>
      </c>
      <c r="V135" s="369">
        <f t="shared" ref="V135:Y135" si="52">IFERROR((F138+F139)/F137,0)</f>
        <v>0</v>
      </c>
      <c r="W135" s="369">
        <f t="shared" si="52"/>
        <v>0</v>
      </c>
      <c r="X135" s="369">
        <f t="shared" si="52"/>
        <v>0</v>
      </c>
      <c r="Y135" s="369">
        <f t="shared" si="52"/>
        <v>0</v>
      </c>
      <c r="Z135" s="819"/>
      <c r="AA135" s="820"/>
      <c r="AB135" s="820"/>
      <c r="AC135" s="820"/>
      <c r="AD135" s="820"/>
      <c r="AE135" s="820"/>
      <c r="AF135" s="820"/>
      <c r="AG135" s="802"/>
      <c r="AH135" s="810"/>
      <c r="AI135" s="811"/>
      <c r="AJ135" s="812"/>
      <c r="AK135" s="812"/>
      <c r="AL135" s="812"/>
      <c r="AM135" s="812"/>
      <c r="AN135" s="812"/>
      <c r="AO135" s="812"/>
    </row>
    <row r="136" spans="1:41">
      <c r="A136" s="842"/>
      <c r="B136" s="847">
        <f>IF('Cumulative Budget Request '!L136='Member C'!$L$1,'Cumulative Budget Request '!B136,0)</f>
        <v>0</v>
      </c>
      <c r="C136" s="847">
        <f>IF('Cumulative Budget Request '!L136='Member C'!$L$1,'Cumulative Budget Request '!C136,0)</f>
        <v>0</v>
      </c>
      <c r="D136" s="34" t="s">
        <v>172</v>
      </c>
      <c r="E136" s="22">
        <f>R135</f>
        <v>0</v>
      </c>
      <c r="F136" s="22">
        <f>R136</f>
        <v>0</v>
      </c>
      <c r="G136" s="22">
        <f>R137</f>
        <v>0</v>
      </c>
      <c r="H136" s="22">
        <f>T138</f>
        <v>0</v>
      </c>
      <c r="I136" s="22">
        <f>T139</f>
        <v>0</v>
      </c>
      <c r="J136" s="26"/>
      <c r="M136" s="231"/>
      <c r="N136" s="230"/>
      <c r="O136" s="227">
        <f>IF('Cumulative Budget Request '!L136='Member C'!$L$1,'Cumulative Budget Request '!O136,0)</f>
        <v>0</v>
      </c>
      <c r="P136" s="228">
        <f>IF('Cumulative Budget Request '!L136='Member C'!$L$1,'Cumulative Budget Request '!P136,0)</f>
        <v>0</v>
      </c>
      <c r="Q136" s="76">
        <f>IF('Cumulative Budget Request '!L136='Member C'!$L$1,'Cumulative Budget Request '!Q136,0)</f>
        <v>0</v>
      </c>
      <c r="R136" s="227">
        <f>IF('Cumulative Budget Request '!L136='Member C'!$L$1,'Cumulative Budget Request '!R136,0)</f>
        <v>0</v>
      </c>
      <c r="S136" s="76"/>
      <c r="T136" s="74"/>
      <c r="U136" s="369"/>
      <c r="V136" s="369"/>
      <c r="W136" s="369"/>
      <c r="X136" s="369"/>
      <c r="Y136" s="369"/>
      <c r="Z136" s="819"/>
      <c r="AA136" s="820"/>
      <c r="AB136" s="820"/>
      <c r="AC136" s="820"/>
      <c r="AD136" s="820"/>
      <c r="AE136" s="820"/>
      <c r="AF136" s="820"/>
      <c r="AG136" s="802"/>
      <c r="AH136" s="810"/>
      <c r="AI136" s="811"/>
      <c r="AJ136" s="812"/>
      <c r="AK136" s="812"/>
      <c r="AL136" s="812"/>
      <c r="AM136" s="812"/>
      <c r="AN136" s="812"/>
      <c r="AO136" s="812"/>
    </row>
    <row r="137" spans="1:41">
      <c r="A137" s="825"/>
      <c r="B137" s="847">
        <f>IF('Cumulative Budget Request '!L137='Member C'!$L$1,'Cumulative Budget Request '!B137,0)</f>
        <v>0</v>
      </c>
      <c r="C137" s="847">
        <f>IF('Cumulative Budget Request '!L137='Member C'!$L$1,'Cumulative Budget Request '!C137,0)</f>
        <v>0</v>
      </c>
      <c r="D137" s="74" t="s">
        <v>15</v>
      </c>
      <c r="E137" s="57">
        <f>ROUND(N135*E135*O135,0)</f>
        <v>0</v>
      </c>
      <c r="F137" s="57">
        <f>ROUND(N135*F135*O135*O136,0)</f>
        <v>0</v>
      </c>
      <c r="G137" s="57">
        <f>ROUND(N135*G135*O135*O136*O137,0)</f>
        <v>0</v>
      </c>
      <c r="H137" s="57">
        <f>ROUND(N135*H135*O135*O136*O137*O138,0)</f>
        <v>0</v>
      </c>
      <c r="I137" s="57">
        <f>ROUND(N135*I135*O135*O136*O137*O138*O139,0)</f>
        <v>0</v>
      </c>
      <c r="J137" s="172">
        <f>SUM(E137:I137)</f>
        <v>0</v>
      </c>
      <c r="M137" s="231"/>
      <c r="N137" s="63"/>
      <c r="O137" s="227">
        <f>IF('Cumulative Budget Request '!L137='Member C'!$L$1,'Cumulative Budget Request '!O137,0)</f>
        <v>0</v>
      </c>
      <c r="P137" s="228">
        <f>IF('Cumulative Budget Request '!L137='Member C'!$L$1,'Cumulative Budget Request '!P137,0)</f>
        <v>0</v>
      </c>
      <c r="Q137" s="76">
        <f>IF('Cumulative Budget Request '!L137='Member C'!$L$1,'Cumulative Budget Request '!Q137,0)</f>
        <v>0</v>
      </c>
      <c r="R137" s="227">
        <f>IF('Cumulative Budget Request '!L137='Member C'!$L$1,'Cumulative Budget Request '!R137,0)</f>
        <v>0</v>
      </c>
      <c r="S137" s="76"/>
      <c r="T137" s="74"/>
      <c r="U137" s="369"/>
      <c r="V137" s="369"/>
      <c r="W137" s="369"/>
      <c r="X137" s="369"/>
      <c r="Y137" s="369"/>
      <c r="Z137" s="802"/>
      <c r="AA137" s="820"/>
      <c r="AB137" s="820"/>
      <c r="AC137" s="820"/>
      <c r="AD137" s="820"/>
      <c r="AE137" s="820"/>
      <c r="AF137" s="820"/>
      <c r="AG137" s="802"/>
      <c r="AH137" s="810"/>
      <c r="AI137" s="811"/>
      <c r="AJ137" s="812"/>
      <c r="AK137" s="812"/>
      <c r="AL137" s="812"/>
      <c r="AM137" s="812"/>
      <c r="AN137" s="812"/>
      <c r="AO137" s="812"/>
    </row>
    <row r="138" spans="1:41">
      <c r="A138" s="825"/>
      <c r="B138" s="847">
        <f>IF('Cumulative Budget Request '!L138='Member C'!$L$1,'Cumulative Budget Request '!B138,0)</f>
        <v>0</v>
      </c>
      <c r="C138" s="847">
        <f>IF('Cumulative Budget Request '!L138='Member C'!$L$1,'Cumulative Budget Request '!C138,0)</f>
        <v>0</v>
      </c>
      <c r="D138" s="74" t="s">
        <v>30</v>
      </c>
      <c r="E138" s="57">
        <f>ROUND(E137*$S$156,0)</f>
        <v>0</v>
      </c>
      <c r="F138" s="57">
        <f>ROUND(F137*$S$156,0)</f>
        <v>0</v>
      </c>
      <c r="G138" s="57">
        <f>ROUND(G137*$S$156,0)</f>
        <v>0</v>
      </c>
      <c r="H138" s="57">
        <f>ROUND(H137*$S$156,0)</f>
        <v>0</v>
      </c>
      <c r="I138" s="57">
        <f>ROUND(I137*$S$156,0)</f>
        <v>0</v>
      </c>
      <c r="J138" s="172">
        <f>SUM(E138:I138)</f>
        <v>0</v>
      </c>
      <c r="M138" s="231"/>
      <c r="N138" s="63"/>
      <c r="O138" s="227">
        <f>IF('Cumulative Budget Request '!L138='Member C'!$L$1,'Cumulative Budget Request '!O138,0)</f>
        <v>0</v>
      </c>
      <c r="P138" s="228">
        <f>IF('Cumulative Budget Request '!L138='Member C'!$L$1,'Cumulative Budget Request '!P138,0)</f>
        <v>0</v>
      </c>
      <c r="Q138" s="76">
        <f>IF('Cumulative Budget Request '!L138='Member C'!$L$1,'Cumulative Budget Request '!Q138,0)</f>
        <v>0</v>
      </c>
      <c r="R138" s="227">
        <f>IF('Cumulative Budget Request '!L138='Member C'!$L$1,'Cumulative Budget Request '!R138,0)</f>
        <v>0</v>
      </c>
      <c r="S138" s="76"/>
      <c r="T138" s="74"/>
      <c r="U138" s="369"/>
      <c r="V138" s="369"/>
      <c r="W138" s="369"/>
      <c r="X138" s="369"/>
      <c r="Y138" s="369"/>
      <c r="Z138" s="802"/>
      <c r="AA138" s="820"/>
      <c r="AB138" s="820"/>
      <c r="AC138" s="820"/>
      <c r="AD138" s="820"/>
      <c r="AE138" s="820"/>
      <c r="AF138" s="820"/>
      <c r="AG138" s="802"/>
      <c r="AH138" s="810"/>
      <c r="AI138" s="811"/>
      <c r="AJ138" s="812"/>
      <c r="AK138" s="812"/>
      <c r="AL138" s="812"/>
      <c r="AM138" s="812"/>
      <c r="AN138" s="812"/>
      <c r="AO138" s="812"/>
    </row>
    <row r="139" spans="1:41" ht="15">
      <c r="A139" s="825"/>
      <c r="B139" s="847">
        <f>IF('Cumulative Budget Request '!L139='Member C'!$L$1,'Cumulative Budget Request '!B139,0)</f>
        <v>0</v>
      </c>
      <c r="C139" s="847">
        <f>IF('Cumulative Budget Request '!L139='Member C'!$L$1,'Cumulative Budget Request '!C139,0)</f>
        <v>0</v>
      </c>
      <c r="D139" s="74" t="s">
        <v>29</v>
      </c>
      <c r="E139" s="184">
        <f>ROUND($S$157*E135,0)</f>
        <v>0</v>
      </c>
      <c r="F139" s="184">
        <f>ROUND($S$157*F135,0)</f>
        <v>0</v>
      </c>
      <c r="G139" s="184">
        <f>ROUND($S$157*G135,0)</f>
        <v>0</v>
      </c>
      <c r="H139" s="184">
        <f>ROUND($S$157*H135,0)</f>
        <v>0</v>
      </c>
      <c r="I139" s="184">
        <f>ROUND($S$157*I135,0)</f>
        <v>0</v>
      </c>
      <c r="J139" s="181">
        <f>SUM(E139:I139)</f>
        <v>0</v>
      </c>
      <c r="M139" s="231"/>
      <c r="N139" s="63"/>
      <c r="O139" s="227">
        <f>IF('Cumulative Budget Request '!L139='Member C'!$L$1,'Cumulative Budget Request '!O139,0)</f>
        <v>0</v>
      </c>
      <c r="P139" s="228">
        <f>IF('Cumulative Budget Request '!L139='Member C'!$L$1,'Cumulative Budget Request '!P139,0)</f>
        <v>0</v>
      </c>
      <c r="Q139" s="76">
        <f>IF('Cumulative Budget Request '!L139='Member C'!$L$1,'Cumulative Budget Request '!Q139,0)</f>
        <v>0</v>
      </c>
      <c r="R139" s="227">
        <f>IF('Cumulative Budget Request '!L139='Member C'!$L$1,'Cumulative Budget Request '!R139,0)</f>
        <v>0</v>
      </c>
      <c r="S139" s="76"/>
      <c r="T139" s="74"/>
      <c r="U139" s="369"/>
      <c r="V139" s="369"/>
      <c r="W139" s="369"/>
      <c r="X139" s="369"/>
      <c r="Y139" s="369"/>
      <c r="Z139" s="802"/>
      <c r="AA139" s="820"/>
      <c r="AB139" s="820"/>
      <c r="AC139" s="820"/>
      <c r="AD139" s="820"/>
      <c r="AE139" s="820"/>
      <c r="AF139" s="820"/>
      <c r="AG139" s="802"/>
      <c r="AH139" s="810"/>
      <c r="AI139" s="811"/>
      <c r="AJ139" s="812"/>
      <c r="AK139" s="812"/>
      <c r="AL139" s="812"/>
      <c r="AM139" s="812"/>
      <c r="AN139" s="812"/>
      <c r="AO139" s="812"/>
    </row>
    <row r="140" spans="1:41">
      <c r="A140" s="825"/>
      <c r="B140" s="847">
        <f>IF('Cumulative Budget Request '!L140='Member C'!$L$1,'Cumulative Budget Request '!B140,0)</f>
        <v>0</v>
      </c>
      <c r="C140" s="847">
        <f>IF('Cumulative Budget Request '!L140='Member C'!$L$1,'Cumulative Budget Request '!C140,0)</f>
        <v>0</v>
      </c>
      <c r="D140" s="77" t="s">
        <v>171</v>
      </c>
      <c r="E140" s="185">
        <f>SUM(E138:E139)</f>
        <v>0</v>
      </c>
      <c r="F140" s="185">
        <f t="shared" ref="F140:I140" si="53">SUM(F138:F139)</f>
        <v>0</v>
      </c>
      <c r="G140" s="185">
        <f t="shared" si="53"/>
        <v>0</v>
      </c>
      <c r="H140" s="185">
        <f t="shared" si="53"/>
        <v>0</v>
      </c>
      <c r="I140" s="185">
        <f t="shared" si="53"/>
        <v>0</v>
      </c>
      <c r="J140" s="186">
        <f>SUM(J138:J139)</f>
        <v>0</v>
      </c>
      <c r="M140" s="231"/>
      <c r="N140" s="63"/>
      <c r="O140" s="74"/>
      <c r="P140" s="232"/>
      <c r="Q140" s="76"/>
      <c r="R140" s="74"/>
      <c r="S140" s="76"/>
      <c r="T140" s="74"/>
      <c r="U140" s="371"/>
      <c r="V140" s="372"/>
      <c r="W140" s="370"/>
      <c r="X140" s="370"/>
      <c r="Y140" s="370"/>
      <c r="Z140" s="802"/>
      <c r="AA140" s="820"/>
      <c r="AB140" s="820"/>
      <c r="AC140" s="820"/>
      <c r="AD140" s="820"/>
      <c r="AE140" s="820"/>
      <c r="AF140" s="820"/>
      <c r="AG140" s="802"/>
      <c r="AH140" s="810"/>
      <c r="AI140" s="811"/>
      <c r="AJ140" s="812"/>
      <c r="AK140" s="812"/>
      <c r="AL140" s="812"/>
      <c r="AM140" s="812"/>
      <c r="AN140" s="812"/>
      <c r="AO140" s="812"/>
    </row>
    <row r="141" spans="1:41">
      <c r="A141" s="825"/>
      <c r="B141" s="847">
        <f>IF('Cumulative Budget Request '!L140='Member C'!$L$1,'Cumulative Budget Request '!B140,0)</f>
        <v>0</v>
      </c>
      <c r="C141" s="847">
        <f>IF('Cumulative Budget Request '!L140='Member C'!$L$1,'Cumulative Budget Request '!C140,0)</f>
        <v>0</v>
      </c>
      <c r="D141" s="74"/>
      <c r="E141" s="21"/>
      <c r="F141" s="21"/>
      <c r="G141" s="21"/>
      <c r="H141" s="21"/>
      <c r="I141" s="21"/>
      <c r="J141" s="125"/>
      <c r="M141" s="231"/>
      <c r="N141" s="63"/>
      <c r="O141" s="34"/>
      <c r="P141" s="63"/>
      <c r="Q141" s="34"/>
      <c r="R141" s="229"/>
      <c r="S141" s="34"/>
      <c r="T141" s="229"/>
      <c r="U141" s="373"/>
      <c r="V141" s="373"/>
      <c r="W141" s="373"/>
      <c r="X141" s="373"/>
      <c r="Y141" s="373"/>
      <c r="Z141" s="802"/>
      <c r="AA141" s="820"/>
      <c r="AB141" s="820"/>
      <c r="AC141" s="820"/>
      <c r="AD141" s="820"/>
      <c r="AE141" s="820"/>
      <c r="AF141" s="820"/>
      <c r="AG141" s="802"/>
      <c r="AH141" s="810"/>
      <c r="AI141" s="811"/>
      <c r="AJ141" s="812"/>
      <c r="AK141" s="812"/>
      <c r="AL141" s="812"/>
      <c r="AM141" s="812"/>
      <c r="AN141" s="812"/>
      <c r="AO141" s="812"/>
    </row>
    <row r="142" spans="1:41">
      <c r="A142" s="841">
        <f>IF('Cumulative Budget Request '!L143='Member C'!$L$1,'Cumulative Budget Request '!A143,0)</f>
        <v>0</v>
      </c>
      <c r="B142" s="816" t="s">
        <v>395</v>
      </c>
      <c r="C142" s="846" t="s">
        <v>396</v>
      </c>
      <c r="D142" s="34" t="s">
        <v>121</v>
      </c>
      <c r="E142" s="100">
        <f>ROUND($P142*$Q142*R142,6)</f>
        <v>0</v>
      </c>
      <c r="F142" s="100">
        <f>ROUND($P143*$Q143*R143,6)</f>
        <v>0</v>
      </c>
      <c r="G142" s="100">
        <f>ROUND($P144*$Q144*R144,6)</f>
        <v>0</v>
      </c>
      <c r="H142" s="100">
        <f>ROUND($P145*$Q145*R145,6)</f>
        <v>0</v>
      </c>
      <c r="I142" s="100">
        <f>ROUND($P146*$Q146*R146,6)</f>
        <v>0</v>
      </c>
      <c r="J142" s="26"/>
      <c r="M142" s="150">
        <f>IF('Cumulative Budget Request '!L143='Member C'!$L$1,'Cumulative Budget Request '!M143,0)</f>
        <v>0</v>
      </c>
      <c r="N142" s="230">
        <f>ROUND(M142/12,2)</f>
        <v>0</v>
      </c>
      <c r="O142" s="227">
        <f>IF('Cumulative Budget Request '!L143='Member C'!$L$1,'Cumulative Budget Request '!O143,0)</f>
        <v>0</v>
      </c>
      <c r="P142" s="228">
        <f>IF('Cumulative Budget Request '!L143='Member C'!$L$1,'Cumulative Budget Request '!P143,0)</f>
        <v>0</v>
      </c>
      <c r="Q142" s="76">
        <f>IF('Cumulative Budget Request '!L143='Member C'!$L$1,'Cumulative Budget Request '!Q143,0)</f>
        <v>0</v>
      </c>
      <c r="R142" s="227">
        <f>IF('Cumulative Budget Request '!L143='Member C'!$L$1,'Cumulative Budget Request '!R143,0)</f>
        <v>0</v>
      </c>
      <c r="S142" s="76"/>
      <c r="T142" s="74"/>
      <c r="U142" s="369">
        <f>IFERROR((E145+E146)/E144,0)</f>
        <v>0</v>
      </c>
      <c r="V142" s="369">
        <f t="shared" ref="V142:Y142" si="54">IFERROR((F145+F146)/F144,0)</f>
        <v>0</v>
      </c>
      <c r="W142" s="369">
        <f t="shared" si="54"/>
        <v>0</v>
      </c>
      <c r="X142" s="369">
        <f t="shared" si="54"/>
        <v>0</v>
      </c>
      <c r="Y142" s="369">
        <f t="shared" si="54"/>
        <v>0</v>
      </c>
      <c r="Z142" s="819"/>
      <c r="AA142" s="820"/>
      <c r="AB142" s="820"/>
      <c r="AC142" s="820"/>
      <c r="AD142" s="820"/>
      <c r="AE142" s="820"/>
      <c r="AF142" s="820"/>
      <c r="AG142" s="802"/>
      <c r="AH142" s="810"/>
      <c r="AI142" s="811"/>
      <c r="AJ142" s="812"/>
      <c r="AK142" s="812"/>
      <c r="AL142" s="812"/>
      <c r="AM142" s="812"/>
      <c r="AN142" s="812"/>
      <c r="AO142" s="812"/>
    </row>
    <row r="143" spans="1:41">
      <c r="A143" s="842"/>
      <c r="B143" s="847">
        <f>IF('Cumulative Budget Request '!L144='Member C'!$L$1,'Cumulative Budget Request '!B144,0)</f>
        <v>0</v>
      </c>
      <c r="C143" s="847">
        <f>IF('Cumulative Budget Request '!L144='Member C'!$L$1,'Cumulative Budget Request '!C144,0)</f>
        <v>0</v>
      </c>
      <c r="D143" s="34" t="s">
        <v>172</v>
      </c>
      <c r="E143" s="22">
        <f>R142</f>
        <v>0</v>
      </c>
      <c r="F143" s="22">
        <f>R143</f>
        <v>0</v>
      </c>
      <c r="G143" s="22">
        <f>R144</f>
        <v>0</v>
      </c>
      <c r="H143" s="22">
        <f>T145</f>
        <v>0</v>
      </c>
      <c r="I143" s="22">
        <f>T146</f>
        <v>0</v>
      </c>
      <c r="J143" s="26"/>
      <c r="M143" s="231"/>
      <c r="N143" s="230"/>
      <c r="O143" s="227">
        <f>IF('Cumulative Budget Request '!L144='Member C'!$L$1,'Cumulative Budget Request '!O144,0)</f>
        <v>0</v>
      </c>
      <c r="P143" s="228">
        <f>IF('Cumulative Budget Request '!L144='Member C'!$L$1,'Cumulative Budget Request '!P144,0)</f>
        <v>0</v>
      </c>
      <c r="Q143" s="76">
        <f>IF('Cumulative Budget Request '!L144='Member C'!$L$1,'Cumulative Budget Request '!Q144,0)</f>
        <v>0</v>
      </c>
      <c r="R143" s="227">
        <f>IF('Cumulative Budget Request '!L144='Member C'!$L$1,'Cumulative Budget Request '!R144,0)</f>
        <v>0</v>
      </c>
      <c r="S143" s="76"/>
      <c r="T143" s="74"/>
      <c r="U143" s="369"/>
      <c r="V143" s="369"/>
      <c r="W143" s="369"/>
      <c r="X143" s="369"/>
      <c r="Y143" s="369"/>
      <c r="Z143" s="819"/>
      <c r="AA143" s="820"/>
      <c r="AB143" s="820"/>
      <c r="AC143" s="820"/>
      <c r="AD143" s="820"/>
      <c r="AE143" s="820"/>
      <c r="AF143" s="820"/>
      <c r="AG143" s="802"/>
      <c r="AH143" s="810"/>
      <c r="AI143" s="811"/>
      <c r="AJ143" s="812"/>
      <c r="AK143" s="812"/>
      <c r="AL143" s="812"/>
      <c r="AM143" s="812"/>
      <c r="AN143" s="812"/>
      <c r="AO143" s="812"/>
    </row>
    <row r="144" spans="1:41">
      <c r="A144" s="825"/>
      <c r="B144" s="847">
        <f>IF('Cumulative Budget Request '!L145='Member C'!$L$1,'Cumulative Budget Request '!B145,0)</f>
        <v>0</v>
      </c>
      <c r="C144" s="847">
        <f>IF('Cumulative Budget Request '!L145='Member C'!$L$1,'Cumulative Budget Request '!C145,0)</f>
        <v>0</v>
      </c>
      <c r="D144" s="74" t="s">
        <v>15</v>
      </c>
      <c r="E144" s="57">
        <f>ROUND(N142*E142*O142,0)</f>
        <v>0</v>
      </c>
      <c r="F144" s="57">
        <f>ROUND(N142*F142*O142*O143,0)</f>
        <v>0</v>
      </c>
      <c r="G144" s="57">
        <f>ROUND(N142*G142*O142*O143*O144,0)</f>
        <v>0</v>
      </c>
      <c r="H144" s="57">
        <f>ROUND(N142*H142*O142*O143*O144*O145,0)</f>
        <v>0</v>
      </c>
      <c r="I144" s="57">
        <f>ROUND(N142*I142*O142*O143*O144*O145*O146,0)</f>
        <v>0</v>
      </c>
      <c r="J144" s="172">
        <f>SUM(E144:I144)</f>
        <v>0</v>
      </c>
      <c r="M144" s="231"/>
      <c r="N144" s="63"/>
      <c r="O144" s="227">
        <f>IF('Cumulative Budget Request '!L145='Member C'!$L$1,'Cumulative Budget Request '!O145,0)</f>
        <v>0</v>
      </c>
      <c r="P144" s="228">
        <f>IF('Cumulative Budget Request '!L145='Member C'!$L$1,'Cumulative Budget Request '!P145,0)</f>
        <v>0</v>
      </c>
      <c r="Q144" s="76">
        <f>IF('Cumulative Budget Request '!L145='Member C'!$L$1,'Cumulative Budget Request '!Q145,0)</f>
        <v>0</v>
      </c>
      <c r="R144" s="227">
        <f>IF('Cumulative Budget Request '!L145='Member C'!$L$1,'Cumulative Budget Request '!R145,0)</f>
        <v>0</v>
      </c>
      <c r="S144" s="76"/>
      <c r="T144" s="74"/>
      <c r="U144" s="369"/>
      <c r="V144" s="369"/>
      <c r="W144" s="369"/>
      <c r="X144" s="369"/>
      <c r="Y144" s="369"/>
      <c r="Z144" s="802"/>
      <c r="AA144" s="820"/>
      <c r="AB144" s="820"/>
      <c r="AC144" s="820"/>
      <c r="AD144" s="820"/>
      <c r="AE144" s="820"/>
      <c r="AF144" s="820"/>
      <c r="AG144" s="802"/>
      <c r="AH144" s="810"/>
      <c r="AI144" s="811"/>
      <c r="AJ144" s="812"/>
      <c r="AK144" s="812"/>
      <c r="AL144" s="812"/>
      <c r="AM144" s="812"/>
      <c r="AN144" s="812"/>
      <c r="AO144" s="812"/>
    </row>
    <row r="145" spans="1:41">
      <c r="A145" s="825"/>
      <c r="B145" s="847">
        <f>IF('Cumulative Budget Request '!L146='Member C'!$L$1,'Cumulative Budget Request '!B146,0)</f>
        <v>0</v>
      </c>
      <c r="C145" s="847">
        <f>IF('Cumulative Budget Request '!L146='Member C'!$L$1,'Cumulative Budget Request '!C146,0)</f>
        <v>0</v>
      </c>
      <c r="D145" s="74" t="s">
        <v>30</v>
      </c>
      <c r="E145" s="57">
        <f>ROUND(E144*$S$156,0)</f>
        <v>0</v>
      </c>
      <c r="F145" s="57">
        <f>ROUND(F144*$S$156,0)</f>
        <v>0</v>
      </c>
      <c r="G145" s="57">
        <f>ROUND(G144*$S$156,0)</f>
        <v>0</v>
      </c>
      <c r="H145" s="57">
        <f>ROUND(H144*$S$156,0)</f>
        <v>0</v>
      </c>
      <c r="I145" s="57">
        <f>ROUND(I144*$S$156,0)</f>
        <v>0</v>
      </c>
      <c r="J145" s="172">
        <f>SUM(E145:I145)</f>
        <v>0</v>
      </c>
      <c r="M145" s="231"/>
      <c r="N145" s="63"/>
      <c r="O145" s="227">
        <f>IF('Cumulative Budget Request '!L146='Member C'!$L$1,'Cumulative Budget Request '!O146,0)</f>
        <v>0</v>
      </c>
      <c r="P145" s="228">
        <f>IF('Cumulative Budget Request '!L146='Member C'!$L$1,'Cumulative Budget Request '!P146,0)</f>
        <v>0</v>
      </c>
      <c r="Q145" s="76">
        <f>IF('Cumulative Budget Request '!L146='Member C'!$L$1,'Cumulative Budget Request '!Q146,0)</f>
        <v>0</v>
      </c>
      <c r="R145" s="227">
        <f>IF('Cumulative Budget Request '!L146='Member C'!$L$1,'Cumulative Budget Request '!R146,0)</f>
        <v>0</v>
      </c>
      <c r="S145" s="76"/>
      <c r="T145" s="74"/>
      <c r="U145" s="369"/>
      <c r="V145" s="369"/>
      <c r="W145" s="369"/>
      <c r="X145" s="369"/>
      <c r="Y145" s="369"/>
      <c r="Z145" s="802"/>
      <c r="AA145" s="820"/>
      <c r="AB145" s="820"/>
      <c r="AC145" s="820"/>
      <c r="AD145" s="820"/>
      <c r="AE145" s="820"/>
      <c r="AF145" s="820"/>
      <c r="AG145" s="802"/>
      <c r="AH145" s="810"/>
      <c r="AI145" s="811"/>
      <c r="AJ145" s="812"/>
      <c r="AK145" s="812"/>
      <c r="AL145" s="812"/>
      <c r="AM145" s="812"/>
      <c r="AN145" s="812"/>
      <c r="AO145" s="812"/>
    </row>
    <row r="146" spans="1:41" ht="15">
      <c r="A146" s="825"/>
      <c r="B146" s="847">
        <f>IF('Cumulative Budget Request '!L147='Member C'!$L$1,'Cumulative Budget Request '!B147,0)</f>
        <v>0</v>
      </c>
      <c r="C146" s="847">
        <f>IF('Cumulative Budget Request '!L147='Member C'!$L$1,'Cumulative Budget Request '!C147,0)</f>
        <v>0</v>
      </c>
      <c r="D146" s="74" t="s">
        <v>29</v>
      </c>
      <c r="E146" s="184">
        <f>ROUND($S$157*E142,0)</f>
        <v>0</v>
      </c>
      <c r="F146" s="184">
        <f>ROUND($S$157*F142,0)</f>
        <v>0</v>
      </c>
      <c r="G146" s="184">
        <f>ROUND($S$157*G142,0)</f>
        <v>0</v>
      </c>
      <c r="H146" s="184">
        <f>ROUND($S$157*H142,0)</f>
        <v>0</v>
      </c>
      <c r="I146" s="184">
        <f>ROUND($S$157*I142,0)</f>
        <v>0</v>
      </c>
      <c r="J146" s="181">
        <f>SUM(E146:I146)</f>
        <v>0</v>
      </c>
      <c r="M146" s="231"/>
      <c r="N146" s="63"/>
      <c r="O146" s="227">
        <f>IF('Cumulative Budget Request '!L147='Member C'!$L$1,'Cumulative Budget Request '!O147,0)</f>
        <v>0</v>
      </c>
      <c r="P146" s="228">
        <f>IF('Cumulative Budget Request '!L147='Member C'!$L$1,'Cumulative Budget Request '!P147,0)</f>
        <v>0</v>
      </c>
      <c r="Q146" s="76">
        <f>IF('Cumulative Budget Request '!L147='Member C'!$L$1,'Cumulative Budget Request '!Q147,0)</f>
        <v>0</v>
      </c>
      <c r="R146" s="227">
        <f>IF('Cumulative Budget Request '!L147='Member C'!$L$1,'Cumulative Budget Request '!R147,0)</f>
        <v>0</v>
      </c>
      <c r="S146" s="76"/>
      <c r="T146" s="74"/>
      <c r="U146" s="369"/>
      <c r="V146" s="369"/>
      <c r="W146" s="369"/>
      <c r="X146" s="369"/>
      <c r="Y146" s="369"/>
      <c r="Z146" s="802"/>
      <c r="AA146" s="820"/>
      <c r="AB146" s="820"/>
      <c r="AC146" s="820"/>
      <c r="AD146" s="820"/>
      <c r="AE146" s="820"/>
      <c r="AF146" s="820"/>
      <c r="AG146" s="802"/>
      <c r="AH146" s="810"/>
      <c r="AI146" s="811"/>
      <c r="AJ146" s="812"/>
      <c r="AK146" s="812"/>
      <c r="AL146" s="812"/>
      <c r="AM146" s="812"/>
      <c r="AN146" s="812"/>
      <c r="AO146" s="812"/>
    </row>
    <row r="147" spans="1:41" ht="13.5" customHeight="1">
      <c r="A147" s="825"/>
      <c r="B147" s="847">
        <f>IF('Cumulative Budget Request '!L148='Member C'!$L$1,'Cumulative Budget Request '!B148,0)</f>
        <v>0</v>
      </c>
      <c r="C147" s="847">
        <f>IF('Cumulative Budget Request '!L148='Member C'!$L$1,'Cumulative Budget Request '!C148,0)</f>
        <v>0</v>
      </c>
      <c r="D147" s="77" t="s">
        <v>171</v>
      </c>
      <c r="E147" s="185">
        <f>SUM(E145:E146)</f>
        <v>0</v>
      </c>
      <c r="F147" s="185">
        <f t="shared" ref="F147:I147" si="55">SUM(F145:F146)</f>
        <v>0</v>
      </c>
      <c r="G147" s="185">
        <f t="shared" si="55"/>
        <v>0</v>
      </c>
      <c r="H147" s="185">
        <f t="shared" si="55"/>
        <v>0</v>
      </c>
      <c r="I147" s="185">
        <f t="shared" si="55"/>
        <v>0</v>
      </c>
      <c r="J147" s="186">
        <f>SUM(J145:J146)</f>
        <v>0</v>
      </c>
      <c r="M147" s="231"/>
      <c r="N147" s="63"/>
      <c r="O147" s="74"/>
      <c r="P147" s="232"/>
      <c r="Q147" s="76"/>
      <c r="R147" s="74"/>
      <c r="S147" s="76"/>
      <c r="T147" s="74"/>
      <c r="U147" s="371"/>
      <c r="V147" s="372"/>
      <c r="W147" s="370"/>
      <c r="X147" s="370"/>
      <c r="Y147" s="370"/>
      <c r="Z147" s="802"/>
      <c r="AA147" s="820"/>
      <c r="AB147" s="820"/>
      <c r="AC147" s="820"/>
      <c r="AD147" s="820"/>
      <c r="AE147" s="820"/>
      <c r="AF147" s="820"/>
      <c r="AG147" s="802"/>
      <c r="AH147" s="810"/>
      <c r="AI147" s="811"/>
      <c r="AJ147" s="812"/>
      <c r="AK147" s="812"/>
      <c r="AL147" s="812"/>
      <c r="AM147" s="812"/>
      <c r="AN147" s="812"/>
      <c r="AO147" s="812"/>
    </row>
    <row r="148" spans="1:41">
      <c r="A148" s="825"/>
      <c r="B148" s="93"/>
      <c r="C148" s="100"/>
      <c r="D148" s="74"/>
      <c r="E148" s="17"/>
      <c r="F148" s="17"/>
      <c r="G148" s="17"/>
      <c r="H148" s="17"/>
      <c r="I148" s="17"/>
      <c r="J148" s="26"/>
      <c r="M148" s="231"/>
      <c r="N148" s="63"/>
      <c r="O148" s="34"/>
      <c r="P148" s="63"/>
      <c r="Q148" s="34"/>
      <c r="R148" s="229"/>
      <c r="S148" s="34"/>
      <c r="T148" s="229"/>
      <c r="U148" s="373"/>
      <c r="V148" s="373"/>
      <c r="W148" s="373"/>
      <c r="X148" s="373"/>
      <c r="Y148" s="373"/>
      <c r="Z148" s="802"/>
      <c r="AA148" s="820"/>
      <c r="AB148" s="820"/>
      <c r="AC148" s="820"/>
      <c r="AD148" s="820"/>
      <c r="AE148" s="820"/>
      <c r="AF148" s="820"/>
      <c r="AG148" s="802"/>
      <c r="AH148" s="810"/>
      <c r="AI148" s="811"/>
      <c r="AJ148" s="812"/>
      <c r="AK148" s="812"/>
      <c r="AL148" s="812"/>
      <c r="AM148" s="812"/>
      <c r="AN148" s="812"/>
      <c r="AO148" s="812"/>
    </row>
    <row r="149" spans="1:41">
      <c r="A149" s="841">
        <f>IF('Cumulative Budget Request '!L151='Member C'!$L$1,'Cumulative Budget Request '!A151,0)</f>
        <v>0</v>
      </c>
      <c r="B149" s="816" t="s">
        <v>395</v>
      </c>
      <c r="C149" s="846" t="s">
        <v>396</v>
      </c>
      <c r="D149" s="34" t="s">
        <v>121</v>
      </c>
      <c r="E149" s="100">
        <f>ROUND($P149*$Q149*R149,6)</f>
        <v>0</v>
      </c>
      <c r="F149" s="100">
        <f>ROUND($P150*$Q150*R150,6)</f>
        <v>0</v>
      </c>
      <c r="G149" s="100">
        <f>ROUND($P151*$Q151*R151,6)</f>
        <v>0</v>
      </c>
      <c r="H149" s="100">
        <f>ROUND($P152*$Q152*R152,6)</f>
        <v>0</v>
      </c>
      <c r="I149" s="100">
        <f>ROUND($P153*$Q153*R153,6)</f>
        <v>0</v>
      </c>
      <c r="J149" s="26"/>
      <c r="M149" s="150">
        <f>IF('Cumulative Budget Request '!L151='Member C'!$L$1,'Cumulative Budget Request '!M151,0)</f>
        <v>0</v>
      </c>
      <c r="N149" s="230">
        <f>ROUND(M149/12,2)</f>
        <v>0</v>
      </c>
      <c r="O149" s="227">
        <f>IF('Cumulative Budget Request '!L151='Member C'!$L$1,'Cumulative Budget Request '!O151,0)</f>
        <v>0</v>
      </c>
      <c r="P149" s="228">
        <f>IF('Cumulative Budget Request '!L151='Member C'!$L$1,'Cumulative Budget Request '!P151,0)</f>
        <v>0</v>
      </c>
      <c r="Q149" s="76">
        <f>IF('Cumulative Budget Request '!L151='Member C'!$L$1,'Cumulative Budget Request '!Q151,0)</f>
        <v>0</v>
      </c>
      <c r="R149" s="227">
        <f>IF('Cumulative Budget Request '!L151='Member C'!$L$1,'Cumulative Budget Request '!R151,0)</f>
        <v>0</v>
      </c>
      <c r="S149" s="76"/>
      <c r="T149" s="74"/>
      <c r="U149" s="369">
        <f>IFERROR((E152+E153)/E151,0)</f>
        <v>0</v>
      </c>
      <c r="V149" s="369">
        <f t="shared" ref="V149:Y149" si="56">IFERROR((F152+F153)/F151,0)</f>
        <v>0</v>
      </c>
      <c r="W149" s="369">
        <f t="shared" si="56"/>
        <v>0</v>
      </c>
      <c r="X149" s="369">
        <f t="shared" si="56"/>
        <v>0</v>
      </c>
      <c r="Y149" s="369">
        <f t="shared" si="56"/>
        <v>0</v>
      </c>
      <c r="Z149" s="819"/>
      <c r="AA149" s="820"/>
      <c r="AB149" s="820"/>
      <c r="AC149" s="820"/>
      <c r="AD149" s="820"/>
      <c r="AE149" s="820"/>
      <c r="AF149" s="820"/>
      <c r="AG149" s="802"/>
      <c r="AH149" s="810"/>
      <c r="AI149" s="811"/>
      <c r="AJ149" s="812"/>
      <c r="AK149" s="812"/>
      <c r="AL149" s="812"/>
      <c r="AM149" s="812"/>
      <c r="AN149" s="812"/>
      <c r="AO149" s="812"/>
    </row>
    <row r="150" spans="1:41">
      <c r="A150" s="842"/>
      <c r="B150" s="847">
        <f>IF('Cumulative Budget Request '!L152='Member C'!$L$1,'Cumulative Budget Request '!B152,0)</f>
        <v>0</v>
      </c>
      <c r="C150" s="847">
        <f>IF('Cumulative Budget Request '!L152='Member C'!$L$1,'Cumulative Budget Request '!C152,0)</f>
        <v>0</v>
      </c>
      <c r="D150" s="34" t="s">
        <v>172</v>
      </c>
      <c r="E150" s="22">
        <f>R149</f>
        <v>0</v>
      </c>
      <c r="F150" s="22">
        <f>R150</f>
        <v>0</v>
      </c>
      <c r="G150" s="22">
        <f>R151</f>
        <v>0</v>
      </c>
      <c r="H150" s="22">
        <f>T152</f>
        <v>0</v>
      </c>
      <c r="I150" s="22">
        <f>T153</f>
        <v>0</v>
      </c>
      <c r="J150" s="26"/>
      <c r="M150" s="231"/>
      <c r="N150" s="230"/>
      <c r="O150" s="227">
        <f>IF('Cumulative Budget Request '!L152='Member C'!$L$1,'Cumulative Budget Request '!O152,0)</f>
        <v>0</v>
      </c>
      <c r="P150" s="228">
        <f>IF('Cumulative Budget Request '!L152='Member C'!$L$1,'Cumulative Budget Request '!P152,0)</f>
        <v>0</v>
      </c>
      <c r="Q150" s="76">
        <f>IF('Cumulative Budget Request '!L152='Member C'!$L$1,'Cumulative Budget Request '!Q152,0)</f>
        <v>0</v>
      </c>
      <c r="R150" s="227">
        <f>IF('Cumulative Budget Request '!L152='Member C'!$L$1,'Cumulative Budget Request '!R152,0)</f>
        <v>0</v>
      </c>
      <c r="S150" s="76"/>
      <c r="T150" s="74"/>
      <c r="U150" s="369"/>
      <c r="V150" s="369"/>
      <c r="W150" s="369"/>
      <c r="X150" s="369"/>
      <c r="Y150" s="369"/>
      <c r="Z150" s="819"/>
      <c r="AA150" s="820"/>
      <c r="AB150" s="820"/>
      <c r="AC150" s="820"/>
      <c r="AD150" s="820"/>
      <c r="AE150" s="820"/>
      <c r="AF150" s="820"/>
      <c r="AG150" s="802"/>
      <c r="AH150" s="810"/>
      <c r="AI150" s="811"/>
      <c r="AJ150" s="812"/>
      <c r="AK150" s="812"/>
      <c r="AL150" s="812"/>
      <c r="AM150" s="812"/>
      <c r="AN150" s="812"/>
      <c r="AO150" s="812"/>
    </row>
    <row r="151" spans="1:41">
      <c r="A151" s="10"/>
      <c r="B151" s="847">
        <f>IF('Cumulative Budget Request '!L153='Member C'!$L$1,'Cumulative Budget Request '!B153,0)</f>
        <v>0</v>
      </c>
      <c r="C151" s="847">
        <f>IF('Cumulative Budget Request '!L153='Member C'!$L$1,'Cumulative Budget Request '!C153,0)</f>
        <v>0</v>
      </c>
      <c r="D151" s="74" t="s">
        <v>15</v>
      </c>
      <c r="E151" s="57">
        <f>ROUND(N149*E149*O149,0)</f>
        <v>0</v>
      </c>
      <c r="F151" s="57">
        <f>ROUND(N149*F149*O149*O150,0)</f>
        <v>0</v>
      </c>
      <c r="G151" s="57">
        <f>ROUND(N149*G149*O149*O150*O151,0)</f>
        <v>0</v>
      </c>
      <c r="H151" s="57">
        <f>ROUND(N149*H149*O149*O150*O151*O152,0)</f>
        <v>0</v>
      </c>
      <c r="I151" s="57">
        <f>ROUND(N149*I149*O149*O150*O151*O152*O153,0)</f>
        <v>0</v>
      </c>
      <c r="J151" s="172">
        <f>SUM(E151:I151)</f>
        <v>0</v>
      </c>
      <c r="M151" s="231"/>
      <c r="N151" s="63"/>
      <c r="O151" s="227">
        <f>IF('Cumulative Budget Request '!L153='Member C'!$L$1,'Cumulative Budget Request '!O153,0)</f>
        <v>0</v>
      </c>
      <c r="P151" s="228">
        <f>IF('Cumulative Budget Request '!L153='Member C'!$L$1,'Cumulative Budget Request '!P153,0)</f>
        <v>0</v>
      </c>
      <c r="Q151" s="76">
        <f>IF('Cumulative Budget Request '!L153='Member C'!$L$1,'Cumulative Budget Request '!Q153,0)</f>
        <v>0</v>
      </c>
      <c r="R151" s="227">
        <f>IF('Cumulative Budget Request '!L153='Member C'!$L$1,'Cumulative Budget Request '!R153,0)</f>
        <v>0</v>
      </c>
      <c r="S151" s="76"/>
      <c r="T151" s="74"/>
      <c r="U151" s="370"/>
      <c r="V151" s="370"/>
      <c r="W151" s="370"/>
      <c r="X151" s="370"/>
      <c r="Y151" s="370"/>
      <c r="Z151" s="802"/>
      <c r="AA151" s="820"/>
      <c r="AB151" s="820"/>
      <c r="AC151" s="820"/>
      <c r="AD151" s="820"/>
      <c r="AE151" s="820"/>
      <c r="AF151" s="820"/>
      <c r="AG151" s="802"/>
      <c r="AH151" s="810"/>
      <c r="AI151" s="811"/>
      <c r="AJ151" s="812"/>
      <c r="AK151" s="812"/>
      <c r="AL151" s="812"/>
      <c r="AM151" s="812"/>
      <c r="AN151" s="812"/>
      <c r="AO151" s="812"/>
    </row>
    <row r="152" spans="1:41">
      <c r="A152" s="10"/>
      <c r="B152" s="847">
        <f>IF('Cumulative Budget Request '!L154='Member C'!$L$1,'Cumulative Budget Request '!B154,0)</f>
        <v>0</v>
      </c>
      <c r="C152" s="847">
        <f>IF('Cumulative Budget Request '!L154='Member C'!$L$1,'Cumulative Budget Request '!C154,0)</f>
        <v>0</v>
      </c>
      <c r="D152" s="74" t="s">
        <v>30</v>
      </c>
      <c r="E152" s="57">
        <f>ROUND(E151*$S$156,0)</f>
        <v>0</v>
      </c>
      <c r="F152" s="57">
        <f>ROUND(F151*$S$156,0)</f>
        <v>0</v>
      </c>
      <c r="G152" s="57">
        <f>ROUND(G151*$S$156,0)</f>
        <v>0</v>
      </c>
      <c r="H152" s="57">
        <f>ROUND(H151*$S$156,0)</f>
        <v>0</v>
      </c>
      <c r="I152" s="57">
        <f>ROUND(I151*$S$156,0)</f>
        <v>0</v>
      </c>
      <c r="J152" s="172">
        <f>SUM(E152:I152)</f>
        <v>0</v>
      </c>
      <c r="M152" s="231"/>
      <c r="N152" s="63"/>
      <c r="O152" s="227">
        <f>IF('Cumulative Budget Request '!L154='Member C'!$L$1,'Cumulative Budget Request '!O154,0)</f>
        <v>0</v>
      </c>
      <c r="P152" s="228">
        <f>IF('Cumulative Budget Request '!L154='Member C'!$L$1,'Cumulative Budget Request '!P154,0)</f>
        <v>0</v>
      </c>
      <c r="Q152" s="76">
        <f>IF('Cumulative Budget Request '!L154='Member C'!$L$1,'Cumulative Budget Request '!Q154,0)</f>
        <v>0</v>
      </c>
      <c r="R152" s="227">
        <f>IF('Cumulative Budget Request '!L154='Member C'!$L$1,'Cumulative Budget Request '!R154,0)</f>
        <v>0</v>
      </c>
      <c r="S152" s="76"/>
      <c r="T152" s="74"/>
      <c r="U152" s="370"/>
      <c r="V152" s="370"/>
      <c r="W152" s="370"/>
      <c r="X152" s="370"/>
      <c r="Y152" s="370"/>
      <c r="Z152" s="802"/>
      <c r="AA152" s="820"/>
      <c r="AB152" s="820"/>
      <c r="AC152" s="820"/>
      <c r="AD152" s="820"/>
      <c r="AE152" s="820"/>
      <c r="AF152" s="820"/>
      <c r="AG152" s="802"/>
      <c r="AH152" s="810"/>
      <c r="AI152" s="811"/>
      <c r="AJ152" s="812"/>
      <c r="AK152" s="812"/>
      <c r="AL152" s="812"/>
      <c r="AM152" s="812"/>
      <c r="AN152" s="812"/>
      <c r="AO152" s="812"/>
    </row>
    <row r="153" spans="1:41" ht="15">
      <c r="A153" s="10"/>
      <c r="B153" s="847">
        <f>IF('Cumulative Budget Request '!L155='Member C'!$L$1,'Cumulative Budget Request '!B155,0)</f>
        <v>0</v>
      </c>
      <c r="C153" s="847">
        <f>IF('Cumulative Budget Request '!L155='Member C'!$L$1,'Cumulative Budget Request '!C155,0)</f>
        <v>0</v>
      </c>
      <c r="D153" s="74" t="s">
        <v>29</v>
      </c>
      <c r="E153" s="184">
        <f>ROUND($S$157*E149,0)</f>
        <v>0</v>
      </c>
      <c r="F153" s="184">
        <f>ROUND($S$157*F149,0)</f>
        <v>0</v>
      </c>
      <c r="G153" s="184">
        <f>ROUND($S$157*G149,0)</f>
        <v>0</v>
      </c>
      <c r="H153" s="184">
        <f>ROUND($S$157*H149,0)</f>
        <v>0</v>
      </c>
      <c r="I153" s="184">
        <f>ROUND($S$157*I149,0)</f>
        <v>0</v>
      </c>
      <c r="J153" s="181">
        <f>SUM(E153:I153)</f>
        <v>0</v>
      </c>
      <c r="M153" s="231"/>
      <c r="N153" s="63"/>
      <c r="O153" s="227">
        <f>IF('Cumulative Budget Request '!L155='Member C'!$L$1,'Cumulative Budget Request '!O155,0)</f>
        <v>0</v>
      </c>
      <c r="P153" s="228">
        <f>IF('Cumulative Budget Request '!L155='Member C'!$L$1,'Cumulative Budget Request '!P155,0)</f>
        <v>0</v>
      </c>
      <c r="Q153" s="76">
        <f>IF('Cumulative Budget Request '!L155='Member C'!$L$1,'Cumulative Budget Request '!Q155,0)</f>
        <v>0</v>
      </c>
      <c r="R153" s="227">
        <f>IF('Cumulative Budget Request '!L155='Member C'!$L$1,'Cumulative Budget Request '!R155,0)</f>
        <v>0</v>
      </c>
      <c r="S153" s="76"/>
      <c r="T153" s="74"/>
      <c r="U153" s="369"/>
      <c r="V153" s="369"/>
      <c r="W153" s="369"/>
      <c r="X153" s="369"/>
      <c r="Y153" s="369"/>
      <c r="Z153" s="802"/>
      <c r="AA153" s="820"/>
      <c r="AB153" s="820"/>
      <c r="AC153" s="820"/>
      <c r="AD153" s="820"/>
      <c r="AE153" s="820"/>
      <c r="AF153" s="820"/>
      <c r="AG153" s="802"/>
      <c r="AH153" s="810"/>
      <c r="AI153" s="811"/>
      <c r="AJ153" s="812"/>
      <c r="AK153" s="812"/>
      <c r="AL153" s="812"/>
      <c r="AM153" s="812"/>
      <c r="AN153" s="812"/>
      <c r="AO153" s="812"/>
    </row>
    <row r="154" spans="1:41">
      <c r="A154" s="10"/>
      <c r="B154" s="847">
        <f>IF('Cumulative Budget Request '!L156='Member C'!$L$1,'Cumulative Budget Request '!B156,0)</f>
        <v>0</v>
      </c>
      <c r="C154" s="847">
        <f>IF('Cumulative Budget Request '!L156='Member C'!$L$1,'Cumulative Budget Request '!C156,0)</f>
        <v>0</v>
      </c>
      <c r="D154" s="77" t="s">
        <v>171</v>
      </c>
      <c r="E154" s="185">
        <f>SUM(E152:E153)</f>
        <v>0</v>
      </c>
      <c r="F154" s="185">
        <f t="shared" ref="F154:I154" si="57">SUM(F152:F153)</f>
        <v>0</v>
      </c>
      <c r="G154" s="185">
        <f t="shared" si="57"/>
        <v>0</v>
      </c>
      <c r="H154" s="185">
        <f t="shared" si="57"/>
        <v>0</v>
      </c>
      <c r="I154" s="185">
        <f t="shared" si="57"/>
        <v>0</v>
      </c>
      <c r="J154" s="186">
        <f>SUM(J152:J153)</f>
        <v>0</v>
      </c>
      <c r="M154" s="19"/>
      <c r="N154" s="33"/>
      <c r="O154" s="33"/>
      <c r="P154" s="33"/>
      <c r="Q154" s="114"/>
      <c r="R154" s="115"/>
      <c r="S154" s="76"/>
      <c r="T154" s="114"/>
      <c r="U154" s="369"/>
      <c r="V154" s="369"/>
      <c r="W154" s="369"/>
      <c r="X154" s="369"/>
      <c r="Y154" s="369"/>
      <c r="Z154" s="802"/>
      <c r="AA154" s="820"/>
      <c r="AB154" s="820"/>
      <c r="AC154" s="820"/>
      <c r="AD154" s="820"/>
      <c r="AE154" s="820"/>
      <c r="AF154" s="820"/>
      <c r="AG154" s="802"/>
      <c r="AH154" s="802"/>
      <c r="AI154" s="802"/>
      <c r="AJ154" s="802"/>
      <c r="AK154" s="802"/>
      <c r="AL154" s="802"/>
      <c r="AM154" s="802"/>
      <c r="AN154" s="802"/>
      <c r="AO154" s="802"/>
    </row>
    <row r="155" spans="1:41">
      <c r="A155" s="10"/>
      <c r="B155" s="93"/>
      <c r="C155" s="100"/>
      <c r="D155" s="74"/>
      <c r="E155" s="22"/>
      <c r="F155" s="22"/>
      <c r="G155" s="22"/>
      <c r="H155" s="22"/>
      <c r="I155" s="22"/>
      <c r="J155" s="76"/>
      <c r="M155" s="19"/>
      <c r="T155" s="17"/>
      <c r="U155" s="25"/>
      <c r="V155" s="25"/>
      <c r="W155" s="25"/>
      <c r="X155" s="25"/>
      <c r="Y155" s="25"/>
      <c r="Z155" s="804"/>
      <c r="AA155" s="821"/>
      <c r="AB155" s="821"/>
      <c r="AC155" s="821"/>
      <c r="AD155" s="821"/>
      <c r="AE155" s="821"/>
      <c r="AF155" s="820"/>
      <c r="AG155" s="802"/>
      <c r="AH155" s="802"/>
      <c r="AI155" s="802"/>
      <c r="AJ155" s="802"/>
      <c r="AK155" s="802"/>
      <c r="AL155" s="802"/>
      <c r="AM155" s="802"/>
      <c r="AN155" s="802"/>
      <c r="AO155" s="802"/>
    </row>
    <row r="156" spans="1:41" ht="13.5" customHeight="1">
      <c r="A156" s="10"/>
      <c r="C156" s="75"/>
      <c r="D156" s="75" t="s">
        <v>102</v>
      </c>
      <c r="E156" s="187">
        <f>SUMIF($D$121:$D$155,"*Salary",E121:E155)</f>
        <v>0</v>
      </c>
      <c r="F156" s="187">
        <f>SUMIF($D$121:$D$155,"*Salary",F121:F155)</f>
        <v>0</v>
      </c>
      <c r="G156" s="187">
        <f>SUMIF($D$121:$D$155,"*Salary",G121:G155)</f>
        <v>0</v>
      </c>
      <c r="H156" s="187">
        <f>SUMIF($D$121:$D$155,"*Salary",H121:H155)</f>
        <v>0</v>
      </c>
      <c r="I156" s="187">
        <f>SUMIF($D$121:$D$155,"*Salary",I121:I155)</f>
        <v>0</v>
      </c>
      <c r="J156" s="188">
        <f>SUM(E156:I156)</f>
        <v>0</v>
      </c>
      <c r="M156" s="19"/>
      <c r="N156" s="794"/>
      <c r="O156" s="794"/>
      <c r="P156" s="794"/>
      <c r="Q156" s="795"/>
      <c r="R156" s="796"/>
      <c r="S156" s="797"/>
      <c r="T156" s="834"/>
      <c r="U156" s="834"/>
      <c r="V156" s="834"/>
      <c r="Z156" s="802"/>
      <c r="AA156" s="802"/>
      <c r="AB156" s="802"/>
      <c r="AC156" s="802"/>
      <c r="AD156" s="802"/>
      <c r="AE156" s="802"/>
      <c r="AF156" s="802"/>
      <c r="AG156" s="802"/>
      <c r="AH156" s="802"/>
      <c r="AI156" s="802"/>
      <c r="AJ156" s="802"/>
      <c r="AK156" s="802"/>
      <c r="AL156" s="802"/>
      <c r="AM156" s="802"/>
      <c r="AN156" s="802"/>
      <c r="AO156" s="802"/>
    </row>
    <row r="157" spans="1:41">
      <c r="A157" s="10"/>
      <c r="C157" s="75"/>
      <c r="D157" s="75" t="s">
        <v>103</v>
      </c>
      <c r="E157" s="189">
        <f>SUMIF($D$121:$D$155,"*Total Fringe",E121:E155)</f>
        <v>0</v>
      </c>
      <c r="F157" s="189">
        <f>SUMIF($D$121:$D$155,"*Total Fringe",F121:F155)</f>
        <v>0</v>
      </c>
      <c r="G157" s="189">
        <f>SUMIF($D$121:$D$155,"*Total Fringe",G121:G155)</f>
        <v>0</v>
      </c>
      <c r="H157" s="189">
        <f>SUMIF($D$121:$D$155,"*Total Fringe",H121:H155)</f>
        <v>0</v>
      </c>
      <c r="I157" s="189">
        <f>SUMIF($D$121:$D$155,"*Total Fringe",I121:I155)</f>
        <v>0</v>
      </c>
      <c r="J157" s="190">
        <f>SUM(E157:I157)</f>
        <v>0</v>
      </c>
      <c r="M157" s="16"/>
      <c r="N157" s="794"/>
      <c r="O157" s="794"/>
      <c r="P157" s="794"/>
      <c r="Q157" s="795"/>
      <c r="R157" s="795"/>
      <c r="S157" s="833"/>
      <c r="T157" s="834"/>
      <c r="U157" s="834"/>
      <c r="V157" s="834"/>
      <c r="Z157" s="802"/>
      <c r="AA157" s="802"/>
      <c r="AB157" s="802"/>
      <c r="AC157" s="802"/>
      <c r="AD157" s="802"/>
      <c r="AE157" s="802"/>
      <c r="AF157" s="802"/>
      <c r="AG157" s="802"/>
      <c r="AH157" s="802"/>
      <c r="AI157" s="802"/>
      <c r="AJ157" s="802"/>
      <c r="AK157" s="802"/>
      <c r="AL157" s="802"/>
      <c r="AM157" s="802"/>
      <c r="AN157" s="802"/>
      <c r="AO157" s="802"/>
    </row>
    <row r="158" spans="1:41">
      <c r="A158" s="10"/>
      <c r="C158" s="75"/>
      <c r="D158" s="75" t="s">
        <v>350</v>
      </c>
      <c r="E158" s="529">
        <f>SUMIF($D$121:$D$154,"*Person Months",E121:E154)</f>
        <v>0</v>
      </c>
      <c r="F158" s="529">
        <f>SUMIF($D$121:$D$154,"*Person Months",F121:F154)</f>
        <v>0</v>
      </c>
      <c r="G158" s="529">
        <f>SUMIF($D$121:$D$154,"*Person Months",G121:G154)</f>
        <v>0</v>
      </c>
      <c r="H158" s="529">
        <f>SUMIF($D$121:$D$154,"*Person Months",H121:H154)</f>
        <v>0</v>
      </c>
      <c r="I158" s="529">
        <f>SUMIF($D$121:$D$154,"*Person Months",I121:I154)</f>
        <v>0</v>
      </c>
      <c r="J158" s="190"/>
      <c r="M158" s="16"/>
      <c r="N158" s="294"/>
      <c r="O158" s="294"/>
      <c r="P158" s="294"/>
      <c r="Q158" s="3"/>
      <c r="R158" s="3"/>
      <c r="S158" s="231"/>
      <c r="T158" s="559"/>
      <c r="U158" s="559"/>
      <c r="V158" s="530"/>
      <c r="Z158" s="802"/>
      <c r="AA158" s="802"/>
      <c r="AB158" s="802"/>
      <c r="AC158" s="802"/>
      <c r="AD158" s="802"/>
      <c r="AE158" s="802"/>
      <c r="AF158" s="802"/>
      <c r="AG158" s="802"/>
      <c r="AH158" s="802"/>
      <c r="AI158" s="812"/>
      <c r="AJ158" s="809"/>
      <c r="AK158" s="802"/>
      <c r="AL158" s="802"/>
      <c r="AM158" s="802"/>
      <c r="AN158" s="802"/>
      <c r="AO158" s="802"/>
    </row>
    <row r="159" spans="1:41">
      <c r="A159" s="10"/>
      <c r="C159" s="75"/>
      <c r="D159" s="75" t="s">
        <v>351</v>
      </c>
      <c r="E159" s="72">
        <f>SUMIF($D$121:$D$154,"*# of Persons",E121:E154)</f>
        <v>0</v>
      </c>
      <c r="F159" s="72">
        <f>SUMIF($D$121:$D$154,"*# of Persons",F121:F154)</f>
        <v>0</v>
      </c>
      <c r="G159" s="72">
        <f>SUMIF($D$121:$D$154,"*# of Persons",G121:G154)</f>
        <v>0</v>
      </c>
      <c r="H159" s="72">
        <f>SUMIF($D$121:$D$154,"*# of Persons",H121:H154)</f>
        <v>0</v>
      </c>
      <c r="I159" s="72">
        <f>SUMIF($D$121:$D$154,"*# of Persons",I121:I154)</f>
        <v>0</v>
      </c>
      <c r="J159" s="190"/>
      <c r="M159" s="16"/>
      <c r="N159" s="294"/>
      <c r="O159" s="294"/>
      <c r="P159" s="294"/>
      <c r="Q159" s="3"/>
      <c r="R159" s="3"/>
      <c r="S159" s="231"/>
      <c r="T159" s="530"/>
      <c r="U159" s="530"/>
      <c r="V159" s="530"/>
      <c r="AJ159" s="10"/>
    </row>
    <row r="160" spans="1:41" ht="13.8" thickBot="1">
      <c r="A160" s="717" t="s">
        <v>492</v>
      </c>
      <c r="B160" s="717"/>
      <c r="C160" s="717"/>
      <c r="D160" s="717"/>
      <c r="E160" s="717"/>
      <c r="F160" s="717"/>
      <c r="G160" s="717"/>
      <c r="H160" s="717"/>
      <c r="I160" s="717"/>
      <c r="J160" s="717"/>
      <c r="M160" s="16"/>
      <c r="N160" s="294"/>
      <c r="O160" s="294"/>
      <c r="P160" s="294"/>
      <c r="Q160" s="3"/>
      <c r="R160" s="3"/>
      <c r="S160" s="303"/>
      <c r="T160" s="25"/>
      <c r="U160" s="25"/>
      <c r="V160" s="25"/>
    </row>
    <row r="161" spans="1:34" ht="13.8" thickBot="1">
      <c r="C161" s="92"/>
      <c r="D161" s="46"/>
      <c r="E161" s="18" t="str">
        <f>E11</f>
        <v>Year 1</v>
      </c>
      <c r="F161" s="18" t="str">
        <f>F11</f>
        <v>Year 2</v>
      </c>
      <c r="G161" s="18" t="str">
        <f>G11</f>
        <v>Year 3</v>
      </c>
      <c r="H161" s="18" t="str">
        <f>H11</f>
        <v>Year 4</v>
      </c>
      <c r="I161" s="18" t="str">
        <f>I11</f>
        <v>Year 5</v>
      </c>
      <c r="J161" s="46" t="s">
        <v>1</v>
      </c>
      <c r="N161" s="626" t="s">
        <v>174</v>
      </c>
      <c r="O161" s="627"/>
      <c r="P161" s="627"/>
      <c r="Q161" s="627"/>
      <c r="R161" s="627"/>
      <c r="S161" s="627"/>
      <c r="T161" s="627"/>
      <c r="U161" s="628"/>
      <c r="V161" s="642" t="s">
        <v>116</v>
      </c>
      <c r="W161" s="625"/>
      <c r="X161" s="625"/>
      <c r="Y161" s="625"/>
      <c r="Z161" s="625"/>
    </row>
    <row r="162" spans="1:34" ht="13.8" thickBot="1">
      <c r="A162" s="851">
        <f>IF('Cumulative Budget Request '!L166='Member C'!$L$1,'Cumulative Budget Request '!A164,0)</f>
        <v>0</v>
      </c>
      <c r="C162" s="92"/>
      <c r="D162" s="34" t="s">
        <v>121</v>
      </c>
      <c r="E162" s="100">
        <f>IF('Cumulative Budget Request '!$L164='Member C'!$L$1,'Cumulative Budget Request '!E164,0)</f>
        <v>0</v>
      </c>
      <c r="F162" s="100">
        <f>IF('Cumulative Budget Request '!$L164='Member C'!$L$1,'Cumulative Budget Request '!F164,0)</f>
        <v>0</v>
      </c>
      <c r="G162" s="100">
        <f>IF('Cumulative Budget Request '!$L164='Member C'!$L$1,'Cumulative Budget Request '!G164,0)</f>
        <v>0</v>
      </c>
      <c r="H162" s="100">
        <f>IF('Cumulative Budget Request '!$L164='Member C'!$L$1,'Cumulative Budget Request '!H164,0)</f>
        <v>0</v>
      </c>
      <c r="I162" s="100">
        <f>IF('Cumulative Budget Request '!$L164='Member C'!$L$1,'Cumulative Budget Request '!I164,0)</f>
        <v>0</v>
      </c>
      <c r="J162" s="46"/>
      <c r="N162" s="592"/>
      <c r="O162" s="629"/>
      <c r="P162" s="629"/>
      <c r="Q162" s="192" t="s">
        <v>31</v>
      </c>
      <c r="R162" s="193" t="s">
        <v>32</v>
      </c>
      <c r="S162" s="193" t="s">
        <v>33</v>
      </c>
      <c r="T162" s="192" t="s">
        <v>34</v>
      </c>
      <c r="U162" s="194" t="s">
        <v>35</v>
      </c>
      <c r="V162" s="367" t="s">
        <v>31</v>
      </c>
      <c r="W162" s="368" t="s">
        <v>32</v>
      </c>
      <c r="X162" s="368" t="s">
        <v>33</v>
      </c>
      <c r="Y162" s="368" t="s">
        <v>34</v>
      </c>
      <c r="Z162" s="368" t="s">
        <v>35</v>
      </c>
    </row>
    <row r="163" spans="1:34" ht="13.8" thickBot="1">
      <c r="A163" s="842"/>
      <c r="B163" s="15" t="str">
        <f>'Cumulative Budget Request '!B165</f>
        <v xml:space="preserve"> </v>
      </c>
      <c r="C163" s="92"/>
      <c r="D163" s="34" t="s">
        <v>172</v>
      </c>
      <c r="E163" s="22">
        <f>IF('Cumulative Budget Request '!$L165='Member C'!$L$1,'Cumulative Budget Request '!E165,0)</f>
        <v>0</v>
      </c>
      <c r="F163" s="22">
        <f>IF('Cumulative Budget Request '!$L165='Member C'!$L$1,'Cumulative Budget Request '!F165,0)</f>
        <v>0</v>
      </c>
      <c r="G163" s="22">
        <f>IF('Cumulative Budget Request '!$L165='Member C'!$L$1,'Cumulative Budget Request '!G165,0)</f>
        <v>0</v>
      </c>
      <c r="H163" s="22">
        <f>IF('Cumulative Budget Request '!$L165='Member C'!$L$1,'Cumulative Budget Request '!H165,0)</f>
        <v>0</v>
      </c>
      <c r="I163" s="22">
        <f>IF('Cumulative Budget Request '!$L165='Member C'!$L$1,'Cumulative Budget Request '!I165,0)</f>
        <v>0</v>
      </c>
      <c r="J163" s="46"/>
      <c r="N163" s="592" t="s">
        <v>352</v>
      </c>
      <c r="O163" s="629"/>
      <c r="P163" s="629"/>
      <c r="Q163" s="537">
        <f>IF('Cumulative Budget Request '!$L165='Member C'!$L$1,'Cumulative Budget Request '!Q165,0)</f>
        <v>0</v>
      </c>
      <c r="R163" s="537">
        <f>IF('Cumulative Budget Request '!$L165='Member C'!$L$1,'Cumulative Budget Request '!R165,0)</f>
        <v>0</v>
      </c>
      <c r="S163" s="537">
        <f>IF('Cumulative Budget Request '!$L165='Member C'!$L$1,'Cumulative Budget Request '!S165,0)</f>
        <v>0</v>
      </c>
      <c r="T163" s="537">
        <f>IF('Cumulative Budget Request '!$L165='Member C'!$L$1,'Cumulative Budget Request '!T165,0)</f>
        <v>0</v>
      </c>
      <c r="U163" s="538">
        <f>IF('Cumulative Budget Request '!$L165='Member C'!$L$1,'Cumulative Budget Request '!U165,0)</f>
        <v>0</v>
      </c>
      <c r="V163" s="369">
        <f>IFERROR((F168+F169)/F166,0)</f>
        <v>0</v>
      </c>
      <c r="W163" s="369">
        <f>IFERROR((G168+G169)/G166,0)</f>
        <v>0</v>
      </c>
      <c r="X163" s="369">
        <f>IFERROR((H168+H169)/H166,0)</f>
        <v>0</v>
      </c>
      <c r="Y163" s="369">
        <f>IFERROR((I168+I169)/I166,0)</f>
        <v>0</v>
      </c>
      <c r="Z163" s="369">
        <f>IFERROR((J168+J169)/J166,0)</f>
        <v>0</v>
      </c>
      <c r="AA163" s="58"/>
      <c r="AB163" s="58"/>
      <c r="AC163" s="58"/>
      <c r="AD163" s="58"/>
      <c r="AE163" s="58"/>
      <c r="AF163" s="58"/>
      <c r="AG163" s="58"/>
    </row>
    <row r="164" spans="1:34">
      <c r="A164" s="825"/>
      <c r="C164" s="151"/>
      <c r="D164" s="148" t="s">
        <v>167</v>
      </c>
      <c r="E164" s="175">
        <f>IF('Cumulative Budget Request '!$L166='Member C'!$L$1,'Cumulative Budget Request '!E166,0)</f>
        <v>0</v>
      </c>
      <c r="F164" s="175">
        <f>IF('Cumulative Budget Request '!$L166='Member C'!$L$1,'Cumulative Budget Request '!F166,0)</f>
        <v>0</v>
      </c>
      <c r="G164" s="175">
        <f>IF('Cumulative Budget Request '!$L166='Member C'!$L$1,'Cumulative Budget Request '!G166,0)</f>
        <v>0</v>
      </c>
      <c r="H164" s="175">
        <f>IF('Cumulative Budget Request '!$L166='Member C'!$L$1,'Cumulative Budget Request '!H166,0)</f>
        <v>0</v>
      </c>
      <c r="I164" s="175">
        <f>IF('Cumulative Budget Request '!$L166='Member C'!$L$1,'Cumulative Budget Request '!I166,0)</f>
        <v>0</v>
      </c>
      <c r="J164" s="172">
        <f>SUM(E164:I164)</f>
        <v>0</v>
      </c>
      <c r="N164" s="539" t="s">
        <v>353</v>
      </c>
      <c r="O164" s="46"/>
      <c r="P164" s="540" t="s">
        <v>354</v>
      </c>
      <c r="Q164" s="562">
        <f>IF('Cumulative Budget Request '!$L165='Member C'!$L$1,'Cumulative Budget Request '!Q166,0)</f>
        <v>0</v>
      </c>
      <c r="R164" s="562">
        <f>IF('Cumulative Budget Request '!$L165='Member C'!$L$1,'Cumulative Budget Request '!R166,0)</f>
        <v>0</v>
      </c>
      <c r="S164" s="562">
        <f>IF('Cumulative Budget Request '!$L165='Member C'!$L$1,'Cumulative Budget Request '!S166,0)</f>
        <v>0</v>
      </c>
      <c r="T164" s="562">
        <f>IF('Cumulative Budget Request '!$L165='Member C'!$L$1,'Cumulative Budget Request '!T166,0)</f>
        <v>0</v>
      </c>
      <c r="U164" s="563">
        <f>IF('Cumulative Budget Request '!$L165='Member C'!$L$1,'Cumulative Budget Request '!U166,0)</f>
        <v>0</v>
      </c>
      <c r="V164" s="370"/>
      <c r="W164" s="370"/>
      <c r="X164" s="370"/>
      <c r="Y164" s="370"/>
      <c r="Z164" s="370"/>
      <c r="AA164" s="58"/>
      <c r="AB164" s="58"/>
      <c r="AC164" s="58"/>
      <c r="AD164" s="58"/>
      <c r="AE164" s="58"/>
      <c r="AF164" s="58"/>
      <c r="AG164" s="58"/>
    </row>
    <row r="165" spans="1:34">
      <c r="A165" s="842"/>
      <c r="D165" s="34" t="s">
        <v>30</v>
      </c>
      <c r="E165" s="175">
        <f>IF('Cumulative Budget Request '!$L167='Member C'!$L$1,'Cumulative Budget Request '!E167,0)</f>
        <v>0</v>
      </c>
      <c r="F165" s="175">
        <f>IF('Cumulative Budget Request '!$L167='Member C'!$L$1,'Cumulative Budget Request '!F167,0)</f>
        <v>0</v>
      </c>
      <c r="G165" s="175">
        <f>IF('Cumulative Budget Request '!$L167='Member C'!$L$1,'Cumulative Budget Request '!G167,0)</f>
        <v>0</v>
      </c>
      <c r="H165" s="175">
        <f>IF('Cumulative Budget Request '!$L167='Member C'!$L$1,'Cumulative Budget Request '!H167,0)</f>
        <v>0</v>
      </c>
      <c r="I165" s="175">
        <f>IF('Cumulative Budget Request '!$L167='Member C'!$L$1,'Cumulative Budget Request '!I167,0)</f>
        <v>0</v>
      </c>
      <c r="J165" s="172">
        <f>SUM(E165:I165)</f>
        <v>0</v>
      </c>
      <c r="N165" s="168"/>
      <c r="O165" s="541" t="s">
        <v>119</v>
      </c>
      <c r="P165" s="540" t="s">
        <v>355</v>
      </c>
      <c r="Q165" s="224">
        <f>IF('Cumulative Budget Request '!$L165='Member C'!$L$1,'Cumulative Budget Request '!Q167,0)</f>
        <v>0</v>
      </c>
      <c r="R165" s="224">
        <f>IF('Cumulative Budget Request '!$L165='Member C'!$L$1,'Cumulative Budget Request '!R167,0)</f>
        <v>0</v>
      </c>
      <c r="S165" s="224">
        <f>IF('Cumulative Budget Request '!$L165='Member C'!$L$1,'Cumulative Budget Request '!S167,0)</f>
        <v>0</v>
      </c>
      <c r="T165" s="224">
        <f>IF('Cumulative Budget Request '!$L165='Member C'!$L$1,'Cumulative Budget Request '!T167,0)</f>
        <v>0</v>
      </c>
      <c r="U165" s="478">
        <f>IF('Cumulative Budget Request '!$L165='Member C'!$L$1,'Cumulative Budget Request '!U167,0)</f>
        <v>0</v>
      </c>
      <c r="V165" s="370"/>
      <c r="W165" s="370"/>
      <c r="X165" s="370"/>
      <c r="Y165" s="370"/>
      <c r="Z165" s="370"/>
      <c r="AD165" s="58"/>
      <c r="AE165" s="58"/>
      <c r="AF165" s="58"/>
      <c r="AG165" s="58"/>
    </row>
    <row r="166" spans="1:34">
      <c r="A166" s="842"/>
      <c r="C166" s="92"/>
      <c r="D166" s="46"/>
      <c r="E166" s="17"/>
      <c r="F166" s="17"/>
      <c r="G166" s="17"/>
      <c r="H166" s="17"/>
      <c r="I166" s="17"/>
      <c r="J166" s="26"/>
      <c r="N166" s="196"/>
      <c r="O166" s="542">
        <f>IF('Cumulative Budget Request '!$L165='Member C'!$L$1,'Cumulative Budget Request '!O168,0)</f>
        <v>0</v>
      </c>
      <c r="P166" s="540" t="s">
        <v>356</v>
      </c>
      <c r="Q166" s="224">
        <f>IF('Cumulative Budget Request '!$L165='Member C'!$L$1,'Cumulative Budget Request '!Q168,0)</f>
        <v>0</v>
      </c>
      <c r="R166" s="224">
        <f>IF('Cumulative Budget Request '!$L165='Member C'!$L$1,'Cumulative Budget Request '!R168,0)</f>
        <v>0</v>
      </c>
      <c r="S166" s="224">
        <f>IF('Cumulative Budget Request '!$L165='Member C'!$L$1,'Cumulative Budget Request '!S168,0)</f>
        <v>0</v>
      </c>
      <c r="T166" s="224">
        <f>IF('Cumulative Budget Request '!$L165='Member C'!$L$1,'Cumulative Budget Request '!T168,0)</f>
        <v>0</v>
      </c>
      <c r="U166" s="478">
        <f>IF('Cumulative Budget Request '!$L165='Member C'!$L$1,'Cumulative Budget Request '!U168,0)</f>
        <v>0</v>
      </c>
      <c r="V166" s="370"/>
      <c r="W166" s="370"/>
      <c r="X166" s="370"/>
      <c r="Y166" s="370"/>
      <c r="Z166" s="370"/>
      <c r="AA166" s="473"/>
      <c r="AB166" s="473"/>
      <c r="AC166" s="473"/>
      <c r="AD166" s="131"/>
      <c r="AE166" s="131"/>
      <c r="AF166" s="131"/>
      <c r="AG166" s="131"/>
    </row>
    <row r="167" spans="1:34">
      <c r="A167" s="851">
        <f>IF('Cumulative Budget Request '!L171='Member C'!$L$1,'Cumulative Budget Request '!A169,0)</f>
        <v>0</v>
      </c>
      <c r="C167" s="92"/>
      <c r="D167" s="34" t="s">
        <v>121</v>
      </c>
      <c r="E167" s="100">
        <f>IF('Cumulative Budget Request '!$L169='Member C'!$L$1,'Cumulative Budget Request '!E169,0)</f>
        <v>0</v>
      </c>
      <c r="F167" s="100">
        <f>IF('Cumulative Budget Request '!$L169='Member C'!$L$1,'Cumulative Budget Request '!F169,0)</f>
        <v>0</v>
      </c>
      <c r="G167" s="100">
        <f>IF('Cumulative Budget Request '!$L169='Member C'!$L$1,'Cumulative Budget Request '!G169,0)</f>
        <v>0</v>
      </c>
      <c r="H167" s="100">
        <f>IF('Cumulative Budget Request '!$L169='Member C'!$L$1,'Cumulative Budget Request '!H169,0)</f>
        <v>0</v>
      </c>
      <c r="I167" s="100">
        <f>IF('Cumulative Budget Request '!$L169='Member C'!$L$1,'Cumulative Budget Request '!I169,0)</f>
        <v>0</v>
      </c>
      <c r="J167" s="26"/>
      <c r="N167" s="116"/>
      <c r="Q167" s="58"/>
      <c r="R167" s="96"/>
      <c r="S167" s="96"/>
      <c r="T167" s="58"/>
      <c r="U167" s="117"/>
      <c r="V167" s="369">
        <f>IFERROR((F173+F174)/F171,0)</f>
        <v>0</v>
      </c>
      <c r="W167" s="369">
        <f>IFERROR((G173+G174)/G171,0)</f>
        <v>0</v>
      </c>
      <c r="X167" s="369">
        <f>IFERROR((H173+H174)/H171,0)</f>
        <v>0</v>
      </c>
      <c r="Y167" s="369">
        <f>IFERROR((I173+I174)/I171,0)</f>
        <v>0</v>
      </c>
      <c r="Z167" s="369">
        <f>IFERROR((J173+J174)/J171,0)</f>
        <v>0</v>
      </c>
      <c r="AA167" s="58"/>
      <c r="AB167" s="58"/>
      <c r="AC167" s="58"/>
      <c r="AD167" s="58"/>
      <c r="AE167" s="58"/>
      <c r="AF167" s="58"/>
      <c r="AG167" s="58"/>
      <c r="AH167" s="58"/>
    </row>
    <row r="168" spans="1:34">
      <c r="A168" s="842"/>
      <c r="B168" s="15" t="str">
        <f>'Cumulative Budget Request '!B170</f>
        <v xml:space="preserve"> </v>
      </c>
      <c r="C168" s="92"/>
      <c r="D168" s="34" t="s">
        <v>172</v>
      </c>
      <c r="E168" s="22">
        <f>IF('Cumulative Budget Request '!$L170='Member C'!$L$1,'Cumulative Budget Request '!E170,0)</f>
        <v>0</v>
      </c>
      <c r="F168" s="22">
        <f>IF('Cumulative Budget Request '!$L170='Member C'!$L$1,'Cumulative Budget Request '!F170,0)</f>
        <v>0</v>
      </c>
      <c r="G168" s="22">
        <f>IF('Cumulative Budget Request '!$L170='Member C'!$L$1,'Cumulative Budget Request '!G170,0)</f>
        <v>0</v>
      </c>
      <c r="H168" s="22">
        <f>IF('Cumulative Budget Request '!$L170='Member C'!$L$1,'Cumulative Budget Request '!H170,0)</f>
        <v>0</v>
      </c>
      <c r="I168" s="22">
        <f>IF('Cumulative Budget Request '!$L170='Member C'!$L$1,'Cumulative Budget Request '!I170,0)</f>
        <v>0</v>
      </c>
      <c r="J168" s="26"/>
      <c r="N168" s="539" t="s">
        <v>357</v>
      </c>
      <c r="O168" s="46"/>
      <c r="P168" s="540" t="s">
        <v>354</v>
      </c>
      <c r="Q168" s="224">
        <f>IF('Cumulative Budget Request '!$L169='Member C'!$L$1,'Cumulative Budget Request '!Q170,0)</f>
        <v>0</v>
      </c>
      <c r="R168" s="224">
        <f>IF('Cumulative Budget Request '!$L169='Member C'!$L$1,'Cumulative Budget Request '!R170,0)</f>
        <v>0</v>
      </c>
      <c r="S168" s="224">
        <f>IF('Cumulative Budget Request '!$L169='Member C'!$L$1,'Cumulative Budget Request '!S170,0)</f>
        <v>0</v>
      </c>
      <c r="T168" s="224">
        <f>IF('Cumulative Budget Request '!$L169='Member C'!$L$1,'Cumulative Budget Request '!T170,0)</f>
        <v>0</v>
      </c>
      <c r="U168" s="478">
        <f>IF('Cumulative Budget Request '!$L169='Member C'!$L$1,'Cumulative Budget Request '!U170,0)</f>
        <v>0</v>
      </c>
      <c r="V168" s="370"/>
      <c r="W168" s="370"/>
      <c r="X168" s="370"/>
      <c r="Y168" s="370"/>
      <c r="Z168" s="370"/>
      <c r="AA168" s="58"/>
      <c r="AB168" s="58"/>
      <c r="AC168" s="58"/>
      <c r="AD168" s="58"/>
      <c r="AE168" s="58"/>
      <c r="AF168" s="58"/>
      <c r="AG168" s="58"/>
      <c r="AH168" s="58"/>
    </row>
    <row r="169" spans="1:34">
      <c r="A169" s="825"/>
      <c r="C169" s="151"/>
      <c r="D169" s="148" t="s">
        <v>167</v>
      </c>
      <c r="E169" s="175">
        <f>IF('Cumulative Budget Request '!$L171='Member C'!$L$1,'Cumulative Budget Request '!E171,0)</f>
        <v>0</v>
      </c>
      <c r="F169" s="175">
        <f>IF('Cumulative Budget Request '!$L171='Member C'!$L$1,'Cumulative Budget Request '!F171,0)</f>
        <v>0</v>
      </c>
      <c r="G169" s="175">
        <f>IF('Cumulative Budget Request '!$L171='Member C'!$L$1,'Cumulative Budget Request '!G171,0)</f>
        <v>0</v>
      </c>
      <c r="H169" s="175">
        <f>IF('Cumulative Budget Request '!$L171='Member C'!$L$1,'Cumulative Budget Request '!H171,0)</f>
        <v>0</v>
      </c>
      <c r="I169" s="175">
        <f>IF('Cumulative Budget Request '!$L171='Member C'!$L$1,'Cumulative Budget Request '!I171,0)</f>
        <v>0</v>
      </c>
      <c r="J169" s="172">
        <f>SUM(E169:I169)</f>
        <v>0</v>
      </c>
      <c r="N169" s="168"/>
      <c r="O169" s="541" t="s">
        <v>119</v>
      </c>
      <c r="P169" s="540" t="s">
        <v>355</v>
      </c>
      <c r="Q169" s="224">
        <f>IF('Cumulative Budget Request '!$L169='Member C'!$L$1,'Cumulative Budget Request '!Q171,0)</f>
        <v>0</v>
      </c>
      <c r="R169" s="224">
        <f>IF('Cumulative Budget Request '!$L169='Member C'!$L$1,'Cumulative Budget Request '!R171,0)</f>
        <v>0</v>
      </c>
      <c r="S169" s="224">
        <f>IF('Cumulative Budget Request '!$L169='Member C'!$L$1,'Cumulative Budget Request '!S171,0)</f>
        <v>0</v>
      </c>
      <c r="T169" s="224">
        <f>IF('Cumulative Budget Request '!$L169='Member C'!$L$1,'Cumulative Budget Request '!T171,0)</f>
        <v>0</v>
      </c>
      <c r="U169" s="478">
        <f>IF('Cumulative Budget Request '!$L169='Member C'!$L$1,'Cumulative Budget Request '!U171,0)</f>
        <v>0</v>
      </c>
      <c r="V169" s="370"/>
      <c r="W169" s="370"/>
      <c r="X169" s="370"/>
      <c r="Y169" s="370"/>
      <c r="Z169" s="370"/>
      <c r="AD169" s="58"/>
      <c r="AE169" s="58"/>
      <c r="AF169" s="58"/>
      <c r="AG169" s="58"/>
      <c r="AH169" s="131"/>
    </row>
    <row r="170" spans="1:34">
      <c r="A170" s="842"/>
      <c r="D170" s="34" t="s">
        <v>30</v>
      </c>
      <c r="E170" s="175">
        <f>IF('Cumulative Budget Request '!$L172='Member C'!$L$1,'Cumulative Budget Request '!E172,0)</f>
        <v>0</v>
      </c>
      <c r="F170" s="175">
        <f>IF('Cumulative Budget Request '!$L172='Member C'!$L$1,'Cumulative Budget Request '!F172,0)</f>
        <v>0</v>
      </c>
      <c r="G170" s="175">
        <f>IF('Cumulative Budget Request '!$L172='Member C'!$L$1,'Cumulative Budget Request '!G172,0)</f>
        <v>0</v>
      </c>
      <c r="H170" s="175">
        <f>IF('Cumulative Budget Request '!$L172='Member C'!$L$1,'Cumulative Budget Request '!H172,0)</f>
        <v>0</v>
      </c>
      <c r="I170" s="175">
        <f>IF('Cumulative Budget Request '!$L172='Member C'!$L$1,'Cumulative Budget Request '!I172,0)</f>
        <v>0</v>
      </c>
      <c r="J170" s="172">
        <f>SUM(E170:I170)</f>
        <v>0</v>
      </c>
      <c r="N170" s="196"/>
      <c r="O170" s="542">
        <f>IF('Cumulative Budget Request '!$L169='Member C'!$L$1,'Cumulative Budget Request '!O172,0)</f>
        <v>0</v>
      </c>
      <c r="P170" s="540" t="s">
        <v>356</v>
      </c>
      <c r="Q170" s="224">
        <f>IF('Cumulative Budget Request '!$L169='Member C'!$L$1,'Cumulative Budget Request '!Q172,0)</f>
        <v>0</v>
      </c>
      <c r="R170" s="224">
        <f>IF('Cumulative Budget Request '!$L169='Member C'!$L$1,'Cumulative Budget Request '!R172,0)</f>
        <v>0</v>
      </c>
      <c r="S170" s="224">
        <f>IF('Cumulative Budget Request '!$L169='Member C'!$L$1,'Cumulative Budget Request '!S172,0)</f>
        <v>0</v>
      </c>
      <c r="T170" s="224">
        <f>IF('Cumulative Budget Request '!$L169='Member C'!$L$1,'Cumulative Budget Request '!T172,0)</f>
        <v>0</v>
      </c>
      <c r="U170" s="478">
        <f>IF('Cumulative Budget Request '!$L169='Member C'!$L$1,'Cumulative Budget Request '!U172,0)</f>
        <v>0</v>
      </c>
      <c r="V170" s="370"/>
      <c r="W170" s="370"/>
      <c r="X170" s="370"/>
      <c r="Y170" s="370"/>
      <c r="Z170" s="370"/>
      <c r="AA170" s="622"/>
      <c r="AB170" s="622"/>
      <c r="AC170" s="622"/>
      <c r="AD170" s="131"/>
      <c r="AE170" s="131"/>
      <c r="AF170" s="131"/>
      <c r="AG170" s="131"/>
    </row>
    <row r="171" spans="1:34">
      <c r="A171" s="842"/>
      <c r="C171" s="92"/>
      <c r="D171" s="46"/>
      <c r="E171" s="17"/>
      <c r="F171" s="17"/>
      <c r="G171" s="17"/>
      <c r="H171" s="17"/>
      <c r="I171" s="17"/>
      <c r="J171" s="26"/>
      <c r="N171" s="544"/>
      <c r="O171" s="545"/>
      <c r="P171" s="546"/>
      <c r="Q171" s="100"/>
      <c r="R171" s="100"/>
      <c r="S171" s="100"/>
      <c r="T171" s="100"/>
      <c r="U171" s="560"/>
      <c r="V171" s="369">
        <f>IFERROR((F177+F178)/F176,0)</f>
        <v>0</v>
      </c>
      <c r="W171" s="369">
        <f t="shared" ref="W171:Z171" si="58">IFERROR((G177+G178)/G176,0)</f>
        <v>0</v>
      </c>
      <c r="X171" s="369">
        <f t="shared" si="58"/>
        <v>0</v>
      </c>
      <c r="Y171" s="369">
        <f t="shared" si="58"/>
        <v>0</v>
      </c>
      <c r="Z171" s="369">
        <f t="shared" si="58"/>
        <v>0</v>
      </c>
    </row>
    <row r="172" spans="1:34">
      <c r="A172" s="851">
        <f>IF('Cumulative Budget Request '!L175='Member C'!$L$1,'Cumulative Budget Request '!A175,0)</f>
        <v>0</v>
      </c>
      <c r="C172" s="92"/>
      <c r="D172" s="34" t="s">
        <v>121</v>
      </c>
      <c r="E172" s="100">
        <f>IF('Cumulative Budget Request '!$L174='Member C'!$L$1,'Cumulative Budget Request '!E174,0)</f>
        <v>0</v>
      </c>
      <c r="F172" s="100">
        <f>IF('Cumulative Budget Request '!$L174='Member C'!$L$1,'Cumulative Budget Request '!F174,0)</f>
        <v>0</v>
      </c>
      <c r="G172" s="100">
        <f>IF('Cumulative Budget Request '!$L174='Member C'!$L$1,'Cumulative Budget Request '!G174,0)</f>
        <v>0</v>
      </c>
      <c r="H172" s="100">
        <f>IF('Cumulative Budget Request '!$L174='Member C'!$L$1,'Cumulative Budget Request '!H174,0)</f>
        <v>0</v>
      </c>
      <c r="I172" s="100">
        <f>IF('Cumulative Budget Request '!$L174='Member C'!$L$1,'Cumulative Budget Request '!I174,0)</f>
        <v>0</v>
      </c>
      <c r="J172" s="26"/>
      <c r="M172" s="3"/>
      <c r="N172" s="116"/>
      <c r="Q172" s="58"/>
      <c r="R172" s="96"/>
      <c r="S172" s="96"/>
      <c r="T172" s="58"/>
      <c r="U172" s="117"/>
      <c r="V172" s="370"/>
      <c r="W172" s="370"/>
      <c r="X172" s="370"/>
      <c r="Y172" s="370"/>
      <c r="Z172" s="370"/>
    </row>
    <row r="173" spans="1:34">
      <c r="A173" s="842"/>
      <c r="B173" s="15" t="str">
        <f>'Cumulative Budget Request '!B175</f>
        <v xml:space="preserve"> </v>
      </c>
      <c r="C173" s="92"/>
      <c r="D173" s="34" t="s">
        <v>172</v>
      </c>
      <c r="E173" s="22">
        <f>IF('Cumulative Budget Request '!$L175='Member C'!$L$1,'Cumulative Budget Request '!E175,0)</f>
        <v>0</v>
      </c>
      <c r="F173" s="22">
        <f>IF('Cumulative Budget Request '!$L175='Member C'!$L$1,'Cumulative Budget Request '!F175,0)</f>
        <v>0</v>
      </c>
      <c r="G173" s="22">
        <f>IF('Cumulative Budget Request '!$L175='Member C'!$L$1,'Cumulative Budget Request '!G175,0)</f>
        <v>0</v>
      </c>
      <c r="H173" s="22">
        <f>IF('Cumulative Budget Request '!$L175='Member C'!$L$1,'Cumulative Budget Request '!H175,0)</f>
        <v>0</v>
      </c>
      <c r="I173" s="22">
        <f>IF('Cumulative Budget Request '!$L175='Member C'!$L$1,'Cumulative Budget Request '!I175,0)</f>
        <v>0</v>
      </c>
      <c r="J173" s="26"/>
      <c r="M173" s="3"/>
      <c r="N173" s="548" t="s">
        <v>358</v>
      </c>
      <c r="O173" s="46"/>
      <c r="P173" s="540" t="s">
        <v>354</v>
      </c>
      <c r="Q173" s="224">
        <f>IF('Cumulative Budget Request '!$L174='Member C'!$L$1,'Cumulative Budget Request '!Q175,0)</f>
        <v>0</v>
      </c>
      <c r="R173" s="224">
        <f>IF('Cumulative Budget Request '!$L174='Member C'!$L$1,'Cumulative Budget Request '!R175,0)</f>
        <v>0</v>
      </c>
      <c r="S173" s="224">
        <f>IF('Cumulative Budget Request '!$L174='Member C'!$L$1,'Cumulative Budget Request '!S175,0)</f>
        <v>0</v>
      </c>
      <c r="T173" s="224">
        <f>IF('Cumulative Budget Request '!$L174='Member C'!$L$1,'Cumulative Budget Request '!T175,0)</f>
        <v>0</v>
      </c>
      <c r="U173" s="478">
        <f>IF('Cumulative Budget Request '!$L174='Member C'!$L$1,'Cumulative Budget Request '!U175,0)</f>
        <v>0</v>
      </c>
      <c r="V173" s="370"/>
      <c r="W173" s="370"/>
      <c r="X173" s="370"/>
      <c r="Y173" s="370"/>
      <c r="Z173" s="370"/>
    </row>
    <row r="174" spans="1:34">
      <c r="C174" s="151"/>
      <c r="D174" s="148" t="s">
        <v>167</v>
      </c>
      <c r="E174" s="175">
        <f>IF('Cumulative Budget Request '!$L176='Member C'!$L$1,'Cumulative Budget Request '!E176,0)</f>
        <v>0</v>
      </c>
      <c r="F174" s="175">
        <f>IF('Cumulative Budget Request '!$L176='Member C'!$L$1,'Cumulative Budget Request '!F176,0)</f>
        <v>0</v>
      </c>
      <c r="G174" s="175">
        <f>IF('Cumulative Budget Request '!$L176='Member C'!$L$1,'Cumulative Budget Request '!G176,0)</f>
        <v>0</v>
      </c>
      <c r="H174" s="175">
        <f>IF('Cumulative Budget Request '!$L176='Member C'!$L$1,'Cumulative Budget Request '!H176,0)</f>
        <v>0</v>
      </c>
      <c r="I174" s="175">
        <f>IF('Cumulative Budget Request '!$L176='Member C'!$L$1,'Cumulative Budget Request '!I176,0)</f>
        <v>0</v>
      </c>
      <c r="J174" s="172">
        <f>SUM(E174:I174)</f>
        <v>0</v>
      </c>
      <c r="M174" s="3"/>
      <c r="N174" s="168"/>
      <c r="O174" s="541" t="s">
        <v>119</v>
      </c>
      <c r="P174" s="540" t="s">
        <v>355</v>
      </c>
      <c r="Q174" s="224">
        <f>IF('Cumulative Budget Request '!$L174='Member C'!$L$1,'Cumulative Budget Request '!Q176,0)</f>
        <v>0</v>
      </c>
      <c r="R174" s="224">
        <f>IF('Cumulative Budget Request '!$L174='Member C'!$L$1,'Cumulative Budget Request '!R176,0)</f>
        <v>0</v>
      </c>
      <c r="S174" s="224">
        <f>IF('Cumulative Budget Request '!$L174='Member C'!$L$1,'Cumulative Budget Request '!S176,0)</f>
        <v>0</v>
      </c>
      <c r="T174" s="224">
        <f>IF('Cumulative Budget Request '!$L174='Member C'!$L$1,'Cumulative Budget Request '!T176,0)</f>
        <v>0</v>
      </c>
      <c r="U174" s="478">
        <f>IF('Cumulative Budget Request '!$L174='Member C'!$L$1,'Cumulative Budget Request '!U176,0)</f>
        <v>0</v>
      </c>
      <c r="V174" s="370"/>
      <c r="W174" s="370"/>
      <c r="X174" s="370"/>
      <c r="Y174" s="370"/>
      <c r="Z174" s="370"/>
    </row>
    <row r="175" spans="1:34">
      <c r="A175" s="10"/>
      <c r="D175" s="34" t="s">
        <v>30</v>
      </c>
      <c r="E175" s="175">
        <f>IF('Cumulative Budget Request '!$L177='Member C'!$L$1,'Cumulative Budget Request '!E177,0)</f>
        <v>0</v>
      </c>
      <c r="F175" s="175">
        <f>IF('Cumulative Budget Request '!$L177='Member C'!$L$1,'Cumulative Budget Request '!F177,0)</f>
        <v>0</v>
      </c>
      <c r="G175" s="175">
        <f>IF('Cumulative Budget Request '!$L177='Member C'!$L$1,'Cumulative Budget Request '!G177,0)</f>
        <v>0</v>
      </c>
      <c r="H175" s="175">
        <f>IF('Cumulative Budget Request '!$L177='Member C'!$L$1,'Cumulative Budget Request '!H177,0)</f>
        <v>0</v>
      </c>
      <c r="I175" s="175">
        <f>IF('Cumulative Budget Request '!$L177='Member C'!$L$1,'Cumulative Budget Request '!I177,0)</f>
        <v>0</v>
      </c>
      <c r="J175" s="172">
        <f>SUM(E175:I175)</f>
        <v>0</v>
      </c>
      <c r="M175" s="3"/>
      <c r="N175" s="196"/>
      <c r="O175" s="542">
        <f>IF('Cumulative Budget Request '!$L174='Member C'!$L$1,'Cumulative Budget Request '!O177,0)</f>
        <v>0</v>
      </c>
      <c r="P175" s="540" t="s">
        <v>356</v>
      </c>
      <c r="Q175" s="224">
        <f>IF('Cumulative Budget Request '!$L174='Member C'!$L$1,'Cumulative Budget Request '!Q177,0)</f>
        <v>0</v>
      </c>
      <c r="R175" s="224">
        <f>IF('Cumulative Budget Request '!$L174='Member C'!$L$1,'Cumulative Budget Request '!R177,0)</f>
        <v>0</v>
      </c>
      <c r="S175" s="224">
        <f>IF('Cumulative Budget Request '!$L174='Member C'!$L$1,'Cumulative Budget Request '!S177,0)</f>
        <v>0</v>
      </c>
      <c r="T175" s="224">
        <f>IF('Cumulative Budget Request '!$L174='Member C'!$L$1,'Cumulative Budget Request '!T177,0)</f>
        <v>0</v>
      </c>
      <c r="U175" s="478">
        <f>IF('Cumulative Budget Request '!$L174='Member C'!$L$1,'Cumulative Budget Request '!U177,0)</f>
        <v>0</v>
      </c>
    </row>
    <row r="176" spans="1:34" ht="13.8" thickBot="1">
      <c r="A176" s="10"/>
      <c r="D176" s="34"/>
      <c r="E176" s="175"/>
      <c r="F176" s="175"/>
      <c r="G176" s="175"/>
      <c r="H176" s="175"/>
      <c r="I176" s="175"/>
      <c r="J176" s="172"/>
      <c r="M176" s="3"/>
      <c r="N176" s="281"/>
      <c r="O176" s="283"/>
      <c r="P176" s="283"/>
      <c r="Q176" s="282"/>
      <c r="R176" s="284"/>
      <c r="S176" s="284"/>
      <c r="T176" s="197"/>
      <c r="U176" s="198"/>
    </row>
    <row r="177" spans="1:36">
      <c r="A177" s="10"/>
      <c r="C177" s="75"/>
      <c r="D177" s="75" t="s">
        <v>157</v>
      </c>
      <c r="E177" s="176">
        <f>SUMIF($D$161:$D$175,"*Wage",E161:E175)</f>
        <v>0</v>
      </c>
      <c r="F177" s="176">
        <f>SUMIF($D$161:$D$175,"*Wage",F161:F175)</f>
        <v>0</v>
      </c>
      <c r="G177" s="176">
        <f>SUMIF($D$161:$D$175,"*Wage",G161:G175)</f>
        <v>0</v>
      </c>
      <c r="H177" s="176">
        <f>SUMIF($D$161:$D$175,"*Wage",H161:H175)</f>
        <v>0</v>
      </c>
      <c r="I177" s="176">
        <f>SUMIF($D$161:$D$175,"*Wage",I161:I175)</f>
        <v>0</v>
      </c>
      <c r="J177" s="177">
        <f>SUM(E177:I177)</f>
        <v>0</v>
      </c>
      <c r="M177" s="3"/>
      <c r="N177" s="827"/>
      <c r="O177" s="827"/>
      <c r="P177" s="827"/>
      <c r="Q177" s="828"/>
      <c r="R177" s="829"/>
      <c r="S177" s="830"/>
      <c r="T177" s="561"/>
      <c r="U177" s="561"/>
    </row>
    <row r="178" spans="1:36">
      <c r="A178" s="10"/>
      <c r="C178" s="75"/>
      <c r="D178" s="75" t="s">
        <v>158</v>
      </c>
      <c r="E178" s="57">
        <f>SUMIF($D$161:$D$175,"*Fringe",E161:E175)</f>
        <v>0</v>
      </c>
      <c r="F178" s="57">
        <f>SUMIF($D$161:$D$175,"*Fringe",F161:F175)</f>
        <v>0</v>
      </c>
      <c r="G178" s="57">
        <f>SUMIF($D$161:$D$175,"*Fringe",G161:G175)</f>
        <v>0</v>
      </c>
      <c r="H178" s="57">
        <f>SUMIF($D$161:$D$175,"*Fringe",H161:H175)</f>
        <v>0</v>
      </c>
      <c r="I178" s="57">
        <f>SUMIF($D$161:$D$175,"*Fringe",I161:I175)</f>
        <v>0</v>
      </c>
      <c r="J178" s="172">
        <f>SUM(E178:I178)</f>
        <v>0</v>
      </c>
      <c r="M178" s="3"/>
      <c r="N178" s="831"/>
      <c r="O178" s="831"/>
      <c r="P178" s="831"/>
      <c r="Q178" s="831"/>
      <c r="R178" s="831"/>
      <c r="S178" s="832"/>
      <c r="AI178" s="120"/>
    </row>
    <row r="179" spans="1:36">
      <c r="A179" t="s">
        <v>7</v>
      </c>
      <c r="D179" s="4" t="s">
        <v>6</v>
      </c>
      <c r="E179" s="22"/>
      <c r="F179" s="22"/>
      <c r="G179" s="22"/>
      <c r="H179" s="22"/>
      <c r="I179" s="22"/>
      <c r="J179" s="76"/>
      <c r="M179" s="3"/>
      <c r="R179" s="3"/>
      <c r="AI179" s="119"/>
    </row>
    <row r="180" spans="1:36" ht="14.4">
      <c r="A180" s="48" t="s">
        <v>24</v>
      </c>
      <c r="B180" s="49"/>
      <c r="C180" s="49"/>
      <c r="D180" s="51"/>
      <c r="E180" s="178">
        <f>SUMIF($D$68:$D$178,"*Total Other Professional Salary",E68:E178)+SUMIF($D$68:$D$178,"*Total Post Doc Salary",E68:E178)+SUMIF($D$68:$D$178,"*Total Graduate Student Salary",E68:E178)+SUMIF($D$68:$D$178,"*Total Hourly Wages",E68:E178)</f>
        <v>0</v>
      </c>
      <c r="F180" s="178">
        <f>SUMIF($D$68:$D$178,"*Total Other Professional Salary",F68:F178)+SUMIF($D$68:$D$178,"*Total Post Doc Salary",F68:F178)+SUMIF($D$68:$D$178,"*Total Graduate Student Salary",F68:F178)+SUMIF($D$68:$D$178,"*Total Hourly Wages",F68:F178)</f>
        <v>0</v>
      </c>
      <c r="G180" s="178">
        <f>SUMIF($D$68:$D$178,"*Total Other Professional Salary",G68:G178)+SUMIF($D$68:$D$178,"*Total Post Doc Salary",G68:G178)+SUMIF($D$68:$D$178,"*Total Graduate Student Salary",G68:G178)+SUMIF($D$68:$D$178,"*Total Hourly Wages",G68:G178)</f>
        <v>0</v>
      </c>
      <c r="H180" s="178">
        <f>SUMIF($D$68:$D$178,"*Total Other Professional Salary",H68:H178)+SUMIF($D$68:$D$178,"*Total Post Doc Salary",H68:H178)+SUMIF($D$68:$D$178,"*Total Graduate Student Salary",H68:H178)+SUMIF($D$68:$D$178,"*Total Hourly Wages",H68:H178)</f>
        <v>0</v>
      </c>
      <c r="I180" s="178">
        <f>SUMIF($D$68:$D$178,"*Total Other Professional Salary",I68:I178)+SUMIF($D$68:$D$178,"*Total Post Doc Salary",I68:I178)+SUMIF($D$68:$D$178,"*Total Graduate Student Salary",I68:I178)+SUMIF($D$68:$D$178,"*Total Hourly Wages",I68:I178)</f>
        <v>0</v>
      </c>
      <c r="J180" s="179">
        <f>SUM(J177,J156,J115,J90)</f>
        <v>0</v>
      </c>
      <c r="M180" s="3"/>
      <c r="N180" s="86"/>
      <c r="O180" s="86"/>
      <c r="P180" s="86"/>
      <c r="Q180" s="3"/>
      <c r="AI180" s="119"/>
      <c r="AJ180" s="10"/>
    </row>
    <row r="181" spans="1:36" ht="15">
      <c r="A181" s="48" t="s">
        <v>25</v>
      </c>
      <c r="B181" s="49"/>
      <c r="C181" s="49"/>
      <c r="D181" s="51"/>
      <c r="E181" s="180">
        <f>SUMIF($D$68:$D$178,"*Total Other Professional Fringe",E68:E178)+SUMIF($D$68:$D$178,"*Total Post Doc Fringe",E68:E178)++SUMIF($D$68:$D$178,"*Total Graduate Student Fringe",E68:E178)+SUMIF($D$68:$D$178,"*Total Fringe Benefits",E68:E178)</f>
        <v>0</v>
      </c>
      <c r="F181" s="180">
        <f>SUMIF($D$68:$D$178,"*Total Other Professional Fringe",F68:F178)+SUMIF($D$68:$D$178,"*Total Post Doc Fringe",F68:F178)++SUMIF($D$68:$D$178,"*Total Graduate Student Fringe",F68:F178)+SUMIF($D$68:$D$178,"*Total Fringe Benefits",F68:F178)</f>
        <v>0</v>
      </c>
      <c r="G181" s="180">
        <f>SUMIF($D$68:$D$178,"*Total Other Professional Fringe",G68:G178)+SUMIF($D$68:$D$178,"*Total Post Doc Fringe",G68:G178)++SUMIF($D$68:$D$178,"*Total Graduate Student Fringe",G68:G178)+SUMIF($D$68:$D$178,"*Total Fringe Benefits",G68:G178)</f>
        <v>0</v>
      </c>
      <c r="H181" s="180">
        <f>SUMIF($D$68:$D$178,"*Total Other Professional Fringe",H68:H178)+SUMIF($D$68:$D$178,"*Total Post Doc Fringe",H68:H178)++SUMIF($D$68:$D$178,"*Total Graduate Student Fringe",H68:H178)+SUMIF($D$68:$D$178,"*Total Fringe Benefits",H68:H178)</f>
        <v>0</v>
      </c>
      <c r="I181" s="180">
        <f>SUMIF($D$68:$D$178,"*Total Other Professional Fringe",I68:I178)+SUMIF($D$68:$D$178,"*Total Post Doc Fringe",I68:I178)++SUMIF($D$68:$D$178,"*Total Graduate Student Fringe",I68:I178)+SUMIF($D$68:$D$178,"*Total Fringe Benefits",I68:I178)</f>
        <v>0</v>
      </c>
      <c r="J181" s="181">
        <f>SUM(J178,J157,J116,J91)</f>
        <v>0</v>
      </c>
      <c r="M181" s="3"/>
      <c r="N181" s="3"/>
      <c r="O181" s="3"/>
      <c r="P181" s="3"/>
      <c r="AJ181" s="10"/>
    </row>
    <row r="182" spans="1:36">
      <c r="A182" s="48" t="s">
        <v>26</v>
      </c>
      <c r="B182" s="49"/>
      <c r="C182" s="95"/>
      <c r="D182" s="95"/>
      <c r="E182" s="178">
        <f>SUM(E180:E181)</f>
        <v>0</v>
      </c>
      <c r="F182" s="178">
        <f>SUM(F180:F181)</f>
        <v>0</v>
      </c>
      <c r="G182" s="178">
        <f>SUM(G180:G181)</f>
        <v>0</v>
      </c>
      <c r="H182" s="178">
        <f>SUM(H180:H181)</f>
        <v>0</v>
      </c>
      <c r="I182" s="178">
        <f>SUM(I180:I181)</f>
        <v>0</v>
      </c>
      <c r="J182" s="179">
        <f>SUM(E182:I182)</f>
        <v>0</v>
      </c>
      <c r="M182" s="3"/>
      <c r="N182" s="3"/>
      <c r="O182" s="3"/>
      <c r="P182" s="3"/>
    </row>
    <row r="183" spans="1:36">
      <c r="A183" s="1"/>
      <c r="B183" s="10"/>
      <c r="D183" s="4"/>
      <c r="E183" s="17"/>
      <c r="F183" s="17"/>
      <c r="G183" s="17"/>
      <c r="H183" s="17"/>
      <c r="I183" s="17"/>
      <c r="J183" s="26"/>
      <c r="M183" s="3"/>
      <c r="N183" s="3"/>
      <c r="O183" s="3"/>
      <c r="P183" s="3"/>
    </row>
    <row r="184" spans="1:36" hidden="1">
      <c r="A184" s="1" t="s">
        <v>27</v>
      </c>
      <c r="D184" s="4"/>
      <c r="E184" s="182">
        <f>SUM(E62,E180)</f>
        <v>0</v>
      </c>
      <c r="F184" s="182">
        <f>SUM(F62,F180)</f>
        <v>0</v>
      </c>
      <c r="G184" s="182">
        <f>SUM(G62,G180)</f>
        <v>0</v>
      </c>
      <c r="H184" s="182">
        <f>SUM(H62,H180)</f>
        <v>0</v>
      </c>
      <c r="I184" s="182">
        <f>SUM(I62,I180)</f>
        <v>0</v>
      </c>
      <c r="J184" s="183">
        <f>SUM(E184:I184)</f>
        <v>0</v>
      </c>
      <c r="K184" s="3"/>
      <c r="L184" s="3"/>
      <c r="M184" s="3"/>
      <c r="N184" s="3"/>
      <c r="O184" s="3"/>
      <c r="P184" s="3"/>
      <c r="Q184" s="3"/>
    </row>
    <row r="185" spans="1:36">
      <c r="A185" s="1" t="s">
        <v>28</v>
      </c>
      <c r="D185" s="4"/>
      <c r="E185" s="182">
        <f>SUM(E63,E181)</f>
        <v>0</v>
      </c>
      <c r="F185" s="182">
        <f>SUM(F63,F181)</f>
        <v>0</v>
      </c>
      <c r="G185" s="182">
        <f>SUM(G63,G181)</f>
        <v>0</v>
      </c>
      <c r="H185" s="182">
        <f>SUM(H63,H181)</f>
        <v>0</v>
      </c>
      <c r="I185" s="182">
        <f>SUM(I63,I181)</f>
        <v>0</v>
      </c>
      <c r="J185" s="183">
        <f>SUM(E185:I185)</f>
        <v>0</v>
      </c>
      <c r="M185" s="3"/>
      <c r="N185" s="3"/>
      <c r="O185" s="3"/>
      <c r="P185" s="3"/>
      <c r="Q185" s="3"/>
    </row>
    <row r="186" spans="1:36">
      <c r="A186" s="129"/>
      <c r="B186" s="614" t="s">
        <v>161</v>
      </c>
      <c r="C186" s="614"/>
      <c r="D186" s="614"/>
      <c r="E186" s="173">
        <f>SUM(E184:E185)</f>
        <v>0</v>
      </c>
      <c r="F186" s="173">
        <f t="shared" ref="F186:I186" si="59">SUM(F184:F185)</f>
        <v>0</v>
      </c>
      <c r="G186" s="173">
        <f t="shared" si="59"/>
        <v>0</v>
      </c>
      <c r="H186" s="173">
        <f t="shared" si="59"/>
        <v>0</v>
      </c>
      <c r="I186" s="173">
        <f t="shared" si="59"/>
        <v>0</v>
      </c>
      <c r="J186" s="174">
        <f>SUM(E186:I186)</f>
        <v>0</v>
      </c>
      <c r="K186" s="3"/>
      <c r="L186" s="3"/>
      <c r="M186" s="3"/>
    </row>
    <row r="187" spans="1:36">
      <c r="A187" s="1"/>
      <c r="B187" s="10"/>
      <c r="G187" s="3"/>
      <c r="H187" s="3"/>
      <c r="I187" s="3"/>
      <c r="J187" s="47"/>
      <c r="K187" s="3"/>
      <c r="L187" s="3"/>
      <c r="M187" s="3"/>
      <c r="Q187" s="213"/>
      <c r="R187" s="213"/>
      <c r="S187" s="213"/>
      <c r="T187" s="5"/>
    </row>
    <row r="188" spans="1:36">
      <c r="A188" s="1" t="s">
        <v>0</v>
      </c>
      <c r="G188" s="3"/>
      <c r="H188" s="3"/>
      <c r="I188" s="3"/>
      <c r="J188" s="47"/>
      <c r="K188" s="3"/>
      <c r="L188" s="3"/>
      <c r="M188" s="3"/>
    </row>
    <row r="189" spans="1:36">
      <c r="A189" s="31" t="s">
        <v>48</v>
      </c>
      <c r="G189" s="3"/>
      <c r="H189" s="3"/>
      <c r="I189" s="3"/>
      <c r="J189" s="47"/>
      <c r="K189" s="3"/>
      <c r="L189" s="3"/>
      <c r="M189" s="3"/>
      <c r="N189" s="3"/>
      <c r="O189" s="3"/>
      <c r="P189" s="3"/>
    </row>
    <row r="190" spans="1:36">
      <c r="A190" s="842"/>
      <c r="B190" s="851">
        <f>IF('Cumulative Budget Request '!L193='Member C'!$L$1,'Cumulative Budget Request '!B192,0)</f>
        <v>0</v>
      </c>
      <c r="C190" s="842"/>
      <c r="D190" s="793"/>
      <c r="E190" s="175">
        <f>IF('Cumulative Budget Request '!$L192='Member C'!$L$1,'Cumulative Budget Request '!E192,0)</f>
        <v>0</v>
      </c>
      <c r="F190" s="175">
        <f>IF('Cumulative Budget Request '!$L192='Member C'!$L$1,'Cumulative Budget Request '!F192,0)</f>
        <v>0</v>
      </c>
      <c r="G190" s="175">
        <f>IF('Cumulative Budget Request '!$L192='Member C'!$L$1,'Cumulative Budget Request '!G192,0)</f>
        <v>0</v>
      </c>
      <c r="H190" s="175">
        <f>IF('Cumulative Budget Request '!$L192='Member C'!$L$1,'Cumulative Budget Request '!H192,0)</f>
        <v>0</v>
      </c>
      <c r="I190" s="175">
        <f>IF('Cumulative Budget Request '!$L192='Member C'!$L$1,'Cumulative Budget Request '!I192,0)</f>
        <v>0</v>
      </c>
      <c r="J190" s="172">
        <f>SUM(E190:I190)</f>
        <v>0</v>
      </c>
      <c r="K190" s="3"/>
      <c r="L190" s="3"/>
      <c r="M190" s="3"/>
      <c r="N190" s="3"/>
      <c r="O190" s="3"/>
      <c r="P190" s="3"/>
    </row>
    <row r="191" spans="1:36">
      <c r="A191" s="842"/>
      <c r="B191" s="851">
        <f>IF('Cumulative Budget Request '!L194='Member C'!$L$1,'Cumulative Budget Request '!B193,0)</f>
        <v>0</v>
      </c>
      <c r="C191" s="842"/>
      <c r="D191" s="793"/>
      <c r="E191" s="175">
        <f>IF('Cumulative Budget Request '!$L193='Member C'!$L$1,'Cumulative Budget Request '!E193,0)</f>
        <v>0</v>
      </c>
      <c r="F191" s="175">
        <f>IF('Cumulative Budget Request '!$L193='Member C'!$L$1,'Cumulative Budget Request '!F193,0)</f>
        <v>0</v>
      </c>
      <c r="G191" s="175">
        <f>IF('Cumulative Budget Request '!$L193='Member C'!$L$1,'Cumulative Budget Request '!G193,0)</f>
        <v>0</v>
      </c>
      <c r="H191" s="175">
        <f>IF('Cumulative Budget Request '!$L193='Member C'!$L$1,'Cumulative Budget Request '!H193,0)</f>
        <v>0</v>
      </c>
      <c r="I191" s="175">
        <f>IF('Cumulative Budget Request '!$L193='Member C'!$L$1,'Cumulative Budget Request '!I193,0)</f>
        <v>0</v>
      </c>
      <c r="J191" s="172">
        <f>SUM(E191:I191)</f>
        <v>0</v>
      </c>
      <c r="K191" s="3"/>
      <c r="L191" s="3"/>
      <c r="M191" s="3"/>
    </row>
    <row r="192" spans="1:36">
      <c r="A192" s="852" t="s">
        <v>57</v>
      </c>
      <c r="B192" s="852"/>
      <c r="C192" s="852"/>
      <c r="D192" s="852"/>
      <c r="E192" s="199">
        <f>SUM(E190:E191)</f>
        <v>0</v>
      </c>
      <c r="F192" s="199">
        <f t="shared" ref="F192:I192" si="60">SUM(F190:F191)</f>
        <v>0</v>
      </c>
      <c r="G192" s="199">
        <f t="shared" si="60"/>
        <v>0</v>
      </c>
      <c r="H192" s="199">
        <f t="shared" si="60"/>
        <v>0</v>
      </c>
      <c r="I192" s="199">
        <f t="shared" si="60"/>
        <v>0</v>
      </c>
      <c r="J192" s="200">
        <f>SUM(J190:J191)</f>
        <v>0</v>
      </c>
      <c r="K192" s="3"/>
      <c r="L192" s="3"/>
      <c r="M192" s="3"/>
    </row>
    <row r="193" spans="1:16" hidden="1">
      <c r="A193" s="842"/>
      <c r="B193" s="842"/>
      <c r="C193" s="842"/>
      <c r="D193" s="842"/>
      <c r="E193" s="4"/>
      <c r="F193" s="3"/>
      <c r="G193" s="3"/>
      <c r="H193" s="3"/>
      <c r="I193" s="3"/>
      <c r="J193" s="47"/>
      <c r="K193" s="3"/>
      <c r="L193" s="3"/>
      <c r="M193" s="3"/>
    </row>
    <row r="194" spans="1:16" hidden="1">
      <c r="A194" s="845" t="s">
        <v>120</v>
      </c>
      <c r="B194" s="853"/>
      <c r="C194" s="825"/>
      <c r="D194" s="854" t="s">
        <v>178</v>
      </c>
      <c r="E194" s="134">
        <f>IF('Cumulative Budget Request '!$L196='Member C'!$L$1,'Cumulative Budget Request '!E196,0)</f>
        <v>0</v>
      </c>
      <c r="F194" s="134">
        <f>IF('Cumulative Budget Request '!$L196='Member C'!$L$1,'Cumulative Budget Request '!F196,0)</f>
        <v>0</v>
      </c>
      <c r="G194" s="134">
        <f>IF('Cumulative Budget Request '!$L196='Member C'!$L$1,'Cumulative Budget Request '!G196,0)</f>
        <v>0</v>
      </c>
      <c r="H194" s="134">
        <f>IF('Cumulative Budget Request '!$L196='Member C'!$L$1,'Cumulative Budget Request '!H196,0)</f>
        <v>0</v>
      </c>
      <c r="I194" s="134">
        <f>IF('Cumulative Budget Request '!$L196='Member C'!$L$1,'Cumulative Budget Request '!I196,0)</f>
        <v>0</v>
      </c>
      <c r="J194" s="97"/>
      <c r="K194" s="3"/>
      <c r="L194" s="3"/>
      <c r="M194" s="3"/>
    </row>
    <row r="195" spans="1:16" hidden="1">
      <c r="A195" s="842"/>
      <c r="B195" s="842"/>
      <c r="C195" s="842"/>
      <c r="D195" s="854" t="s">
        <v>177</v>
      </c>
      <c r="E195" s="134">
        <f>IF('Cumulative Budget Request '!$L197='Member C'!$L$1,'Cumulative Budget Request '!E197,0)</f>
        <v>0</v>
      </c>
      <c r="F195" s="134">
        <f>IF('Cumulative Budget Request '!$L197='Member C'!$L$1,'Cumulative Budget Request '!F197,0)</f>
        <v>0</v>
      </c>
      <c r="G195" s="134">
        <f>IF('Cumulative Budget Request '!$L197='Member C'!$L$1,'Cumulative Budget Request '!G197,0)</f>
        <v>0</v>
      </c>
      <c r="H195" s="134">
        <f>IF('Cumulative Budget Request '!$L197='Member C'!$L$1,'Cumulative Budget Request '!H197,0)</f>
        <v>0</v>
      </c>
      <c r="I195" s="134">
        <f>IF('Cumulative Budget Request '!$L197='Member C'!$L$1,'Cumulative Budget Request '!I197,0)</f>
        <v>0</v>
      </c>
      <c r="J195" s="97"/>
      <c r="K195" s="3"/>
      <c r="L195" s="3"/>
      <c r="M195" s="3"/>
    </row>
    <row r="196" spans="1:16" hidden="1">
      <c r="A196" s="845" t="s">
        <v>162</v>
      </c>
      <c r="B196" s="853"/>
      <c r="C196" s="825"/>
      <c r="D196" s="854" t="s">
        <v>179</v>
      </c>
      <c r="E196" s="134">
        <f>IF('Cumulative Budget Request '!$L198='Member C'!$L$1,'Cumulative Budget Request '!E198,0)</f>
        <v>0</v>
      </c>
      <c r="F196" s="134">
        <f>IF('Cumulative Budget Request '!$L198='Member C'!$L$1,'Cumulative Budget Request '!F198,0)</f>
        <v>0</v>
      </c>
      <c r="G196" s="134">
        <f>IF('Cumulative Budget Request '!$L198='Member C'!$L$1,'Cumulative Budget Request '!G198,0)</f>
        <v>0</v>
      </c>
      <c r="H196" s="134">
        <f>IF('Cumulative Budget Request '!$L198='Member C'!$L$1,'Cumulative Budget Request '!H198,0)</f>
        <v>0</v>
      </c>
      <c r="I196" s="134">
        <f>IF('Cumulative Budget Request '!$L198='Member C'!$L$1,'Cumulative Budget Request '!I198,0)</f>
        <v>0</v>
      </c>
      <c r="J196" s="97"/>
      <c r="K196" s="3"/>
      <c r="L196" s="3"/>
      <c r="M196" s="3"/>
    </row>
    <row r="197" spans="1:16" hidden="1">
      <c r="A197" s="855">
        <f>IF('Cumulative Budget Request '!L200='Member C'!$L$1,'Cumulative Budget Request '!A200,0)</f>
        <v>0</v>
      </c>
      <c r="B197" s="842"/>
      <c r="C197" s="842"/>
      <c r="D197" s="854" t="s">
        <v>180</v>
      </c>
      <c r="E197" s="134">
        <f>IF('Cumulative Budget Request '!$L199='Member C'!$L$1,'Cumulative Budget Request '!E199,0)</f>
        <v>0</v>
      </c>
      <c r="F197" s="134">
        <f>IF('Cumulative Budget Request '!$L199='Member C'!$L$1,'Cumulative Budget Request '!F199,0)</f>
        <v>0</v>
      </c>
      <c r="G197" s="134">
        <f>IF('Cumulative Budget Request '!$L199='Member C'!$L$1,'Cumulative Budget Request '!G199,0)</f>
        <v>0</v>
      </c>
      <c r="H197" s="134">
        <f>IF('Cumulative Budget Request '!$L199='Member C'!$L$1,'Cumulative Budget Request '!H199,0)</f>
        <v>0</v>
      </c>
      <c r="I197" s="134">
        <f>IF('Cumulative Budget Request '!$L199='Member C'!$L$1,'Cumulative Budget Request '!I199,0)</f>
        <v>0</v>
      </c>
      <c r="J197" s="47"/>
      <c r="K197" s="3"/>
      <c r="L197" s="3"/>
      <c r="M197" s="3"/>
    </row>
    <row r="198" spans="1:16" hidden="1">
      <c r="A198" s="855"/>
      <c r="B198" s="856" t="s">
        <v>41</v>
      </c>
      <c r="C198" s="856" t="s">
        <v>42</v>
      </c>
      <c r="D198" s="857"/>
      <c r="E198" s="15"/>
      <c r="F198" s="15"/>
      <c r="G198" s="15"/>
      <c r="H198" s="15"/>
      <c r="I198" s="15"/>
      <c r="J198" s="47"/>
      <c r="K198" s="3"/>
      <c r="L198" s="3"/>
      <c r="M198" s="3"/>
    </row>
    <row r="199" spans="1:16" hidden="1">
      <c r="A199" s="858"/>
      <c r="B199" s="859" t="s">
        <v>43</v>
      </c>
      <c r="C199" s="860">
        <f>IF('Cumulative Budget Request '!$L201='Member C'!$L$1,'Cumulative Budget Request '!C201,0)</f>
        <v>0</v>
      </c>
      <c r="D199" s="857"/>
      <c r="E199" s="251">
        <f>IF('Cumulative Budget Request '!$L201='Member C'!$L$1,'Cumulative Budget Request '!E201,0)</f>
        <v>0</v>
      </c>
      <c r="F199" s="251">
        <f>IF('Cumulative Budget Request '!$L201='Member C'!$L$1,'Cumulative Budget Request '!F201,0)</f>
        <v>0</v>
      </c>
      <c r="G199" s="251">
        <f>IF('Cumulative Budget Request '!$L201='Member C'!$L$1,'Cumulative Budget Request '!G201,0)</f>
        <v>0</v>
      </c>
      <c r="H199" s="251">
        <f>IF('Cumulative Budget Request '!$L201='Member C'!$L$1,'Cumulative Budget Request '!H201,0)</f>
        <v>0</v>
      </c>
      <c r="I199" s="251">
        <f>IF('Cumulative Budget Request '!$L201='Member C'!$L$1,'Cumulative Budget Request '!I201,0)</f>
        <v>0</v>
      </c>
      <c r="J199" s="172">
        <f t="shared" ref="J199:J204" si="61">SUM(E199:I199)</f>
        <v>0</v>
      </c>
      <c r="K199" s="3"/>
      <c r="L199" s="3"/>
      <c r="M199" s="3"/>
    </row>
    <row r="200" spans="1:16" hidden="1">
      <c r="A200" s="858"/>
      <c r="B200" s="859" t="s">
        <v>44</v>
      </c>
      <c r="C200" s="860">
        <f>IF('Cumulative Budget Request '!$L202='Member C'!$L$1,'Cumulative Budget Request '!C202,0)</f>
        <v>0</v>
      </c>
      <c r="D200" s="857"/>
      <c r="E200" s="251">
        <f>IF('Cumulative Budget Request '!$L202='Member C'!$L$1,'Cumulative Budget Request '!E202,0)</f>
        <v>0</v>
      </c>
      <c r="F200" s="251">
        <f>IF('Cumulative Budget Request '!$L202='Member C'!$L$1,'Cumulative Budget Request '!F202,0)</f>
        <v>0</v>
      </c>
      <c r="G200" s="251">
        <f>IF('Cumulative Budget Request '!$L202='Member C'!$L$1,'Cumulative Budget Request '!G202,0)</f>
        <v>0</v>
      </c>
      <c r="H200" s="251">
        <f>IF('Cumulative Budget Request '!$L202='Member C'!$L$1,'Cumulative Budget Request '!H202,0)</f>
        <v>0</v>
      </c>
      <c r="I200" s="251">
        <f>IF('Cumulative Budget Request '!$L202='Member C'!$L$1,'Cumulative Budget Request '!I202,0)</f>
        <v>0</v>
      </c>
      <c r="J200" s="172">
        <f t="shared" si="61"/>
        <v>0</v>
      </c>
      <c r="K200" s="3"/>
      <c r="L200" s="3"/>
      <c r="M200" s="3"/>
    </row>
    <row r="201" spans="1:16" hidden="1">
      <c r="A201" s="858"/>
      <c r="B201" s="859" t="s">
        <v>175</v>
      </c>
      <c r="C201" s="860">
        <f>IF('Cumulative Budget Request '!$L203='Member C'!$L$1,'Cumulative Budget Request '!C203,0)</f>
        <v>0</v>
      </c>
      <c r="D201" s="857"/>
      <c r="E201" s="251">
        <f>IF('Cumulative Budget Request '!$L203='Member C'!$L$1,'Cumulative Budget Request '!E203,0)</f>
        <v>0</v>
      </c>
      <c r="F201" s="251">
        <f>IF('Cumulative Budget Request '!$L203='Member C'!$L$1,'Cumulative Budget Request '!F203,0)</f>
        <v>0</v>
      </c>
      <c r="G201" s="251">
        <f>IF('Cumulative Budget Request '!$L203='Member C'!$L$1,'Cumulative Budget Request '!G203,0)</f>
        <v>0</v>
      </c>
      <c r="H201" s="251">
        <f>IF('Cumulative Budget Request '!$L203='Member C'!$L$1,'Cumulative Budget Request '!H203,0)</f>
        <v>0</v>
      </c>
      <c r="I201" s="251">
        <f>IF('Cumulative Budget Request '!$L203='Member C'!$L$1,'Cumulative Budget Request '!I203,0)</f>
        <v>0</v>
      </c>
      <c r="J201" s="172">
        <f t="shared" si="61"/>
        <v>0</v>
      </c>
      <c r="K201" s="3"/>
      <c r="L201" s="3"/>
      <c r="M201" s="3"/>
    </row>
    <row r="202" spans="1:16" hidden="1">
      <c r="A202" s="858"/>
      <c r="B202" s="859" t="s">
        <v>45</v>
      </c>
      <c r="C202" s="860">
        <f>IF('Cumulative Budget Request '!$L204='Member C'!$L$1,'Cumulative Budget Request '!C204,0)</f>
        <v>0</v>
      </c>
      <c r="D202" s="857"/>
      <c r="E202" s="251">
        <f>IF('Cumulative Budget Request '!$L204='Member C'!$L$1,'Cumulative Budget Request '!E204,0)</f>
        <v>0</v>
      </c>
      <c r="F202" s="251">
        <f>IF('Cumulative Budget Request '!$L204='Member C'!$L$1,'Cumulative Budget Request '!F204,0)</f>
        <v>0</v>
      </c>
      <c r="G202" s="251">
        <f>IF('Cumulative Budget Request '!$L204='Member C'!$L$1,'Cumulative Budget Request '!G204,0)</f>
        <v>0</v>
      </c>
      <c r="H202" s="251">
        <f>IF('Cumulative Budget Request '!$L204='Member C'!$L$1,'Cumulative Budget Request '!H204,0)</f>
        <v>0</v>
      </c>
      <c r="I202" s="251">
        <f>IF('Cumulative Budget Request '!$L204='Member C'!$L$1,'Cumulative Budget Request '!I204,0)</f>
        <v>0</v>
      </c>
      <c r="J202" s="172">
        <f t="shared" si="61"/>
        <v>0</v>
      </c>
      <c r="K202" s="3"/>
      <c r="L202" s="3"/>
      <c r="M202" s="9"/>
    </row>
    <row r="203" spans="1:16" hidden="1">
      <c r="A203" s="858"/>
      <c r="B203" s="859" t="s">
        <v>46</v>
      </c>
      <c r="C203" s="860">
        <f>IF('Cumulative Budget Request '!$L205='Member C'!$L$1,'Cumulative Budget Request '!C205,0)</f>
        <v>0</v>
      </c>
      <c r="D203" s="857"/>
      <c r="E203" s="251">
        <f>IF('Cumulative Budget Request '!$L205='Member C'!$L$1,'Cumulative Budget Request '!E205,0)</f>
        <v>0</v>
      </c>
      <c r="F203" s="251">
        <f>IF('Cumulative Budget Request '!$L205='Member C'!$L$1,'Cumulative Budget Request '!F205,0)</f>
        <v>0</v>
      </c>
      <c r="G203" s="251">
        <f>IF('Cumulative Budget Request '!$L205='Member C'!$L$1,'Cumulative Budget Request '!G205,0)</f>
        <v>0</v>
      </c>
      <c r="H203" s="251">
        <f>IF('Cumulative Budget Request '!$L205='Member C'!$L$1,'Cumulative Budget Request '!H205,0)</f>
        <v>0</v>
      </c>
      <c r="I203" s="251">
        <f>IF('Cumulative Budget Request '!$L205='Member C'!$L$1,'Cumulative Budget Request '!I205,0)</f>
        <v>0</v>
      </c>
      <c r="J203" s="172">
        <f t="shared" si="61"/>
        <v>0</v>
      </c>
      <c r="K203" s="3"/>
      <c r="L203" s="3"/>
      <c r="M203" s="3"/>
      <c r="N203" s="3"/>
      <c r="O203" s="3"/>
      <c r="P203" s="3"/>
    </row>
    <row r="204" spans="1:16" hidden="1">
      <c r="A204" s="858"/>
      <c r="B204" s="859" t="s">
        <v>47</v>
      </c>
      <c r="C204" s="860">
        <f>IF('Cumulative Budget Request '!$L206='Member C'!$L$1,'Cumulative Budget Request '!C206,0)</f>
        <v>0</v>
      </c>
      <c r="D204" s="857"/>
      <c r="E204" s="251">
        <f>IF('Cumulative Budget Request '!$L206='Member C'!$L$1,'Cumulative Budget Request '!E206,0)</f>
        <v>0</v>
      </c>
      <c r="F204" s="251">
        <f>IF('Cumulative Budget Request '!$L206='Member C'!$L$1,'Cumulative Budget Request '!F206,0)</f>
        <v>0</v>
      </c>
      <c r="G204" s="251">
        <f>IF('Cumulative Budget Request '!$L206='Member C'!$L$1,'Cumulative Budget Request '!G206,0)</f>
        <v>0</v>
      </c>
      <c r="H204" s="251">
        <f>IF('Cumulative Budget Request '!$L206='Member C'!$L$1,'Cumulative Budget Request '!H206,0)</f>
        <v>0</v>
      </c>
      <c r="I204" s="251">
        <f>IF('Cumulative Budget Request '!$L206='Member C'!$L$1,'Cumulative Budget Request '!I206,0)</f>
        <v>0</v>
      </c>
      <c r="J204" s="172">
        <f t="shared" si="61"/>
        <v>0</v>
      </c>
      <c r="K204" s="3"/>
      <c r="L204" s="3"/>
      <c r="M204" s="3"/>
    </row>
    <row r="205" spans="1:16" hidden="1">
      <c r="A205" s="852" t="s">
        <v>57</v>
      </c>
      <c r="B205" s="852"/>
      <c r="C205" s="852"/>
      <c r="D205" s="852"/>
      <c r="E205" s="199">
        <f>SUM(E199:E204)</f>
        <v>0</v>
      </c>
      <c r="F205" s="199">
        <f t="shared" ref="F205:J205" si="62">SUM(F199:F204)</f>
        <v>0</v>
      </c>
      <c r="G205" s="199">
        <f t="shared" si="62"/>
        <v>0</v>
      </c>
      <c r="H205" s="199">
        <f t="shared" si="62"/>
        <v>0</v>
      </c>
      <c r="I205" s="199">
        <f t="shared" si="62"/>
        <v>0</v>
      </c>
      <c r="J205" s="200">
        <f t="shared" si="62"/>
        <v>0</v>
      </c>
      <c r="K205" s="3"/>
      <c r="L205" s="3"/>
      <c r="M205" s="3"/>
    </row>
    <row r="206" spans="1:16" hidden="1">
      <c r="A206" s="842"/>
      <c r="B206" s="842"/>
      <c r="C206" s="842"/>
      <c r="D206" s="842"/>
      <c r="E206" s="4"/>
      <c r="F206" s="3"/>
      <c r="G206" s="3"/>
      <c r="H206" s="3"/>
      <c r="I206" s="3"/>
      <c r="J206" s="47"/>
      <c r="K206" s="3"/>
      <c r="L206" s="3"/>
      <c r="M206" s="3"/>
    </row>
    <row r="207" spans="1:16" hidden="1">
      <c r="A207" s="845" t="s">
        <v>120</v>
      </c>
      <c r="B207" s="853"/>
      <c r="C207" s="825"/>
      <c r="D207" s="854" t="s">
        <v>178</v>
      </c>
      <c r="E207" s="134">
        <f>IF('Cumulative Budget Request '!$L209='Member C'!$L$1,'Cumulative Budget Request '!E209,0)</f>
        <v>0</v>
      </c>
      <c r="F207" s="134">
        <f>IF('Cumulative Budget Request '!$L209='Member C'!$L$1,'Cumulative Budget Request '!F209,0)</f>
        <v>0</v>
      </c>
      <c r="G207" s="134">
        <f>IF('Cumulative Budget Request '!$L209='Member C'!$L$1,'Cumulative Budget Request '!G209,0)</f>
        <v>0</v>
      </c>
      <c r="H207" s="134">
        <f>IF('Cumulative Budget Request '!$L209='Member C'!$L$1,'Cumulative Budget Request '!H209,0)</f>
        <v>0</v>
      </c>
      <c r="I207" s="134">
        <f>IF('Cumulative Budget Request '!$L209='Member C'!$L$1,'Cumulative Budget Request '!I209,0)</f>
        <v>0</v>
      </c>
      <c r="J207" s="97"/>
      <c r="K207" s="3"/>
      <c r="L207" s="3"/>
      <c r="M207" s="3"/>
    </row>
    <row r="208" spans="1:16" hidden="1">
      <c r="A208" s="842"/>
      <c r="B208" s="842"/>
      <c r="C208" s="842"/>
      <c r="D208" s="854" t="s">
        <v>177</v>
      </c>
      <c r="E208" s="134">
        <f>IF('Cumulative Budget Request '!$L210='Member C'!$L$1,'Cumulative Budget Request '!E210,0)</f>
        <v>0</v>
      </c>
      <c r="F208" s="134">
        <f>IF('Cumulative Budget Request '!$L210='Member C'!$L$1,'Cumulative Budget Request '!F210,0)</f>
        <v>0</v>
      </c>
      <c r="G208" s="134">
        <f>IF('Cumulative Budget Request '!$L210='Member C'!$L$1,'Cumulative Budget Request '!G210,0)</f>
        <v>0</v>
      </c>
      <c r="H208" s="134">
        <f>IF('Cumulative Budget Request '!$L210='Member C'!$L$1,'Cumulative Budget Request '!H210,0)</f>
        <v>0</v>
      </c>
      <c r="I208" s="134">
        <f>IF('Cumulative Budget Request '!$L210='Member C'!$L$1,'Cumulative Budget Request '!I210,0)</f>
        <v>0</v>
      </c>
      <c r="J208" s="97"/>
      <c r="K208" s="3"/>
      <c r="L208" s="3"/>
      <c r="M208" s="3"/>
    </row>
    <row r="209" spans="1:17" hidden="1">
      <c r="A209" s="845" t="s">
        <v>162</v>
      </c>
      <c r="B209" s="853"/>
      <c r="C209" s="825"/>
      <c r="D209" s="854" t="s">
        <v>179</v>
      </c>
      <c r="E209" s="134">
        <f>IF('Cumulative Budget Request '!$L211='Member C'!$L$1,'Cumulative Budget Request '!E211,0)</f>
        <v>0</v>
      </c>
      <c r="F209" s="134">
        <f>IF('Cumulative Budget Request '!$L211='Member C'!$L$1,'Cumulative Budget Request '!F211,0)</f>
        <v>0</v>
      </c>
      <c r="G209" s="134">
        <f>IF('Cumulative Budget Request '!$L211='Member C'!$L$1,'Cumulative Budget Request '!G211,0)</f>
        <v>0</v>
      </c>
      <c r="H209" s="134">
        <f>IF('Cumulative Budget Request '!$L211='Member C'!$L$1,'Cumulative Budget Request '!H211,0)</f>
        <v>0</v>
      </c>
      <c r="I209" s="134">
        <f>IF('Cumulative Budget Request '!$L211='Member C'!$L$1,'Cumulative Budget Request '!I211,0)</f>
        <v>0</v>
      </c>
      <c r="J209" s="97"/>
      <c r="K209" s="3"/>
      <c r="L209" s="3"/>
      <c r="M209" s="3"/>
    </row>
    <row r="210" spans="1:17" hidden="1">
      <c r="A210" s="855">
        <f>IF('Cumulative Budget Request '!L213='Member C'!$L$1,'Cumulative Budget Request '!A213,0)</f>
        <v>0</v>
      </c>
      <c r="B210" s="842"/>
      <c r="C210" s="842"/>
      <c r="D210" s="854" t="s">
        <v>180</v>
      </c>
      <c r="E210" s="134">
        <f>IF('Cumulative Budget Request '!$L212='Member C'!$L$1,'Cumulative Budget Request '!E212,0)</f>
        <v>0</v>
      </c>
      <c r="F210" s="134">
        <f>IF('Cumulative Budget Request '!$L212='Member C'!$L$1,'Cumulative Budget Request '!F212,0)</f>
        <v>0</v>
      </c>
      <c r="G210" s="134">
        <f>IF('Cumulative Budget Request '!$L212='Member C'!$L$1,'Cumulative Budget Request '!G212,0)</f>
        <v>0</v>
      </c>
      <c r="H210" s="134">
        <f>IF('Cumulative Budget Request '!$L212='Member C'!$L$1,'Cumulative Budget Request '!H212,0)</f>
        <v>0</v>
      </c>
      <c r="I210" s="134">
        <f>IF('Cumulative Budget Request '!$L212='Member C'!$L$1,'Cumulative Budget Request '!I212,0)</f>
        <v>0</v>
      </c>
      <c r="J210" s="47"/>
      <c r="K210" s="3"/>
      <c r="L210" s="3"/>
      <c r="M210" s="3"/>
    </row>
    <row r="211" spans="1:17" hidden="1">
      <c r="A211" s="855"/>
      <c r="B211" s="856" t="s">
        <v>41</v>
      </c>
      <c r="C211" s="856" t="s">
        <v>42</v>
      </c>
      <c r="D211" s="857"/>
      <c r="E211" s="3"/>
      <c r="F211" s="3"/>
      <c r="G211" s="240"/>
      <c r="H211" s="240"/>
      <c r="I211" s="240"/>
      <c r="J211" s="47"/>
      <c r="K211" s="3"/>
      <c r="L211" s="3"/>
      <c r="M211" s="3"/>
    </row>
    <row r="212" spans="1:17" hidden="1">
      <c r="A212" s="858"/>
      <c r="B212" s="859" t="s">
        <v>43</v>
      </c>
      <c r="C212" s="860">
        <f>IF('Cumulative Budget Request '!$L214='Member C'!$L$1,'Cumulative Budget Request '!C214,0)</f>
        <v>0</v>
      </c>
      <c r="D212" s="857"/>
      <c r="E212" s="251">
        <f>IF('Cumulative Budget Request '!$L214='Member C'!$L$1,'Cumulative Budget Request '!E214,0)</f>
        <v>0</v>
      </c>
      <c r="F212" s="251">
        <f>IF('Cumulative Budget Request '!$L214='Member C'!$L$1,'Cumulative Budget Request '!F214,0)</f>
        <v>0</v>
      </c>
      <c r="G212" s="251">
        <f>IF('Cumulative Budget Request '!$L214='Member C'!$L$1,'Cumulative Budget Request '!G214,0)</f>
        <v>0</v>
      </c>
      <c r="H212" s="251">
        <f>IF('Cumulative Budget Request '!$L214='Member C'!$L$1,'Cumulative Budget Request '!H214,0)</f>
        <v>0</v>
      </c>
      <c r="I212" s="251">
        <f>IF('Cumulative Budget Request '!$L214='Member C'!$L$1,'Cumulative Budget Request '!I214,0)</f>
        <v>0</v>
      </c>
      <c r="J212" s="172">
        <f t="shared" ref="J212:J217" si="63">SUM(E212:I212)</f>
        <v>0</v>
      </c>
      <c r="K212" s="3"/>
      <c r="L212" s="3"/>
      <c r="M212" s="3"/>
    </row>
    <row r="213" spans="1:17" hidden="1">
      <c r="A213" s="858"/>
      <c r="B213" s="859" t="s">
        <v>44</v>
      </c>
      <c r="C213" s="860">
        <f>IF('Cumulative Budget Request '!$L215='Member C'!$L$1,'Cumulative Budget Request '!C215,0)</f>
        <v>0</v>
      </c>
      <c r="D213" s="857"/>
      <c r="E213" s="251">
        <f>IF('Cumulative Budget Request '!$L215='Member C'!$L$1,'Cumulative Budget Request '!E215,0)</f>
        <v>0</v>
      </c>
      <c r="F213" s="251">
        <f>IF('Cumulative Budget Request '!$L215='Member C'!$L$1,'Cumulative Budget Request '!F215,0)</f>
        <v>0</v>
      </c>
      <c r="G213" s="251">
        <f>IF('Cumulative Budget Request '!$L215='Member C'!$L$1,'Cumulative Budget Request '!G215,0)</f>
        <v>0</v>
      </c>
      <c r="H213" s="251">
        <f>IF('Cumulative Budget Request '!$L215='Member C'!$L$1,'Cumulative Budget Request '!H215,0)</f>
        <v>0</v>
      </c>
      <c r="I213" s="251">
        <f>IF('Cumulative Budget Request '!$L215='Member C'!$L$1,'Cumulative Budget Request '!I215,0)</f>
        <v>0</v>
      </c>
      <c r="J213" s="172">
        <f t="shared" si="63"/>
        <v>0</v>
      </c>
      <c r="K213" s="3"/>
      <c r="L213" s="3"/>
      <c r="M213" s="3"/>
    </row>
    <row r="214" spans="1:17" hidden="1">
      <c r="A214" s="858"/>
      <c r="B214" s="859" t="s">
        <v>175</v>
      </c>
      <c r="C214" s="860">
        <f>IF('Cumulative Budget Request '!$L216='Member C'!$L$1,'Cumulative Budget Request '!C216,0)</f>
        <v>0</v>
      </c>
      <c r="D214" s="857"/>
      <c r="E214" s="251">
        <f>IF('Cumulative Budget Request '!$L216='Member C'!$L$1,'Cumulative Budget Request '!E216,0)</f>
        <v>0</v>
      </c>
      <c r="F214" s="251">
        <f>IF('Cumulative Budget Request '!$L216='Member C'!$L$1,'Cumulative Budget Request '!F216,0)</f>
        <v>0</v>
      </c>
      <c r="G214" s="251">
        <f>IF('Cumulative Budget Request '!$L216='Member C'!$L$1,'Cumulative Budget Request '!G216,0)</f>
        <v>0</v>
      </c>
      <c r="H214" s="251">
        <f>IF('Cumulative Budget Request '!$L216='Member C'!$L$1,'Cumulative Budget Request '!H216,0)</f>
        <v>0</v>
      </c>
      <c r="I214" s="251">
        <f>IF('Cumulative Budget Request '!$L216='Member C'!$L$1,'Cumulative Budget Request '!I216,0)</f>
        <v>0</v>
      </c>
      <c r="J214" s="172">
        <f t="shared" si="63"/>
        <v>0</v>
      </c>
      <c r="K214" s="3"/>
      <c r="L214" s="3"/>
      <c r="M214" s="3"/>
    </row>
    <row r="215" spans="1:17" hidden="1">
      <c r="A215" s="858"/>
      <c r="B215" s="859" t="s">
        <v>45</v>
      </c>
      <c r="C215" s="860">
        <f>IF('Cumulative Budget Request '!$L217='Member C'!$L$1,'Cumulative Budget Request '!C217,0)</f>
        <v>0</v>
      </c>
      <c r="D215" s="857"/>
      <c r="E215" s="251">
        <f>IF('Cumulative Budget Request '!$L217='Member C'!$L$1,'Cumulative Budget Request '!E217,0)</f>
        <v>0</v>
      </c>
      <c r="F215" s="251">
        <f>IF('Cumulative Budget Request '!$L217='Member C'!$L$1,'Cumulative Budget Request '!F217,0)</f>
        <v>0</v>
      </c>
      <c r="G215" s="251">
        <f>IF('Cumulative Budget Request '!$L217='Member C'!$L$1,'Cumulative Budget Request '!G217,0)</f>
        <v>0</v>
      </c>
      <c r="H215" s="251">
        <f>IF('Cumulative Budget Request '!$L217='Member C'!$L$1,'Cumulative Budget Request '!H217,0)</f>
        <v>0</v>
      </c>
      <c r="I215" s="251">
        <f>IF('Cumulative Budget Request '!$L217='Member C'!$L$1,'Cumulative Budget Request '!I217,0)</f>
        <v>0</v>
      </c>
      <c r="J215" s="172">
        <f t="shared" si="63"/>
        <v>0</v>
      </c>
      <c r="K215" s="3"/>
      <c r="L215" s="3"/>
      <c r="M215" s="9"/>
    </row>
    <row r="216" spans="1:17" hidden="1">
      <c r="A216" s="858"/>
      <c r="B216" s="859" t="s">
        <v>46</v>
      </c>
      <c r="C216" s="860">
        <f>IF('Cumulative Budget Request '!$L218='Member C'!$L$1,'Cumulative Budget Request '!C218,0)</f>
        <v>0</v>
      </c>
      <c r="D216" s="857"/>
      <c r="E216" s="251">
        <f>IF('Cumulative Budget Request '!$L218='Member C'!$L$1,'Cumulative Budget Request '!E218,0)</f>
        <v>0</v>
      </c>
      <c r="F216" s="251">
        <f>IF('Cumulative Budget Request '!$L218='Member C'!$L$1,'Cumulative Budget Request '!F218,0)</f>
        <v>0</v>
      </c>
      <c r="G216" s="251">
        <f>IF('Cumulative Budget Request '!$L218='Member C'!$L$1,'Cumulative Budget Request '!G218,0)</f>
        <v>0</v>
      </c>
      <c r="H216" s="251">
        <f>IF('Cumulative Budget Request '!$L218='Member C'!$L$1,'Cumulative Budget Request '!H218,0)</f>
        <v>0</v>
      </c>
      <c r="I216" s="251">
        <f>IF('Cumulative Budget Request '!$L218='Member C'!$L$1,'Cumulative Budget Request '!I218,0)</f>
        <v>0</v>
      </c>
      <c r="J216" s="172">
        <f t="shared" si="63"/>
        <v>0</v>
      </c>
      <c r="K216" s="3"/>
      <c r="L216" s="3"/>
      <c r="M216" s="3"/>
      <c r="N216" s="3"/>
      <c r="O216" s="3"/>
      <c r="P216" s="3"/>
      <c r="Q216" s="3"/>
    </row>
    <row r="217" spans="1:17" hidden="1">
      <c r="A217" s="858"/>
      <c r="B217" s="859" t="s">
        <v>47</v>
      </c>
      <c r="C217" s="860">
        <f>IF('Cumulative Budget Request '!$L219='Member C'!$L$1,'Cumulative Budget Request '!C219,0)</f>
        <v>0</v>
      </c>
      <c r="D217" s="857"/>
      <c r="E217" s="251">
        <f>IF('Cumulative Budget Request '!$L219='Member C'!$L$1,'Cumulative Budget Request '!E219,0)</f>
        <v>0</v>
      </c>
      <c r="F217" s="251">
        <f>IF('Cumulative Budget Request '!$L219='Member C'!$L$1,'Cumulative Budget Request '!F219,0)</f>
        <v>0</v>
      </c>
      <c r="G217" s="251">
        <f>IF('Cumulative Budget Request '!$L219='Member C'!$L$1,'Cumulative Budget Request '!G219,0)</f>
        <v>0</v>
      </c>
      <c r="H217" s="251">
        <f>IF('Cumulative Budget Request '!$L219='Member C'!$L$1,'Cumulative Budget Request '!H219,0)</f>
        <v>0</v>
      </c>
      <c r="I217" s="251">
        <f>IF('Cumulative Budget Request '!$L219='Member C'!$L$1,'Cumulative Budget Request '!I219,0)</f>
        <v>0</v>
      </c>
      <c r="J217" s="172">
        <f t="shared" si="63"/>
        <v>0</v>
      </c>
      <c r="K217" s="30"/>
      <c r="L217" s="30"/>
      <c r="M217" s="3"/>
      <c r="N217" s="3"/>
      <c r="O217" s="3"/>
      <c r="P217" s="3"/>
      <c r="Q217" s="3"/>
    </row>
    <row r="218" spans="1:17" hidden="1">
      <c r="A218" s="852" t="s">
        <v>57</v>
      </c>
      <c r="B218" s="852"/>
      <c r="C218" s="852"/>
      <c r="D218" s="852"/>
      <c r="E218" s="199">
        <f>SUM(E212:E217)</f>
        <v>0</v>
      </c>
      <c r="F218" s="199">
        <f t="shared" ref="F218:J218" si="64">SUM(F212:F217)</f>
        <v>0</v>
      </c>
      <c r="G218" s="199">
        <f t="shared" si="64"/>
        <v>0</v>
      </c>
      <c r="H218" s="199">
        <f t="shared" si="64"/>
        <v>0</v>
      </c>
      <c r="I218" s="199">
        <f t="shared" si="64"/>
        <v>0</v>
      </c>
      <c r="J218" s="200">
        <f t="shared" si="64"/>
        <v>0</v>
      </c>
      <c r="K218" s="3"/>
      <c r="L218" s="3"/>
      <c r="M218" s="3"/>
    </row>
    <row r="219" spans="1:17">
      <c r="A219" s="861"/>
      <c r="B219" s="862" t="s">
        <v>51</v>
      </c>
      <c r="C219" s="862"/>
      <c r="D219" s="862"/>
      <c r="E219" s="203">
        <f ca="1">SUMIF($A$190:$D$218,"*Total Trip", E190:E218)</f>
        <v>0</v>
      </c>
      <c r="F219" s="203">
        <f t="shared" ref="F219:I219" ca="1" si="65">SUMIF($A$190:$D$218,"*Total Trip", F190:F218)</f>
        <v>0</v>
      </c>
      <c r="G219" s="203">
        <f t="shared" ca="1" si="65"/>
        <v>0</v>
      </c>
      <c r="H219" s="203">
        <f t="shared" ca="1" si="65"/>
        <v>0</v>
      </c>
      <c r="I219" s="203">
        <f t="shared" ca="1" si="65"/>
        <v>0</v>
      </c>
      <c r="J219" s="204">
        <f ca="1">SUM(E219:I219)</f>
        <v>0</v>
      </c>
      <c r="K219" s="3"/>
      <c r="L219" s="3"/>
      <c r="M219" s="3"/>
    </row>
    <row r="220" spans="1:17" hidden="1">
      <c r="A220" s="863"/>
      <c r="B220" s="864"/>
      <c r="C220" s="864"/>
      <c r="D220" s="864"/>
      <c r="E220" s="29"/>
      <c r="F220" s="29"/>
      <c r="G220" s="30"/>
      <c r="H220" s="30"/>
      <c r="I220" s="30"/>
      <c r="J220" s="99"/>
      <c r="K220" s="3"/>
      <c r="L220" s="3"/>
      <c r="M220" s="3"/>
    </row>
    <row r="221" spans="1:17" hidden="1">
      <c r="A221" s="865" t="s">
        <v>52</v>
      </c>
      <c r="B221" s="842"/>
      <c r="C221" s="842"/>
      <c r="D221" s="842"/>
      <c r="G221" s="3"/>
      <c r="H221" s="3"/>
      <c r="I221" s="3"/>
      <c r="J221" s="47"/>
      <c r="K221" s="3"/>
      <c r="L221" s="3"/>
      <c r="M221" s="3"/>
      <c r="N221" s="3"/>
      <c r="O221" s="3"/>
      <c r="P221" s="3"/>
    </row>
    <row r="222" spans="1:17" hidden="1">
      <c r="A222" s="842"/>
      <c r="B222" s="851">
        <f>IF('Cumulative Budget Request '!L225='Member C'!$L$1,'Cumulative Budget Request '!B224,0)</f>
        <v>0</v>
      </c>
      <c r="C222" s="842"/>
      <c r="D222" s="793"/>
      <c r="E222" s="175">
        <f>IF('Cumulative Budget Request '!$L224='Member C'!$L$1,'Cumulative Budget Request '!E224,0)</f>
        <v>0</v>
      </c>
      <c r="F222" s="175">
        <f>IF('Cumulative Budget Request '!$L224='Member C'!$L$1,'Cumulative Budget Request '!F224,0)</f>
        <v>0</v>
      </c>
      <c r="G222" s="175">
        <f>IF('Cumulative Budget Request '!$L224='Member C'!$L$1,'Cumulative Budget Request '!G224,0)</f>
        <v>0</v>
      </c>
      <c r="H222" s="175">
        <f>IF('Cumulative Budget Request '!$L224='Member C'!$L$1,'Cumulative Budget Request '!H224,0)</f>
        <v>0</v>
      </c>
      <c r="I222" s="175">
        <f>IF('Cumulative Budget Request '!$L224='Member C'!$L$1,'Cumulative Budget Request '!I224,0)</f>
        <v>0</v>
      </c>
      <c r="J222" s="94">
        <f>SUM(E222:I222)</f>
        <v>0</v>
      </c>
      <c r="K222" s="3"/>
      <c r="L222" s="3"/>
      <c r="M222" s="3"/>
      <c r="N222" s="3"/>
      <c r="O222" s="3"/>
      <c r="P222" s="3"/>
    </row>
    <row r="223" spans="1:17" hidden="1">
      <c r="A223" s="842"/>
      <c r="B223" s="851">
        <f>IF('Cumulative Budget Request '!L226='Member C'!$L$1,'Cumulative Budget Request '!B225,0)</f>
        <v>0</v>
      </c>
      <c r="C223" s="842"/>
      <c r="D223" s="793"/>
      <c r="E223" s="175">
        <f>IF('Cumulative Budget Request '!$L225='Member C'!$L$1,'Cumulative Budget Request '!E225,0)</f>
        <v>0</v>
      </c>
      <c r="F223" s="175">
        <f>IF('Cumulative Budget Request '!$L225='Member C'!$L$1,'Cumulative Budget Request '!F225,0)</f>
        <v>0</v>
      </c>
      <c r="G223" s="175">
        <f>IF('Cumulative Budget Request '!$L225='Member C'!$L$1,'Cumulative Budget Request '!G225,0)</f>
        <v>0</v>
      </c>
      <c r="H223" s="175">
        <f>IF('Cumulative Budget Request '!$L225='Member C'!$L$1,'Cumulative Budget Request '!H225,0)</f>
        <v>0</v>
      </c>
      <c r="I223" s="175">
        <f>IF('Cumulative Budget Request '!$L225='Member C'!$L$1,'Cumulative Budget Request '!I225,0)</f>
        <v>0</v>
      </c>
      <c r="J223" s="94">
        <f>SUM(E223:I223)</f>
        <v>0</v>
      </c>
      <c r="K223" s="3"/>
      <c r="L223" s="3"/>
      <c r="M223" s="3"/>
    </row>
    <row r="224" spans="1:17" hidden="1">
      <c r="A224" s="852" t="s">
        <v>57</v>
      </c>
      <c r="B224" s="852"/>
      <c r="C224" s="852"/>
      <c r="D224" s="852"/>
      <c r="E224" s="201">
        <f>SUM(E222:E223)</f>
        <v>0</v>
      </c>
      <c r="F224" s="201">
        <f t="shared" ref="F224:I224" si="66">SUM(F222:F223)</f>
        <v>0</v>
      </c>
      <c r="G224" s="201">
        <f t="shared" si="66"/>
        <v>0</v>
      </c>
      <c r="H224" s="201">
        <f t="shared" si="66"/>
        <v>0</v>
      </c>
      <c r="I224" s="201">
        <f t="shared" si="66"/>
        <v>0</v>
      </c>
      <c r="J224" s="202">
        <f>SUM(J222:J223)</f>
        <v>0</v>
      </c>
      <c r="K224" s="3"/>
      <c r="L224" s="3"/>
      <c r="M224" s="3"/>
    </row>
    <row r="225" spans="1:16" hidden="1">
      <c r="A225" s="842"/>
      <c r="B225" s="842"/>
      <c r="C225" s="842"/>
      <c r="D225" s="842"/>
      <c r="E225" s="4"/>
      <c r="F225" s="3"/>
      <c r="G225" s="3"/>
      <c r="H225" s="3"/>
      <c r="I225" s="3"/>
      <c r="J225" s="47"/>
      <c r="K225" s="3"/>
      <c r="L225" s="3"/>
      <c r="M225" s="3"/>
    </row>
    <row r="226" spans="1:16" hidden="1">
      <c r="A226" s="845" t="s">
        <v>120</v>
      </c>
      <c r="B226" s="842"/>
      <c r="C226" s="866"/>
      <c r="D226" s="854" t="s">
        <v>178</v>
      </c>
      <c r="E226" s="134">
        <f>IF('Cumulative Budget Request '!$L228='Member C'!$L$1,'Cumulative Budget Request '!E228,0)</f>
        <v>0</v>
      </c>
      <c r="F226" s="134">
        <f>IF('Cumulative Budget Request '!$L228='Member C'!$L$1,'Cumulative Budget Request '!F228,0)</f>
        <v>0</v>
      </c>
      <c r="G226" s="134">
        <f>IF('Cumulative Budget Request '!$L228='Member C'!$L$1,'Cumulative Budget Request '!G228,0)</f>
        <v>0</v>
      </c>
      <c r="H226" s="134">
        <f>IF('Cumulative Budget Request '!$L228='Member C'!$L$1,'Cumulative Budget Request '!H228,0)</f>
        <v>0</v>
      </c>
      <c r="I226" s="134">
        <f>IF('Cumulative Budget Request '!$L228='Member C'!$L$1,'Cumulative Budget Request '!I228,0)</f>
        <v>0</v>
      </c>
      <c r="J226" s="97"/>
      <c r="K226" s="3"/>
      <c r="L226" s="3"/>
      <c r="M226" s="3"/>
    </row>
    <row r="227" spans="1:16" hidden="1">
      <c r="A227" s="845"/>
      <c r="B227" s="853"/>
      <c r="C227" s="825"/>
      <c r="D227" s="854" t="s">
        <v>177</v>
      </c>
      <c r="E227" s="134">
        <f>IF('Cumulative Budget Request '!$L229='Member C'!$L$1,'Cumulative Budget Request '!E229,0)</f>
        <v>0</v>
      </c>
      <c r="F227" s="134">
        <f>IF('Cumulative Budget Request '!$L229='Member C'!$L$1,'Cumulative Budget Request '!F229,0)</f>
        <v>0</v>
      </c>
      <c r="G227" s="134">
        <f>IF('Cumulative Budget Request '!$L229='Member C'!$L$1,'Cumulative Budget Request '!G229,0)</f>
        <v>0</v>
      </c>
      <c r="H227" s="134">
        <f>IF('Cumulative Budget Request '!$L229='Member C'!$L$1,'Cumulative Budget Request '!H229,0)</f>
        <v>0</v>
      </c>
      <c r="I227" s="134">
        <f>IF('Cumulative Budget Request '!$L229='Member C'!$L$1,'Cumulative Budget Request '!I229,0)</f>
        <v>0</v>
      </c>
      <c r="J227" s="97"/>
      <c r="K227" s="3"/>
      <c r="L227" s="3"/>
      <c r="M227" s="3"/>
    </row>
    <row r="228" spans="1:16" hidden="1">
      <c r="A228" s="845" t="s">
        <v>162</v>
      </c>
      <c r="B228" s="853"/>
      <c r="C228" s="825"/>
      <c r="D228" s="854" t="s">
        <v>179</v>
      </c>
      <c r="E228" s="134">
        <f>IF('Cumulative Budget Request '!$L230='Member C'!$L$1,'Cumulative Budget Request '!E230,0)</f>
        <v>0</v>
      </c>
      <c r="F228" s="134">
        <f>IF('Cumulative Budget Request '!$L230='Member C'!$L$1,'Cumulative Budget Request '!F230,0)</f>
        <v>0</v>
      </c>
      <c r="G228" s="134">
        <f>IF('Cumulative Budget Request '!$L230='Member C'!$L$1,'Cumulative Budget Request '!G230,0)</f>
        <v>0</v>
      </c>
      <c r="H228" s="134">
        <f>IF('Cumulative Budget Request '!$L230='Member C'!$L$1,'Cumulative Budget Request '!H230,0)</f>
        <v>0</v>
      </c>
      <c r="I228" s="134">
        <f>IF('Cumulative Budget Request '!$L230='Member C'!$L$1,'Cumulative Budget Request '!I230,0)</f>
        <v>0</v>
      </c>
      <c r="J228" s="97"/>
      <c r="K228" s="3"/>
      <c r="L228" s="3"/>
      <c r="M228" s="3"/>
    </row>
    <row r="229" spans="1:16" hidden="1">
      <c r="A229" s="855">
        <f>IF('Cumulative Budget Request '!L232='Member C'!$L$1,'Cumulative Budget Request '!A232,0)</f>
        <v>0</v>
      </c>
      <c r="B229" s="842"/>
      <c r="C229" s="842"/>
      <c r="D229" s="854" t="s">
        <v>180</v>
      </c>
      <c r="E229" s="134">
        <f>IF('Cumulative Budget Request '!$L231='Member C'!$L$1,'Cumulative Budget Request '!E231,0)</f>
        <v>0</v>
      </c>
      <c r="F229" s="134">
        <f>IF('Cumulative Budget Request '!$L231='Member C'!$L$1,'Cumulative Budget Request '!F231,0)</f>
        <v>0</v>
      </c>
      <c r="G229" s="134">
        <f>IF('Cumulative Budget Request '!$L231='Member C'!$L$1,'Cumulative Budget Request '!G231,0)</f>
        <v>0</v>
      </c>
      <c r="H229" s="134">
        <f>IF('Cumulative Budget Request '!$L231='Member C'!$L$1,'Cumulative Budget Request '!H231,0)</f>
        <v>0</v>
      </c>
      <c r="I229" s="134">
        <f>IF('Cumulative Budget Request '!$L231='Member C'!$L$1,'Cumulative Budget Request '!I231,0)</f>
        <v>0</v>
      </c>
      <c r="J229" s="47"/>
      <c r="K229" s="3"/>
      <c r="L229" s="3"/>
      <c r="M229" s="3"/>
    </row>
    <row r="230" spans="1:16" hidden="1">
      <c r="A230" s="855"/>
      <c r="B230" s="856" t="s">
        <v>41</v>
      </c>
      <c r="C230" s="856" t="s">
        <v>42</v>
      </c>
      <c r="D230" s="857"/>
      <c r="E230" s="3"/>
      <c r="F230" s="3"/>
      <c r="G230" s="240"/>
      <c r="H230" s="240"/>
      <c r="I230" s="240"/>
      <c r="J230" s="47"/>
      <c r="K230" s="3"/>
      <c r="L230" s="3"/>
      <c r="M230" s="3"/>
    </row>
    <row r="231" spans="1:16" hidden="1">
      <c r="A231" s="858"/>
      <c r="B231" s="859" t="s">
        <v>43</v>
      </c>
      <c r="C231" s="860">
        <f>IF('Cumulative Budget Request '!$L233='Member C'!$L$1,'Cumulative Budget Request '!C233,0)</f>
        <v>0</v>
      </c>
      <c r="D231" s="857"/>
      <c r="E231" s="251">
        <f>IF('Cumulative Budget Request '!$L233='Member C'!$L$1,'Cumulative Budget Request '!E233,0)</f>
        <v>0</v>
      </c>
      <c r="F231" s="251">
        <f>IF('Cumulative Budget Request '!$L233='Member C'!$L$1,'Cumulative Budget Request '!F233,0)</f>
        <v>0</v>
      </c>
      <c r="G231" s="251">
        <f>IF('Cumulative Budget Request '!$L233='Member C'!$L$1,'Cumulative Budget Request '!G233,0)</f>
        <v>0</v>
      </c>
      <c r="H231" s="251">
        <f>IF('Cumulative Budget Request '!$L233='Member C'!$L$1,'Cumulative Budget Request '!H233,0)</f>
        <v>0</v>
      </c>
      <c r="I231" s="251">
        <f>IF('Cumulative Budget Request '!$L233='Member C'!$L$1,'Cumulative Budget Request '!I233,0)</f>
        <v>0</v>
      </c>
      <c r="J231" s="172">
        <f t="shared" ref="J231:J236" si="67">SUM(E231:I231)</f>
        <v>0</v>
      </c>
      <c r="K231" s="3"/>
      <c r="L231" s="3"/>
      <c r="M231" s="3"/>
    </row>
    <row r="232" spans="1:16" hidden="1">
      <c r="A232" s="858"/>
      <c r="B232" s="859" t="s">
        <v>44</v>
      </c>
      <c r="C232" s="860">
        <f>IF('Cumulative Budget Request '!$L234='Member C'!$L$1,'Cumulative Budget Request '!C234,0)</f>
        <v>0</v>
      </c>
      <c r="D232" s="857"/>
      <c r="E232" s="251">
        <f>IF('Cumulative Budget Request '!$L234='Member C'!$L$1,'Cumulative Budget Request '!E234,0)</f>
        <v>0</v>
      </c>
      <c r="F232" s="251">
        <f>IF('Cumulative Budget Request '!$L234='Member C'!$L$1,'Cumulative Budget Request '!F234,0)</f>
        <v>0</v>
      </c>
      <c r="G232" s="251">
        <f>IF('Cumulative Budget Request '!$L234='Member C'!$L$1,'Cumulative Budget Request '!G234,0)</f>
        <v>0</v>
      </c>
      <c r="H232" s="251">
        <f>IF('Cumulative Budget Request '!$L234='Member C'!$L$1,'Cumulative Budget Request '!H234,0)</f>
        <v>0</v>
      </c>
      <c r="I232" s="251">
        <f>IF('Cumulative Budget Request '!$L234='Member C'!$L$1,'Cumulative Budget Request '!I234,0)</f>
        <v>0</v>
      </c>
      <c r="J232" s="172">
        <f t="shared" si="67"/>
        <v>0</v>
      </c>
      <c r="K232" s="3"/>
      <c r="L232" s="3"/>
      <c r="M232" s="3"/>
    </row>
    <row r="233" spans="1:16" hidden="1">
      <c r="A233" s="858"/>
      <c r="B233" s="859" t="s">
        <v>175</v>
      </c>
      <c r="C233" s="860">
        <f>IF('Cumulative Budget Request '!$L235='Member C'!$L$1,'Cumulative Budget Request '!C235,0)</f>
        <v>0</v>
      </c>
      <c r="D233" s="857"/>
      <c r="E233" s="251">
        <f>IF('Cumulative Budget Request '!$L235='Member C'!$L$1,'Cumulative Budget Request '!E235,0)</f>
        <v>0</v>
      </c>
      <c r="F233" s="251">
        <f>IF('Cumulative Budget Request '!$L235='Member C'!$L$1,'Cumulative Budget Request '!F235,0)</f>
        <v>0</v>
      </c>
      <c r="G233" s="251">
        <f>IF('Cumulative Budget Request '!$L235='Member C'!$L$1,'Cumulative Budget Request '!G235,0)</f>
        <v>0</v>
      </c>
      <c r="H233" s="251">
        <f>IF('Cumulative Budget Request '!$L235='Member C'!$L$1,'Cumulative Budget Request '!H235,0)</f>
        <v>0</v>
      </c>
      <c r="I233" s="251">
        <f>IF('Cumulative Budget Request '!$L235='Member C'!$L$1,'Cumulative Budget Request '!I235,0)</f>
        <v>0</v>
      </c>
      <c r="J233" s="172">
        <f t="shared" si="67"/>
        <v>0</v>
      </c>
      <c r="K233" s="3"/>
      <c r="L233" s="3"/>
      <c r="M233" s="3"/>
    </row>
    <row r="234" spans="1:16" hidden="1">
      <c r="A234" s="858"/>
      <c r="B234" s="859" t="s">
        <v>45</v>
      </c>
      <c r="C234" s="860">
        <f>IF('Cumulative Budget Request '!$L236='Member C'!$L$1,'Cumulative Budget Request '!C236,0)</f>
        <v>0</v>
      </c>
      <c r="D234" s="857"/>
      <c r="E234" s="251">
        <f>IF('Cumulative Budget Request '!$L236='Member C'!$L$1,'Cumulative Budget Request '!E236,0)</f>
        <v>0</v>
      </c>
      <c r="F234" s="251">
        <f>IF('Cumulative Budget Request '!$L236='Member C'!$L$1,'Cumulative Budget Request '!F236,0)</f>
        <v>0</v>
      </c>
      <c r="G234" s="251">
        <f>IF('Cumulative Budget Request '!$L236='Member C'!$L$1,'Cumulative Budget Request '!G236,0)</f>
        <v>0</v>
      </c>
      <c r="H234" s="251">
        <f>IF('Cumulative Budget Request '!$L236='Member C'!$L$1,'Cumulative Budget Request '!H236,0)</f>
        <v>0</v>
      </c>
      <c r="I234" s="251">
        <f>IF('Cumulative Budget Request '!$L236='Member C'!$L$1,'Cumulative Budget Request '!I236,0)</f>
        <v>0</v>
      </c>
      <c r="J234" s="172">
        <f t="shared" si="67"/>
        <v>0</v>
      </c>
      <c r="K234" s="3"/>
      <c r="L234" s="3"/>
      <c r="M234" s="9"/>
    </row>
    <row r="235" spans="1:16" hidden="1">
      <c r="A235" s="858"/>
      <c r="B235" s="859" t="s">
        <v>46</v>
      </c>
      <c r="C235" s="860">
        <f>IF('Cumulative Budget Request '!$L237='Member C'!$L$1,'Cumulative Budget Request '!C237,0)</f>
        <v>0</v>
      </c>
      <c r="D235" s="857"/>
      <c r="E235" s="251">
        <f>IF('Cumulative Budget Request '!$L237='Member C'!$L$1,'Cumulative Budget Request '!E237,0)</f>
        <v>0</v>
      </c>
      <c r="F235" s="251">
        <f>IF('Cumulative Budget Request '!$L237='Member C'!$L$1,'Cumulative Budget Request '!F237,0)</f>
        <v>0</v>
      </c>
      <c r="G235" s="251">
        <f>IF('Cumulative Budget Request '!$L237='Member C'!$L$1,'Cumulative Budget Request '!G237,0)</f>
        <v>0</v>
      </c>
      <c r="H235" s="251">
        <f>IF('Cumulative Budget Request '!$L237='Member C'!$L$1,'Cumulative Budget Request '!H237,0)</f>
        <v>0</v>
      </c>
      <c r="I235" s="251">
        <f>IF('Cumulative Budget Request '!$L237='Member C'!$L$1,'Cumulative Budget Request '!I237,0)</f>
        <v>0</v>
      </c>
      <c r="J235" s="172">
        <f t="shared" si="67"/>
        <v>0</v>
      </c>
      <c r="K235" s="3"/>
      <c r="L235" s="3"/>
      <c r="M235" s="3"/>
      <c r="N235" s="3"/>
      <c r="O235" s="3"/>
      <c r="P235" s="3"/>
    </row>
    <row r="236" spans="1:16" hidden="1">
      <c r="A236" s="858"/>
      <c r="B236" s="859" t="s">
        <v>47</v>
      </c>
      <c r="C236" s="860">
        <f>IF('Cumulative Budget Request '!$L238='Member C'!$L$1,'Cumulative Budget Request '!C238,0)</f>
        <v>0</v>
      </c>
      <c r="D236" s="857"/>
      <c r="E236" s="251">
        <f>IF('Cumulative Budget Request '!$L238='Member C'!$L$1,'Cumulative Budget Request '!E238,0)</f>
        <v>0</v>
      </c>
      <c r="F236" s="251">
        <f>IF('Cumulative Budget Request '!$L238='Member C'!$L$1,'Cumulative Budget Request '!F238,0)</f>
        <v>0</v>
      </c>
      <c r="G236" s="251">
        <f>IF('Cumulative Budget Request '!$L238='Member C'!$L$1,'Cumulative Budget Request '!G238,0)</f>
        <v>0</v>
      </c>
      <c r="H236" s="251">
        <f>IF('Cumulative Budget Request '!$L238='Member C'!$L$1,'Cumulative Budget Request '!H238,0)</f>
        <v>0</v>
      </c>
      <c r="I236" s="251">
        <f>IF('Cumulative Budget Request '!$L238='Member C'!$L$1,'Cumulative Budget Request '!I238,0)</f>
        <v>0</v>
      </c>
      <c r="J236" s="172">
        <f t="shared" si="67"/>
        <v>0</v>
      </c>
      <c r="K236" s="3"/>
      <c r="L236" s="3"/>
      <c r="M236" s="3"/>
    </row>
    <row r="237" spans="1:16" hidden="1">
      <c r="A237" s="852" t="s">
        <v>57</v>
      </c>
      <c r="B237" s="852"/>
      <c r="C237" s="852"/>
      <c r="D237" s="852"/>
      <c r="E237" s="199">
        <f>SUM(E231:E236)</f>
        <v>0</v>
      </c>
      <c r="F237" s="199">
        <f t="shared" ref="F237:J237" si="68">SUM(F231:F236)</f>
        <v>0</v>
      </c>
      <c r="G237" s="199">
        <f t="shared" si="68"/>
        <v>0</v>
      </c>
      <c r="H237" s="199">
        <f t="shared" si="68"/>
        <v>0</v>
      </c>
      <c r="I237" s="199">
        <f t="shared" si="68"/>
        <v>0</v>
      </c>
      <c r="J237" s="200">
        <f t="shared" si="68"/>
        <v>0</v>
      </c>
      <c r="K237" s="3"/>
      <c r="L237" s="3"/>
      <c r="M237" s="3"/>
    </row>
    <row r="238" spans="1:16" hidden="1">
      <c r="A238" s="842"/>
      <c r="B238" s="842"/>
      <c r="C238" s="842"/>
      <c r="D238" s="842"/>
      <c r="E238" s="4"/>
      <c r="F238" s="3"/>
      <c r="G238" s="3"/>
      <c r="H238" s="3"/>
      <c r="I238" s="3"/>
      <c r="J238" s="47"/>
      <c r="K238" s="3"/>
      <c r="L238" s="3"/>
      <c r="M238" s="3"/>
    </row>
    <row r="239" spans="1:16" hidden="1">
      <c r="A239" s="845" t="s">
        <v>120</v>
      </c>
      <c r="B239" s="842"/>
      <c r="C239" s="866"/>
      <c r="D239" s="854" t="s">
        <v>178</v>
      </c>
      <c r="E239" s="134">
        <f>IF('Cumulative Budget Request '!$L241='Member C'!$L$1,'Cumulative Budget Request '!E241,0)</f>
        <v>0</v>
      </c>
      <c r="F239" s="134">
        <f>IF('Cumulative Budget Request '!$L241='Member C'!$L$1,'Cumulative Budget Request '!F241,0)</f>
        <v>0</v>
      </c>
      <c r="G239" s="134">
        <f>IF('Cumulative Budget Request '!$L241='Member C'!$L$1,'Cumulative Budget Request '!G241,0)</f>
        <v>0</v>
      </c>
      <c r="H239" s="134">
        <f>IF('Cumulative Budget Request '!$L241='Member C'!$L$1,'Cumulative Budget Request '!H241,0)</f>
        <v>0</v>
      </c>
      <c r="I239" s="134">
        <f>IF('Cumulative Budget Request '!$L241='Member C'!$L$1,'Cumulative Budget Request '!I241,0)</f>
        <v>0</v>
      </c>
      <c r="J239" s="97"/>
      <c r="K239" s="3"/>
      <c r="L239" s="3"/>
      <c r="M239" s="3"/>
    </row>
    <row r="240" spans="1:16" hidden="1">
      <c r="A240" s="845"/>
      <c r="B240" s="853"/>
      <c r="C240" s="825"/>
      <c r="D240" s="854" t="s">
        <v>177</v>
      </c>
      <c r="E240" s="134">
        <f>IF('Cumulative Budget Request '!$L242='Member C'!$L$1,'Cumulative Budget Request '!E242,0)</f>
        <v>0</v>
      </c>
      <c r="F240" s="134">
        <f>IF('Cumulative Budget Request '!$L242='Member C'!$L$1,'Cumulative Budget Request '!F242,0)</f>
        <v>0</v>
      </c>
      <c r="G240" s="134">
        <f>IF('Cumulative Budget Request '!$L242='Member C'!$L$1,'Cumulative Budget Request '!G242,0)</f>
        <v>0</v>
      </c>
      <c r="H240" s="134">
        <f>IF('Cumulative Budget Request '!$L242='Member C'!$L$1,'Cumulative Budget Request '!H242,0)</f>
        <v>0</v>
      </c>
      <c r="I240" s="134">
        <f>IF('Cumulative Budget Request '!$L242='Member C'!$L$1,'Cumulative Budget Request '!I242,0)</f>
        <v>0</v>
      </c>
      <c r="J240" s="97"/>
      <c r="K240" s="3"/>
      <c r="L240" s="3"/>
      <c r="M240" s="3"/>
    </row>
    <row r="241" spans="1:17" hidden="1">
      <c r="A241" s="845" t="s">
        <v>162</v>
      </c>
      <c r="B241" s="853"/>
      <c r="C241" s="825"/>
      <c r="D241" s="854" t="s">
        <v>179</v>
      </c>
      <c r="E241" s="134">
        <f>IF('Cumulative Budget Request '!$L243='Member C'!$L$1,'Cumulative Budget Request '!E243,0)</f>
        <v>0</v>
      </c>
      <c r="F241" s="134">
        <f>IF('Cumulative Budget Request '!$L243='Member C'!$L$1,'Cumulative Budget Request '!F243,0)</f>
        <v>0</v>
      </c>
      <c r="G241" s="134">
        <f>IF('Cumulative Budget Request '!$L243='Member C'!$L$1,'Cumulative Budget Request '!G243,0)</f>
        <v>0</v>
      </c>
      <c r="H241" s="134">
        <f>IF('Cumulative Budget Request '!$L243='Member C'!$L$1,'Cumulative Budget Request '!H243,0)</f>
        <v>0</v>
      </c>
      <c r="I241" s="134">
        <f>IF('Cumulative Budget Request '!$L243='Member C'!$L$1,'Cumulative Budget Request '!I243,0)</f>
        <v>0</v>
      </c>
      <c r="J241" s="97"/>
      <c r="K241" s="3"/>
      <c r="L241" s="3"/>
      <c r="M241" s="3"/>
    </row>
    <row r="242" spans="1:17" hidden="1">
      <c r="A242" s="855">
        <f>IF('Cumulative Budget Request '!L245='Member C'!$L$1,'Cumulative Budget Request '!A245,0)</f>
        <v>0</v>
      </c>
      <c r="B242" s="842"/>
      <c r="C242" s="842"/>
      <c r="D242" s="854" t="s">
        <v>180</v>
      </c>
      <c r="E242" s="134">
        <f>IF('Cumulative Budget Request '!$L244='Member C'!$L$1,'Cumulative Budget Request '!E244,0)</f>
        <v>0</v>
      </c>
      <c r="F242" s="134">
        <f>IF('Cumulative Budget Request '!$L244='Member C'!$L$1,'Cumulative Budget Request '!F244,0)</f>
        <v>0</v>
      </c>
      <c r="G242" s="134">
        <f>IF('Cumulative Budget Request '!$L244='Member C'!$L$1,'Cumulative Budget Request '!G244,0)</f>
        <v>0</v>
      </c>
      <c r="H242" s="134">
        <f>IF('Cumulative Budget Request '!$L244='Member C'!$L$1,'Cumulative Budget Request '!H244,0)</f>
        <v>0</v>
      </c>
      <c r="I242" s="134">
        <f>IF('Cumulative Budget Request '!$L244='Member C'!$L$1,'Cumulative Budget Request '!I244,0)</f>
        <v>0</v>
      </c>
      <c r="J242" s="47"/>
      <c r="K242" s="3"/>
      <c r="L242" s="3"/>
      <c r="M242" s="3"/>
    </row>
    <row r="243" spans="1:17" hidden="1">
      <c r="A243" s="855"/>
      <c r="B243" s="856" t="s">
        <v>41</v>
      </c>
      <c r="C243" s="856" t="s">
        <v>42</v>
      </c>
      <c r="D243" s="857"/>
      <c r="E243" s="3"/>
      <c r="F243" s="3"/>
      <c r="G243" s="240"/>
      <c r="H243" s="240"/>
      <c r="I243" s="240"/>
      <c r="J243" s="47"/>
      <c r="K243" s="3"/>
      <c r="L243" s="3"/>
      <c r="M243" s="3"/>
    </row>
    <row r="244" spans="1:17" hidden="1">
      <c r="A244" s="858"/>
      <c r="B244" s="859" t="s">
        <v>43</v>
      </c>
      <c r="C244" s="860">
        <f>IF('Cumulative Budget Request '!$L246='Member C'!$L$1,'Cumulative Budget Request '!C246,0)</f>
        <v>0</v>
      </c>
      <c r="D244" s="857"/>
      <c r="E244" s="251">
        <f>IF('Cumulative Budget Request '!$L246='Member C'!$L$1,'Cumulative Budget Request '!E246,0)</f>
        <v>0</v>
      </c>
      <c r="F244" s="251">
        <f>IF('Cumulative Budget Request '!$L246='Member C'!$L$1,'Cumulative Budget Request '!F246,0)</f>
        <v>0</v>
      </c>
      <c r="G244" s="251">
        <f>IF('Cumulative Budget Request '!$L246='Member C'!$L$1,'Cumulative Budget Request '!G246,0)</f>
        <v>0</v>
      </c>
      <c r="H244" s="251">
        <f>IF('Cumulative Budget Request '!$L246='Member C'!$L$1,'Cumulative Budget Request '!H246,0)</f>
        <v>0</v>
      </c>
      <c r="I244" s="251">
        <f>IF('Cumulative Budget Request '!$L246='Member C'!$L$1,'Cumulative Budget Request '!I246,0)</f>
        <v>0</v>
      </c>
      <c r="J244" s="172">
        <f t="shared" ref="J244:J249" si="69">SUM(E244:I244)</f>
        <v>0</v>
      </c>
      <c r="K244" s="3"/>
      <c r="L244" s="3"/>
      <c r="M244" s="3"/>
    </row>
    <row r="245" spans="1:17" hidden="1">
      <c r="A245" s="858"/>
      <c r="B245" s="859" t="s">
        <v>44</v>
      </c>
      <c r="C245" s="860">
        <f>IF('Cumulative Budget Request '!$L247='Member C'!$L$1,'Cumulative Budget Request '!C247,0)</f>
        <v>0</v>
      </c>
      <c r="D245" s="857"/>
      <c r="E245" s="251">
        <f>IF('Cumulative Budget Request '!$L247='Member C'!$L$1,'Cumulative Budget Request '!E247,0)</f>
        <v>0</v>
      </c>
      <c r="F245" s="251">
        <f>IF('Cumulative Budget Request '!$L247='Member C'!$L$1,'Cumulative Budget Request '!F247,0)</f>
        <v>0</v>
      </c>
      <c r="G245" s="251">
        <f>IF('Cumulative Budget Request '!$L247='Member C'!$L$1,'Cumulative Budget Request '!G247,0)</f>
        <v>0</v>
      </c>
      <c r="H245" s="251">
        <f>IF('Cumulative Budget Request '!$L247='Member C'!$L$1,'Cumulative Budget Request '!H247,0)</f>
        <v>0</v>
      </c>
      <c r="I245" s="251">
        <f>IF('Cumulative Budget Request '!$L247='Member C'!$L$1,'Cumulative Budget Request '!I247,0)</f>
        <v>0</v>
      </c>
      <c r="J245" s="172">
        <f t="shared" si="69"/>
        <v>0</v>
      </c>
      <c r="K245" s="3"/>
      <c r="L245" s="3"/>
      <c r="M245" s="3"/>
    </row>
    <row r="246" spans="1:17" hidden="1">
      <c r="A246" s="858"/>
      <c r="B246" s="859" t="s">
        <v>175</v>
      </c>
      <c r="C246" s="860">
        <f>IF('Cumulative Budget Request '!$L248='Member C'!$L$1,'Cumulative Budget Request '!C248,0)</f>
        <v>0</v>
      </c>
      <c r="D246" s="857"/>
      <c r="E246" s="251">
        <f>IF('Cumulative Budget Request '!$L248='Member C'!$L$1,'Cumulative Budget Request '!E248,0)</f>
        <v>0</v>
      </c>
      <c r="F246" s="251">
        <f>IF('Cumulative Budget Request '!$L248='Member C'!$L$1,'Cumulative Budget Request '!F248,0)</f>
        <v>0</v>
      </c>
      <c r="G246" s="251">
        <f>IF('Cumulative Budget Request '!$L248='Member C'!$L$1,'Cumulative Budget Request '!G248,0)</f>
        <v>0</v>
      </c>
      <c r="H246" s="251">
        <f>IF('Cumulative Budget Request '!$L248='Member C'!$L$1,'Cumulative Budget Request '!H248,0)</f>
        <v>0</v>
      </c>
      <c r="I246" s="251">
        <f>IF('Cumulative Budget Request '!$L248='Member C'!$L$1,'Cumulative Budget Request '!I248,0)</f>
        <v>0</v>
      </c>
      <c r="J246" s="172">
        <f t="shared" si="69"/>
        <v>0</v>
      </c>
      <c r="K246" s="3"/>
      <c r="L246" s="3"/>
      <c r="M246" s="3"/>
    </row>
    <row r="247" spans="1:17" hidden="1">
      <c r="A247" s="858"/>
      <c r="B247" s="859" t="s">
        <v>45</v>
      </c>
      <c r="C247" s="860">
        <f>IF('Cumulative Budget Request '!$L249='Member C'!$L$1,'Cumulative Budget Request '!C249,0)</f>
        <v>0</v>
      </c>
      <c r="D247" s="857"/>
      <c r="E247" s="251">
        <f>IF('Cumulative Budget Request '!$L249='Member C'!$L$1,'Cumulative Budget Request '!E249,0)</f>
        <v>0</v>
      </c>
      <c r="F247" s="251">
        <f>IF('Cumulative Budget Request '!$L249='Member C'!$L$1,'Cumulative Budget Request '!F249,0)</f>
        <v>0</v>
      </c>
      <c r="G247" s="251">
        <f>IF('Cumulative Budget Request '!$L249='Member C'!$L$1,'Cumulative Budget Request '!G249,0)</f>
        <v>0</v>
      </c>
      <c r="H247" s="251">
        <f>IF('Cumulative Budget Request '!$L249='Member C'!$L$1,'Cumulative Budget Request '!H249,0)</f>
        <v>0</v>
      </c>
      <c r="I247" s="251">
        <f>IF('Cumulative Budget Request '!$L249='Member C'!$L$1,'Cumulative Budget Request '!I249,0)</f>
        <v>0</v>
      </c>
      <c r="J247" s="172">
        <f t="shared" si="69"/>
        <v>0</v>
      </c>
      <c r="K247" s="3"/>
      <c r="L247" s="3"/>
      <c r="M247" s="9"/>
    </row>
    <row r="248" spans="1:17" hidden="1">
      <c r="A248" s="858"/>
      <c r="B248" s="859" t="s">
        <v>46</v>
      </c>
      <c r="C248" s="860">
        <f>IF('Cumulative Budget Request '!$L250='Member C'!$L$1,'Cumulative Budget Request '!C250,0)</f>
        <v>0</v>
      </c>
      <c r="D248" s="857"/>
      <c r="E248" s="251">
        <f>IF('Cumulative Budget Request '!$L250='Member C'!$L$1,'Cumulative Budget Request '!E250,0)</f>
        <v>0</v>
      </c>
      <c r="F248" s="251">
        <f>IF('Cumulative Budget Request '!$L250='Member C'!$L$1,'Cumulative Budget Request '!F250,0)</f>
        <v>0</v>
      </c>
      <c r="G248" s="251">
        <f>IF('Cumulative Budget Request '!$L250='Member C'!$L$1,'Cumulative Budget Request '!G250,0)</f>
        <v>0</v>
      </c>
      <c r="H248" s="251">
        <f>IF('Cumulative Budget Request '!$L250='Member C'!$L$1,'Cumulative Budget Request '!H250,0)</f>
        <v>0</v>
      </c>
      <c r="I248" s="251">
        <f>IF('Cumulative Budget Request '!$L250='Member C'!$L$1,'Cumulative Budget Request '!I250,0)</f>
        <v>0</v>
      </c>
      <c r="J248" s="172">
        <f t="shared" si="69"/>
        <v>0</v>
      </c>
      <c r="K248" s="3"/>
      <c r="L248" s="3"/>
      <c r="M248" s="3"/>
      <c r="N248" s="3"/>
      <c r="O248" s="3"/>
      <c r="P248" s="3"/>
      <c r="Q248" s="3"/>
    </row>
    <row r="249" spans="1:17" hidden="1">
      <c r="A249" s="858"/>
      <c r="B249" s="859" t="s">
        <v>47</v>
      </c>
      <c r="C249" s="860">
        <f>IF('Cumulative Budget Request '!$L251='Member C'!$L$1,'Cumulative Budget Request '!C251,0)</f>
        <v>0</v>
      </c>
      <c r="D249" s="857"/>
      <c r="E249" s="251">
        <f>IF('Cumulative Budget Request '!$L251='Member C'!$L$1,'Cumulative Budget Request '!E251,0)</f>
        <v>0</v>
      </c>
      <c r="F249" s="251">
        <f>IF('Cumulative Budget Request '!$L251='Member C'!$L$1,'Cumulative Budget Request '!F251,0)</f>
        <v>0</v>
      </c>
      <c r="G249" s="251">
        <f>IF('Cumulative Budget Request '!$L251='Member C'!$L$1,'Cumulative Budget Request '!G251,0)</f>
        <v>0</v>
      </c>
      <c r="H249" s="251">
        <f>IF('Cumulative Budget Request '!$L251='Member C'!$L$1,'Cumulative Budget Request '!H251,0)</f>
        <v>0</v>
      </c>
      <c r="I249" s="251">
        <f>IF('Cumulative Budget Request '!$L251='Member C'!$L$1,'Cumulative Budget Request '!I251,0)</f>
        <v>0</v>
      </c>
      <c r="J249" s="172">
        <f t="shared" si="69"/>
        <v>0</v>
      </c>
      <c r="K249" s="30"/>
      <c r="L249" s="30"/>
      <c r="N249" s="9"/>
      <c r="O249" s="9"/>
      <c r="P249" s="9"/>
    </row>
    <row r="250" spans="1:17" hidden="1">
      <c r="A250" s="852" t="s">
        <v>57</v>
      </c>
      <c r="B250" s="852"/>
      <c r="C250" s="852"/>
      <c r="D250" s="852"/>
      <c r="E250" s="199">
        <f>SUM(E244:E249)</f>
        <v>0</v>
      </c>
      <c r="F250" s="199">
        <f t="shared" ref="F250:J250" si="70">SUM(F244:F249)</f>
        <v>0</v>
      </c>
      <c r="G250" s="199">
        <f t="shared" si="70"/>
        <v>0</v>
      </c>
      <c r="H250" s="199">
        <f t="shared" si="70"/>
        <v>0</v>
      </c>
      <c r="I250" s="199">
        <f t="shared" si="70"/>
        <v>0</v>
      </c>
      <c r="J250" s="200">
        <f t="shared" si="70"/>
        <v>0</v>
      </c>
      <c r="N250" s="9"/>
      <c r="O250" s="9"/>
      <c r="P250" s="9"/>
    </row>
    <row r="251" spans="1:17" hidden="1">
      <c r="A251" s="861"/>
      <c r="B251" s="862" t="s">
        <v>58</v>
      </c>
      <c r="C251" s="862"/>
      <c r="D251" s="862"/>
      <c r="E251" s="173">
        <f ca="1">SUMIF($A$222:$D$250,"*Total Trip", E222:E250)</f>
        <v>0</v>
      </c>
      <c r="F251" s="173">
        <f t="shared" ref="F251:I251" ca="1" si="71">SUMIF($A$222:$D$250,"*Total Trip", F222:F250)</f>
        <v>0</v>
      </c>
      <c r="G251" s="173">
        <f t="shared" ca="1" si="71"/>
        <v>0</v>
      </c>
      <c r="H251" s="173">
        <f t="shared" ca="1" si="71"/>
        <v>0</v>
      </c>
      <c r="I251" s="173">
        <f t="shared" ca="1" si="71"/>
        <v>0</v>
      </c>
      <c r="J251" s="174">
        <f ca="1">SUM(E251:I251)</f>
        <v>0</v>
      </c>
    </row>
    <row r="252" spans="1:17">
      <c r="A252" s="863"/>
      <c r="B252" s="864"/>
      <c r="C252" s="864"/>
      <c r="D252" s="864"/>
      <c r="E252" s="29"/>
      <c r="F252" s="29"/>
      <c r="G252" s="30"/>
      <c r="H252" s="30"/>
      <c r="I252" s="30"/>
      <c r="J252" s="99"/>
    </row>
    <row r="253" spans="1:17">
      <c r="A253" s="865" t="s">
        <v>49</v>
      </c>
      <c r="B253" s="842"/>
      <c r="C253" s="842"/>
      <c r="D253" s="842"/>
      <c r="J253" s="33"/>
    </row>
    <row r="254" spans="1:17">
      <c r="A254" s="867"/>
      <c r="B254" s="851">
        <f>IF('Cumulative Budget Request '!L256='Member C'!$L$1,'Cumulative Budget Request '!B256,0)</f>
        <v>0</v>
      </c>
      <c r="C254" s="825"/>
      <c r="D254" s="842"/>
      <c r="E254" s="251">
        <f>IF('Cumulative Budget Request '!$L256='Member C'!$L$1,'Cumulative Budget Request '!E256,0)</f>
        <v>0</v>
      </c>
      <c r="F254" s="251">
        <f>IF('Cumulative Budget Request '!$L256='Member C'!$L$1,'Cumulative Budget Request '!F256,0)</f>
        <v>0</v>
      </c>
      <c r="G254" s="251">
        <f>IF('Cumulative Budget Request '!$L256='Member C'!$L$1,'Cumulative Budget Request '!G256,0)</f>
        <v>0</v>
      </c>
      <c r="H254" s="251">
        <f>IF('Cumulative Budget Request '!$L256='Member C'!$L$1,'Cumulative Budget Request '!H256,0)</f>
        <v>0</v>
      </c>
      <c r="I254" s="251">
        <f>IF('Cumulative Budget Request '!$L256='Member C'!$L$1,'Cumulative Budget Request '!I256,0)</f>
        <v>0</v>
      </c>
      <c r="J254" s="172">
        <f>SUM(E254:I254)</f>
        <v>0</v>
      </c>
    </row>
    <row r="255" spans="1:17">
      <c r="A255" s="867"/>
      <c r="B255" s="851">
        <f>IF('Cumulative Budget Request '!L257='Member C'!$L$1,'Cumulative Budget Request '!B257,0)</f>
        <v>0</v>
      </c>
      <c r="C255" s="825"/>
      <c r="D255" s="842"/>
      <c r="E255" s="251">
        <f>IF('Cumulative Budget Request '!$L257='Member C'!$L$1,'Cumulative Budget Request '!E257,0)</f>
        <v>0</v>
      </c>
      <c r="F255" s="251">
        <f>IF('Cumulative Budget Request '!$L257='Member C'!$L$1,'Cumulative Budget Request '!F257,0)</f>
        <v>0</v>
      </c>
      <c r="G255" s="251">
        <f>IF('Cumulative Budget Request '!$L257='Member C'!$L$1,'Cumulative Budget Request '!G257,0)</f>
        <v>0</v>
      </c>
      <c r="H255" s="251">
        <f>IF('Cumulative Budget Request '!$L257='Member C'!$L$1,'Cumulative Budget Request '!H257,0)</f>
        <v>0</v>
      </c>
      <c r="I255" s="251">
        <f>IF('Cumulative Budget Request '!$L257='Member C'!$L$1,'Cumulative Budget Request '!I257,0)</f>
        <v>0</v>
      </c>
      <c r="J255" s="172">
        <f t="shared" ref="J255:J256" si="72">SUM(E255:I255)</f>
        <v>0</v>
      </c>
    </row>
    <row r="256" spans="1:17">
      <c r="A256" s="867"/>
      <c r="B256" s="851">
        <f>IF('Cumulative Budget Request '!L258='Member C'!$L$1,'Cumulative Budget Request '!B258,0)</f>
        <v>0</v>
      </c>
      <c r="C256" s="825"/>
      <c r="D256" s="842"/>
      <c r="E256" s="251">
        <f>IF('Cumulative Budget Request '!$L258='Member C'!$L$1,'Cumulative Budget Request '!E258,0)</f>
        <v>0</v>
      </c>
      <c r="F256" s="251">
        <f>IF('Cumulative Budget Request '!$L258='Member C'!$L$1,'Cumulative Budget Request '!F258,0)</f>
        <v>0</v>
      </c>
      <c r="G256" s="251">
        <f>IF('Cumulative Budget Request '!$L258='Member C'!$L$1,'Cumulative Budget Request '!G258,0)</f>
        <v>0</v>
      </c>
      <c r="H256" s="251">
        <f>IF('Cumulative Budget Request '!$L258='Member C'!$L$1,'Cumulative Budget Request '!H258,0)</f>
        <v>0</v>
      </c>
      <c r="I256" s="251">
        <f>IF('Cumulative Budget Request '!$L258='Member C'!$L$1,'Cumulative Budget Request '!I258,0)</f>
        <v>0</v>
      </c>
      <c r="J256" s="172">
        <f t="shared" si="72"/>
        <v>0</v>
      </c>
      <c r="K256" s="21"/>
      <c r="L256" s="17"/>
      <c r="N256" s="9"/>
      <c r="O256" s="9"/>
      <c r="P256" s="9"/>
    </row>
    <row r="257" spans="1:17" ht="13.5" customHeight="1">
      <c r="A257" s="867"/>
      <c r="B257" s="851">
        <f>IF('Cumulative Budget Request '!L259='Member C'!$L$1,'Cumulative Budget Request '!B259,0)</f>
        <v>0</v>
      </c>
      <c r="C257" s="825"/>
      <c r="D257" s="842"/>
      <c r="E257" s="251">
        <f>IF('Cumulative Budget Request '!$L259='Member C'!$L$1,'Cumulative Budget Request '!E259,0)</f>
        <v>0</v>
      </c>
      <c r="F257" s="251">
        <f>IF('Cumulative Budget Request '!$L259='Member C'!$L$1,'Cumulative Budget Request '!F259,0)</f>
        <v>0</v>
      </c>
      <c r="G257" s="251">
        <f>IF('Cumulative Budget Request '!$L259='Member C'!$L$1,'Cumulative Budget Request '!G259,0)</f>
        <v>0</v>
      </c>
      <c r="H257" s="251">
        <f>IF('Cumulative Budget Request '!$L259='Member C'!$L$1,'Cumulative Budget Request '!H259,0)</f>
        <v>0</v>
      </c>
      <c r="I257" s="251">
        <f>IF('Cumulative Budget Request '!$L259='Member C'!$L$1,'Cumulative Budget Request '!I259,0)</f>
        <v>0</v>
      </c>
      <c r="J257" s="172">
        <f>SUM(E257:I257)</f>
        <v>0</v>
      </c>
    </row>
    <row r="258" spans="1:17" ht="13.5" customHeight="1">
      <c r="A258" s="868"/>
      <c r="B258" s="862" t="s">
        <v>36</v>
      </c>
      <c r="C258" s="862"/>
      <c r="D258" s="862"/>
      <c r="E258" s="173">
        <f>SUM(E254:E257)</f>
        <v>0</v>
      </c>
      <c r="F258" s="173">
        <f t="shared" ref="F258:J258" si="73">SUM(F254:F257)</f>
        <v>0</v>
      </c>
      <c r="G258" s="173">
        <f t="shared" si="73"/>
        <v>0</v>
      </c>
      <c r="H258" s="173">
        <f t="shared" si="73"/>
        <v>0</v>
      </c>
      <c r="I258" s="173">
        <f t="shared" si="73"/>
        <v>0</v>
      </c>
      <c r="J258" s="174">
        <f t="shared" si="73"/>
        <v>0</v>
      </c>
    </row>
    <row r="259" spans="1:17" ht="13.5" customHeight="1">
      <c r="A259" s="867"/>
      <c r="B259" s="842"/>
      <c r="C259" s="842"/>
      <c r="D259" s="842"/>
      <c r="G259" s="17"/>
      <c r="H259" s="17"/>
      <c r="I259" s="17"/>
      <c r="J259" s="26"/>
    </row>
    <row r="260" spans="1:17">
      <c r="A260" s="865" t="s">
        <v>191</v>
      </c>
      <c r="B260" s="825"/>
      <c r="C260" s="842"/>
      <c r="D260" s="842"/>
      <c r="J260" s="33"/>
    </row>
    <row r="261" spans="1:17">
      <c r="A261" s="865"/>
      <c r="B261" s="851">
        <f>IF('Cumulative Budget Request '!L263='Member C'!$L$1,'Cumulative Budget Request '!B263,0)</f>
        <v>0</v>
      </c>
      <c r="C261" s="825"/>
      <c r="D261" s="842"/>
      <c r="E261" s="251">
        <f>IF('Cumulative Budget Request '!$L263='Member C'!$L$1,'Cumulative Budget Request '!E263,0)</f>
        <v>0</v>
      </c>
      <c r="F261" s="251">
        <f>IF('Cumulative Budget Request '!$L263='Member C'!$L$1,'Cumulative Budget Request '!F263,0)</f>
        <v>0</v>
      </c>
      <c r="G261" s="251">
        <f>IF('Cumulative Budget Request '!$L263='Member C'!$L$1,'Cumulative Budget Request '!G263,0)</f>
        <v>0</v>
      </c>
      <c r="H261" s="251">
        <f>IF('Cumulative Budget Request '!$L263='Member C'!$L$1,'Cumulative Budget Request '!H263,0)</f>
        <v>0</v>
      </c>
      <c r="I261" s="251">
        <f>IF('Cumulative Budget Request '!$L263='Member C'!$L$1,'Cumulative Budget Request '!I263,0)</f>
        <v>0</v>
      </c>
      <c r="J261" s="172">
        <f>SUM(E261:I261)</f>
        <v>0</v>
      </c>
    </row>
    <row r="262" spans="1:17">
      <c r="A262" s="865"/>
      <c r="B262" s="851">
        <f>IF('Cumulative Budget Request '!L264='Member C'!$L$1,'Cumulative Budget Request '!B264,0)</f>
        <v>0</v>
      </c>
      <c r="C262" s="825"/>
      <c r="D262" s="842"/>
      <c r="E262" s="251">
        <f>IF('Cumulative Budget Request '!$L264='Member C'!$L$1,'Cumulative Budget Request '!E264,0)</f>
        <v>0</v>
      </c>
      <c r="F262" s="251">
        <f>IF('Cumulative Budget Request '!$L264='Member C'!$L$1,'Cumulative Budget Request '!F264,0)</f>
        <v>0</v>
      </c>
      <c r="G262" s="251">
        <f>IF('Cumulative Budget Request '!$L264='Member C'!$L$1,'Cumulative Budget Request '!G264,0)</f>
        <v>0</v>
      </c>
      <c r="H262" s="251">
        <f>IF('Cumulative Budget Request '!$L264='Member C'!$L$1,'Cumulative Budget Request '!H264,0)</f>
        <v>0</v>
      </c>
      <c r="I262" s="251">
        <f>IF('Cumulative Budget Request '!$L264='Member C'!$L$1,'Cumulative Budget Request '!I264,0)</f>
        <v>0</v>
      </c>
      <c r="J262" s="172">
        <f>SUM(E262:I262)</f>
        <v>0</v>
      </c>
      <c r="N262" s="9"/>
      <c r="O262" s="9"/>
      <c r="P262" s="9"/>
    </row>
    <row r="263" spans="1:17">
      <c r="A263" s="869"/>
      <c r="B263" s="862" t="s">
        <v>83</v>
      </c>
      <c r="C263" s="862"/>
      <c r="D263" s="862"/>
      <c r="E263" s="173">
        <f>SUM(E261:E262)</f>
        <v>0</v>
      </c>
      <c r="F263" s="173">
        <f>SUM(F261:F262)</f>
        <v>0</v>
      </c>
      <c r="G263" s="173">
        <f t="shared" ref="G263:I263" si="74">SUM(G261:G262)</f>
        <v>0</v>
      </c>
      <c r="H263" s="173">
        <f t="shared" si="74"/>
        <v>0</v>
      </c>
      <c r="I263" s="173">
        <f t="shared" si="74"/>
        <v>0</v>
      </c>
      <c r="J263" s="174">
        <f>SUM(J261:J262)</f>
        <v>0</v>
      </c>
    </row>
    <row r="264" spans="1:17">
      <c r="A264" s="867"/>
      <c r="B264" s="842"/>
      <c r="C264" s="842"/>
      <c r="D264" s="793"/>
      <c r="E264" s="17"/>
      <c r="F264" s="17"/>
      <c r="G264" s="17"/>
      <c r="H264" s="17"/>
      <c r="I264" s="21"/>
      <c r="J264" s="26"/>
      <c r="M264" s="3"/>
    </row>
    <row r="265" spans="1:17">
      <c r="A265" s="865" t="s">
        <v>50</v>
      </c>
      <c r="B265" s="842"/>
      <c r="C265" s="842"/>
      <c r="D265" s="793"/>
      <c r="E265" s="17"/>
      <c r="F265" s="17"/>
      <c r="G265" s="17"/>
      <c r="H265" s="17"/>
      <c r="I265" s="21"/>
      <c r="J265" s="26"/>
      <c r="K265" s="3"/>
      <c r="L265" s="3"/>
      <c r="M265" s="3"/>
    </row>
    <row r="266" spans="1:17">
      <c r="A266" s="842"/>
      <c r="B266" s="851">
        <f>IF('Cumulative Budget Request '!L268='Member C'!$L$1,'Cumulative Budget Request '!B268,0)</f>
        <v>0</v>
      </c>
      <c r="C266" s="825"/>
      <c r="D266" s="842"/>
      <c r="E266" s="251">
        <f>IF('Cumulative Budget Request '!$L268='Member C'!$L$1,'Cumulative Budget Request '!E268,0)</f>
        <v>0</v>
      </c>
      <c r="F266" s="251">
        <f>IF('Cumulative Budget Request '!$L268='Member C'!$L$1,'Cumulative Budget Request '!F268,0)</f>
        <v>0</v>
      </c>
      <c r="G266" s="251">
        <f>IF('Cumulative Budget Request '!$L268='Member C'!$L$1,'Cumulative Budget Request '!G268,0)</f>
        <v>0</v>
      </c>
      <c r="H266" s="251">
        <f>IF('Cumulative Budget Request '!$L268='Member C'!$L$1,'Cumulative Budget Request '!H268,0)</f>
        <v>0</v>
      </c>
      <c r="I266" s="251">
        <f>IF('Cumulative Budget Request '!$L268='Member C'!$L$1,'Cumulative Budget Request '!I268,0)</f>
        <v>0</v>
      </c>
      <c r="J266" s="172">
        <f t="shared" ref="J266:J272" si="75">SUM(E266:I266)</f>
        <v>0</v>
      </c>
      <c r="K266" s="3"/>
      <c r="L266" s="3"/>
      <c r="M266" s="3"/>
    </row>
    <row r="267" spans="1:17">
      <c r="A267" s="842"/>
      <c r="B267" s="851">
        <f>IF('Cumulative Budget Request '!L269='Member C'!$L$1,'Cumulative Budget Request '!B269,0)</f>
        <v>0</v>
      </c>
      <c r="C267" s="825"/>
      <c r="D267" s="870"/>
      <c r="E267" s="251">
        <f>IF('Cumulative Budget Request '!$L269='Member C'!$L$1,'Cumulative Budget Request '!E269,0)</f>
        <v>0</v>
      </c>
      <c r="F267" s="251">
        <f>IF('Cumulative Budget Request '!$L269='Member C'!$L$1,'Cumulative Budget Request '!F269,0)</f>
        <v>0</v>
      </c>
      <c r="G267" s="251">
        <f>IF('Cumulative Budget Request '!$L269='Member C'!$L$1,'Cumulative Budget Request '!G269,0)</f>
        <v>0</v>
      </c>
      <c r="H267" s="251">
        <f>IF('Cumulative Budget Request '!$L269='Member C'!$L$1,'Cumulative Budget Request '!H269,0)</f>
        <v>0</v>
      </c>
      <c r="I267" s="251">
        <f>IF('Cumulative Budget Request '!$L269='Member C'!$L$1,'Cumulative Budget Request '!I269,0)</f>
        <v>0</v>
      </c>
      <c r="J267" s="172">
        <f t="shared" si="75"/>
        <v>0</v>
      </c>
      <c r="K267" s="3"/>
      <c r="L267" s="3"/>
      <c r="M267" s="3"/>
    </row>
    <row r="268" spans="1:17">
      <c r="A268" s="842"/>
      <c r="B268" s="851">
        <f>IF('Cumulative Budget Request '!L270='Member C'!$L$1,'Cumulative Budget Request '!B270,0)</f>
        <v>0</v>
      </c>
      <c r="C268" s="825"/>
      <c r="D268" s="870"/>
      <c r="E268" s="251">
        <f>IF('Cumulative Budget Request '!$L270='Member C'!$L$1,'Cumulative Budget Request '!E270,0)</f>
        <v>0</v>
      </c>
      <c r="F268" s="251">
        <f>IF('Cumulative Budget Request '!$L270='Member C'!$L$1,'Cumulative Budget Request '!F270,0)</f>
        <v>0</v>
      </c>
      <c r="G268" s="251">
        <f>IF('Cumulative Budget Request '!$L270='Member C'!$L$1,'Cumulative Budget Request '!G270,0)</f>
        <v>0</v>
      </c>
      <c r="H268" s="251">
        <f>IF('Cumulative Budget Request '!$L270='Member C'!$L$1,'Cumulative Budget Request '!H270,0)</f>
        <v>0</v>
      </c>
      <c r="I268" s="251">
        <f>IF('Cumulative Budget Request '!$L270='Member C'!$L$1,'Cumulative Budget Request '!I270,0)</f>
        <v>0</v>
      </c>
      <c r="J268" s="172">
        <f t="shared" si="75"/>
        <v>0</v>
      </c>
      <c r="K268" s="3"/>
      <c r="L268" s="3"/>
      <c r="M268" s="3"/>
    </row>
    <row r="269" spans="1:17">
      <c r="A269" s="842"/>
      <c r="B269" s="851">
        <f>IF('Cumulative Budget Request '!L271='Member C'!$L$1,'Cumulative Budget Request '!B271,0)</f>
        <v>0</v>
      </c>
      <c r="C269" s="825"/>
      <c r="D269" s="870"/>
      <c r="E269" s="251">
        <f>IF('Cumulative Budget Request '!$L271='Member C'!$L$1,'Cumulative Budget Request '!E271,0)</f>
        <v>0</v>
      </c>
      <c r="F269" s="251">
        <f>IF('Cumulative Budget Request '!$L271='Member C'!$L$1,'Cumulative Budget Request '!F271,0)</f>
        <v>0</v>
      </c>
      <c r="G269" s="251">
        <f>IF('Cumulative Budget Request '!$L271='Member C'!$L$1,'Cumulative Budget Request '!G271,0)</f>
        <v>0</v>
      </c>
      <c r="H269" s="251">
        <f>IF('Cumulative Budget Request '!$L271='Member C'!$L$1,'Cumulative Budget Request '!H271,0)</f>
        <v>0</v>
      </c>
      <c r="I269" s="251">
        <f>IF('Cumulative Budget Request '!$L271='Member C'!$L$1,'Cumulative Budget Request '!I271,0)</f>
        <v>0</v>
      </c>
      <c r="J269" s="172">
        <f t="shared" si="75"/>
        <v>0</v>
      </c>
      <c r="K269" s="3"/>
      <c r="L269" s="3"/>
      <c r="M269" s="3"/>
    </row>
    <row r="270" spans="1:17">
      <c r="A270" s="842"/>
      <c r="B270" s="851">
        <f>IF('Cumulative Budget Request '!L272='Member C'!$L$1,'Cumulative Budget Request '!B272,0)</f>
        <v>0</v>
      </c>
      <c r="C270" s="825"/>
      <c r="D270" s="870"/>
      <c r="E270" s="251">
        <f>IF('Cumulative Budget Request '!$L272='Member C'!$L$1,'Cumulative Budget Request '!E272,0)</f>
        <v>0</v>
      </c>
      <c r="F270" s="251">
        <f>IF('Cumulative Budget Request '!$L272='Member C'!$L$1,'Cumulative Budget Request '!F272,0)</f>
        <v>0</v>
      </c>
      <c r="G270" s="251">
        <f>IF('Cumulative Budget Request '!$L272='Member C'!$L$1,'Cumulative Budget Request '!G272,0)</f>
        <v>0</v>
      </c>
      <c r="H270" s="251">
        <f>IF('Cumulative Budget Request '!$L272='Member C'!$L$1,'Cumulative Budget Request '!H272,0)</f>
        <v>0</v>
      </c>
      <c r="I270" s="251">
        <f>IF('Cumulative Budget Request '!$L272='Member C'!$L$1,'Cumulative Budget Request '!I272,0)</f>
        <v>0</v>
      </c>
      <c r="J270" s="172">
        <f t="shared" si="75"/>
        <v>0</v>
      </c>
      <c r="K270" s="3"/>
      <c r="L270" s="3"/>
      <c r="M270" s="3"/>
    </row>
    <row r="271" spans="1:17">
      <c r="A271" s="842"/>
      <c r="B271" s="851">
        <f>IF('Cumulative Budget Request '!L273='Member C'!$L$1,'Cumulative Budget Request '!B273,0)</f>
        <v>0</v>
      </c>
      <c r="C271" s="825"/>
      <c r="D271" s="870"/>
      <c r="E271" s="251">
        <f>IF('Cumulative Budget Request '!$L273='Member C'!$L$1,'Cumulative Budget Request '!E273,0)</f>
        <v>0</v>
      </c>
      <c r="F271" s="251">
        <f>IF('Cumulative Budget Request '!$L273='Member C'!$L$1,'Cumulative Budget Request '!F273,0)</f>
        <v>0</v>
      </c>
      <c r="G271" s="251">
        <f>IF('Cumulative Budget Request '!$L273='Member C'!$L$1,'Cumulative Budget Request '!G273,0)</f>
        <v>0</v>
      </c>
      <c r="H271" s="251">
        <f>IF('Cumulative Budget Request '!$L273='Member C'!$L$1,'Cumulative Budget Request '!H273,0)</f>
        <v>0</v>
      </c>
      <c r="I271" s="251">
        <f>IF('Cumulative Budget Request '!$L273='Member C'!$L$1,'Cumulative Budget Request '!I273,0)</f>
        <v>0</v>
      </c>
      <c r="J271" s="172">
        <f t="shared" si="75"/>
        <v>0</v>
      </c>
      <c r="K271" s="21"/>
      <c r="L271" s="308"/>
      <c r="M271" s="3"/>
      <c r="N271" s="3"/>
      <c r="O271" s="3"/>
      <c r="P271" s="3"/>
      <c r="Q271" s="3"/>
    </row>
    <row r="272" spans="1:17">
      <c r="A272" s="842"/>
      <c r="B272" s="851">
        <f>IF('Cumulative Budget Request '!L274='Member C'!$L$1,'Cumulative Budget Request '!B274,0)</f>
        <v>0</v>
      </c>
      <c r="C272" s="825"/>
      <c r="D272" s="870"/>
      <c r="E272" s="251">
        <f>IF('Cumulative Budget Request '!$L274='Member C'!$L$1,'Cumulative Budget Request '!E274,0)</f>
        <v>0</v>
      </c>
      <c r="F272" s="251">
        <f>IF('Cumulative Budget Request '!$L274='Member C'!$L$1,'Cumulative Budget Request '!F274,0)</f>
        <v>0</v>
      </c>
      <c r="G272" s="251">
        <f>IF('Cumulative Budget Request '!$L274='Member C'!$L$1,'Cumulative Budget Request '!G274,0)</f>
        <v>0</v>
      </c>
      <c r="H272" s="251">
        <f>IF('Cumulative Budget Request '!$L274='Member C'!$L$1,'Cumulative Budget Request '!H274,0)</f>
        <v>0</v>
      </c>
      <c r="I272" s="251">
        <f>IF('Cumulative Budget Request '!$L274='Member C'!$L$1,'Cumulative Budget Request '!I274,0)</f>
        <v>0</v>
      </c>
      <c r="J272" s="172">
        <f t="shared" si="75"/>
        <v>0</v>
      </c>
      <c r="N272" s="9"/>
      <c r="O272" s="9"/>
      <c r="P272" s="9"/>
    </row>
    <row r="273" spans="1:36">
      <c r="A273" s="868"/>
      <c r="B273" s="871" t="s">
        <v>37</v>
      </c>
      <c r="C273" s="871"/>
      <c r="D273" s="871"/>
      <c r="E273" s="173">
        <f t="shared" ref="E273:J273" si="76">SUM(E266:E272)</f>
        <v>0</v>
      </c>
      <c r="F273" s="173">
        <f t="shared" si="76"/>
        <v>0</v>
      </c>
      <c r="G273" s="173">
        <f t="shared" si="76"/>
        <v>0</v>
      </c>
      <c r="H273" s="173">
        <f t="shared" si="76"/>
        <v>0</v>
      </c>
      <c r="I273" s="173">
        <f t="shared" si="76"/>
        <v>0</v>
      </c>
      <c r="J273" s="174">
        <f t="shared" si="76"/>
        <v>0</v>
      </c>
      <c r="L273" s="24"/>
      <c r="AI273" s="120"/>
    </row>
    <row r="274" spans="1:36" hidden="1">
      <c r="A274" s="6"/>
      <c r="G274" s="17"/>
      <c r="H274" s="17"/>
      <c r="I274" s="17"/>
      <c r="J274" s="26"/>
      <c r="L274" s="24"/>
      <c r="AI274" s="119"/>
    </row>
    <row r="275" spans="1:36" ht="14.4" hidden="1" thickTop="1" thickBot="1">
      <c r="A275" s="31" t="s">
        <v>240</v>
      </c>
      <c r="J275" s="33"/>
      <c r="L275" s="24"/>
      <c r="M275" s="381" t="s">
        <v>241</v>
      </c>
      <c r="N275" s="382"/>
      <c r="O275" s="382"/>
      <c r="P275" s="382"/>
      <c r="Q275" s="383"/>
      <c r="AI275" s="119"/>
      <c r="AJ275" s="10"/>
    </row>
    <row r="276" spans="1:36" hidden="1">
      <c r="A276" s="10"/>
      <c r="B276" s="362">
        <f>IF('Cumulative Budget Request '!L278='Member C'!$L$1,'Cumulative Budget Request '!B278,0)</f>
        <v>0</v>
      </c>
      <c r="C276" s="10"/>
      <c r="E276" s="251">
        <f>IF('Cumulative Budget Request '!$L278='Member C'!$L$1,'Cumulative Budget Request '!E278,0)</f>
        <v>0</v>
      </c>
      <c r="F276" s="251">
        <f>IF('Cumulative Budget Request '!$L278='Member C'!$L$1,'Cumulative Budget Request '!F278,0)</f>
        <v>0</v>
      </c>
      <c r="G276" s="251">
        <f>IF('Cumulative Budget Request '!$L278='Member C'!$L$1,'Cumulative Budget Request '!G278,0)</f>
        <v>0</v>
      </c>
      <c r="H276" s="251">
        <f>IF('Cumulative Budget Request '!$L278='Member C'!$L$1,'Cumulative Budget Request '!H278,0)</f>
        <v>0</v>
      </c>
      <c r="I276" s="251">
        <f>IF('Cumulative Budget Request '!$L278='Member C'!$L$1,'Cumulative Budget Request '!I278,0)</f>
        <v>0</v>
      </c>
      <c r="J276" s="172">
        <f t="shared" ref="J276:J279" si="77">SUM(E276:I276)</f>
        <v>0</v>
      </c>
      <c r="L276" s="24"/>
      <c r="M276" s="377" t="s">
        <v>250</v>
      </c>
      <c r="N276" s="378"/>
      <c r="O276" s="378"/>
      <c r="P276" s="379"/>
      <c r="Q276" s="380"/>
      <c r="R276" s="375"/>
      <c r="S276" s="375"/>
      <c r="T276" s="376"/>
      <c r="AJ276" s="10"/>
    </row>
    <row r="277" spans="1:36" hidden="1">
      <c r="A277" s="10"/>
      <c r="B277" s="362">
        <f>IF('Cumulative Budget Request '!L279='Member C'!$L$1,'Cumulative Budget Request '!B279,0)</f>
        <v>0</v>
      </c>
      <c r="C277" s="10"/>
      <c r="E277" s="251">
        <f>IF('Cumulative Budget Request '!$L279='Member C'!$L$1,'Cumulative Budget Request '!E279,0)</f>
        <v>0</v>
      </c>
      <c r="F277" s="251">
        <f>IF('Cumulative Budget Request '!$L279='Member C'!$L$1,'Cumulative Budget Request '!F279,0)</f>
        <v>0</v>
      </c>
      <c r="G277" s="251">
        <f>IF('Cumulative Budget Request '!$L279='Member C'!$L$1,'Cumulative Budget Request '!G279,0)</f>
        <v>0</v>
      </c>
      <c r="H277" s="251">
        <f>IF('Cumulative Budget Request '!$L279='Member C'!$L$1,'Cumulative Budget Request '!H279,0)</f>
        <v>0</v>
      </c>
      <c r="I277" s="251">
        <f>IF('Cumulative Budget Request '!$L279='Member C'!$L$1,'Cumulative Budget Request '!I279,0)</f>
        <v>0</v>
      </c>
      <c r="J277" s="172">
        <f t="shared" si="77"/>
        <v>0</v>
      </c>
      <c r="M277" s="526" t="s">
        <v>251</v>
      </c>
      <c r="N277" s="527"/>
      <c r="O277" s="527"/>
      <c r="P277" s="527"/>
      <c r="Q277" s="527"/>
      <c r="R277" s="527"/>
      <c r="S277" s="527"/>
      <c r="T277" s="528"/>
    </row>
    <row r="278" spans="1:36" ht="13.8" hidden="1" thickBot="1">
      <c r="A278" s="10"/>
      <c r="B278" s="362">
        <f>IF('Cumulative Budget Request '!L280='Member C'!$L$1,'Cumulative Budget Request '!B280,0)</f>
        <v>0</v>
      </c>
      <c r="C278" s="10"/>
      <c r="E278" s="251">
        <f>IF('Cumulative Budget Request '!$L280='Member C'!$L$1,'Cumulative Budget Request '!E280,0)</f>
        <v>0</v>
      </c>
      <c r="F278" s="251">
        <f>IF('Cumulative Budget Request '!$L280='Member C'!$L$1,'Cumulative Budget Request '!F280,0)</f>
        <v>0</v>
      </c>
      <c r="G278" s="251">
        <f>IF('Cumulative Budget Request '!$L280='Member C'!$L$1,'Cumulative Budget Request '!G280,0)</f>
        <v>0</v>
      </c>
      <c r="H278" s="251">
        <f>IF('Cumulative Budget Request '!$L280='Member C'!$L$1,'Cumulative Budget Request '!H280,0)</f>
        <v>0</v>
      </c>
      <c r="I278" s="251">
        <f>IF('Cumulative Budget Request '!$L280='Member C'!$L$1,'Cumulative Budget Request '!I280,0)</f>
        <v>0</v>
      </c>
      <c r="J278" s="172">
        <f t="shared" si="77"/>
        <v>0</v>
      </c>
      <c r="K278" s="21"/>
      <c r="L278" s="17"/>
      <c r="M278" s="523" t="s">
        <v>252</v>
      </c>
      <c r="N278" s="524"/>
      <c r="O278" s="524"/>
      <c r="P278" s="524"/>
      <c r="Q278" s="524"/>
      <c r="R278" s="524"/>
      <c r="S278" s="524"/>
      <c r="T278" s="525"/>
    </row>
    <row r="279" spans="1:36" hidden="1">
      <c r="A279" s="10"/>
      <c r="B279" s="362">
        <f>IF('Cumulative Budget Request '!L281='Member C'!$L$1,'Cumulative Budget Request '!B281,0)</f>
        <v>0</v>
      </c>
      <c r="C279" s="10"/>
      <c r="E279" s="251">
        <f>IF('Cumulative Budget Request '!$L281='Member C'!$L$1,'Cumulative Budget Request '!E281,0)</f>
        <v>0</v>
      </c>
      <c r="F279" s="251">
        <f>IF('Cumulative Budget Request '!$L281='Member C'!$L$1,'Cumulative Budget Request '!F281,0)</f>
        <v>0</v>
      </c>
      <c r="G279" s="251">
        <f>IF('Cumulative Budget Request '!$L281='Member C'!$L$1,'Cumulative Budget Request '!G281,0)</f>
        <v>0</v>
      </c>
      <c r="H279" s="251">
        <f>IF('Cumulative Budget Request '!$L281='Member C'!$L$1,'Cumulative Budget Request '!H281,0)</f>
        <v>0</v>
      </c>
      <c r="I279" s="251">
        <f>IF('Cumulative Budget Request '!$L281='Member C'!$L$1,'Cumulative Budget Request '!I281,0)</f>
        <v>0</v>
      </c>
      <c r="J279" s="172">
        <f t="shared" si="77"/>
        <v>0</v>
      </c>
      <c r="K279" s="3"/>
      <c r="L279" s="3"/>
      <c r="M279" s="310"/>
    </row>
    <row r="280" spans="1:36" hidden="1">
      <c r="A280" s="356"/>
      <c r="B280" s="614" t="s">
        <v>242</v>
      </c>
      <c r="C280" s="614"/>
      <c r="D280" s="614"/>
      <c r="E280" s="173">
        <f>SUM(E276:E279)</f>
        <v>0</v>
      </c>
      <c r="F280" s="173">
        <f t="shared" ref="F280:J280" si="78">SUM(F276:F279)</f>
        <v>0</v>
      </c>
      <c r="G280" s="173">
        <f t="shared" si="78"/>
        <v>0</v>
      </c>
      <c r="H280" s="173">
        <f t="shared" si="78"/>
        <v>0</v>
      </c>
      <c r="I280" s="173">
        <f t="shared" si="78"/>
        <v>0</v>
      </c>
      <c r="J280" s="174">
        <f t="shared" si="78"/>
        <v>0</v>
      </c>
      <c r="K280" s="3"/>
      <c r="L280" s="3"/>
      <c r="AH280" s="139"/>
    </row>
    <row r="281" spans="1:36">
      <c r="A281" s="6"/>
      <c r="G281" s="17"/>
      <c r="H281" s="17"/>
      <c r="I281" s="17"/>
      <c r="J281" s="26"/>
      <c r="K281" s="3"/>
      <c r="L281" s="3"/>
      <c r="AA281" s="139"/>
      <c r="AB281" s="139"/>
      <c r="AC281" s="139"/>
      <c r="AD281" s="139"/>
      <c r="AE281" s="139"/>
      <c r="AF281" s="139"/>
      <c r="AG281" s="139"/>
      <c r="AH281" s="10"/>
    </row>
    <row r="282" spans="1:36">
      <c r="A282" s="31" t="s">
        <v>128</v>
      </c>
      <c r="B282" s="636" t="s">
        <v>270</v>
      </c>
      <c r="C282" s="636"/>
      <c r="D282" s="636"/>
      <c r="E282" s="636"/>
      <c r="F282" s="636"/>
      <c r="G282" s="636"/>
      <c r="H282" s="636"/>
      <c r="I282" s="636"/>
      <c r="J282" s="26"/>
      <c r="K282" s="3"/>
      <c r="L282" s="3"/>
      <c r="M282" s="294"/>
      <c r="AA282" s="10"/>
      <c r="AB282" s="10"/>
      <c r="AC282" s="10"/>
      <c r="AD282" s="10"/>
      <c r="AE282" s="10"/>
      <c r="AF282" s="10"/>
      <c r="AG282" s="10"/>
      <c r="AH282" s="139"/>
    </row>
    <row r="283" spans="1:36">
      <c r="A283" s="825"/>
      <c r="B283" s="825">
        <f t="shared" ref="B283:B302" si="79">B363</f>
        <v>0</v>
      </c>
      <c r="C283" s="825" t="str">
        <f>'Cumulative Budget Request '!C285</f>
        <v xml:space="preserve"> </v>
      </c>
      <c r="D283" s="842"/>
      <c r="E283" s="251">
        <f>IF('Cumulative Budget Request '!$L285='Member C'!$L$1,'Cumulative Budget Request '!E285,0)</f>
        <v>0</v>
      </c>
      <c r="F283" s="251">
        <f>IF('Cumulative Budget Request '!$L285='Member C'!$L$1,'Cumulative Budget Request '!F285,0)</f>
        <v>0</v>
      </c>
      <c r="G283" s="251">
        <f>IF('Cumulative Budget Request '!$L285='Member C'!$L$1,'Cumulative Budget Request '!G285,0)</f>
        <v>0</v>
      </c>
      <c r="H283" s="251">
        <f>IF('Cumulative Budget Request '!$L285='Member C'!$L$1,'Cumulative Budget Request '!H285,0)</f>
        <v>0</v>
      </c>
      <c r="I283" s="251">
        <f>IF('Cumulative Budget Request '!$L285='Member C'!$L$1,'Cumulative Budget Request '!I285,0)</f>
        <v>0</v>
      </c>
      <c r="J283" s="172">
        <f>SUM(E283:I283)</f>
        <v>0</v>
      </c>
      <c r="K283" s="3"/>
      <c r="L283" s="3"/>
      <c r="M283" s="294"/>
      <c r="AA283" s="139"/>
      <c r="AB283" s="139"/>
      <c r="AC283" s="139"/>
      <c r="AD283" s="139"/>
      <c r="AE283" s="139"/>
      <c r="AF283" s="139"/>
      <c r="AG283" s="139"/>
    </row>
    <row r="284" spans="1:36">
      <c r="A284" s="825"/>
      <c r="B284" s="825">
        <f t="shared" si="79"/>
        <v>0</v>
      </c>
      <c r="C284" s="825" t="str">
        <f>'Cumulative Budget Request '!C286</f>
        <v xml:space="preserve"> </v>
      </c>
      <c r="D284" s="842"/>
      <c r="E284" s="251">
        <f>IF('Cumulative Budget Request '!$L286='Member C'!$L$1,'Cumulative Budget Request '!E286,0)</f>
        <v>0</v>
      </c>
      <c r="F284" s="251">
        <f>IF('Cumulative Budget Request '!$L286='Member C'!$L$1,'Cumulative Budget Request '!F286,0)</f>
        <v>0</v>
      </c>
      <c r="G284" s="251">
        <f>IF('Cumulative Budget Request '!$L286='Member C'!$L$1,'Cumulative Budget Request '!G286,0)</f>
        <v>0</v>
      </c>
      <c r="H284" s="251">
        <f>IF('Cumulative Budget Request '!$L286='Member C'!$L$1,'Cumulative Budget Request '!H286,0)</f>
        <v>0</v>
      </c>
      <c r="I284" s="251">
        <f>IF('Cumulative Budget Request '!$L286='Member C'!$L$1,'Cumulative Budget Request '!I286,0)</f>
        <v>0</v>
      </c>
      <c r="J284" s="172">
        <f t="shared" ref="J284:J285" si="80">SUM(E284:I284)</f>
        <v>0</v>
      </c>
      <c r="K284" s="3"/>
      <c r="L284" s="3"/>
      <c r="M284" s="3"/>
      <c r="N284" s="3"/>
      <c r="O284" s="3"/>
      <c r="P284" s="3"/>
    </row>
    <row r="285" spans="1:36">
      <c r="A285" s="825"/>
      <c r="B285" s="825">
        <f t="shared" si="79"/>
        <v>0</v>
      </c>
      <c r="C285" s="825" t="str">
        <f>'Cumulative Budget Request '!C287</f>
        <v xml:space="preserve"> </v>
      </c>
      <c r="D285" s="842"/>
      <c r="E285" s="251">
        <f>IF('Cumulative Budget Request '!$L287='Member C'!$L$1,'Cumulative Budget Request '!E287,0)</f>
        <v>0</v>
      </c>
      <c r="F285" s="251">
        <f>IF('Cumulative Budget Request '!$L287='Member C'!$L$1,'Cumulative Budget Request '!F287,0)</f>
        <v>0</v>
      </c>
      <c r="G285" s="251">
        <f>IF('Cumulative Budget Request '!$L287='Member C'!$L$1,'Cumulative Budget Request '!G287,0)</f>
        <v>0</v>
      </c>
      <c r="H285" s="251">
        <f>IF('Cumulative Budget Request '!$L287='Member C'!$L$1,'Cumulative Budget Request '!H287,0)</f>
        <v>0</v>
      </c>
      <c r="I285" s="251">
        <f>IF('Cumulative Budget Request '!$L287='Member C'!$L$1,'Cumulative Budget Request '!I287,0)</f>
        <v>0</v>
      </c>
      <c r="J285" s="172">
        <f t="shared" si="80"/>
        <v>0</v>
      </c>
      <c r="K285" s="3"/>
      <c r="L285" s="3"/>
      <c r="M285" s="3"/>
      <c r="N285" s="3"/>
      <c r="O285" s="3"/>
      <c r="P285" s="3"/>
    </row>
    <row r="286" spans="1:36" hidden="1">
      <c r="A286" s="867"/>
      <c r="B286" s="825">
        <f t="shared" si="79"/>
        <v>0</v>
      </c>
      <c r="C286" s="825" t="str">
        <f>'Cumulative Budget Request '!C288</f>
        <v xml:space="preserve"> </v>
      </c>
      <c r="D286" s="842"/>
      <c r="E286" s="251">
        <f>IF('Cumulative Budget Request '!$L288='Member C'!$L$1,'Cumulative Budget Request '!E288,0)</f>
        <v>0</v>
      </c>
      <c r="F286" s="251">
        <f>IF('Cumulative Budget Request '!$L288='Member C'!$L$1,'Cumulative Budget Request '!F288,0)</f>
        <v>0</v>
      </c>
      <c r="G286" s="251">
        <f>IF('Cumulative Budget Request '!$L288='Member C'!$L$1,'Cumulative Budget Request '!G288,0)</f>
        <v>0</v>
      </c>
      <c r="H286" s="251">
        <f>IF('Cumulative Budget Request '!$L288='Member C'!$L$1,'Cumulative Budget Request '!H288,0)</f>
        <v>0</v>
      </c>
      <c r="I286" s="251">
        <f>IF('Cumulative Budget Request '!$L288='Member C'!$L$1,'Cumulative Budget Request '!I288,0)</f>
        <v>0</v>
      </c>
      <c r="J286" s="172">
        <f>SUM(E286:I286)</f>
        <v>0</v>
      </c>
      <c r="K286" s="3"/>
      <c r="L286" s="3"/>
      <c r="M286" s="3"/>
      <c r="N286" s="3"/>
      <c r="O286" s="3"/>
      <c r="P286" s="3"/>
    </row>
    <row r="287" spans="1:36" hidden="1">
      <c r="A287" s="867"/>
      <c r="B287" s="825">
        <f t="shared" si="79"/>
        <v>0</v>
      </c>
      <c r="C287" s="825" t="str">
        <f>'Cumulative Budget Request '!C289</f>
        <v xml:space="preserve"> </v>
      </c>
      <c r="D287" s="842"/>
      <c r="E287" s="251">
        <f>IF('Cumulative Budget Request '!$L289='Member C'!$L$1,'Cumulative Budget Request '!E289,0)</f>
        <v>0</v>
      </c>
      <c r="F287" s="251">
        <f>IF('Cumulative Budget Request '!$L289='Member C'!$L$1,'Cumulative Budget Request '!F289,0)</f>
        <v>0</v>
      </c>
      <c r="G287" s="251">
        <f>IF('Cumulative Budget Request '!$L289='Member C'!$L$1,'Cumulative Budget Request '!G289,0)</f>
        <v>0</v>
      </c>
      <c r="H287" s="251">
        <f>IF('Cumulative Budget Request '!$L289='Member C'!$L$1,'Cumulative Budget Request '!H289,0)</f>
        <v>0</v>
      </c>
      <c r="I287" s="251">
        <f>IF('Cumulative Budget Request '!$L289='Member C'!$L$1,'Cumulative Budget Request '!I289,0)</f>
        <v>0</v>
      </c>
      <c r="J287" s="172">
        <f t="shared" ref="J287:J302" si="81">SUM(E287:I287)</f>
        <v>0</v>
      </c>
      <c r="K287" s="3"/>
      <c r="L287" s="3"/>
      <c r="M287" s="3"/>
      <c r="N287" s="3"/>
      <c r="O287" s="3"/>
      <c r="P287" s="3"/>
      <c r="AH287" s="146"/>
    </row>
    <row r="288" spans="1:36" hidden="1">
      <c r="A288" s="867"/>
      <c r="B288" s="825">
        <f t="shared" si="79"/>
        <v>0</v>
      </c>
      <c r="C288" s="825" t="str">
        <f>'Cumulative Budget Request '!C290</f>
        <v xml:space="preserve"> </v>
      </c>
      <c r="D288" s="842"/>
      <c r="E288" s="251">
        <f>IF('Cumulative Budget Request '!$L290='Member C'!$L$1,'Cumulative Budget Request '!E290,0)</f>
        <v>0</v>
      </c>
      <c r="F288" s="251">
        <f>IF('Cumulative Budget Request '!$L290='Member C'!$L$1,'Cumulative Budget Request '!F290,0)</f>
        <v>0</v>
      </c>
      <c r="G288" s="251">
        <f>IF('Cumulative Budget Request '!$L290='Member C'!$L$1,'Cumulative Budget Request '!G290,0)</f>
        <v>0</v>
      </c>
      <c r="H288" s="251">
        <f>IF('Cumulative Budget Request '!$L290='Member C'!$L$1,'Cumulative Budget Request '!H290,0)</f>
        <v>0</v>
      </c>
      <c r="I288" s="251">
        <f>IF('Cumulative Budget Request '!$L290='Member C'!$L$1,'Cumulative Budget Request '!I290,0)</f>
        <v>0</v>
      </c>
      <c r="J288" s="172">
        <f t="shared" si="81"/>
        <v>0</v>
      </c>
      <c r="K288" s="3"/>
      <c r="L288" s="3"/>
      <c r="M288" s="3"/>
      <c r="N288" s="3"/>
      <c r="O288" s="3"/>
      <c r="P288" s="3"/>
      <c r="AA288" s="146"/>
      <c r="AB288" s="146"/>
      <c r="AC288" s="146"/>
      <c r="AD288" s="146"/>
      <c r="AE288" s="146"/>
      <c r="AF288" s="146"/>
      <c r="AG288" s="146"/>
    </row>
    <row r="289" spans="1:34" hidden="1">
      <c r="A289" s="867"/>
      <c r="B289" s="825">
        <f t="shared" si="79"/>
        <v>0</v>
      </c>
      <c r="C289" s="825" t="str">
        <f>'Cumulative Budget Request '!C291</f>
        <v xml:space="preserve"> </v>
      </c>
      <c r="D289" s="842"/>
      <c r="E289" s="251">
        <f>IF('Cumulative Budget Request '!$L291='Member C'!$L$1,'Cumulative Budget Request '!E291,0)</f>
        <v>0</v>
      </c>
      <c r="F289" s="251">
        <f>IF('Cumulative Budget Request '!$L291='Member C'!$L$1,'Cumulative Budget Request '!F291,0)</f>
        <v>0</v>
      </c>
      <c r="G289" s="251">
        <f>IF('Cumulative Budget Request '!$L291='Member C'!$L$1,'Cumulative Budget Request '!G291,0)</f>
        <v>0</v>
      </c>
      <c r="H289" s="251">
        <f>IF('Cumulative Budget Request '!$L291='Member C'!$L$1,'Cumulative Budget Request '!H291,0)</f>
        <v>0</v>
      </c>
      <c r="I289" s="251">
        <f>IF('Cumulative Budget Request '!$L291='Member C'!$L$1,'Cumulative Budget Request '!I291,0)</f>
        <v>0</v>
      </c>
      <c r="J289" s="172">
        <f t="shared" si="81"/>
        <v>0</v>
      </c>
      <c r="K289" s="3"/>
      <c r="L289" s="3"/>
      <c r="M289" s="3"/>
      <c r="N289" s="3"/>
      <c r="O289" s="3"/>
      <c r="P289" s="3"/>
      <c r="AH289" s="146"/>
    </row>
    <row r="290" spans="1:34" hidden="1">
      <c r="A290" s="867"/>
      <c r="B290" s="825">
        <f t="shared" si="79"/>
        <v>0</v>
      </c>
      <c r="C290" s="825" t="str">
        <f>'Cumulative Budget Request '!C292</f>
        <v xml:space="preserve"> </v>
      </c>
      <c r="D290" s="842"/>
      <c r="E290" s="251">
        <f>IF('Cumulative Budget Request '!$L292='Member C'!$L$1,'Cumulative Budget Request '!E292,0)</f>
        <v>0</v>
      </c>
      <c r="F290" s="251">
        <f>IF('Cumulative Budget Request '!$L292='Member C'!$L$1,'Cumulative Budget Request '!F292,0)</f>
        <v>0</v>
      </c>
      <c r="G290" s="251">
        <f>IF('Cumulative Budget Request '!$L292='Member C'!$L$1,'Cumulative Budget Request '!G292,0)</f>
        <v>0</v>
      </c>
      <c r="H290" s="251">
        <f>IF('Cumulative Budget Request '!$L292='Member C'!$L$1,'Cumulative Budget Request '!H292,0)</f>
        <v>0</v>
      </c>
      <c r="I290" s="251">
        <f>IF('Cumulative Budget Request '!$L292='Member C'!$L$1,'Cumulative Budget Request '!I292,0)</f>
        <v>0</v>
      </c>
      <c r="J290" s="172">
        <f t="shared" si="81"/>
        <v>0</v>
      </c>
      <c r="K290" s="3"/>
      <c r="L290" s="3"/>
      <c r="M290" s="3"/>
      <c r="N290" s="3"/>
      <c r="O290" s="3"/>
      <c r="P290" s="3"/>
      <c r="AA290" s="146"/>
      <c r="AB290" s="146"/>
      <c r="AC290" s="146"/>
      <c r="AD290" s="146"/>
      <c r="AE290" s="146"/>
      <c r="AF290" s="146"/>
      <c r="AG290" s="146"/>
    </row>
    <row r="291" spans="1:34" hidden="1">
      <c r="A291" s="867"/>
      <c r="B291" s="825">
        <f t="shared" si="79"/>
        <v>0</v>
      </c>
      <c r="C291" s="825" t="str">
        <f>'Cumulative Budget Request '!C293</f>
        <v xml:space="preserve"> </v>
      </c>
      <c r="D291" s="842"/>
      <c r="E291" s="251">
        <f>IF('Cumulative Budget Request '!$L293='Member C'!$L$1,'Cumulative Budget Request '!E293,0)</f>
        <v>0</v>
      </c>
      <c r="F291" s="251">
        <f>IF('Cumulative Budget Request '!$L293='Member C'!$L$1,'Cumulative Budget Request '!F293,0)</f>
        <v>0</v>
      </c>
      <c r="G291" s="251">
        <f>IF('Cumulative Budget Request '!$L293='Member C'!$L$1,'Cumulative Budget Request '!G293,0)</f>
        <v>0</v>
      </c>
      <c r="H291" s="251">
        <f>IF('Cumulative Budget Request '!$L293='Member C'!$L$1,'Cumulative Budget Request '!H293,0)</f>
        <v>0</v>
      </c>
      <c r="I291" s="251">
        <f>IF('Cumulative Budget Request '!$L293='Member C'!$L$1,'Cumulative Budget Request '!I293,0)</f>
        <v>0</v>
      </c>
      <c r="J291" s="172">
        <f t="shared" si="81"/>
        <v>0</v>
      </c>
      <c r="K291" s="3"/>
      <c r="L291" s="3"/>
      <c r="M291" s="3"/>
      <c r="N291" s="3"/>
      <c r="O291" s="3"/>
      <c r="P291" s="3"/>
      <c r="AH291" s="146"/>
    </row>
    <row r="292" spans="1:34" hidden="1">
      <c r="A292" s="867"/>
      <c r="B292" s="825">
        <f t="shared" si="79"/>
        <v>0</v>
      </c>
      <c r="C292" s="825" t="str">
        <f>'Cumulative Budget Request '!C294</f>
        <v xml:space="preserve"> </v>
      </c>
      <c r="D292" s="842"/>
      <c r="E292" s="251">
        <f>IF('Cumulative Budget Request '!$L294='Member C'!$L$1,'Cumulative Budget Request '!E294,0)</f>
        <v>0</v>
      </c>
      <c r="F292" s="251">
        <f>IF('Cumulative Budget Request '!$L294='Member C'!$L$1,'Cumulative Budget Request '!F294,0)</f>
        <v>0</v>
      </c>
      <c r="G292" s="251">
        <f>IF('Cumulative Budget Request '!$L294='Member C'!$L$1,'Cumulative Budget Request '!G294,0)</f>
        <v>0</v>
      </c>
      <c r="H292" s="251">
        <f>IF('Cumulative Budget Request '!$L294='Member C'!$L$1,'Cumulative Budget Request '!H294,0)</f>
        <v>0</v>
      </c>
      <c r="I292" s="251">
        <f>IF('Cumulative Budget Request '!$L294='Member C'!$L$1,'Cumulative Budget Request '!I294,0)</f>
        <v>0</v>
      </c>
      <c r="J292" s="172">
        <f t="shared" si="81"/>
        <v>0</v>
      </c>
      <c r="K292" s="3"/>
      <c r="L292" s="3"/>
      <c r="M292" s="3"/>
      <c r="N292" s="3"/>
      <c r="O292" s="3"/>
      <c r="P292" s="3"/>
      <c r="AA292" s="146"/>
      <c r="AB292" s="146"/>
      <c r="AC292" s="146"/>
      <c r="AD292" s="146"/>
      <c r="AE292" s="146"/>
      <c r="AF292" s="146"/>
      <c r="AG292" s="146"/>
    </row>
    <row r="293" spans="1:34" hidden="1">
      <c r="A293" s="867"/>
      <c r="B293" s="825">
        <f t="shared" si="79"/>
        <v>0</v>
      </c>
      <c r="C293" s="825" t="str">
        <f>'Cumulative Budget Request '!C295</f>
        <v xml:space="preserve"> </v>
      </c>
      <c r="D293" s="842"/>
      <c r="E293" s="251">
        <f>IF('Cumulative Budget Request '!$L295='Member C'!$L$1,'Cumulative Budget Request '!E295,0)</f>
        <v>0</v>
      </c>
      <c r="F293" s="251">
        <f>IF('Cumulative Budget Request '!$L295='Member C'!$L$1,'Cumulative Budget Request '!F295,0)</f>
        <v>0</v>
      </c>
      <c r="G293" s="251">
        <f>IF('Cumulative Budget Request '!$L295='Member C'!$L$1,'Cumulative Budget Request '!G295,0)</f>
        <v>0</v>
      </c>
      <c r="H293" s="251">
        <f>IF('Cumulative Budget Request '!$L295='Member C'!$L$1,'Cumulative Budget Request '!H295,0)</f>
        <v>0</v>
      </c>
      <c r="I293" s="251">
        <f>IF('Cumulative Budget Request '!$L295='Member C'!$L$1,'Cumulative Budget Request '!I295,0)</f>
        <v>0</v>
      </c>
      <c r="J293" s="172">
        <f t="shared" si="81"/>
        <v>0</v>
      </c>
      <c r="K293" s="3"/>
      <c r="L293" s="3"/>
      <c r="M293" s="3"/>
      <c r="N293" s="3"/>
      <c r="O293" s="3"/>
      <c r="P293" s="3"/>
    </row>
    <row r="294" spans="1:34" hidden="1">
      <c r="A294" s="867"/>
      <c r="B294" s="825">
        <f t="shared" si="79"/>
        <v>0</v>
      </c>
      <c r="C294" s="825" t="str">
        <f>'Cumulative Budget Request '!C296</f>
        <v xml:space="preserve"> </v>
      </c>
      <c r="D294" s="842"/>
      <c r="E294" s="251">
        <f>IF('Cumulative Budget Request '!$L296='Member C'!$L$1,'Cumulative Budget Request '!E296,0)</f>
        <v>0</v>
      </c>
      <c r="F294" s="251">
        <f>IF('Cumulative Budget Request '!$L296='Member C'!$L$1,'Cumulative Budget Request '!F296,0)</f>
        <v>0</v>
      </c>
      <c r="G294" s="251">
        <f>IF('Cumulative Budget Request '!$L296='Member C'!$L$1,'Cumulative Budget Request '!G296,0)</f>
        <v>0</v>
      </c>
      <c r="H294" s="251">
        <f>IF('Cumulative Budget Request '!$L296='Member C'!$L$1,'Cumulative Budget Request '!H296,0)</f>
        <v>0</v>
      </c>
      <c r="I294" s="251">
        <f>IF('Cumulative Budget Request '!$L296='Member C'!$L$1,'Cumulative Budget Request '!I296,0)</f>
        <v>0</v>
      </c>
      <c r="J294" s="172">
        <f t="shared" si="81"/>
        <v>0</v>
      </c>
      <c r="K294" s="3"/>
      <c r="L294" s="3"/>
      <c r="M294" s="3"/>
      <c r="N294" s="3"/>
      <c r="O294" s="3"/>
      <c r="P294" s="3"/>
    </row>
    <row r="295" spans="1:34" hidden="1">
      <c r="A295" s="867"/>
      <c r="B295" s="825">
        <f t="shared" si="79"/>
        <v>0</v>
      </c>
      <c r="C295" s="825" t="str">
        <f>'Cumulative Budget Request '!C297</f>
        <v xml:space="preserve"> </v>
      </c>
      <c r="D295" s="842"/>
      <c r="E295" s="251">
        <f>IF('Cumulative Budget Request '!$L297='Member C'!$L$1,'Cumulative Budget Request '!E297,0)</f>
        <v>0</v>
      </c>
      <c r="F295" s="251">
        <f>IF('Cumulative Budget Request '!$L297='Member C'!$L$1,'Cumulative Budget Request '!F297,0)</f>
        <v>0</v>
      </c>
      <c r="G295" s="251">
        <f>IF('Cumulative Budget Request '!$L297='Member C'!$L$1,'Cumulative Budget Request '!G297,0)</f>
        <v>0</v>
      </c>
      <c r="H295" s="251">
        <f>IF('Cumulative Budget Request '!$L297='Member C'!$L$1,'Cumulative Budget Request '!H297,0)</f>
        <v>0</v>
      </c>
      <c r="I295" s="251">
        <f>IF('Cumulative Budget Request '!$L297='Member C'!$L$1,'Cumulative Budget Request '!I297,0)</f>
        <v>0</v>
      </c>
      <c r="J295" s="172">
        <f t="shared" si="81"/>
        <v>0</v>
      </c>
      <c r="K295" s="3"/>
      <c r="L295" s="3"/>
      <c r="M295" s="3"/>
      <c r="N295" s="3"/>
      <c r="O295" s="3"/>
      <c r="P295" s="3"/>
    </row>
    <row r="296" spans="1:34" hidden="1">
      <c r="A296" s="867"/>
      <c r="B296" s="825">
        <f t="shared" si="79"/>
        <v>0</v>
      </c>
      <c r="C296" s="825" t="str">
        <f>'Cumulative Budget Request '!C298</f>
        <v xml:space="preserve"> </v>
      </c>
      <c r="D296" s="842"/>
      <c r="E296" s="251">
        <f>IF('Cumulative Budget Request '!$L298='Member C'!$L$1,'Cumulative Budget Request '!E298,0)</f>
        <v>0</v>
      </c>
      <c r="F296" s="251">
        <f>IF('Cumulative Budget Request '!$L298='Member C'!$L$1,'Cumulative Budget Request '!F298,0)</f>
        <v>0</v>
      </c>
      <c r="G296" s="251">
        <f>IF('Cumulative Budget Request '!$L298='Member C'!$L$1,'Cumulative Budget Request '!G298,0)</f>
        <v>0</v>
      </c>
      <c r="H296" s="251">
        <f>IF('Cumulative Budget Request '!$L298='Member C'!$L$1,'Cumulative Budget Request '!H298,0)</f>
        <v>0</v>
      </c>
      <c r="I296" s="251">
        <f>IF('Cumulative Budget Request '!$L298='Member C'!$L$1,'Cumulative Budget Request '!I298,0)</f>
        <v>0</v>
      </c>
      <c r="J296" s="172">
        <f t="shared" si="81"/>
        <v>0</v>
      </c>
      <c r="K296" s="3"/>
      <c r="L296" s="3"/>
      <c r="M296" s="3"/>
      <c r="N296" s="3"/>
      <c r="O296" s="3"/>
      <c r="P296" s="3"/>
    </row>
    <row r="297" spans="1:34" hidden="1">
      <c r="A297" s="867"/>
      <c r="B297" s="825">
        <f t="shared" si="79"/>
        <v>0</v>
      </c>
      <c r="C297" s="825" t="str">
        <f>'Cumulative Budget Request '!C299</f>
        <v xml:space="preserve"> </v>
      </c>
      <c r="D297" s="842"/>
      <c r="E297" s="251">
        <f>IF('Cumulative Budget Request '!$L299='Member C'!$L$1,'Cumulative Budget Request '!E299,0)</f>
        <v>0</v>
      </c>
      <c r="F297" s="251">
        <f>IF('Cumulative Budget Request '!$L299='Member C'!$L$1,'Cumulative Budget Request '!F299,0)</f>
        <v>0</v>
      </c>
      <c r="G297" s="251">
        <f>IF('Cumulative Budget Request '!$L299='Member C'!$L$1,'Cumulative Budget Request '!G299,0)</f>
        <v>0</v>
      </c>
      <c r="H297" s="251">
        <f>IF('Cumulative Budget Request '!$L299='Member C'!$L$1,'Cumulative Budget Request '!H299,0)</f>
        <v>0</v>
      </c>
      <c r="I297" s="251">
        <f>IF('Cumulative Budget Request '!$L299='Member C'!$L$1,'Cumulative Budget Request '!I299,0)</f>
        <v>0</v>
      </c>
      <c r="J297" s="172">
        <f t="shared" si="81"/>
        <v>0</v>
      </c>
      <c r="K297" s="3"/>
      <c r="L297" s="3"/>
      <c r="M297" s="3"/>
      <c r="N297" s="3"/>
      <c r="O297" s="3"/>
      <c r="P297" s="3"/>
    </row>
    <row r="298" spans="1:34" hidden="1">
      <c r="A298" s="867"/>
      <c r="B298" s="825">
        <f t="shared" si="79"/>
        <v>0</v>
      </c>
      <c r="C298" s="825" t="str">
        <f>'Cumulative Budget Request '!C300</f>
        <v xml:space="preserve"> </v>
      </c>
      <c r="D298" s="842"/>
      <c r="E298" s="251">
        <f>IF('Cumulative Budget Request '!$L300='Member C'!$L$1,'Cumulative Budget Request '!E300,0)</f>
        <v>0</v>
      </c>
      <c r="F298" s="251">
        <f>IF('Cumulative Budget Request '!$L300='Member C'!$L$1,'Cumulative Budget Request '!F300,0)</f>
        <v>0</v>
      </c>
      <c r="G298" s="251">
        <f>IF('Cumulative Budget Request '!$L300='Member C'!$L$1,'Cumulative Budget Request '!G300,0)</f>
        <v>0</v>
      </c>
      <c r="H298" s="251">
        <f>IF('Cumulative Budget Request '!$L300='Member C'!$L$1,'Cumulative Budget Request '!H300,0)</f>
        <v>0</v>
      </c>
      <c r="I298" s="251">
        <f>IF('Cumulative Budget Request '!$L300='Member C'!$L$1,'Cumulative Budget Request '!I300,0)</f>
        <v>0</v>
      </c>
      <c r="J298" s="172">
        <f t="shared" si="81"/>
        <v>0</v>
      </c>
      <c r="K298" s="3"/>
      <c r="L298" s="3"/>
      <c r="M298" s="3"/>
      <c r="N298" s="3"/>
      <c r="O298" s="3"/>
      <c r="P298" s="3"/>
    </row>
    <row r="299" spans="1:34" hidden="1">
      <c r="A299" s="867"/>
      <c r="B299" s="825">
        <f t="shared" si="79"/>
        <v>0</v>
      </c>
      <c r="C299" s="825" t="str">
        <f>'Cumulative Budget Request '!C301</f>
        <v xml:space="preserve"> </v>
      </c>
      <c r="D299" s="842"/>
      <c r="E299" s="251">
        <f>IF('Cumulative Budget Request '!$L301='Member C'!$L$1,'Cumulative Budget Request '!E301,0)</f>
        <v>0</v>
      </c>
      <c r="F299" s="251">
        <f>IF('Cumulative Budget Request '!$L301='Member C'!$L$1,'Cumulative Budget Request '!F301,0)</f>
        <v>0</v>
      </c>
      <c r="G299" s="251">
        <f>IF('Cumulative Budget Request '!$L301='Member C'!$L$1,'Cumulative Budget Request '!G301,0)</f>
        <v>0</v>
      </c>
      <c r="H299" s="251">
        <f>IF('Cumulative Budget Request '!$L301='Member C'!$L$1,'Cumulative Budget Request '!H301,0)</f>
        <v>0</v>
      </c>
      <c r="I299" s="251">
        <f>IF('Cumulative Budget Request '!$L301='Member C'!$L$1,'Cumulative Budget Request '!I301,0)</f>
        <v>0</v>
      </c>
      <c r="J299" s="172">
        <f t="shared" si="81"/>
        <v>0</v>
      </c>
      <c r="K299" s="3"/>
      <c r="L299" s="3"/>
    </row>
    <row r="300" spans="1:34" hidden="1">
      <c r="A300" s="867"/>
      <c r="B300" s="825">
        <f t="shared" si="79"/>
        <v>0</v>
      </c>
      <c r="C300" s="825" t="str">
        <f>'Cumulative Budget Request '!C302</f>
        <v xml:space="preserve"> </v>
      </c>
      <c r="D300" s="842"/>
      <c r="E300" s="251">
        <f>IF('Cumulative Budget Request '!$L302='Member C'!$L$1,'Cumulative Budget Request '!E302,0)</f>
        <v>0</v>
      </c>
      <c r="F300" s="251">
        <f>IF('Cumulative Budget Request '!$L302='Member C'!$L$1,'Cumulative Budget Request '!F302,0)</f>
        <v>0</v>
      </c>
      <c r="G300" s="251">
        <f>IF('Cumulative Budget Request '!$L302='Member C'!$L$1,'Cumulative Budget Request '!G302,0)</f>
        <v>0</v>
      </c>
      <c r="H300" s="251">
        <f>IF('Cumulative Budget Request '!$L302='Member C'!$L$1,'Cumulative Budget Request '!H302,0)</f>
        <v>0</v>
      </c>
      <c r="I300" s="251">
        <f>IF('Cumulative Budget Request '!$L302='Member C'!$L$1,'Cumulative Budget Request '!I302,0)</f>
        <v>0</v>
      </c>
      <c r="J300" s="172">
        <f t="shared" si="81"/>
        <v>0</v>
      </c>
      <c r="K300" s="3"/>
      <c r="L300" s="3"/>
    </row>
    <row r="301" spans="1:34" hidden="1">
      <c r="A301" s="867"/>
      <c r="B301" s="825">
        <f t="shared" si="79"/>
        <v>0</v>
      </c>
      <c r="C301" s="825" t="str">
        <f>'Cumulative Budget Request '!C303</f>
        <v xml:space="preserve"> </v>
      </c>
      <c r="D301" s="842"/>
      <c r="E301" s="251">
        <f>IF('Cumulative Budget Request '!$L303='Member C'!$L$1,'Cumulative Budget Request '!E303,0)</f>
        <v>0</v>
      </c>
      <c r="F301" s="251">
        <f>IF('Cumulative Budget Request '!$L303='Member C'!$L$1,'Cumulative Budget Request '!F303,0)</f>
        <v>0</v>
      </c>
      <c r="G301" s="251">
        <f>IF('Cumulative Budget Request '!$L303='Member C'!$L$1,'Cumulative Budget Request '!G303,0)</f>
        <v>0</v>
      </c>
      <c r="H301" s="251">
        <f>IF('Cumulative Budget Request '!$L303='Member C'!$L$1,'Cumulative Budget Request '!H303,0)</f>
        <v>0</v>
      </c>
      <c r="I301" s="251">
        <f>IF('Cumulative Budget Request '!$L303='Member C'!$L$1,'Cumulative Budget Request '!I303,0)</f>
        <v>0</v>
      </c>
      <c r="J301" s="172">
        <f t="shared" si="81"/>
        <v>0</v>
      </c>
      <c r="K301" s="3"/>
      <c r="L301" s="3"/>
      <c r="M301" s="3"/>
      <c r="N301" s="3"/>
      <c r="O301" s="3"/>
      <c r="P301" s="3"/>
    </row>
    <row r="302" spans="1:34" hidden="1">
      <c r="A302" s="867"/>
      <c r="B302" s="825">
        <f t="shared" si="79"/>
        <v>0</v>
      </c>
      <c r="C302" s="825" t="str">
        <f>'Cumulative Budget Request '!C304</f>
        <v xml:space="preserve"> </v>
      </c>
      <c r="D302" s="842"/>
      <c r="E302" s="251">
        <f>IF('Cumulative Budget Request '!$L304='Member C'!$L$1,'Cumulative Budget Request '!E304,0)</f>
        <v>0</v>
      </c>
      <c r="F302" s="251">
        <f>IF('Cumulative Budget Request '!$L304='Member C'!$L$1,'Cumulative Budget Request '!F304,0)</f>
        <v>0</v>
      </c>
      <c r="G302" s="251">
        <f>IF('Cumulative Budget Request '!$L304='Member C'!$L$1,'Cumulative Budget Request '!G304,0)</f>
        <v>0</v>
      </c>
      <c r="H302" s="251">
        <f>IF('Cumulative Budget Request '!$L304='Member C'!$L$1,'Cumulative Budget Request '!H304,0)</f>
        <v>0</v>
      </c>
      <c r="I302" s="251">
        <f>IF('Cumulative Budget Request '!$L304='Member C'!$L$1,'Cumulative Budget Request '!I304,0)</f>
        <v>0</v>
      </c>
      <c r="J302" s="172">
        <f t="shared" si="81"/>
        <v>0</v>
      </c>
      <c r="K302" s="17"/>
      <c r="L302" s="17"/>
      <c r="M302" s="3"/>
      <c r="N302" s="3"/>
      <c r="O302" s="3"/>
      <c r="P302" s="3"/>
      <c r="Q302" s="3"/>
      <c r="R302" s="3"/>
    </row>
    <row r="303" spans="1:34" ht="15">
      <c r="A303" s="868"/>
      <c r="B303" s="871" t="s">
        <v>129</v>
      </c>
      <c r="C303" s="871"/>
      <c r="D303" s="871"/>
      <c r="E303" s="173">
        <f t="shared" ref="E303:J303" si="82">SUM(E282:E302)</f>
        <v>0</v>
      </c>
      <c r="F303" s="173">
        <f t="shared" si="82"/>
        <v>0</v>
      </c>
      <c r="G303" s="173">
        <f t="shared" si="82"/>
        <v>0</v>
      </c>
      <c r="H303" s="173">
        <f t="shared" si="82"/>
        <v>0</v>
      </c>
      <c r="I303" s="173">
        <f t="shared" si="82"/>
        <v>0</v>
      </c>
      <c r="J303" s="174">
        <f t="shared" si="82"/>
        <v>0</v>
      </c>
      <c r="K303" s="3"/>
      <c r="L303" s="3"/>
      <c r="M303" s="3"/>
      <c r="N303" s="3"/>
      <c r="O303" s="3"/>
      <c r="P303" s="3"/>
      <c r="AH303" s="111"/>
    </row>
    <row r="304" spans="1:34">
      <c r="A304" s="825"/>
      <c r="B304" s="825"/>
      <c r="C304" s="842"/>
      <c r="D304" s="842"/>
      <c r="E304" s="17"/>
      <c r="F304" s="17"/>
      <c r="G304" s="17"/>
      <c r="H304" s="17"/>
      <c r="I304" s="17"/>
      <c r="J304" s="26"/>
      <c r="K304" s="17"/>
      <c r="L304" s="3"/>
      <c r="M304" s="3"/>
      <c r="N304" s="3"/>
      <c r="O304" s="3"/>
      <c r="P304" s="3"/>
    </row>
    <row r="305" spans="1:33">
      <c r="A305" s="865" t="s">
        <v>369</v>
      </c>
      <c r="B305" s="872"/>
      <c r="C305" s="842"/>
      <c r="D305" s="842"/>
      <c r="G305" s="17"/>
      <c r="H305" s="17"/>
      <c r="I305" s="17"/>
      <c r="J305" s="26"/>
      <c r="K305" s="3"/>
      <c r="L305" s="17"/>
      <c r="M305" s="3"/>
      <c r="N305" s="3"/>
      <c r="O305" s="3"/>
      <c r="P305" s="3"/>
      <c r="Q305" s="3"/>
      <c r="R305" s="3"/>
    </row>
    <row r="306" spans="1:33" ht="12.75" customHeight="1">
      <c r="A306" s="873" t="s">
        <v>370</v>
      </c>
      <c r="B306" s="825"/>
      <c r="C306" s="825"/>
      <c r="D306" s="842"/>
      <c r="E306" s="57"/>
      <c r="F306" s="57"/>
      <c r="G306" s="57"/>
      <c r="H306" s="57"/>
      <c r="I306" s="57"/>
      <c r="J306" s="172"/>
      <c r="K306" s="3"/>
      <c r="L306" s="24"/>
      <c r="M306" s="3"/>
      <c r="N306" s="3"/>
      <c r="O306" s="3"/>
      <c r="P306" s="3"/>
    </row>
    <row r="307" spans="1:33" ht="12.75" customHeight="1">
      <c r="A307" s="873"/>
      <c r="B307" s="851">
        <f>IF('Cumulative Budget Request '!L309='Member C'!$L$1,'Cumulative Budget Request '!B309,0)</f>
        <v>0</v>
      </c>
      <c r="C307" s="825"/>
      <c r="D307" s="842"/>
      <c r="E307" s="251">
        <f>IF('Cumulative Budget Request '!$L309='Member C'!$L$1,'Cumulative Budget Request '!E309,0)</f>
        <v>0</v>
      </c>
      <c r="F307" s="251">
        <f>IF('Cumulative Budget Request '!$L309='Member C'!$L$1,'Cumulative Budget Request '!F309,0)</f>
        <v>0</v>
      </c>
      <c r="G307" s="251">
        <f>IF('Cumulative Budget Request '!$L309='Member C'!$L$1,'Cumulative Budget Request '!G309,0)</f>
        <v>0</v>
      </c>
      <c r="H307" s="251">
        <f>IF('Cumulative Budget Request '!$L309='Member C'!$L$1,'Cumulative Budget Request '!H309,0)</f>
        <v>0</v>
      </c>
      <c r="I307" s="251">
        <f>IF('Cumulative Budget Request '!$L309='Member C'!$L$1,'Cumulative Budget Request '!I309,0)</f>
        <v>0</v>
      </c>
      <c r="J307" s="172">
        <f t="shared" ref="J307:J309" si="83">SUM(E307:I307)</f>
        <v>0</v>
      </c>
      <c r="K307" s="3"/>
      <c r="L307" s="24"/>
      <c r="M307" s="3"/>
      <c r="N307" s="3"/>
      <c r="O307" s="3"/>
      <c r="P307" s="3"/>
    </row>
    <row r="308" spans="1:33">
      <c r="A308" s="842"/>
      <c r="B308" s="851">
        <f>IF('Cumulative Budget Request '!L310='Member C'!$L$1,'Cumulative Budget Request '!B310,0)</f>
        <v>0</v>
      </c>
      <c r="C308" s="825"/>
      <c r="D308" s="842"/>
      <c r="E308" s="251">
        <f>IF('Cumulative Budget Request '!$L310='Member C'!$L$1,'Cumulative Budget Request '!E310,0)</f>
        <v>0</v>
      </c>
      <c r="F308" s="251">
        <f>IF('Cumulative Budget Request '!$L310='Member C'!$L$1,'Cumulative Budget Request '!F310,0)</f>
        <v>0</v>
      </c>
      <c r="G308" s="251">
        <f>IF('Cumulative Budget Request '!$L310='Member C'!$L$1,'Cumulative Budget Request '!G310,0)</f>
        <v>0</v>
      </c>
      <c r="H308" s="251">
        <f>IF('Cumulative Budget Request '!$L310='Member C'!$L$1,'Cumulative Budget Request '!H310,0)</f>
        <v>0</v>
      </c>
      <c r="I308" s="251">
        <f>IF('Cumulative Budget Request '!$L310='Member C'!$L$1,'Cumulative Budget Request '!I310,0)</f>
        <v>0</v>
      </c>
      <c r="J308" s="172">
        <f t="shared" si="83"/>
        <v>0</v>
      </c>
      <c r="K308" s="3"/>
      <c r="L308" s="24"/>
      <c r="M308" s="3"/>
      <c r="N308" s="3"/>
      <c r="O308" s="3"/>
      <c r="P308" s="3"/>
    </row>
    <row r="309" spans="1:33">
      <c r="A309" s="842"/>
      <c r="B309" s="851">
        <f>IF('Cumulative Budget Request '!L311='Member C'!$L$1,'Cumulative Budget Request '!B311,0)</f>
        <v>0</v>
      </c>
      <c r="C309" s="825"/>
      <c r="D309" s="842"/>
      <c r="E309" s="251">
        <f>IF('Cumulative Budget Request '!$L311='Member C'!$L$1,'Cumulative Budget Request '!E311,0)</f>
        <v>0</v>
      </c>
      <c r="F309" s="251">
        <f>IF('Cumulative Budget Request '!$L311='Member C'!$L$1,'Cumulative Budget Request '!F311,0)</f>
        <v>0</v>
      </c>
      <c r="G309" s="251">
        <f>IF('Cumulative Budget Request '!$L311='Member C'!$L$1,'Cumulative Budget Request '!G311,0)</f>
        <v>0</v>
      </c>
      <c r="H309" s="251">
        <f>IF('Cumulative Budget Request '!$L311='Member C'!$L$1,'Cumulative Budget Request '!H311,0)</f>
        <v>0</v>
      </c>
      <c r="I309" s="251">
        <f>IF('Cumulative Budget Request '!$L311='Member C'!$L$1,'Cumulative Budget Request '!I311,0)</f>
        <v>0</v>
      </c>
      <c r="J309" s="172">
        <f t="shared" si="83"/>
        <v>0</v>
      </c>
      <c r="K309" s="3"/>
      <c r="L309" s="24"/>
      <c r="M309" s="88"/>
      <c r="N309" s="88"/>
      <c r="O309" s="88"/>
      <c r="P309" s="88"/>
      <c r="Q309" s="88"/>
      <c r="R309" s="88"/>
    </row>
    <row r="310" spans="1:33">
      <c r="A310" s="873" t="s">
        <v>372</v>
      </c>
      <c r="B310" s="842"/>
      <c r="C310" s="825"/>
      <c r="D310" s="842"/>
      <c r="E310" s="57"/>
      <c r="F310" s="57"/>
      <c r="G310" s="57"/>
      <c r="H310" s="57"/>
      <c r="I310" s="57"/>
      <c r="J310" s="172"/>
      <c r="K310" s="3"/>
      <c r="L310" s="24"/>
      <c r="M310" s="3"/>
      <c r="N310" s="3"/>
      <c r="O310" s="3"/>
      <c r="P310" s="3"/>
    </row>
    <row r="311" spans="1:33">
      <c r="A311" s="874"/>
      <c r="B311" s="875">
        <f>IF('Cumulative Budget Request '!L313='Member C'!$L$1,'Cumulative Budget Request '!B313,0)</f>
        <v>0</v>
      </c>
      <c r="C311" s="875"/>
      <c r="D311" s="842"/>
      <c r="E311" s="251">
        <f>IF('Cumulative Budget Request '!$L313='Member C'!$L$1,'Cumulative Budget Request '!E313,0)</f>
        <v>0</v>
      </c>
      <c r="F311" s="251">
        <f>IF('Cumulative Budget Request '!$L313='Member C'!$L$1,'Cumulative Budget Request '!F313,0)</f>
        <v>0</v>
      </c>
      <c r="G311" s="251">
        <f>IF('Cumulative Budget Request '!$L313='Member C'!$L$1,'Cumulative Budget Request '!G313,0)</f>
        <v>0</v>
      </c>
      <c r="H311" s="251">
        <f>IF('Cumulative Budget Request '!$L313='Member C'!$L$1,'Cumulative Budget Request '!H313,0)</f>
        <v>0</v>
      </c>
      <c r="I311" s="251">
        <f>IF('Cumulative Budget Request '!$L313='Member C'!$L$1,'Cumulative Budget Request '!I313,0)</f>
        <v>0</v>
      </c>
      <c r="J311" s="172">
        <f t="shared" ref="J311:J313" si="84">SUM(E311:I311)</f>
        <v>0</v>
      </c>
      <c r="K311" s="3"/>
      <c r="L311" s="24"/>
      <c r="M311" s="3"/>
      <c r="N311" s="3"/>
      <c r="O311" s="3"/>
      <c r="P311" s="3"/>
    </row>
    <row r="312" spans="1:33">
      <c r="A312" s="874"/>
      <c r="B312" s="875">
        <f>IF('Cumulative Budget Request '!L314='Member C'!$L$1,'Cumulative Budget Request '!B314,0)</f>
        <v>0</v>
      </c>
      <c r="C312" s="875"/>
      <c r="D312" s="842"/>
      <c r="E312" s="251">
        <f>IF('Cumulative Budget Request '!$L314='Member C'!$L$1,'Cumulative Budget Request '!E314,0)</f>
        <v>0</v>
      </c>
      <c r="F312" s="251">
        <f>IF('Cumulative Budget Request '!$L314='Member C'!$L$1,'Cumulative Budget Request '!F314,0)</f>
        <v>0</v>
      </c>
      <c r="G312" s="251">
        <f>IF('Cumulative Budget Request '!$L314='Member C'!$L$1,'Cumulative Budget Request '!G314,0)</f>
        <v>0</v>
      </c>
      <c r="H312" s="251">
        <f>IF('Cumulative Budget Request '!$L314='Member C'!$L$1,'Cumulative Budget Request '!H314,0)</f>
        <v>0</v>
      </c>
      <c r="I312" s="251">
        <f>IF('Cumulative Budget Request '!$L314='Member C'!$L$1,'Cumulative Budget Request '!I314,0)</f>
        <v>0</v>
      </c>
      <c r="J312" s="172">
        <f t="shared" si="84"/>
        <v>0</v>
      </c>
      <c r="K312" s="3"/>
      <c r="L312" s="24"/>
      <c r="M312" s="3"/>
      <c r="N312" s="3"/>
      <c r="O312" s="3"/>
      <c r="P312" s="3"/>
    </row>
    <row r="313" spans="1:33">
      <c r="A313" s="874"/>
      <c r="B313" s="875">
        <f>IF('Cumulative Budget Request '!L315='Member C'!$L$1,'Cumulative Budget Request '!B315,0)</f>
        <v>0</v>
      </c>
      <c r="C313" s="875"/>
      <c r="D313" s="842"/>
      <c r="E313" s="251">
        <f>IF('Cumulative Budget Request '!$L315='Member C'!$L$1,'Cumulative Budget Request '!E315,0)</f>
        <v>0</v>
      </c>
      <c r="F313" s="251">
        <f>IF('Cumulative Budget Request '!$L315='Member C'!$L$1,'Cumulative Budget Request '!F315,0)</f>
        <v>0</v>
      </c>
      <c r="G313" s="251">
        <f>IF('Cumulative Budget Request '!$L315='Member C'!$L$1,'Cumulative Budget Request '!G315,0)</f>
        <v>0</v>
      </c>
      <c r="H313" s="251">
        <f>IF('Cumulative Budget Request '!$L315='Member C'!$L$1,'Cumulative Budget Request '!H315,0)</f>
        <v>0</v>
      </c>
      <c r="I313" s="251">
        <f>IF('Cumulative Budget Request '!$L315='Member C'!$L$1,'Cumulative Budget Request '!I315,0)</f>
        <v>0</v>
      </c>
      <c r="J313" s="172">
        <f t="shared" si="84"/>
        <v>0</v>
      </c>
      <c r="K313" s="3"/>
      <c r="L313" s="24"/>
      <c r="M313" s="3"/>
      <c r="N313" s="3"/>
      <c r="O313" s="3"/>
      <c r="P313" s="3"/>
    </row>
    <row r="314" spans="1:33">
      <c r="A314" s="873" t="s">
        <v>373</v>
      </c>
      <c r="B314" s="825"/>
      <c r="C314" s="825"/>
      <c r="D314" s="842"/>
      <c r="E314" s="57"/>
      <c r="F314" s="57"/>
      <c r="G314" s="57"/>
      <c r="H314" s="57"/>
      <c r="I314" s="57"/>
      <c r="J314" s="172"/>
      <c r="K314" s="3"/>
      <c r="L314" s="24"/>
      <c r="M314" s="3"/>
      <c r="N314" s="3"/>
      <c r="O314" s="3"/>
      <c r="P314" s="3"/>
    </row>
    <row r="315" spans="1:33">
      <c r="A315" s="842"/>
      <c r="B315" s="851">
        <f>IF('Cumulative Budget Request '!L317='Member C'!$L$1,'Cumulative Budget Request '!B317,0)</f>
        <v>0</v>
      </c>
      <c r="C315" s="825"/>
      <c r="D315" s="842"/>
      <c r="E315" s="251">
        <f>IF('Cumulative Budget Request '!$L317='Member C'!$L$1,'Cumulative Budget Request '!E317,0)</f>
        <v>0</v>
      </c>
      <c r="F315" s="251">
        <f>IF('Cumulative Budget Request '!$L317='Member C'!$L$1,'Cumulative Budget Request '!F317,0)</f>
        <v>0</v>
      </c>
      <c r="G315" s="251">
        <f>IF('Cumulative Budget Request '!$L317='Member C'!$L$1,'Cumulative Budget Request '!G317,0)</f>
        <v>0</v>
      </c>
      <c r="H315" s="251">
        <f>IF('Cumulative Budget Request '!$L317='Member C'!$L$1,'Cumulative Budget Request '!H317,0)</f>
        <v>0</v>
      </c>
      <c r="I315" s="251">
        <f>IF('Cumulative Budget Request '!$L317='Member C'!$L$1,'Cumulative Budget Request '!I317,0)</f>
        <v>0</v>
      </c>
      <c r="J315" s="172">
        <f>SUM(E315:I315)</f>
        <v>0</v>
      </c>
      <c r="K315" s="3"/>
      <c r="L315" s="24"/>
      <c r="M315" s="3"/>
      <c r="N315" s="3"/>
      <c r="O315" s="3"/>
      <c r="P315" s="3"/>
    </row>
    <row r="316" spans="1:33">
      <c r="A316" s="842"/>
      <c r="B316" s="851">
        <f>IF('Cumulative Budget Request '!L318='Member C'!$L$1,'Cumulative Budget Request '!B318,0)</f>
        <v>0</v>
      </c>
      <c r="C316" s="825"/>
      <c r="D316" s="842"/>
      <c r="E316" s="251">
        <f>IF('Cumulative Budget Request '!$L318='Member C'!$L$1,'Cumulative Budget Request '!E318,0)</f>
        <v>0</v>
      </c>
      <c r="F316" s="251">
        <f>IF('Cumulative Budget Request '!$L318='Member C'!$L$1,'Cumulative Budget Request '!F318,0)</f>
        <v>0</v>
      </c>
      <c r="G316" s="251">
        <f>IF('Cumulative Budget Request '!$L318='Member C'!$L$1,'Cumulative Budget Request '!G318,0)</f>
        <v>0</v>
      </c>
      <c r="H316" s="251">
        <f>IF('Cumulative Budget Request '!$L318='Member C'!$L$1,'Cumulative Budget Request '!H318,0)</f>
        <v>0</v>
      </c>
      <c r="I316" s="251">
        <f>IF('Cumulative Budget Request '!$L318='Member C'!$L$1,'Cumulative Budget Request '!I318,0)</f>
        <v>0</v>
      </c>
      <c r="J316" s="172">
        <f>SUM(E316:I316)</f>
        <v>0</v>
      </c>
      <c r="K316" s="3"/>
      <c r="L316" s="24"/>
      <c r="M316" s="3"/>
      <c r="N316" s="3"/>
      <c r="O316" s="3"/>
      <c r="P316" s="3"/>
    </row>
    <row r="317" spans="1:33">
      <c r="A317" s="873" t="s">
        <v>47</v>
      </c>
      <c r="B317" s="825"/>
      <c r="C317" s="825"/>
      <c r="D317" s="842"/>
      <c r="E317" s="57"/>
      <c r="F317" s="57"/>
      <c r="G317" s="57"/>
      <c r="H317" s="57"/>
      <c r="I317" s="57"/>
      <c r="J317" s="172"/>
      <c r="K317" s="3"/>
      <c r="L317" s="24"/>
      <c r="M317" s="3"/>
      <c r="N317" s="3"/>
      <c r="O317" s="3"/>
      <c r="P317" s="3"/>
    </row>
    <row r="318" spans="1:33">
      <c r="A318" s="873"/>
      <c r="B318" s="851">
        <f>IF('Cumulative Budget Request '!L320='Member C'!$L$1,'Cumulative Budget Request '!B320,0)</f>
        <v>0</v>
      </c>
      <c r="C318" s="825"/>
      <c r="D318" s="842"/>
      <c r="E318" s="251">
        <f>IF('Cumulative Budget Request '!$L320='Member C'!$L$1,'Cumulative Budget Request '!E320,0)</f>
        <v>0</v>
      </c>
      <c r="F318" s="251">
        <f>IF('Cumulative Budget Request '!$L320='Member C'!$L$1,'Cumulative Budget Request '!F320,0)</f>
        <v>0</v>
      </c>
      <c r="G318" s="251">
        <f>IF('Cumulative Budget Request '!$L320='Member C'!$L$1,'Cumulative Budget Request '!G320,0)</f>
        <v>0</v>
      </c>
      <c r="H318" s="251">
        <f>IF('Cumulative Budget Request '!$L320='Member C'!$L$1,'Cumulative Budget Request '!H320,0)</f>
        <v>0</v>
      </c>
      <c r="I318" s="251">
        <f>IF('Cumulative Budget Request '!$L320='Member C'!$L$1,'Cumulative Budget Request '!I320,0)</f>
        <v>0</v>
      </c>
      <c r="J318" s="172">
        <f>SUM(E318:I318)</f>
        <v>0</v>
      </c>
      <c r="K318" s="3"/>
      <c r="L318" s="24"/>
      <c r="M318" s="3"/>
      <c r="N318" s="3"/>
      <c r="O318" s="3"/>
      <c r="P318" s="3"/>
    </row>
    <row r="319" spans="1:33">
      <c r="A319" s="842"/>
      <c r="B319" s="851">
        <f>IF('Cumulative Budget Request '!L321='Member C'!$L$1,'Cumulative Budget Request '!B321,0)</f>
        <v>0</v>
      </c>
      <c r="C319" s="825"/>
      <c r="D319" s="842"/>
      <c r="E319" s="251">
        <f>IF('Cumulative Budget Request '!$L321='Member C'!$L$1,'Cumulative Budget Request '!E321,0)</f>
        <v>0</v>
      </c>
      <c r="F319" s="251">
        <f>IF('Cumulative Budget Request '!$L321='Member C'!$L$1,'Cumulative Budget Request '!F321,0)</f>
        <v>0</v>
      </c>
      <c r="G319" s="251">
        <f>IF('Cumulative Budget Request '!$L321='Member C'!$L$1,'Cumulative Budget Request '!G321,0)</f>
        <v>0</v>
      </c>
      <c r="H319" s="251">
        <f>IF('Cumulative Budget Request '!$L321='Member C'!$L$1,'Cumulative Budget Request '!H321,0)</f>
        <v>0</v>
      </c>
      <c r="I319" s="251">
        <f>IF('Cumulative Budget Request '!$L321='Member C'!$L$1,'Cumulative Budget Request '!I321,0)</f>
        <v>0</v>
      </c>
      <c r="J319" s="172">
        <f>SUM(E319:I319)</f>
        <v>0</v>
      </c>
      <c r="K319" s="3"/>
      <c r="L319" s="24"/>
      <c r="M319" s="3"/>
      <c r="N319" s="3"/>
      <c r="O319" s="3"/>
      <c r="P319" s="3"/>
    </row>
    <row r="320" spans="1:33" ht="15">
      <c r="A320" s="842"/>
      <c r="B320" s="851">
        <f>IF('Cumulative Budget Request '!L322='Member C'!$L$1,'Cumulative Budget Request '!B322,0)</f>
        <v>0</v>
      </c>
      <c r="C320" s="825"/>
      <c r="D320" s="842"/>
      <c r="E320" s="251">
        <f>IF('Cumulative Budget Request '!$L322='Member C'!$L$1,'Cumulative Budget Request '!E322,0)</f>
        <v>0</v>
      </c>
      <c r="F320" s="251">
        <f>IF('Cumulative Budget Request '!$L322='Member C'!$L$1,'Cumulative Budget Request '!F322,0)</f>
        <v>0</v>
      </c>
      <c r="G320" s="251">
        <f>IF('Cumulative Budget Request '!$L322='Member C'!$L$1,'Cumulative Budget Request '!G322,0)</f>
        <v>0</v>
      </c>
      <c r="H320" s="251">
        <f>IF('Cumulative Budget Request '!$L322='Member C'!$L$1,'Cumulative Budget Request '!H322,0)</f>
        <v>0</v>
      </c>
      <c r="I320" s="251">
        <f>IF('Cumulative Budget Request '!$L322='Member C'!$L$1,'Cumulative Budget Request '!I322,0)</f>
        <v>0</v>
      </c>
      <c r="J320" s="172">
        <f>SUM(E320:I320)</f>
        <v>0</v>
      </c>
      <c r="K320" s="3"/>
      <c r="L320" s="24"/>
      <c r="M320" s="3"/>
      <c r="N320" s="3"/>
      <c r="O320" s="3"/>
      <c r="P320" s="3"/>
      <c r="AA320" s="111"/>
      <c r="AB320" s="111"/>
      <c r="AC320" s="111"/>
      <c r="AD320" s="111"/>
      <c r="AE320" s="111"/>
      <c r="AF320" s="111"/>
      <c r="AG320" s="111"/>
    </row>
    <row r="321" spans="1:34">
      <c r="A321" s="873"/>
      <c r="B321" s="851">
        <f>IF('Cumulative Budget Request '!L323='Member C'!$L$1,'Cumulative Budget Request '!B323,0)</f>
        <v>0</v>
      </c>
      <c r="C321" s="825"/>
      <c r="D321" s="842"/>
      <c r="E321" s="251">
        <f>IF('Cumulative Budget Request '!$L323='Member C'!$L$1,'Cumulative Budget Request '!E323,0)</f>
        <v>0</v>
      </c>
      <c r="F321" s="251">
        <f>IF('Cumulative Budget Request '!$L323='Member C'!$L$1,'Cumulative Budget Request '!F323,0)</f>
        <v>0</v>
      </c>
      <c r="G321" s="251">
        <f>IF('Cumulative Budget Request '!$L323='Member C'!$L$1,'Cumulative Budget Request '!G323,0)</f>
        <v>0</v>
      </c>
      <c r="H321" s="251">
        <f>IF('Cumulative Budget Request '!$L323='Member C'!$L$1,'Cumulative Budget Request '!H323,0)</f>
        <v>0</v>
      </c>
      <c r="I321" s="251">
        <f>IF('Cumulative Budget Request '!$L323='Member C'!$L$1,'Cumulative Budget Request '!I323,0)</f>
        <v>0</v>
      </c>
      <c r="J321" s="172">
        <f>SUM(E321:I321)</f>
        <v>0</v>
      </c>
      <c r="K321" s="3"/>
      <c r="L321" s="24"/>
      <c r="M321" s="3"/>
      <c r="N321" s="3"/>
      <c r="O321" s="3"/>
      <c r="P321" s="3"/>
    </row>
    <row r="322" spans="1:34">
      <c r="A322" s="873"/>
      <c r="B322" s="851">
        <f>IF('Cumulative Budget Request '!L324='Member C'!$L$1,'Cumulative Budget Request '!B324,0)</f>
        <v>0</v>
      </c>
      <c r="C322" s="825"/>
      <c r="D322" s="842"/>
      <c r="E322" s="251">
        <f>IF('Cumulative Budget Request '!$L324='Member C'!$L$1,'Cumulative Budget Request '!E324,0)</f>
        <v>0</v>
      </c>
      <c r="F322" s="251">
        <f>IF('Cumulative Budget Request '!$L324='Member C'!$L$1,'Cumulative Budget Request '!F324,0)</f>
        <v>0</v>
      </c>
      <c r="G322" s="251">
        <f>IF('Cumulative Budget Request '!$L324='Member C'!$L$1,'Cumulative Budget Request '!G324,0)</f>
        <v>0</v>
      </c>
      <c r="H322" s="251">
        <f>IF('Cumulative Budget Request '!$L324='Member C'!$L$1,'Cumulative Budget Request '!H324,0)</f>
        <v>0</v>
      </c>
      <c r="I322" s="251">
        <f>IF('Cumulative Budget Request '!$L324='Member C'!$L$1,'Cumulative Budget Request '!I324,0)</f>
        <v>0</v>
      </c>
      <c r="J322" s="172">
        <f t="shared" ref="J322" si="85">SUM(E322:I322)</f>
        <v>0</v>
      </c>
      <c r="K322" s="3"/>
      <c r="L322" s="24"/>
      <c r="M322" s="3"/>
      <c r="N322" s="3"/>
      <c r="O322" s="3"/>
      <c r="P322" s="3"/>
    </row>
    <row r="323" spans="1:34" ht="15">
      <c r="A323" s="876"/>
      <c r="B323" s="871" t="s">
        <v>378</v>
      </c>
      <c r="C323" s="871"/>
      <c r="D323" s="871"/>
      <c r="E323" s="173">
        <f>SUM(E306:E322)</f>
        <v>0</v>
      </c>
      <c r="F323" s="173">
        <f t="shared" ref="F323:I323" si="86">SUM(F306:F322)</f>
        <v>0</v>
      </c>
      <c r="G323" s="173">
        <f t="shared" si="86"/>
        <v>0</v>
      </c>
      <c r="H323" s="173">
        <f t="shared" si="86"/>
        <v>0</v>
      </c>
      <c r="I323" s="173">
        <f t="shared" si="86"/>
        <v>0</v>
      </c>
      <c r="J323" s="174">
        <f>SUM(J306:J322)</f>
        <v>0</v>
      </c>
      <c r="K323" s="30"/>
      <c r="L323" s="3"/>
      <c r="M323" s="88"/>
      <c r="N323" s="88"/>
      <c r="O323" s="88"/>
      <c r="P323" s="88"/>
      <c r="Q323" s="88"/>
      <c r="R323" s="88"/>
      <c r="S323" s="88"/>
      <c r="AH323" s="111"/>
    </row>
    <row r="324" spans="1:34">
      <c r="A324" s="863"/>
      <c r="B324" s="864"/>
      <c r="C324" s="864"/>
      <c r="D324" s="864"/>
      <c r="E324" s="29"/>
      <c r="F324" s="29"/>
      <c r="G324" s="30"/>
      <c r="H324" s="30"/>
      <c r="I324" s="30"/>
      <c r="J324" s="99"/>
      <c r="M324" s="89"/>
    </row>
    <row r="325" spans="1:34" ht="13.8" customHeight="1">
      <c r="A325" s="865" t="s">
        <v>77</v>
      </c>
      <c r="B325" s="842"/>
      <c r="C325" s="877"/>
      <c r="D325" s="842"/>
      <c r="F325"/>
      <c r="J325" s="33"/>
      <c r="M325" s="1"/>
      <c r="N325" s="1"/>
      <c r="O325" s="331"/>
      <c r="P325" s="331"/>
    </row>
    <row r="326" spans="1:34">
      <c r="A326" s="851"/>
      <c r="B326" s="878">
        <f>IF('Cumulative Budget Request '!L328='Member C'!$L$1,'Cumulative Budget Request '!B328,0)</f>
        <v>0</v>
      </c>
      <c r="C326" s="825" t="str">
        <f>'Cumulative Budget Request '!C328</f>
        <v xml:space="preserve"> </v>
      </c>
      <c r="D326" s="842"/>
      <c r="E326" s="251">
        <f>IF('Cumulative Budget Request '!$L328='Member C'!$L$1,'Cumulative Budget Request '!E328,0)</f>
        <v>0</v>
      </c>
      <c r="F326" s="251">
        <f>IF('Cumulative Budget Request '!$L328='Member C'!$L$1,'Cumulative Budget Request '!F328,0)</f>
        <v>0</v>
      </c>
      <c r="G326" s="251">
        <f>IF('Cumulative Budget Request '!$L328='Member C'!$L$1,'Cumulative Budget Request '!G328,0)</f>
        <v>0</v>
      </c>
      <c r="H326" s="251">
        <f>IF('Cumulative Budget Request '!$L328='Member C'!$L$1,'Cumulative Budget Request '!H328,0)</f>
        <v>0</v>
      </c>
      <c r="I326" s="251">
        <f>IF('Cumulative Budget Request '!$L328='Member C'!$L$1,'Cumulative Budget Request '!I328,0)</f>
        <v>0</v>
      </c>
      <c r="J326" s="172">
        <f>SUM(E326:I326)</f>
        <v>0</v>
      </c>
      <c r="M326" s="1"/>
      <c r="N326" s="1"/>
      <c r="O326" s="331"/>
      <c r="P326" s="331"/>
    </row>
    <row r="327" spans="1:34">
      <c r="A327" s="851"/>
      <c r="B327" s="878">
        <f>IF('Cumulative Budget Request '!L329='Member C'!$L$1,'Cumulative Budget Request '!B329,0)</f>
        <v>0</v>
      </c>
      <c r="C327" s="825" t="str">
        <f>'Cumulative Budget Request '!C329</f>
        <v xml:space="preserve"> </v>
      </c>
      <c r="D327" s="842"/>
      <c r="E327" s="251"/>
      <c r="F327" s="251"/>
      <c r="G327" s="251"/>
      <c r="H327" s="251"/>
      <c r="I327" s="251"/>
      <c r="J327" s="172"/>
      <c r="M327" s="89"/>
    </row>
    <row r="328" spans="1:34">
      <c r="A328" s="851"/>
      <c r="B328" s="874"/>
      <c r="C328" s="851">
        <f>IF('Cumulative Budget Request '!$L330='Member C'!$L$1,'Cumulative Budget Request '!C330,0)</f>
        <v>0</v>
      </c>
      <c r="D328" s="842"/>
      <c r="E328" s="251">
        <f>IF('Cumulative Budget Request '!$L330='Member C'!$L$1,'Cumulative Budget Request '!E330,0)</f>
        <v>0</v>
      </c>
      <c r="F328" s="251">
        <f>IF('Cumulative Budget Request '!$L330='Member C'!$L$1,'Cumulative Budget Request '!F330,0)</f>
        <v>0</v>
      </c>
      <c r="G328" s="251">
        <f>IF('Cumulative Budget Request '!$L330='Member C'!$L$1,'Cumulative Budget Request '!G330,0)</f>
        <v>0</v>
      </c>
      <c r="H328" s="251">
        <f>IF('Cumulative Budget Request '!$L330='Member C'!$L$1,'Cumulative Budget Request '!H330,0)</f>
        <v>0</v>
      </c>
      <c r="I328" s="251">
        <f>IF('Cumulative Budget Request '!$L330='Member C'!$L$1,'Cumulative Budget Request '!I330,0)</f>
        <v>0</v>
      </c>
      <c r="J328" s="172">
        <f>SUM(E328:I328)</f>
        <v>0</v>
      </c>
      <c r="M328" s="89"/>
    </row>
    <row r="329" spans="1:34">
      <c r="A329" s="851"/>
      <c r="B329" s="874"/>
      <c r="C329" s="851">
        <f>IF('Cumulative Budget Request '!$L331='Member C'!$L$1,'Cumulative Budget Request '!C331,0)</f>
        <v>0</v>
      </c>
      <c r="D329" s="842"/>
      <c r="E329" s="251">
        <f>IF('Cumulative Budget Request '!$L331='Member C'!$L$1,'Cumulative Budget Request '!E331,0)</f>
        <v>0</v>
      </c>
      <c r="F329" s="251">
        <f>IF('Cumulative Budget Request '!$L331='Member C'!$L$1,'Cumulative Budget Request '!F331,0)</f>
        <v>0</v>
      </c>
      <c r="G329" s="251">
        <f>IF('Cumulative Budget Request '!$L331='Member C'!$L$1,'Cumulative Budget Request '!G331,0)</f>
        <v>0</v>
      </c>
      <c r="H329" s="251">
        <f>IF('Cumulative Budget Request '!$L331='Member C'!$L$1,'Cumulative Budget Request '!H331,0)</f>
        <v>0</v>
      </c>
      <c r="I329" s="251">
        <f>IF('Cumulative Budget Request '!$L331='Member C'!$L$1,'Cumulative Budget Request '!I331,0)</f>
        <v>0</v>
      </c>
      <c r="J329" s="172">
        <f t="shared" ref="J329:J339" si="87">SUM(E329:I329)</f>
        <v>0</v>
      </c>
      <c r="M329" s="89"/>
    </row>
    <row r="330" spans="1:34">
      <c r="A330" s="851"/>
      <c r="B330" s="874"/>
      <c r="C330" s="851">
        <f>IF('Cumulative Budget Request '!$L332='Member C'!$L$1,'Cumulative Budget Request '!C332,0)</f>
        <v>0</v>
      </c>
      <c r="D330" s="842"/>
      <c r="E330" s="251">
        <f>IF('Cumulative Budget Request '!$L332='Member C'!$L$1,'Cumulative Budget Request '!E332,0)</f>
        <v>0</v>
      </c>
      <c r="F330" s="251">
        <f>IF('Cumulative Budget Request '!$L332='Member C'!$L$1,'Cumulative Budget Request '!F332,0)</f>
        <v>0</v>
      </c>
      <c r="G330" s="251">
        <f>IF('Cumulative Budget Request '!$L332='Member C'!$L$1,'Cumulative Budget Request '!G332,0)</f>
        <v>0</v>
      </c>
      <c r="H330" s="251">
        <f>IF('Cumulative Budget Request '!$L332='Member C'!$L$1,'Cumulative Budget Request '!H332,0)</f>
        <v>0</v>
      </c>
      <c r="I330" s="251">
        <f>IF('Cumulative Budget Request '!$L332='Member C'!$L$1,'Cumulative Budget Request '!I332,0)</f>
        <v>0</v>
      </c>
      <c r="J330" s="172">
        <f t="shared" si="87"/>
        <v>0</v>
      </c>
      <c r="M330" s="89"/>
    </row>
    <row r="331" spans="1:34">
      <c r="A331" s="851"/>
      <c r="B331" s="878">
        <f>IF('Cumulative Budget Request '!L333='Member C'!$L$1,'Cumulative Budget Request '!B333,0)</f>
        <v>0</v>
      </c>
      <c r="C331" s="825" t="str">
        <f>'Cumulative Budget Request '!C333</f>
        <v xml:space="preserve"> </v>
      </c>
      <c r="D331" s="842"/>
      <c r="E331" s="251"/>
      <c r="F331" s="251"/>
      <c r="G331" s="251"/>
      <c r="H331" s="251"/>
      <c r="I331" s="251"/>
      <c r="J331" s="172"/>
    </row>
    <row r="332" spans="1:34">
      <c r="A332" s="851"/>
      <c r="B332" s="874"/>
      <c r="C332" s="851">
        <f>IF('Cumulative Budget Request '!$L334='Member C'!$L$1,'Cumulative Budget Request '!C334,0)</f>
        <v>0</v>
      </c>
      <c r="D332" s="842"/>
      <c r="E332" s="251">
        <f>IF('Cumulative Budget Request '!$L334='Member C'!$L$1,'Cumulative Budget Request '!E334,0)</f>
        <v>0</v>
      </c>
      <c r="F332" s="251">
        <f>IF('Cumulative Budget Request '!$L334='Member C'!$L$1,'Cumulative Budget Request '!F334,0)</f>
        <v>0</v>
      </c>
      <c r="G332" s="251">
        <f>IF('Cumulative Budget Request '!$L334='Member C'!$L$1,'Cumulative Budget Request '!G334,0)</f>
        <v>0</v>
      </c>
      <c r="H332" s="251">
        <f>IF('Cumulative Budget Request '!$L334='Member C'!$L$1,'Cumulative Budget Request '!H334,0)</f>
        <v>0</v>
      </c>
      <c r="I332" s="251">
        <f>IF('Cumulative Budget Request '!$L334='Member C'!$L$1,'Cumulative Budget Request '!I334,0)</f>
        <v>0</v>
      </c>
      <c r="J332" s="172">
        <f t="shared" si="87"/>
        <v>0</v>
      </c>
      <c r="M332" s="3"/>
    </row>
    <row r="333" spans="1:34">
      <c r="A333" s="851"/>
      <c r="B333" s="874"/>
      <c r="C333" s="851">
        <f>IF('Cumulative Budget Request '!$L335='Member C'!$L$1,'Cumulative Budget Request '!C335,0)</f>
        <v>0</v>
      </c>
      <c r="D333" s="842"/>
      <c r="E333" s="251">
        <f>IF('Cumulative Budget Request '!$L335='Member C'!$L$1,'Cumulative Budget Request '!E335,0)</f>
        <v>0</v>
      </c>
      <c r="F333" s="251">
        <f>IF('Cumulative Budget Request '!$L335='Member C'!$L$1,'Cumulative Budget Request '!F335,0)</f>
        <v>0</v>
      </c>
      <c r="G333" s="251">
        <f>IF('Cumulative Budget Request '!$L335='Member C'!$L$1,'Cumulative Budget Request '!G335,0)</f>
        <v>0</v>
      </c>
      <c r="H333" s="251">
        <f>IF('Cumulative Budget Request '!$L335='Member C'!$L$1,'Cumulative Budget Request '!H335,0)</f>
        <v>0</v>
      </c>
      <c r="I333" s="251">
        <f>IF('Cumulative Budget Request '!$L335='Member C'!$L$1,'Cumulative Budget Request '!I335,0)</f>
        <v>0</v>
      </c>
      <c r="J333" s="172">
        <f t="shared" si="87"/>
        <v>0</v>
      </c>
      <c r="M333" s="3"/>
    </row>
    <row r="334" spans="1:34">
      <c r="A334" s="851"/>
      <c r="B334" s="878">
        <f>IF('Cumulative Budget Request '!L336='Member C'!$L$1,'Cumulative Budget Request '!B336,0)</f>
        <v>0</v>
      </c>
      <c r="C334" s="825"/>
      <c r="D334" s="842"/>
      <c r="E334" s="251">
        <f>IF('Cumulative Budget Request '!$L336='Member C'!$L$1,'Cumulative Budget Request '!E336,0)</f>
        <v>0</v>
      </c>
      <c r="F334" s="251">
        <f>IF('Cumulative Budget Request '!$L336='Member C'!$L$1,'Cumulative Budget Request '!F336,0)</f>
        <v>0</v>
      </c>
      <c r="G334" s="251">
        <f>IF('Cumulative Budget Request '!$L336='Member C'!$L$1,'Cumulative Budget Request '!G336,0)</f>
        <v>0</v>
      </c>
      <c r="H334" s="251">
        <f>IF('Cumulative Budget Request '!$L336='Member C'!$L$1,'Cumulative Budget Request '!H336,0)</f>
        <v>0</v>
      </c>
      <c r="I334" s="251">
        <f>IF('Cumulative Budget Request '!$L336='Member C'!$L$1,'Cumulative Budget Request '!I336,0)</f>
        <v>0</v>
      </c>
      <c r="J334" s="172">
        <f t="shared" si="87"/>
        <v>0</v>
      </c>
      <c r="K334" s="3"/>
      <c r="L334" s="3"/>
    </row>
    <row r="335" spans="1:34">
      <c r="A335" s="851"/>
      <c r="B335" s="878">
        <f>IF('Cumulative Budget Request '!L337='Member C'!$L$1,'Cumulative Budget Request '!B337,0)</f>
        <v>0</v>
      </c>
      <c r="C335" s="825"/>
      <c r="D335" s="842"/>
      <c r="E335" s="251">
        <f>IF('Cumulative Budget Request '!$L337='Member C'!$L$1,'Cumulative Budget Request '!E337,0)</f>
        <v>0</v>
      </c>
      <c r="F335" s="251">
        <f>IF('Cumulative Budget Request '!$L337='Member C'!$L$1,'Cumulative Budget Request '!F337,0)</f>
        <v>0</v>
      </c>
      <c r="G335" s="251">
        <f>IF('Cumulative Budget Request '!$L337='Member C'!$L$1,'Cumulative Budget Request '!G337,0)</f>
        <v>0</v>
      </c>
      <c r="H335" s="251">
        <f>IF('Cumulative Budget Request '!$L337='Member C'!$L$1,'Cumulative Budget Request '!H337,0)</f>
        <v>0</v>
      </c>
      <c r="I335" s="251">
        <f>IF('Cumulative Budget Request '!$L337='Member C'!$L$1,'Cumulative Budget Request '!I337,0)</f>
        <v>0</v>
      </c>
      <c r="J335" s="172">
        <f t="shared" si="87"/>
        <v>0</v>
      </c>
      <c r="K335" s="3"/>
      <c r="L335" s="3"/>
    </row>
    <row r="336" spans="1:34">
      <c r="A336" s="851"/>
      <c r="B336" s="878">
        <f>IF('Cumulative Budget Request '!L338='Member C'!$L$1,'Cumulative Budget Request '!B338,0)</f>
        <v>0</v>
      </c>
      <c r="C336" s="825"/>
      <c r="D336" s="842"/>
      <c r="E336" s="251">
        <f>IF('Cumulative Budget Request '!$L338='Member C'!$L$1,'Cumulative Budget Request '!E338,0)</f>
        <v>0</v>
      </c>
      <c r="F336" s="251">
        <f>IF('Cumulative Budget Request '!$L338='Member C'!$L$1,'Cumulative Budget Request '!F338,0)</f>
        <v>0</v>
      </c>
      <c r="G336" s="251">
        <f>IF('Cumulative Budget Request '!$L338='Member C'!$L$1,'Cumulative Budget Request '!G338,0)</f>
        <v>0</v>
      </c>
      <c r="H336" s="251">
        <f>IF('Cumulative Budget Request '!$L338='Member C'!$L$1,'Cumulative Budget Request '!H338,0)</f>
        <v>0</v>
      </c>
      <c r="I336" s="251">
        <f>IF('Cumulative Budget Request '!$L338='Member C'!$L$1,'Cumulative Budget Request '!I338,0)</f>
        <v>0</v>
      </c>
      <c r="J336" s="172">
        <f t="shared" si="87"/>
        <v>0</v>
      </c>
      <c r="K336" s="3"/>
      <c r="L336" s="3"/>
    </row>
    <row r="337" spans="1:45">
      <c r="A337" s="851"/>
      <c r="B337" s="878">
        <f>IF('Cumulative Budget Request '!L339='Member C'!$L$1,'Cumulative Budget Request '!B339,0)</f>
        <v>0</v>
      </c>
      <c r="C337" s="825"/>
      <c r="D337" s="842"/>
      <c r="E337" s="251">
        <f>IF('Cumulative Budget Request '!$L339='Member C'!$L$1,'Cumulative Budget Request '!E339,0)</f>
        <v>0</v>
      </c>
      <c r="F337" s="251">
        <f>IF('Cumulative Budget Request '!$L339='Member C'!$L$1,'Cumulative Budget Request '!F339,0)</f>
        <v>0</v>
      </c>
      <c r="G337" s="251">
        <f>IF('Cumulative Budget Request '!$L339='Member C'!$L$1,'Cumulative Budget Request '!G339,0)</f>
        <v>0</v>
      </c>
      <c r="H337" s="251">
        <f>IF('Cumulative Budget Request '!$L339='Member C'!$L$1,'Cumulative Budget Request '!H339,0)</f>
        <v>0</v>
      </c>
      <c r="I337" s="251">
        <f>IF('Cumulative Budget Request '!$L339='Member C'!$L$1,'Cumulative Budget Request '!I339,0)</f>
        <v>0</v>
      </c>
      <c r="J337" s="172">
        <f t="shared" si="87"/>
        <v>0</v>
      </c>
      <c r="K337" s="3"/>
      <c r="L337" s="3"/>
    </row>
    <row r="338" spans="1:45">
      <c r="A338" s="851"/>
      <c r="B338" s="878">
        <f>IF('Cumulative Budget Request '!L340='Member C'!$L$1,'Cumulative Budget Request '!B340,0)</f>
        <v>0</v>
      </c>
      <c r="C338" s="825"/>
      <c r="D338" s="842"/>
      <c r="E338" s="251">
        <f>IF('Cumulative Budget Request '!$L340='Member C'!$L$1,'Cumulative Budget Request '!E340,0)</f>
        <v>0</v>
      </c>
      <c r="F338" s="251">
        <f>IF('Cumulative Budget Request '!$L340='Member C'!$L$1,'Cumulative Budget Request '!F340,0)</f>
        <v>0</v>
      </c>
      <c r="G338" s="251">
        <f>IF('Cumulative Budget Request '!$L340='Member C'!$L$1,'Cumulative Budget Request '!G340,0)</f>
        <v>0</v>
      </c>
      <c r="H338" s="251">
        <f>IF('Cumulative Budget Request '!$L340='Member C'!$L$1,'Cumulative Budget Request '!H340,0)</f>
        <v>0</v>
      </c>
      <c r="I338" s="251">
        <f>IF('Cumulative Budget Request '!$L340='Member C'!$L$1,'Cumulative Budget Request '!I340,0)</f>
        <v>0</v>
      </c>
      <c r="J338" s="172">
        <f t="shared" si="87"/>
        <v>0</v>
      </c>
      <c r="K338" s="3"/>
      <c r="L338" s="3"/>
    </row>
    <row r="339" spans="1:45">
      <c r="A339" s="851"/>
      <c r="B339" s="878">
        <f>IF('Cumulative Budget Request '!L341='Member C'!$L$1,'Cumulative Budget Request '!B341,0)</f>
        <v>0</v>
      </c>
      <c r="C339" s="825"/>
      <c r="D339" s="842"/>
      <c r="E339" s="251">
        <f>IF('Cumulative Budget Request '!$L341='Member C'!$L$1,'Cumulative Budget Request '!E341,0)</f>
        <v>0</v>
      </c>
      <c r="F339" s="251">
        <f>IF('Cumulative Budget Request '!$L341='Member C'!$L$1,'Cumulative Budget Request '!F341,0)</f>
        <v>0</v>
      </c>
      <c r="G339" s="251">
        <f>IF('Cumulative Budget Request '!$L341='Member C'!$L$1,'Cumulative Budget Request '!G341,0)</f>
        <v>0</v>
      </c>
      <c r="H339" s="251">
        <f>IF('Cumulative Budget Request '!$L341='Member C'!$L$1,'Cumulative Budget Request '!H341,0)</f>
        <v>0</v>
      </c>
      <c r="I339" s="251">
        <f>IF('Cumulative Budget Request '!$L341='Member C'!$L$1,'Cumulative Budget Request '!I341,0)</f>
        <v>0</v>
      </c>
      <c r="J339" s="172">
        <f t="shared" si="87"/>
        <v>0</v>
      </c>
      <c r="K339" s="3"/>
      <c r="L339" s="3"/>
    </row>
    <row r="340" spans="1:45" ht="12.75" customHeight="1">
      <c r="A340" s="842"/>
      <c r="B340" s="792"/>
      <c r="C340" s="842"/>
      <c r="D340" s="879" t="s">
        <v>173</v>
      </c>
      <c r="E340" s="135">
        <f>IF('Cumulative Budget Request '!$L342='Member C'!$L$1,'Cumulative Budget Request '!E342,0)</f>
        <v>0</v>
      </c>
      <c r="F340" s="135">
        <f>IF('Cumulative Budget Request '!$L342='Member C'!$L$1,'Cumulative Budget Request '!F342,0)</f>
        <v>0</v>
      </c>
      <c r="G340" s="135">
        <f>IF('Cumulative Budget Request '!$L342='Member C'!$L$1,'Cumulative Budget Request '!G342,0)</f>
        <v>0</v>
      </c>
      <c r="H340" s="135">
        <f>IF('Cumulative Budget Request '!$L342='Member C'!$L$1,'Cumulative Budget Request '!H342,0)</f>
        <v>0</v>
      </c>
      <c r="I340" s="135">
        <f>IF('Cumulative Budget Request '!$L342='Member C'!$L$1,'Cumulative Budget Request '!I342,0)</f>
        <v>0</v>
      </c>
      <c r="J340" s="125"/>
      <c r="K340" s="17"/>
      <c r="L340" s="17"/>
    </row>
    <row r="341" spans="1:45">
      <c r="A341" s="105"/>
      <c r="B341" s="614" t="s">
        <v>71</v>
      </c>
      <c r="C341" s="614"/>
      <c r="D341" s="614"/>
      <c r="E341" s="173">
        <f>SUM(E326:E339)</f>
        <v>0</v>
      </c>
      <c r="F341" s="173">
        <f t="shared" ref="F341:I341" si="88">SUM(F326:F339)</f>
        <v>0</v>
      </c>
      <c r="G341" s="173">
        <f t="shared" si="88"/>
        <v>0</v>
      </c>
      <c r="H341" s="173">
        <f t="shared" si="88"/>
        <v>0</v>
      </c>
      <c r="I341" s="173">
        <f t="shared" si="88"/>
        <v>0</v>
      </c>
      <c r="J341" s="174">
        <f>SUM(J326:J339)</f>
        <v>0</v>
      </c>
      <c r="K341" s="17"/>
      <c r="L341" s="17"/>
    </row>
    <row r="342" spans="1:45">
      <c r="A342" s="6"/>
      <c r="B342" s="10"/>
      <c r="E342" s="17"/>
      <c r="F342" s="17"/>
      <c r="G342" s="17"/>
      <c r="H342" s="17"/>
      <c r="I342" s="17"/>
      <c r="J342" s="26"/>
      <c r="K342" s="17"/>
      <c r="L342" s="17"/>
    </row>
    <row r="343" spans="1:45">
      <c r="A343" s="31" t="s">
        <v>310</v>
      </c>
      <c r="G343" s="17"/>
      <c r="H343" s="17"/>
      <c r="I343" s="17"/>
      <c r="J343" s="26"/>
      <c r="K343" s="17"/>
      <c r="L343" s="17"/>
      <c r="M343" s="618" t="s">
        <v>163</v>
      </c>
      <c r="N343" s="618"/>
      <c r="O343" s="618"/>
      <c r="P343" s="618"/>
      <c r="Q343" s="618"/>
      <c r="R343" s="618"/>
      <c r="S343" s="618"/>
    </row>
    <row r="344" spans="1:45">
      <c r="A344" s="92" t="s">
        <v>61</v>
      </c>
      <c r="B344" s="92" t="s">
        <v>62</v>
      </c>
      <c r="C344" s="92" t="s">
        <v>81</v>
      </c>
      <c r="D344" s="570"/>
      <c r="E344" s="571"/>
      <c r="G344" s="17"/>
      <c r="H344" s="17"/>
      <c r="I344" s="17"/>
      <c r="J344" s="26"/>
      <c r="K344" s="17"/>
      <c r="L344" s="17"/>
      <c r="M344" s="618"/>
      <c r="N344" s="618"/>
      <c r="O344" s="618"/>
      <c r="P344" s="618"/>
      <c r="Q344" s="618"/>
      <c r="R344" s="618"/>
      <c r="S344" s="618"/>
    </row>
    <row r="345" spans="1:45">
      <c r="A345" s="792">
        <f>A121</f>
        <v>0</v>
      </c>
      <c r="B345" s="793">
        <f>B121</f>
        <v>0</v>
      </c>
      <c r="C345" s="793">
        <f>C121</f>
        <v>0</v>
      </c>
      <c r="E345" s="251">
        <f>IF('Cumulative Budget Request '!$L347='Member C'!$L$1,'Cumulative Budget Request '!E347,0)</f>
        <v>0</v>
      </c>
      <c r="F345" s="251">
        <f>IF('Cumulative Budget Request '!$L347='Member C'!$L$1,'Cumulative Budget Request '!F347,0)</f>
        <v>0</v>
      </c>
      <c r="G345" s="251">
        <f>IF('Cumulative Budget Request '!$L347='Member C'!$L$1,'Cumulative Budget Request '!G347,0)</f>
        <v>0</v>
      </c>
      <c r="H345" s="251">
        <f>IF('Cumulative Budget Request '!$L347='Member C'!$L$1,'Cumulative Budget Request '!H347,0)</f>
        <v>0</v>
      </c>
      <c r="I345" s="251">
        <f>IF('Cumulative Budget Request '!$L347='Member C'!$L$1,'Cumulative Budget Request '!I347,0)</f>
        <v>0</v>
      </c>
      <c r="J345" s="172">
        <f>SUM(E345:I345)</f>
        <v>0</v>
      </c>
      <c r="K345" s="17"/>
      <c r="L345" s="17"/>
      <c r="M345" s="123" t="s">
        <v>176</v>
      </c>
      <c r="N345" s="239"/>
      <c r="O345" s="239"/>
      <c r="P345" s="239"/>
      <c r="Q345" s="239"/>
      <c r="R345" s="239"/>
      <c r="S345" s="128"/>
    </row>
    <row r="346" spans="1:45" ht="12.75" customHeight="1">
      <c r="A346" s="792">
        <f>A128</f>
        <v>0</v>
      </c>
      <c r="B346" s="793">
        <f>B129</f>
        <v>0</v>
      </c>
      <c r="C346" s="793">
        <f>C129</f>
        <v>0</v>
      </c>
      <c r="E346" s="251">
        <f>IF('Cumulative Budget Request '!$L348='Member C'!$L$1,'Cumulative Budget Request '!E348,0)</f>
        <v>0</v>
      </c>
      <c r="F346" s="251">
        <f>IF('Cumulative Budget Request '!$L348='Member C'!$L$1,'Cumulative Budget Request '!F348,0)</f>
        <v>0</v>
      </c>
      <c r="G346" s="251">
        <f>IF('Cumulative Budget Request '!$L348='Member C'!$L$1,'Cumulative Budget Request '!G348,0)</f>
        <v>0</v>
      </c>
      <c r="H346" s="251">
        <f>IF('Cumulative Budget Request '!$L348='Member C'!$L$1,'Cumulative Budget Request '!H348,0)</f>
        <v>0</v>
      </c>
      <c r="I346" s="251">
        <f>IF('Cumulative Budget Request '!$L348='Member C'!$L$1,'Cumulative Budget Request '!I348,0)</f>
        <v>0</v>
      </c>
      <c r="J346" s="172">
        <f>SUM(E346:I346)</f>
        <v>0</v>
      </c>
      <c r="K346" s="3"/>
      <c r="L346" s="3"/>
    </row>
    <row r="347" spans="1:45">
      <c r="A347" s="792">
        <f>A135</f>
        <v>0</v>
      </c>
      <c r="B347" s="793">
        <f>B136</f>
        <v>0</v>
      </c>
      <c r="C347" s="793">
        <f>C136</f>
        <v>0</v>
      </c>
      <c r="E347" s="251">
        <f>IF('Cumulative Budget Request '!$L349='Member C'!$L$1,'Cumulative Budget Request '!E349,0)</f>
        <v>0</v>
      </c>
      <c r="F347" s="251">
        <f>IF('Cumulative Budget Request '!$L349='Member C'!$L$1,'Cumulative Budget Request '!F349,0)</f>
        <v>0</v>
      </c>
      <c r="G347" s="251">
        <f>IF('Cumulative Budget Request '!$L349='Member C'!$L$1,'Cumulative Budget Request '!G349,0)</f>
        <v>0</v>
      </c>
      <c r="H347" s="251">
        <f>IF('Cumulative Budget Request '!$L349='Member C'!$L$1,'Cumulative Budget Request '!H349,0)</f>
        <v>0</v>
      </c>
      <c r="I347" s="251">
        <f>IF('Cumulative Budget Request '!$L349='Member C'!$L$1,'Cumulative Budget Request '!I349,0)</f>
        <v>0</v>
      </c>
      <c r="J347" s="172">
        <f>SUM(E347:I347)</f>
        <v>0</v>
      </c>
      <c r="K347" s="3"/>
      <c r="L347" s="3"/>
    </row>
    <row r="348" spans="1:45">
      <c r="A348" s="792">
        <f>A142</f>
        <v>0</v>
      </c>
      <c r="B348" s="793">
        <f>B143</f>
        <v>0</v>
      </c>
      <c r="C348" s="793">
        <f>C143</f>
        <v>0</v>
      </c>
      <c r="E348" s="251">
        <f>IF('Cumulative Budget Request '!$L350='Member C'!$L$1,'Cumulative Budget Request '!E350,0)</f>
        <v>0</v>
      </c>
      <c r="F348" s="251">
        <f>IF('Cumulative Budget Request '!$L350='Member C'!$L$1,'Cumulative Budget Request '!F350,0)</f>
        <v>0</v>
      </c>
      <c r="G348" s="251">
        <f>IF('Cumulative Budget Request '!$L350='Member C'!$L$1,'Cumulative Budget Request '!G350,0)</f>
        <v>0</v>
      </c>
      <c r="H348" s="251">
        <f>IF('Cumulative Budget Request '!$L350='Member C'!$L$1,'Cumulative Budget Request '!H350,0)</f>
        <v>0</v>
      </c>
      <c r="I348" s="251">
        <f>IF('Cumulative Budget Request '!$L350='Member C'!$L$1,'Cumulative Budget Request '!I350,0)</f>
        <v>0</v>
      </c>
      <c r="J348" s="172">
        <f>SUM(E348:I348)</f>
        <v>0</v>
      </c>
      <c r="K348" s="3"/>
      <c r="L348" s="3"/>
      <c r="M348" s="3"/>
      <c r="N348" s="3"/>
      <c r="O348" s="3"/>
      <c r="P348" s="3"/>
    </row>
    <row r="349" spans="1:45">
      <c r="A349" s="792">
        <f>A149</f>
        <v>0</v>
      </c>
      <c r="B349" s="792">
        <f>B150</f>
        <v>0</v>
      </c>
      <c r="C349" s="793">
        <f>C150</f>
        <v>0</v>
      </c>
      <c r="E349" s="251">
        <f>IF('Cumulative Budget Request '!$L351='Member C'!$L$1,'Cumulative Budget Request '!E351,0)</f>
        <v>0</v>
      </c>
      <c r="F349" s="251">
        <f>IF('Cumulative Budget Request '!$L351='Member C'!$L$1,'Cumulative Budget Request '!F351,0)</f>
        <v>0</v>
      </c>
      <c r="G349" s="251">
        <f>IF('Cumulative Budget Request '!$L351='Member C'!$L$1,'Cumulative Budget Request '!G351,0)</f>
        <v>0</v>
      </c>
      <c r="H349" s="251">
        <f>IF('Cumulative Budget Request '!$L351='Member C'!$L$1,'Cumulative Budget Request '!H351,0)</f>
        <v>0</v>
      </c>
      <c r="I349" s="251">
        <f>IF('Cumulative Budget Request '!$L351='Member C'!$L$1,'Cumulative Budget Request '!I351,0)</f>
        <v>0</v>
      </c>
      <c r="J349" s="172">
        <f>SUM(E349:I349)</f>
        <v>0</v>
      </c>
      <c r="K349" s="3"/>
      <c r="L349" s="3"/>
      <c r="M349" s="3"/>
      <c r="N349" s="3"/>
      <c r="O349" s="3"/>
      <c r="P349" s="3"/>
    </row>
    <row r="350" spans="1:45" s="139" customFormat="1" ht="13.8" customHeight="1">
      <c r="A350" s="112"/>
      <c r="B350" s="616" t="s">
        <v>311</v>
      </c>
      <c r="C350" s="616"/>
      <c r="D350" s="616"/>
      <c r="E350" s="173">
        <f t="shared" ref="E350:J350" si="89">SUM(E345:E349)</f>
        <v>0</v>
      </c>
      <c r="F350" s="173">
        <f t="shared" si="89"/>
        <v>0</v>
      </c>
      <c r="G350" s="173">
        <f t="shared" si="89"/>
        <v>0</v>
      </c>
      <c r="H350" s="173">
        <f t="shared" si="89"/>
        <v>0</v>
      </c>
      <c r="I350" s="173">
        <f t="shared" si="89"/>
        <v>0</v>
      </c>
      <c r="J350" s="174">
        <f t="shared" si="89"/>
        <v>0</v>
      </c>
      <c r="K350" s="138"/>
      <c r="L350" s="138"/>
      <c r="W350"/>
      <c r="X350"/>
      <c r="Y350"/>
      <c r="Z350"/>
      <c r="AA350"/>
      <c r="AB350"/>
      <c r="AC350"/>
      <c r="AD350"/>
      <c r="AE350"/>
      <c r="AF350"/>
      <c r="AG350"/>
      <c r="AH350"/>
      <c r="AI350"/>
      <c r="AJ350"/>
      <c r="AK350"/>
      <c r="AL350"/>
      <c r="AM350"/>
      <c r="AN350"/>
      <c r="AO350"/>
      <c r="AP350"/>
      <c r="AQ350"/>
      <c r="AR350"/>
      <c r="AS350"/>
    </row>
    <row r="351" spans="1:45">
      <c r="A351" s="10"/>
      <c r="B351" s="10"/>
      <c r="C351" s="10"/>
      <c r="D351" s="10"/>
      <c r="E351" s="10"/>
      <c r="F351" s="10"/>
      <c r="G351" s="10"/>
      <c r="H351" s="10"/>
      <c r="I351" s="10"/>
      <c r="J351" s="26"/>
      <c r="K351" s="17"/>
      <c r="L351" s="17"/>
      <c r="W351" s="139"/>
      <c r="X351" s="139"/>
      <c r="Y351" s="139"/>
      <c r="Z351" s="139"/>
      <c r="AP351" s="139"/>
      <c r="AQ351" s="139"/>
      <c r="AR351" s="139"/>
      <c r="AS351" s="139"/>
    </row>
    <row r="352" spans="1:45" ht="19.95" customHeight="1">
      <c r="A352" s="615" t="s">
        <v>11</v>
      </c>
      <c r="B352" s="615"/>
      <c r="C352" s="550"/>
      <c r="D352" s="549"/>
      <c r="E352" s="551">
        <f ca="1">(SUM(E186:E280)+E383)-(SUMIF($A186:$D280,"*Total Trip",E186:E280)+SUMIF($B186:$D280,"*Total Domestic Travel",E186:E280)+SUMIF($B186:$D280,"*Total Foreign Travel",E186:E280)+SUMIF($B186:$D280,"*Total Supplies",E186:E280)+SUMIF($B186:$D280,"Total Publications",E186:E280)+SUMIF($B186:$D280,"*Total Other Costs",E186:E280)+SUMIF($B186:$D280,"*Total Modular Budget Calculation",E186:E280)+SUMIF($D186:$D280,"*# Trips/Yr",E186:E280)+SUMIF($D186:$D280,"*# Persons/Yr",E186:E280)+SUMIF($D186:$D280,"*# Days Per Diem/Yr",E186:E280)+SUMIF($D186:$D280,"*# Days Lodging/Yr",E186:E280)+SUMIF($D186:$D280,"*TOTAL NUMBER PARTICIPANTS PER YEAR",E186:E280))</f>
        <v>0</v>
      </c>
      <c r="F352" s="551">
        <f ca="1">(SUM(F186:F280)+F383)-(SUMIF($A186:$D280,"*Total Trip",F186:F280)+SUMIF($B186:$D280,"*Total Domestic Travel",F186:F280)+SUMIF($B186:$D280,"*Total Foreign Travel",F186:F280)+SUMIF($B186:$D280,"*Total Supplies",F186:F280)+SUMIF($B186:$D280,"Total Publications",F186:F280)+SUMIF($B186:$D280,"*Total Other Costs",F186:F280)+SUMIF($B186:$D280,"*Total Modular Budget Calculation",F186:F280)+SUMIF($D186:$D280,"*# Trips/Yr",F186:F280)+SUMIF($D186:$D280,"*# Persons/Yr",F186:F280)+SUMIF($D186:$D280,"*# Days Per Diem/Yr",F186:F280)+SUMIF($D186:$D280,"*# Days Lodging/Yr",F186:F280)+SUMIF($D186:$D280,"*TOTAL NUMBER PARTICIPANTS PER YEAR",F186:F280))</f>
        <v>0</v>
      </c>
      <c r="G352" s="551">
        <f ca="1">(SUM(G186:G280)+G383)-(SUMIF($A186:$D280,"*Total Trip",G186:G280)+SUMIF($B186:$D280,"*Total Domestic Travel",G186:G280)+SUMIF($B186:$D280,"*Total Foreign Travel",G186:G280)+SUMIF($B186:$D280,"*Total Supplies",G186:G280)+SUMIF($B186:$D280,"Total Publications",G186:G280)+SUMIF($B186:$D280,"*Total Other Costs",G186:G280)+SUMIF($B186:$D280,"*Total Modular Budget Calculation",G186:G280)+SUMIF($D186:$D280,"*# Trips/Yr",G186:G280)+SUMIF($D186:$D280,"*# Persons/Yr",G186:G280)+SUMIF($D186:$D280,"*# Days Per Diem/Yr",G186:G280)+SUMIF($D186:$D280,"*# Days Lodging/Yr",G186:G280)+SUMIF($D186:$D280,"*TOTAL NUMBER PARTICIPANTS PER YEAR",G186:G280))</f>
        <v>0</v>
      </c>
      <c r="H352" s="551">
        <f ca="1">(SUM(H186:H280)+H383)-(SUMIF($A186:$D280,"*Total Trip",H186:H280)+SUMIF($B186:$D280,"*Total Domestic Travel",H186:H280)+SUMIF($B186:$D280,"*Total Foreign Travel",H186:H280)+SUMIF($B186:$D280,"*Total Supplies",H186:H280)+SUMIF($B186:$D280,"Total Publications",H186:H280)+SUMIF($B186:$D280,"*Total Other Costs",H186:H280)+SUMIF($B186:$D280,"*Total Modular Budget Calculation",H186:H280)+SUMIF($D186:$D280,"*# Trips/Yr",H186:H280)+SUMIF($D186:$D280,"*# Persons/Yr",H186:H280)+SUMIF($D186:$D280,"*# Days Per Diem/Yr",H186:H280)+SUMIF($D186:$D280,"*# Days Lodging/Yr",H186:H280)+SUMIF($D186:$D280,"*TOTAL NUMBER PARTICIPANTS PER YEAR",H186:H280))</f>
        <v>0</v>
      </c>
      <c r="I352" s="551">
        <f ca="1">(SUM(I186:I280)+I383)-(SUMIF($A186:$D280,"*Total Trip",I186:I280)+SUMIF($B186:$D280,"*Total Domestic Travel",I186:I280)+SUMIF($B186:$D280,"*Total Foreign Travel",I186:I280)+SUMIF($B186:$D280,"*Total Supplies",I186:I280)+SUMIF($B186:$D280,"Total Publications",I186:I280)+SUMIF($B186:$D280,"*Total Other Costs",I186:I280)+SUMIF($B186:$D280,"*Total Modular Budget Calculation",I186:I280)+SUMIF($D186:$D280,"*# Trips/Yr",I186:I280)+SUMIF($D186:$D280,"*# Persons/Yr",I186:I280)+SUMIF($D186:$D280,"*# Days Per Diem/Yr",I186:I280)+SUMIF($D186:$D280,"*# Days Lodging/Yr",I186:I280)+SUMIF($D186:$D280,"*TOTAL NUMBER PARTICIPANTS PER YEAR",I186:I280))</f>
        <v>0</v>
      </c>
      <c r="J352" s="552">
        <f ca="1">SUM(E352:I352)</f>
        <v>0</v>
      </c>
      <c r="K352" s="21"/>
      <c r="L352" s="17"/>
      <c r="Q352" s="3"/>
      <c r="R352" s="3"/>
      <c r="W352" s="10"/>
      <c r="X352" s="10"/>
      <c r="Y352" s="10"/>
      <c r="Z352" s="10"/>
      <c r="AI352" s="139"/>
      <c r="AJ352" s="139"/>
      <c r="AK352" s="139"/>
      <c r="AL352" s="139"/>
      <c r="AM352" s="139"/>
      <c r="AN352" s="139"/>
      <c r="AO352" s="139"/>
      <c r="AP352" s="10"/>
      <c r="AQ352" s="10"/>
      <c r="AR352" s="10"/>
      <c r="AS352" s="10"/>
    </row>
    <row r="353" spans="1:48" ht="19.95" customHeight="1">
      <c r="A353" s="615" t="s">
        <v>12</v>
      </c>
      <c r="B353" s="615"/>
      <c r="C353" s="553"/>
      <c r="D353" s="554"/>
      <c r="E353" s="555">
        <f ca="1">SUM(E281:E352)-(SUMIF($B274:$D352,"*Total SubRecipient Costs",E274:E352)+SUMIF($B274:$D352,"*Total Other Costs IDC Exempt",E274:E352)+SUMIF($B274:$D352,"Total Tuition &amp; Fees",E274:E352)+SUMIF($B274:$D352,"*Total Participant Support Costs",E274:E352))-E340-E574</f>
        <v>0</v>
      </c>
      <c r="F353" s="555">
        <f t="shared" ref="F353:I353" ca="1" si="90">SUM(F281:F352)-(SUMIF($B274:$D352,"*Total SubRecipient Costs",F274:F352)+SUMIF($B274:$D352,"*Total Other Costs IDC Exempt",F274:F352)+SUMIF($B274:$D352,"Total Tuition &amp; Fees",F274:F352)+SUMIF($B274:$D352,"*Total Participant Support Costs",F274:F352))-F340-F574</f>
        <v>0</v>
      </c>
      <c r="G353" s="555">
        <f t="shared" ca="1" si="90"/>
        <v>0</v>
      </c>
      <c r="H353" s="555">
        <f t="shared" ca="1" si="90"/>
        <v>0</v>
      </c>
      <c r="I353" s="555">
        <f t="shared" ca="1" si="90"/>
        <v>0</v>
      </c>
      <c r="J353" s="552">
        <f ca="1">SUM(E353:I353)</f>
        <v>0</v>
      </c>
      <c r="K353" s="3"/>
      <c r="L353" s="3"/>
    </row>
    <row r="354" spans="1:48" s="146" customFormat="1" ht="13.8" customHeight="1" thickBot="1">
      <c r="A354" s="1" t="s">
        <v>5</v>
      </c>
      <c r="B354"/>
      <c r="C354" s="58" t="s">
        <v>160</v>
      </c>
      <c r="D354" s="58" t="s">
        <v>72</v>
      </c>
      <c r="E354"/>
      <c r="F354" s="4"/>
      <c r="G354" s="17"/>
      <c r="H354" s="17"/>
      <c r="I354" s="17"/>
      <c r="J354" s="26"/>
      <c r="K354" s="145"/>
      <c r="L354" s="145"/>
      <c r="W354"/>
      <c r="X354"/>
      <c r="Y354"/>
      <c r="Z354"/>
      <c r="AA354"/>
      <c r="AB354"/>
      <c r="AC354"/>
      <c r="AD354"/>
      <c r="AE354"/>
      <c r="AF354"/>
      <c r="AG354"/>
      <c r="AH354"/>
      <c r="AI354"/>
      <c r="AJ354"/>
      <c r="AK354"/>
      <c r="AL354"/>
      <c r="AM354"/>
      <c r="AN354"/>
      <c r="AO354"/>
      <c r="AP354"/>
      <c r="AQ354"/>
      <c r="AR354"/>
      <c r="AS354"/>
    </row>
    <row r="355" spans="1:48" ht="13.8" thickBot="1">
      <c r="A355" s="10"/>
      <c r="C355" s="420">
        <f>M355</f>
        <v>5.2630000000000003E-2</v>
      </c>
      <c r="D355" s="136" t="str">
        <f>O355</f>
        <v>TDC</v>
      </c>
      <c r="E355" s="207">
        <f ca="1">IF(O355="MTDC",ROUND(E352*M355,0),IF(O355="TDC",ROUND(E353*M355,0),"ERROR"))</f>
        <v>0</v>
      </c>
      <c r="F355" s="207">
        <f ca="1">IF(O355="MTDC",ROUND(F352*M355,0),IF(O355="TDC",ROUND(F353*M355,0),"ERROR"))</f>
        <v>0</v>
      </c>
      <c r="G355" s="207">
        <f ca="1">IF(O355="MTDC",ROUND(G352*M355,0),IF(O355="TDC",ROUND(G353*M355,0),"ERROR"))</f>
        <v>0</v>
      </c>
      <c r="H355" s="207">
        <f ca="1">IF(O355="MTDC",ROUND(H352*M355,0),IF(O355="TDC",ROUND(H353*M355,0),"ERROR"))</f>
        <v>0</v>
      </c>
      <c r="I355" s="207">
        <f ca="1">IF(O355="MTDC",ROUND(I352*M355,0),IF(O355="TDC",ROUND(I353*M355,0),"ERROR"))</f>
        <v>0</v>
      </c>
      <c r="J355" s="208">
        <f ca="1">SUM(E355:I355)</f>
        <v>0</v>
      </c>
      <c r="M355" s="435">
        <f>'Cumulative Budget Request '!M357</f>
        <v>5.2630000000000003E-2</v>
      </c>
      <c r="N355" s="15" t="s">
        <v>38</v>
      </c>
      <c r="O355" s="147" t="str">
        <f>'Cumulative Budget Request '!O357</f>
        <v>TDC</v>
      </c>
      <c r="P355" s="15"/>
    </row>
    <row r="356" spans="1:48" ht="19.95" customHeight="1">
      <c r="A356" s="550" t="s">
        <v>194</v>
      </c>
      <c r="B356" s="553"/>
      <c r="C356" s="553"/>
      <c r="D356" s="553"/>
      <c r="E356" s="555">
        <f ca="1">SUM(E353:E355)</f>
        <v>0</v>
      </c>
      <c r="F356" s="555">
        <f ca="1">SUM(F353:F355)</f>
        <v>0</v>
      </c>
      <c r="G356" s="555">
        <f ca="1">SUM(G353:G355)</f>
        <v>0</v>
      </c>
      <c r="H356" s="555">
        <f ca="1">SUM(H353:H355)</f>
        <v>0</v>
      </c>
      <c r="I356" s="555">
        <f ca="1">SUM(I353:I355)</f>
        <v>0</v>
      </c>
      <c r="J356" s="552">
        <f ca="1">SUM(E356:I356)</f>
        <v>0</v>
      </c>
    </row>
    <row r="357" spans="1:48">
      <c r="A357" s="137"/>
    </row>
    <row r="358" spans="1:48" ht="15" customHeight="1">
      <c r="A358" s="137"/>
      <c r="K358" s="235"/>
      <c r="L358" s="24"/>
      <c r="M358" s="235"/>
      <c r="N358" s="235"/>
      <c r="O358" s="235"/>
      <c r="P358" s="235"/>
      <c r="Q358" s="235"/>
      <c r="R358" s="235"/>
      <c r="S358" s="235"/>
      <c r="T358" s="235"/>
      <c r="U358" s="235"/>
      <c r="AI358" s="111"/>
      <c r="AJ358" s="111"/>
      <c r="AK358" s="111"/>
      <c r="AL358" s="111"/>
      <c r="AM358" s="111"/>
      <c r="AN358" s="111"/>
      <c r="AO358" s="111"/>
    </row>
    <row r="359" spans="1:48" ht="15">
      <c r="E359" s="21"/>
      <c r="F359" s="17"/>
      <c r="G359" s="21"/>
      <c r="H359" s="21"/>
      <c r="I359" s="21"/>
      <c r="J359" s="21"/>
      <c r="W359" s="58"/>
      <c r="Z359" s="111"/>
      <c r="AP359" s="111"/>
      <c r="AQ359" s="111"/>
      <c r="AR359" s="111"/>
      <c r="AS359" s="111"/>
      <c r="AT359" s="111"/>
      <c r="AU359" s="111"/>
      <c r="AV359" s="111"/>
    </row>
    <row r="360" spans="1:48" ht="16.2" thickBot="1">
      <c r="A360" s="591" t="s">
        <v>166</v>
      </c>
      <c r="B360" s="591"/>
      <c r="C360" s="591"/>
      <c r="D360" s="591"/>
      <c r="E360" s="591"/>
      <c r="F360" s="591"/>
      <c r="G360" s="591"/>
      <c r="H360" s="591"/>
      <c r="I360" s="591"/>
      <c r="J360" s="591"/>
    </row>
    <row r="361" spans="1:48">
      <c r="B361" s="586" t="s">
        <v>151</v>
      </c>
      <c r="C361" s="587"/>
      <c r="D361" s="587"/>
      <c r="E361" s="587"/>
      <c r="F361" s="587"/>
      <c r="G361" s="587"/>
      <c r="H361" s="587"/>
      <c r="I361" s="587"/>
      <c r="J361" s="588"/>
      <c r="M361" s="123" t="s">
        <v>153</v>
      </c>
      <c r="N361" s="124"/>
      <c r="O361" s="124"/>
      <c r="P361" s="124"/>
      <c r="Q361" s="124"/>
      <c r="R361" s="124"/>
      <c r="W361" s="236"/>
    </row>
    <row r="362" spans="1:48">
      <c r="B362" s="589" t="s">
        <v>130</v>
      </c>
      <c r="C362" s="590"/>
      <c r="D362" s="590"/>
      <c r="E362" s="233" t="s">
        <v>31</v>
      </c>
      <c r="F362" s="233" t="s">
        <v>32</v>
      </c>
      <c r="G362" s="246" t="s">
        <v>33</v>
      </c>
      <c r="H362" s="246" t="s">
        <v>34</v>
      </c>
      <c r="I362" s="246" t="s">
        <v>35</v>
      </c>
      <c r="J362" s="234" t="s">
        <v>1</v>
      </c>
      <c r="W362" s="236"/>
    </row>
    <row r="363" spans="1:48">
      <c r="B363" s="638">
        <f>IF('Cumulative Budget Request '!L556='Member C'!$L$1,'Cumulative Budget Request '!B556,0)</f>
        <v>0</v>
      </c>
      <c r="C363" s="639"/>
      <c r="D363" s="639"/>
      <c r="E363" s="270">
        <f>IF('Cumulative Budget Request '!L556='Member C'!$L$1,'Cumulative Budget Request '!E556,0)</f>
        <v>0</v>
      </c>
      <c r="F363" s="270">
        <f>IF('Cumulative Budget Request '!L556='Member C'!$L$1,'Cumulative Budget Request '!F556,0)</f>
        <v>0</v>
      </c>
      <c r="G363" s="270">
        <f>IF('Cumulative Budget Request '!L556='Member C'!$L$1,'Cumulative Budget Request '!G556,0)</f>
        <v>0</v>
      </c>
      <c r="H363" s="270">
        <f>IF('Cumulative Budget Request '!L556='Member C'!$L$1,'Cumulative Budget Request '!H556,0)</f>
        <v>0</v>
      </c>
      <c r="I363" s="270">
        <f>IF('Cumulative Budget Request '!L556='Member C'!$L$1,'Cumulative Budget Request '!I556,0)</f>
        <v>0</v>
      </c>
      <c r="J363" s="363">
        <f>SUM(E363:I363)</f>
        <v>0</v>
      </c>
      <c r="W363" s="236"/>
    </row>
    <row r="364" spans="1:48">
      <c r="B364" s="582">
        <f>IF('Cumulative Budget Request '!L557='Member C'!$L$1,'Cumulative Budget Request '!B557,0)</f>
        <v>0</v>
      </c>
      <c r="C364" s="583"/>
      <c r="D364" s="583"/>
      <c r="E364" s="270">
        <f>IF('Cumulative Budget Request '!L557='Member C'!$L$1,'Cumulative Budget Request '!E557,0)</f>
        <v>0</v>
      </c>
      <c r="F364" s="270">
        <f>IF('Cumulative Budget Request '!L557='Member C'!$L$1,'Cumulative Budget Request '!F557,0)</f>
        <v>0</v>
      </c>
      <c r="G364" s="270">
        <f>IF('Cumulative Budget Request '!L557='Member C'!$L$1,'Cumulative Budget Request '!G557,0)</f>
        <v>0</v>
      </c>
      <c r="H364" s="270">
        <f>IF('Cumulative Budget Request '!L557='Member C'!$L$1,'Cumulative Budget Request '!H557,0)</f>
        <v>0</v>
      </c>
      <c r="I364" s="270">
        <f>IF('Cumulative Budget Request '!L557='Member C'!$L$1,'Cumulative Budget Request '!I557,0)</f>
        <v>0</v>
      </c>
      <c r="J364" s="363">
        <f t="shared" ref="J364:J382" si="91">SUM(E364:I364)</f>
        <v>0</v>
      </c>
      <c r="W364" s="236"/>
    </row>
    <row r="365" spans="1:48">
      <c r="B365" s="582">
        <f>IF('Cumulative Budget Request '!L558='Member C'!$L$1,'Cumulative Budget Request '!B558,0)</f>
        <v>0</v>
      </c>
      <c r="C365" s="583"/>
      <c r="D365" s="583"/>
      <c r="E365" s="270">
        <f>IF('Cumulative Budget Request '!L558='Member C'!$L$1,'Cumulative Budget Request '!E558,0)</f>
        <v>0</v>
      </c>
      <c r="F365" s="270">
        <f>IF('Cumulative Budget Request '!L558='Member C'!$L$1,'Cumulative Budget Request '!F558,0)</f>
        <v>0</v>
      </c>
      <c r="G365" s="270">
        <f>IF('Cumulative Budget Request '!L558='Member C'!$L$1,'Cumulative Budget Request '!G558,0)</f>
        <v>0</v>
      </c>
      <c r="H365" s="270">
        <f>IF('Cumulative Budget Request '!L558='Member C'!$L$1,'Cumulative Budget Request '!H558,0)</f>
        <v>0</v>
      </c>
      <c r="I365" s="270">
        <f>IF('Cumulative Budget Request '!L558='Member C'!$L$1,'Cumulative Budget Request '!I558,0)</f>
        <v>0</v>
      </c>
      <c r="J365" s="363">
        <f t="shared" si="91"/>
        <v>0</v>
      </c>
      <c r="W365" s="236"/>
    </row>
    <row r="366" spans="1:48" hidden="1">
      <c r="B366" s="582">
        <f>IF('Cumulative Budget Request '!L559='Member C'!$L$1,'Cumulative Budget Request '!B559,0)</f>
        <v>0</v>
      </c>
      <c r="C366" s="583"/>
      <c r="D366" s="583"/>
      <c r="E366" s="270">
        <f>IF('Cumulative Budget Request '!L559='Member C'!$L$1,'Cumulative Budget Request '!E559,0)</f>
        <v>0</v>
      </c>
      <c r="F366" s="270">
        <f>IF('Cumulative Budget Request '!L559='Member C'!$L$1,'Cumulative Budget Request '!F559,0)</f>
        <v>0</v>
      </c>
      <c r="G366" s="270">
        <f>IF('Cumulative Budget Request '!L559='Member C'!$L$1,'Cumulative Budget Request '!G559,0)</f>
        <v>0</v>
      </c>
      <c r="H366" s="270">
        <f>IF('Cumulative Budget Request '!L559='Member C'!$L$1,'Cumulative Budget Request '!H559,0)</f>
        <v>0</v>
      </c>
      <c r="I366" s="270">
        <f>IF('Cumulative Budget Request '!L559='Member C'!$L$1,'Cumulative Budget Request '!I559,0)</f>
        <v>0</v>
      </c>
      <c r="J366" s="363">
        <f t="shared" si="91"/>
        <v>0</v>
      </c>
      <c r="W366" s="236"/>
    </row>
    <row r="367" spans="1:48" hidden="1">
      <c r="B367" s="582">
        <f>IF('Cumulative Budget Request '!L560='Member C'!$L$1,'Cumulative Budget Request '!B560,0)</f>
        <v>0</v>
      </c>
      <c r="C367" s="583"/>
      <c r="D367" s="583"/>
      <c r="E367" s="270">
        <f>IF('Cumulative Budget Request '!L560='Member C'!$L$1,'Cumulative Budget Request '!E560,0)</f>
        <v>0</v>
      </c>
      <c r="F367" s="270">
        <f>IF('Cumulative Budget Request '!L560='Member C'!$L$1,'Cumulative Budget Request '!F560,0)</f>
        <v>0</v>
      </c>
      <c r="G367" s="270">
        <f>IF('Cumulative Budget Request '!L560='Member C'!$L$1,'Cumulative Budget Request '!G560,0)</f>
        <v>0</v>
      </c>
      <c r="H367" s="270">
        <f>IF('Cumulative Budget Request '!L560='Member C'!$L$1,'Cumulative Budget Request '!H560,0)</f>
        <v>0</v>
      </c>
      <c r="I367" s="270">
        <f>IF('Cumulative Budget Request '!L560='Member C'!$L$1,'Cumulative Budget Request '!I560,0)</f>
        <v>0</v>
      </c>
      <c r="J367" s="363">
        <f t="shared" si="91"/>
        <v>0</v>
      </c>
      <c r="W367" s="236"/>
    </row>
    <row r="368" spans="1:48" hidden="1">
      <c r="B368" s="582">
        <f>IF('Cumulative Budget Request '!L561='Member C'!$L$1,'Cumulative Budget Request '!B561,0)</f>
        <v>0</v>
      </c>
      <c r="C368" s="583"/>
      <c r="D368" s="583"/>
      <c r="E368" s="270">
        <f>IF('Cumulative Budget Request '!L561='Member C'!$L$1,'Cumulative Budget Request '!E561,0)</f>
        <v>0</v>
      </c>
      <c r="F368" s="270">
        <f>IF('Cumulative Budget Request '!L561='Member C'!$L$1,'Cumulative Budget Request '!F561,0)</f>
        <v>0</v>
      </c>
      <c r="G368" s="270">
        <f>IF('Cumulative Budget Request '!L561='Member C'!$L$1,'Cumulative Budget Request '!G561,0)</f>
        <v>0</v>
      </c>
      <c r="H368" s="270">
        <f>IF('Cumulative Budget Request '!L561='Member C'!$L$1,'Cumulative Budget Request '!H561,0)</f>
        <v>0</v>
      </c>
      <c r="I368" s="270">
        <f>IF('Cumulative Budget Request '!L561='Member C'!$L$1,'Cumulative Budget Request '!I561,0)</f>
        <v>0</v>
      </c>
      <c r="J368" s="363">
        <f t="shared" si="91"/>
        <v>0</v>
      </c>
      <c r="W368" s="236"/>
    </row>
    <row r="369" spans="2:35" hidden="1">
      <c r="B369" s="582">
        <f>IF('Cumulative Budget Request '!L562='Member C'!$L$1,'Cumulative Budget Request '!B562,0)</f>
        <v>0</v>
      </c>
      <c r="C369" s="583"/>
      <c r="D369" s="583"/>
      <c r="E369" s="270">
        <f>IF('Cumulative Budget Request '!L562='Member C'!$L$1,'Cumulative Budget Request '!E562,0)</f>
        <v>0</v>
      </c>
      <c r="F369" s="270">
        <f>IF('Cumulative Budget Request '!L562='Member C'!$L$1,'Cumulative Budget Request '!F562,0)</f>
        <v>0</v>
      </c>
      <c r="G369" s="270">
        <f>IF('Cumulative Budget Request '!L562='Member C'!$L$1,'Cumulative Budget Request '!G562,0)</f>
        <v>0</v>
      </c>
      <c r="H369" s="270">
        <f>IF('Cumulative Budget Request '!L562='Member C'!$L$1,'Cumulative Budget Request '!H562,0)</f>
        <v>0</v>
      </c>
      <c r="I369" s="270">
        <f>IF('Cumulative Budget Request '!L562='Member C'!$L$1,'Cumulative Budget Request '!I562,0)</f>
        <v>0</v>
      </c>
      <c r="J369" s="363">
        <f t="shared" si="91"/>
        <v>0</v>
      </c>
      <c r="W369" s="236"/>
    </row>
    <row r="370" spans="2:35" hidden="1">
      <c r="B370" s="582">
        <f>IF('Cumulative Budget Request '!L563='Member C'!$L$1,'Cumulative Budget Request '!B563,0)</f>
        <v>0</v>
      </c>
      <c r="C370" s="583"/>
      <c r="D370" s="583"/>
      <c r="E370" s="270">
        <f>IF('Cumulative Budget Request '!L563='Member C'!$L$1,'Cumulative Budget Request '!E563,0)</f>
        <v>0</v>
      </c>
      <c r="F370" s="270">
        <f>IF('Cumulative Budget Request '!L563='Member C'!$L$1,'Cumulative Budget Request '!F563,0)</f>
        <v>0</v>
      </c>
      <c r="G370" s="270">
        <f>IF('Cumulative Budget Request '!L563='Member C'!$L$1,'Cumulative Budget Request '!G563,0)</f>
        <v>0</v>
      </c>
      <c r="H370" s="270">
        <f>IF('Cumulative Budget Request '!L563='Member C'!$L$1,'Cumulative Budget Request '!H563,0)</f>
        <v>0</v>
      </c>
      <c r="I370" s="270">
        <f>IF('Cumulative Budget Request '!L563='Member C'!$L$1,'Cumulative Budget Request '!I563,0)</f>
        <v>0</v>
      </c>
      <c r="J370" s="363">
        <f t="shared" si="91"/>
        <v>0</v>
      </c>
      <c r="W370" s="236"/>
    </row>
    <row r="371" spans="2:35" hidden="1">
      <c r="B371" s="582">
        <f>IF('Cumulative Budget Request '!L564='Member C'!$L$1,'Cumulative Budget Request '!B564,0)</f>
        <v>0</v>
      </c>
      <c r="C371" s="583"/>
      <c r="D371" s="583"/>
      <c r="E371" s="270">
        <f>IF('Cumulative Budget Request '!L564='Member C'!$L$1,'Cumulative Budget Request '!E564,0)</f>
        <v>0</v>
      </c>
      <c r="F371" s="270">
        <f>IF('Cumulative Budget Request '!L564='Member C'!$L$1,'Cumulative Budget Request '!F564,0)</f>
        <v>0</v>
      </c>
      <c r="G371" s="270">
        <f>IF('Cumulative Budget Request '!L564='Member C'!$L$1,'Cumulative Budget Request '!G564,0)</f>
        <v>0</v>
      </c>
      <c r="H371" s="270">
        <f>IF('Cumulative Budget Request '!L564='Member C'!$L$1,'Cumulative Budget Request '!H564,0)</f>
        <v>0</v>
      </c>
      <c r="I371" s="270">
        <f>IF('Cumulative Budget Request '!L564='Member C'!$L$1,'Cumulative Budget Request '!I564,0)</f>
        <v>0</v>
      </c>
      <c r="J371" s="363">
        <f t="shared" si="91"/>
        <v>0</v>
      </c>
      <c r="W371" s="236"/>
    </row>
    <row r="372" spans="2:35" hidden="1">
      <c r="B372" s="582">
        <f>IF('Cumulative Budget Request '!L565='Member C'!$L$1,'Cumulative Budget Request '!B565,0)</f>
        <v>0</v>
      </c>
      <c r="C372" s="583"/>
      <c r="D372" s="583"/>
      <c r="E372" s="270">
        <f>IF('Cumulative Budget Request '!L565='Member C'!$L$1,'Cumulative Budget Request '!E565,0)</f>
        <v>0</v>
      </c>
      <c r="F372" s="270">
        <f>IF('Cumulative Budget Request '!L565='Member C'!$L$1,'Cumulative Budget Request '!F565,0)</f>
        <v>0</v>
      </c>
      <c r="G372" s="270">
        <f>IF('Cumulative Budget Request '!L565='Member C'!$L$1,'Cumulative Budget Request '!G565,0)</f>
        <v>0</v>
      </c>
      <c r="H372" s="270">
        <f>IF('Cumulative Budget Request '!L565='Member C'!$L$1,'Cumulative Budget Request '!H565,0)</f>
        <v>0</v>
      </c>
      <c r="I372" s="270">
        <f>IF('Cumulative Budget Request '!L565='Member C'!$L$1,'Cumulative Budget Request '!I565,0)</f>
        <v>0</v>
      </c>
      <c r="J372" s="363">
        <f t="shared" si="91"/>
        <v>0</v>
      </c>
      <c r="W372" s="236"/>
    </row>
    <row r="373" spans="2:35" hidden="1">
      <c r="B373" s="582">
        <f>IF('Cumulative Budget Request '!L566='Member C'!$L$1,'Cumulative Budget Request '!B566,0)</f>
        <v>0</v>
      </c>
      <c r="C373" s="583"/>
      <c r="D373" s="583"/>
      <c r="E373" s="270">
        <f>IF('Cumulative Budget Request '!L566='Member C'!$L$1,'Cumulative Budget Request '!E566,0)</f>
        <v>0</v>
      </c>
      <c r="F373" s="270">
        <f>IF('Cumulative Budget Request '!L566='Member C'!$L$1,'Cumulative Budget Request '!F566,0)</f>
        <v>0</v>
      </c>
      <c r="G373" s="270">
        <f>IF('Cumulative Budget Request '!L566='Member C'!$L$1,'Cumulative Budget Request '!G566,0)</f>
        <v>0</v>
      </c>
      <c r="H373" s="270">
        <f>IF('Cumulative Budget Request '!L566='Member C'!$L$1,'Cumulative Budget Request '!H566,0)</f>
        <v>0</v>
      </c>
      <c r="I373" s="270">
        <f>IF('Cumulative Budget Request '!L566='Member C'!$L$1,'Cumulative Budget Request '!I566,0)</f>
        <v>0</v>
      </c>
      <c r="J373" s="363">
        <f t="shared" si="91"/>
        <v>0</v>
      </c>
      <c r="W373" s="236"/>
    </row>
    <row r="374" spans="2:35" hidden="1">
      <c r="B374" s="582">
        <f>IF('Cumulative Budget Request '!L567='Member C'!$L$1,'Cumulative Budget Request '!B567,0)</f>
        <v>0</v>
      </c>
      <c r="C374" s="583"/>
      <c r="D374" s="583"/>
      <c r="E374" s="270">
        <f>IF('Cumulative Budget Request '!L567='Member C'!$L$1,'Cumulative Budget Request '!E567,0)</f>
        <v>0</v>
      </c>
      <c r="F374" s="270">
        <f>IF('Cumulative Budget Request '!L567='Member C'!$L$1,'Cumulative Budget Request '!F567,0)</f>
        <v>0</v>
      </c>
      <c r="G374" s="270">
        <f>IF('Cumulative Budget Request '!L567='Member C'!$L$1,'Cumulative Budget Request '!G567,0)</f>
        <v>0</v>
      </c>
      <c r="H374" s="270">
        <f>IF('Cumulative Budget Request '!L567='Member C'!$L$1,'Cumulative Budget Request '!H567,0)</f>
        <v>0</v>
      </c>
      <c r="I374" s="270">
        <f>IF('Cumulative Budget Request '!L567='Member C'!$L$1,'Cumulative Budget Request '!I567,0)</f>
        <v>0</v>
      </c>
      <c r="J374" s="363">
        <f t="shared" si="91"/>
        <v>0</v>
      </c>
      <c r="W374" s="236"/>
    </row>
    <row r="375" spans="2:35" hidden="1">
      <c r="B375" s="582">
        <f>IF('Cumulative Budget Request '!L568='Member C'!$L$1,'Cumulative Budget Request '!B568,0)</f>
        <v>0</v>
      </c>
      <c r="C375" s="583"/>
      <c r="D375" s="583"/>
      <c r="E375" s="270">
        <f>IF('Cumulative Budget Request '!L568='Member C'!$L$1,'Cumulative Budget Request '!E568,0)</f>
        <v>0</v>
      </c>
      <c r="F375" s="270">
        <f>IF('Cumulative Budget Request '!L568='Member C'!$L$1,'Cumulative Budget Request '!F568,0)</f>
        <v>0</v>
      </c>
      <c r="G375" s="270">
        <f>IF('Cumulative Budget Request '!L568='Member C'!$L$1,'Cumulative Budget Request '!G568,0)</f>
        <v>0</v>
      </c>
      <c r="H375" s="270">
        <f>IF('Cumulative Budget Request '!L568='Member C'!$L$1,'Cumulative Budget Request '!H568,0)</f>
        <v>0</v>
      </c>
      <c r="I375" s="270">
        <f>IF('Cumulative Budget Request '!L568='Member C'!$L$1,'Cumulative Budget Request '!I568,0)</f>
        <v>0</v>
      </c>
      <c r="J375" s="363">
        <f t="shared" si="91"/>
        <v>0</v>
      </c>
      <c r="W375" s="236"/>
    </row>
    <row r="376" spans="2:35" hidden="1">
      <c r="B376" s="582">
        <f>IF('Cumulative Budget Request '!L569='Member C'!$L$1,'Cumulative Budget Request '!B569,0)</f>
        <v>0</v>
      </c>
      <c r="C376" s="583"/>
      <c r="D376" s="583"/>
      <c r="E376" s="270">
        <f>IF('Cumulative Budget Request '!L569='Member C'!$L$1,'Cumulative Budget Request '!E569,0)</f>
        <v>0</v>
      </c>
      <c r="F376" s="270">
        <f>IF('Cumulative Budget Request '!L569='Member C'!$L$1,'Cumulative Budget Request '!F569,0)</f>
        <v>0</v>
      </c>
      <c r="G376" s="270">
        <f>IF('Cumulative Budget Request '!L569='Member C'!$L$1,'Cumulative Budget Request '!G569,0)</f>
        <v>0</v>
      </c>
      <c r="H376" s="270">
        <f>IF('Cumulative Budget Request '!L569='Member C'!$L$1,'Cumulative Budget Request '!H569,0)</f>
        <v>0</v>
      </c>
      <c r="I376" s="270">
        <f>IF('Cumulative Budget Request '!L569='Member C'!$L$1,'Cumulative Budget Request '!I569,0)</f>
        <v>0</v>
      </c>
      <c r="J376" s="363">
        <f t="shared" si="91"/>
        <v>0</v>
      </c>
      <c r="W376" s="236"/>
    </row>
    <row r="377" spans="2:35" hidden="1">
      <c r="B377" s="582">
        <f>IF('Cumulative Budget Request '!L570='Member C'!$L$1,'Cumulative Budget Request '!B570,0)</f>
        <v>0</v>
      </c>
      <c r="C377" s="583"/>
      <c r="D377" s="583"/>
      <c r="E377" s="270">
        <f>IF('Cumulative Budget Request '!L570='Member C'!$L$1,'Cumulative Budget Request '!E570,0)</f>
        <v>0</v>
      </c>
      <c r="F377" s="270">
        <f>IF('Cumulative Budget Request '!L570='Member C'!$L$1,'Cumulative Budget Request '!F570,0)</f>
        <v>0</v>
      </c>
      <c r="G377" s="270">
        <f>IF('Cumulative Budget Request '!L570='Member C'!$L$1,'Cumulative Budget Request '!G570,0)</f>
        <v>0</v>
      </c>
      <c r="H377" s="270">
        <f>IF('Cumulative Budget Request '!L570='Member C'!$L$1,'Cumulative Budget Request '!H570,0)</f>
        <v>0</v>
      </c>
      <c r="I377" s="270">
        <f>IF('Cumulative Budget Request '!L570='Member C'!$L$1,'Cumulative Budget Request '!I570,0)</f>
        <v>0</v>
      </c>
      <c r="J377" s="363">
        <f t="shared" si="91"/>
        <v>0</v>
      </c>
      <c r="W377" s="236"/>
    </row>
    <row r="378" spans="2:35" hidden="1">
      <c r="B378" s="582">
        <f>IF('Cumulative Budget Request '!L571='Member C'!$L$1,'Cumulative Budget Request '!B571,0)</f>
        <v>0</v>
      </c>
      <c r="C378" s="583"/>
      <c r="D378" s="583"/>
      <c r="E378" s="270">
        <f>IF('Cumulative Budget Request '!L571='Member C'!$L$1,'Cumulative Budget Request '!E571,0)</f>
        <v>0</v>
      </c>
      <c r="F378" s="270">
        <f>IF('Cumulative Budget Request '!L571='Member C'!$L$1,'Cumulative Budget Request '!F571,0)</f>
        <v>0</v>
      </c>
      <c r="G378" s="270">
        <f>IF('Cumulative Budget Request '!L571='Member C'!$L$1,'Cumulative Budget Request '!G571,0)</f>
        <v>0</v>
      </c>
      <c r="H378" s="270">
        <f>IF('Cumulative Budget Request '!L571='Member C'!$L$1,'Cumulative Budget Request '!H571,0)</f>
        <v>0</v>
      </c>
      <c r="I378" s="270">
        <f>IF('Cumulative Budget Request '!L571='Member C'!$L$1,'Cumulative Budget Request '!I571,0)</f>
        <v>0</v>
      </c>
      <c r="J378" s="363">
        <f t="shared" si="91"/>
        <v>0</v>
      </c>
      <c r="W378" s="236"/>
    </row>
    <row r="379" spans="2:35" ht="16.8" hidden="1">
      <c r="B379" s="582">
        <f>IF('Cumulative Budget Request '!L572='Member C'!$L$1,'Cumulative Budget Request '!B572,0)</f>
        <v>0</v>
      </c>
      <c r="C379" s="583"/>
      <c r="D379" s="583"/>
      <c r="E379" s="270">
        <f>IF('Cumulative Budget Request '!L572='Member C'!$L$1,'Cumulative Budget Request '!E572,0)</f>
        <v>0</v>
      </c>
      <c r="F379" s="270">
        <f>IF('Cumulative Budget Request '!L572='Member C'!$L$1,'Cumulative Budget Request '!F572,0)</f>
        <v>0</v>
      </c>
      <c r="G379" s="270">
        <f>IF('Cumulative Budget Request '!L572='Member C'!$L$1,'Cumulative Budget Request '!G572,0)</f>
        <v>0</v>
      </c>
      <c r="H379" s="270">
        <f>IF('Cumulative Budget Request '!L572='Member C'!$L$1,'Cumulative Budget Request '!H572,0)</f>
        <v>0</v>
      </c>
      <c r="I379" s="270">
        <f>IF('Cumulative Budget Request '!L572='Member C'!$L$1,'Cumulative Budget Request '!I572,0)</f>
        <v>0</v>
      </c>
      <c r="J379" s="363">
        <f t="shared" si="91"/>
        <v>0</v>
      </c>
      <c r="W379" s="237"/>
    </row>
    <row r="380" spans="2:35" hidden="1">
      <c r="B380" s="582">
        <f>IF('Cumulative Budget Request '!L573='Member C'!$L$1,'Cumulative Budget Request '!B573,0)</f>
        <v>0</v>
      </c>
      <c r="C380" s="583"/>
      <c r="D380" s="583"/>
      <c r="E380" s="270">
        <f>IF('Cumulative Budget Request '!L573='Member C'!$L$1,'Cumulative Budget Request '!E573,0)</f>
        <v>0</v>
      </c>
      <c r="F380" s="270">
        <f>IF('Cumulative Budget Request '!L573='Member C'!$L$1,'Cumulative Budget Request '!F573,0)</f>
        <v>0</v>
      </c>
      <c r="G380" s="270">
        <f>IF('Cumulative Budget Request '!L573='Member C'!$L$1,'Cumulative Budget Request '!G573,0)</f>
        <v>0</v>
      </c>
      <c r="H380" s="270">
        <f>IF('Cumulative Budget Request '!L573='Member C'!$L$1,'Cumulative Budget Request '!H573,0)</f>
        <v>0</v>
      </c>
      <c r="I380" s="270">
        <f>IF('Cumulative Budget Request '!L573='Member C'!$L$1,'Cumulative Budget Request '!I573,0)</f>
        <v>0</v>
      </c>
      <c r="J380" s="363">
        <f t="shared" si="91"/>
        <v>0</v>
      </c>
      <c r="V380" s="1"/>
      <c r="W380" s="236"/>
    </row>
    <row r="381" spans="2:35" hidden="1">
      <c r="B381" s="582">
        <f>IF('Cumulative Budget Request '!L574='Member C'!$L$1,'Cumulative Budget Request '!B574,0)</f>
        <v>0</v>
      </c>
      <c r="C381" s="583"/>
      <c r="D381" s="583"/>
      <c r="E381" s="270">
        <f>IF('Cumulative Budget Request '!L574='Member C'!$L$1,'Cumulative Budget Request '!E574,0)</f>
        <v>0</v>
      </c>
      <c r="F381" s="270">
        <f>IF('Cumulative Budget Request '!L574='Member C'!$L$1,'Cumulative Budget Request '!F574,0)</f>
        <v>0</v>
      </c>
      <c r="G381" s="270">
        <f>IF('Cumulative Budget Request '!L574='Member C'!$L$1,'Cumulative Budget Request '!G574,0)</f>
        <v>0</v>
      </c>
      <c r="H381" s="270">
        <f>IF('Cumulative Budget Request '!L574='Member C'!$L$1,'Cumulative Budget Request '!H574,0)</f>
        <v>0</v>
      </c>
      <c r="I381" s="270">
        <f>IF('Cumulative Budget Request '!L574='Member C'!$L$1,'Cumulative Budget Request '!I574,0)</f>
        <v>0</v>
      </c>
      <c r="J381" s="363">
        <f t="shared" si="91"/>
        <v>0</v>
      </c>
      <c r="K381" s="21"/>
      <c r="L381" s="17"/>
      <c r="M381" s="21"/>
      <c r="N381" s="21"/>
      <c r="O381" s="21"/>
      <c r="P381" s="21"/>
      <c r="AI381" s="1"/>
    </row>
    <row r="382" spans="2:35" hidden="1">
      <c r="B382" s="640">
        <f>IF('Cumulative Budget Request '!L575='Member C'!$L$1,'Cumulative Budget Request '!B575,0)</f>
        <v>0</v>
      </c>
      <c r="C382" s="641"/>
      <c r="D382" s="641"/>
      <c r="E382" s="270">
        <f>IF('Cumulative Budget Request '!L575='Member C'!$L$1,'Cumulative Budget Request '!E575,0)</f>
        <v>0</v>
      </c>
      <c r="F382" s="270">
        <f>IF('Cumulative Budget Request '!L575='Member C'!$L$1,'Cumulative Budget Request '!F575,0)</f>
        <v>0</v>
      </c>
      <c r="G382" s="270">
        <f>IF('Cumulative Budget Request '!L575='Member C'!$L$1,'Cumulative Budget Request '!G575,0)</f>
        <v>0</v>
      </c>
      <c r="H382" s="270">
        <f>IF('Cumulative Budget Request '!L575='Member C'!$L$1,'Cumulative Budget Request '!H575,0)</f>
        <v>0</v>
      </c>
      <c r="I382" s="270">
        <f>IF('Cumulative Budget Request '!L575='Member C'!$L$1,'Cumulative Budget Request '!I575,0)</f>
        <v>0</v>
      </c>
      <c r="J382" s="364">
        <f t="shared" si="91"/>
        <v>0</v>
      </c>
      <c r="K382" s="21"/>
      <c r="L382" s="17"/>
      <c r="M382" s="21"/>
      <c r="N382" s="21"/>
      <c r="O382" s="21"/>
      <c r="P382" s="21"/>
    </row>
    <row r="383" spans="2:35" ht="13.8" thickBot="1">
      <c r="B383" s="584" t="s">
        <v>1</v>
      </c>
      <c r="C383" s="585"/>
      <c r="D383" s="585"/>
      <c r="E383" s="366">
        <f>SUM(E363:E382)</f>
        <v>0</v>
      </c>
      <c r="F383" s="366">
        <f t="shared" ref="F383:J383" si="92">SUM(F363:F382)</f>
        <v>0</v>
      </c>
      <c r="G383" s="366">
        <f t="shared" si="92"/>
        <v>0</v>
      </c>
      <c r="H383" s="366">
        <f t="shared" si="92"/>
        <v>0</v>
      </c>
      <c r="I383" s="366">
        <f t="shared" si="92"/>
        <v>0</v>
      </c>
      <c r="J383" s="365">
        <f t="shared" si="92"/>
        <v>0</v>
      </c>
      <c r="K383" s="21"/>
      <c r="L383" s="17"/>
      <c r="M383" s="21"/>
      <c r="N383" s="21"/>
      <c r="O383" s="21"/>
      <c r="P383" s="21"/>
    </row>
    <row r="384" spans="2:35" ht="13.8" thickBot="1">
      <c r="F384"/>
      <c r="H384" s="21"/>
      <c r="I384" s="17"/>
      <c r="J384" s="21"/>
      <c r="K384" s="21"/>
      <c r="L384" s="17"/>
      <c r="M384" s="21"/>
      <c r="N384" s="21"/>
      <c r="O384" s="21"/>
      <c r="P384" s="21"/>
    </row>
    <row r="385" spans="2:16">
      <c r="B385" s="586" t="s">
        <v>152</v>
      </c>
      <c r="C385" s="587"/>
      <c r="D385" s="587"/>
      <c r="E385" s="587"/>
      <c r="F385" s="587"/>
      <c r="G385" s="587"/>
      <c r="H385" s="587"/>
      <c r="I385" s="587"/>
      <c r="J385" s="588"/>
      <c r="K385" s="21"/>
      <c r="L385" s="17"/>
      <c r="M385" s="21"/>
      <c r="N385" s="21"/>
      <c r="O385" s="21"/>
      <c r="P385" s="21"/>
    </row>
    <row r="386" spans="2:16">
      <c r="B386" s="589" t="s">
        <v>130</v>
      </c>
      <c r="C386" s="590"/>
      <c r="D386" s="590"/>
      <c r="E386" s="233" t="s">
        <v>31</v>
      </c>
      <c r="F386" s="233" t="s">
        <v>32</v>
      </c>
      <c r="G386" s="246" t="s">
        <v>33</v>
      </c>
      <c r="H386" s="246" t="s">
        <v>34</v>
      </c>
      <c r="I386" s="246" t="s">
        <v>35</v>
      </c>
      <c r="J386" s="234" t="s">
        <v>1</v>
      </c>
      <c r="K386" s="21"/>
      <c r="L386" s="17"/>
      <c r="M386" s="21"/>
      <c r="N386" s="21"/>
      <c r="O386" s="21"/>
      <c r="P386" s="21"/>
    </row>
    <row r="387" spans="2:16">
      <c r="B387" s="638">
        <f t="shared" ref="B387:B407" si="93">B363</f>
        <v>0</v>
      </c>
      <c r="C387" s="639"/>
      <c r="D387" s="639"/>
      <c r="E387" s="270">
        <f>IF('Cumulative Budget Request '!L580='Member C'!$L$1,'Cumulative Budget Request '!E580,0)</f>
        <v>0</v>
      </c>
      <c r="F387" s="270">
        <f>IF('Cumulative Budget Request '!L580='Member C'!$L$1,'Cumulative Budget Request '!F580,0)</f>
        <v>0</v>
      </c>
      <c r="G387" s="270">
        <f>IF('Cumulative Budget Request '!L580='Member C'!$L$1,'Cumulative Budget Request '!G580,0)</f>
        <v>0</v>
      </c>
      <c r="H387" s="270">
        <f>IF('Cumulative Budget Request '!L580='Member C'!$L$1,'Cumulative Budget Request '!H580,0)</f>
        <v>0</v>
      </c>
      <c r="I387" s="270">
        <f>IF('Cumulative Budget Request '!L580='Member C'!$L$1,'Cumulative Budget Request '!I580,0)</f>
        <v>0</v>
      </c>
      <c r="J387" s="363">
        <f t="shared" ref="J387:J406" si="94">SUM(E387:I387)</f>
        <v>0</v>
      </c>
      <c r="K387" s="21"/>
      <c r="L387" s="17"/>
      <c r="M387" s="21"/>
      <c r="N387" s="21"/>
      <c r="O387" s="21"/>
      <c r="P387" s="21"/>
    </row>
    <row r="388" spans="2:16">
      <c r="B388" s="582">
        <f t="shared" si="93"/>
        <v>0</v>
      </c>
      <c r="C388" s="583"/>
      <c r="D388" s="583"/>
      <c r="E388" s="270">
        <f>IF('Cumulative Budget Request '!L581='Member C'!$L$1,'Cumulative Budget Request '!E581,0)</f>
        <v>0</v>
      </c>
      <c r="F388" s="270">
        <f>IF('Cumulative Budget Request '!L581='Member C'!$L$1,'Cumulative Budget Request '!F581,0)</f>
        <v>0</v>
      </c>
      <c r="G388" s="270">
        <f>IF('Cumulative Budget Request '!L581='Member C'!$L$1,'Cumulative Budget Request '!G581,0)</f>
        <v>0</v>
      </c>
      <c r="H388" s="270">
        <f>IF('Cumulative Budget Request '!L581='Member C'!$L$1,'Cumulative Budget Request '!H581,0)</f>
        <v>0</v>
      </c>
      <c r="I388" s="270">
        <f>IF('Cumulative Budget Request '!L581='Member C'!$L$1,'Cumulative Budget Request '!I581,0)</f>
        <v>0</v>
      </c>
      <c r="J388" s="363">
        <f t="shared" si="94"/>
        <v>0</v>
      </c>
      <c r="K388" s="21"/>
      <c r="L388" s="17"/>
      <c r="M388" s="21"/>
      <c r="N388" s="21"/>
      <c r="O388" s="21"/>
      <c r="P388" s="21"/>
    </row>
    <row r="389" spans="2:16">
      <c r="B389" s="582">
        <f t="shared" si="93"/>
        <v>0</v>
      </c>
      <c r="C389" s="583"/>
      <c r="D389" s="583"/>
      <c r="E389" s="270">
        <f>IF('Cumulative Budget Request '!L582='Member C'!$L$1,'Cumulative Budget Request '!E582,0)</f>
        <v>0</v>
      </c>
      <c r="F389" s="270">
        <f>IF('Cumulative Budget Request '!L582='Member C'!$L$1,'Cumulative Budget Request '!F582,0)</f>
        <v>0</v>
      </c>
      <c r="G389" s="270">
        <f>IF('Cumulative Budget Request '!L582='Member C'!$L$1,'Cumulative Budget Request '!G582,0)</f>
        <v>0</v>
      </c>
      <c r="H389" s="270">
        <f>IF('Cumulative Budget Request '!L582='Member C'!$L$1,'Cumulative Budget Request '!H582,0)</f>
        <v>0</v>
      </c>
      <c r="I389" s="270">
        <f>IF('Cumulative Budget Request '!L582='Member C'!$L$1,'Cumulative Budget Request '!I582,0)</f>
        <v>0</v>
      </c>
      <c r="J389" s="363">
        <f t="shared" si="94"/>
        <v>0</v>
      </c>
      <c r="K389" s="21"/>
      <c r="L389" s="17"/>
      <c r="M389" s="21"/>
      <c r="N389" s="21"/>
      <c r="O389" s="21"/>
      <c r="P389" s="21"/>
    </row>
    <row r="390" spans="2:16" hidden="1">
      <c r="B390" s="582">
        <f t="shared" si="93"/>
        <v>0</v>
      </c>
      <c r="C390" s="583"/>
      <c r="D390" s="583"/>
      <c r="E390" s="270">
        <f>IF('Cumulative Budget Request '!L583='Member C'!$L$1,'Cumulative Budget Request '!E583,0)</f>
        <v>0</v>
      </c>
      <c r="F390" s="270">
        <f>IF('Cumulative Budget Request '!L583='Member C'!$L$1,'Cumulative Budget Request '!F583,0)</f>
        <v>0</v>
      </c>
      <c r="G390" s="270">
        <f>IF('Cumulative Budget Request '!L583='Member C'!$L$1,'Cumulative Budget Request '!G583,0)</f>
        <v>0</v>
      </c>
      <c r="H390" s="270">
        <f>IF('Cumulative Budget Request '!L583='Member C'!$L$1,'Cumulative Budget Request '!H583,0)</f>
        <v>0</v>
      </c>
      <c r="I390" s="270">
        <f>IF('Cumulative Budget Request '!L583='Member C'!$L$1,'Cumulative Budget Request '!I583,0)</f>
        <v>0</v>
      </c>
      <c r="J390" s="363">
        <f t="shared" si="94"/>
        <v>0</v>
      </c>
      <c r="K390" s="21"/>
      <c r="L390" s="17"/>
      <c r="M390" s="21"/>
      <c r="N390" s="21"/>
      <c r="O390" s="21"/>
      <c r="P390" s="21"/>
    </row>
    <row r="391" spans="2:16" hidden="1">
      <c r="B391" s="582">
        <f t="shared" si="93"/>
        <v>0</v>
      </c>
      <c r="C391" s="583"/>
      <c r="D391" s="583"/>
      <c r="E391" s="270">
        <f>IF('Cumulative Budget Request '!L584='Member C'!$L$1,'Cumulative Budget Request '!E584,0)</f>
        <v>0</v>
      </c>
      <c r="F391" s="270">
        <f>IF('Cumulative Budget Request '!L584='Member C'!$L$1,'Cumulative Budget Request '!F584,0)</f>
        <v>0</v>
      </c>
      <c r="G391" s="270">
        <f>IF('Cumulative Budget Request '!L584='Member C'!$L$1,'Cumulative Budget Request '!G584,0)</f>
        <v>0</v>
      </c>
      <c r="H391" s="270">
        <f>IF('Cumulative Budget Request '!L584='Member C'!$L$1,'Cumulative Budget Request '!H584,0)</f>
        <v>0</v>
      </c>
      <c r="I391" s="270">
        <f>IF('Cumulative Budget Request '!L584='Member C'!$L$1,'Cumulative Budget Request '!I584,0)</f>
        <v>0</v>
      </c>
      <c r="J391" s="363">
        <f t="shared" si="94"/>
        <v>0</v>
      </c>
      <c r="K391" s="21"/>
      <c r="L391" s="17"/>
      <c r="M391" s="21"/>
      <c r="N391" s="21"/>
      <c r="O391" s="21"/>
      <c r="P391" s="21"/>
    </row>
    <row r="392" spans="2:16" hidden="1">
      <c r="B392" s="582">
        <f t="shared" si="93"/>
        <v>0</v>
      </c>
      <c r="C392" s="583"/>
      <c r="D392" s="583"/>
      <c r="E392" s="270">
        <f>IF('Cumulative Budget Request '!L585='Member C'!$L$1,'Cumulative Budget Request '!E585,0)</f>
        <v>0</v>
      </c>
      <c r="F392" s="270">
        <f>IF('Cumulative Budget Request '!L585='Member C'!$L$1,'Cumulative Budget Request '!F585,0)</f>
        <v>0</v>
      </c>
      <c r="G392" s="270">
        <f>IF('Cumulative Budget Request '!L585='Member C'!$L$1,'Cumulative Budget Request '!G585,0)</f>
        <v>0</v>
      </c>
      <c r="H392" s="270">
        <f>IF('Cumulative Budget Request '!L585='Member C'!$L$1,'Cumulative Budget Request '!H585,0)</f>
        <v>0</v>
      </c>
      <c r="I392" s="270">
        <f>IF('Cumulative Budget Request '!L585='Member C'!$L$1,'Cumulative Budget Request '!I585,0)</f>
        <v>0</v>
      </c>
      <c r="J392" s="363">
        <f t="shared" si="94"/>
        <v>0</v>
      </c>
      <c r="K392" s="21"/>
      <c r="L392" s="17"/>
      <c r="M392" s="21"/>
      <c r="N392" s="21"/>
      <c r="O392" s="21"/>
      <c r="P392" s="21"/>
    </row>
    <row r="393" spans="2:16" hidden="1">
      <c r="B393" s="582">
        <f t="shared" si="93"/>
        <v>0</v>
      </c>
      <c r="C393" s="583"/>
      <c r="D393" s="583"/>
      <c r="E393" s="270">
        <f>IF('Cumulative Budget Request '!L586='Member C'!$L$1,'Cumulative Budget Request '!E586,0)</f>
        <v>0</v>
      </c>
      <c r="F393" s="270">
        <f>IF('Cumulative Budget Request '!L586='Member C'!$L$1,'Cumulative Budget Request '!F586,0)</f>
        <v>0</v>
      </c>
      <c r="G393" s="270">
        <f>IF('Cumulative Budget Request '!L586='Member C'!$L$1,'Cumulative Budget Request '!G586,0)</f>
        <v>0</v>
      </c>
      <c r="H393" s="270">
        <f>IF('Cumulative Budget Request '!L586='Member C'!$L$1,'Cumulative Budget Request '!H586,0)</f>
        <v>0</v>
      </c>
      <c r="I393" s="270">
        <f>IF('Cumulative Budget Request '!L586='Member C'!$L$1,'Cumulative Budget Request '!I586,0)</f>
        <v>0</v>
      </c>
      <c r="J393" s="363">
        <f t="shared" si="94"/>
        <v>0</v>
      </c>
      <c r="K393" s="21"/>
      <c r="L393" s="17"/>
      <c r="M393" s="21"/>
      <c r="N393" s="21"/>
      <c r="O393" s="21"/>
      <c r="P393" s="21"/>
    </row>
    <row r="394" spans="2:16" hidden="1">
      <c r="B394" s="582">
        <f t="shared" si="93"/>
        <v>0</v>
      </c>
      <c r="C394" s="583"/>
      <c r="D394" s="583"/>
      <c r="E394" s="270">
        <f>IF('Cumulative Budget Request '!L587='Member C'!$L$1,'Cumulative Budget Request '!E587,0)</f>
        <v>0</v>
      </c>
      <c r="F394" s="270">
        <f>IF('Cumulative Budget Request '!L587='Member C'!$L$1,'Cumulative Budget Request '!F587,0)</f>
        <v>0</v>
      </c>
      <c r="G394" s="270">
        <f>IF('Cumulative Budget Request '!L587='Member C'!$L$1,'Cumulative Budget Request '!G587,0)</f>
        <v>0</v>
      </c>
      <c r="H394" s="270">
        <f>IF('Cumulative Budget Request '!L587='Member C'!$L$1,'Cumulative Budget Request '!H587,0)</f>
        <v>0</v>
      </c>
      <c r="I394" s="270">
        <f>IF('Cumulative Budget Request '!L587='Member C'!$L$1,'Cumulative Budget Request '!I587,0)</f>
        <v>0</v>
      </c>
      <c r="J394" s="363">
        <f t="shared" si="94"/>
        <v>0</v>
      </c>
      <c r="K394" s="21"/>
      <c r="L394" s="17"/>
      <c r="M394" s="21"/>
      <c r="N394" s="21"/>
      <c r="O394" s="21"/>
      <c r="P394" s="21"/>
    </row>
    <row r="395" spans="2:16" hidden="1">
      <c r="B395" s="582">
        <f t="shared" si="93"/>
        <v>0</v>
      </c>
      <c r="C395" s="583"/>
      <c r="D395" s="583"/>
      <c r="E395" s="270">
        <f>IF('Cumulative Budget Request '!L588='Member C'!$L$1,'Cumulative Budget Request '!E588,0)</f>
        <v>0</v>
      </c>
      <c r="F395" s="270">
        <f>IF('Cumulative Budget Request '!L588='Member C'!$L$1,'Cumulative Budget Request '!F588,0)</f>
        <v>0</v>
      </c>
      <c r="G395" s="270">
        <f>IF('Cumulative Budget Request '!L588='Member C'!$L$1,'Cumulative Budget Request '!G588,0)</f>
        <v>0</v>
      </c>
      <c r="H395" s="270">
        <f>IF('Cumulative Budget Request '!L588='Member C'!$L$1,'Cumulative Budget Request '!H588,0)</f>
        <v>0</v>
      </c>
      <c r="I395" s="270">
        <f>IF('Cumulative Budget Request '!L588='Member C'!$L$1,'Cumulative Budget Request '!I588,0)</f>
        <v>0</v>
      </c>
      <c r="J395" s="363">
        <f t="shared" si="94"/>
        <v>0</v>
      </c>
      <c r="K395" s="21"/>
      <c r="L395" s="17"/>
      <c r="M395" s="21"/>
      <c r="N395" s="21"/>
      <c r="O395" s="21"/>
      <c r="P395" s="21"/>
    </row>
    <row r="396" spans="2:16" hidden="1">
      <c r="B396" s="582">
        <f t="shared" si="93"/>
        <v>0</v>
      </c>
      <c r="C396" s="583"/>
      <c r="D396" s="583"/>
      <c r="E396" s="270">
        <f>IF('Cumulative Budget Request '!L589='Member C'!$L$1,'Cumulative Budget Request '!E589,0)</f>
        <v>0</v>
      </c>
      <c r="F396" s="270">
        <f>IF('Cumulative Budget Request '!L589='Member C'!$L$1,'Cumulative Budget Request '!F589,0)</f>
        <v>0</v>
      </c>
      <c r="G396" s="270">
        <f>IF('Cumulative Budget Request '!L589='Member C'!$L$1,'Cumulative Budget Request '!G589,0)</f>
        <v>0</v>
      </c>
      <c r="H396" s="270">
        <f>IF('Cumulative Budget Request '!L589='Member C'!$L$1,'Cumulative Budget Request '!H589,0)</f>
        <v>0</v>
      </c>
      <c r="I396" s="270">
        <f>IF('Cumulative Budget Request '!L589='Member C'!$L$1,'Cumulative Budget Request '!I589,0)</f>
        <v>0</v>
      </c>
      <c r="J396" s="363">
        <f t="shared" si="94"/>
        <v>0</v>
      </c>
      <c r="K396" s="21"/>
      <c r="L396" s="17"/>
      <c r="M396" s="21"/>
      <c r="N396" s="21"/>
      <c r="O396" s="21"/>
      <c r="P396" s="21"/>
    </row>
    <row r="397" spans="2:16" hidden="1">
      <c r="B397" s="582">
        <f t="shared" si="93"/>
        <v>0</v>
      </c>
      <c r="C397" s="583"/>
      <c r="D397" s="583"/>
      <c r="E397" s="270">
        <f>IF('Cumulative Budget Request '!L590='Member C'!$L$1,'Cumulative Budget Request '!E590,0)</f>
        <v>0</v>
      </c>
      <c r="F397" s="270">
        <f>IF('Cumulative Budget Request '!L590='Member C'!$L$1,'Cumulative Budget Request '!F590,0)</f>
        <v>0</v>
      </c>
      <c r="G397" s="270">
        <f>IF('Cumulative Budget Request '!L590='Member C'!$L$1,'Cumulative Budget Request '!G590,0)</f>
        <v>0</v>
      </c>
      <c r="H397" s="270">
        <f>IF('Cumulative Budget Request '!L590='Member C'!$L$1,'Cumulative Budget Request '!H590,0)</f>
        <v>0</v>
      </c>
      <c r="I397" s="270">
        <f>IF('Cumulative Budget Request '!L590='Member C'!$L$1,'Cumulative Budget Request '!I590,0)</f>
        <v>0</v>
      </c>
      <c r="J397" s="363">
        <f t="shared" si="94"/>
        <v>0</v>
      </c>
      <c r="K397" s="21"/>
      <c r="L397" s="17"/>
      <c r="M397" s="21"/>
      <c r="N397" s="21"/>
      <c r="O397" s="21"/>
      <c r="P397" s="21"/>
    </row>
    <row r="398" spans="2:16" hidden="1">
      <c r="B398" s="582">
        <f t="shared" si="93"/>
        <v>0</v>
      </c>
      <c r="C398" s="583"/>
      <c r="D398" s="583"/>
      <c r="E398" s="270">
        <f>IF('Cumulative Budget Request '!L591='Member C'!$L$1,'Cumulative Budget Request '!E591,0)</f>
        <v>0</v>
      </c>
      <c r="F398" s="270">
        <f>IF('Cumulative Budget Request '!L591='Member C'!$L$1,'Cumulative Budget Request '!F591,0)</f>
        <v>0</v>
      </c>
      <c r="G398" s="270">
        <f>IF('Cumulative Budget Request '!L591='Member C'!$L$1,'Cumulative Budget Request '!G591,0)</f>
        <v>0</v>
      </c>
      <c r="H398" s="270">
        <f>IF('Cumulative Budget Request '!L591='Member C'!$L$1,'Cumulative Budget Request '!H591,0)</f>
        <v>0</v>
      </c>
      <c r="I398" s="270">
        <f>IF('Cumulative Budget Request '!L591='Member C'!$L$1,'Cumulative Budget Request '!I591,0)</f>
        <v>0</v>
      </c>
      <c r="J398" s="363">
        <f t="shared" si="94"/>
        <v>0</v>
      </c>
      <c r="K398" s="21"/>
      <c r="L398" s="17"/>
      <c r="M398" s="21"/>
      <c r="N398" s="21"/>
      <c r="O398" s="21"/>
      <c r="P398" s="21"/>
    </row>
    <row r="399" spans="2:16" hidden="1">
      <c r="B399" s="582">
        <f t="shared" si="93"/>
        <v>0</v>
      </c>
      <c r="C399" s="583"/>
      <c r="D399" s="583"/>
      <c r="E399" s="270">
        <f>IF('Cumulative Budget Request '!L592='Member C'!$L$1,'Cumulative Budget Request '!E592,0)</f>
        <v>0</v>
      </c>
      <c r="F399" s="270">
        <f>IF('Cumulative Budget Request '!L592='Member C'!$L$1,'Cumulative Budget Request '!F592,0)</f>
        <v>0</v>
      </c>
      <c r="G399" s="270">
        <f>IF('Cumulative Budget Request '!L592='Member C'!$L$1,'Cumulative Budget Request '!G592,0)</f>
        <v>0</v>
      </c>
      <c r="H399" s="270">
        <f>IF('Cumulative Budget Request '!L592='Member C'!$L$1,'Cumulative Budget Request '!H592,0)</f>
        <v>0</v>
      </c>
      <c r="I399" s="270">
        <f>IF('Cumulative Budget Request '!L592='Member C'!$L$1,'Cumulative Budget Request '!I592,0)</f>
        <v>0</v>
      </c>
      <c r="J399" s="363">
        <f t="shared" si="94"/>
        <v>0</v>
      </c>
      <c r="K399" s="21"/>
      <c r="L399" s="17"/>
      <c r="M399" s="21"/>
      <c r="N399" s="21"/>
      <c r="O399" s="21"/>
      <c r="P399" s="21"/>
    </row>
    <row r="400" spans="2:16" hidden="1">
      <c r="B400" s="582">
        <f t="shared" si="93"/>
        <v>0</v>
      </c>
      <c r="C400" s="583"/>
      <c r="D400" s="583"/>
      <c r="E400" s="270">
        <f>IF('Cumulative Budget Request '!L593='Member C'!$L$1,'Cumulative Budget Request '!E593,0)</f>
        <v>0</v>
      </c>
      <c r="F400" s="270">
        <f>IF('Cumulative Budget Request '!L593='Member C'!$L$1,'Cumulative Budget Request '!F593,0)</f>
        <v>0</v>
      </c>
      <c r="G400" s="270">
        <f>IF('Cumulative Budget Request '!L593='Member C'!$L$1,'Cumulative Budget Request '!G593,0)</f>
        <v>0</v>
      </c>
      <c r="H400" s="270">
        <f>IF('Cumulative Budget Request '!L593='Member C'!$L$1,'Cumulative Budget Request '!H593,0)</f>
        <v>0</v>
      </c>
      <c r="I400" s="270">
        <f>IF('Cumulative Budget Request '!L593='Member C'!$L$1,'Cumulative Budget Request '!I593,0)</f>
        <v>0</v>
      </c>
      <c r="J400" s="363">
        <f t="shared" si="94"/>
        <v>0</v>
      </c>
      <c r="K400" s="21"/>
      <c r="L400" s="17"/>
      <c r="M400" s="21"/>
      <c r="N400" s="21"/>
      <c r="O400" s="21"/>
      <c r="P400" s="21"/>
    </row>
    <row r="401" spans="2:16" hidden="1">
      <c r="B401" s="582">
        <f t="shared" si="93"/>
        <v>0</v>
      </c>
      <c r="C401" s="583"/>
      <c r="D401" s="583"/>
      <c r="E401" s="270">
        <f>IF('Cumulative Budget Request '!L594='Member C'!$L$1,'Cumulative Budget Request '!E594,0)</f>
        <v>0</v>
      </c>
      <c r="F401" s="270">
        <f>IF('Cumulative Budget Request '!L594='Member C'!$L$1,'Cumulative Budget Request '!F594,0)</f>
        <v>0</v>
      </c>
      <c r="G401" s="270">
        <f>IF('Cumulative Budget Request '!L594='Member C'!$L$1,'Cumulative Budget Request '!G594,0)</f>
        <v>0</v>
      </c>
      <c r="H401" s="270">
        <f>IF('Cumulative Budget Request '!L594='Member C'!$L$1,'Cumulative Budget Request '!H594,0)</f>
        <v>0</v>
      </c>
      <c r="I401" s="270">
        <f>IF('Cumulative Budget Request '!L594='Member C'!$L$1,'Cumulative Budget Request '!I594,0)</f>
        <v>0</v>
      </c>
      <c r="J401" s="363">
        <f t="shared" si="94"/>
        <v>0</v>
      </c>
      <c r="K401" s="21"/>
      <c r="L401" s="17"/>
      <c r="M401" s="21"/>
      <c r="N401" s="21"/>
      <c r="O401" s="21"/>
      <c r="P401" s="21"/>
    </row>
    <row r="402" spans="2:16" hidden="1">
      <c r="B402" s="582">
        <f t="shared" si="93"/>
        <v>0</v>
      </c>
      <c r="C402" s="583"/>
      <c r="D402" s="583"/>
      <c r="E402" s="270">
        <f>IF('Cumulative Budget Request '!L595='Member C'!$L$1,'Cumulative Budget Request '!E595,0)</f>
        <v>0</v>
      </c>
      <c r="F402" s="270">
        <f>IF('Cumulative Budget Request '!L595='Member C'!$L$1,'Cumulative Budget Request '!F595,0)</f>
        <v>0</v>
      </c>
      <c r="G402" s="270">
        <f>IF('Cumulative Budget Request '!L595='Member C'!$L$1,'Cumulative Budget Request '!G595,0)</f>
        <v>0</v>
      </c>
      <c r="H402" s="270">
        <f>IF('Cumulative Budget Request '!L595='Member C'!$L$1,'Cumulative Budget Request '!H595,0)</f>
        <v>0</v>
      </c>
      <c r="I402" s="270">
        <f>IF('Cumulative Budget Request '!L595='Member C'!$L$1,'Cumulative Budget Request '!I595,0)</f>
        <v>0</v>
      </c>
      <c r="J402" s="363">
        <f t="shared" si="94"/>
        <v>0</v>
      </c>
      <c r="K402" s="21"/>
      <c r="L402" s="17"/>
      <c r="M402" s="21"/>
      <c r="N402" s="21"/>
      <c r="O402" s="21"/>
      <c r="P402" s="21"/>
    </row>
    <row r="403" spans="2:16" hidden="1">
      <c r="B403" s="582">
        <f t="shared" si="93"/>
        <v>0</v>
      </c>
      <c r="C403" s="583"/>
      <c r="D403" s="583"/>
      <c r="E403" s="270">
        <f>IF('Cumulative Budget Request '!L596='Member C'!$L$1,'Cumulative Budget Request '!E596,0)</f>
        <v>0</v>
      </c>
      <c r="F403" s="270">
        <f>IF('Cumulative Budget Request '!L596='Member C'!$L$1,'Cumulative Budget Request '!F596,0)</f>
        <v>0</v>
      </c>
      <c r="G403" s="270">
        <f>IF('Cumulative Budget Request '!L596='Member C'!$L$1,'Cumulative Budget Request '!G596,0)</f>
        <v>0</v>
      </c>
      <c r="H403" s="270">
        <f>IF('Cumulative Budget Request '!L596='Member C'!$L$1,'Cumulative Budget Request '!H596,0)</f>
        <v>0</v>
      </c>
      <c r="I403" s="270">
        <f>IF('Cumulative Budget Request '!L596='Member C'!$L$1,'Cumulative Budget Request '!I596,0)</f>
        <v>0</v>
      </c>
      <c r="J403" s="363">
        <f t="shared" si="94"/>
        <v>0</v>
      </c>
      <c r="K403" s="21"/>
      <c r="L403" s="17"/>
      <c r="M403" s="21"/>
      <c r="N403" s="21"/>
      <c r="O403" s="21"/>
      <c r="P403" s="21"/>
    </row>
    <row r="404" spans="2:16" hidden="1">
      <c r="B404" s="582">
        <f t="shared" si="93"/>
        <v>0</v>
      </c>
      <c r="C404" s="583"/>
      <c r="D404" s="583"/>
      <c r="E404" s="270">
        <f>IF('Cumulative Budget Request '!L597='Member C'!$L$1,'Cumulative Budget Request '!E597,0)</f>
        <v>0</v>
      </c>
      <c r="F404" s="270">
        <f>IF('Cumulative Budget Request '!L597='Member C'!$L$1,'Cumulative Budget Request '!F597,0)</f>
        <v>0</v>
      </c>
      <c r="G404" s="270">
        <f>IF('Cumulative Budget Request '!L597='Member C'!$L$1,'Cumulative Budget Request '!G597,0)</f>
        <v>0</v>
      </c>
      <c r="H404" s="270">
        <f>IF('Cumulative Budget Request '!L597='Member C'!$L$1,'Cumulative Budget Request '!H597,0)</f>
        <v>0</v>
      </c>
      <c r="I404" s="270">
        <f>IF('Cumulative Budget Request '!L597='Member C'!$L$1,'Cumulative Budget Request '!I597,0)</f>
        <v>0</v>
      </c>
      <c r="J404" s="363">
        <f t="shared" si="94"/>
        <v>0</v>
      </c>
      <c r="K404" s="21"/>
      <c r="L404" s="17"/>
      <c r="M404" s="21"/>
      <c r="N404" s="21"/>
      <c r="O404" s="21"/>
      <c r="P404" s="21"/>
    </row>
    <row r="405" spans="2:16" hidden="1">
      <c r="B405" s="582">
        <f t="shared" si="93"/>
        <v>0</v>
      </c>
      <c r="C405" s="583"/>
      <c r="D405" s="583"/>
      <c r="E405" s="270">
        <f>IF('Cumulative Budget Request '!L598='Member C'!$L$1,'Cumulative Budget Request '!E598,0)</f>
        <v>0</v>
      </c>
      <c r="F405" s="270">
        <f>IF('Cumulative Budget Request '!L598='Member C'!$L$1,'Cumulative Budget Request '!F598,0)</f>
        <v>0</v>
      </c>
      <c r="G405" s="270">
        <f>IF('Cumulative Budget Request '!L598='Member C'!$L$1,'Cumulative Budget Request '!G598,0)</f>
        <v>0</v>
      </c>
      <c r="H405" s="270">
        <f>IF('Cumulative Budget Request '!L598='Member C'!$L$1,'Cumulative Budget Request '!H598,0)</f>
        <v>0</v>
      </c>
      <c r="I405" s="270">
        <f>IF('Cumulative Budget Request '!L598='Member C'!$L$1,'Cumulative Budget Request '!I598,0)</f>
        <v>0</v>
      </c>
      <c r="J405" s="363">
        <f t="shared" si="94"/>
        <v>0</v>
      </c>
    </row>
    <row r="406" spans="2:16" ht="12.9" hidden="1" customHeight="1">
      <c r="B406" s="640">
        <f t="shared" si="93"/>
        <v>0</v>
      </c>
      <c r="C406" s="641"/>
      <c r="D406" s="641"/>
      <c r="E406" s="270">
        <f>IF('Cumulative Budget Request '!L599='Member C'!$L$1,'Cumulative Budget Request '!E599,0)</f>
        <v>0</v>
      </c>
      <c r="F406" s="270">
        <f>IF('Cumulative Budget Request '!L599='Member C'!$L$1,'Cumulative Budget Request '!F599,0)</f>
        <v>0</v>
      </c>
      <c r="G406" s="270">
        <f>IF('Cumulative Budget Request '!L599='Member C'!$L$1,'Cumulative Budget Request '!G599,0)</f>
        <v>0</v>
      </c>
      <c r="H406" s="270">
        <f>IF('Cumulative Budget Request '!L599='Member C'!$L$1,'Cumulative Budget Request '!H599,0)</f>
        <v>0</v>
      </c>
      <c r="I406" s="270">
        <f>IF('Cumulative Budget Request '!L599='Member C'!$L$1,'Cumulative Budget Request '!I599,0)</f>
        <v>0</v>
      </c>
      <c r="J406" s="364">
        <f t="shared" si="94"/>
        <v>0</v>
      </c>
    </row>
    <row r="407" spans="2:16" ht="13.8" thickBot="1">
      <c r="B407" s="584" t="str">
        <f t="shared" si="93"/>
        <v>TOTAL</v>
      </c>
      <c r="C407" s="585"/>
      <c r="D407" s="585"/>
      <c r="E407" s="366">
        <f>SUM(E387:E406)</f>
        <v>0</v>
      </c>
      <c r="F407" s="366">
        <f t="shared" ref="F407:I407" si="95">SUM(F387:F406)</f>
        <v>0</v>
      </c>
      <c r="G407" s="366">
        <f t="shared" si="95"/>
        <v>0</v>
      </c>
      <c r="H407" s="366">
        <f t="shared" si="95"/>
        <v>0</v>
      </c>
      <c r="I407" s="366">
        <f t="shared" si="95"/>
        <v>0</v>
      </c>
      <c r="J407" s="365">
        <f>SUM(J387:J406)</f>
        <v>0</v>
      </c>
    </row>
    <row r="408" spans="2:16" ht="13.8" thickBot="1">
      <c r="E408" s="21"/>
      <c r="F408" s="17"/>
      <c r="G408" s="21"/>
      <c r="H408" s="21"/>
      <c r="I408" s="21"/>
      <c r="J408" s="21"/>
    </row>
    <row r="409" spans="2:16">
      <c r="B409" s="586" t="s">
        <v>129</v>
      </c>
      <c r="C409" s="587"/>
      <c r="D409" s="587"/>
      <c r="E409" s="587"/>
      <c r="F409" s="587"/>
      <c r="G409" s="587"/>
      <c r="H409" s="587"/>
      <c r="I409" s="587"/>
      <c r="J409" s="588"/>
    </row>
    <row r="410" spans="2:16">
      <c r="B410" s="589" t="s">
        <v>130</v>
      </c>
      <c r="C410" s="590"/>
      <c r="D410" s="590"/>
      <c r="E410" s="233" t="s">
        <v>31</v>
      </c>
      <c r="F410" s="233" t="s">
        <v>32</v>
      </c>
      <c r="G410" s="246" t="s">
        <v>33</v>
      </c>
      <c r="H410" s="246" t="s">
        <v>34</v>
      </c>
      <c r="I410" s="246" t="s">
        <v>35</v>
      </c>
      <c r="J410" s="234" t="s">
        <v>1</v>
      </c>
    </row>
    <row r="411" spans="2:16">
      <c r="B411" s="638">
        <f t="shared" ref="B411:B431" si="96">B387</f>
        <v>0</v>
      </c>
      <c r="C411" s="639"/>
      <c r="D411" s="639"/>
      <c r="E411" s="270">
        <f>IF('Cumulative Budget Request '!L604='Member C'!$L$1,'Cumulative Budget Request '!E604,0)</f>
        <v>0</v>
      </c>
      <c r="F411" s="270">
        <f>IF('Cumulative Budget Request '!L604='Member C'!$L$1,'Cumulative Budget Request '!F604,0)</f>
        <v>0</v>
      </c>
      <c r="G411" s="270">
        <f>IF('Cumulative Budget Request '!L604='Member C'!$L$1,'Cumulative Budget Request '!G604,0)</f>
        <v>0</v>
      </c>
      <c r="H411" s="270">
        <f>IF('Cumulative Budget Request '!L604='Member C'!$L$1,'Cumulative Budget Request '!H604,0)</f>
        <v>0</v>
      </c>
      <c r="I411" s="270">
        <f>IF('Cumulative Budget Request '!L604='Member C'!$L$1,'Cumulative Budget Request '!I604,0)</f>
        <v>0</v>
      </c>
      <c r="J411" s="363">
        <f t="shared" ref="J411:J430" si="97">SUM(E411:I411)</f>
        <v>0</v>
      </c>
    </row>
    <row r="412" spans="2:16">
      <c r="B412" s="582">
        <f t="shared" si="96"/>
        <v>0</v>
      </c>
      <c r="C412" s="583"/>
      <c r="D412" s="583"/>
      <c r="E412" s="270">
        <f>IF('Cumulative Budget Request '!L605='Member C'!$L$1,'Cumulative Budget Request '!E605,0)</f>
        <v>0</v>
      </c>
      <c r="F412" s="270">
        <f>IF('Cumulative Budget Request '!L605='Member C'!$L$1,'Cumulative Budget Request '!F605,0)</f>
        <v>0</v>
      </c>
      <c r="G412" s="270">
        <f>IF('Cumulative Budget Request '!L605='Member C'!$L$1,'Cumulative Budget Request '!G605,0)</f>
        <v>0</v>
      </c>
      <c r="H412" s="270">
        <f>IF('Cumulative Budget Request '!L605='Member C'!$L$1,'Cumulative Budget Request '!H605,0)</f>
        <v>0</v>
      </c>
      <c r="I412" s="270">
        <f>IF('Cumulative Budget Request '!L605='Member C'!$L$1,'Cumulative Budget Request '!I605,0)</f>
        <v>0</v>
      </c>
      <c r="J412" s="363">
        <f t="shared" si="97"/>
        <v>0</v>
      </c>
    </row>
    <row r="413" spans="2:16">
      <c r="B413" s="582">
        <f t="shared" si="96"/>
        <v>0</v>
      </c>
      <c r="C413" s="583"/>
      <c r="D413" s="583"/>
      <c r="E413" s="270">
        <f>IF('Cumulative Budget Request '!L606='Member C'!$L$1,'Cumulative Budget Request '!E606,0)</f>
        <v>0</v>
      </c>
      <c r="F413" s="270">
        <f>IF('Cumulative Budget Request '!L606='Member C'!$L$1,'Cumulative Budget Request '!F606,0)</f>
        <v>0</v>
      </c>
      <c r="G413" s="270">
        <f>IF('Cumulative Budget Request '!L606='Member C'!$L$1,'Cumulative Budget Request '!G606,0)</f>
        <v>0</v>
      </c>
      <c r="H413" s="270">
        <f>IF('Cumulative Budget Request '!L606='Member C'!$L$1,'Cumulative Budget Request '!H606,0)</f>
        <v>0</v>
      </c>
      <c r="I413" s="270">
        <f>IF('Cumulative Budget Request '!L606='Member C'!$L$1,'Cumulative Budget Request '!I606,0)</f>
        <v>0</v>
      </c>
      <c r="J413" s="363">
        <f t="shared" si="97"/>
        <v>0</v>
      </c>
    </row>
    <row r="414" spans="2:16" hidden="1">
      <c r="B414" s="582">
        <f t="shared" si="96"/>
        <v>0</v>
      </c>
      <c r="C414" s="583"/>
      <c r="D414" s="583"/>
      <c r="E414" s="270">
        <f>IF('Cumulative Budget Request '!L607='Member C'!$L$1,'Cumulative Budget Request '!E607,0)</f>
        <v>0</v>
      </c>
      <c r="F414" s="270">
        <f>IF('Cumulative Budget Request '!L607='Member C'!$L$1,'Cumulative Budget Request '!F607,0)</f>
        <v>0</v>
      </c>
      <c r="G414" s="270">
        <f>IF('Cumulative Budget Request '!L607='Member C'!$L$1,'Cumulative Budget Request '!G607,0)</f>
        <v>0</v>
      </c>
      <c r="H414" s="270">
        <f>IF('Cumulative Budget Request '!L607='Member C'!$L$1,'Cumulative Budget Request '!H607,0)</f>
        <v>0</v>
      </c>
      <c r="I414" s="270">
        <f>IF('Cumulative Budget Request '!L607='Member C'!$L$1,'Cumulative Budget Request '!I607,0)</f>
        <v>0</v>
      </c>
      <c r="J414" s="363">
        <f t="shared" si="97"/>
        <v>0</v>
      </c>
    </row>
    <row r="415" spans="2:16" hidden="1">
      <c r="B415" s="582">
        <f t="shared" si="96"/>
        <v>0</v>
      </c>
      <c r="C415" s="583"/>
      <c r="D415" s="583"/>
      <c r="E415" s="270">
        <f>IF('Cumulative Budget Request '!L608='Member C'!$L$1,'Cumulative Budget Request '!E608,0)</f>
        <v>0</v>
      </c>
      <c r="F415" s="270">
        <f>IF('Cumulative Budget Request '!L608='Member C'!$L$1,'Cumulative Budget Request '!F608,0)</f>
        <v>0</v>
      </c>
      <c r="G415" s="270">
        <f>IF('Cumulative Budget Request '!L608='Member C'!$L$1,'Cumulative Budget Request '!G608,0)</f>
        <v>0</v>
      </c>
      <c r="H415" s="270">
        <f>IF('Cumulative Budget Request '!L608='Member C'!$L$1,'Cumulative Budget Request '!H608,0)</f>
        <v>0</v>
      </c>
      <c r="I415" s="270">
        <f>IF('Cumulative Budget Request '!L608='Member C'!$L$1,'Cumulative Budget Request '!I608,0)</f>
        <v>0</v>
      </c>
      <c r="J415" s="363">
        <f t="shared" si="97"/>
        <v>0</v>
      </c>
    </row>
    <row r="416" spans="2:16" hidden="1">
      <c r="B416" s="582">
        <f t="shared" si="96"/>
        <v>0</v>
      </c>
      <c r="C416" s="583"/>
      <c r="D416" s="583"/>
      <c r="E416" s="270">
        <f>IF('Cumulative Budget Request '!L609='Member C'!$L$1,'Cumulative Budget Request '!E609,0)</f>
        <v>0</v>
      </c>
      <c r="F416" s="270">
        <f>IF('Cumulative Budget Request '!L609='Member C'!$L$1,'Cumulative Budget Request '!F609,0)</f>
        <v>0</v>
      </c>
      <c r="G416" s="270">
        <f>IF('Cumulative Budget Request '!L609='Member C'!$L$1,'Cumulative Budget Request '!G609,0)</f>
        <v>0</v>
      </c>
      <c r="H416" s="270">
        <f>IF('Cumulative Budget Request '!L609='Member C'!$L$1,'Cumulative Budget Request '!H609,0)</f>
        <v>0</v>
      </c>
      <c r="I416" s="270">
        <f>IF('Cumulative Budget Request '!L609='Member C'!$L$1,'Cumulative Budget Request '!I609,0)</f>
        <v>0</v>
      </c>
      <c r="J416" s="363">
        <f t="shared" si="97"/>
        <v>0</v>
      </c>
    </row>
    <row r="417" spans="2:10" hidden="1">
      <c r="B417" s="582">
        <f t="shared" si="96"/>
        <v>0</v>
      </c>
      <c r="C417" s="583"/>
      <c r="D417" s="583"/>
      <c r="E417" s="270">
        <f>IF('Cumulative Budget Request '!L610='Member C'!$L$1,'Cumulative Budget Request '!E610,0)</f>
        <v>0</v>
      </c>
      <c r="F417" s="270">
        <f>IF('Cumulative Budget Request '!L610='Member C'!$L$1,'Cumulative Budget Request '!F610,0)</f>
        <v>0</v>
      </c>
      <c r="G417" s="270">
        <f>IF('Cumulative Budget Request '!L610='Member C'!$L$1,'Cumulative Budget Request '!G610,0)</f>
        <v>0</v>
      </c>
      <c r="H417" s="270">
        <f>IF('Cumulative Budget Request '!L610='Member C'!$L$1,'Cumulative Budget Request '!H610,0)</f>
        <v>0</v>
      </c>
      <c r="I417" s="270">
        <f>IF('Cumulative Budget Request '!L610='Member C'!$L$1,'Cumulative Budget Request '!I610,0)</f>
        <v>0</v>
      </c>
      <c r="J417" s="363">
        <f t="shared" si="97"/>
        <v>0</v>
      </c>
    </row>
    <row r="418" spans="2:10" hidden="1">
      <c r="B418" s="582">
        <f t="shared" si="96"/>
        <v>0</v>
      </c>
      <c r="C418" s="583"/>
      <c r="D418" s="583"/>
      <c r="E418" s="270">
        <f>IF('Cumulative Budget Request '!L611='Member C'!$L$1,'Cumulative Budget Request '!E611,0)</f>
        <v>0</v>
      </c>
      <c r="F418" s="270">
        <f>IF('Cumulative Budget Request '!L611='Member C'!$L$1,'Cumulative Budget Request '!F611,0)</f>
        <v>0</v>
      </c>
      <c r="G418" s="270">
        <f>IF('Cumulative Budget Request '!L611='Member C'!$L$1,'Cumulative Budget Request '!G611,0)</f>
        <v>0</v>
      </c>
      <c r="H418" s="270">
        <f>IF('Cumulative Budget Request '!L611='Member C'!$L$1,'Cumulative Budget Request '!H611,0)</f>
        <v>0</v>
      </c>
      <c r="I418" s="270">
        <f>IF('Cumulative Budget Request '!L611='Member C'!$L$1,'Cumulative Budget Request '!I611,0)</f>
        <v>0</v>
      </c>
      <c r="J418" s="363">
        <f t="shared" si="97"/>
        <v>0</v>
      </c>
    </row>
    <row r="419" spans="2:10" hidden="1">
      <c r="B419" s="582">
        <f t="shared" si="96"/>
        <v>0</v>
      </c>
      <c r="C419" s="583"/>
      <c r="D419" s="583"/>
      <c r="E419" s="270">
        <f>IF('Cumulative Budget Request '!L612='Member C'!$L$1,'Cumulative Budget Request '!E612,0)</f>
        <v>0</v>
      </c>
      <c r="F419" s="270">
        <f>IF('Cumulative Budget Request '!L612='Member C'!$L$1,'Cumulative Budget Request '!F612,0)</f>
        <v>0</v>
      </c>
      <c r="G419" s="270">
        <f>IF('Cumulative Budget Request '!L612='Member C'!$L$1,'Cumulative Budget Request '!G612,0)</f>
        <v>0</v>
      </c>
      <c r="H419" s="270">
        <f>IF('Cumulative Budget Request '!L612='Member C'!$L$1,'Cumulative Budget Request '!H612,0)</f>
        <v>0</v>
      </c>
      <c r="I419" s="270">
        <f>IF('Cumulative Budget Request '!L612='Member C'!$L$1,'Cumulative Budget Request '!I612,0)</f>
        <v>0</v>
      </c>
      <c r="J419" s="363">
        <f t="shared" si="97"/>
        <v>0</v>
      </c>
    </row>
    <row r="420" spans="2:10" hidden="1">
      <c r="B420" s="582">
        <f t="shared" si="96"/>
        <v>0</v>
      </c>
      <c r="C420" s="583"/>
      <c r="D420" s="583"/>
      <c r="E420" s="270">
        <f>IF('Cumulative Budget Request '!L613='Member C'!$L$1,'Cumulative Budget Request '!E613,0)</f>
        <v>0</v>
      </c>
      <c r="F420" s="270">
        <f>IF('Cumulative Budget Request '!L613='Member C'!$L$1,'Cumulative Budget Request '!F613,0)</f>
        <v>0</v>
      </c>
      <c r="G420" s="270">
        <f>IF('Cumulative Budget Request '!L613='Member C'!$L$1,'Cumulative Budget Request '!G613,0)</f>
        <v>0</v>
      </c>
      <c r="H420" s="270">
        <f>IF('Cumulative Budget Request '!L613='Member C'!$L$1,'Cumulative Budget Request '!H613,0)</f>
        <v>0</v>
      </c>
      <c r="I420" s="270">
        <f>IF('Cumulative Budget Request '!L613='Member C'!$L$1,'Cumulative Budget Request '!I613,0)</f>
        <v>0</v>
      </c>
      <c r="J420" s="363">
        <f t="shared" si="97"/>
        <v>0</v>
      </c>
    </row>
    <row r="421" spans="2:10" hidden="1">
      <c r="B421" s="582">
        <f t="shared" si="96"/>
        <v>0</v>
      </c>
      <c r="C421" s="583"/>
      <c r="D421" s="583"/>
      <c r="E421" s="270">
        <f>IF('Cumulative Budget Request '!L614='Member C'!$L$1,'Cumulative Budget Request '!E614,0)</f>
        <v>0</v>
      </c>
      <c r="F421" s="270">
        <f>IF('Cumulative Budget Request '!L614='Member C'!$L$1,'Cumulative Budget Request '!F614,0)</f>
        <v>0</v>
      </c>
      <c r="G421" s="270">
        <f>IF('Cumulative Budget Request '!L614='Member C'!$L$1,'Cumulative Budget Request '!G614,0)</f>
        <v>0</v>
      </c>
      <c r="H421" s="270">
        <f>IF('Cumulative Budget Request '!L614='Member C'!$L$1,'Cumulative Budget Request '!H614,0)</f>
        <v>0</v>
      </c>
      <c r="I421" s="270">
        <f>IF('Cumulative Budget Request '!L614='Member C'!$L$1,'Cumulative Budget Request '!I614,0)</f>
        <v>0</v>
      </c>
      <c r="J421" s="363">
        <f t="shared" si="97"/>
        <v>0</v>
      </c>
    </row>
    <row r="422" spans="2:10" hidden="1">
      <c r="B422" s="582">
        <f t="shared" si="96"/>
        <v>0</v>
      </c>
      <c r="C422" s="583"/>
      <c r="D422" s="583"/>
      <c r="E422" s="270">
        <f>IF('Cumulative Budget Request '!L615='Member C'!$L$1,'Cumulative Budget Request '!E615,0)</f>
        <v>0</v>
      </c>
      <c r="F422" s="270">
        <f>IF('Cumulative Budget Request '!L615='Member C'!$L$1,'Cumulative Budget Request '!F615,0)</f>
        <v>0</v>
      </c>
      <c r="G422" s="270">
        <f>IF('Cumulative Budget Request '!L615='Member C'!$L$1,'Cumulative Budget Request '!G615,0)</f>
        <v>0</v>
      </c>
      <c r="H422" s="270">
        <f>IF('Cumulative Budget Request '!L615='Member C'!$L$1,'Cumulative Budget Request '!H615,0)</f>
        <v>0</v>
      </c>
      <c r="I422" s="270">
        <f>IF('Cumulative Budget Request '!L615='Member C'!$L$1,'Cumulative Budget Request '!I615,0)</f>
        <v>0</v>
      </c>
      <c r="J422" s="363">
        <f t="shared" si="97"/>
        <v>0</v>
      </c>
    </row>
    <row r="423" spans="2:10" hidden="1">
      <c r="B423" s="582">
        <f t="shared" si="96"/>
        <v>0</v>
      </c>
      <c r="C423" s="583"/>
      <c r="D423" s="583"/>
      <c r="E423" s="270">
        <f>IF('Cumulative Budget Request '!L616='Member C'!$L$1,'Cumulative Budget Request '!E616,0)</f>
        <v>0</v>
      </c>
      <c r="F423" s="270">
        <f>IF('Cumulative Budget Request '!L616='Member C'!$L$1,'Cumulative Budget Request '!F616,0)</f>
        <v>0</v>
      </c>
      <c r="G423" s="270">
        <f>IF('Cumulative Budget Request '!L616='Member C'!$L$1,'Cumulative Budget Request '!G616,0)</f>
        <v>0</v>
      </c>
      <c r="H423" s="270">
        <f>IF('Cumulative Budget Request '!L616='Member C'!$L$1,'Cumulative Budget Request '!H616,0)</f>
        <v>0</v>
      </c>
      <c r="I423" s="270">
        <f>IF('Cumulative Budget Request '!L616='Member C'!$L$1,'Cumulative Budget Request '!I616,0)</f>
        <v>0</v>
      </c>
      <c r="J423" s="363">
        <f t="shared" si="97"/>
        <v>0</v>
      </c>
    </row>
    <row r="424" spans="2:10" hidden="1">
      <c r="B424" s="582">
        <f t="shared" si="96"/>
        <v>0</v>
      </c>
      <c r="C424" s="583"/>
      <c r="D424" s="583"/>
      <c r="E424" s="270">
        <f>IF('Cumulative Budget Request '!L617='Member C'!$L$1,'Cumulative Budget Request '!E617,0)</f>
        <v>0</v>
      </c>
      <c r="F424" s="270">
        <f>IF('Cumulative Budget Request '!L617='Member C'!$L$1,'Cumulative Budget Request '!F617,0)</f>
        <v>0</v>
      </c>
      <c r="G424" s="270">
        <f>IF('Cumulative Budget Request '!L617='Member C'!$L$1,'Cumulative Budget Request '!G617,0)</f>
        <v>0</v>
      </c>
      <c r="H424" s="270">
        <f>IF('Cumulative Budget Request '!L617='Member C'!$L$1,'Cumulative Budget Request '!H617,0)</f>
        <v>0</v>
      </c>
      <c r="I424" s="270">
        <f>IF('Cumulative Budget Request '!L617='Member C'!$L$1,'Cumulative Budget Request '!I617,0)</f>
        <v>0</v>
      </c>
      <c r="J424" s="363">
        <f t="shared" si="97"/>
        <v>0</v>
      </c>
    </row>
    <row r="425" spans="2:10" hidden="1">
      <c r="B425" s="582">
        <f t="shared" si="96"/>
        <v>0</v>
      </c>
      <c r="C425" s="583"/>
      <c r="D425" s="583"/>
      <c r="E425" s="270">
        <f>IF('Cumulative Budget Request '!L618='Member C'!$L$1,'Cumulative Budget Request '!E618,0)</f>
        <v>0</v>
      </c>
      <c r="F425" s="270">
        <f>IF('Cumulative Budget Request '!L618='Member C'!$L$1,'Cumulative Budget Request '!F618,0)</f>
        <v>0</v>
      </c>
      <c r="G425" s="270">
        <f>IF('Cumulative Budget Request '!L618='Member C'!$L$1,'Cumulative Budget Request '!G618,0)</f>
        <v>0</v>
      </c>
      <c r="H425" s="270">
        <f>IF('Cumulative Budget Request '!L618='Member C'!$L$1,'Cumulative Budget Request '!H618,0)</f>
        <v>0</v>
      </c>
      <c r="I425" s="270">
        <f>IF('Cumulative Budget Request '!L618='Member C'!$L$1,'Cumulative Budget Request '!I618,0)</f>
        <v>0</v>
      </c>
      <c r="J425" s="363">
        <f t="shared" si="97"/>
        <v>0</v>
      </c>
    </row>
    <row r="426" spans="2:10" hidden="1">
      <c r="B426" s="582">
        <f t="shared" si="96"/>
        <v>0</v>
      </c>
      <c r="C426" s="583"/>
      <c r="D426" s="583"/>
      <c r="E426" s="270">
        <f>IF('Cumulative Budget Request '!L619='Member C'!$L$1,'Cumulative Budget Request '!E619,0)</f>
        <v>0</v>
      </c>
      <c r="F426" s="270">
        <f>IF('Cumulative Budget Request '!L619='Member C'!$L$1,'Cumulative Budget Request '!F619,0)</f>
        <v>0</v>
      </c>
      <c r="G426" s="270">
        <f>IF('Cumulative Budget Request '!L619='Member C'!$L$1,'Cumulative Budget Request '!G619,0)</f>
        <v>0</v>
      </c>
      <c r="H426" s="270">
        <f>IF('Cumulative Budget Request '!L619='Member C'!$L$1,'Cumulative Budget Request '!H619,0)</f>
        <v>0</v>
      </c>
      <c r="I426" s="270">
        <f>IF('Cumulative Budget Request '!L619='Member C'!$L$1,'Cumulative Budget Request '!I619,0)</f>
        <v>0</v>
      </c>
      <c r="J426" s="363">
        <f t="shared" si="97"/>
        <v>0</v>
      </c>
    </row>
    <row r="427" spans="2:10" hidden="1">
      <c r="B427" s="582">
        <f t="shared" si="96"/>
        <v>0</v>
      </c>
      <c r="C427" s="583"/>
      <c r="D427" s="583"/>
      <c r="E427" s="270">
        <f>IF('Cumulative Budget Request '!L620='Member C'!$L$1,'Cumulative Budget Request '!E620,0)</f>
        <v>0</v>
      </c>
      <c r="F427" s="270">
        <f>IF('Cumulative Budget Request '!L620='Member C'!$L$1,'Cumulative Budget Request '!F620,0)</f>
        <v>0</v>
      </c>
      <c r="G427" s="270">
        <f>IF('Cumulative Budget Request '!L620='Member C'!$L$1,'Cumulative Budget Request '!G620,0)</f>
        <v>0</v>
      </c>
      <c r="H427" s="270">
        <f>IF('Cumulative Budget Request '!L620='Member C'!$L$1,'Cumulative Budget Request '!H620,0)</f>
        <v>0</v>
      </c>
      <c r="I427" s="270">
        <f>IF('Cumulative Budget Request '!L620='Member C'!$L$1,'Cumulative Budget Request '!I620,0)</f>
        <v>0</v>
      </c>
      <c r="J427" s="363">
        <f t="shared" si="97"/>
        <v>0</v>
      </c>
    </row>
    <row r="428" spans="2:10" hidden="1">
      <c r="B428" s="582">
        <f t="shared" si="96"/>
        <v>0</v>
      </c>
      <c r="C428" s="583"/>
      <c r="D428" s="583"/>
      <c r="E428" s="270">
        <f>IF('Cumulative Budget Request '!L621='Member C'!$L$1,'Cumulative Budget Request '!E621,0)</f>
        <v>0</v>
      </c>
      <c r="F428" s="270">
        <f>IF('Cumulative Budget Request '!L621='Member C'!$L$1,'Cumulative Budget Request '!F621,0)</f>
        <v>0</v>
      </c>
      <c r="G428" s="270">
        <f>IF('Cumulative Budget Request '!L621='Member C'!$L$1,'Cumulative Budget Request '!G621,0)</f>
        <v>0</v>
      </c>
      <c r="H428" s="270">
        <f>IF('Cumulative Budget Request '!L621='Member C'!$L$1,'Cumulative Budget Request '!H621,0)</f>
        <v>0</v>
      </c>
      <c r="I428" s="270">
        <f>IF('Cumulative Budget Request '!L621='Member C'!$L$1,'Cumulative Budget Request '!I621,0)</f>
        <v>0</v>
      </c>
      <c r="J428" s="363">
        <f t="shared" si="97"/>
        <v>0</v>
      </c>
    </row>
    <row r="429" spans="2:10" hidden="1">
      <c r="B429" s="582">
        <f t="shared" si="96"/>
        <v>0</v>
      </c>
      <c r="C429" s="583"/>
      <c r="D429" s="583"/>
      <c r="E429" s="270">
        <f>IF('Cumulative Budget Request '!L622='Member C'!$L$1,'Cumulative Budget Request '!E622,0)</f>
        <v>0</v>
      </c>
      <c r="F429" s="270">
        <f>IF('Cumulative Budget Request '!L622='Member C'!$L$1,'Cumulative Budget Request '!F622,0)</f>
        <v>0</v>
      </c>
      <c r="G429" s="270">
        <f>IF('Cumulative Budget Request '!L622='Member C'!$L$1,'Cumulative Budget Request '!G622,0)</f>
        <v>0</v>
      </c>
      <c r="H429" s="270">
        <f>IF('Cumulative Budget Request '!L622='Member C'!$L$1,'Cumulative Budget Request '!H622,0)</f>
        <v>0</v>
      </c>
      <c r="I429" s="270">
        <f>IF('Cumulative Budget Request '!L622='Member C'!$L$1,'Cumulative Budget Request '!I622,0)</f>
        <v>0</v>
      </c>
      <c r="J429" s="363">
        <f t="shared" si="97"/>
        <v>0</v>
      </c>
    </row>
    <row r="430" spans="2:10" hidden="1">
      <c r="B430" s="640">
        <f t="shared" si="96"/>
        <v>0</v>
      </c>
      <c r="C430" s="641"/>
      <c r="D430" s="641"/>
      <c r="E430" s="270">
        <f>IF('Cumulative Budget Request '!L623='Member C'!$L$1,'Cumulative Budget Request '!E623,0)</f>
        <v>0</v>
      </c>
      <c r="F430" s="270">
        <f>IF('Cumulative Budget Request '!L623='Member C'!$L$1,'Cumulative Budget Request '!F623,0)</f>
        <v>0</v>
      </c>
      <c r="G430" s="270">
        <f>IF('Cumulative Budget Request '!L623='Member C'!$L$1,'Cumulative Budget Request '!G623,0)</f>
        <v>0</v>
      </c>
      <c r="H430" s="270">
        <f>IF('Cumulative Budget Request '!L623='Member C'!$L$1,'Cumulative Budget Request '!H623,0)</f>
        <v>0</v>
      </c>
      <c r="I430" s="270">
        <f>IF('Cumulative Budget Request '!L623='Member C'!$L$1,'Cumulative Budget Request '!I623,0)</f>
        <v>0</v>
      </c>
      <c r="J430" s="364">
        <f t="shared" si="97"/>
        <v>0</v>
      </c>
    </row>
    <row r="431" spans="2:10" ht="13.8" thickBot="1">
      <c r="B431" s="584" t="str">
        <f t="shared" si="96"/>
        <v>TOTAL</v>
      </c>
      <c r="C431" s="585"/>
      <c r="D431" s="585"/>
      <c r="E431" s="366">
        <f>SUM(E411:E430)</f>
        <v>0</v>
      </c>
      <c r="F431" s="366">
        <f t="shared" ref="F431:I431" si="98">SUM(F411:F430)</f>
        <v>0</v>
      </c>
      <c r="G431" s="366">
        <f t="shared" si="98"/>
        <v>0</v>
      </c>
      <c r="H431" s="366">
        <f t="shared" si="98"/>
        <v>0</v>
      </c>
      <c r="I431" s="366">
        <f t="shared" si="98"/>
        <v>0</v>
      </c>
      <c r="J431" s="365">
        <f>SUM(J411:J430)</f>
        <v>0</v>
      </c>
    </row>
    <row r="432" spans="2: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row r="543" spans="5:10">
      <c r="E543" s="21"/>
      <c r="F543" s="17"/>
      <c r="G543" s="21"/>
      <c r="H543" s="21"/>
      <c r="I543" s="21"/>
      <c r="J543" s="21"/>
    </row>
    <row r="544" spans="5:10">
      <c r="E544" s="21"/>
      <c r="F544" s="17"/>
      <c r="G544" s="21"/>
      <c r="H544" s="21"/>
      <c r="I544" s="21"/>
      <c r="J544" s="21"/>
    </row>
    <row r="545" spans="5:10">
      <c r="E545" s="21"/>
      <c r="F545" s="17"/>
      <c r="G545" s="21"/>
      <c r="H545" s="21"/>
      <c r="I545" s="21"/>
      <c r="J545" s="21"/>
    </row>
    <row r="546" spans="5:10">
      <c r="E546" s="21"/>
      <c r="F546" s="17"/>
      <c r="G546" s="21"/>
      <c r="H546" s="21"/>
      <c r="I546" s="21"/>
      <c r="J546" s="21"/>
    </row>
    <row r="547" spans="5:10">
      <c r="E547" s="21"/>
      <c r="F547" s="17"/>
      <c r="G547" s="21"/>
      <c r="H547" s="21"/>
      <c r="I547" s="21"/>
      <c r="J547" s="21"/>
    </row>
    <row r="548" spans="5:10">
      <c r="E548" s="21"/>
      <c r="F548" s="17"/>
      <c r="G548" s="21"/>
      <c r="H548" s="21"/>
      <c r="I548" s="21"/>
      <c r="J548" s="21"/>
    </row>
    <row r="549" spans="5:10">
      <c r="E549" s="21"/>
      <c r="F549" s="17"/>
      <c r="G549" s="21"/>
      <c r="H549" s="21"/>
      <c r="I549" s="21"/>
      <c r="J549" s="21"/>
    </row>
    <row r="550" spans="5:10">
      <c r="E550" s="21"/>
      <c r="F550" s="17"/>
      <c r="G550" s="21"/>
      <c r="H550" s="21"/>
      <c r="I550" s="21"/>
      <c r="J550" s="21"/>
    </row>
    <row r="551" spans="5:10">
      <c r="E551" s="21"/>
      <c r="F551" s="17"/>
      <c r="G551" s="21"/>
      <c r="H551" s="21"/>
      <c r="I551" s="21"/>
      <c r="J551" s="21"/>
    </row>
    <row r="552" spans="5:10">
      <c r="E552" s="21"/>
      <c r="F552" s="17"/>
      <c r="G552" s="21"/>
      <c r="H552" s="21"/>
      <c r="I552" s="21"/>
      <c r="J552" s="21"/>
    </row>
    <row r="553" spans="5:10">
      <c r="E553" s="21"/>
      <c r="F553" s="17"/>
      <c r="G553" s="21"/>
      <c r="H553" s="21"/>
      <c r="I553" s="21"/>
      <c r="J553" s="21"/>
    </row>
    <row r="554" spans="5:10">
      <c r="E554" s="21"/>
      <c r="F554" s="17"/>
      <c r="G554" s="21"/>
      <c r="H554" s="21"/>
      <c r="I554" s="21"/>
      <c r="J554" s="21"/>
    </row>
    <row r="555" spans="5:10">
      <c r="E555" s="21"/>
      <c r="F555" s="17"/>
      <c r="G555" s="21"/>
      <c r="H555" s="21"/>
      <c r="I555" s="21"/>
      <c r="J555" s="21"/>
    </row>
    <row r="556" spans="5:10">
      <c r="E556" s="21"/>
      <c r="F556" s="17"/>
      <c r="G556" s="21"/>
      <c r="H556" s="21"/>
      <c r="I556" s="21"/>
      <c r="J556" s="21"/>
    </row>
    <row r="557" spans="5:10">
      <c r="E557" s="21"/>
      <c r="F557" s="17"/>
      <c r="G557" s="21"/>
      <c r="H557" s="21"/>
      <c r="I557" s="21"/>
      <c r="J557" s="21"/>
    </row>
    <row r="558" spans="5:10">
      <c r="E558" s="21"/>
      <c r="F558" s="17"/>
      <c r="G558" s="21"/>
      <c r="H558" s="21"/>
      <c r="I558" s="21"/>
      <c r="J558" s="21"/>
    </row>
    <row r="559" spans="5:10">
      <c r="E559" s="21"/>
      <c r="F559" s="17"/>
      <c r="G559" s="21"/>
      <c r="H559" s="21"/>
      <c r="I559" s="21"/>
      <c r="J559" s="21"/>
    </row>
    <row r="560" spans="5:10">
      <c r="E560" s="21"/>
      <c r="F560" s="17"/>
      <c r="G560" s="21"/>
      <c r="H560" s="21"/>
      <c r="I560" s="21"/>
      <c r="J560" s="21"/>
    </row>
    <row r="561" spans="5:10">
      <c r="E561" s="21"/>
      <c r="F561" s="17"/>
      <c r="G561" s="21"/>
      <c r="H561" s="21"/>
      <c r="I561" s="21"/>
      <c r="J561" s="21"/>
    </row>
    <row r="562" spans="5:10">
      <c r="E562" s="21"/>
      <c r="F562" s="17"/>
      <c r="G562" s="21"/>
      <c r="H562" s="21"/>
      <c r="I562" s="21"/>
      <c r="J562" s="21"/>
    </row>
    <row r="563" spans="5:10">
      <c r="E563" s="21"/>
      <c r="F563" s="17"/>
      <c r="G563" s="21"/>
      <c r="H563" s="21"/>
      <c r="I563" s="21"/>
      <c r="J563" s="21"/>
    </row>
    <row r="564" spans="5:10">
      <c r="E564" s="21"/>
      <c r="F564" s="17"/>
      <c r="G564" s="21"/>
      <c r="H564" s="21"/>
      <c r="I564" s="21"/>
      <c r="J564" s="21"/>
    </row>
    <row r="565" spans="5:10">
      <c r="E565" s="21"/>
      <c r="F565" s="17"/>
      <c r="G565" s="21"/>
      <c r="H565" s="21"/>
      <c r="I565" s="21"/>
      <c r="J565" s="21"/>
    </row>
    <row r="566" spans="5:10">
      <c r="E566" s="21"/>
      <c r="F566" s="17"/>
      <c r="G566" s="21"/>
      <c r="H566" s="21"/>
      <c r="I566" s="21"/>
      <c r="J566" s="21"/>
    </row>
    <row r="567" spans="5:10">
      <c r="E567" s="21"/>
      <c r="F567" s="17"/>
      <c r="G567" s="21"/>
      <c r="H567" s="21"/>
      <c r="I567" s="21"/>
      <c r="J567" s="21"/>
    </row>
    <row r="568" spans="5:10">
      <c r="E568" s="21"/>
      <c r="F568" s="17"/>
      <c r="G568" s="21"/>
      <c r="H568" s="21"/>
      <c r="I568" s="21"/>
      <c r="J568" s="21"/>
    </row>
    <row r="569" spans="5:10">
      <c r="E569" s="21"/>
      <c r="F569" s="17"/>
      <c r="G569" s="21"/>
      <c r="H569" s="21"/>
      <c r="I569" s="21"/>
      <c r="J569" s="21"/>
    </row>
    <row r="570" spans="5:10">
      <c r="E570" s="21"/>
      <c r="F570" s="17"/>
      <c r="G570" s="21"/>
      <c r="H570" s="21"/>
      <c r="I570" s="21"/>
      <c r="J570" s="21"/>
    </row>
    <row r="571" spans="5:10">
      <c r="E571" s="21"/>
      <c r="F571" s="17"/>
      <c r="G571" s="21"/>
      <c r="H571" s="21"/>
      <c r="I571" s="21"/>
      <c r="J571" s="21"/>
    </row>
    <row r="572" spans="5:10">
      <c r="E572" s="21"/>
      <c r="F572" s="17"/>
      <c r="G572" s="21"/>
      <c r="H572" s="21"/>
      <c r="I572" s="21"/>
      <c r="J572" s="21"/>
    </row>
    <row r="573" spans="5:10">
      <c r="E573" s="21"/>
      <c r="F573" s="17"/>
      <c r="G573" s="21"/>
      <c r="H573" s="21"/>
      <c r="I573" s="21"/>
      <c r="J573" s="21"/>
    </row>
    <row r="574" spans="5:10">
      <c r="E574" s="21"/>
      <c r="F574" s="17"/>
      <c r="G574" s="21"/>
      <c r="H574" s="21"/>
      <c r="I574" s="21"/>
      <c r="J574" s="21"/>
    </row>
    <row r="575" spans="5:10">
      <c r="E575" s="21"/>
      <c r="F575" s="17"/>
      <c r="G575" s="21"/>
      <c r="H575" s="21"/>
      <c r="I575" s="21"/>
      <c r="J575" s="21"/>
    </row>
    <row r="576" spans="5:10">
      <c r="E576" s="21"/>
      <c r="F576" s="17"/>
      <c r="G576" s="21"/>
      <c r="H576" s="21"/>
      <c r="I576" s="21"/>
      <c r="J576" s="21"/>
    </row>
    <row r="577" spans="5:10">
      <c r="E577" s="21"/>
      <c r="F577" s="17"/>
      <c r="G577" s="21"/>
      <c r="H577" s="21"/>
      <c r="I577" s="21"/>
      <c r="J577" s="21"/>
    </row>
    <row r="578" spans="5:10">
      <c r="E578" s="21"/>
      <c r="F578" s="17"/>
      <c r="G578" s="21"/>
      <c r="H578" s="21"/>
      <c r="I578" s="21"/>
      <c r="J578" s="21"/>
    </row>
    <row r="579" spans="5:10">
      <c r="E579" s="21"/>
      <c r="F579" s="17"/>
      <c r="G579" s="21"/>
      <c r="H579" s="21"/>
      <c r="I579" s="21"/>
      <c r="J579" s="21"/>
    </row>
    <row r="580" spans="5:10">
      <c r="E580" s="21"/>
      <c r="F580" s="17"/>
      <c r="G580" s="21"/>
      <c r="H580" s="21"/>
      <c r="I580" s="21"/>
      <c r="J580" s="21"/>
    </row>
    <row r="581" spans="5:10">
      <c r="E581" s="21"/>
      <c r="F581" s="17"/>
      <c r="G581" s="21"/>
      <c r="H581" s="21"/>
      <c r="I581" s="21"/>
      <c r="J581" s="21"/>
    </row>
    <row r="582" spans="5:10">
      <c r="E582" s="21"/>
      <c r="F582" s="17"/>
      <c r="G582" s="21"/>
      <c r="H582" s="21"/>
      <c r="I582" s="21"/>
      <c r="J582" s="21"/>
    </row>
    <row r="583" spans="5:10">
      <c r="E583" s="21"/>
      <c r="F583" s="17"/>
      <c r="G583" s="21"/>
      <c r="H583" s="21"/>
      <c r="I583" s="21"/>
      <c r="J583" s="21"/>
    </row>
    <row r="584" spans="5:10">
      <c r="E584" s="21"/>
      <c r="F584" s="17"/>
      <c r="G584" s="21"/>
      <c r="H584" s="21"/>
      <c r="I584" s="21"/>
      <c r="J584" s="21"/>
    </row>
    <row r="585" spans="5:10">
      <c r="E585" s="21"/>
      <c r="F585" s="17"/>
      <c r="G585" s="21"/>
      <c r="H585" s="21"/>
      <c r="I585" s="21"/>
      <c r="J585" s="21"/>
    </row>
    <row r="586" spans="5:10">
      <c r="E586" s="21"/>
      <c r="F586" s="17"/>
      <c r="G586" s="21"/>
      <c r="H586" s="21"/>
      <c r="I586" s="21"/>
      <c r="J586" s="21"/>
    </row>
    <row r="587" spans="5:10">
      <c r="E587" s="21"/>
      <c r="F587" s="17"/>
      <c r="G587" s="21"/>
      <c r="H587" s="21"/>
      <c r="I587" s="21"/>
      <c r="J587" s="21"/>
    </row>
    <row r="588" spans="5:10">
      <c r="E588" s="21"/>
      <c r="F588" s="17"/>
      <c r="G588" s="21"/>
      <c r="H588" s="21"/>
      <c r="I588" s="21"/>
      <c r="J588" s="21"/>
    </row>
    <row r="589" spans="5:10">
      <c r="E589" s="21"/>
      <c r="F589" s="17"/>
      <c r="G589" s="21"/>
      <c r="H589" s="21"/>
      <c r="I589" s="21"/>
      <c r="J589" s="21"/>
    </row>
    <row r="590" spans="5:10">
      <c r="E590" s="21"/>
      <c r="F590" s="17"/>
      <c r="G590" s="21"/>
      <c r="H590" s="21"/>
      <c r="I590" s="21"/>
      <c r="J590" s="21"/>
    </row>
    <row r="591" spans="5:10">
      <c r="E591" s="21"/>
      <c r="F591" s="17"/>
      <c r="G591" s="21"/>
      <c r="H591" s="21"/>
      <c r="I591" s="21"/>
      <c r="J591" s="21"/>
    </row>
    <row r="592" spans="5:10">
      <c r="E592" s="21"/>
      <c r="F592" s="17"/>
      <c r="G592" s="21"/>
      <c r="H592" s="21"/>
      <c r="I592" s="21"/>
      <c r="J592" s="21"/>
    </row>
    <row r="593" spans="5:10">
      <c r="E593" s="21"/>
      <c r="F593" s="17"/>
      <c r="G593" s="21"/>
      <c r="H593" s="21"/>
      <c r="I593" s="21"/>
      <c r="J593" s="21"/>
    </row>
    <row r="594" spans="5:10">
      <c r="E594" s="21"/>
      <c r="F594" s="17"/>
      <c r="G594" s="21"/>
      <c r="H594" s="21"/>
      <c r="I594" s="21"/>
      <c r="J594" s="21"/>
    </row>
    <row r="595" spans="5:10">
      <c r="E595" s="21"/>
      <c r="F595" s="17"/>
      <c r="G595" s="21"/>
      <c r="H595" s="21"/>
      <c r="I595" s="21"/>
      <c r="J595" s="21"/>
    </row>
    <row r="596" spans="5:10">
      <c r="E596" s="21"/>
      <c r="F596" s="17"/>
      <c r="G596" s="21"/>
      <c r="H596" s="21"/>
      <c r="I596" s="21"/>
      <c r="J596" s="21"/>
    </row>
    <row r="597" spans="5:10">
      <c r="E597" s="21"/>
      <c r="F597" s="17"/>
      <c r="G597" s="21"/>
      <c r="H597" s="21"/>
      <c r="I597" s="21"/>
      <c r="J597" s="21"/>
    </row>
    <row r="598" spans="5:10">
      <c r="E598" s="21"/>
      <c r="F598" s="17"/>
      <c r="G598" s="21"/>
      <c r="H598" s="21"/>
      <c r="I598" s="21"/>
      <c r="J598" s="21"/>
    </row>
    <row r="599" spans="5:10">
      <c r="E599" s="21"/>
      <c r="F599" s="17"/>
      <c r="G599" s="21"/>
      <c r="H599" s="21"/>
      <c r="I599" s="21"/>
      <c r="J599" s="21"/>
    </row>
    <row r="600" spans="5:10">
      <c r="E600" s="21"/>
      <c r="F600" s="17"/>
      <c r="G600" s="21"/>
      <c r="H600" s="21"/>
      <c r="I600" s="21"/>
      <c r="J600" s="21"/>
    </row>
    <row r="601" spans="5:10">
      <c r="E601" s="21"/>
      <c r="F601" s="17"/>
      <c r="G601" s="21"/>
      <c r="H601" s="21"/>
      <c r="I601" s="21"/>
      <c r="J601" s="21"/>
    </row>
    <row r="602" spans="5:10">
      <c r="E602" s="21"/>
      <c r="F602" s="17"/>
      <c r="G602" s="21"/>
      <c r="H602" s="21"/>
      <c r="I602" s="21"/>
      <c r="J602" s="21"/>
    </row>
    <row r="603" spans="5:10">
      <c r="E603" s="21"/>
      <c r="F603" s="17"/>
      <c r="G603" s="21"/>
      <c r="H603" s="21"/>
      <c r="I603" s="21"/>
      <c r="J603" s="21"/>
    </row>
    <row r="604" spans="5:10">
      <c r="E604" s="21"/>
      <c r="F604" s="17"/>
      <c r="G604" s="21"/>
      <c r="H604" s="21"/>
      <c r="I604" s="21"/>
      <c r="J604" s="21"/>
    </row>
    <row r="605" spans="5:10">
      <c r="E605" s="21"/>
      <c r="F605" s="17"/>
      <c r="G605" s="21"/>
      <c r="H605" s="21"/>
      <c r="I605" s="21"/>
      <c r="J605" s="21"/>
    </row>
    <row r="606" spans="5:10">
      <c r="E606" s="21"/>
      <c r="F606" s="17"/>
      <c r="G606" s="21"/>
      <c r="H606" s="21"/>
      <c r="I606" s="21"/>
      <c r="J606" s="21"/>
    </row>
    <row r="607" spans="5:10">
      <c r="E607" s="21"/>
      <c r="F607" s="17"/>
      <c r="G607" s="21"/>
      <c r="H607" s="21"/>
      <c r="I607" s="21"/>
      <c r="J607" s="21"/>
    </row>
    <row r="608" spans="5:10">
      <c r="E608" s="21"/>
      <c r="F608" s="17"/>
      <c r="G608" s="21"/>
      <c r="H608" s="21"/>
      <c r="I608" s="21"/>
      <c r="J608" s="21"/>
    </row>
    <row r="609" spans="5:10">
      <c r="E609" s="21"/>
      <c r="F609" s="17"/>
      <c r="G609" s="21"/>
      <c r="H609" s="21"/>
      <c r="I609" s="21"/>
      <c r="J609" s="21"/>
    </row>
    <row r="610" spans="5:10">
      <c r="E610" s="21"/>
      <c r="F610" s="17"/>
      <c r="G610" s="21"/>
      <c r="H610" s="21"/>
      <c r="I610" s="21"/>
      <c r="J610" s="21"/>
    </row>
    <row r="611" spans="5:10">
      <c r="E611" s="21"/>
      <c r="F611" s="17"/>
      <c r="G611" s="21"/>
      <c r="H611" s="21"/>
      <c r="I611" s="21"/>
      <c r="J611" s="21"/>
    </row>
    <row r="612" spans="5:10">
      <c r="E612" s="21"/>
      <c r="F612" s="17"/>
      <c r="G612" s="21"/>
      <c r="H612" s="21"/>
      <c r="I612" s="21"/>
      <c r="J612" s="21"/>
    </row>
    <row r="613" spans="5:10">
      <c r="E613" s="21"/>
      <c r="F613" s="17"/>
      <c r="G613" s="21"/>
      <c r="H613" s="21"/>
      <c r="I613" s="21"/>
      <c r="J613" s="21"/>
    </row>
    <row r="614" spans="5:10">
      <c r="E614" s="21"/>
      <c r="F614" s="17"/>
      <c r="G614" s="21"/>
      <c r="H614" s="21"/>
      <c r="I614" s="21"/>
      <c r="J614" s="21"/>
    </row>
    <row r="615" spans="5:10">
      <c r="E615" s="21"/>
      <c r="F615" s="17"/>
      <c r="G615" s="21"/>
      <c r="H615" s="21"/>
      <c r="I615" s="21"/>
      <c r="J615" s="21"/>
    </row>
    <row r="616" spans="5:10">
      <c r="E616" s="21"/>
      <c r="F616" s="17"/>
      <c r="G616" s="21"/>
      <c r="H616" s="21"/>
      <c r="I616" s="21"/>
      <c r="J616" s="21"/>
    </row>
    <row r="617" spans="5:10">
      <c r="E617" s="21"/>
      <c r="F617" s="17"/>
      <c r="G617" s="21"/>
      <c r="H617" s="21"/>
      <c r="I617" s="21"/>
      <c r="J617" s="21"/>
    </row>
    <row r="618" spans="5:10">
      <c r="E618" s="21"/>
      <c r="F618" s="17"/>
      <c r="G618" s="21"/>
      <c r="H618" s="21"/>
      <c r="I618" s="21"/>
      <c r="J618" s="21"/>
    </row>
    <row r="619" spans="5:10">
      <c r="E619" s="21"/>
      <c r="F619" s="17"/>
      <c r="G619" s="21"/>
      <c r="H619" s="21"/>
      <c r="I619" s="21"/>
      <c r="J619" s="21"/>
    </row>
    <row r="620" spans="5:10">
      <c r="E620" s="21"/>
      <c r="F620" s="17"/>
      <c r="G620" s="21"/>
      <c r="H620" s="21"/>
      <c r="I620" s="21"/>
      <c r="J620" s="21"/>
    </row>
    <row r="621" spans="5:10">
      <c r="E621" s="21"/>
      <c r="F621" s="17"/>
      <c r="G621" s="21"/>
      <c r="H621" s="21"/>
      <c r="I621" s="21"/>
      <c r="J621" s="21"/>
    </row>
    <row r="622" spans="5:10">
      <c r="E622" s="21"/>
      <c r="F622" s="17"/>
      <c r="G622" s="21"/>
      <c r="H622" s="21"/>
      <c r="I622" s="21"/>
      <c r="J622" s="21"/>
    </row>
    <row r="623" spans="5:10">
      <c r="E623" s="21"/>
      <c r="F623" s="17"/>
      <c r="G623" s="21"/>
      <c r="H623" s="21"/>
      <c r="I623" s="21"/>
      <c r="J623" s="21"/>
    </row>
    <row r="624" spans="5:10">
      <c r="E624" s="21"/>
      <c r="F624" s="17"/>
      <c r="G624" s="21"/>
      <c r="H624" s="21"/>
      <c r="I624" s="21"/>
      <c r="J624" s="21"/>
    </row>
    <row r="625" spans="5:10">
      <c r="E625" s="21"/>
      <c r="F625" s="17"/>
      <c r="G625" s="21"/>
      <c r="H625" s="21"/>
      <c r="I625" s="21"/>
      <c r="J625" s="21"/>
    </row>
    <row r="626" spans="5:10">
      <c r="E626" s="21"/>
      <c r="F626" s="17"/>
      <c r="G626" s="21"/>
      <c r="H626" s="21"/>
      <c r="I626" s="21"/>
      <c r="J626" s="21"/>
    </row>
    <row r="627" spans="5:10">
      <c r="E627" s="21"/>
      <c r="F627" s="17"/>
      <c r="G627" s="21"/>
      <c r="H627" s="21"/>
      <c r="I627" s="21"/>
      <c r="J627" s="21"/>
    </row>
    <row r="628" spans="5:10">
      <c r="E628" s="21"/>
      <c r="F628" s="17"/>
      <c r="G628" s="21"/>
      <c r="H628" s="21"/>
      <c r="I628" s="21"/>
      <c r="J628" s="21"/>
    </row>
    <row r="629" spans="5:10">
      <c r="E629" s="21"/>
      <c r="F629" s="17"/>
      <c r="G629" s="21"/>
      <c r="H629" s="21"/>
      <c r="I629" s="21"/>
      <c r="J629" s="21"/>
    </row>
    <row r="630" spans="5:10">
      <c r="E630" s="21"/>
      <c r="F630" s="17"/>
      <c r="G630" s="21"/>
      <c r="H630" s="21"/>
      <c r="I630" s="21"/>
      <c r="J630" s="21"/>
    </row>
    <row r="631" spans="5:10">
      <c r="E631" s="21"/>
      <c r="F631" s="17"/>
      <c r="G631" s="21"/>
      <c r="H631" s="21"/>
      <c r="I631" s="21"/>
      <c r="J631" s="21"/>
    </row>
    <row r="632" spans="5:10">
      <c r="E632" s="21"/>
      <c r="F632" s="17"/>
      <c r="G632" s="21"/>
      <c r="H632" s="21"/>
      <c r="I632" s="21"/>
      <c r="J632" s="21"/>
    </row>
    <row r="633" spans="5:10">
      <c r="E633" s="21"/>
      <c r="F633" s="17"/>
      <c r="G633" s="21"/>
      <c r="H633" s="21"/>
      <c r="I633" s="21"/>
      <c r="J633" s="21"/>
    </row>
    <row r="634" spans="5:10">
      <c r="E634" s="21"/>
      <c r="F634" s="17"/>
      <c r="G634" s="21"/>
      <c r="H634" s="21"/>
      <c r="I634" s="21"/>
      <c r="J634" s="21"/>
    </row>
    <row r="635" spans="5:10">
      <c r="E635" s="21"/>
      <c r="F635" s="17"/>
      <c r="G635" s="21"/>
      <c r="H635" s="21"/>
      <c r="I635" s="21"/>
      <c r="J635" s="21"/>
    </row>
    <row r="636" spans="5:10">
      <c r="E636" s="21"/>
      <c r="F636" s="17"/>
      <c r="G636" s="21"/>
      <c r="H636" s="21"/>
      <c r="I636" s="21"/>
      <c r="J636" s="21"/>
    </row>
    <row r="637" spans="5:10">
      <c r="E637" s="21"/>
      <c r="F637" s="17"/>
      <c r="G637" s="21"/>
      <c r="H637" s="21"/>
      <c r="I637" s="21"/>
      <c r="J637" s="21"/>
    </row>
    <row r="638" spans="5:10">
      <c r="E638" s="21"/>
      <c r="F638" s="17"/>
      <c r="G638" s="21"/>
      <c r="H638" s="21"/>
      <c r="I638" s="21"/>
      <c r="J638" s="21"/>
    </row>
    <row r="639" spans="5:10">
      <c r="E639" s="21"/>
      <c r="F639" s="17"/>
      <c r="G639" s="21"/>
      <c r="H639" s="21"/>
      <c r="I639" s="21"/>
      <c r="J639" s="21"/>
    </row>
    <row r="640" spans="5:10">
      <c r="E640" s="21"/>
      <c r="F640" s="17"/>
      <c r="G640" s="21"/>
      <c r="H640" s="21"/>
      <c r="I640" s="21"/>
      <c r="J640" s="21"/>
    </row>
    <row r="641" spans="5:10">
      <c r="E641" s="21"/>
      <c r="F641" s="17"/>
      <c r="G641" s="21"/>
      <c r="H641" s="21"/>
      <c r="I641" s="21"/>
      <c r="J641" s="21"/>
    </row>
    <row r="642" spans="5:10">
      <c r="E642" s="21"/>
      <c r="F642" s="17"/>
      <c r="G642" s="21"/>
      <c r="H642" s="21"/>
      <c r="I642" s="21"/>
      <c r="J642" s="21"/>
    </row>
    <row r="643" spans="5:10">
      <c r="E643" s="21"/>
      <c r="F643" s="17"/>
      <c r="G643" s="21"/>
      <c r="H643" s="21"/>
      <c r="I643" s="21"/>
      <c r="J643" s="21"/>
    </row>
    <row r="644" spans="5:10">
      <c r="E644" s="21"/>
      <c r="F644" s="17"/>
      <c r="G644" s="21"/>
      <c r="H644" s="21"/>
      <c r="I644" s="21"/>
      <c r="J644" s="21"/>
    </row>
    <row r="645" spans="5:10">
      <c r="E645" s="21"/>
      <c r="F645" s="17"/>
      <c r="G645" s="21"/>
      <c r="H645" s="21"/>
      <c r="I645" s="21"/>
      <c r="J645" s="21"/>
    </row>
    <row r="646" spans="5:10">
      <c r="E646" s="21"/>
      <c r="F646" s="17"/>
      <c r="G646" s="21"/>
      <c r="H646" s="21"/>
      <c r="I646" s="21"/>
      <c r="J646" s="21"/>
    </row>
    <row r="647" spans="5:10">
      <c r="E647" s="21"/>
      <c r="F647" s="17"/>
      <c r="G647" s="21"/>
      <c r="H647" s="21"/>
      <c r="I647" s="21"/>
      <c r="J647" s="21"/>
    </row>
    <row r="648" spans="5:10">
      <c r="E648" s="21"/>
      <c r="F648" s="17"/>
      <c r="G648" s="21"/>
      <c r="H648" s="21"/>
      <c r="I648" s="21"/>
      <c r="J648" s="21"/>
    </row>
    <row r="649" spans="5:10">
      <c r="E649" s="21"/>
      <c r="F649" s="17"/>
      <c r="G649" s="21"/>
      <c r="H649" s="21"/>
      <c r="I649" s="21"/>
      <c r="J649" s="21"/>
    </row>
    <row r="650" spans="5:10">
      <c r="E650" s="21"/>
      <c r="F650" s="17"/>
      <c r="G650" s="21"/>
      <c r="H650" s="21"/>
      <c r="I650" s="21"/>
      <c r="J650" s="21"/>
    </row>
    <row r="651" spans="5:10">
      <c r="E651" s="21"/>
      <c r="F651" s="17"/>
      <c r="G651" s="21"/>
      <c r="H651" s="21"/>
      <c r="I651" s="21"/>
      <c r="J651" s="21"/>
    </row>
    <row r="652" spans="5:10">
      <c r="E652" s="21"/>
      <c r="F652" s="17"/>
      <c r="G652" s="21"/>
      <c r="H652" s="21"/>
      <c r="I652" s="21"/>
      <c r="J652" s="21"/>
    </row>
    <row r="653" spans="5:10">
      <c r="E653" s="21"/>
      <c r="F653" s="17"/>
      <c r="G653" s="21"/>
      <c r="H653" s="21"/>
      <c r="I653" s="21"/>
      <c r="J653" s="21"/>
    </row>
    <row r="654" spans="5:10">
      <c r="E654" s="21"/>
      <c r="F654" s="17"/>
      <c r="G654" s="21"/>
      <c r="H654" s="21"/>
      <c r="I654" s="21"/>
      <c r="J654" s="21"/>
    </row>
    <row r="655" spans="5:10">
      <c r="E655" s="21"/>
      <c r="F655" s="17"/>
      <c r="G655" s="21"/>
      <c r="H655" s="21"/>
      <c r="I655" s="21"/>
      <c r="J655" s="21"/>
    </row>
    <row r="656" spans="5:10">
      <c r="E656" s="21"/>
      <c r="F656" s="17"/>
      <c r="G656" s="21"/>
      <c r="H656" s="21"/>
      <c r="I656" s="21"/>
      <c r="J656" s="21"/>
    </row>
    <row r="657" spans="5:10">
      <c r="E657" s="21"/>
      <c r="F657" s="17"/>
      <c r="G657" s="21"/>
      <c r="H657" s="21"/>
      <c r="I657" s="21"/>
      <c r="J657" s="21"/>
    </row>
    <row r="658" spans="5:10">
      <c r="E658" s="21"/>
      <c r="F658" s="17"/>
      <c r="G658" s="21"/>
      <c r="H658" s="21"/>
      <c r="I658" s="21"/>
      <c r="J658" s="21"/>
    </row>
    <row r="659" spans="5:10">
      <c r="E659" s="21"/>
      <c r="F659" s="17"/>
      <c r="G659" s="21"/>
      <c r="H659" s="21"/>
      <c r="I659" s="21"/>
      <c r="J659" s="21"/>
    </row>
    <row r="660" spans="5:10">
      <c r="E660" s="21"/>
      <c r="F660" s="17"/>
      <c r="G660" s="21"/>
      <c r="H660" s="21"/>
      <c r="I660" s="21"/>
      <c r="J660" s="21"/>
    </row>
    <row r="661" spans="5:10">
      <c r="E661" s="21"/>
      <c r="F661" s="17"/>
      <c r="G661" s="21"/>
      <c r="H661" s="21"/>
      <c r="I661" s="21"/>
      <c r="J661" s="21"/>
    </row>
    <row r="662" spans="5:10">
      <c r="E662" s="21"/>
      <c r="F662" s="17"/>
      <c r="G662" s="21"/>
      <c r="H662" s="21"/>
      <c r="I662" s="21"/>
      <c r="J662" s="21"/>
    </row>
    <row r="663" spans="5:10">
      <c r="E663" s="21"/>
      <c r="F663" s="17"/>
      <c r="G663" s="21"/>
      <c r="H663" s="21"/>
      <c r="I663" s="21"/>
      <c r="J663" s="21"/>
    </row>
    <row r="664" spans="5:10">
      <c r="E664" s="21"/>
      <c r="F664" s="17"/>
      <c r="G664" s="21"/>
      <c r="H664" s="21"/>
      <c r="I664" s="21"/>
      <c r="J664" s="21"/>
    </row>
    <row r="665" spans="5:10">
      <c r="E665" s="21"/>
      <c r="F665" s="17"/>
      <c r="G665" s="21"/>
      <c r="H665" s="21"/>
      <c r="I665" s="21"/>
      <c r="J665" s="21"/>
    </row>
    <row r="666" spans="5:10">
      <c r="E666" s="21"/>
      <c r="F666" s="17"/>
      <c r="G666" s="21"/>
      <c r="H666" s="21"/>
      <c r="I666" s="21"/>
      <c r="J666" s="21"/>
    </row>
    <row r="667" spans="5:10">
      <c r="E667" s="21"/>
      <c r="F667" s="17"/>
      <c r="G667" s="21"/>
      <c r="H667" s="21"/>
      <c r="I667" s="21"/>
      <c r="J667" s="21"/>
    </row>
    <row r="668" spans="5:10">
      <c r="E668" s="21"/>
      <c r="F668" s="17"/>
      <c r="G668" s="21"/>
      <c r="H668" s="21"/>
      <c r="I668" s="21"/>
      <c r="J668" s="21"/>
    </row>
    <row r="669" spans="5:10">
      <c r="E669" s="21"/>
      <c r="F669" s="17"/>
      <c r="G669" s="21"/>
      <c r="H669" s="21"/>
      <c r="I669" s="21"/>
      <c r="J669" s="21"/>
    </row>
    <row r="670" spans="5:10">
      <c r="E670" s="21"/>
      <c r="F670" s="17"/>
      <c r="G670" s="21"/>
      <c r="H670" s="21"/>
      <c r="I670" s="21"/>
      <c r="J670" s="21"/>
    </row>
    <row r="671" spans="5:10">
      <c r="E671" s="21"/>
      <c r="F671" s="17"/>
      <c r="G671" s="21"/>
      <c r="H671" s="21"/>
      <c r="I671" s="21"/>
      <c r="J671" s="21"/>
    </row>
    <row r="672" spans="5:10">
      <c r="E672" s="21"/>
      <c r="F672" s="17"/>
      <c r="G672" s="21"/>
      <c r="H672" s="21"/>
      <c r="I672" s="21"/>
      <c r="J672" s="21"/>
    </row>
    <row r="673" spans="5:10">
      <c r="E673" s="21"/>
      <c r="F673" s="17"/>
      <c r="G673" s="21"/>
      <c r="H673" s="21"/>
      <c r="I673" s="21"/>
      <c r="J673" s="21"/>
    </row>
    <row r="674" spans="5:10">
      <c r="E674" s="21"/>
      <c r="F674" s="17"/>
      <c r="G674" s="21"/>
      <c r="H674" s="21"/>
      <c r="I674" s="21"/>
      <c r="J674" s="21"/>
    </row>
    <row r="675" spans="5:10">
      <c r="E675" s="21"/>
      <c r="F675" s="17"/>
      <c r="G675" s="21"/>
      <c r="H675" s="21"/>
      <c r="I675" s="21"/>
      <c r="J675" s="21"/>
    </row>
    <row r="676" spans="5:10">
      <c r="E676" s="21"/>
      <c r="F676" s="17"/>
      <c r="G676" s="21"/>
      <c r="H676" s="21"/>
      <c r="I676" s="21"/>
      <c r="J676" s="21"/>
    </row>
    <row r="677" spans="5:10">
      <c r="E677" s="21"/>
      <c r="F677" s="17"/>
      <c r="G677" s="21"/>
      <c r="H677" s="21"/>
      <c r="I677" s="21"/>
      <c r="J677" s="21"/>
    </row>
    <row r="678" spans="5:10">
      <c r="E678" s="21"/>
      <c r="F678" s="17"/>
      <c r="G678" s="21"/>
      <c r="H678" s="21"/>
      <c r="I678" s="21"/>
      <c r="J678" s="21"/>
    </row>
    <row r="679" spans="5:10">
      <c r="E679" s="21"/>
      <c r="F679" s="17"/>
      <c r="G679" s="21"/>
      <c r="H679" s="21"/>
      <c r="I679" s="21"/>
      <c r="J679" s="21"/>
    </row>
    <row r="680" spans="5:10">
      <c r="E680" s="21"/>
      <c r="F680" s="17"/>
      <c r="G680" s="21"/>
      <c r="H680" s="21"/>
      <c r="I680" s="21"/>
      <c r="J680" s="21"/>
    </row>
    <row r="681" spans="5:10">
      <c r="E681" s="21"/>
      <c r="F681" s="17"/>
      <c r="G681" s="21"/>
      <c r="H681" s="21"/>
      <c r="I681" s="21"/>
      <c r="J681" s="21"/>
    </row>
    <row r="682" spans="5:10">
      <c r="E682" s="21"/>
      <c r="F682" s="17"/>
      <c r="G682" s="21"/>
      <c r="H682" s="21"/>
      <c r="I682" s="21"/>
      <c r="J682" s="21"/>
    </row>
    <row r="683" spans="5:10">
      <c r="E683" s="21"/>
      <c r="F683" s="17"/>
      <c r="G683" s="21"/>
      <c r="H683" s="21"/>
      <c r="I683" s="21"/>
      <c r="J683" s="21"/>
    </row>
    <row r="684" spans="5:10">
      <c r="E684" s="21"/>
      <c r="F684" s="17"/>
      <c r="G684" s="21"/>
      <c r="H684" s="21"/>
      <c r="I684" s="21"/>
      <c r="J684" s="21"/>
    </row>
    <row r="685" spans="5:10">
      <c r="E685" s="21"/>
      <c r="F685" s="17"/>
      <c r="G685" s="21"/>
      <c r="H685" s="21"/>
      <c r="I685" s="21"/>
      <c r="J685" s="21"/>
    </row>
    <row r="686" spans="5:10">
      <c r="E686" s="21"/>
      <c r="F686" s="17"/>
      <c r="G686" s="21"/>
      <c r="H686" s="21"/>
      <c r="I686" s="21"/>
      <c r="J686" s="21"/>
    </row>
    <row r="687" spans="5:10">
      <c r="E687" s="21"/>
      <c r="F687" s="17"/>
      <c r="G687" s="21"/>
      <c r="H687" s="21"/>
      <c r="I687" s="21"/>
      <c r="J687" s="21"/>
    </row>
    <row r="688" spans="5:10">
      <c r="E688" s="21"/>
      <c r="F688" s="17"/>
      <c r="G688" s="21"/>
      <c r="H688" s="21"/>
      <c r="I688" s="21"/>
      <c r="J688" s="21"/>
    </row>
    <row r="689" spans="5:10">
      <c r="E689" s="21"/>
      <c r="F689" s="17"/>
      <c r="G689" s="21"/>
      <c r="H689" s="21"/>
      <c r="I689" s="21"/>
      <c r="J689" s="21"/>
    </row>
    <row r="690" spans="5:10">
      <c r="E690" s="21"/>
      <c r="F690" s="17"/>
      <c r="G690" s="21"/>
      <c r="H690" s="21"/>
      <c r="I690" s="21"/>
      <c r="J690" s="21"/>
    </row>
    <row r="691" spans="5:10">
      <c r="E691" s="21"/>
      <c r="F691" s="17"/>
      <c r="G691" s="21"/>
      <c r="H691" s="21"/>
      <c r="I691" s="21"/>
      <c r="J691" s="21"/>
    </row>
    <row r="692" spans="5:10">
      <c r="E692" s="21"/>
      <c r="F692" s="17"/>
      <c r="G692" s="21"/>
      <c r="H692" s="21"/>
      <c r="I692" s="21"/>
      <c r="J692" s="21"/>
    </row>
    <row r="693" spans="5:10">
      <c r="E693" s="21"/>
      <c r="F693" s="17"/>
      <c r="G693" s="21"/>
      <c r="H693" s="21"/>
      <c r="I693" s="21"/>
      <c r="J693" s="21"/>
    </row>
    <row r="694" spans="5:10">
      <c r="E694" s="21"/>
      <c r="F694" s="17"/>
      <c r="G694" s="21"/>
      <c r="H694" s="21"/>
      <c r="I694" s="21"/>
      <c r="J694" s="21"/>
    </row>
    <row r="695" spans="5:10">
      <c r="E695" s="21"/>
      <c r="F695" s="17"/>
      <c r="G695" s="21"/>
      <c r="H695" s="21"/>
      <c r="I695" s="21"/>
      <c r="J695" s="21"/>
    </row>
    <row r="696" spans="5:10">
      <c r="E696" s="21"/>
      <c r="F696" s="17"/>
      <c r="G696" s="21"/>
      <c r="H696" s="21"/>
      <c r="I696" s="21"/>
      <c r="J696" s="21"/>
    </row>
    <row r="697" spans="5:10">
      <c r="E697" s="21"/>
      <c r="F697" s="17"/>
      <c r="G697" s="21"/>
      <c r="H697" s="21"/>
      <c r="I697" s="21"/>
      <c r="J697" s="21"/>
    </row>
    <row r="698" spans="5:10">
      <c r="E698" s="21"/>
      <c r="F698" s="17"/>
      <c r="G698" s="21"/>
      <c r="H698" s="21"/>
      <c r="I698" s="21"/>
      <c r="J698" s="21"/>
    </row>
    <row r="699" spans="5:10">
      <c r="E699" s="21"/>
      <c r="F699" s="17"/>
      <c r="G699" s="21"/>
      <c r="H699" s="21"/>
      <c r="I699" s="21"/>
      <c r="J699" s="21"/>
    </row>
    <row r="700" spans="5:10">
      <c r="E700" s="21"/>
      <c r="F700" s="17"/>
      <c r="G700" s="21"/>
      <c r="H700" s="21"/>
      <c r="I700" s="21"/>
      <c r="J700" s="21"/>
    </row>
    <row r="701" spans="5:10">
      <c r="E701" s="21"/>
      <c r="F701" s="17"/>
      <c r="G701" s="21"/>
      <c r="H701" s="21"/>
      <c r="I701" s="21"/>
      <c r="J701" s="21"/>
    </row>
    <row r="702" spans="5:10">
      <c r="E702" s="21"/>
      <c r="F702" s="17"/>
      <c r="G702" s="21"/>
      <c r="H702" s="21"/>
      <c r="I702" s="21"/>
      <c r="J702" s="21"/>
    </row>
    <row r="703" spans="5:10">
      <c r="E703" s="21"/>
      <c r="F703" s="17"/>
      <c r="G703" s="21"/>
      <c r="H703" s="21"/>
      <c r="I703" s="21"/>
      <c r="J703" s="21"/>
    </row>
    <row r="704" spans="5:10">
      <c r="E704" s="21"/>
      <c r="F704" s="17"/>
      <c r="G704" s="21"/>
      <c r="H704" s="21"/>
      <c r="I704" s="21"/>
      <c r="J704" s="21"/>
    </row>
    <row r="705" spans="5:10">
      <c r="E705" s="21"/>
      <c r="F705" s="17"/>
      <c r="G705" s="21"/>
      <c r="H705" s="21"/>
      <c r="I705" s="21"/>
      <c r="J705" s="21"/>
    </row>
    <row r="706" spans="5:10">
      <c r="E706" s="21"/>
      <c r="F706" s="17"/>
      <c r="G706" s="21"/>
      <c r="H706" s="21"/>
      <c r="I706" s="21"/>
      <c r="J706" s="21"/>
    </row>
    <row r="707" spans="5:10">
      <c r="E707" s="21"/>
      <c r="F707" s="17"/>
      <c r="G707" s="21"/>
      <c r="H707" s="21"/>
      <c r="I707" s="21"/>
      <c r="J707" s="21"/>
    </row>
    <row r="708" spans="5:10">
      <c r="E708" s="21"/>
      <c r="F708" s="17"/>
      <c r="G708" s="21"/>
      <c r="H708" s="21"/>
      <c r="I708" s="21"/>
      <c r="J708" s="21"/>
    </row>
    <row r="709" spans="5:10">
      <c r="E709" s="21"/>
      <c r="F709" s="17"/>
      <c r="G709" s="21"/>
      <c r="H709" s="21"/>
      <c r="I709" s="21"/>
      <c r="J709" s="21"/>
    </row>
    <row r="710" spans="5:10">
      <c r="E710" s="21"/>
      <c r="F710" s="17"/>
      <c r="G710" s="21"/>
      <c r="H710" s="21"/>
      <c r="I710" s="21"/>
      <c r="J710" s="21"/>
    </row>
    <row r="711" spans="5:10">
      <c r="E711" s="21"/>
      <c r="F711" s="17"/>
      <c r="G711" s="21"/>
      <c r="H711" s="21"/>
      <c r="I711" s="21"/>
      <c r="J711" s="21"/>
    </row>
    <row r="712" spans="5:10">
      <c r="E712" s="21"/>
      <c r="F712" s="17"/>
      <c r="G712" s="21"/>
      <c r="H712" s="21"/>
      <c r="I712" s="21"/>
      <c r="J712" s="21"/>
    </row>
    <row r="713" spans="5:10">
      <c r="E713" s="21"/>
      <c r="F713" s="17"/>
      <c r="G713" s="21"/>
      <c r="H713" s="21"/>
      <c r="I713" s="21"/>
      <c r="J713" s="21"/>
    </row>
    <row r="714" spans="5:10">
      <c r="E714" s="21"/>
      <c r="F714" s="17"/>
      <c r="G714" s="21"/>
      <c r="H714" s="21"/>
      <c r="I714" s="21"/>
      <c r="J714" s="21"/>
    </row>
    <row r="715" spans="5:10">
      <c r="E715" s="21"/>
      <c r="F715" s="17"/>
      <c r="G715" s="21"/>
      <c r="H715" s="21"/>
      <c r="I715" s="21"/>
      <c r="J715" s="21"/>
    </row>
    <row r="716" spans="5:10">
      <c r="E716" s="21"/>
      <c r="F716" s="17"/>
      <c r="G716" s="21"/>
      <c r="H716" s="21"/>
      <c r="I716" s="21"/>
      <c r="J716" s="21"/>
    </row>
    <row r="717" spans="5:10">
      <c r="E717" s="21"/>
      <c r="F717" s="17"/>
      <c r="G717" s="21"/>
      <c r="H717" s="21"/>
      <c r="I717" s="21"/>
      <c r="J717" s="21"/>
    </row>
    <row r="718" spans="5:10">
      <c r="E718" s="21"/>
      <c r="F718" s="17"/>
      <c r="G718" s="21"/>
      <c r="H718" s="21"/>
      <c r="I718" s="21"/>
      <c r="J718" s="21"/>
    </row>
    <row r="719" spans="5:10">
      <c r="E719" s="21"/>
      <c r="F719" s="17"/>
      <c r="G719" s="21"/>
      <c r="H719" s="21"/>
      <c r="I719" s="21"/>
      <c r="J719" s="21"/>
    </row>
    <row r="720" spans="5:10">
      <c r="E720" s="21"/>
      <c r="F720" s="17"/>
      <c r="G720" s="21"/>
      <c r="H720" s="21"/>
      <c r="I720" s="21"/>
      <c r="J720" s="21"/>
    </row>
    <row r="721" spans="5:10">
      <c r="E721" s="21"/>
      <c r="F721" s="17"/>
      <c r="G721" s="21"/>
      <c r="H721" s="21"/>
      <c r="I721" s="21"/>
      <c r="J721" s="21"/>
    </row>
    <row r="722" spans="5:10">
      <c r="E722" s="21"/>
      <c r="F722" s="17"/>
      <c r="G722" s="21"/>
      <c r="H722" s="21"/>
      <c r="I722" s="21"/>
      <c r="J722" s="21"/>
    </row>
    <row r="723" spans="5:10">
      <c r="E723" s="21"/>
      <c r="F723" s="17"/>
      <c r="G723" s="21"/>
      <c r="H723" s="21"/>
      <c r="I723" s="21"/>
      <c r="J723" s="21"/>
    </row>
    <row r="724" spans="5:10">
      <c r="E724" s="21"/>
      <c r="F724" s="17"/>
      <c r="G724" s="21"/>
      <c r="H724" s="21"/>
      <c r="I724" s="21"/>
      <c r="J724" s="21"/>
    </row>
    <row r="725" spans="5:10">
      <c r="E725" s="21"/>
      <c r="F725" s="17"/>
      <c r="G725" s="21"/>
      <c r="H725" s="21"/>
      <c r="I725" s="21"/>
      <c r="J725" s="21"/>
    </row>
    <row r="726" spans="5:10">
      <c r="E726" s="21"/>
      <c r="F726" s="17"/>
      <c r="G726" s="21"/>
      <c r="H726" s="21"/>
      <c r="I726" s="21"/>
      <c r="J726" s="21"/>
    </row>
    <row r="727" spans="5:10">
      <c r="E727" s="21"/>
      <c r="F727" s="17"/>
      <c r="G727" s="21"/>
      <c r="H727" s="21"/>
      <c r="I727" s="21"/>
      <c r="J727" s="21"/>
    </row>
    <row r="728" spans="5:10">
      <c r="E728" s="21"/>
      <c r="F728" s="17"/>
      <c r="G728" s="21"/>
      <c r="H728" s="21"/>
      <c r="I728" s="21"/>
      <c r="J728" s="21"/>
    </row>
    <row r="729" spans="5:10">
      <c r="E729" s="21"/>
      <c r="F729" s="17"/>
      <c r="G729" s="21"/>
      <c r="H729" s="21"/>
      <c r="I729" s="21"/>
      <c r="J729" s="21"/>
    </row>
    <row r="730" spans="5:10">
      <c r="E730" s="21"/>
      <c r="F730" s="17"/>
      <c r="G730" s="21"/>
      <c r="H730" s="21"/>
      <c r="I730" s="21"/>
      <c r="J730" s="21"/>
    </row>
    <row r="731" spans="5:10">
      <c r="E731" s="21"/>
      <c r="F731" s="17"/>
      <c r="G731" s="21"/>
      <c r="H731" s="21"/>
      <c r="I731" s="21"/>
      <c r="J731" s="21"/>
    </row>
    <row r="732" spans="5:10">
      <c r="E732" s="21"/>
      <c r="F732" s="17"/>
      <c r="G732" s="21"/>
      <c r="H732" s="21"/>
      <c r="I732" s="21"/>
      <c r="J732" s="21"/>
    </row>
    <row r="733" spans="5:10">
      <c r="E733" s="21"/>
      <c r="F733" s="17"/>
      <c r="G733" s="21"/>
      <c r="H733" s="21"/>
      <c r="I733" s="21"/>
      <c r="J733" s="21"/>
    </row>
    <row r="734" spans="5:10">
      <c r="E734" s="21"/>
      <c r="F734" s="17"/>
      <c r="G734" s="21"/>
      <c r="H734" s="21"/>
      <c r="I734" s="21"/>
      <c r="J734" s="21"/>
    </row>
    <row r="735" spans="5:10">
      <c r="E735" s="21"/>
      <c r="F735" s="17"/>
      <c r="G735" s="21"/>
      <c r="H735" s="21"/>
      <c r="I735" s="21"/>
      <c r="J735" s="21"/>
    </row>
    <row r="736" spans="5:10">
      <c r="E736" s="21"/>
      <c r="F736" s="17"/>
      <c r="G736" s="21"/>
      <c r="H736" s="21"/>
      <c r="I736" s="21"/>
      <c r="J736" s="21"/>
    </row>
    <row r="737" spans="5:10">
      <c r="E737" s="21"/>
      <c r="F737" s="17"/>
      <c r="G737" s="21"/>
      <c r="H737" s="21"/>
      <c r="I737" s="21"/>
      <c r="J737" s="21"/>
    </row>
    <row r="738" spans="5:10">
      <c r="E738" s="21"/>
      <c r="F738" s="17"/>
      <c r="G738" s="21"/>
      <c r="H738" s="21"/>
      <c r="I738" s="21"/>
      <c r="J738" s="21"/>
    </row>
    <row r="739" spans="5:10">
      <c r="E739" s="21"/>
      <c r="F739" s="17"/>
      <c r="G739" s="21"/>
      <c r="H739" s="21"/>
      <c r="I739" s="21"/>
      <c r="J739" s="21"/>
    </row>
    <row r="740" spans="5:10">
      <c r="E740" s="21"/>
      <c r="F740" s="17"/>
      <c r="G740" s="21"/>
      <c r="H740" s="21"/>
      <c r="I740" s="21"/>
      <c r="J740" s="21"/>
    </row>
    <row r="741" spans="5:10">
      <c r="E741" s="21"/>
      <c r="F741" s="17"/>
      <c r="G741" s="21"/>
      <c r="H741" s="21"/>
      <c r="I741" s="21"/>
      <c r="J741" s="21"/>
    </row>
    <row r="742" spans="5:10">
      <c r="E742" s="21"/>
      <c r="F742" s="17"/>
      <c r="G742" s="21"/>
      <c r="H742" s="21"/>
      <c r="I742" s="21"/>
      <c r="J742" s="21"/>
    </row>
    <row r="743" spans="5:10">
      <c r="E743" s="21"/>
      <c r="F743" s="17"/>
      <c r="G743" s="21"/>
      <c r="H743" s="21"/>
      <c r="I743" s="21"/>
      <c r="J743" s="21"/>
    </row>
    <row r="744" spans="5:10">
      <c r="E744" s="21"/>
      <c r="F744" s="17"/>
      <c r="G744" s="21"/>
      <c r="H744" s="21"/>
      <c r="I744" s="21"/>
      <c r="J744" s="21"/>
    </row>
    <row r="745" spans="5:10">
      <c r="E745" s="21"/>
      <c r="F745" s="17"/>
      <c r="G745" s="21"/>
      <c r="H745" s="21"/>
      <c r="I745" s="21"/>
      <c r="J745" s="21"/>
    </row>
    <row r="746" spans="5:10">
      <c r="E746" s="21"/>
      <c r="F746" s="17"/>
      <c r="G746" s="21"/>
      <c r="H746" s="21"/>
      <c r="I746" s="21"/>
      <c r="J746" s="21"/>
    </row>
    <row r="747" spans="5:10">
      <c r="E747" s="21"/>
      <c r="F747" s="17"/>
      <c r="G747" s="21"/>
      <c r="H747" s="21"/>
      <c r="I747" s="21"/>
      <c r="J747" s="21"/>
    </row>
    <row r="748" spans="5:10">
      <c r="E748" s="21"/>
      <c r="F748" s="17"/>
      <c r="G748" s="21"/>
      <c r="H748" s="21"/>
      <c r="I748" s="21"/>
      <c r="J748" s="21"/>
    </row>
    <row r="749" spans="5:10">
      <c r="E749" s="21"/>
      <c r="F749" s="17"/>
      <c r="G749" s="21"/>
      <c r="H749" s="21"/>
      <c r="I749" s="21"/>
      <c r="J749" s="21"/>
    </row>
    <row r="750" spans="5:10">
      <c r="E750" s="21"/>
      <c r="F750" s="17"/>
      <c r="G750" s="21"/>
      <c r="H750" s="21"/>
      <c r="I750" s="21"/>
      <c r="J750" s="21"/>
    </row>
    <row r="751" spans="5:10">
      <c r="E751" s="21"/>
      <c r="F751" s="17"/>
      <c r="G751" s="21"/>
      <c r="H751" s="21"/>
      <c r="I751" s="21"/>
      <c r="J751" s="21"/>
    </row>
    <row r="752" spans="5:10">
      <c r="E752" s="21"/>
      <c r="F752" s="17"/>
      <c r="G752" s="21"/>
      <c r="H752" s="21"/>
      <c r="I752" s="21"/>
      <c r="J752" s="21"/>
    </row>
    <row r="753" spans="5:10">
      <c r="E753" s="21"/>
      <c r="F753" s="17"/>
      <c r="G753" s="21"/>
      <c r="H753" s="21"/>
      <c r="I753" s="21"/>
      <c r="J753" s="21"/>
    </row>
    <row r="754" spans="5:10">
      <c r="E754" s="21"/>
      <c r="F754" s="17"/>
      <c r="G754" s="21"/>
      <c r="H754" s="21"/>
      <c r="I754" s="21"/>
      <c r="J754" s="21"/>
    </row>
    <row r="755" spans="5:10">
      <c r="E755" s="21"/>
      <c r="F755" s="17"/>
      <c r="G755" s="21"/>
      <c r="H755" s="21"/>
      <c r="I755" s="21"/>
      <c r="J755" s="21"/>
    </row>
    <row r="756" spans="5:10">
      <c r="E756" s="21"/>
      <c r="F756" s="17"/>
      <c r="G756" s="21"/>
      <c r="H756" s="21"/>
      <c r="I756" s="21"/>
      <c r="J756" s="21"/>
    </row>
    <row r="757" spans="5:10">
      <c r="E757" s="21"/>
      <c r="F757" s="17"/>
      <c r="G757" s="21"/>
      <c r="H757" s="21"/>
      <c r="I757" s="21"/>
      <c r="J757" s="21"/>
    </row>
    <row r="758" spans="5:10">
      <c r="E758" s="21"/>
      <c r="F758" s="17"/>
      <c r="G758" s="21"/>
      <c r="H758" s="21"/>
      <c r="I758" s="21"/>
      <c r="J758" s="21"/>
    </row>
    <row r="759" spans="5:10">
      <c r="E759" s="21"/>
      <c r="F759" s="17"/>
      <c r="G759" s="21"/>
      <c r="H759" s="21"/>
      <c r="I759" s="21"/>
      <c r="J759" s="21"/>
    </row>
    <row r="760" spans="5:10">
      <c r="E760" s="21"/>
      <c r="F760" s="17"/>
      <c r="G760" s="21"/>
      <c r="H760" s="21"/>
      <c r="I760" s="21"/>
      <c r="J760" s="21"/>
    </row>
    <row r="761" spans="5:10">
      <c r="E761" s="21"/>
      <c r="F761" s="17"/>
      <c r="G761" s="21"/>
      <c r="H761" s="21"/>
      <c r="I761" s="21"/>
      <c r="J761" s="21"/>
    </row>
    <row r="762" spans="5:10">
      <c r="E762" s="21"/>
      <c r="F762" s="17"/>
      <c r="G762" s="21"/>
      <c r="H762" s="21"/>
      <c r="I762" s="21"/>
      <c r="J762" s="21"/>
    </row>
    <row r="763" spans="5:10">
      <c r="E763" s="21"/>
      <c r="F763" s="17"/>
      <c r="G763" s="21"/>
      <c r="H763" s="21"/>
      <c r="I763" s="21"/>
      <c r="J763" s="21"/>
    </row>
    <row r="764" spans="5:10">
      <c r="E764" s="21"/>
      <c r="F764" s="17"/>
      <c r="G764" s="21"/>
      <c r="H764" s="21"/>
      <c r="I764" s="21"/>
      <c r="J764" s="21"/>
    </row>
    <row r="765" spans="5:10">
      <c r="E765" s="21"/>
      <c r="F765" s="17"/>
      <c r="G765" s="21"/>
      <c r="H765" s="21"/>
      <c r="I765" s="21"/>
      <c r="J765" s="21"/>
    </row>
    <row r="766" spans="5:10">
      <c r="E766" s="21"/>
      <c r="F766" s="17"/>
      <c r="G766" s="21"/>
      <c r="H766" s="21"/>
      <c r="I766" s="21"/>
      <c r="J766" s="21"/>
    </row>
    <row r="767" spans="5:10">
      <c r="E767" s="21"/>
      <c r="F767" s="17"/>
      <c r="G767" s="21"/>
      <c r="H767" s="21"/>
      <c r="I767" s="21"/>
      <c r="J767" s="21"/>
    </row>
    <row r="768" spans="5:10">
      <c r="E768" s="21"/>
      <c r="F768" s="17"/>
      <c r="G768" s="21"/>
      <c r="H768" s="21"/>
      <c r="I768" s="21"/>
      <c r="J768" s="21"/>
    </row>
    <row r="769" spans="5:10">
      <c r="E769" s="21"/>
      <c r="F769" s="17"/>
      <c r="G769" s="21"/>
      <c r="H769" s="21"/>
      <c r="I769" s="21"/>
      <c r="J769" s="21"/>
    </row>
    <row r="770" spans="5:10">
      <c r="E770" s="21"/>
      <c r="F770" s="17"/>
      <c r="G770" s="21"/>
      <c r="H770" s="21"/>
      <c r="I770" s="21"/>
      <c r="J770" s="21"/>
    </row>
    <row r="771" spans="5:10">
      <c r="E771" s="21"/>
      <c r="F771" s="17"/>
      <c r="G771" s="21"/>
      <c r="H771" s="21"/>
      <c r="I771" s="21"/>
      <c r="J771" s="21"/>
    </row>
    <row r="772" spans="5:10">
      <c r="E772" s="21"/>
      <c r="F772" s="17"/>
      <c r="G772" s="21"/>
      <c r="H772" s="21"/>
      <c r="I772" s="21"/>
      <c r="J772" s="21"/>
    </row>
    <row r="773" spans="5:10">
      <c r="E773" s="21"/>
      <c r="F773" s="17"/>
      <c r="G773" s="21"/>
      <c r="H773" s="21"/>
      <c r="I773" s="21"/>
      <c r="J773" s="21"/>
    </row>
  </sheetData>
  <mergeCells count="118">
    <mergeCell ref="B429:D429"/>
    <mergeCell ref="B430:D430"/>
    <mergeCell ref="B431:D431"/>
    <mergeCell ref="B423:D423"/>
    <mergeCell ref="B424:D424"/>
    <mergeCell ref="B425:D425"/>
    <mergeCell ref="B426:D426"/>
    <mergeCell ref="B427:D427"/>
    <mergeCell ref="B428:D428"/>
    <mergeCell ref="B417:D417"/>
    <mergeCell ref="B418:D418"/>
    <mergeCell ref="B419:D419"/>
    <mergeCell ref="B420:D420"/>
    <mergeCell ref="B421:D421"/>
    <mergeCell ref="B422:D422"/>
    <mergeCell ref="B411:D411"/>
    <mergeCell ref="B412:D412"/>
    <mergeCell ref="B413:D413"/>
    <mergeCell ref="B414:D414"/>
    <mergeCell ref="B415:D415"/>
    <mergeCell ref="B416:D416"/>
    <mergeCell ref="B404:D404"/>
    <mergeCell ref="B405:D405"/>
    <mergeCell ref="B406:D406"/>
    <mergeCell ref="B407:D407"/>
    <mergeCell ref="B409:J409"/>
    <mergeCell ref="B410:D410"/>
    <mergeCell ref="B398:D398"/>
    <mergeCell ref="B399:D399"/>
    <mergeCell ref="B400:D400"/>
    <mergeCell ref="B401:D401"/>
    <mergeCell ref="B402:D402"/>
    <mergeCell ref="B403:D403"/>
    <mergeCell ref="B392:D392"/>
    <mergeCell ref="B393:D393"/>
    <mergeCell ref="B394:D394"/>
    <mergeCell ref="B395:D395"/>
    <mergeCell ref="B396:D396"/>
    <mergeCell ref="B397:D397"/>
    <mergeCell ref="B386:D386"/>
    <mergeCell ref="B387:D387"/>
    <mergeCell ref="B388:D388"/>
    <mergeCell ref="B389:D389"/>
    <mergeCell ref="B390:D390"/>
    <mergeCell ref="B391:D391"/>
    <mergeCell ref="B379:D379"/>
    <mergeCell ref="B380:D380"/>
    <mergeCell ref="B381:D381"/>
    <mergeCell ref="B382:D382"/>
    <mergeCell ref="B383:D383"/>
    <mergeCell ref="B385:J385"/>
    <mergeCell ref="B373:D373"/>
    <mergeCell ref="B374:D374"/>
    <mergeCell ref="B375:D375"/>
    <mergeCell ref="B376:D376"/>
    <mergeCell ref="B377:D377"/>
    <mergeCell ref="B378:D378"/>
    <mergeCell ref="B367:D367"/>
    <mergeCell ref="B368:D368"/>
    <mergeCell ref="B369:D369"/>
    <mergeCell ref="B370:D370"/>
    <mergeCell ref="B371:D371"/>
    <mergeCell ref="B372:D372"/>
    <mergeCell ref="B361:J361"/>
    <mergeCell ref="B362:D362"/>
    <mergeCell ref="B363:D363"/>
    <mergeCell ref="B364:D364"/>
    <mergeCell ref="B365:D365"/>
    <mergeCell ref="B366:D366"/>
    <mergeCell ref="B341:D341"/>
    <mergeCell ref="M343:S344"/>
    <mergeCell ref="B350:D350"/>
    <mergeCell ref="A352:B352"/>
    <mergeCell ref="A353:B353"/>
    <mergeCell ref="A360:J360"/>
    <mergeCell ref="B282:I282"/>
    <mergeCell ref="B303:D303"/>
    <mergeCell ref="B311:C311"/>
    <mergeCell ref="B312:C312"/>
    <mergeCell ref="B313:C313"/>
    <mergeCell ref="B323:D323"/>
    <mergeCell ref="A250:D250"/>
    <mergeCell ref="B251:D251"/>
    <mergeCell ref="B258:D258"/>
    <mergeCell ref="B263:D263"/>
    <mergeCell ref="B273:D273"/>
    <mergeCell ref="B280:D280"/>
    <mergeCell ref="A218:D218"/>
    <mergeCell ref="B219:D219"/>
    <mergeCell ref="A224:D224"/>
    <mergeCell ref="A229:A236"/>
    <mergeCell ref="A237:D237"/>
    <mergeCell ref="A242:A249"/>
    <mergeCell ref="AA170:AC170"/>
    <mergeCell ref="B186:D186"/>
    <mergeCell ref="A192:D192"/>
    <mergeCell ref="A197:A204"/>
    <mergeCell ref="A205:D205"/>
    <mergeCell ref="A210:A217"/>
    <mergeCell ref="A119:J119"/>
    <mergeCell ref="A160:J160"/>
    <mergeCell ref="N161:U161"/>
    <mergeCell ref="V161:Z161"/>
    <mergeCell ref="N162:P162"/>
    <mergeCell ref="N163:P163"/>
    <mergeCell ref="U10:Y10"/>
    <mergeCell ref="U66:Y66"/>
    <mergeCell ref="A67:J67"/>
    <mergeCell ref="U67:Y67"/>
    <mergeCell ref="U91:Y91"/>
    <mergeCell ref="A92:J92"/>
    <mergeCell ref="U92:Y92"/>
    <mergeCell ref="A1:J1"/>
    <mergeCell ref="B3:D3"/>
    <mergeCell ref="B4:D4"/>
    <mergeCell ref="B5:D5"/>
    <mergeCell ref="B6:D6"/>
    <mergeCell ref="A8:J8"/>
  </mergeCells>
  <dataValidations count="1">
    <dataValidation allowBlank="1" sqref="B314 B317" xr:uid="{FE402FE6-5728-4139-92B2-E7FDC0398D0C}"/>
  </dataValidations>
  <pageMargins left="1" right="0.5" top="0.5" bottom="0.5" header="0.5" footer="0.5"/>
  <pageSetup scale="50" fitToHeight="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DD123-61DC-4424-AD2A-E4091D49802A}">
  <sheetPr>
    <tabColor rgb="FF00B0F0"/>
    <pageSetUpPr fitToPage="1"/>
  </sheetPr>
  <dimension ref="A1:AV773"/>
  <sheetViews>
    <sheetView zoomScale="90" zoomScaleNormal="90" workbookViewId="0">
      <selection sqref="A1:XFD1048576"/>
    </sheetView>
  </sheetViews>
  <sheetFormatPr defaultColWidth="9.109375" defaultRowHeight="13.2"/>
  <cols>
    <col min="1" max="1" width="30.109375" customWidth="1"/>
    <col min="2" max="2" width="26.77734375" customWidth="1"/>
    <col min="3" max="3" width="36.77734375" customWidth="1"/>
    <col min="4" max="4" width="15.5546875" customWidth="1"/>
    <col min="5" max="5" width="14.6640625" customWidth="1"/>
    <col min="6" max="6" width="14.6640625" style="4" customWidth="1"/>
    <col min="7" max="10" width="14.6640625" customWidth="1"/>
    <col min="11" max="11" width="10.33203125" customWidth="1"/>
    <col min="12" max="12" width="5.33203125" style="4" customWidth="1"/>
    <col min="13" max="13" width="15.6640625" customWidth="1"/>
    <col min="14" max="14" width="16.5546875" customWidth="1"/>
    <col min="15" max="26" width="10.6640625" customWidth="1"/>
    <col min="27" max="27" width="18" customWidth="1"/>
    <col min="28" max="33" width="10.6640625" customWidth="1"/>
    <col min="34" max="34" width="11.21875" customWidth="1"/>
  </cols>
  <sheetData>
    <row r="1" spans="1:29" s="111" customFormat="1" ht="18" thickBot="1">
      <c r="A1" s="611" t="s">
        <v>199</v>
      </c>
      <c r="B1" s="611"/>
      <c r="C1" s="611"/>
      <c r="D1" s="611"/>
      <c r="E1" s="611"/>
      <c r="F1" s="611"/>
      <c r="G1" s="611"/>
      <c r="H1" s="611"/>
      <c r="I1" s="611"/>
      <c r="J1" s="611"/>
      <c r="K1" s="108"/>
      <c r="L1" s="250" t="s">
        <v>236</v>
      </c>
      <c r="M1" s="110"/>
      <c r="N1" s="705" t="s">
        <v>390</v>
      </c>
      <c r="O1" s="706"/>
      <c r="P1" s="707"/>
      <c r="Q1" s="708" t="s">
        <v>391</v>
      </c>
      <c r="R1" s="109"/>
    </row>
    <row r="2" spans="1:29" s="111" customFormat="1" ht="16.2" thickBot="1">
      <c r="A2" s="130"/>
      <c r="B2" s="130"/>
      <c r="C2" s="130"/>
      <c r="D2" s="130"/>
      <c r="E2" s="130"/>
      <c r="F2" s="130"/>
      <c r="G2" s="130"/>
      <c r="H2" s="130"/>
      <c r="I2" s="130"/>
      <c r="J2" s="130"/>
      <c r="K2" s="108"/>
      <c r="L2" s="130"/>
      <c r="M2" s="110"/>
      <c r="N2" s="37" t="s">
        <v>74</v>
      </c>
      <c r="O2" s="38"/>
      <c r="P2" s="39"/>
      <c r="Q2" s="225">
        <v>0.189</v>
      </c>
      <c r="R2" s="109"/>
    </row>
    <row r="3" spans="1:29" s="111" customFormat="1" ht="16.2" thickBot="1">
      <c r="A3" s="108" t="s">
        <v>79</v>
      </c>
      <c r="B3" s="835">
        <f>'Cumulative Budget Request '!B3</f>
        <v>0</v>
      </c>
      <c r="C3" s="835"/>
      <c r="D3" s="835"/>
      <c r="K3" s="108"/>
      <c r="L3" s="130"/>
      <c r="M3" s="110"/>
      <c r="N3" s="40" t="s">
        <v>75</v>
      </c>
      <c r="O3" s="41"/>
      <c r="P3" s="41"/>
      <c r="Q3" s="709">
        <v>1104</v>
      </c>
      <c r="R3" s="109"/>
    </row>
    <row r="4" spans="1:29" s="111" customFormat="1" ht="16.2" thickBot="1">
      <c r="A4" s="108" t="s">
        <v>70</v>
      </c>
      <c r="B4" s="835">
        <f>'Cumulative Budget Request '!B4</f>
        <v>0</v>
      </c>
      <c r="C4" s="835"/>
      <c r="D4" s="835"/>
      <c r="K4" s="108"/>
      <c r="L4" s="130"/>
      <c r="N4" s="37" t="s">
        <v>164</v>
      </c>
      <c r="O4" s="360"/>
      <c r="P4" s="360"/>
      <c r="Q4" s="225">
        <v>0.03</v>
      </c>
    </row>
    <row r="5" spans="1:29" s="111" customFormat="1" ht="16.2" thickBot="1">
      <c r="A5" s="108" t="s">
        <v>84</v>
      </c>
      <c r="B5" s="643" t="str">
        <f>'Cumulative Budget Request '!B5</f>
        <v>CPRIT</v>
      </c>
      <c r="C5" s="643"/>
      <c r="D5" s="643"/>
      <c r="K5" s="108"/>
      <c r="L5" s="130"/>
      <c r="N5" s="710" t="s">
        <v>76</v>
      </c>
      <c r="O5" s="711"/>
      <c r="P5" s="711"/>
      <c r="Q5" s="712">
        <v>566</v>
      </c>
    </row>
    <row r="6" spans="1:29" s="111" customFormat="1" ht="16.2" thickBot="1">
      <c r="A6" s="108" t="s">
        <v>248</v>
      </c>
      <c r="B6" s="644"/>
      <c r="C6" s="644"/>
      <c r="D6" s="644"/>
      <c r="F6" s="109"/>
      <c r="K6" s="108"/>
      <c r="L6" s="130"/>
      <c r="N6" s="713" t="s">
        <v>165</v>
      </c>
      <c r="O6" s="714"/>
      <c r="P6" s="714"/>
      <c r="Q6" s="715">
        <f>Q4</f>
        <v>0.03</v>
      </c>
    </row>
    <row r="7" spans="1:29" s="111" customFormat="1" ht="16.2" thickBot="1">
      <c r="A7" s="108"/>
      <c r="B7" s="130"/>
      <c r="C7" s="130"/>
      <c r="D7" s="130"/>
      <c r="F7" s="109"/>
      <c r="K7" s="108"/>
      <c r="L7" s="130"/>
      <c r="N7" s="713" t="s">
        <v>493</v>
      </c>
      <c r="O7" s="714"/>
      <c r="P7" s="714"/>
      <c r="Q7" s="715">
        <v>0.35</v>
      </c>
    </row>
    <row r="8" spans="1:29" ht="15" customHeight="1">
      <c r="A8" s="612" t="s">
        <v>249</v>
      </c>
      <c r="B8" s="612"/>
      <c r="C8" s="612"/>
      <c r="D8" s="612"/>
      <c r="E8" s="612"/>
      <c r="F8" s="612"/>
      <c r="G8" s="612"/>
      <c r="H8" s="612"/>
      <c r="I8" s="612"/>
      <c r="J8" s="612"/>
      <c r="K8" s="107"/>
      <c r="L8" s="59"/>
      <c r="N8" s="836"/>
      <c r="O8" s="837"/>
      <c r="P8" s="837"/>
      <c r="Q8" s="838"/>
    </row>
    <row r="9" spans="1:29">
      <c r="J9" s="33"/>
      <c r="N9" s="839"/>
      <c r="O9" s="839"/>
      <c r="P9" s="839"/>
      <c r="Q9" s="840"/>
    </row>
    <row r="10" spans="1:29">
      <c r="A10" s="1" t="s">
        <v>16</v>
      </c>
      <c r="C10" s="58"/>
      <c r="D10" s="58"/>
      <c r="E10" s="8"/>
      <c r="F10" s="8"/>
      <c r="G10" s="8"/>
      <c r="H10" s="8"/>
      <c r="I10" s="8"/>
      <c r="J10" s="45"/>
      <c r="M10" s="58" t="s">
        <v>118</v>
      </c>
      <c r="N10" s="71" t="s">
        <v>80</v>
      </c>
      <c r="O10" s="71"/>
      <c r="P10" s="71" t="s">
        <v>245</v>
      </c>
      <c r="Q10" s="71" t="s">
        <v>108</v>
      </c>
      <c r="R10" s="71" t="s">
        <v>18</v>
      </c>
      <c r="S10" s="71"/>
      <c r="U10" s="625" t="s">
        <v>116</v>
      </c>
      <c r="V10" s="625"/>
      <c r="W10" s="625"/>
      <c r="X10" s="625"/>
      <c r="Y10" s="625"/>
    </row>
    <row r="11" spans="1:29">
      <c r="A11" s="1" t="s">
        <v>17</v>
      </c>
      <c r="C11" s="92"/>
      <c r="D11" s="92"/>
      <c r="E11" s="18" t="s">
        <v>2</v>
      </c>
      <c r="F11" s="18" t="s">
        <v>3</v>
      </c>
      <c r="G11" s="18" t="s">
        <v>4</v>
      </c>
      <c r="H11" s="18" t="s">
        <v>8</v>
      </c>
      <c r="I11" s="18" t="s">
        <v>9</v>
      </c>
      <c r="J11" s="46" t="s">
        <v>1</v>
      </c>
      <c r="M11" s="78" t="s">
        <v>117</v>
      </c>
      <c r="N11" s="46" t="s">
        <v>15</v>
      </c>
      <c r="O11" s="46" t="s">
        <v>245</v>
      </c>
      <c r="P11" s="46" t="s">
        <v>101</v>
      </c>
      <c r="Q11" s="46" t="s">
        <v>109</v>
      </c>
      <c r="R11" s="46" t="s">
        <v>111</v>
      </c>
      <c r="S11" s="46" t="s">
        <v>101</v>
      </c>
      <c r="T11" s="23"/>
      <c r="U11" s="367" t="s">
        <v>31</v>
      </c>
      <c r="V11" s="368" t="s">
        <v>32</v>
      </c>
      <c r="W11" s="368" t="s">
        <v>33</v>
      </c>
      <c r="X11" s="368" t="s">
        <v>34</v>
      </c>
      <c r="Y11" s="368" t="s">
        <v>35</v>
      </c>
    </row>
    <row r="12" spans="1:29">
      <c r="A12" s="58" t="s">
        <v>61</v>
      </c>
      <c r="B12" s="58" t="s">
        <v>62</v>
      </c>
      <c r="D12" s="4"/>
      <c r="E12" s="3"/>
      <c r="F12" s="3"/>
      <c r="G12" s="3"/>
      <c r="H12" s="3"/>
      <c r="I12" s="3"/>
      <c r="J12" s="47"/>
      <c r="M12" s="24"/>
      <c r="N12" s="63"/>
      <c r="O12" s="63"/>
      <c r="P12" s="63"/>
      <c r="Q12" s="229"/>
      <c r="R12" s="63"/>
      <c r="S12" s="229"/>
      <c r="T12" s="3"/>
      <c r="U12" s="367"/>
      <c r="V12" s="368"/>
      <c r="W12" s="368"/>
      <c r="X12" s="368"/>
      <c r="Y12" s="368"/>
      <c r="Z12" s="4"/>
      <c r="AA12" s="4"/>
      <c r="AB12" s="4"/>
      <c r="AC12" s="4"/>
    </row>
    <row r="13" spans="1:29">
      <c r="A13" s="841">
        <f>IF('Cumulative Budget Request '!L12='Member D'!$L$1,'Cumulative Budget Request '!A12,0)</f>
        <v>0</v>
      </c>
      <c r="B13" s="792">
        <f>IF('Cumulative Budget Request '!L12='Member D'!$L$1,'Cumulative Budget Request '!B12,0)</f>
        <v>0</v>
      </c>
      <c r="D13" s="34" t="s">
        <v>121</v>
      </c>
      <c r="E13" s="100">
        <f>ROUND($R13*$S13,6)</f>
        <v>0</v>
      </c>
      <c r="F13" s="100">
        <f>ROUND($R14*$S14,6)</f>
        <v>0</v>
      </c>
      <c r="G13" s="100">
        <f>ROUND($R15*$S15,6)</f>
        <v>0</v>
      </c>
      <c r="H13" s="100">
        <f>ROUND($R16*$S16,6)</f>
        <v>0</v>
      </c>
      <c r="I13" s="100">
        <f>ROUND($R17*$S17,6)</f>
        <v>0</v>
      </c>
      <c r="J13" s="47"/>
      <c r="M13" s="150">
        <f>IF('Cumulative Budget Request '!L12='Member D'!$L$1,'Cumulative Budget Request '!M12,0)</f>
        <v>0</v>
      </c>
      <c r="N13" s="230">
        <f>ROUND(M13/12,2)</f>
        <v>0</v>
      </c>
      <c r="O13" s="230">
        <f>IF('Cumulative Budget Request '!L12='Member D'!$L$1,'Cumulative Budget Request '!O12,0)</f>
        <v>0</v>
      </c>
      <c r="P13" s="224">
        <f>IF('Cumulative Budget Request '!L12='Member D'!$L$1,'Cumulative Budget Request '!P12,0)</f>
        <v>0</v>
      </c>
      <c r="Q13" s="227">
        <f>IF('Cumulative Budget Request '!L12='Member D'!$L$1,'Cumulative Budget Request '!Q12,0)</f>
        <v>0</v>
      </c>
      <c r="R13" s="228">
        <f>IF('Cumulative Budget Request '!L12='Member D'!$L$1,'Cumulative Budget Request '!R12,0)</f>
        <v>0</v>
      </c>
      <c r="S13" s="224">
        <f>IF('Cumulative Budget Request '!L12='Member D'!$L$1,'Cumulative Budget Request '!S12,0)</f>
        <v>0</v>
      </c>
      <c r="T13" s="3"/>
      <c r="U13" s="369">
        <f>IFERROR((E16+E17)/E15,0)</f>
        <v>0</v>
      </c>
      <c r="V13" s="369">
        <f t="shared" ref="V13:Y13" si="0">IFERROR((F16+F17)/F15,0)</f>
        <v>0</v>
      </c>
      <c r="W13" s="369">
        <f t="shared" si="0"/>
        <v>0</v>
      </c>
      <c r="X13" s="369">
        <f t="shared" si="0"/>
        <v>0</v>
      </c>
      <c r="Y13" s="369">
        <f t="shared" si="0"/>
        <v>0</v>
      </c>
      <c r="Z13" s="4"/>
      <c r="AA13" s="4"/>
      <c r="AB13" s="4"/>
      <c r="AC13" s="4"/>
    </row>
    <row r="14" spans="1:29">
      <c r="A14" s="842"/>
      <c r="B14" s="793"/>
      <c r="C14" s="100"/>
      <c r="D14" s="74" t="s">
        <v>15</v>
      </c>
      <c r="E14" s="57">
        <f>ROUND((N13+O13)*E13*Q13,0)</f>
        <v>0</v>
      </c>
      <c r="F14" s="57">
        <f>ROUND((N13+O13)*F13*Q13*Q14,0)</f>
        <v>0</v>
      </c>
      <c r="G14" s="57">
        <f>ROUND((N13+O13)*G13*Q13*Q14*Q15,0)</f>
        <v>0</v>
      </c>
      <c r="H14" s="57">
        <f>ROUND((N13+O13)*H13*Q13*Q14*Q15*Q16,0)</f>
        <v>0</v>
      </c>
      <c r="I14" s="57">
        <f>ROUND((N13+O13)*I13*Q13*Q14*Q15*Q16*Q17,0)</f>
        <v>0</v>
      </c>
      <c r="J14" s="172">
        <f>SUM(E14:I14)</f>
        <v>0</v>
      </c>
      <c r="M14" s="231"/>
      <c r="N14" s="63"/>
      <c r="O14" s="63"/>
      <c r="P14" s="63"/>
      <c r="Q14" s="227">
        <f>IF('Cumulative Budget Request '!L13='Member D'!$L$1,'Cumulative Budget Request '!Q13,0)</f>
        <v>0</v>
      </c>
      <c r="R14" s="228">
        <f>IF('Cumulative Budget Request '!L13='Member D'!$L$1,'Cumulative Budget Request '!R13,0)</f>
        <v>0</v>
      </c>
      <c r="S14" s="224">
        <f>IF('Cumulative Budget Request '!L13='Member D'!$L$1,'Cumulative Budget Request '!S13,0)</f>
        <v>0</v>
      </c>
      <c r="T14" s="17"/>
      <c r="U14" s="370"/>
      <c r="V14" s="370"/>
      <c r="W14" s="370"/>
      <c r="X14" s="370"/>
      <c r="Y14" s="370"/>
    </row>
    <row r="15" spans="1:29">
      <c r="A15" s="825"/>
      <c r="B15" s="793"/>
      <c r="C15" s="100"/>
      <c r="D15" s="74" t="s">
        <v>30</v>
      </c>
      <c r="E15" s="57">
        <f>ROUND(E14*$Q$8,0)</f>
        <v>0</v>
      </c>
      <c r="F15" s="57">
        <f>ROUND(F14*$Q$8,0)</f>
        <v>0</v>
      </c>
      <c r="G15" s="57">
        <f>ROUND(G14*$Q$8,0)</f>
        <v>0</v>
      </c>
      <c r="H15" s="57">
        <f>ROUND(H14*$Q$8,0)</f>
        <v>0</v>
      </c>
      <c r="I15" s="57">
        <f>ROUND(I14*$Q$8,0)</f>
        <v>0</v>
      </c>
      <c r="J15" s="172">
        <f>SUM(E15:I15)</f>
        <v>0</v>
      </c>
      <c r="M15" s="231"/>
      <c r="N15" s="63"/>
      <c r="O15" s="63"/>
      <c r="P15" s="63"/>
      <c r="Q15" s="227">
        <f>IF('Cumulative Budget Request '!L14='Member D'!$L$1,'Cumulative Budget Request '!Q14,0)</f>
        <v>0</v>
      </c>
      <c r="R15" s="228">
        <f>IF('Cumulative Budget Request '!L14='Member D'!$L$1,'Cumulative Budget Request '!R14,0)</f>
        <v>0</v>
      </c>
      <c r="S15" s="224">
        <f>IF('Cumulative Budget Request '!L14='Member D'!$L$1,'Cumulative Budget Request '!S14,0)</f>
        <v>0</v>
      </c>
      <c r="T15" s="17"/>
      <c r="U15" s="369"/>
      <c r="V15" s="369"/>
      <c r="W15" s="369"/>
      <c r="X15" s="369"/>
      <c r="Y15" s="369"/>
    </row>
    <row r="16" spans="1:29" ht="15">
      <c r="A16" s="825"/>
      <c r="B16" s="793"/>
      <c r="C16" s="100"/>
      <c r="D16" s="74" t="s">
        <v>29</v>
      </c>
      <c r="E16" s="184">
        <f>ROUND($Q$9*E13,0)</f>
        <v>0</v>
      </c>
      <c r="F16" s="184">
        <f>ROUND($Q$9*F13,0)</f>
        <v>0</v>
      </c>
      <c r="G16" s="184">
        <f>ROUND($Q$9*G13,0)</f>
        <v>0</v>
      </c>
      <c r="H16" s="184">
        <f>ROUND($Q$9*H13,0)</f>
        <v>0</v>
      </c>
      <c r="I16" s="184">
        <f>ROUND($Q$9*I13,0)</f>
        <v>0</v>
      </c>
      <c r="J16" s="181">
        <f>SUM(E16:I16)</f>
        <v>0</v>
      </c>
      <c r="M16" s="231"/>
      <c r="N16" s="63"/>
      <c r="O16" s="63"/>
      <c r="P16" s="63"/>
      <c r="Q16" s="227">
        <f>IF('Cumulative Budget Request '!L15='Member D'!$L$1,'Cumulative Budget Request '!Q15,0)</f>
        <v>0</v>
      </c>
      <c r="R16" s="228">
        <f>IF('Cumulative Budget Request '!L15='Member D'!$L$1,'Cumulative Budget Request '!R15,0)</f>
        <v>0</v>
      </c>
      <c r="S16" s="224">
        <f>IF('Cumulative Budget Request '!L15='Member D'!$L$1,'Cumulative Budget Request '!S15,0)</f>
        <v>0</v>
      </c>
      <c r="T16" s="17"/>
      <c r="U16" s="369"/>
      <c r="V16" s="369"/>
      <c r="W16" s="369"/>
      <c r="X16" s="369"/>
      <c r="Y16" s="369"/>
    </row>
    <row r="17" spans="1:25">
      <c r="A17" s="825"/>
      <c r="B17" s="793"/>
      <c r="C17" s="100"/>
      <c r="D17" s="77" t="s">
        <v>171</v>
      </c>
      <c r="E17" s="185">
        <f>SUM(E15:E16)</f>
        <v>0</v>
      </c>
      <c r="F17" s="185">
        <f t="shared" ref="F17:I17" si="1">SUM(F15:F16)</f>
        <v>0</v>
      </c>
      <c r="G17" s="185">
        <f t="shared" si="1"/>
        <v>0</v>
      </c>
      <c r="H17" s="185">
        <f t="shared" si="1"/>
        <v>0</v>
      </c>
      <c r="I17" s="185">
        <f t="shared" si="1"/>
        <v>0</v>
      </c>
      <c r="J17" s="186">
        <f>SUM(J15:J16)</f>
        <v>0</v>
      </c>
      <c r="M17" s="231"/>
      <c r="N17" s="63"/>
      <c r="O17" s="63"/>
      <c r="P17" s="63"/>
      <c r="Q17" s="227">
        <f>IF('Cumulative Budget Request '!L16='Member D'!$L$1,'Cumulative Budget Request '!Q16,0)</f>
        <v>0</v>
      </c>
      <c r="R17" s="228">
        <f>IF('Cumulative Budget Request '!L16='Member D'!$L$1,'Cumulative Budget Request '!R16,0)</f>
        <v>0</v>
      </c>
      <c r="S17" s="224">
        <f>IF('Cumulative Budget Request '!L16='Member D'!$L$1,'Cumulative Budget Request '!S16,0)</f>
        <v>0</v>
      </c>
      <c r="T17" s="17"/>
      <c r="U17" s="369"/>
      <c r="V17" s="369"/>
      <c r="W17" s="369"/>
      <c r="X17" s="369"/>
      <c r="Y17" s="369"/>
    </row>
    <row r="18" spans="1:25">
      <c r="A18" s="825"/>
      <c r="B18" s="793"/>
      <c r="C18" s="100"/>
      <c r="D18" s="74"/>
      <c r="E18" s="17"/>
      <c r="F18" s="17"/>
      <c r="G18" s="17"/>
      <c r="H18" s="17"/>
      <c r="I18" s="17"/>
      <c r="J18" s="26"/>
      <c r="M18" s="231"/>
      <c r="N18" s="63"/>
      <c r="O18" s="63"/>
      <c r="P18" s="63"/>
      <c r="Q18" s="32"/>
      <c r="R18" s="63"/>
      <c r="S18" s="32"/>
      <c r="T18" s="17"/>
      <c r="U18" s="371"/>
      <c r="V18" s="372"/>
      <c r="W18" s="370"/>
      <c r="X18" s="370"/>
      <c r="Y18" s="370"/>
    </row>
    <row r="19" spans="1:25">
      <c r="A19" s="841">
        <f>IF('Cumulative Budget Request '!L18='Member D'!$L$1,'Cumulative Budget Request '!A18,0)</f>
        <v>0</v>
      </c>
      <c r="B19" s="792">
        <f>IF('Cumulative Budget Request '!L18='Member D'!$L$1,'Cumulative Budget Request '!B18,0)</f>
        <v>0</v>
      </c>
      <c r="C19" s="101"/>
      <c r="D19" s="34" t="s">
        <v>121</v>
      </c>
      <c r="E19" s="100">
        <f>ROUND($R19*$S19,6)</f>
        <v>0</v>
      </c>
      <c r="F19" s="100">
        <f>ROUND($R20*$S20,6)</f>
        <v>0</v>
      </c>
      <c r="G19" s="100">
        <f>ROUND($R21*$S21,6)</f>
        <v>0</v>
      </c>
      <c r="H19" s="100">
        <f>ROUND($R22*$S22,6)</f>
        <v>0</v>
      </c>
      <c r="I19" s="100">
        <f>ROUND($R23*$S23,6)</f>
        <v>0</v>
      </c>
      <c r="J19" s="47"/>
      <c r="M19" s="150">
        <f>IF('Cumulative Budget Request '!L18='Member D'!$L$1,'Cumulative Budget Request '!M18,0)</f>
        <v>0</v>
      </c>
      <c r="N19" s="230">
        <f>ROUND(M19/12,2)</f>
        <v>0</v>
      </c>
      <c r="O19" s="230">
        <f>IF('Cumulative Budget Request '!L18='Member D'!$L$1,'Cumulative Budget Request '!O18,0)</f>
        <v>0</v>
      </c>
      <c r="P19" s="224">
        <f>IF('Cumulative Budget Request '!L18='Member D'!$L$1,'Cumulative Budget Request '!P18,0)</f>
        <v>0</v>
      </c>
      <c r="Q19" s="227">
        <f>IF('Cumulative Budget Request '!L18='Member D'!$L$1,'Cumulative Budget Request '!Q18,0)</f>
        <v>0</v>
      </c>
      <c r="R19" s="228">
        <f>IF('Cumulative Budget Request '!L18='Member D'!$L$1,'Cumulative Budget Request '!R18,0)</f>
        <v>0</v>
      </c>
      <c r="S19" s="76">
        <f>IF('Cumulative Budget Request '!L18='Member D'!$L$1,'Cumulative Budget Request '!S18,0)</f>
        <v>0</v>
      </c>
      <c r="T19" s="3"/>
      <c r="U19" s="369">
        <f>IFERROR((E22+E23)/E21,0)</f>
        <v>0</v>
      </c>
      <c r="V19" s="369">
        <f t="shared" ref="V19:Y19" si="2">IFERROR((F22+F23)/F21,0)</f>
        <v>0</v>
      </c>
      <c r="W19" s="369">
        <f t="shared" si="2"/>
        <v>0</v>
      </c>
      <c r="X19" s="369">
        <f t="shared" si="2"/>
        <v>0</v>
      </c>
      <c r="Y19" s="369">
        <f t="shared" si="2"/>
        <v>0</v>
      </c>
    </row>
    <row r="20" spans="1:25">
      <c r="A20" s="825"/>
      <c r="B20" s="793"/>
      <c r="C20" s="100"/>
      <c r="D20" s="74" t="s">
        <v>15</v>
      </c>
      <c r="E20" s="57">
        <f>ROUND((N19+O19)*E19*Q19,0)</f>
        <v>0</v>
      </c>
      <c r="F20" s="57">
        <f>ROUND((N19+O19)*F19*Q19*Q20,0)</f>
        <v>0</v>
      </c>
      <c r="G20" s="57">
        <f>ROUND((N19+O19)*G19*Q19*Q20*Q21,0)</f>
        <v>0</v>
      </c>
      <c r="H20" s="57">
        <f>ROUND((N19+O19)*H19*Q19*Q20*Q21*Q22,0)</f>
        <v>0</v>
      </c>
      <c r="I20" s="57">
        <f>ROUND((N19+O19)*I19*Q19*Q20*Q21*Q22*Q23,0)</f>
        <v>0</v>
      </c>
      <c r="J20" s="172">
        <f>SUM(E20:I20)</f>
        <v>0</v>
      </c>
      <c r="M20" s="231"/>
      <c r="N20" s="63"/>
      <c r="O20" s="63"/>
      <c r="P20" s="63"/>
      <c r="Q20" s="227">
        <f>IF('Cumulative Budget Request '!L19='Member D'!$L$1,'Cumulative Budget Request '!Q19,0)</f>
        <v>0</v>
      </c>
      <c r="R20" s="228">
        <f>IF('Cumulative Budget Request '!L19='Member D'!$L$1,'Cumulative Budget Request '!R19,0)</f>
        <v>0</v>
      </c>
      <c r="S20" s="76">
        <f>IF('Cumulative Budget Request '!L19='Member D'!$L$1,'Cumulative Budget Request '!S19,0)</f>
        <v>0</v>
      </c>
      <c r="T20" s="17"/>
      <c r="U20" s="370"/>
      <c r="V20" s="370"/>
      <c r="W20" s="370"/>
      <c r="X20" s="370"/>
      <c r="Y20" s="370"/>
    </row>
    <row r="21" spans="1:25" ht="15" customHeight="1">
      <c r="A21" s="825"/>
      <c r="B21" s="793"/>
      <c r="C21" s="100"/>
      <c r="D21" s="74" t="s">
        <v>30</v>
      </c>
      <c r="E21" s="57">
        <f>ROUND(E20*$Q$8,0)</f>
        <v>0</v>
      </c>
      <c r="F21" s="57">
        <f>ROUND(F20*$Q$8,0)</f>
        <v>0</v>
      </c>
      <c r="G21" s="57">
        <f>ROUND(G20*$Q$8,0)</f>
        <v>0</v>
      </c>
      <c r="H21" s="57">
        <f>ROUND(H20*$Q$8,0)</f>
        <v>0</v>
      </c>
      <c r="I21" s="57">
        <f>ROUND(I20*$Q$8,0)</f>
        <v>0</v>
      </c>
      <c r="J21" s="172">
        <f>SUM(E21:I21)</f>
        <v>0</v>
      </c>
      <c r="M21" s="231"/>
      <c r="N21" s="63"/>
      <c r="O21" s="63"/>
      <c r="P21" s="63"/>
      <c r="Q21" s="227">
        <f>IF('Cumulative Budget Request '!L20='Member D'!$L$1,'Cumulative Budget Request '!Q20,0)</f>
        <v>0</v>
      </c>
      <c r="R21" s="228">
        <f>IF('Cumulative Budget Request '!L20='Member D'!$L$1,'Cumulative Budget Request '!R20,0)</f>
        <v>0</v>
      </c>
      <c r="S21" s="76">
        <f>IF('Cumulative Budget Request '!L20='Member D'!$L$1,'Cumulative Budget Request '!S20,0)</f>
        <v>0</v>
      </c>
      <c r="T21" s="17"/>
      <c r="U21" s="369"/>
      <c r="V21" s="369"/>
      <c r="W21" s="369"/>
      <c r="X21" s="369"/>
      <c r="Y21" s="369"/>
    </row>
    <row r="22" spans="1:25" ht="13.5" customHeight="1">
      <c r="A22" s="825"/>
      <c r="B22" s="793"/>
      <c r="C22" s="100"/>
      <c r="D22" s="74" t="s">
        <v>29</v>
      </c>
      <c r="E22" s="184">
        <f>ROUND($Q$9*E19,0)</f>
        <v>0</v>
      </c>
      <c r="F22" s="184">
        <f>ROUND($Q$9*F19,0)</f>
        <v>0</v>
      </c>
      <c r="G22" s="184">
        <f>ROUND($Q$9*G19,0)</f>
        <v>0</v>
      </c>
      <c r="H22" s="184">
        <f>ROUND($Q$9*H19,0)</f>
        <v>0</v>
      </c>
      <c r="I22" s="184">
        <f>ROUND($Q$9*I19,0)</f>
        <v>0</v>
      </c>
      <c r="J22" s="181">
        <f>SUM(E22:I22)</f>
        <v>0</v>
      </c>
      <c r="M22" s="231"/>
      <c r="N22" s="63"/>
      <c r="O22" s="63"/>
      <c r="P22" s="63"/>
      <c r="Q22" s="227">
        <f>IF('Cumulative Budget Request '!L21='Member D'!$L$1,'Cumulative Budget Request '!Q21,0)</f>
        <v>0</v>
      </c>
      <c r="R22" s="228">
        <f>IF('Cumulative Budget Request '!L21='Member D'!$L$1,'Cumulative Budget Request '!R21,0)</f>
        <v>0</v>
      </c>
      <c r="S22" s="76">
        <f>IF('Cumulative Budget Request '!L21='Member D'!$L$1,'Cumulative Budget Request '!S21,0)</f>
        <v>0</v>
      </c>
      <c r="T22" s="17"/>
      <c r="U22" s="369"/>
      <c r="V22" s="369"/>
      <c r="W22" s="369"/>
      <c r="X22" s="369"/>
      <c r="Y22" s="369"/>
    </row>
    <row r="23" spans="1:25">
      <c r="A23" s="825"/>
      <c r="B23" s="793"/>
      <c r="C23" s="100"/>
      <c r="D23" s="77" t="s">
        <v>171</v>
      </c>
      <c r="E23" s="185">
        <f>SUM(E21:E22)</f>
        <v>0</v>
      </c>
      <c r="F23" s="185">
        <f t="shared" ref="F23:I23" si="3">SUM(F21:F22)</f>
        <v>0</v>
      </c>
      <c r="G23" s="185">
        <f t="shared" si="3"/>
        <v>0</v>
      </c>
      <c r="H23" s="185">
        <f t="shared" si="3"/>
        <v>0</v>
      </c>
      <c r="I23" s="185">
        <f t="shared" si="3"/>
        <v>0</v>
      </c>
      <c r="J23" s="186">
        <f>SUM(J21:J22)</f>
        <v>0</v>
      </c>
      <c r="M23" s="231"/>
      <c r="N23" s="63"/>
      <c r="O23" s="63"/>
      <c r="P23" s="63"/>
      <c r="Q23" s="227">
        <f>IF('Cumulative Budget Request '!L22='Member D'!$L$1,'Cumulative Budget Request '!Q22,0)</f>
        <v>0</v>
      </c>
      <c r="R23" s="228">
        <f>IF('Cumulative Budget Request '!L22='Member D'!$L$1,'Cumulative Budget Request '!R22,0)</f>
        <v>0</v>
      </c>
      <c r="S23" s="76">
        <f>IF('Cumulative Budget Request '!L22='Member D'!$L$1,'Cumulative Budget Request '!S22,0)</f>
        <v>0</v>
      </c>
      <c r="T23" s="17"/>
      <c r="U23" s="369"/>
      <c r="V23" s="369"/>
      <c r="W23" s="369"/>
      <c r="X23" s="369"/>
      <c r="Y23" s="369"/>
    </row>
    <row r="24" spans="1:25">
      <c r="A24" s="825"/>
      <c r="B24" s="793"/>
      <c r="C24" s="100"/>
      <c r="D24" s="74"/>
      <c r="E24" s="17"/>
      <c r="F24" s="17"/>
      <c r="G24" s="17"/>
      <c r="H24" s="17"/>
      <c r="I24" s="17"/>
      <c r="J24" s="26"/>
      <c r="M24" s="231"/>
      <c r="N24" s="63"/>
      <c r="O24" s="63"/>
      <c r="P24" s="63"/>
      <c r="Q24" s="32"/>
      <c r="R24" s="63"/>
      <c r="S24" s="32"/>
      <c r="T24" s="17"/>
      <c r="U24" s="371"/>
      <c r="V24" s="372"/>
      <c r="W24" s="370"/>
      <c r="X24" s="370"/>
      <c r="Y24" s="370"/>
    </row>
    <row r="25" spans="1:25">
      <c r="A25" s="841">
        <f>IF('Cumulative Budget Request '!L24='Member D'!$L$1,'Cumulative Budget Request '!A24,0)</f>
        <v>0</v>
      </c>
      <c r="B25" s="792">
        <f>IF('Cumulative Budget Request '!L24='Member D'!$L$1,'Cumulative Budget Request '!B24,0)</f>
        <v>0</v>
      </c>
      <c r="C25" s="101"/>
      <c r="D25" s="34" t="s">
        <v>121</v>
      </c>
      <c r="E25" s="100">
        <f>ROUND($R25*$S25,6)</f>
        <v>0</v>
      </c>
      <c r="F25" s="100">
        <f>ROUND($R26*$S26,6)</f>
        <v>0</v>
      </c>
      <c r="G25" s="100">
        <f>ROUND($R27*$S27,6)</f>
        <v>0</v>
      </c>
      <c r="H25" s="100">
        <f>ROUND($R28*$S28,6)</f>
        <v>0</v>
      </c>
      <c r="I25" s="100">
        <f>ROUND($R29*$S29,6)</f>
        <v>0</v>
      </c>
      <c r="J25" s="47"/>
      <c r="M25" s="150">
        <f>IF('Cumulative Budget Request '!L24='Member D'!$L$1,'Cumulative Budget Request '!M24,0)</f>
        <v>0</v>
      </c>
      <c r="N25" s="230">
        <f>ROUND(M25/12,2)</f>
        <v>0</v>
      </c>
      <c r="O25" s="230">
        <f>IF('Cumulative Budget Request '!L24='Member D'!$L$1,'Cumulative Budget Request '!O24,0)</f>
        <v>0</v>
      </c>
      <c r="P25" s="224">
        <f>IF('Cumulative Budget Request '!L24='Member D'!$L$1,'Cumulative Budget Request '!P24,0)</f>
        <v>0</v>
      </c>
      <c r="Q25" s="227">
        <f>IF('Cumulative Budget Request '!L24='Member D'!$L$1,'Cumulative Budget Request '!Q24,0)</f>
        <v>0</v>
      </c>
      <c r="R25" s="228">
        <f>IF('Cumulative Budget Request '!L24='Member D'!$L$1,'Cumulative Budget Request '!R24,0)</f>
        <v>0</v>
      </c>
      <c r="S25" s="76">
        <f>IF('Cumulative Budget Request '!L24='Member D'!$L$1,'Cumulative Budget Request '!S24,0)</f>
        <v>0</v>
      </c>
      <c r="T25" s="3"/>
      <c r="U25" s="369">
        <f>IFERROR((E28+E29)/E27,0)</f>
        <v>0</v>
      </c>
      <c r="V25" s="369">
        <f t="shared" ref="V25:Y25" si="4">IFERROR((F28+F29)/F27,0)</f>
        <v>0</v>
      </c>
      <c r="W25" s="369">
        <f t="shared" si="4"/>
        <v>0</v>
      </c>
      <c r="X25" s="369">
        <f t="shared" si="4"/>
        <v>0</v>
      </c>
      <c r="Y25" s="369">
        <f t="shared" si="4"/>
        <v>0</v>
      </c>
    </row>
    <row r="26" spans="1:25">
      <c r="A26" s="842"/>
      <c r="B26" s="793"/>
      <c r="C26" s="100"/>
      <c r="D26" s="74" t="s">
        <v>15</v>
      </c>
      <c r="E26" s="57">
        <f>ROUND((N25+O25)*E25*Q25,0)</f>
        <v>0</v>
      </c>
      <c r="F26" s="57">
        <f>ROUND((N25+O25)*F25*Q25*Q26,0)</f>
        <v>0</v>
      </c>
      <c r="G26" s="57">
        <f>ROUND((N25+O25)*G25*Q25*Q26*Q27,0)</f>
        <v>0</v>
      </c>
      <c r="H26" s="57">
        <f>ROUND((N25+O25)*H25*Q25*Q26*Q27*Q28,0)</f>
        <v>0</v>
      </c>
      <c r="I26" s="57">
        <f>ROUND((N25+O25)*I25*Q25*Q26*Q27*Q28*Q29,0)</f>
        <v>0</v>
      </c>
      <c r="J26" s="172">
        <f>SUM(E26:I26)</f>
        <v>0</v>
      </c>
      <c r="M26" s="231"/>
      <c r="N26" s="63"/>
      <c r="O26" s="63"/>
      <c r="P26" s="63"/>
      <c r="Q26" s="227">
        <f>IF('Cumulative Budget Request '!L25='Member D'!$L$1,'Cumulative Budget Request '!Q25,0)</f>
        <v>0</v>
      </c>
      <c r="R26" s="228">
        <f>IF('Cumulative Budget Request '!L25='Member D'!$L$1,'Cumulative Budget Request '!R25,0)</f>
        <v>0</v>
      </c>
      <c r="S26" s="76">
        <f>IF('Cumulative Budget Request '!L25='Member D'!$L$1,'Cumulative Budget Request '!S25,0)</f>
        <v>0</v>
      </c>
      <c r="T26" s="17"/>
      <c r="U26" s="370"/>
      <c r="V26" s="370"/>
      <c r="W26" s="370"/>
      <c r="X26" s="370"/>
      <c r="Y26" s="370"/>
    </row>
    <row r="27" spans="1:25">
      <c r="A27" s="825"/>
      <c r="B27" s="793"/>
      <c r="C27" s="100"/>
      <c r="D27" s="74" t="s">
        <v>30</v>
      </c>
      <c r="E27" s="57">
        <f>ROUND(E26*$Q$8,0)</f>
        <v>0</v>
      </c>
      <c r="F27" s="57">
        <f>ROUND(F26*$Q$8,0)</f>
        <v>0</v>
      </c>
      <c r="G27" s="57">
        <f>ROUND(G26*$Q$8,0)</f>
        <v>0</v>
      </c>
      <c r="H27" s="57">
        <f>ROUND(H26*$Q$8,0)</f>
        <v>0</v>
      </c>
      <c r="I27" s="57">
        <f>ROUND(I26*$Q$8,0)</f>
        <v>0</v>
      </c>
      <c r="J27" s="172">
        <f>SUM(E27:I27)</f>
        <v>0</v>
      </c>
      <c r="M27" s="231"/>
      <c r="N27" s="63"/>
      <c r="O27" s="63"/>
      <c r="P27" s="63"/>
      <c r="Q27" s="227">
        <f>IF('Cumulative Budget Request '!L26='Member D'!$L$1,'Cumulative Budget Request '!Q26,0)</f>
        <v>0</v>
      </c>
      <c r="R27" s="228">
        <f>IF('Cumulative Budget Request '!L26='Member D'!$L$1,'Cumulative Budget Request '!R26,0)</f>
        <v>0</v>
      </c>
      <c r="S27" s="76">
        <f>IF('Cumulative Budget Request '!L26='Member D'!$L$1,'Cumulative Budget Request '!S26,0)</f>
        <v>0</v>
      </c>
      <c r="T27" s="17"/>
      <c r="U27" s="369"/>
      <c r="V27" s="369"/>
      <c r="W27" s="369"/>
      <c r="X27" s="369"/>
      <c r="Y27" s="369"/>
    </row>
    <row r="28" spans="1:25" ht="15">
      <c r="A28" s="825"/>
      <c r="B28" s="793"/>
      <c r="C28" s="100"/>
      <c r="D28" s="74" t="s">
        <v>29</v>
      </c>
      <c r="E28" s="184">
        <f>ROUND($Q$9*E25,0)</f>
        <v>0</v>
      </c>
      <c r="F28" s="184">
        <f>ROUND($Q$9*F25,0)</f>
        <v>0</v>
      </c>
      <c r="G28" s="184">
        <f>ROUND($Q$9*G25,0)</f>
        <v>0</v>
      </c>
      <c r="H28" s="184">
        <f>ROUND($Q$9*H25,0)</f>
        <v>0</v>
      </c>
      <c r="I28" s="184">
        <f>ROUND($Q$9*I25,0)</f>
        <v>0</v>
      </c>
      <c r="J28" s="181">
        <f>SUM(E28:I28)</f>
        <v>0</v>
      </c>
      <c r="M28" s="231"/>
      <c r="N28" s="63"/>
      <c r="O28" s="63"/>
      <c r="P28" s="63"/>
      <c r="Q28" s="227">
        <f>IF('Cumulative Budget Request '!L27='Member D'!$L$1,'Cumulative Budget Request '!Q27,0)</f>
        <v>0</v>
      </c>
      <c r="R28" s="228">
        <f>IF('Cumulative Budget Request '!L27='Member D'!$L$1,'Cumulative Budget Request '!R27,0)</f>
        <v>0</v>
      </c>
      <c r="S28" s="76">
        <f>IF('Cumulative Budget Request '!L27='Member D'!$L$1,'Cumulative Budget Request '!S27,0)</f>
        <v>0</v>
      </c>
      <c r="T28" s="17"/>
      <c r="U28" s="369"/>
      <c r="V28" s="369"/>
      <c r="W28" s="369"/>
      <c r="X28" s="369"/>
      <c r="Y28" s="369"/>
    </row>
    <row r="29" spans="1:25">
      <c r="A29" s="825"/>
      <c r="B29" s="793"/>
      <c r="C29" s="100"/>
      <c r="D29" s="77" t="s">
        <v>171</v>
      </c>
      <c r="E29" s="185">
        <f>SUM(E27:E28)</f>
        <v>0</v>
      </c>
      <c r="F29" s="185">
        <f t="shared" ref="F29:I29" si="5">SUM(F27:F28)</f>
        <v>0</v>
      </c>
      <c r="G29" s="185">
        <f t="shared" si="5"/>
        <v>0</v>
      </c>
      <c r="H29" s="185">
        <f t="shared" si="5"/>
        <v>0</v>
      </c>
      <c r="I29" s="185">
        <f t="shared" si="5"/>
        <v>0</v>
      </c>
      <c r="J29" s="186">
        <f>SUM(J27:J28)</f>
        <v>0</v>
      </c>
      <c r="M29" s="231"/>
      <c r="N29" s="63"/>
      <c r="O29" s="63"/>
      <c r="P29" s="63"/>
      <c r="Q29" s="227">
        <f>IF('Cumulative Budget Request '!L28='Member D'!$L$1,'Cumulative Budget Request '!Q28,0)</f>
        <v>0</v>
      </c>
      <c r="R29" s="228">
        <f>IF('Cumulative Budget Request '!L28='Member D'!$L$1,'Cumulative Budget Request '!R28,0)</f>
        <v>0</v>
      </c>
      <c r="S29" s="76">
        <f>IF('Cumulative Budget Request '!L28='Member D'!$L$1,'Cumulative Budget Request '!S28,0)</f>
        <v>0</v>
      </c>
      <c r="T29" s="17"/>
      <c r="U29" s="369"/>
      <c r="V29" s="369"/>
      <c r="W29" s="369"/>
      <c r="X29" s="369"/>
      <c r="Y29" s="369"/>
    </row>
    <row r="30" spans="1:25">
      <c r="A30" s="825"/>
      <c r="B30" s="793"/>
      <c r="C30" s="100"/>
      <c r="D30" s="74"/>
      <c r="E30" s="17"/>
      <c r="F30" s="17"/>
      <c r="G30" s="17"/>
      <c r="H30" s="17"/>
      <c r="I30" s="17"/>
      <c r="J30" s="26"/>
      <c r="M30" s="231"/>
      <c r="N30" s="63"/>
      <c r="O30" s="63"/>
      <c r="P30" s="63"/>
      <c r="Q30" s="32"/>
      <c r="R30" s="63"/>
      <c r="S30" s="32"/>
      <c r="T30" s="17"/>
      <c r="U30" s="371"/>
      <c r="V30" s="372"/>
      <c r="W30" s="370"/>
      <c r="X30" s="370"/>
      <c r="Y30" s="370"/>
    </row>
    <row r="31" spans="1:25">
      <c r="A31" s="841">
        <f>IF('Cumulative Budget Request '!L30='Member D'!$L$1,'Cumulative Budget Request '!A30,0)</f>
        <v>0</v>
      </c>
      <c r="B31" s="792">
        <f>IF('Cumulative Budget Request '!L30='Member D'!$L$1,'Cumulative Budget Request '!B30,0)</f>
        <v>0</v>
      </c>
      <c r="C31" s="101"/>
      <c r="D31" s="34" t="s">
        <v>121</v>
      </c>
      <c r="E31" s="100">
        <f>ROUND($R31*$S31,6)</f>
        <v>0</v>
      </c>
      <c r="F31" s="100">
        <f>ROUND($R32*$S32,6)</f>
        <v>0</v>
      </c>
      <c r="G31" s="100">
        <f>ROUND($R33*$S33,6)</f>
        <v>0</v>
      </c>
      <c r="H31" s="100">
        <f>ROUND($R34*$S34,6)</f>
        <v>0</v>
      </c>
      <c r="I31" s="100">
        <f>ROUND($R35*$S35,6)</f>
        <v>0</v>
      </c>
      <c r="J31" s="47"/>
      <c r="M31" s="150">
        <f>IF('Cumulative Budget Request '!L30='Member D'!$L$1,'Cumulative Budget Request '!M30,0)</f>
        <v>0</v>
      </c>
      <c r="N31" s="230">
        <f>ROUND(M31/12,2)</f>
        <v>0</v>
      </c>
      <c r="O31" s="230">
        <f>IF('Cumulative Budget Request '!L30='Member D'!$L$1,'Cumulative Budget Request '!O30,0)</f>
        <v>0</v>
      </c>
      <c r="P31" s="224">
        <f>IF('Cumulative Budget Request '!L30='Member D'!$L$1,'Cumulative Budget Request '!P30,0)</f>
        <v>0</v>
      </c>
      <c r="Q31" s="227">
        <f>IF('Cumulative Budget Request '!L30='Member D'!$L$1,'Cumulative Budget Request '!Q30,0)</f>
        <v>0</v>
      </c>
      <c r="R31" s="228">
        <f>IF('Cumulative Budget Request '!L30='Member D'!$L$1,'Cumulative Budget Request '!R30,0)</f>
        <v>0</v>
      </c>
      <c r="S31" s="76">
        <f>IF('Cumulative Budget Request '!L30='Member D'!$L$1,'Cumulative Budget Request '!S30,0)</f>
        <v>0</v>
      </c>
      <c r="T31" s="3"/>
      <c r="U31" s="369">
        <f>IFERROR((E34+E35)/E33,0)</f>
        <v>0</v>
      </c>
      <c r="V31" s="369">
        <f t="shared" ref="V31:Y31" si="6">IFERROR((F34+F35)/F33,0)</f>
        <v>0</v>
      </c>
      <c r="W31" s="369">
        <f t="shared" si="6"/>
        <v>0</v>
      </c>
      <c r="X31" s="369">
        <f t="shared" si="6"/>
        <v>0</v>
      </c>
      <c r="Y31" s="369">
        <f t="shared" si="6"/>
        <v>0</v>
      </c>
    </row>
    <row r="32" spans="1:25">
      <c r="A32" s="825"/>
      <c r="B32" s="842"/>
      <c r="C32" s="100"/>
      <c r="D32" s="74" t="s">
        <v>15</v>
      </c>
      <c r="E32" s="57">
        <f>ROUND((N31+O31)*E31*Q31,0)</f>
        <v>0</v>
      </c>
      <c r="F32" s="57">
        <f>ROUND((N31+O31)*F31*Q31*Q32,0)</f>
        <v>0</v>
      </c>
      <c r="G32" s="57">
        <f>ROUND((N31+O31)*G31*Q31*Q32*Q33,0)</f>
        <v>0</v>
      </c>
      <c r="H32" s="57">
        <f>ROUND((N31+O31)*H31*Q31*Q32*Q33*Q34,0)</f>
        <v>0</v>
      </c>
      <c r="I32" s="57">
        <f>ROUND((N31+O31)*I31*Q31*Q32*Q33*Q34*Q35,0)</f>
        <v>0</v>
      </c>
      <c r="J32" s="172">
        <f>SUM(E32:I32)</f>
        <v>0</v>
      </c>
      <c r="M32" s="231"/>
      <c r="N32" s="63"/>
      <c r="O32" s="63"/>
      <c r="P32" s="63"/>
      <c r="Q32" s="227">
        <f>IF('Cumulative Budget Request '!L31='Member D'!$L$1,'Cumulative Budget Request '!Q31,0)</f>
        <v>0</v>
      </c>
      <c r="R32" s="228">
        <f>IF('Cumulative Budget Request '!L31='Member D'!$L$1,'Cumulative Budget Request '!R31,0)</f>
        <v>0</v>
      </c>
      <c r="S32" s="76">
        <f>IF('Cumulative Budget Request '!L31='Member D'!$L$1,'Cumulative Budget Request '!S31,0)</f>
        <v>0</v>
      </c>
      <c r="T32" s="17"/>
      <c r="U32" s="370"/>
      <c r="V32" s="370"/>
      <c r="W32" s="370"/>
      <c r="X32" s="370"/>
      <c r="Y32" s="370"/>
    </row>
    <row r="33" spans="1:25">
      <c r="A33" s="825"/>
      <c r="B33" s="793"/>
      <c r="C33" s="100"/>
      <c r="D33" s="74" t="s">
        <v>30</v>
      </c>
      <c r="E33" s="57">
        <f>ROUND(E32*$Q$8,0)</f>
        <v>0</v>
      </c>
      <c r="F33" s="57">
        <f>ROUND(F32*$Q$8,0)</f>
        <v>0</v>
      </c>
      <c r="G33" s="57">
        <f>ROUND(G32*$Q$8,0)</f>
        <v>0</v>
      </c>
      <c r="H33" s="57">
        <f>ROUND(H32*$Q$8,0)</f>
        <v>0</v>
      </c>
      <c r="I33" s="57">
        <f>ROUND(I32*$Q$8,0)</f>
        <v>0</v>
      </c>
      <c r="J33" s="172">
        <f>SUM(E33:I33)</f>
        <v>0</v>
      </c>
      <c r="M33" s="231"/>
      <c r="N33" s="63"/>
      <c r="O33" s="63"/>
      <c r="P33" s="63"/>
      <c r="Q33" s="227">
        <f>IF('Cumulative Budget Request '!L32='Member D'!$L$1,'Cumulative Budget Request '!Q32,0)</f>
        <v>0</v>
      </c>
      <c r="R33" s="228">
        <f>IF('Cumulative Budget Request '!L32='Member D'!$L$1,'Cumulative Budget Request '!R32,0)</f>
        <v>0</v>
      </c>
      <c r="S33" s="76">
        <f>IF('Cumulative Budget Request '!L32='Member D'!$L$1,'Cumulative Budget Request '!S32,0)</f>
        <v>0</v>
      </c>
      <c r="T33" s="17"/>
      <c r="U33" s="369"/>
      <c r="V33" s="369"/>
      <c r="W33" s="369"/>
      <c r="X33" s="369"/>
      <c r="Y33" s="369"/>
    </row>
    <row r="34" spans="1:25" ht="15">
      <c r="A34" s="825"/>
      <c r="B34" s="793"/>
      <c r="C34" s="100"/>
      <c r="D34" s="74" t="s">
        <v>29</v>
      </c>
      <c r="E34" s="184">
        <f>ROUND($Q$9*E31,0)</f>
        <v>0</v>
      </c>
      <c r="F34" s="184">
        <f>ROUND($Q$9*F31,0)</f>
        <v>0</v>
      </c>
      <c r="G34" s="184">
        <f>ROUND($Q$9*G31,0)</f>
        <v>0</v>
      </c>
      <c r="H34" s="184">
        <f>ROUND($Q$9*H31,0)</f>
        <v>0</v>
      </c>
      <c r="I34" s="184">
        <f>ROUND($Q$9*I31,0)</f>
        <v>0</v>
      </c>
      <c r="J34" s="181">
        <f>SUM(E34:I34)</f>
        <v>0</v>
      </c>
      <c r="M34" s="231"/>
      <c r="N34" s="63"/>
      <c r="O34" s="63"/>
      <c r="P34" s="63"/>
      <c r="Q34" s="227">
        <f>IF('Cumulative Budget Request '!L33='Member D'!$L$1,'Cumulative Budget Request '!Q33,0)</f>
        <v>0</v>
      </c>
      <c r="R34" s="228">
        <f>IF('Cumulative Budget Request '!L33='Member D'!$L$1,'Cumulative Budget Request '!R33,0)</f>
        <v>0</v>
      </c>
      <c r="S34" s="76">
        <f>IF('Cumulative Budget Request '!L33='Member D'!$L$1,'Cumulative Budget Request '!S33,0)</f>
        <v>0</v>
      </c>
      <c r="T34" s="17"/>
      <c r="U34" s="369"/>
      <c r="V34" s="369"/>
      <c r="W34" s="369"/>
      <c r="X34" s="369"/>
      <c r="Y34" s="369"/>
    </row>
    <row r="35" spans="1:25">
      <c r="A35" s="825"/>
      <c r="B35" s="793"/>
      <c r="C35" s="100"/>
      <c r="D35" s="77" t="s">
        <v>171</v>
      </c>
      <c r="E35" s="185">
        <f>SUM(E33:E34)</f>
        <v>0</v>
      </c>
      <c r="F35" s="185">
        <f t="shared" ref="F35:I35" si="7">SUM(F33:F34)</f>
        <v>0</v>
      </c>
      <c r="G35" s="185">
        <f t="shared" si="7"/>
        <v>0</v>
      </c>
      <c r="H35" s="185">
        <f t="shared" si="7"/>
        <v>0</v>
      </c>
      <c r="I35" s="185">
        <f t="shared" si="7"/>
        <v>0</v>
      </c>
      <c r="J35" s="186">
        <f>SUM(J33:J34)</f>
        <v>0</v>
      </c>
      <c r="M35" s="231"/>
      <c r="N35" s="63"/>
      <c r="O35" s="63"/>
      <c r="P35" s="63"/>
      <c r="Q35" s="227">
        <f>IF('Cumulative Budget Request '!L34='Member D'!$L$1,'Cumulative Budget Request '!Q34,0)</f>
        <v>0</v>
      </c>
      <c r="R35" s="228">
        <f>IF('Cumulative Budget Request '!L34='Member D'!$L$1,'Cumulative Budget Request '!R34,0)</f>
        <v>0</v>
      </c>
      <c r="S35" s="76">
        <f>IF('Cumulative Budget Request '!L34='Member D'!$L$1,'Cumulative Budget Request '!S34,0)</f>
        <v>0</v>
      </c>
      <c r="T35" s="17"/>
      <c r="U35" s="369"/>
      <c r="V35" s="369"/>
      <c r="W35" s="369"/>
      <c r="X35" s="369"/>
      <c r="Y35" s="369"/>
    </row>
    <row r="36" spans="1:25">
      <c r="A36" s="825"/>
      <c r="B36" s="793"/>
      <c r="C36" s="100"/>
      <c r="D36" s="74"/>
      <c r="E36" s="17"/>
      <c r="F36" s="17"/>
      <c r="G36" s="17"/>
      <c r="H36" s="17"/>
      <c r="I36" s="17"/>
      <c r="J36" s="26"/>
      <c r="M36" s="231"/>
      <c r="N36" s="63"/>
      <c r="O36" s="63"/>
      <c r="P36" s="63"/>
      <c r="Q36" s="32"/>
      <c r="R36" s="63"/>
      <c r="S36" s="32"/>
      <c r="T36" s="17"/>
      <c r="U36" s="371"/>
      <c r="V36" s="372"/>
      <c r="W36" s="370"/>
      <c r="X36" s="370"/>
      <c r="Y36" s="370"/>
    </row>
    <row r="37" spans="1:25">
      <c r="A37" s="841">
        <f>IF('Cumulative Budget Request '!L36='Member D'!$L$1,'Cumulative Budget Request '!A36,0)</f>
        <v>0</v>
      </c>
      <c r="B37" s="792">
        <f>IF('Cumulative Budget Request '!L36='Member D'!$L$1,'Cumulative Budget Request '!B36,0)</f>
        <v>0</v>
      </c>
      <c r="C37" s="101"/>
      <c r="D37" s="34" t="s">
        <v>121</v>
      </c>
      <c r="E37" s="100">
        <f>ROUND($R37*$S37,6)</f>
        <v>0</v>
      </c>
      <c r="F37" s="100">
        <f>ROUND($R38*$S38,6)</f>
        <v>0</v>
      </c>
      <c r="G37" s="100">
        <f>ROUND($R39*$S39,6)</f>
        <v>0</v>
      </c>
      <c r="H37" s="100">
        <f>ROUND($R40*$S40,6)</f>
        <v>0</v>
      </c>
      <c r="I37" s="100">
        <f>ROUND($R41*$S41,6)</f>
        <v>0</v>
      </c>
      <c r="J37" s="47"/>
      <c r="M37" s="150">
        <f>IF('Cumulative Budget Request '!L36='Member D'!$L$1,'Cumulative Budget Request '!M36,0)</f>
        <v>0</v>
      </c>
      <c r="N37" s="230">
        <f>ROUND(M37/12,2)</f>
        <v>0</v>
      </c>
      <c r="O37" s="230">
        <f>IF('Cumulative Budget Request '!L36='Member D'!$L$1,'Cumulative Budget Request '!O36,0)</f>
        <v>0</v>
      </c>
      <c r="P37" s="224">
        <f>IF('Cumulative Budget Request '!L36='Member D'!$L$1,'Cumulative Budget Request '!P36,0)</f>
        <v>0</v>
      </c>
      <c r="Q37" s="227">
        <f>IF('Cumulative Budget Request '!L36='Member D'!$L$1,'Cumulative Budget Request '!Q36,0)</f>
        <v>0</v>
      </c>
      <c r="R37" s="228">
        <f>IF('Cumulative Budget Request '!L36='Member D'!$L$1,'Cumulative Budget Request '!R36,0)</f>
        <v>0</v>
      </c>
      <c r="S37" s="76">
        <f>IF('Cumulative Budget Request '!L36='Member D'!$L$1,'Cumulative Budget Request '!S36,0)</f>
        <v>0</v>
      </c>
      <c r="T37" s="3"/>
      <c r="U37" s="369">
        <f>IFERROR((E40+E41)/E39,0)</f>
        <v>0</v>
      </c>
      <c r="V37" s="369">
        <f t="shared" ref="V37:Y37" si="8">IFERROR((F40+F41)/F39,0)</f>
        <v>0</v>
      </c>
      <c r="W37" s="369">
        <f t="shared" si="8"/>
        <v>0</v>
      </c>
      <c r="X37" s="369">
        <f t="shared" si="8"/>
        <v>0</v>
      </c>
      <c r="Y37" s="369">
        <f t="shared" si="8"/>
        <v>0</v>
      </c>
    </row>
    <row r="38" spans="1:25">
      <c r="A38" s="825"/>
      <c r="B38" s="842"/>
      <c r="C38" s="100"/>
      <c r="D38" s="74" t="s">
        <v>15</v>
      </c>
      <c r="E38" s="57">
        <f>ROUND((N37+O37)*E37*Q37,0)</f>
        <v>0</v>
      </c>
      <c r="F38" s="57">
        <f>ROUND((N37+O37)*F37*Q37*Q38,0)</f>
        <v>0</v>
      </c>
      <c r="G38" s="57">
        <f>ROUND((N37+O37)*G37*Q37*Q38*Q39,0)</f>
        <v>0</v>
      </c>
      <c r="H38" s="57">
        <f>ROUND((N37+O37)*H37*Q37*Q38*Q39*Q40,0)</f>
        <v>0</v>
      </c>
      <c r="I38" s="57">
        <f>ROUND((N37+O37)*I37*Q37*Q38*Q39*Q40*Q41,0)</f>
        <v>0</v>
      </c>
      <c r="J38" s="172">
        <f>SUM(E38:I38)</f>
        <v>0</v>
      </c>
      <c r="M38" s="231"/>
      <c r="N38" s="63"/>
      <c r="O38" s="63"/>
      <c r="P38" s="63"/>
      <c r="Q38" s="227">
        <f>IF('Cumulative Budget Request '!L37='Member D'!$L$1,'Cumulative Budget Request '!Q37,0)</f>
        <v>0</v>
      </c>
      <c r="R38" s="228">
        <f>IF('Cumulative Budget Request '!L37='Member D'!$L$1,'Cumulative Budget Request '!R37,0)</f>
        <v>0</v>
      </c>
      <c r="S38" s="76">
        <f>IF('Cumulative Budget Request '!L37='Member D'!$L$1,'Cumulative Budget Request '!S37,0)</f>
        <v>0</v>
      </c>
      <c r="T38" s="17"/>
      <c r="U38" s="370"/>
      <c r="V38" s="370"/>
      <c r="W38" s="370"/>
      <c r="X38" s="370"/>
      <c r="Y38" s="370"/>
    </row>
    <row r="39" spans="1:25">
      <c r="A39" s="825"/>
      <c r="B39" s="793"/>
      <c r="C39" s="100"/>
      <c r="D39" s="74" t="s">
        <v>30</v>
      </c>
      <c r="E39" s="57">
        <f>ROUND(E38*$Q$8,0)</f>
        <v>0</v>
      </c>
      <c r="F39" s="57">
        <f>ROUND(F38*$Q$8,0)</f>
        <v>0</v>
      </c>
      <c r="G39" s="57">
        <f>ROUND(G38*$Q$8,0)</f>
        <v>0</v>
      </c>
      <c r="H39" s="57">
        <f>ROUND(H38*$Q$8,0)</f>
        <v>0</v>
      </c>
      <c r="I39" s="57">
        <f>ROUND(I38*$Q$8,0)</f>
        <v>0</v>
      </c>
      <c r="J39" s="172">
        <f>SUM(E39:I39)</f>
        <v>0</v>
      </c>
      <c r="M39" s="231"/>
      <c r="N39" s="63"/>
      <c r="O39" s="63"/>
      <c r="P39" s="63"/>
      <c r="Q39" s="227">
        <f>IF('Cumulative Budget Request '!L38='Member D'!$L$1,'Cumulative Budget Request '!Q38,0)</f>
        <v>0</v>
      </c>
      <c r="R39" s="228">
        <f>IF('Cumulative Budget Request '!L38='Member D'!$L$1,'Cumulative Budget Request '!R38,0)</f>
        <v>0</v>
      </c>
      <c r="S39" s="76">
        <f>IF('Cumulative Budget Request '!L38='Member D'!$L$1,'Cumulative Budget Request '!S38,0)</f>
        <v>0</v>
      </c>
      <c r="T39" s="17"/>
      <c r="U39" s="369"/>
      <c r="V39" s="369"/>
      <c r="W39" s="369"/>
      <c r="X39" s="369"/>
      <c r="Y39" s="369"/>
    </row>
    <row r="40" spans="1:25" ht="15">
      <c r="A40" s="825"/>
      <c r="B40" s="793"/>
      <c r="C40" s="100"/>
      <c r="D40" s="74" t="s">
        <v>29</v>
      </c>
      <c r="E40" s="184">
        <f>ROUND($Q$9*E37,0)</f>
        <v>0</v>
      </c>
      <c r="F40" s="184">
        <f>ROUND($Q$9*F37,0)</f>
        <v>0</v>
      </c>
      <c r="G40" s="184">
        <f>ROUND($Q$9*G37,0)</f>
        <v>0</v>
      </c>
      <c r="H40" s="184">
        <f>ROUND($Q$9*H37,0)</f>
        <v>0</v>
      </c>
      <c r="I40" s="184">
        <f>ROUND($Q$9*I37,0)</f>
        <v>0</v>
      </c>
      <c r="J40" s="181">
        <f>SUM(E40:I40)</f>
        <v>0</v>
      </c>
      <c r="M40" s="231"/>
      <c r="N40" s="63"/>
      <c r="O40" s="63"/>
      <c r="P40" s="63"/>
      <c r="Q40" s="227">
        <f>IF('Cumulative Budget Request '!L39='Member D'!$L$1,'Cumulative Budget Request '!Q39,0)</f>
        <v>0</v>
      </c>
      <c r="R40" s="228">
        <f>IF('Cumulative Budget Request '!L39='Member D'!$L$1,'Cumulative Budget Request '!R39,0)</f>
        <v>0</v>
      </c>
      <c r="S40" s="76">
        <f>IF('Cumulative Budget Request '!L39='Member D'!$L$1,'Cumulative Budget Request '!S39,0)</f>
        <v>0</v>
      </c>
      <c r="T40" s="17"/>
      <c r="U40" s="369"/>
      <c r="V40" s="369"/>
      <c r="W40" s="369"/>
      <c r="X40" s="369"/>
      <c r="Y40" s="369"/>
    </row>
    <row r="41" spans="1:25">
      <c r="A41" s="825"/>
      <c r="B41" s="793"/>
      <c r="C41" s="100"/>
      <c r="D41" s="77" t="s">
        <v>171</v>
      </c>
      <c r="E41" s="185">
        <f>SUM(E39:E40)</f>
        <v>0</v>
      </c>
      <c r="F41" s="185">
        <f t="shared" ref="F41:I41" si="9">SUM(F39:F40)</f>
        <v>0</v>
      </c>
      <c r="G41" s="185">
        <f t="shared" si="9"/>
        <v>0</v>
      </c>
      <c r="H41" s="185">
        <f t="shared" si="9"/>
        <v>0</v>
      </c>
      <c r="I41" s="185">
        <f t="shared" si="9"/>
        <v>0</v>
      </c>
      <c r="J41" s="186">
        <f>SUM(J39:J40)</f>
        <v>0</v>
      </c>
      <c r="M41" s="231"/>
      <c r="N41" s="63"/>
      <c r="O41" s="63"/>
      <c r="P41" s="63"/>
      <c r="Q41" s="227">
        <f>IF('Cumulative Budget Request '!L40='Member D'!$L$1,'Cumulative Budget Request '!Q40,0)</f>
        <v>0</v>
      </c>
      <c r="R41" s="228">
        <f>IF('Cumulative Budget Request '!L40='Member D'!$L$1,'Cumulative Budget Request '!R40,0)</f>
        <v>0</v>
      </c>
      <c r="S41" s="76">
        <f>IF('Cumulative Budget Request '!L40='Member D'!$L$1,'Cumulative Budget Request '!S40,0)</f>
        <v>0</v>
      </c>
      <c r="T41" s="17"/>
      <c r="U41" s="369"/>
      <c r="V41" s="369"/>
      <c r="W41" s="369"/>
      <c r="X41" s="369"/>
      <c r="Y41" s="369"/>
    </row>
    <row r="42" spans="1:25">
      <c r="A42" s="825"/>
      <c r="B42" s="793"/>
      <c r="C42" s="100"/>
      <c r="D42" s="74"/>
      <c r="E42" s="17"/>
      <c r="F42" s="17"/>
      <c r="G42" s="17"/>
      <c r="H42" s="17"/>
      <c r="I42" s="17"/>
      <c r="J42" s="26"/>
      <c r="M42" s="231"/>
      <c r="N42" s="63"/>
      <c r="O42" s="63"/>
      <c r="P42" s="63"/>
      <c r="Q42" s="32"/>
      <c r="R42" s="63"/>
      <c r="S42" s="32"/>
      <c r="T42" s="17"/>
      <c r="U42" s="371"/>
      <c r="V42" s="372"/>
      <c r="W42" s="370"/>
      <c r="X42" s="370"/>
      <c r="Y42" s="370"/>
    </row>
    <row r="43" spans="1:25">
      <c r="A43" s="841">
        <f>IF('Cumulative Budget Request '!L42='Member D'!$L$1,'Cumulative Budget Request '!A42,0)</f>
        <v>0</v>
      </c>
      <c r="B43" s="792">
        <f>IF('Cumulative Budget Request '!L42='Member D'!$L$1,'Cumulative Budget Request '!B42,0)</f>
        <v>0</v>
      </c>
      <c r="C43" s="101"/>
      <c r="D43" s="34" t="s">
        <v>121</v>
      </c>
      <c r="E43" s="100">
        <f>ROUND($R43*$S43,6)</f>
        <v>0</v>
      </c>
      <c r="F43" s="100">
        <f>ROUND($R44*$S44,6)</f>
        <v>0</v>
      </c>
      <c r="G43" s="100">
        <f>ROUND($R45*$S45,6)</f>
        <v>0</v>
      </c>
      <c r="H43" s="100">
        <f>ROUND($R46*$S46,6)</f>
        <v>0</v>
      </c>
      <c r="I43" s="100">
        <f>ROUND($R47*$S47,6)</f>
        <v>0</v>
      </c>
      <c r="J43" s="47"/>
      <c r="M43" s="150">
        <f>IF('Cumulative Budget Request '!L42='Member D'!$L$1,'Cumulative Budget Request '!M42,0)</f>
        <v>0</v>
      </c>
      <c r="N43" s="230">
        <f>ROUND(M43/12,2)</f>
        <v>0</v>
      </c>
      <c r="O43" s="230">
        <f>IF('Cumulative Budget Request '!L42='Member D'!$L$1,'Cumulative Budget Request '!O42,0)</f>
        <v>0</v>
      </c>
      <c r="P43" s="224">
        <f>IF('Cumulative Budget Request '!L42='Member D'!$L$1,'Cumulative Budget Request '!P42,0)</f>
        <v>0</v>
      </c>
      <c r="Q43" s="227">
        <f>IF('Cumulative Budget Request '!L42='Member D'!$L$1,'Cumulative Budget Request '!Q42,0)</f>
        <v>0</v>
      </c>
      <c r="R43" s="228">
        <f>IF('Cumulative Budget Request '!L42='Member D'!$L$1,'Cumulative Budget Request '!R42,0)</f>
        <v>0</v>
      </c>
      <c r="S43" s="76">
        <f>IF('Cumulative Budget Request '!L42='Member D'!$L$1,'Cumulative Budget Request '!S42,0)</f>
        <v>0</v>
      </c>
      <c r="T43" s="3"/>
      <c r="U43" s="369">
        <f>IFERROR((E46+E47)/E45,0)</f>
        <v>0</v>
      </c>
      <c r="V43" s="369">
        <f t="shared" ref="V43:Y43" si="10">IFERROR((F46+F47)/F45,0)</f>
        <v>0</v>
      </c>
      <c r="W43" s="369">
        <f t="shared" si="10"/>
        <v>0</v>
      </c>
      <c r="X43" s="369">
        <f t="shared" si="10"/>
        <v>0</v>
      </c>
      <c r="Y43" s="369">
        <f t="shared" si="10"/>
        <v>0</v>
      </c>
    </row>
    <row r="44" spans="1:25">
      <c r="A44" s="825"/>
      <c r="B44" s="842"/>
      <c r="C44" s="100"/>
      <c r="D44" s="74" t="s">
        <v>15</v>
      </c>
      <c r="E44" s="57">
        <f>ROUND((N43+O43)*E43*Q43,0)</f>
        <v>0</v>
      </c>
      <c r="F44" s="57">
        <f>ROUND((N43+O43)*F43*Q43*Q44,0)</f>
        <v>0</v>
      </c>
      <c r="G44" s="57">
        <f>ROUND((N43+O43)*G43*Q43*Q44*Q45,0)</f>
        <v>0</v>
      </c>
      <c r="H44" s="57">
        <f>ROUND((N43+O43)*H43*Q43*Q44*Q45*Q46,0)</f>
        <v>0</v>
      </c>
      <c r="I44" s="57">
        <f>ROUND((N43+O43)*I43*Q43*Q44*Q45*Q46*Q47,0)</f>
        <v>0</v>
      </c>
      <c r="J44" s="172">
        <f>SUM(E44:I44)</f>
        <v>0</v>
      </c>
      <c r="M44" s="231"/>
      <c r="N44" s="63"/>
      <c r="O44" s="63"/>
      <c r="P44" s="63"/>
      <c r="Q44" s="227">
        <f>IF('Cumulative Budget Request '!L43='Member D'!$L$1,'Cumulative Budget Request '!Q43,0)</f>
        <v>0</v>
      </c>
      <c r="R44" s="228">
        <f>IF('Cumulative Budget Request '!L43='Member D'!$L$1,'Cumulative Budget Request '!R43,0)</f>
        <v>0</v>
      </c>
      <c r="S44" s="76">
        <f>IF('Cumulative Budget Request '!L43='Member D'!$L$1,'Cumulative Budget Request '!S43,0)</f>
        <v>0</v>
      </c>
      <c r="T44" s="17"/>
      <c r="U44" s="370"/>
      <c r="V44" s="370"/>
      <c r="W44" s="370"/>
      <c r="X44" s="370"/>
      <c r="Y44" s="370"/>
    </row>
    <row r="45" spans="1:25">
      <c r="A45" s="825"/>
      <c r="B45" s="793"/>
      <c r="C45" s="100"/>
      <c r="D45" s="74" t="s">
        <v>30</v>
      </c>
      <c r="E45" s="57">
        <f>ROUND(E44*$Q$8,0)</f>
        <v>0</v>
      </c>
      <c r="F45" s="57">
        <f>ROUND(F44*$Q$8,0)</f>
        <v>0</v>
      </c>
      <c r="G45" s="57">
        <f>ROUND(G44*$Q$8,0)</f>
        <v>0</v>
      </c>
      <c r="H45" s="57">
        <f>ROUND(H44*$Q$8,0)</f>
        <v>0</v>
      </c>
      <c r="I45" s="57">
        <f>ROUND(I44*$Q$8,0)</f>
        <v>0</v>
      </c>
      <c r="J45" s="172">
        <f>SUM(E45:I45)</f>
        <v>0</v>
      </c>
      <c r="M45" s="231"/>
      <c r="N45" s="63"/>
      <c r="O45" s="63"/>
      <c r="P45" s="63"/>
      <c r="Q45" s="227">
        <f>IF('Cumulative Budget Request '!L44='Member D'!$L$1,'Cumulative Budget Request '!Q44,0)</f>
        <v>0</v>
      </c>
      <c r="R45" s="228">
        <f>IF('Cumulative Budget Request '!L44='Member D'!$L$1,'Cumulative Budget Request '!R44,0)</f>
        <v>0</v>
      </c>
      <c r="S45" s="76">
        <f>IF('Cumulative Budget Request '!L44='Member D'!$L$1,'Cumulative Budget Request '!S44,0)</f>
        <v>0</v>
      </c>
      <c r="T45" s="17"/>
      <c r="U45" s="369"/>
      <c r="V45" s="369"/>
      <c r="W45" s="369"/>
      <c r="X45" s="369"/>
      <c r="Y45" s="369"/>
    </row>
    <row r="46" spans="1:25" ht="15">
      <c r="A46" s="825"/>
      <c r="B46" s="793"/>
      <c r="C46" s="100"/>
      <c r="D46" s="74" t="s">
        <v>29</v>
      </c>
      <c r="E46" s="184">
        <f>ROUND($Q$9*E43,0)</f>
        <v>0</v>
      </c>
      <c r="F46" s="184">
        <f>ROUND($Q$9*F43,0)</f>
        <v>0</v>
      </c>
      <c r="G46" s="184">
        <f>ROUND($Q$9*G43,0)</f>
        <v>0</v>
      </c>
      <c r="H46" s="184">
        <f>ROUND($Q$9*H43,0)</f>
        <v>0</v>
      </c>
      <c r="I46" s="184">
        <f>ROUND($Q$9*I43,0)</f>
        <v>0</v>
      </c>
      <c r="J46" s="181">
        <f>SUM(E46:I46)</f>
        <v>0</v>
      </c>
      <c r="M46" s="231"/>
      <c r="N46" s="63"/>
      <c r="O46" s="63"/>
      <c r="P46" s="63"/>
      <c r="Q46" s="227">
        <f>IF('Cumulative Budget Request '!L45='Member D'!$L$1,'Cumulative Budget Request '!Q45,0)</f>
        <v>0</v>
      </c>
      <c r="R46" s="228">
        <f>IF('Cumulative Budget Request '!L45='Member D'!$L$1,'Cumulative Budget Request '!R45,0)</f>
        <v>0</v>
      </c>
      <c r="S46" s="76">
        <f>IF('Cumulative Budget Request '!L45='Member D'!$L$1,'Cumulative Budget Request '!S45,0)</f>
        <v>0</v>
      </c>
      <c r="T46" s="17"/>
      <c r="U46" s="369"/>
      <c r="V46" s="369"/>
      <c r="W46" s="369"/>
      <c r="X46" s="369"/>
      <c r="Y46" s="369"/>
    </row>
    <row r="47" spans="1:25">
      <c r="A47" s="825"/>
      <c r="B47" s="793"/>
      <c r="C47" s="100"/>
      <c r="D47" s="77" t="s">
        <v>171</v>
      </c>
      <c r="E47" s="185">
        <f>SUM(E45:E46)</f>
        <v>0</v>
      </c>
      <c r="F47" s="185">
        <f t="shared" ref="F47:I47" si="11">SUM(F45:F46)</f>
        <v>0</v>
      </c>
      <c r="G47" s="185">
        <f t="shared" si="11"/>
        <v>0</v>
      </c>
      <c r="H47" s="185">
        <f t="shared" si="11"/>
        <v>0</v>
      </c>
      <c r="I47" s="185">
        <f t="shared" si="11"/>
        <v>0</v>
      </c>
      <c r="J47" s="186">
        <f>SUM(J45:J46)</f>
        <v>0</v>
      </c>
      <c r="M47" s="231"/>
      <c r="N47" s="63"/>
      <c r="O47" s="63"/>
      <c r="P47" s="63"/>
      <c r="Q47" s="227">
        <f>IF('Cumulative Budget Request '!L46='Member D'!$L$1,'Cumulative Budget Request '!Q46,0)</f>
        <v>0</v>
      </c>
      <c r="R47" s="228">
        <f>IF('Cumulative Budget Request '!L46='Member D'!$L$1,'Cumulative Budget Request '!R46,0)</f>
        <v>0</v>
      </c>
      <c r="S47" s="76">
        <f>IF('Cumulative Budget Request '!L46='Member D'!$L$1,'Cumulative Budget Request '!S46,0)</f>
        <v>0</v>
      </c>
      <c r="T47" s="17"/>
      <c r="U47" s="369"/>
      <c r="V47" s="369"/>
      <c r="W47" s="369"/>
      <c r="X47" s="369"/>
      <c r="Y47" s="369"/>
    </row>
    <row r="48" spans="1:25">
      <c r="A48" s="825"/>
      <c r="B48" s="793"/>
      <c r="C48" s="100"/>
      <c r="D48" s="74"/>
      <c r="E48" s="17"/>
      <c r="F48" s="17"/>
      <c r="G48" s="17"/>
      <c r="H48" s="17"/>
      <c r="I48" s="17"/>
      <c r="J48" s="26"/>
      <c r="M48" s="231"/>
      <c r="N48" s="63"/>
      <c r="O48" s="63"/>
      <c r="P48" s="63"/>
      <c r="Q48" s="32"/>
      <c r="R48" s="63"/>
      <c r="S48" s="32"/>
      <c r="T48" s="17"/>
      <c r="U48" s="371"/>
      <c r="V48" s="372"/>
      <c r="W48" s="370"/>
      <c r="X48" s="370"/>
      <c r="Y48" s="370"/>
    </row>
    <row r="49" spans="1:25">
      <c r="A49" s="841">
        <f>IF('Cumulative Budget Request '!L48='Member D'!$L$1,'Cumulative Budget Request '!A48,0)</f>
        <v>0</v>
      </c>
      <c r="B49" s="792">
        <f>IF('Cumulative Budget Request '!L48='Member D'!$L$1,'Cumulative Budget Request '!B48,0)</f>
        <v>0</v>
      </c>
      <c r="C49" s="101"/>
      <c r="D49" s="34" t="s">
        <v>121</v>
      </c>
      <c r="E49" s="100">
        <f>ROUND($R49*$S49,6)</f>
        <v>0</v>
      </c>
      <c r="F49" s="100">
        <f>ROUND($R50*$S50,6)</f>
        <v>0</v>
      </c>
      <c r="G49" s="100">
        <f>ROUND($R51*$S51,6)</f>
        <v>0</v>
      </c>
      <c r="H49" s="100">
        <f>ROUND($R52*$S52,6)</f>
        <v>0</v>
      </c>
      <c r="I49" s="100">
        <f>ROUND($R53*$S53,6)</f>
        <v>0</v>
      </c>
      <c r="J49" s="47"/>
      <c r="M49" s="150">
        <f>IF('Cumulative Budget Request '!L48='Member D'!$L$1,'Cumulative Budget Request '!M48,0)</f>
        <v>0</v>
      </c>
      <c r="N49" s="230">
        <f>ROUND(M49/12,2)</f>
        <v>0</v>
      </c>
      <c r="O49" s="230">
        <f>IF('Cumulative Budget Request '!L48='Member D'!$L$1,'Cumulative Budget Request '!O48,0)</f>
        <v>0</v>
      </c>
      <c r="P49" s="224">
        <f>IF('Cumulative Budget Request '!L48='Member D'!$L$1,'Cumulative Budget Request '!P48,0)</f>
        <v>0</v>
      </c>
      <c r="Q49" s="227">
        <f>IF('Cumulative Budget Request '!L48='Member D'!$L$1,'Cumulative Budget Request '!Q48,0)</f>
        <v>0</v>
      </c>
      <c r="R49" s="228">
        <f>IF('Cumulative Budget Request '!L48='Member D'!$L$1,'Cumulative Budget Request '!R48,0)</f>
        <v>0</v>
      </c>
      <c r="S49" s="76">
        <f>IF('Cumulative Budget Request '!L48='Member D'!$L$1,'Cumulative Budget Request '!S48,0)</f>
        <v>0</v>
      </c>
      <c r="T49" s="3"/>
      <c r="U49" s="369">
        <f>IFERROR((E52+E53)/E51,0)</f>
        <v>0</v>
      </c>
      <c r="V49" s="369">
        <f t="shared" ref="V49:Y49" si="12">IFERROR((F52+F53)/F51,0)</f>
        <v>0</v>
      </c>
      <c r="W49" s="369">
        <f t="shared" si="12"/>
        <v>0</v>
      </c>
      <c r="X49" s="369">
        <f t="shared" si="12"/>
        <v>0</v>
      </c>
      <c r="Y49" s="369">
        <f t="shared" si="12"/>
        <v>0</v>
      </c>
    </row>
    <row r="50" spans="1:25">
      <c r="A50" s="825"/>
      <c r="B50" s="842"/>
      <c r="C50" s="100"/>
      <c r="D50" s="74" t="s">
        <v>15</v>
      </c>
      <c r="E50" s="57">
        <f>ROUND((N49+O49)*E49*Q49,0)</f>
        <v>0</v>
      </c>
      <c r="F50" s="57">
        <f>ROUND((N49+O49)*F49*Q49*Q50,0)</f>
        <v>0</v>
      </c>
      <c r="G50" s="57">
        <f>ROUND((N49+O49)*G49*Q49*Q50*Q51,0)</f>
        <v>0</v>
      </c>
      <c r="H50" s="57">
        <f>ROUND((N49+O49)*H49*Q49*Q50*Q51*Q52,0)</f>
        <v>0</v>
      </c>
      <c r="I50" s="57">
        <f>ROUND((N49+O49)*I49*Q49*Q50*Q51*Q52*Q53,0)</f>
        <v>0</v>
      </c>
      <c r="J50" s="172">
        <f>SUM(E50:I50)</f>
        <v>0</v>
      </c>
      <c r="M50" s="231"/>
      <c r="N50" s="63"/>
      <c r="O50" s="63"/>
      <c r="P50" s="63"/>
      <c r="Q50" s="227">
        <f>IF('Cumulative Budget Request '!L49='Member D'!$L$1,'Cumulative Budget Request '!Q49,0)</f>
        <v>0</v>
      </c>
      <c r="R50" s="228">
        <f>IF('Cumulative Budget Request '!L49='Member D'!$L$1,'Cumulative Budget Request '!R49,0)</f>
        <v>0</v>
      </c>
      <c r="S50" s="76">
        <f>IF('Cumulative Budget Request '!L49='Member D'!$L$1,'Cumulative Budget Request '!S49,0)</f>
        <v>0</v>
      </c>
      <c r="T50" s="17"/>
      <c r="U50" s="370"/>
      <c r="V50" s="370"/>
      <c r="W50" s="370"/>
      <c r="X50" s="370"/>
      <c r="Y50" s="370"/>
    </row>
    <row r="51" spans="1:25">
      <c r="A51" s="825"/>
      <c r="B51" s="793"/>
      <c r="C51" s="100"/>
      <c r="D51" s="74" t="s">
        <v>30</v>
      </c>
      <c r="E51" s="57">
        <f>ROUND(E50*$Q$8,0)</f>
        <v>0</v>
      </c>
      <c r="F51" s="57">
        <f>ROUND(F50*$Q$8,0)</f>
        <v>0</v>
      </c>
      <c r="G51" s="57">
        <f>ROUND(G50*$Q$8,0)</f>
        <v>0</v>
      </c>
      <c r="H51" s="57">
        <f>ROUND(H50*$Q$8,0)</f>
        <v>0</v>
      </c>
      <c r="I51" s="57">
        <f>ROUND(I50*$Q$8,0)</f>
        <v>0</v>
      </c>
      <c r="J51" s="172">
        <f>SUM(E51:I51)</f>
        <v>0</v>
      </c>
      <c r="M51" s="231"/>
      <c r="N51" s="63"/>
      <c r="O51" s="63"/>
      <c r="P51" s="63"/>
      <c r="Q51" s="227">
        <f>IF('Cumulative Budget Request '!L50='Member D'!$L$1,'Cumulative Budget Request '!Q50,0)</f>
        <v>0</v>
      </c>
      <c r="R51" s="228">
        <f>IF('Cumulative Budget Request '!L50='Member D'!$L$1,'Cumulative Budget Request '!R50,0)</f>
        <v>0</v>
      </c>
      <c r="S51" s="76">
        <f>IF('Cumulative Budget Request '!L50='Member D'!$L$1,'Cumulative Budget Request '!S50,0)</f>
        <v>0</v>
      </c>
      <c r="T51" s="17"/>
      <c r="U51" s="369"/>
      <c r="V51" s="369"/>
      <c r="W51" s="369"/>
      <c r="X51" s="369"/>
      <c r="Y51" s="369"/>
    </row>
    <row r="52" spans="1:25" ht="15">
      <c r="A52" s="825"/>
      <c r="B52" s="793"/>
      <c r="C52" s="100"/>
      <c r="D52" s="74" t="s">
        <v>29</v>
      </c>
      <c r="E52" s="184">
        <f>ROUND($Q$9*E49,0)</f>
        <v>0</v>
      </c>
      <c r="F52" s="184">
        <f>ROUND($Q$9*F49,0)</f>
        <v>0</v>
      </c>
      <c r="G52" s="184">
        <f>ROUND($Q$9*G49,0)</f>
        <v>0</v>
      </c>
      <c r="H52" s="184">
        <f>ROUND($Q$9*H49,0)</f>
        <v>0</v>
      </c>
      <c r="I52" s="184">
        <f>ROUND($Q$9*I49,0)</f>
        <v>0</v>
      </c>
      <c r="J52" s="181">
        <f>SUM(E52:I52)</f>
        <v>0</v>
      </c>
      <c r="M52" s="231"/>
      <c r="N52" s="63"/>
      <c r="O52" s="63"/>
      <c r="P52" s="63"/>
      <c r="Q52" s="227">
        <f>IF('Cumulative Budget Request '!L51='Member D'!$L$1,'Cumulative Budget Request '!Q51,0)</f>
        <v>0</v>
      </c>
      <c r="R52" s="228">
        <f>IF('Cumulative Budget Request '!L51='Member D'!$L$1,'Cumulative Budget Request '!R51,0)</f>
        <v>0</v>
      </c>
      <c r="S52" s="76">
        <f>IF('Cumulative Budget Request '!L51='Member D'!$L$1,'Cumulative Budget Request '!S51,0)</f>
        <v>0</v>
      </c>
      <c r="T52" s="17"/>
      <c r="U52" s="369"/>
      <c r="V52" s="369"/>
      <c r="W52" s="369"/>
      <c r="X52" s="369"/>
      <c r="Y52" s="369"/>
    </row>
    <row r="53" spans="1:25">
      <c r="A53" s="825"/>
      <c r="B53" s="793"/>
      <c r="C53" s="100"/>
      <c r="D53" s="77" t="s">
        <v>171</v>
      </c>
      <c r="E53" s="185">
        <f>SUM(E51:E52)</f>
        <v>0</v>
      </c>
      <c r="F53" s="185">
        <f t="shared" ref="F53:I53" si="13">SUM(F51:F52)</f>
        <v>0</v>
      </c>
      <c r="G53" s="185">
        <f t="shared" si="13"/>
        <v>0</v>
      </c>
      <c r="H53" s="185">
        <f t="shared" si="13"/>
        <v>0</v>
      </c>
      <c r="I53" s="185">
        <f t="shared" si="13"/>
        <v>0</v>
      </c>
      <c r="J53" s="186">
        <f>SUM(J51:J52)</f>
        <v>0</v>
      </c>
      <c r="M53" s="231"/>
      <c r="N53" s="63"/>
      <c r="O53" s="63"/>
      <c r="P53" s="63"/>
      <c r="Q53" s="227">
        <f>IF('Cumulative Budget Request '!L52='Member D'!$L$1,'Cumulative Budget Request '!Q52,0)</f>
        <v>0</v>
      </c>
      <c r="R53" s="228">
        <f>IF('Cumulative Budget Request '!L52='Member D'!$L$1,'Cumulative Budget Request '!R52,0)</f>
        <v>0</v>
      </c>
      <c r="S53" s="76">
        <f>IF('Cumulative Budget Request '!L52='Member D'!$L$1,'Cumulative Budget Request '!S52,0)</f>
        <v>0</v>
      </c>
      <c r="T53" s="17"/>
      <c r="U53" s="369"/>
      <c r="V53" s="369"/>
      <c r="W53" s="369"/>
      <c r="X53" s="369"/>
      <c r="Y53" s="369"/>
    </row>
    <row r="54" spans="1:25">
      <c r="A54" s="825"/>
      <c r="B54" s="793"/>
      <c r="C54" s="100"/>
      <c r="D54" s="74"/>
      <c r="E54" s="17"/>
      <c r="F54" s="17"/>
      <c r="G54" s="17"/>
      <c r="H54" s="17"/>
      <c r="I54" s="17"/>
      <c r="J54" s="26"/>
      <c r="M54" s="231"/>
      <c r="N54" s="63"/>
      <c r="O54" s="63"/>
      <c r="P54" s="63"/>
      <c r="Q54" s="32"/>
      <c r="R54" s="63"/>
      <c r="S54" s="32"/>
      <c r="T54" s="17"/>
      <c r="U54" s="371"/>
      <c r="V54" s="372"/>
      <c r="W54" s="370"/>
      <c r="X54" s="370"/>
      <c r="Y54" s="370"/>
    </row>
    <row r="55" spans="1:25">
      <c r="A55" s="841">
        <f>IF('Cumulative Budget Request '!L54='Member D'!$L$1,'Cumulative Budget Request '!A54,0)</f>
        <v>0</v>
      </c>
      <c r="B55" s="792">
        <f>IF('Cumulative Budget Request '!L54='Member D'!$L$1,'Cumulative Budget Request '!B54,0)</f>
        <v>0</v>
      </c>
      <c r="C55" s="101"/>
      <c r="D55" s="34" t="s">
        <v>121</v>
      </c>
      <c r="E55" s="100">
        <f>ROUND($R55*$S55,6)</f>
        <v>0</v>
      </c>
      <c r="F55" s="100">
        <f>ROUND($R56*$S56,6)</f>
        <v>0</v>
      </c>
      <c r="G55" s="100">
        <f>ROUND($R57*$S57,6)</f>
        <v>0</v>
      </c>
      <c r="H55" s="100">
        <f>ROUND($R58*$S58,6)</f>
        <v>0</v>
      </c>
      <c r="I55" s="100">
        <f>ROUND($R59*$S59,6)</f>
        <v>0</v>
      </c>
      <c r="J55" s="47"/>
      <c r="M55" s="150">
        <f>IF('Cumulative Budget Request '!L54='Member D'!$L$1,'Cumulative Budget Request '!M54,0)</f>
        <v>0</v>
      </c>
      <c r="N55" s="230">
        <f>ROUND(M55/12,2)</f>
        <v>0</v>
      </c>
      <c r="O55" s="230">
        <f>IF('Cumulative Budget Request '!L54='Member D'!$L$1,'Cumulative Budget Request '!O54,0)</f>
        <v>0</v>
      </c>
      <c r="P55" s="224">
        <f>IF('Cumulative Budget Request '!L54='Member D'!$L$1,'Cumulative Budget Request '!P54,0)</f>
        <v>0</v>
      </c>
      <c r="Q55" s="227">
        <f>IF('Cumulative Budget Request '!L54='Member D'!$L$1,'Cumulative Budget Request '!Q54,0)</f>
        <v>0</v>
      </c>
      <c r="R55" s="228">
        <f>IF('Cumulative Budget Request '!L54='Member D'!$L$1,'Cumulative Budget Request '!R54,0)</f>
        <v>0</v>
      </c>
      <c r="S55" s="76">
        <f>IF('Cumulative Budget Request '!L54='Member D'!$L$1,'Cumulative Budget Request '!S54,0)</f>
        <v>0</v>
      </c>
      <c r="T55" s="3"/>
      <c r="U55" s="369">
        <f>IFERROR((E58+E59)/E57,0)</f>
        <v>0</v>
      </c>
      <c r="V55" s="369">
        <f t="shared" ref="V55:Y55" si="14">IFERROR((F58+F59)/F57,0)</f>
        <v>0</v>
      </c>
      <c r="W55" s="369">
        <f t="shared" si="14"/>
        <v>0</v>
      </c>
      <c r="X55" s="369">
        <f t="shared" si="14"/>
        <v>0</v>
      </c>
      <c r="Y55" s="369">
        <f t="shared" si="14"/>
        <v>0</v>
      </c>
    </row>
    <row r="56" spans="1:25">
      <c r="A56" s="825"/>
      <c r="B56" s="842"/>
      <c r="C56" s="100"/>
      <c r="D56" s="74" t="s">
        <v>15</v>
      </c>
      <c r="E56" s="57">
        <f>ROUND((N55+O55)*E55*Q55,0)</f>
        <v>0</v>
      </c>
      <c r="F56" s="57">
        <f>ROUND((N55+O55)*F55*Q55*Q56,0)</f>
        <v>0</v>
      </c>
      <c r="G56" s="57">
        <f>ROUND((N55+O55)*G55*Q55*Q56*Q57,0)</f>
        <v>0</v>
      </c>
      <c r="H56" s="57">
        <f>ROUND((N55+O55)*H55*Q55*Q56*Q57*Q58,0)</f>
        <v>0</v>
      </c>
      <c r="I56" s="57">
        <f>ROUND((N55+O55)*I55*Q55*Q56*Q57*Q58*Q59,0)</f>
        <v>0</v>
      </c>
      <c r="J56" s="172">
        <f>SUM(E56:I56)</f>
        <v>0</v>
      </c>
      <c r="M56" s="231"/>
      <c r="N56" s="63"/>
      <c r="O56" s="63"/>
      <c r="P56" s="63"/>
      <c r="Q56" s="227">
        <f>IF('Cumulative Budget Request '!L55='Member D'!$L$1,'Cumulative Budget Request '!Q55,0)</f>
        <v>0</v>
      </c>
      <c r="R56" s="228">
        <f>IF('Cumulative Budget Request '!L55='Member D'!$L$1,'Cumulative Budget Request '!R55,0)</f>
        <v>0</v>
      </c>
      <c r="S56" s="76">
        <f>IF('Cumulative Budget Request '!L55='Member D'!$L$1,'Cumulative Budget Request '!S55,0)</f>
        <v>0</v>
      </c>
      <c r="T56" s="17"/>
      <c r="U56" s="370"/>
      <c r="V56" s="370"/>
      <c r="W56" s="370"/>
      <c r="X56" s="370"/>
      <c r="Y56" s="370"/>
    </row>
    <row r="57" spans="1:25">
      <c r="A57" s="825"/>
      <c r="B57" s="842"/>
      <c r="C57" s="100"/>
      <c r="D57" s="74" t="s">
        <v>30</v>
      </c>
      <c r="E57" s="57">
        <f>ROUND(E56*$Q$8,0)</f>
        <v>0</v>
      </c>
      <c r="F57" s="57">
        <f>ROUND(F56*$Q$8,0)</f>
        <v>0</v>
      </c>
      <c r="G57" s="57">
        <f>ROUND(G56*$Q$8,0)</f>
        <v>0</v>
      </c>
      <c r="H57" s="57">
        <f>ROUND(H56*$Q$8,0)</f>
        <v>0</v>
      </c>
      <c r="I57" s="57">
        <f>ROUND(I56*$Q$8,0)</f>
        <v>0</v>
      </c>
      <c r="J57" s="172">
        <f>SUM(E57:I57)</f>
        <v>0</v>
      </c>
      <c r="M57" s="231"/>
      <c r="N57" s="63"/>
      <c r="O57" s="63"/>
      <c r="P57" s="63"/>
      <c r="Q57" s="227">
        <f>IF('Cumulative Budget Request '!L56='Member D'!$L$1,'Cumulative Budget Request '!Q56,0)</f>
        <v>0</v>
      </c>
      <c r="R57" s="228">
        <f>IF('Cumulative Budget Request '!L56='Member D'!$L$1,'Cumulative Budget Request '!R56,0)</f>
        <v>0</v>
      </c>
      <c r="S57" s="76">
        <f>IF('Cumulative Budget Request '!L56='Member D'!$L$1,'Cumulative Budget Request '!S56,0)</f>
        <v>0</v>
      </c>
      <c r="T57" s="17"/>
      <c r="U57" s="369"/>
      <c r="V57" s="369"/>
      <c r="W57" s="369"/>
      <c r="X57" s="369"/>
      <c r="Y57" s="369"/>
    </row>
    <row r="58" spans="1:25" ht="15">
      <c r="A58" s="825"/>
      <c r="B58" s="842"/>
      <c r="C58" s="100"/>
      <c r="D58" s="74" t="s">
        <v>29</v>
      </c>
      <c r="E58" s="184">
        <f>ROUND($Q$9*E55,0)</f>
        <v>0</v>
      </c>
      <c r="F58" s="184">
        <f>ROUND($Q$9*F55,0)</f>
        <v>0</v>
      </c>
      <c r="G58" s="184">
        <f>ROUND($Q$9*G55,0)</f>
        <v>0</v>
      </c>
      <c r="H58" s="184">
        <f>ROUND($Q$9*H55,0)</f>
        <v>0</v>
      </c>
      <c r="I58" s="184">
        <f>ROUND($Q$9*I55,0)</f>
        <v>0</v>
      </c>
      <c r="J58" s="181">
        <f>SUM(E58:I58)</f>
        <v>0</v>
      </c>
      <c r="M58" s="231"/>
      <c r="N58" s="63"/>
      <c r="O58" s="63"/>
      <c r="P58" s="63"/>
      <c r="Q58" s="227">
        <f>IF('Cumulative Budget Request '!L57='Member D'!$L$1,'Cumulative Budget Request '!Q57,0)</f>
        <v>0</v>
      </c>
      <c r="R58" s="228">
        <f>IF('Cumulative Budget Request '!L57='Member D'!$L$1,'Cumulative Budget Request '!R57,0)</f>
        <v>0</v>
      </c>
      <c r="S58" s="76">
        <f>IF('Cumulative Budget Request '!L57='Member D'!$L$1,'Cumulative Budget Request '!S57,0)</f>
        <v>0</v>
      </c>
      <c r="T58" s="17"/>
      <c r="U58" s="370"/>
      <c r="V58" s="370"/>
      <c r="W58" s="370"/>
      <c r="X58" s="370"/>
      <c r="Y58" s="370"/>
    </row>
    <row r="59" spans="1:25">
      <c r="A59" s="10"/>
      <c r="C59" s="100"/>
      <c r="D59" s="77" t="s">
        <v>171</v>
      </c>
      <c r="E59" s="185">
        <f>SUM(E57:E58)</f>
        <v>0</v>
      </c>
      <c r="F59" s="185">
        <f t="shared" ref="F59:I59" si="15">SUM(F57:F58)</f>
        <v>0</v>
      </c>
      <c r="G59" s="185">
        <f t="shared" si="15"/>
        <v>0</v>
      </c>
      <c r="H59" s="185">
        <f t="shared" si="15"/>
        <v>0</v>
      </c>
      <c r="I59" s="185">
        <f t="shared" si="15"/>
        <v>0</v>
      </c>
      <c r="J59" s="186">
        <f>SUM(J57:J58)</f>
        <v>0</v>
      </c>
      <c r="M59" s="231"/>
      <c r="N59" s="63"/>
      <c r="O59" s="63"/>
      <c r="P59" s="63"/>
      <c r="Q59" s="227">
        <f>IF('Cumulative Budget Request '!L58='Member D'!$L$1,'Cumulative Budget Request '!Q58,0)</f>
        <v>0</v>
      </c>
      <c r="R59" s="228">
        <f>IF('Cumulative Budget Request '!L58='Member D'!$L$1,'Cumulative Budget Request '!R58,0)</f>
        <v>0</v>
      </c>
      <c r="S59" s="76">
        <f>IF('Cumulative Budget Request '!L58='Member D'!$L$1,'Cumulative Budget Request '!S58,0)</f>
        <v>0</v>
      </c>
      <c r="T59" s="17"/>
      <c r="U59" s="369"/>
      <c r="V59" s="369"/>
      <c r="W59" s="369"/>
      <c r="X59" s="369"/>
      <c r="Y59" s="369"/>
    </row>
    <row r="60" spans="1:25" hidden="1">
      <c r="A60" s="10"/>
      <c r="C60" s="100"/>
      <c r="D60" s="74"/>
      <c r="E60" s="17"/>
      <c r="F60" s="17"/>
      <c r="G60" s="17"/>
      <c r="H60" s="17"/>
      <c r="I60" s="17"/>
      <c r="J60" s="26"/>
      <c r="M60" s="3"/>
      <c r="N60" s="3"/>
      <c r="O60" s="3"/>
      <c r="P60" s="3"/>
      <c r="Q60" s="3"/>
      <c r="R60" s="5"/>
      <c r="S60" s="4"/>
      <c r="T60" s="17"/>
      <c r="U60" s="25"/>
      <c r="V60" s="25"/>
      <c r="W60" s="25"/>
      <c r="X60" s="25"/>
      <c r="Y60" s="25"/>
    </row>
    <row r="61" spans="1:25" ht="3.75" customHeight="1">
      <c r="A61" s="10"/>
      <c r="D61" s="22"/>
      <c r="E61" s="22"/>
      <c r="F61" s="22"/>
      <c r="G61" s="22"/>
      <c r="H61" s="22"/>
      <c r="I61" s="22"/>
      <c r="J61" s="76"/>
      <c r="S61" s="17"/>
    </row>
    <row r="62" spans="1:25">
      <c r="A62" s="48" t="s">
        <v>19</v>
      </c>
      <c r="B62" s="49"/>
      <c r="C62" s="49"/>
      <c r="D62" s="50"/>
      <c r="E62" s="178">
        <f>SUMIF($D$12:$D$61,"*Salary",E12:E61)</f>
        <v>0</v>
      </c>
      <c r="F62" s="178">
        <f t="shared" ref="F62:I62" si="16">SUMIF($D$12:$D$61,"*Salary",F12:F61)</f>
        <v>0</v>
      </c>
      <c r="G62" s="178">
        <f t="shared" si="16"/>
        <v>0</v>
      </c>
      <c r="H62" s="178">
        <f t="shared" si="16"/>
        <v>0</v>
      </c>
      <c r="I62" s="178">
        <f t="shared" si="16"/>
        <v>0</v>
      </c>
      <c r="J62" s="172">
        <f>SUM(E62:I62)</f>
        <v>0</v>
      </c>
      <c r="S62" s="4"/>
    </row>
    <row r="63" spans="1:25" ht="15">
      <c r="A63" s="48" t="s">
        <v>20</v>
      </c>
      <c r="B63" s="49"/>
      <c r="C63" s="49"/>
      <c r="D63" s="50"/>
      <c r="E63" s="180">
        <f>SUMIF(D14:D61,"*Total Fringe",E14:E61)</f>
        <v>0</v>
      </c>
      <c r="F63" s="180">
        <f>SUMIF($D$14:$D$61,"*Total Fringe",F14:F61)</f>
        <v>0</v>
      </c>
      <c r="G63" s="180">
        <f t="shared" ref="G63:I63" si="17">SUMIF($D$14:$D$61,"*Total Fringe",G14:G61)</f>
        <v>0</v>
      </c>
      <c r="H63" s="180">
        <f t="shared" si="17"/>
        <v>0</v>
      </c>
      <c r="I63" s="180">
        <f t="shared" si="17"/>
        <v>0</v>
      </c>
      <c r="J63" s="181">
        <f>SUM(E63:I63)</f>
        <v>0</v>
      </c>
      <c r="S63" s="4"/>
    </row>
    <row r="64" spans="1:25">
      <c r="A64" s="48" t="s">
        <v>21</v>
      </c>
      <c r="B64" s="49"/>
      <c r="C64" s="49"/>
      <c r="D64" s="50"/>
      <c r="E64" s="191">
        <f>SUM(E62:E63)</f>
        <v>0</v>
      </c>
      <c r="F64" s="191">
        <f t="shared" ref="F64:I64" si="18">SUM(F62:F63)</f>
        <v>0</v>
      </c>
      <c r="G64" s="191">
        <f t="shared" si="18"/>
        <v>0</v>
      </c>
      <c r="H64" s="191">
        <f t="shared" si="18"/>
        <v>0</v>
      </c>
      <c r="I64" s="191">
        <f t="shared" si="18"/>
        <v>0</v>
      </c>
      <c r="J64" s="172">
        <f>SUM(E64:I64)</f>
        <v>0</v>
      </c>
      <c r="U64" s="52"/>
      <c r="V64" s="52"/>
      <c r="W64" s="52"/>
      <c r="X64" s="52"/>
      <c r="Y64" s="52"/>
    </row>
    <row r="65" spans="1:25">
      <c r="A65" s="1"/>
      <c r="B65" s="58"/>
      <c r="C65" s="58"/>
      <c r="D65" s="71"/>
      <c r="E65" s="8"/>
      <c r="F65" s="8"/>
      <c r="G65" s="8"/>
      <c r="H65" s="8"/>
      <c r="I65" s="8"/>
      <c r="J65" s="45"/>
      <c r="U65" s="24"/>
      <c r="V65" s="15"/>
      <c r="W65" s="15"/>
      <c r="X65" s="15"/>
      <c r="Y65" s="15"/>
    </row>
    <row r="66" spans="1:25">
      <c r="A66" s="20" t="s">
        <v>22</v>
      </c>
      <c r="B66" s="92"/>
      <c r="C66" s="92"/>
      <c r="D66" s="46"/>
      <c r="J66" s="33"/>
      <c r="M66" s="843"/>
      <c r="N66" s="843"/>
      <c r="O66" s="843"/>
      <c r="P66" s="843"/>
      <c r="Q66" s="843"/>
      <c r="R66" s="843"/>
      <c r="S66" s="843"/>
      <c r="T66" s="843"/>
      <c r="U66" s="844"/>
      <c r="V66" s="844"/>
      <c r="W66" s="844"/>
      <c r="X66" s="844"/>
      <c r="Y66" s="844"/>
    </row>
    <row r="67" spans="1:25">
      <c r="A67" s="716" t="s">
        <v>392</v>
      </c>
      <c r="B67" s="716"/>
      <c r="C67" s="716"/>
      <c r="D67" s="716"/>
      <c r="E67" s="716"/>
      <c r="F67" s="716"/>
      <c r="G67" s="716"/>
      <c r="H67" s="716"/>
      <c r="I67" s="716"/>
      <c r="J67" s="716"/>
      <c r="M67" s="58" t="s">
        <v>118</v>
      </c>
      <c r="N67" s="71" t="s">
        <v>80</v>
      </c>
      <c r="O67" s="71"/>
      <c r="P67" s="71" t="s">
        <v>245</v>
      </c>
      <c r="Q67" s="71" t="s">
        <v>108</v>
      </c>
      <c r="R67" s="71" t="s">
        <v>18</v>
      </c>
      <c r="S67" s="71"/>
      <c r="T67" s="71" t="s">
        <v>169</v>
      </c>
      <c r="U67" s="625" t="s">
        <v>116</v>
      </c>
      <c r="V67" s="625"/>
      <c r="W67" s="625"/>
      <c r="X67" s="625"/>
      <c r="Y67" s="625"/>
    </row>
    <row r="68" spans="1:25">
      <c r="A68" s="58" t="s">
        <v>61</v>
      </c>
      <c r="B68" s="58" t="s">
        <v>62</v>
      </c>
      <c r="D68" s="46"/>
      <c r="E68" s="18" t="str">
        <f>E11</f>
        <v>Year 1</v>
      </c>
      <c r="F68" s="18" t="str">
        <f>F11</f>
        <v>Year 2</v>
      </c>
      <c r="G68" s="18" t="str">
        <f>G11</f>
        <v>Year 3</v>
      </c>
      <c r="H68" s="18" t="str">
        <f>H11</f>
        <v>Year 4</v>
      </c>
      <c r="I68" s="18" t="str">
        <f>I11</f>
        <v>Year 5</v>
      </c>
      <c r="J68" s="46" t="s">
        <v>1</v>
      </c>
      <c r="M68" s="92" t="s">
        <v>117</v>
      </c>
      <c r="N68" s="46" t="s">
        <v>15</v>
      </c>
      <c r="O68" s="46" t="s">
        <v>245</v>
      </c>
      <c r="P68" s="46" t="s">
        <v>101</v>
      </c>
      <c r="Q68" s="46" t="s">
        <v>109</v>
      </c>
      <c r="R68" s="46" t="s">
        <v>111</v>
      </c>
      <c r="S68" s="46" t="s">
        <v>101</v>
      </c>
      <c r="T68" s="46" t="s">
        <v>170</v>
      </c>
      <c r="U68" s="367" t="s">
        <v>31</v>
      </c>
      <c r="V68" s="368" t="s">
        <v>32</v>
      </c>
      <c r="W68" s="368" t="s">
        <v>33</v>
      </c>
      <c r="X68" s="368" t="s">
        <v>34</v>
      </c>
      <c r="Y68" s="368" t="s">
        <v>35</v>
      </c>
    </row>
    <row r="69" spans="1:25">
      <c r="A69" s="841">
        <f>IF('Cumulative Budget Request '!L68='Member D'!$L$1,'Cumulative Budget Request '!A68,0)</f>
        <v>0</v>
      </c>
      <c r="B69" s="792">
        <f>IF('Cumulative Budget Request '!L68='Member D'!$L$1,'Cumulative Budget Request '!B68,0)</f>
        <v>0</v>
      </c>
      <c r="C69" s="92"/>
      <c r="D69" s="34" t="s">
        <v>121</v>
      </c>
      <c r="E69" s="100">
        <f>ROUND($R69*$S69*T69,6)</f>
        <v>0</v>
      </c>
      <c r="F69" s="100">
        <f>ROUND($R70*$S70*T70,6)</f>
        <v>0</v>
      </c>
      <c r="G69" s="100">
        <f>ROUND($R71*$S71*T71,6)</f>
        <v>0</v>
      </c>
      <c r="H69" s="100">
        <f>ROUND($R72*$S72*T72,6)</f>
        <v>0</v>
      </c>
      <c r="I69" s="100">
        <f>ROUND($R73*$S73*T73,6)</f>
        <v>0</v>
      </c>
      <c r="J69" s="46"/>
      <c r="M69" s="150">
        <v>0</v>
      </c>
      <c r="N69" s="230">
        <f>ROUND(M69/12,2)</f>
        <v>0</v>
      </c>
      <c r="O69" s="230">
        <f>IF('Cumulative Budget Request '!L68='Member D'!$L$1,'Cumulative Budget Request '!O68,0)</f>
        <v>0</v>
      </c>
      <c r="P69" s="224">
        <f>IF('Cumulative Budget Request '!L68='Member D'!$L$1,'Cumulative Budget Request '!P68,0)</f>
        <v>0</v>
      </c>
      <c r="Q69" s="227">
        <f>IF('Cumulative Budget Request '!L68='Member D'!$L$1,'Cumulative Budget Request '!Q68,0)</f>
        <v>0</v>
      </c>
      <c r="R69" s="228">
        <v>0</v>
      </c>
      <c r="S69" s="76">
        <f>IF('Cumulative Budget Request '!L68='Member D'!$L$1,'Cumulative Budget Request '!S68,0)</f>
        <v>0</v>
      </c>
      <c r="T69" s="227">
        <v>0</v>
      </c>
      <c r="U69" s="369">
        <f>IFERROR((E72+E73)/E71,0)</f>
        <v>0</v>
      </c>
      <c r="V69" s="369">
        <f t="shared" ref="V69:Y69" si="19">IFERROR((F72+F73)/F71,0)</f>
        <v>0</v>
      </c>
      <c r="W69" s="369">
        <f t="shared" si="19"/>
        <v>0</v>
      </c>
      <c r="X69" s="369">
        <f t="shared" si="19"/>
        <v>0</v>
      </c>
      <c r="Y69" s="369">
        <f t="shared" si="19"/>
        <v>0</v>
      </c>
    </row>
    <row r="70" spans="1:25">
      <c r="A70" s="845"/>
      <c r="B70" s="792"/>
      <c r="C70" s="92"/>
      <c r="D70" s="34" t="s">
        <v>172</v>
      </c>
      <c r="E70" s="22">
        <f>T69</f>
        <v>0</v>
      </c>
      <c r="F70" s="22">
        <f>T70</f>
        <v>0</v>
      </c>
      <c r="G70" s="22">
        <f>T71</f>
        <v>0</v>
      </c>
      <c r="H70" s="22">
        <f>T72</f>
        <v>0</v>
      </c>
      <c r="I70" s="22">
        <f>T73</f>
        <v>0</v>
      </c>
      <c r="J70" s="46"/>
      <c r="M70" s="231"/>
      <c r="N70" s="230"/>
      <c r="O70" s="230"/>
      <c r="P70" s="230"/>
      <c r="Q70" s="227">
        <f>IF('Cumulative Budget Request '!L69='Member D'!$L$1,'Cumulative Budget Request '!Q69,0)</f>
        <v>0</v>
      </c>
      <c r="R70" s="228">
        <f>IF('Cumulative Budget Request '!L69='Member D'!$L$1,'Cumulative Budget Request '!R69,0)</f>
        <v>0</v>
      </c>
      <c r="S70" s="76">
        <f>IF('Cumulative Budget Request '!L69='Member D'!$L$1,'Cumulative Budget Request '!S69,0)</f>
        <v>0</v>
      </c>
      <c r="T70" s="227">
        <f>IF('Cumulative Budget Request '!L69='Member D'!$L$1,'Cumulative Budget Request '!T69,0)</f>
        <v>0</v>
      </c>
      <c r="U70" s="369"/>
      <c r="V70" s="369"/>
      <c r="W70" s="369"/>
      <c r="X70" s="369"/>
      <c r="Y70" s="369"/>
    </row>
    <row r="71" spans="1:25">
      <c r="A71" s="825"/>
      <c r="B71" s="842"/>
      <c r="C71" s="100"/>
      <c r="D71" s="74" t="s">
        <v>15</v>
      </c>
      <c r="E71" s="57">
        <f>ROUND((N69+O69)*E69*Q69,0)</f>
        <v>0</v>
      </c>
      <c r="F71" s="57">
        <f>ROUND((N69+O69)*F69*Q69*Q70,0)</f>
        <v>0</v>
      </c>
      <c r="G71" s="57">
        <f>ROUND((N69+O69)*G69*Q69*Q70*Q71,0)</f>
        <v>0</v>
      </c>
      <c r="H71" s="57">
        <f>ROUND((N69+O69)*H69*Q69*Q70*Q71*Q72,0)</f>
        <v>0</v>
      </c>
      <c r="I71" s="57">
        <f>ROUND((N69+O69)*I69*Q69*Q70*Q71*Q72*Q73,0)</f>
        <v>0</v>
      </c>
      <c r="J71" s="172">
        <f>SUM(E71:I71)</f>
        <v>0</v>
      </c>
      <c r="M71" s="231"/>
      <c r="N71" s="63"/>
      <c r="O71" s="63"/>
      <c r="P71" s="63"/>
      <c r="Q71" s="227">
        <f>IF('Cumulative Budget Request '!L70='Member D'!$L$1,'Cumulative Budget Request '!Q70,0)</f>
        <v>0</v>
      </c>
      <c r="R71" s="228">
        <f>IF('Cumulative Budget Request '!L70='Member D'!$L$1,'Cumulative Budget Request '!R70,0)</f>
        <v>0</v>
      </c>
      <c r="S71" s="76">
        <f>IF('Cumulative Budget Request '!L70='Member D'!$L$1,'Cumulative Budget Request '!S70,0)</f>
        <v>0</v>
      </c>
      <c r="T71" s="227">
        <f>IF('Cumulative Budget Request '!L70='Member D'!$L$1,'Cumulative Budget Request '!T70,0)</f>
        <v>0</v>
      </c>
      <c r="U71" s="370"/>
      <c r="V71" s="370"/>
      <c r="W71" s="370"/>
      <c r="X71" s="370"/>
      <c r="Y71" s="370"/>
    </row>
    <row r="72" spans="1:25">
      <c r="A72" s="825"/>
      <c r="B72" s="792"/>
      <c r="C72" s="100"/>
      <c r="D72" s="74" t="s">
        <v>30</v>
      </c>
      <c r="E72" s="57">
        <f>IFERROR(IF((ROUND(E71*$Q$2,0) + ROUND($Q$3*E69,0))/E71 &gt; 35%, ROUND(E71*$Q$7,0), ROUND(E71*$Q$2,0)),0)</f>
        <v>0</v>
      </c>
      <c r="F72" s="57">
        <f t="shared" ref="F72:I72" si="20">IFERROR(IF((ROUND(F71*$Q$2,0) + ROUND($Q$3*F69,0))/F71 &gt; 35%, ROUND(F71*$Q$7,0), ROUND(F71*$Q$2,0)),0)</f>
        <v>0</v>
      </c>
      <c r="G72" s="57">
        <f t="shared" si="20"/>
        <v>0</v>
      </c>
      <c r="H72" s="57">
        <f t="shared" si="20"/>
        <v>0</v>
      </c>
      <c r="I72" s="57">
        <f t="shared" si="20"/>
        <v>0</v>
      </c>
      <c r="J72" s="172">
        <f>SUM(E72:I72)</f>
        <v>0</v>
      </c>
      <c r="M72" s="231"/>
      <c r="N72" s="63"/>
      <c r="O72" s="63"/>
      <c r="P72" s="63"/>
      <c r="Q72" s="227">
        <f>IF('Cumulative Budget Request '!L71='Member D'!$L$1,'Cumulative Budget Request '!Q71,0)</f>
        <v>0</v>
      </c>
      <c r="R72" s="228">
        <f>IF('Cumulative Budget Request '!L71='Member D'!$L$1,'Cumulative Budget Request '!R71,0)</f>
        <v>0</v>
      </c>
      <c r="S72" s="76">
        <f>IF('Cumulative Budget Request '!L71='Member D'!$L$1,'Cumulative Budget Request '!S71,0)</f>
        <v>0</v>
      </c>
      <c r="T72" s="227">
        <f>IF('Cumulative Budget Request '!L71='Member D'!$L$1,'Cumulative Budget Request '!T71,0)</f>
        <v>0</v>
      </c>
      <c r="U72" s="369"/>
      <c r="V72" s="369"/>
      <c r="W72" s="369"/>
      <c r="X72" s="369"/>
      <c r="Y72" s="369"/>
    </row>
    <row r="73" spans="1:25" ht="15">
      <c r="A73" s="825"/>
      <c r="B73" s="792"/>
      <c r="C73" s="100"/>
      <c r="D73" s="74" t="s">
        <v>29</v>
      </c>
      <c r="E73" s="184">
        <f>IFERROR(IF((ROUND(E71*$Q$2,0) + ROUND($Q$3*E69,0))/E71 &gt; 35%, 0, ROUND(E69*$Q$3,0)),0)</f>
        <v>0</v>
      </c>
      <c r="F73" s="184">
        <f t="shared" ref="F73:I73" si="21">IFERROR(IF((ROUND(F71*$Q$2,0) + ROUND($Q$3*F69,0))/F71 &gt; 35%, 0, ROUND(F69*$Q$3,0)),0)</f>
        <v>0</v>
      </c>
      <c r="G73" s="184">
        <f t="shared" si="21"/>
        <v>0</v>
      </c>
      <c r="H73" s="184">
        <f t="shared" si="21"/>
        <v>0</v>
      </c>
      <c r="I73" s="184">
        <f t="shared" si="21"/>
        <v>0</v>
      </c>
      <c r="J73" s="181">
        <f>SUM(E73:I73)</f>
        <v>0</v>
      </c>
      <c r="M73" s="231"/>
      <c r="N73" s="63"/>
      <c r="O73" s="63"/>
      <c r="P73" s="63"/>
      <c r="Q73" s="227">
        <f>IF('Cumulative Budget Request '!L72='Member D'!$L$1,'Cumulative Budget Request '!Q72,0)</f>
        <v>0</v>
      </c>
      <c r="R73" s="228">
        <f>IF('Cumulative Budget Request '!L72='Member D'!$L$1,'Cumulative Budget Request '!R72,0)</f>
        <v>0</v>
      </c>
      <c r="S73" s="76">
        <f>IF('Cumulative Budget Request '!L72='Member D'!$L$1,'Cumulative Budget Request '!S72,0)</f>
        <v>0</v>
      </c>
      <c r="T73" s="227">
        <f>IF('Cumulative Budget Request '!L72='Member D'!$L$1,'Cumulative Budget Request '!T72,0)</f>
        <v>0</v>
      </c>
      <c r="U73" s="369"/>
      <c r="V73" s="369"/>
      <c r="W73" s="369"/>
      <c r="X73" s="369"/>
      <c r="Y73" s="369"/>
    </row>
    <row r="74" spans="1:25">
      <c r="A74" s="825"/>
      <c r="B74" s="792"/>
      <c r="C74" s="100"/>
      <c r="D74" s="77" t="s">
        <v>171</v>
      </c>
      <c r="E74" s="185">
        <f>SUM(E72:E73)</f>
        <v>0</v>
      </c>
      <c r="F74" s="185">
        <f t="shared" ref="F74:I74" si="22">SUM(F72:F73)</f>
        <v>0</v>
      </c>
      <c r="G74" s="185">
        <f t="shared" si="22"/>
        <v>0</v>
      </c>
      <c r="H74" s="185">
        <f t="shared" si="22"/>
        <v>0</v>
      </c>
      <c r="I74" s="185">
        <f t="shared" si="22"/>
        <v>0</v>
      </c>
      <c r="J74" s="186">
        <f>SUM(J72:J73)</f>
        <v>0</v>
      </c>
      <c r="M74" s="231"/>
      <c r="N74" s="63"/>
      <c r="O74" s="63"/>
      <c r="P74" s="63"/>
      <c r="Q74" s="74"/>
      <c r="R74" s="232"/>
      <c r="S74" s="76"/>
      <c r="T74" s="74"/>
      <c r="U74" s="369"/>
      <c r="V74" s="369"/>
      <c r="W74" s="369"/>
      <c r="X74" s="369"/>
      <c r="Y74" s="369"/>
    </row>
    <row r="75" spans="1:25">
      <c r="A75" s="825"/>
      <c r="B75" s="792"/>
      <c r="C75" s="100"/>
      <c r="D75" s="74"/>
      <c r="E75" s="17"/>
      <c r="F75" s="17"/>
      <c r="G75" s="17"/>
      <c r="H75" s="17"/>
      <c r="I75" s="17"/>
      <c r="J75" s="26"/>
      <c r="M75" s="231"/>
      <c r="N75" s="63"/>
      <c r="O75" s="63"/>
      <c r="P75" s="63"/>
      <c r="Q75" s="34"/>
      <c r="R75" s="63"/>
      <c r="S75" s="34"/>
      <c r="T75" s="229"/>
      <c r="U75" s="371"/>
      <c r="V75" s="372"/>
      <c r="W75" s="370"/>
      <c r="X75" s="370"/>
      <c r="Y75" s="370"/>
    </row>
    <row r="76" spans="1:25">
      <c r="A76" s="841">
        <f>IF('Cumulative Budget Request '!L75='Member D'!$L$1,'Cumulative Budget Request '!A75,0)</f>
        <v>0</v>
      </c>
      <c r="B76" s="792">
        <f>IF('Cumulative Budget Request '!L75='Member D'!$L$1,'Cumulative Budget Request '!B75,0)</f>
        <v>0</v>
      </c>
      <c r="D76" s="34" t="s">
        <v>121</v>
      </c>
      <c r="E76" s="100">
        <f>ROUND($R76*$S76*T76,6)</f>
        <v>0</v>
      </c>
      <c r="F76" s="100">
        <f>ROUND($R77*$S77*T77,6)</f>
        <v>0</v>
      </c>
      <c r="G76" s="100">
        <f>ROUND($R78*$S78*T78,6)</f>
        <v>0</v>
      </c>
      <c r="H76" s="100">
        <f>ROUND($R79*$S79*T79,6)</f>
        <v>0</v>
      </c>
      <c r="I76" s="100">
        <f>ROUND($R80*$S80*T80,6)</f>
        <v>0</v>
      </c>
      <c r="J76" s="46"/>
      <c r="M76" s="150">
        <f>IF('Cumulative Budget Request '!L75='Member D'!$L$1,'Cumulative Budget Request '!M75,0)</f>
        <v>0</v>
      </c>
      <c r="N76" s="230">
        <f>ROUND(M76/12,2)</f>
        <v>0</v>
      </c>
      <c r="O76" s="230">
        <f>IF('Cumulative Budget Request '!L75='Member D'!$L$1,'Cumulative Budget Request '!O75,0)</f>
        <v>0</v>
      </c>
      <c r="P76" s="224">
        <f>IF('Cumulative Budget Request '!L75='Member D'!$L$1,'Cumulative Budget Request '!P75,0)</f>
        <v>0</v>
      </c>
      <c r="Q76" s="227">
        <f>IF('Cumulative Budget Request '!L75='Member D'!$L$1,'Cumulative Budget Request '!Q75,0)</f>
        <v>0</v>
      </c>
      <c r="R76" s="228">
        <f>IF('Cumulative Budget Request '!L75='Member D'!$L$1,'Cumulative Budget Request '!R75,0)</f>
        <v>0</v>
      </c>
      <c r="S76" s="76">
        <f>IF('Cumulative Budget Request '!L75='Member D'!$L$1,'Cumulative Budget Request '!S75,0)</f>
        <v>0</v>
      </c>
      <c r="T76" s="227">
        <f>IF('Cumulative Budget Request '!L75='Member D'!$L$1,'Cumulative Budget Request '!T75,0)</f>
        <v>0</v>
      </c>
      <c r="U76" s="369">
        <f>IFERROR((E79+E80)/E78,0)</f>
        <v>0</v>
      </c>
      <c r="V76" s="369">
        <f t="shared" ref="V76:Y76" si="23">IFERROR((F79+F80)/F78,0)</f>
        <v>0</v>
      </c>
      <c r="W76" s="369">
        <f t="shared" si="23"/>
        <v>0</v>
      </c>
      <c r="X76" s="369">
        <f t="shared" si="23"/>
        <v>0</v>
      </c>
      <c r="Y76" s="369">
        <f t="shared" si="23"/>
        <v>0</v>
      </c>
    </row>
    <row r="77" spans="1:25">
      <c r="A77" s="842"/>
      <c r="B77" s="792"/>
      <c r="D77" s="34" t="s">
        <v>172</v>
      </c>
      <c r="E77" s="22">
        <f>T76</f>
        <v>0</v>
      </c>
      <c r="F77" s="22">
        <f>T77</f>
        <v>0</v>
      </c>
      <c r="G77" s="22">
        <f>T78</f>
        <v>0</v>
      </c>
      <c r="H77" s="22">
        <f>T79</f>
        <v>0</v>
      </c>
      <c r="I77" s="22">
        <f>T80</f>
        <v>0</v>
      </c>
      <c r="J77" s="163"/>
      <c r="M77" s="231"/>
      <c r="N77" s="230"/>
      <c r="O77" s="230"/>
      <c r="P77" s="230"/>
      <c r="Q77" s="227">
        <f>IF('Cumulative Budget Request '!L76='Member D'!$L$1,'Cumulative Budget Request '!Q76,0)</f>
        <v>0</v>
      </c>
      <c r="R77" s="228">
        <f>IF('Cumulative Budget Request '!L76='Member D'!$L$1,'Cumulative Budget Request '!R76,0)</f>
        <v>0</v>
      </c>
      <c r="S77" s="76">
        <f>IF('Cumulative Budget Request '!L76='Member D'!$L$1,'Cumulative Budget Request '!S76,0)</f>
        <v>0</v>
      </c>
      <c r="T77" s="227">
        <f>IF('Cumulative Budget Request '!L76='Member D'!$L$1,'Cumulative Budget Request '!T76,0)</f>
        <v>0</v>
      </c>
      <c r="U77" s="369"/>
      <c r="V77" s="369"/>
      <c r="W77" s="369"/>
      <c r="X77" s="369"/>
      <c r="Y77" s="369"/>
    </row>
    <row r="78" spans="1:25">
      <c r="A78" s="825"/>
      <c r="B78" s="842"/>
      <c r="C78" s="100"/>
      <c r="D78" s="74" t="s">
        <v>15</v>
      </c>
      <c r="E78" s="57">
        <f>ROUND((N76+O76)*E76*Q76,0)</f>
        <v>0</v>
      </c>
      <c r="F78" s="57">
        <f>ROUND((N76+O76)*F76*Q76*Q77,0)</f>
        <v>0</v>
      </c>
      <c r="G78" s="57">
        <f>ROUND((N76+O76)*G76*Q76*Q77*Q78,0)</f>
        <v>0</v>
      </c>
      <c r="H78" s="57">
        <f>ROUND((N76+O76)*H76*Q76*Q77*Q78*Q79,0)</f>
        <v>0</v>
      </c>
      <c r="I78" s="57">
        <f>ROUND((N76+O76)*I76*Q76*Q77*Q78*Q79*Q80,0)</f>
        <v>0</v>
      </c>
      <c r="J78" s="172">
        <f>SUM(E78:I78)</f>
        <v>0</v>
      </c>
      <c r="M78" s="231"/>
      <c r="N78" s="63"/>
      <c r="O78" s="63"/>
      <c r="P78" s="63"/>
      <c r="Q78" s="227">
        <f>IF('Cumulative Budget Request '!L77='Member D'!$L$1,'Cumulative Budget Request '!Q77,0)</f>
        <v>0</v>
      </c>
      <c r="R78" s="228">
        <f>IF('Cumulative Budget Request '!L77='Member D'!$L$1,'Cumulative Budget Request '!R77,0)</f>
        <v>0</v>
      </c>
      <c r="S78" s="76">
        <f>IF('Cumulative Budget Request '!L77='Member D'!$L$1,'Cumulative Budget Request '!S77,0)</f>
        <v>0</v>
      </c>
      <c r="T78" s="227">
        <f>IF('Cumulative Budget Request '!L77='Member D'!$L$1,'Cumulative Budget Request '!T77,0)</f>
        <v>0</v>
      </c>
      <c r="U78" s="370"/>
      <c r="V78" s="370"/>
      <c r="W78" s="370"/>
      <c r="X78" s="370"/>
      <c r="Y78" s="370"/>
    </row>
    <row r="79" spans="1:25">
      <c r="A79" s="825"/>
      <c r="B79" s="792"/>
      <c r="C79" s="100"/>
      <c r="D79" s="74" t="s">
        <v>30</v>
      </c>
      <c r="E79" s="57">
        <f>IFERROR(IF((ROUND(E78*$Q$2,0) + ROUND($Q$3*E76,0))/E78 &gt; 35%, ROUND(E78*$Q$7,0), ROUND(E78*$Q$2,0)),0)</f>
        <v>0</v>
      </c>
      <c r="F79" s="57">
        <f t="shared" ref="F79:I79" si="24">IFERROR(IF((ROUND(F78*$Q$2,0) + ROUND($Q$3*F76,0))/F78 &gt; 35%, ROUND(F78*$Q$7,0), ROUND(F78*$Q$2,0)),0)</f>
        <v>0</v>
      </c>
      <c r="G79" s="57">
        <f t="shared" si="24"/>
        <v>0</v>
      </c>
      <c r="H79" s="57">
        <f t="shared" si="24"/>
        <v>0</v>
      </c>
      <c r="I79" s="57">
        <f t="shared" si="24"/>
        <v>0</v>
      </c>
      <c r="J79" s="172">
        <f>SUM(E79:I79)</f>
        <v>0</v>
      </c>
      <c r="M79" s="231"/>
      <c r="N79" s="63"/>
      <c r="O79" s="63"/>
      <c r="P79" s="63"/>
      <c r="Q79" s="227">
        <f>IF('Cumulative Budget Request '!L78='Member D'!$L$1,'Cumulative Budget Request '!Q78,0)</f>
        <v>0</v>
      </c>
      <c r="R79" s="228">
        <f>IF('Cumulative Budget Request '!L78='Member D'!$L$1,'Cumulative Budget Request '!R78,0)</f>
        <v>0</v>
      </c>
      <c r="S79" s="76">
        <f>IF('Cumulative Budget Request '!L78='Member D'!$L$1,'Cumulative Budget Request '!S78,0)</f>
        <v>0</v>
      </c>
      <c r="T79" s="227">
        <f>IF('Cumulative Budget Request '!L78='Member D'!$L$1,'Cumulative Budget Request '!T78,0)</f>
        <v>0</v>
      </c>
      <c r="U79" s="369"/>
      <c r="V79" s="369"/>
      <c r="W79" s="369"/>
      <c r="X79" s="369"/>
      <c r="Y79" s="369"/>
    </row>
    <row r="80" spans="1:25" ht="15">
      <c r="A80" s="825"/>
      <c r="B80" s="792"/>
      <c r="C80" s="100"/>
      <c r="D80" s="74" t="s">
        <v>29</v>
      </c>
      <c r="E80" s="184">
        <f>IFERROR(IF((ROUND(E78*$Q$2,0) + ROUND($Q$3*E76,0))/E78 &gt; 35%, 0, ROUND(E76*$Q$3,0)),0)</f>
        <v>0</v>
      </c>
      <c r="F80" s="184">
        <f t="shared" ref="F80:I80" si="25">IFERROR(IF((ROUND(F78*$Q$2,0) + ROUND($Q$3*F76,0))/F78 &gt; 35%, 0, ROUND(F76*$Q$3,0)),0)</f>
        <v>0</v>
      </c>
      <c r="G80" s="184">
        <f t="shared" si="25"/>
        <v>0</v>
      </c>
      <c r="H80" s="184">
        <f t="shared" si="25"/>
        <v>0</v>
      </c>
      <c r="I80" s="184">
        <f t="shared" si="25"/>
        <v>0</v>
      </c>
      <c r="J80" s="181">
        <f>SUM(E80:I80)</f>
        <v>0</v>
      </c>
      <c r="M80" s="231"/>
      <c r="N80" s="63"/>
      <c r="O80" s="63"/>
      <c r="P80" s="63"/>
      <c r="Q80" s="227">
        <f>IF('Cumulative Budget Request '!L79='Member D'!$L$1,'Cumulative Budget Request '!Q79,0)</f>
        <v>0</v>
      </c>
      <c r="R80" s="228">
        <f>IF('Cumulative Budget Request '!L79='Member D'!$L$1,'Cumulative Budget Request '!R79,0)</f>
        <v>0</v>
      </c>
      <c r="S80" s="76">
        <f>IF('Cumulative Budget Request '!L79='Member D'!$L$1,'Cumulative Budget Request '!S79,0)</f>
        <v>0</v>
      </c>
      <c r="T80" s="227">
        <f>IF('Cumulative Budget Request '!L79='Member D'!$L$1,'Cumulative Budget Request '!T79,0)</f>
        <v>0</v>
      </c>
      <c r="U80" s="369"/>
      <c r="V80" s="369"/>
      <c r="W80" s="369"/>
      <c r="X80" s="369"/>
      <c r="Y80" s="369"/>
    </row>
    <row r="81" spans="1:25">
      <c r="A81" s="825"/>
      <c r="B81" s="792"/>
      <c r="C81" s="100"/>
      <c r="D81" s="77" t="s">
        <v>171</v>
      </c>
      <c r="E81" s="185">
        <f>SUM(E79:E80)</f>
        <v>0</v>
      </c>
      <c r="F81" s="185">
        <f t="shared" ref="F81:I81" si="26">SUM(F79:F80)</f>
        <v>0</v>
      </c>
      <c r="G81" s="185">
        <f t="shared" si="26"/>
        <v>0</v>
      </c>
      <c r="H81" s="185">
        <f t="shared" si="26"/>
        <v>0</v>
      </c>
      <c r="I81" s="185">
        <f t="shared" si="26"/>
        <v>0</v>
      </c>
      <c r="J81" s="186">
        <f>SUM(J79:J80)</f>
        <v>0</v>
      </c>
      <c r="M81" s="231"/>
      <c r="N81" s="63"/>
      <c r="O81" s="63"/>
      <c r="P81" s="63"/>
      <c r="Q81" s="74"/>
      <c r="R81" s="232"/>
      <c r="S81" s="76"/>
      <c r="T81" s="74"/>
      <c r="U81" s="369"/>
      <c r="V81" s="369"/>
      <c r="W81" s="369"/>
      <c r="X81" s="369"/>
      <c r="Y81" s="369"/>
    </row>
    <row r="82" spans="1:25">
      <c r="A82" s="825"/>
      <c r="B82" s="792"/>
      <c r="C82" s="100"/>
      <c r="D82" s="74"/>
      <c r="E82" s="17"/>
      <c r="F82" s="17"/>
      <c r="G82" s="17"/>
      <c r="H82" s="17"/>
      <c r="I82" s="17"/>
      <c r="J82" s="26"/>
      <c r="M82" s="231"/>
      <c r="N82" s="63"/>
      <c r="O82" s="63"/>
      <c r="P82" s="63"/>
      <c r="Q82" s="34"/>
      <c r="R82" s="63"/>
      <c r="S82" s="34"/>
      <c r="T82" s="229"/>
      <c r="U82" s="371"/>
      <c r="V82" s="372"/>
      <c r="W82" s="370"/>
      <c r="X82" s="370"/>
      <c r="Y82" s="370"/>
    </row>
    <row r="83" spans="1:25">
      <c r="A83" s="841">
        <f>IF('Cumulative Budget Request '!L82='Member D'!$L$1,'Cumulative Budget Request '!A82,0)</f>
        <v>0</v>
      </c>
      <c r="B83" s="792">
        <f>IF('Cumulative Budget Request '!L82='Member D'!$L$1,'Cumulative Budget Request '!B82,0)</f>
        <v>0</v>
      </c>
      <c r="D83" s="34" t="s">
        <v>121</v>
      </c>
      <c r="E83" s="100">
        <f>ROUND($R83*$S83*T83,6)</f>
        <v>0</v>
      </c>
      <c r="F83" s="100">
        <f>ROUND($R84*$S84*T84,6)</f>
        <v>0</v>
      </c>
      <c r="G83" s="100">
        <f>ROUND($R85*$S85*T85,6)</f>
        <v>0</v>
      </c>
      <c r="H83" s="100">
        <f>ROUND($R86*$S86*T86,6)</f>
        <v>0</v>
      </c>
      <c r="I83" s="100">
        <f>ROUND($R87*$S87*T87,6)</f>
        <v>0</v>
      </c>
      <c r="J83" s="46"/>
      <c r="M83" s="150">
        <f>IF('Cumulative Budget Request '!L82='Member D'!$L$1,'Cumulative Budget Request '!M82,0)</f>
        <v>0</v>
      </c>
      <c r="N83" s="230">
        <f>ROUND(M83/12,2)</f>
        <v>0</v>
      </c>
      <c r="O83" s="230">
        <f>IF('Cumulative Budget Request '!L82='Member D'!$L$1,'Cumulative Budget Request '!O82,0)</f>
        <v>0</v>
      </c>
      <c r="P83" s="224">
        <f>IF('Cumulative Budget Request '!L82='Member D'!$L$1,'Cumulative Budget Request '!P82,0)</f>
        <v>0</v>
      </c>
      <c r="Q83" s="227">
        <f>IF('Cumulative Budget Request '!L82='Member D'!$L$1,'Cumulative Budget Request '!Q82,0)</f>
        <v>0</v>
      </c>
      <c r="R83" s="228">
        <f>IF('Cumulative Budget Request '!L82='Member D'!$L$1,'Cumulative Budget Request '!R82,0)</f>
        <v>0</v>
      </c>
      <c r="S83" s="76">
        <f>IF('Cumulative Budget Request '!L82='Member D'!$L$1,'Cumulative Budget Request '!S82,0)</f>
        <v>0</v>
      </c>
      <c r="T83" s="227">
        <f>IF('Cumulative Budget Request '!L82='Member D'!$L$1,'Cumulative Budget Request '!T82,0)</f>
        <v>0</v>
      </c>
      <c r="U83" s="369">
        <f>IFERROR((E86+E87)/E85,0)</f>
        <v>0</v>
      </c>
      <c r="V83" s="369">
        <f t="shared" ref="V83:Y83" si="27">IFERROR((F86+F87)/F85,0)</f>
        <v>0</v>
      </c>
      <c r="W83" s="369">
        <f t="shared" si="27"/>
        <v>0</v>
      </c>
      <c r="X83" s="369">
        <f t="shared" si="27"/>
        <v>0</v>
      </c>
      <c r="Y83" s="369">
        <f t="shared" si="27"/>
        <v>0</v>
      </c>
    </row>
    <row r="84" spans="1:25">
      <c r="B84" s="102"/>
      <c r="D84" s="34" t="s">
        <v>172</v>
      </c>
      <c r="E84" s="22">
        <f>T83</f>
        <v>0</v>
      </c>
      <c r="F84" s="22">
        <f>T84</f>
        <v>0</v>
      </c>
      <c r="G84" s="22">
        <f>T85</f>
        <v>0</v>
      </c>
      <c r="H84" s="22">
        <f>T86</f>
        <v>0</v>
      </c>
      <c r="I84" s="22">
        <f>T87</f>
        <v>0</v>
      </c>
      <c r="J84" s="46"/>
      <c r="M84" s="231"/>
      <c r="N84" s="230"/>
      <c r="O84" s="230"/>
      <c r="P84" s="230"/>
      <c r="Q84" s="227">
        <f>IF('Cumulative Budget Request '!L83='Member D'!$L$1,'Cumulative Budget Request '!Q83,0)</f>
        <v>0</v>
      </c>
      <c r="R84" s="228">
        <f>IF('Cumulative Budget Request '!L83='Member D'!$L$1,'Cumulative Budget Request '!R83,0)</f>
        <v>0</v>
      </c>
      <c r="S84" s="76">
        <f>IF('Cumulative Budget Request '!L83='Member D'!$L$1,'Cumulative Budget Request '!S83,0)</f>
        <v>0</v>
      </c>
      <c r="T84" s="227">
        <f>IF('Cumulative Budget Request '!L83='Member D'!$L$1,'Cumulative Budget Request '!T83,0)</f>
        <v>0</v>
      </c>
      <c r="U84" s="369"/>
      <c r="V84" s="369"/>
      <c r="W84" s="369"/>
      <c r="X84" s="369"/>
      <c r="Y84" s="369"/>
    </row>
    <row r="85" spans="1:25">
      <c r="A85" s="10"/>
      <c r="C85" s="100"/>
      <c r="D85" s="74" t="s">
        <v>15</v>
      </c>
      <c r="E85" s="57">
        <f>ROUND((N83+O83)*E83*Q83,0)</f>
        <v>0</v>
      </c>
      <c r="F85" s="57">
        <f>ROUND((N83+O83)*F83*Q83*Q84,0)</f>
        <v>0</v>
      </c>
      <c r="G85" s="57">
        <f>ROUND((N83+O83)*G83*Q83*Q84*Q85,0)</f>
        <v>0</v>
      </c>
      <c r="H85" s="57">
        <f>ROUND((N83+O83)*H83*Q83*Q84*Q85*Q86,0)</f>
        <v>0</v>
      </c>
      <c r="I85" s="57">
        <f>ROUND((N83+O83)*I83*Q83*Q84*Q85*Q86*Q87,0)</f>
        <v>0</v>
      </c>
      <c r="J85" s="172">
        <f>SUM(E85:I85)</f>
        <v>0</v>
      </c>
      <c r="M85" s="231"/>
      <c r="N85" s="63"/>
      <c r="O85" s="63"/>
      <c r="P85" s="63"/>
      <c r="Q85" s="227">
        <f>IF('Cumulative Budget Request '!L84='Member D'!$L$1,'Cumulative Budget Request '!Q84,0)</f>
        <v>0</v>
      </c>
      <c r="R85" s="228">
        <f>IF('Cumulative Budget Request '!L84='Member D'!$L$1,'Cumulative Budget Request '!R84,0)</f>
        <v>0</v>
      </c>
      <c r="S85" s="76">
        <f>IF('Cumulative Budget Request '!L84='Member D'!$L$1,'Cumulative Budget Request '!S84,0)</f>
        <v>0</v>
      </c>
      <c r="T85" s="227">
        <f>IF('Cumulative Budget Request '!L84='Member D'!$L$1,'Cumulative Budget Request '!T84,0)</f>
        <v>0</v>
      </c>
      <c r="U85" s="370"/>
      <c r="V85" s="370"/>
      <c r="W85" s="370"/>
      <c r="X85" s="370"/>
      <c r="Y85" s="370"/>
    </row>
    <row r="86" spans="1:25">
      <c r="A86" s="10"/>
      <c r="B86" s="102"/>
      <c r="C86" s="100"/>
      <c r="D86" s="74" t="s">
        <v>30</v>
      </c>
      <c r="E86" s="57">
        <f>IFERROR(IF((ROUND(E85*$Q$2,0) + ROUND($Q$3*E83,0))/E85 &gt; 35%, ROUND(E85*$Q$7,0), ROUND(E85*$Q$2,0)),0)</f>
        <v>0</v>
      </c>
      <c r="F86" s="57">
        <f t="shared" ref="F86:I86" si="28">IFERROR(IF((ROUND(F85*$Q$2,0) + ROUND($Q$3*F83,0))/F85 &gt; 35%, ROUND(F85*$Q$7,0), ROUND(F85*$Q$2,0)),0)</f>
        <v>0</v>
      </c>
      <c r="G86" s="57">
        <f t="shared" si="28"/>
        <v>0</v>
      </c>
      <c r="H86" s="57">
        <f t="shared" si="28"/>
        <v>0</v>
      </c>
      <c r="I86" s="57">
        <f t="shared" si="28"/>
        <v>0</v>
      </c>
      <c r="J86" s="172">
        <f>SUM(E86:I86)</f>
        <v>0</v>
      </c>
      <c r="M86" s="231"/>
      <c r="N86" s="63"/>
      <c r="O86" s="63"/>
      <c r="P86" s="63"/>
      <c r="Q86" s="227">
        <f>IF('Cumulative Budget Request '!L85='Member D'!$L$1,'Cumulative Budget Request '!Q85,0)</f>
        <v>0</v>
      </c>
      <c r="R86" s="228">
        <f>IF('Cumulative Budget Request '!L85='Member D'!$L$1,'Cumulative Budget Request '!R85,0)</f>
        <v>0</v>
      </c>
      <c r="S86" s="76">
        <f>IF('Cumulative Budget Request '!L85='Member D'!$L$1,'Cumulative Budget Request '!S85,0)</f>
        <v>0</v>
      </c>
      <c r="T86" s="227">
        <f>IF('Cumulative Budget Request '!L85='Member D'!$L$1,'Cumulative Budget Request '!T85,0)</f>
        <v>0</v>
      </c>
      <c r="U86" s="370"/>
      <c r="V86" s="370"/>
      <c r="W86" s="370"/>
      <c r="X86" s="370"/>
      <c r="Y86" s="370"/>
    </row>
    <row r="87" spans="1:25" ht="15">
      <c r="A87" s="10"/>
      <c r="B87" s="102"/>
      <c r="C87" s="100"/>
      <c r="D87" s="74" t="s">
        <v>29</v>
      </c>
      <c r="E87" s="184">
        <f>IFERROR(IF((ROUND(E85*$Q$2,0) + ROUND($Q$3*E83,0))/E85 &gt; 35%, 0, ROUND(E83*$Q$3,0)),0)</f>
        <v>0</v>
      </c>
      <c r="F87" s="184">
        <f t="shared" ref="F87:I87" si="29">IFERROR(IF((ROUND(F85*$Q$2,0) + ROUND($Q$3*F83,0))/F85 &gt; 35%, 0, ROUND(F83*$Q$3,0)),0)</f>
        <v>0</v>
      </c>
      <c r="G87" s="184">
        <f t="shared" si="29"/>
        <v>0</v>
      </c>
      <c r="H87" s="184">
        <f t="shared" si="29"/>
        <v>0</v>
      </c>
      <c r="I87" s="184">
        <f t="shared" si="29"/>
        <v>0</v>
      </c>
      <c r="J87" s="181">
        <f>SUM(E87:I87)</f>
        <v>0</v>
      </c>
      <c r="M87" s="231"/>
      <c r="N87" s="63"/>
      <c r="O87" s="63"/>
      <c r="P87" s="63"/>
      <c r="Q87" s="227">
        <f>IF('Cumulative Budget Request '!L86='Member D'!$L$1,'Cumulative Budget Request '!Q86,0)</f>
        <v>0</v>
      </c>
      <c r="R87" s="228">
        <f>IF('Cumulative Budget Request '!L86='Member D'!$L$1,'Cumulative Budget Request '!R86,0)</f>
        <v>0</v>
      </c>
      <c r="S87" s="76">
        <f>IF('Cumulative Budget Request '!L86='Member D'!$L$1,'Cumulative Budget Request '!S86,0)</f>
        <v>0</v>
      </c>
      <c r="T87" s="227">
        <f>IF('Cumulative Budget Request '!L86='Member D'!$L$1,'Cumulative Budget Request '!T86,0)</f>
        <v>0</v>
      </c>
      <c r="U87" s="369"/>
      <c r="V87" s="369"/>
      <c r="W87" s="369"/>
      <c r="X87" s="369"/>
      <c r="Y87" s="369"/>
    </row>
    <row r="88" spans="1:25">
      <c r="A88" s="10"/>
      <c r="B88" s="102"/>
      <c r="C88" s="100"/>
      <c r="D88" s="77" t="s">
        <v>171</v>
      </c>
      <c r="E88" s="185">
        <f>SUM(E86:E87)</f>
        <v>0</v>
      </c>
      <c r="F88" s="185">
        <f t="shared" ref="F88:I88" si="30">SUM(F86:F87)</f>
        <v>0</v>
      </c>
      <c r="G88" s="185">
        <f t="shared" si="30"/>
        <v>0</v>
      </c>
      <c r="H88" s="185">
        <f t="shared" si="30"/>
        <v>0</v>
      </c>
      <c r="I88" s="185">
        <f t="shared" si="30"/>
        <v>0</v>
      </c>
      <c r="J88" s="186">
        <f>SUM(J86:J87)</f>
        <v>0</v>
      </c>
      <c r="M88" s="19"/>
      <c r="N88" s="33"/>
      <c r="O88" s="33"/>
      <c r="P88" s="33"/>
      <c r="Q88" s="47"/>
      <c r="R88" s="47"/>
      <c r="S88" s="47"/>
      <c r="T88" s="26"/>
      <c r="U88" s="369"/>
      <c r="V88" s="369"/>
      <c r="W88" s="369"/>
      <c r="X88" s="369"/>
      <c r="Y88" s="369"/>
    </row>
    <row r="89" spans="1:25">
      <c r="A89" s="10"/>
      <c r="B89" s="102"/>
      <c r="C89" s="100"/>
      <c r="D89" s="74"/>
      <c r="E89" s="17"/>
      <c r="F89" s="17"/>
      <c r="G89" s="17"/>
      <c r="H89" s="17"/>
      <c r="I89" s="17"/>
      <c r="J89" s="26"/>
      <c r="M89" s="19"/>
      <c r="N89" s="94"/>
      <c r="O89" s="94"/>
      <c r="P89" s="94"/>
      <c r="Q89" s="47"/>
      <c r="R89" s="47"/>
      <c r="S89" s="47"/>
      <c r="T89" s="26"/>
      <c r="U89" s="369"/>
      <c r="V89" s="369"/>
      <c r="W89" s="369"/>
      <c r="X89" s="369"/>
      <c r="Y89" s="369"/>
    </row>
    <row r="90" spans="1:25">
      <c r="A90" s="10"/>
      <c r="C90" s="75"/>
      <c r="D90" s="75" t="s">
        <v>106</v>
      </c>
      <c r="E90" s="164">
        <f>SUMIF($D$68:$D$89,"*Salary",E68:E89)</f>
        <v>0</v>
      </c>
      <c r="F90" s="164">
        <f>SUMIF($D$68:$D$89,"*Salary",F68:F89)</f>
        <v>0</v>
      </c>
      <c r="G90" s="164">
        <f>SUMIF($D$68:$D$89,"*Salary",G68:G89)</f>
        <v>0</v>
      </c>
      <c r="H90" s="164">
        <f>SUMIF($D$68:$D$89,"*Salary",H68:H89)</f>
        <v>0</v>
      </c>
      <c r="I90" s="164">
        <f>SUMIF($D$68:$D$89,"*Salary",I68:I89)</f>
        <v>0</v>
      </c>
      <c r="J90" s="165">
        <f>SUM(E90:I90)</f>
        <v>0</v>
      </c>
      <c r="M90" s="58"/>
      <c r="N90" s="71"/>
      <c r="O90" s="71"/>
      <c r="P90" s="71"/>
      <c r="Q90" s="71"/>
      <c r="R90" s="71"/>
      <c r="S90" s="71"/>
      <c r="T90" s="26"/>
      <c r="U90" s="369"/>
      <c r="V90" s="369"/>
      <c r="W90" s="369"/>
      <c r="X90" s="369"/>
      <c r="Y90" s="369"/>
    </row>
    <row r="91" spans="1:25">
      <c r="A91" s="10"/>
      <c r="C91" s="75"/>
      <c r="D91" s="75" t="s">
        <v>107</v>
      </c>
      <c r="E91" s="166">
        <f>SUMIF($D$71:$D$89,"*Total Fringe",E71:E89)</f>
        <v>0</v>
      </c>
      <c r="F91" s="166">
        <f t="shared" ref="F91:I91" si="31">SUMIF($D$71:$D$89,"*Total Fringe",F71:F89)</f>
        <v>0</v>
      </c>
      <c r="G91" s="166">
        <f t="shared" si="31"/>
        <v>0</v>
      </c>
      <c r="H91" s="166">
        <f t="shared" si="31"/>
        <v>0</v>
      </c>
      <c r="I91" s="166">
        <f t="shared" si="31"/>
        <v>0</v>
      </c>
      <c r="J91" s="167">
        <f>SUM(E91:I91)</f>
        <v>0</v>
      </c>
      <c r="M91" s="58"/>
      <c r="N91" s="71"/>
      <c r="O91" s="71"/>
      <c r="P91" s="71"/>
      <c r="Q91" s="71"/>
      <c r="R91" s="71"/>
      <c r="S91" s="71"/>
      <c r="T91" s="71"/>
      <c r="U91" s="625"/>
      <c r="V91" s="625"/>
      <c r="W91" s="625"/>
      <c r="X91" s="625"/>
      <c r="Y91" s="625"/>
    </row>
    <row r="92" spans="1:25">
      <c r="A92" s="717" t="s">
        <v>393</v>
      </c>
      <c r="B92" s="717"/>
      <c r="C92" s="717"/>
      <c r="D92" s="717"/>
      <c r="E92" s="717"/>
      <c r="F92" s="717"/>
      <c r="G92" s="717"/>
      <c r="H92" s="717"/>
      <c r="I92" s="717"/>
      <c r="J92" s="717"/>
      <c r="M92" s="58" t="s">
        <v>118</v>
      </c>
      <c r="N92" s="71" t="s">
        <v>80</v>
      </c>
      <c r="O92" s="71"/>
      <c r="P92" s="71" t="s">
        <v>245</v>
      </c>
      <c r="Q92" s="71" t="s">
        <v>108</v>
      </c>
      <c r="R92" s="71" t="s">
        <v>18</v>
      </c>
      <c r="S92" s="71"/>
      <c r="T92" s="71" t="s">
        <v>169</v>
      </c>
      <c r="U92" s="625" t="s">
        <v>116</v>
      </c>
      <c r="V92" s="625"/>
      <c r="W92" s="625"/>
      <c r="X92" s="625"/>
      <c r="Y92" s="625"/>
    </row>
    <row r="93" spans="1:25">
      <c r="A93" s="58" t="s">
        <v>61</v>
      </c>
      <c r="B93" s="58"/>
      <c r="C93" s="75"/>
      <c r="D93" s="169"/>
      <c r="E93" s="18" t="str">
        <f>E11</f>
        <v>Year 1</v>
      </c>
      <c r="F93" s="18" t="str">
        <f>F11</f>
        <v>Year 2</v>
      </c>
      <c r="G93" s="18" t="str">
        <f>G11</f>
        <v>Year 3</v>
      </c>
      <c r="H93" s="18" t="str">
        <f>H11</f>
        <v>Year 4</v>
      </c>
      <c r="I93" s="18" t="str">
        <f>I11</f>
        <v>Year 5</v>
      </c>
      <c r="J93" s="46" t="s">
        <v>1</v>
      </c>
      <c r="M93" s="92" t="s">
        <v>117</v>
      </c>
      <c r="N93" s="46" t="s">
        <v>15</v>
      </c>
      <c r="O93" s="46" t="s">
        <v>245</v>
      </c>
      <c r="P93" s="46" t="s">
        <v>101</v>
      </c>
      <c r="Q93" s="46" t="s">
        <v>109</v>
      </c>
      <c r="R93" s="46" t="s">
        <v>111</v>
      </c>
      <c r="S93" s="46" t="s">
        <v>101</v>
      </c>
      <c r="T93" s="46" t="s">
        <v>170</v>
      </c>
      <c r="U93" s="367" t="s">
        <v>31</v>
      </c>
      <c r="V93" s="368" t="s">
        <v>32</v>
      </c>
      <c r="W93" s="368" t="s">
        <v>33</v>
      </c>
      <c r="X93" s="368" t="s">
        <v>34</v>
      </c>
      <c r="Y93" s="368" t="s">
        <v>35</v>
      </c>
    </row>
    <row r="94" spans="1:25">
      <c r="A94" s="841">
        <f>IF('Cumulative Budget Request '!L93='Member D'!$L$1,'Cumulative Budget Request '!A93,0)</f>
        <v>0</v>
      </c>
      <c r="B94" s="15"/>
      <c r="D94" s="34" t="s">
        <v>121</v>
      </c>
      <c r="E94" s="100">
        <f>ROUND($R94*$S94*T94,6)</f>
        <v>0</v>
      </c>
      <c r="F94" s="100">
        <f>ROUND($R95*$S95*T95,6)</f>
        <v>0</v>
      </c>
      <c r="G94" s="100">
        <f>ROUND($R96*$S96*T96,6)</f>
        <v>0</v>
      </c>
      <c r="H94" s="100">
        <f>ROUND($R97*$S97*T97,6)</f>
        <v>0</v>
      </c>
      <c r="I94" s="100">
        <f>ROUND($R98*$S98*T98,6)</f>
        <v>0</v>
      </c>
      <c r="J94" s="46"/>
      <c r="K94" s="17"/>
      <c r="L94" s="17"/>
      <c r="M94" s="150">
        <f>IF('Cumulative Budget Request '!L93='Member D'!$L$1,'Cumulative Budget Request '!M93,0)</f>
        <v>0</v>
      </c>
      <c r="N94" s="230">
        <f>ROUND(M94/12,2)</f>
        <v>0</v>
      </c>
      <c r="O94" s="230">
        <f>IF('Cumulative Budget Request '!L93='Member D'!$L$1,'Cumulative Budget Request '!O93,0)</f>
        <v>0</v>
      </c>
      <c r="P94" s="224">
        <f>IF('Cumulative Budget Request '!L93='Member D'!$L$1,'Cumulative Budget Request '!P93,0)</f>
        <v>0</v>
      </c>
      <c r="Q94" s="227">
        <f>IF('Cumulative Budget Request '!L93='Member D'!$L$1,'Cumulative Budget Request '!Q93,0)</f>
        <v>0</v>
      </c>
      <c r="R94" s="228">
        <f>IF('Cumulative Budget Request '!L93='Member D'!$L$1,'Cumulative Budget Request '!R93,0)</f>
        <v>0</v>
      </c>
      <c r="S94" s="76">
        <f>IF('Cumulative Budget Request '!L93='Member D'!$L$1,'Cumulative Budget Request '!S93,0)</f>
        <v>0</v>
      </c>
      <c r="T94" s="227">
        <f>IF('Cumulative Budget Request '!L93='Member D'!$L$1,'Cumulative Budget Request '!T93,0)</f>
        <v>0</v>
      </c>
      <c r="U94" s="369">
        <f>IFERROR((E97+E98)/E96,0)</f>
        <v>0</v>
      </c>
      <c r="V94" s="369">
        <f t="shared" ref="V94:Y94" si="32">IFERROR((F97+F98)/F96,0)</f>
        <v>0</v>
      </c>
      <c r="W94" s="369">
        <f t="shared" si="32"/>
        <v>0</v>
      </c>
      <c r="X94" s="369">
        <f t="shared" si="32"/>
        <v>0</v>
      </c>
      <c r="Y94" s="369">
        <f t="shared" si="32"/>
        <v>0</v>
      </c>
    </row>
    <row r="95" spans="1:25">
      <c r="A95" s="842"/>
      <c r="B95" s="102"/>
      <c r="D95" s="34" t="s">
        <v>172</v>
      </c>
      <c r="E95" s="22">
        <f>T94</f>
        <v>0</v>
      </c>
      <c r="F95" s="22">
        <f>T95</f>
        <v>0</v>
      </c>
      <c r="G95" s="22">
        <f>T96</f>
        <v>0</v>
      </c>
      <c r="H95" s="22">
        <f>T97</f>
        <v>0</v>
      </c>
      <c r="I95" s="22">
        <f>T98</f>
        <v>0</v>
      </c>
      <c r="J95" s="46"/>
      <c r="K95" s="17"/>
      <c r="L95" s="17"/>
      <c r="M95" s="231"/>
      <c r="N95" s="230"/>
      <c r="O95" s="230"/>
      <c r="P95" s="230"/>
      <c r="Q95" s="227">
        <f>IF('Cumulative Budget Request '!L94='Member D'!$L$1,'Cumulative Budget Request '!Q94,0)</f>
        <v>0</v>
      </c>
      <c r="R95" s="228">
        <f>IF('Cumulative Budget Request '!L94='Member D'!$L$1,'Cumulative Budget Request '!R94,0)</f>
        <v>0</v>
      </c>
      <c r="S95" s="76">
        <f>IF('Cumulative Budget Request '!L94='Member D'!$L$1,'Cumulative Budget Request '!S94,0)</f>
        <v>0</v>
      </c>
      <c r="T95" s="227">
        <f>IF('Cumulative Budget Request '!L94='Member D'!$L$1,'Cumulative Budget Request '!T94,0)</f>
        <v>0</v>
      </c>
      <c r="U95" s="369"/>
      <c r="V95" s="369"/>
      <c r="W95" s="369"/>
      <c r="X95" s="369"/>
      <c r="Y95" s="369"/>
    </row>
    <row r="96" spans="1:25">
      <c r="A96" s="825"/>
      <c r="C96" s="100"/>
      <c r="D96" s="74" t="s">
        <v>15</v>
      </c>
      <c r="E96" s="57">
        <f>ROUND((N94+O94)*E94*Q94,0)</f>
        <v>0</v>
      </c>
      <c r="F96" s="57">
        <f>ROUND((N94+O94)*F94*Q94*Q95,0)</f>
        <v>0</v>
      </c>
      <c r="G96" s="57">
        <f>ROUND((N94+O94)*G94*Q94*Q95*Q96,0)</f>
        <v>0</v>
      </c>
      <c r="H96" s="57">
        <f>ROUND((N94+O94)*H94*Q94*Q95*Q96*Q97,0)</f>
        <v>0</v>
      </c>
      <c r="I96" s="57">
        <f>ROUND((N94+O94)*I94*Q94*Q95*Q96*Q97*Q98,0)</f>
        <v>0</v>
      </c>
      <c r="J96" s="172">
        <f>SUM(E96:I96)</f>
        <v>0</v>
      </c>
      <c r="M96" s="231"/>
      <c r="N96" s="63"/>
      <c r="O96" s="63"/>
      <c r="P96" s="63"/>
      <c r="Q96" s="227">
        <f>IF('Cumulative Budget Request '!L95='Member D'!$L$1,'Cumulative Budget Request '!Q95,0)</f>
        <v>0</v>
      </c>
      <c r="R96" s="228">
        <f>IF('Cumulative Budget Request '!L95='Member D'!$L$1,'Cumulative Budget Request '!R95,0)</f>
        <v>0</v>
      </c>
      <c r="S96" s="76">
        <f>IF('Cumulative Budget Request '!L95='Member D'!$L$1,'Cumulative Budget Request '!S95,0)</f>
        <v>0</v>
      </c>
      <c r="T96" s="227">
        <f>IF('Cumulative Budget Request '!L95='Member D'!$L$1,'Cumulative Budget Request '!T95,0)</f>
        <v>0</v>
      </c>
      <c r="U96" s="369"/>
      <c r="V96" s="369"/>
      <c r="W96" s="369"/>
      <c r="X96" s="369"/>
      <c r="Y96" s="369"/>
    </row>
    <row r="97" spans="1:25">
      <c r="A97" s="825"/>
      <c r="B97" s="93"/>
      <c r="C97" s="100"/>
      <c r="D97" s="74" t="s">
        <v>30</v>
      </c>
      <c r="E97" s="57">
        <f>IFERROR(IF((ROUND(E96*$Q$2,0) + ROUND($Q$3*E94,0))/E96 &gt; 35%, ROUND(E96*$Q$7,0), ROUND(E96*$Q$2,0)),0)</f>
        <v>0</v>
      </c>
      <c r="F97" s="57">
        <f t="shared" ref="F97:I97" si="33">IFERROR(IF((ROUND(F96*$Q$2,0) + ROUND($Q$3*F94,0))/F96 &gt; 35%, ROUND(F96*$Q$7,0), ROUND(F96*$Q$2,0)),0)</f>
        <v>0</v>
      </c>
      <c r="G97" s="57">
        <f t="shared" si="33"/>
        <v>0</v>
      </c>
      <c r="H97" s="57">
        <f t="shared" si="33"/>
        <v>0</v>
      </c>
      <c r="I97" s="57">
        <f t="shared" si="33"/>
        <v>0</v>
      </c>
      <c r="J97" s="172">
        <f>SUM(E97:I97)</f>
        <v>0</v>
      </c>
      <c r="M97" s="231"/>
      <c r="N97" s="63"/>
      <c r="O97" s="63"/>
      <c r="P97" s="63"/>
      <c r="Q97" s="227">
        <f>IF('Cumulative Budget Request '!L96='Member D'!$L$1,'Cumulative Budget Request '!Q96,0)</f>
        <v>0</v>
      </c>
      <c r="R97" s="228">
        <f>IF('Cumulative Budget Request '!L96='Member D'!$L$1,'Cumulative Budget Request '!R96,0)</f>
        <v>0</v>
      </c>
      <c r="S97" s="76">
        <f>IF('Cumulative Budget Request '!L96='Member D'!$L$1,'Cumulative Budget Request '!S96,0)</f>
        <v>0</v>
      </c>
      <c r="T97" s="227">
        <f>IF('Cumulative Budget Request '!L96='Member D'!$L$1,'Cumulative Budget Request '!T96,0)</f>
        <v>0</v>
      </c>
      <c r="U97" s="369"/>
      <c r="V97" s="369"/>
      <c r="W97" s="369"/>
      <c r="X97" s="369"/>
      <c r="Y97" s="369"/>
    </row>
    <row r="98" spans="1:25" ht="15">
      <c r="A98" s="825"/>
      <c r="B98" s="93"/>
      <c r="C98" s="100"/>
      <c r="D98" s="74" t="s">
        <v>29</v>
      </c>
      <c r="E98" s="184">
        <f>IFERROR(IF((ROUND(E96*$Q$2,0) + ROUND($Q$3*E94,0))/E96 &gt; 35%, 0, ROUND(E94*$Q$3,0)),0)</f>
        <v>0</v>
      </c>
      <c r="F98" s="184">
        <f t="shared" ref="F98:I98" si="34">IFERROR(IF((ROUND(F96*$Q$2,0) + ROUND($Q$3*F94,0))/F96 &gt; 35%, 0, ROUND(F94*$Q$3,0)),0)</f>
        <v>0</v>
      </c>
      <c r="G98" s="184">
        <f t="shared" si="34"/>
        <v>0</v>
      </c>
      <c r="H98" s="184">
        <f t="shared" si="34"/>
        <v>0</v>
      </c>
      <c r="I98" s="184">
        <f t="shared" si="34"/>
        <v>0</v>
      </c>
      <c r="J98" s="181">
        <f>SUM(E98:I98)</f>
        <v>0</v>
      </c>
      <c r="M98" s="231"/>
      <c r="N98" s="63"/>
      <c r="O98" s="63"/>
      <c r="P98" s="63"/>
      <c r="Q98" s="227">
        <f>IF('Cumulative Budget Request '!L97='Member D'!$L$1,'Cumulative Budget Request '!Q97,0)</f>
        <v>0</v>
      </c>
      <c r="R98" s="228">
        <f>IF('Cumulative Budget Request '!L97='Member D'!$L$1,'Cumulative Budget Request '!R97,0)</f>
        <v>0</v>
      </c>
      <c r="S98" s="76">
        <f>IF('Cumulative Budget Request '!L97='Member D'!$L$1,'Cumulative Budget Request '!S97,0)</f>
        <v>0</v>
      </c>
      <c r="T98" s="227">
        <f>IF('Cumulative Budget Request '!L97='Member D'!$L$1,'Cumulative Budget Request '!T97,0)</f>
        <v>0</v>
      </c>
      <c r="U98" s="369"/>
      <c r="V98" s="369"/>
      <c r="W98" s="369"/>
      <c r="X98" s="369"/>
      <c r="Y98" s="369"/>
    </row>
    <row r="99" spans="1:25">
      <c r="A99" s="825"/>
      <c r="B99" s="93"/>
      <c r="C99" s="100"/>
      <c r="D99" s="77" t="s">
        <v>171</v>
      </c>
      <c r="E99" s="185">
        <f>SUM(E97:E98)</f>
        <v>0</v>
      </c>
      <c r="F99" s="185">
        <f t="shared" ref="F99:I99" si="35">SUM(F97:F98)</f>
        <v>0</v>
      </c>
      <c r="G99" s="185">
        <f t="shared" si="35"/>
        <v>0</v>
      </c>
      <c r="H99" s="185">
        <f t="shared" si="35"/>
        <v>0</v>
      </c>
      <c r="I99" s="185">
        <f t="shared" si="35"/>
        <v>0</v>
      </c>
      <c r="J99" s="186">
        <f>SUM(J97:J98)</f>
        <v>0</v>
      </c>
      <c r="M99" s="231"/>
      <c r="N99" s="63"/>
      <c r="O99" s="63"/>
      <c r="P99" s="63"/>
      <c r="Q99" s="74"/>
      <c r="R99" s="232"/>
      <c r="S99" s="76"/>
      <c r="T99" s="74"/>
      <c r="U99" s="371"/>
      <c r="V99" s="372"/>
      <c r="W99" s="370"/>
      <c r="X99" s="370"/>
      <c r="Y99" s="370"/>
    </row>
    <row r="100" spans="1:25">
      <c r="A100" s="842"/>
      <c r="C100" s="100"/>
      <c r="D100" s="74"/>
      <c r="E100" s="17"/>
      <c r="F100" s="17"/>
      <c r="G100" s="17"/>
      <c r="H100" s="17"/>
      <c r="I100" s="17"/>
      <c r="J100" s="26"/>
      <c r="M100" s="231"/>
      <c r="N100" s="63"/>
      <c r="O100" s="63"/>
      <c r="P100" s="63"/>
      <c r="Q100" s="34"/>
      <c r="R100" s="63"/>
      <c r="S100" s="34"/>
      <c r="T100" s="229"/>
      <c r="U100" s="373"/>
      <c r="V100" s="373"/>
      <c r="W100" s="373"/>
      <c r="X100" s="373"/>
      <c r="Y100" s="373"/>
    </row>
    <row r="101" spans="1:25">
      <c r="A101" s="841">
        <f>IF('Cumulative Budget Request '!L100='Member D'!$L$1,'Cumulative Budget Request '!A100,0)</f>
        <v>0</v>
      </c>
      <c r="B101" s="15"/>
      <c r="D101" s="34" t="s">
        <v>121</v>
      </c>
      <c r="E101" s="100">
        <f>ROUND($R101*$S101*T101,6)</f>
        <v>0</v>
      </c>
      <c r="F101" s="100">
        <f>ROUND($R102*$S102*T102,6)</f>
        <v>0</v>
      </c>
      <c r="G101" s="100">
        <f>ROUND($R103*$S103*T103,6)</f>
        <v>0</v>
      </c>
      <c r="H101" s="100">
        <f>ROUND($R104*$S104*T104,6)</f>
        <v>0</v>
      </c>
      <c r="I101" s="100">
        <f>ROUND($R105*$S105*T105,6)</f>
        <v>0</v>
      </c>
      <c r="J101" s="46"/>
      <c r="M101" s="150">
        <f>IF('Cumulative Budget Request '!L100='Member D'!$L$1,'Cumulative Budget Request '!M100,0)</f>
        <v>0</v>
      </c>
      <c r="N101" s="230">
        <f>ROUND(M101/12,2)</f>
        <v>0</v>
      </c>
      <c r="O101" s="230">
        <f>IF('Cumulative Budget Request '!L100='Member D'!$L$1,'Cumulative Budget Request '!O100,0)</f>
        <v>0</v>
      </c>
      <c r="P101" s="224">
        <f>IF('Cumulative Budget Request '!L100='Member D'!$L$1,'Cumulative Budget Request '!P100,0)</f>
        <v>0</v>
      </c>
      <c r="Q101" s="227">
        <f>IF('Cumulative Budget Request '!L100='Member D'!$L$1,'Cumulative Budget Request '!Q100,0)</f>
        <v>0</v>
      </c>
      <c r="R101" s="228">
        <f>IF('Cumulative Budget Request '!L100='Member D'!$L$1,'Cumulative Budget Request '!R100,0)</f>
        <v>0</v>
      </c>
      <c r="S101" s="76">
        <f>IF('Cumulative Budget Request '!L100='Member D'!$L$1,'Cumulative Budget Request '!S100,0)</f>
        <v>0</v>
      </c>
      <c r="T101" s="227">
        <f>IF('Cumulative Budget Request '!L100='Member D'!$L$1,'Cumulative Budget Request '!T100,0)</f>
        <v>0</v>
      </c>
      <c r="U101" s="369">
        <f>IFERROR((E104+E105)/E103,0)</f>
        <v>0</v>
      </c>
      <c r="V101" s="369">
        <f t="shared" ref="V101:Y101" si="36">IFERROR((F104+F105)/F103,0)</f>
        <v>0</v>
      </c>
      <c r="W101" s="369">
        <f t="shared" si="36"/>
        <v>0</v>
      </c>
      <c r="X101" s="369">
        <f t="shared" si="36"/>
        <v>0</v>
      </c>
      <c r="Y101" s="369">
        <f t="shared" si="36"/>
        <v>0</v>
      </c>
    </row>
    <row r="102" spans="1:25">
      <c r="A102" s="842"/>
      <c r="B102" s="102"/>
      <c r="D102" s="34" t="s">
        <v>172</v>
      </c>
      <c r="E102" s="22">
        <f>T101</f>
        <v>0</v>
      </c>
      <c r="F102" s="22">
        <f>T102</f>
        <v>0</v>
      </c>
      <c r="G102" s="22">
        <f>T103</f>
        <v>0</v>
      </c>
      <c r="H102" s="22">
        <f>T104</f>
        <v>0</v>
      </c>
      <c r="I102" s="22">
        <f>T105</f>
        <v>0</v>
      </c>
      <c r="J102" s="46"/>
      <c r="M102" s="231"/>
      <c r="N102" s="230"/>
      <c r="O102" s="230"/>
      <c r="P102" s="230"/>
      <c r="Q102" s="227">
        <f>IF('Cumulative Budget Request '!L101='Member D'!$L$1,'Cumulative Budget Request '!Q101,0)</f>
        <v>0</v>
      </c>
      <c r="R102" s="228">
        <f>IF('Cumulative Budget Request '!L101='Member D'!$L$1,'Cumulative Budget Request '!R101,0)</f>
        <v>0</v>
      </c>
      <c r="S102" s="76">
        <f>IF('Cumulative Budget Request '!L101='Member D'!$L$1,'Cumulative Budget Request '!S101,0)</f>
        <v>0</v>
      </c>
      <c r="T102" s="227">
        <f>IF('Cumulative Budget Request '!L101='Member D'!$L$1,'Cumulative Budget Request '!T101,0)</f>
        <v>0</v>
      </c>
      <c r="U102" s="369"/>
      <c r="V102" s="369"/>
      <c r="W102" s="369"/>
      <c r="X102" s="369"/>
      <c r="Y102" s="369"/>
    </row>
    <row r="103" spans="1:25">
      <c r="A103" s="825"/>
      <c r="B103" s="93"/>
      <c r="C103" s="100"/>
      <c r="D103" s="74" t="s">
        <v>15</v>
      </c>
      <c r="E103" s="57">
        <f>ROUND((N101+O101)*E101*Q101,0)</f>
        <v>0</v>
      </c>
      <c r="F103" s="57">
        <f>ROUND((N101+O101)*F101*Q101*Q102,0)</f>
        <v>0</v>
      </c>
      <c r="G103" s="57">
        <f>ROUND((N101+O101)*G101*Q101*Q102*Q103,0)</f>
        <v>0</v>
      </c>
      <c r="H103" s="57">
        <f>ROUND((N101+O101)*H101*Q101*Q102*Q103*Q104,0)</f>
        <v>0</v>
      </c>
      <c r="I103" s="57">
        <f>ROUND((N101+O101)*I101*Q101*Q102*Q103*Q104*Q105,0)</f>
        <v>0</v>
      </c>
      <c r="J103" s="172">
        <f>SUM(E103:I103)</f>
        <v>0</v>
      </c>
      <c r="M103" s="231"/>
      <c r="N103" s="63"/>
      <c r="O103" s="63"/>
      <c r="P103" s="63"/>
      <c r="Q103" s="227">
        <f>IF('Cumulative Budget Request '!L102='Member D'!$L$1,'Cumulative Budget Request '!Q102,0)</f>
        <v>0</v>
      </c>
      <c r="R103" s="228">
        <f>IF('Cumulative Budget Request '!L102='Member D'!$L$1,'Cumulative Budget Request '!R102,0)</f>
        <v>0</v>
      </c>
      <c r="S103" s="76">
        <f>IF('Cumulative Budget Request '!L102='Member D'!$L$1,'Cumulative Budget Request '!S102,0)</f>
        <v>0</v>
      </c>
      <c r="T103" s="227">
        <f>IF('Cumulative Budget Request '!L102='Member D'!$L$1,'Cumulative Budget Request '!T102,0)</f>
        <v>0</v>
      </c>
      <c r="U103" s="369"/>
      <c r="V103" s="369"/>
      <c r="W103" s="369"/>
      <c r="X103" s="369"/>
      <c r="Y103" s="369"/>
    </row>
    <row r="104" spans="1:25">
      <c r="A104" s="825"/>
      <c r="B104" s="93"/>
      <c r="C104" s="100"/>
      <c r="D104" s="74" t="s">
        <v>30</v>
      </c>
      <c r="E104" s="57">
        <f>IFERROR(IF((ROUND(E103*$Q$2,0) + ROUND($Q$3*E101,0))/E103 &gt; 35%, ROUND(E103*$Q$7,0), ROUND(E103*$Q$2,0)),0)</f>
        <v>0</v>
      </c>
      <c r="F104" s="57">
        <f t="shared" ref="F104:I104" si="37">IFERROR(IF((ROUND(F103*$Q$2,0) + ROUND($Q$3*F101,0))/F103 &gt; 35%, ROUND(F103*$Q$7,0), ROUND(F103*$Q$2,0)),0)</f>
        <v>0</v>
      </c>
      <c r="G104" s="57">
        <f t="shared" si="37"/>
        <v>0</v>
      </c>
      <c r="H104" s="57">
        <f t="shared" si="37"/>
        <v>0</v>
      </c>
      <c r="I104" s="57">
        <f t="shared" si="37"/>
        <v>0</v>
      </c>
      <c r="J104" s="172">
        <f>SUM(E104:I104)</f>
        <v>0</v>
      </c>
      <c r="M104" s="231"/>
      <c r="N104" s="63"/>
      <c r="O104" s="63"/>
      <c r="P104" s="63"/>
      <c r="Q104" s="227">
        <f>IF('Cumulative Budget Request '!L103='Member D'!$L$1,'Cumulative Budget Request '!Q103,0)</f>
        <v>0</v>
      </c>
      <c r="R104" s="228">
        <f>IF('Cumulative Budget Request '!L103='Member D'!$L$1,'Cumulative Budget Request '!R103,0)</f>
        <v>0</v>
      </c>
      <c r="S104" s="76">
        <f>IF('Cumulative Budget Request '!L103='Member D'!$L$1,'Cumulative Budget Request '!S103,0)</f>
        <v>0</v>
      </c>
      <c r="T104" s="227">
        <f>IF('Cumulative Budget Request '!L103='Member D'!$L$1,'Cumulative Budget Request '!T103,0)</f>
        <v>0</v>
      </c>
      <c r="U104" s="369"/>
      <c r="V104" s="369"/>
      <c r="W104" s="369"/>
      <c r="X104" s="369"/>
      <c r="Y104" s="369"/>
    </row>
    <row r="105" spans="1:25" ht="15">
      <c r="A105" s="825"/>
      <c r="B105" s="93"/>
      <c r="C105" s="100"/>
      <c r="D105" s="74" t="s">
        <v>29</v>
      </c>
      <c r="E105" s="184">
        <f>IFERROR(IF((ROUND(E103*$Q$2,0) + ROUND($Q$3*E101,0))/E103 &gt; 35%, 0, ROUND(E101*$Q$3,0)),0)</f>
        <v>0</v>
      </c>
      <c r="F105" s="184">
        <f t="shared" ref="F105:I105" si="38">IFERROR(IF((ROUND(F103*$Q$2,0) + ROUND($Q$3*F101,0))/F103 &gt; 35%, 0, ROUND(F101*$Q$3,0)),0)</f>
        <v>0</v>
      </c>
      <c r="G105" s="184">
        <f t="shared" si="38"/>
        <v>0</v>
      </c>
      <c r="H105" s="184">
        <f t="shared" si="38"/>
        <v>0</v>
      </c>
      <c r="I105" s="184">
        <f t="shared" si="38"/>
        <v>0</v>
      </c>
      <c r="J105" s="181">
        <f>SUM(E105:I105)</f>
        <v>0</v>
      </c>
      <c r="M105" s="231"/>
      <c r="N105" s="63"/>
      <c r="O105" s="63"/>
      <c r="P105" s="63"/>
      <c r="Q105" s="227">
        <f>IF('Cumulative Budget Request '!L104='Member D'!$L$1,'Cumulative Budget Request '!Q104,0)</f>
        <v>0</v>
      </c>
      <c r="R105" s="228">
        <f>IF('Cumulative Budget Request '!L104='Member D'!$L$1,'Cumulative Budget Request '!R104,0)</f>
        <v>0</v>
      </c>
      <c r="S105" s="76">
        <f>IF('Cumulative Budget Request '!L104='Member D'!$L$1,'Cumulative Budget Request '!S104,0)</f>
        <v>0</v>
      </c>
      <c r="T105" s="227">
        <f>IF('Cumulative Budget Request '!L104='Member D'!$L$1,'Cumulative Budget Request '!T104,0)</f>
        <v>0</v>
      </c>
      <c r="U105" s="369"/>
      <c r="V105" s="369"/>
      <c r="W105" s="369"/>
      <c r="X105" s="369"/>
      <c r="Y105" s="369"/>
    </row>
    <row r="106" spans="1:25">
      <c r="A106" s="825"/>
      <c r="B106" s="93"/>
      <c r="C106" s="100"/>
      <c r="D106" s="77" t="s">
        <v>171</v>
      </c>
      <c r="E106" s="185">
        <f>SUM(E104:E105)</f>
        <v>0</v>
      </c>
      <c r="F106" s="185">
        <f t="shared" ref="F106:I106" si="39">SUM(F104:F105)</f>
        <v>0</v>
      </c>
      <c r="G106" s="185">
        <f t="shared" si="39"/>
        <v>0</v>
      </c>
      <c r="H106" s="185">
        <f t="shared" si="39"/>
        <v>0</v>
      </c>
      <c r="I106" s="185">
        <f t="shared" si="39"/>
        <v>0</v>
      </c>
      <c r="J106" s="186">
        <f>SUM(J104:J105)</f>
        <v>0</v>
      </c>
      <c r="M106" s="231"/>
      <c r="N106" s="63"/>
      <c r="O106" s="63"/>
      <c r="P106" s="63"/>
      <c r="Q106" s="74"/>
      <c r="R106" s="232"/>
      <c r="S106" s="76"/>
      <c r="T106" s="74"/>
      <c r="U106" s="371"/>
      <c r="V106" s="372"/>
      <c r="W106" s="370"/>
      <c r="X106" s="370"/>
      <c r="Y106" s="370"/>
    </row>
    <row r="107" spans="1:25">
      <c r="A107" s="825"/>
      <c r="B107" s="93"/>
      <c r="C107" s="100"/>
      <c r="D107" s="74"/>
      <c r="E107" s="17"/>
      <c r="F107" s="17"/>
      <c r="G107" s="17"/>
      <c r="H107" s="17"/>
      <c r="I107" s="17"/>
      <c r="J107" s="26"/>
      <c r="M107" s="231"/>
      <c r="N107" s="63"/>
      <c r="O107" s="63"/>
      <c r="P107" s="63"/>
      <c r="Q107" s="34"/>
      <c r="R107" s="63"/>
      <c r="S107" s="34"/>
      <c r="T107" s="229"/>
      <c r="U107" s="373"/>
      <c r="V107" s="373"/>
      <c r="W107" s="373"/>
      <c r="X107" s="373"/>
      <c r="Y107" s="373"/>
    </row>
    <row r="108" spans="1:25">
      <c r="A108" s="841">
        <f>IF('Cumulative Budget Request '!L107='Member D'!$L$1,'Cumulative Budget Request '!A107,0)</f>
        <v>0</v>
      </c>
      <c r="B108" s="15"/>
      <c r="D108" s="34" t="s">
        <v>121</v>
      </c>
      <c r="E108" s="100">
        <f>ROUND($R108*$S108*T108,6)</f>
        <v>0</v>
      </c>
      <c r="F108" s="100">
        <f>ROUND($R109*$S109*T109,6)</f>
        <v>0</v>
      </c>
      <c r="G108" s="100">
        <f>ROUND($R110*$S110*T110,6)</f>
        <v>0</v>
      </c>
      <c r="H108" s="100">
        <f>ROUND($R111*$S111*T111,6)</f>
        <v>0</v>
      </c>
      <c r="I108" s="100">
        <f>ROUND($R112*$S112*T112,6)</f>
        <v>0</v>
      </c>
      <c r="J108" s="46"/>
      <c r="M108" s="150">
        <f>IF('Cumulative Budget Request '!L107='Member D'!$L$1,'Cumulative Budget Request '!M107,0)</f>
        <v>0</v>
      </c>
      <c r="N108" s="230">
        <f>ROUND(M108/12,2)</f>
        <v>0</v>
      </c>
      <c r="O108" s="230">
        <f>IF('Cumulative Budget Request '!L107='Member D'!$L$1,'Cumulative Budget Request '!O107,0)</f>
        <v>0</v>
      </c>
      <c r="P108" s="224">
        <f>IF('Cumulative Budget Request '!L107='Member D'!$L$1,'Cumulative Budget Request '!P107,0)</f>
        <v>0</v>
      </c>
      <c r="Q108" s="227">
        <f>IF('Cumulative Budget Request '!L107='Member D'!$L$1,'Cumulative Budget Request '!Q107,0)</f>
        <v>0</v>
      </c>
      <c r="R108" s="228">
        <f>IF('Cumulative Budget Request '!L107='Member D'!$L$1,'Cumulative Budget Request '!R107,0)</f>
        <v>0</v>
      </c>
      <c r="S108" s="76">
        <f>IF('Cumulative Budget Request '!L107='Member D'!$L$1,'Cumulative Budget Request '!S107,0)</f>
        <v>0</v>
      </c>
      <c r="T108" s="227">
        <f>IF('Cumulative Budget Request '!L107='Member D'!$L$1,'Cumulative Budget Request '!T107,0)</f>
        <v>0</v>
      </c>
      <c r="U108" s="369">
        <f>IFERROR((E111+E112)/E110,0)</f>
        <v>0</v>
      </c>
      <c r="V108" s="369">
        <f t="shared" ref="V108:Y108" si="40">IFERROR((F111+F112)/F110,0)</f>
        <v>0</v>
      </c>
      <c r="W108" s="369">
        <f t="shared" si="40"/>
        <v>0</v>
      </c>
      <c r="X108" s="369">
        <f t="shared" si="40"/>
        <v>0</v>
      </c>
      <c r="Y108" s="369">
        <f t="shared" si="40"/>
        <v>0</v>
      </c>
    </row>
    <row r="109" spans="1:25">
      <c r="A109" s="842"/>
      <c r="B109" s="102"/>
      <c r="D109" s="34" t="s">
        <v>172</v>
      </c>
      <c r="E109" s="22">
        <f>T108</f>
        <v>0</v>
      </c>
      <c r="F109" s="22">
        <f>T109</f>
        <v>0</v>
      </c>
      <c r="G109" s="22">
        <f>T110</f>
        <v>0</v>
      </c>
      <c r="H109" s="22">
        <f>T111</f>
        <v>0</v>
      </c>
      <c r="I109" s="22">
        <f>T112</f>
        <v>0</v>
      </c>
      <c r="J109" s="46"/>
      <c r="M109" s="231"/>
      <c r="N109" s="230"/>
      <c r="O109" s="230"/>
      <c r="P109" s="230"/>
      <c r="Q109" s="227">
        <f>IF('Cumulative Budget Request '!L108='Member D'!$L$1,'Cumulative Budget Request '!Q108,0)</f>
        <v>0</v>
      </c>
      <c r="R109" s="228">
        <f>IF('Cumulative Budget Request '!L108='Member D'!$L$1,'Cumulative Budget Request '!R108,0)</f>
        <v>0</v>
      </c>
      <c r="S109" s="76">
        <f>IF('Cumulative Budget Request '!L108='Member D'!$L$1,'Cumulative Budget Request '!S108,0)</f>
        <v>0</v>
      </c>
      <c r="T109" s="227">
        <f>IF('Cumulative Budget Request '!L108='Member D'!$L$1,'Cumulative Budget Request '!T108,0)</f>
        <v>0</v>
      </c>
      <c r="U109" s="369"/>
      <c r="V109" s="369"/>
      <c r="W109" s="369"/>
      <c r="X109" s="369"/>
      <c r="Y109" s="369"/>
    </row>
    <row r="110" spans="1:25">
      <c r="A110" s="10"/>
      <c r="B110" s="93"/>
      <c r="C110" s="100"/>
      <c r="D110" s="74" t="s">
        <v>15</v>
      </c>
      <c r="E110" s="57">
        <f>ROUND((N108+O108)*E108*Q108,0)</f>
        <v>0</v>
      </c>
      <c r="F110" s="57">
        <f>ROUND((N108+O108)*F108*Q108*Q109,0)</f>
        <v>0</v>
      </c>
      <c r="G110" s="57">
        <f>ROUND((N108+O108)*G108*Q108*Q109*Q110,0)</f>
        <v>0</v>
      </c>
      <c r="H110" s="57">
        <f>ROUND((N108+O108)*H108*Q108*Q109*Q110*Q111,0)</f>
        <v>0</v>
      </c>
      <c r="I110" s="57">
        <f>ROUND((N108+O108)*I108*Q108*Q109*Q110*Q111*Q112,0)</f>
        <v>0</v>
      </c>
      <c r="J110" s="172">
        <f>SUM(E110:I110)</f>
        <v>0</v>
      </c>
      <c r="M110" s="231"/>
      <c r="N110" s="63"/>
      <c r="O110" s="63"/>
      <c r="P110" s="63"/>
      <c r="Q110" s="227">
        <f>IF('Cumulative Budget Request '!L109='Member D'!$L$1,'Cumulative Budget Request '!Q109,0)</f>
        <v>0</v>
      </c>
      <c r="R110" s="228">
        <f>IF('Cumulative Budget Request '!L109='Member D'!$L$1,'Cumulative Budget Request '!R109,0)</f>
        <v>0</v>
      </c>
      <c r="S110" s="76">
        <f>IF('Cumulative Budget Request '!L109='Member D'!$L$1,'Cumulative Budget Request '!S109,0)</f>
        <v>0</v>
      </c>
      <c r="T110" s="227">
        <f>IF('Cumulative Budget Request '!L109='Member D'!$L$1,'Cumulative Budget Request '!T109,0)</f>
        <v>0</v>
      </c>
      <c r="U110" s="370"/>
      <c r="V110" s="370"/>
      <c r="W110" s="370"/>
      <c r="X110" s="370"/>
      <c r="Y110" s="370"/>
    </row>
    <row r="111" spans="1:25">
      <c r="A111" s="10"/>
      <c r="B111" s="93"/>
      <c r="C111" s="100"/>
      <c r="D111" s="74" t="s">
        <v>30</v>
      </c>
      <c r="E111" s="57">
        <f>IFERROR(IF((ROUND(E110*$Q$2,0) + ROUND($Q$3*E108,0))/E110 &gt; 35%, ROUND(E110*$Q$7,0), ROUND(E110*$Q$2,0)),0)</f>
        <v>0</v>
      </c>
      <c r="F111" s="57">
        <f t="shared" ref="F111:I111" si="41">IFERROR(IF((ROUND(F110*$Q$2,0) + ROUND($Q$3*F108,0))/F110 &gt; 35%, ROUND(F110*$Q$7,0), ROUND(F110*$Q$2,0)),0)</f>
        <v>0</v>
      </c>
      <c r="G111" s="57">
        <f t="shared" si="41"/>
        <v>0</v>
      </c>
      <c r="H111" s="57">
        <f t="shared" si="41"/>
        <v>0</v>
      </c>
      <c r="I111" s="57">
        <f t="shared" si="41"/>
        <v>0</v>
      </c>
      <c r="J111" s="172">
        <f>SUM(E111:I111)</f>
        <v>0</v>
      </c>
      <c r="M111" s="231"/>
      <c r="N111" s="63"/>
      <c r="O111" s="63"/>
      <c r="P111" s="63"/>
      <c r="Q111" s="227">
        <f>IF('Cumulative Budget Request '!L110='Member D'!$L$1,'Cumulative Budget Request '!Q110,0)</f>
        <v>0</v>
      </c>
      <c r="R111" s="228">
        <f>IF('Cumulative Budget Request '!L110='Member D'!$L$1,'Cumulative Budget Request '!R110,0)</f>
        <v>0</v>
      </c>
      <c r="S111" s="76">
        <f>IF('Cumulative Budget Request '!L110='Member D'!$L$1,'Cumulative Budget Request '!S110,0)</f>
        <v>0</v>
      </c>
      <c r="T111" s="227">
        <f>IF('Cumulative Budget Request '!L110='Member D'!$L$1,'Cumulative Budget Request '!T110,0)</f>
        <v>0</v>
      </c>
      <c r="U111" s="370"/>
      <c r="V111" s="370"/>
      <c r="W111" s="370"/>
      <c r="X111" s="370"/>
      <c r="Y111" s="370"/>
    </row>
    <row r="112" spans="1:25" ht="15">
      <c r="A112" s="10"/>
      <c r="B112" s="93"/>
      <c r="C112" s="100"/>
      <c r="D112" s="74" t="s">
        <v>29</v>
      </c>
      <c r="E112" s="184">
        <f>IFERROR(IF((ROUND(E110*$Q$2,0) + ROUND($Q$3*E108,0))/E110 &gt; 35%, 0, ROUND(E108*$Q$3,0)),0)</f>
        <v>0</v>
      </c>
      <c r="F112" s="184">
        <f t="shared" ref="F112:I112" si="42">IFERROR(IF((ROUND(F110*$Q$2,0) + ROUND($Q$3*F108,0))/F110 &gt; 35%, 0, ROUND(F108*$Q$3,0)),0)</f>
        <v>0</v>
      </c>
      <c r="G112" s="184">
        <f t="shared" si="42"/>
        <v>0</v>
      </c>
      <c r="H112" s="184">
        <f t="shared" si="42"/>
        <v>0</v>
      </c>
      <c r="I112" s="184">
        <f t="shared" si="42"/>
        <v>0</v>
      </c>
      <c r="J112" s="181">
        <f>SUM(E112:I112)</f>
        <v>0</v>
      </c>
      <c r="M112" s="231"/>
      <c r="N112" s="63"/>
      <c r="O112" s="63"/>
      <c r="P112" s="63"/>
      <c r="Q112" s="227">
        <f>IF('Cumulative Budget Request '!L111='Member D'!$L$1,'Cumulative Budget Request '!Q111,0)</f>
        <v>0</v>
      </c>
      <c r="R112" s="228">
        <f>IF('Cumulative Budget Request '!L111='Member D'!$L$1,'Cumulative Budget Request '!R111,0)</f>
        <v>0</v>
      </c>
      <c r="S112" s="76">
        <f>IF('Cumulative Budget Request '!L111='Member D'!$L$1,'Cumulative Budget Request '!S111,0)</f>
        <v>0</v>
      </c>
      <c r="T112" s="227">
        <f>IF('Cumulative Budget Request '!L111='Member D'!$L$1,'Cumulative Budget Request '!T111,0)</f>
        <v>0</v>
      </c>
      <c r="U112" s="369"/>
      <c r="V112" s="369"/>
      <c r="W112" s="369"/>
      <c r="X112" s="369"/>
      <c r="Y112" s="369"/>
    </row>
    <row r="113" spans="1:41">
      <c r="A113" s="10"/>
      <c r="B113" s="93"/>
      <c r="C113" s="100"/>
      <c r="D113" s="77" t="s">
        <v>171</v>
      </c>
      <c r="E113" s="185">
        <f>SUM(E111:E112)</f>
        <v>0</v>
      </c>
      <c r="F113" s="185">
        <f t="shared" ref="F113:I113" si="43">SUM(F111:F112)</f>
        <v>0</v>
      </c>
      <c r="G113" s="185">
        <f t="shared" si="43"/>
        <v>0</v>
      </c>
      <c r="H113" s="185">
        <f t="shared" si="43"/>
        <v>0</v>
      </c>
      <c r="I113" s="185">
        <f t="shared" si="43"/>
        <v>0</v>
      </c>
      <c r="J113" s="186">
        <f>SUM(J111:J112)</f>
        <v>0</v>
      </c>
      <c r="M113" s="19"/>
      <c r="N113" s="33"/>
      <c r="O113" s="33"/>
      <c r="P113" s="33"/>
      <c r="Q113" s="114"/>
      <c r="R113" s="115"/>
      <c r="S113" s="76"/>
      <c r="T113" s="114"/>
      <c r="U113" s="369"/>
      <c r="V113" s="369"/>
      <c r="W113" s="369"/>
      <c r="X113" s="369"/>
      <c r="Y113" s="369"/>
    </row>
    <row r="114" spans="1:41">
      <c r="A114" s="10"/>
      <c r="B114" s="93"/>
      <c r="C114" s="100"/>
      <c r="D114" s="74"/>
      <c r="E114" s="17"/>
      <c r="F114" s="17"/>
      <c r="G114" s="17"/>
      <c r="H114" s="17"/>
      <c r="I114" s="17"/>
      <c r="J114" s="26"/>
      <c r="M114" s="19"/>
      <c r="N114" s="33"/>
      <c r="O114" s="33"/>
      <c r="P114" s="33"/>
      <c r="Q114" s="114"/>
      <c r="R114" s="115"/>
      <c r="S114" s="76"/>
      <c r="T114" s="26"/>
      <c r="U114" s="369"/>
      <c r="V114" s="369"/>
      <c r="W114" s="369"/>
      <c r="X114" s="369"/>
      <c r="Y114" s="369"/>
    </row>
    <row r="115" spans="1:41">
      <c r="A115" s="10"/>
      <c r="C115" s="75"/>
      <c r="D115" s="75" t="s">
        <v>104</v>
      </c>
      <c r="E115" s="187">
        <f>SUMIF($D$93:$D$114,"Salary",E93:E114)</f>
        <v>0</v>
      </c>
      <c r="F115" s="187">
        <f t="shared" ref="F115:I115" si="44">SUMIF($D$93:$D$114,"Salary",F93:F114)</f>
        <v>0</v>
      </c>
      <c r="G115" s="187">
        <f t="shared" si="44"/>
        <v>0</v>
      </c>
      <c r="H115" s="187">
        <f t="shared" si="44"/>
        <v>0</v>
      </c>
      <c r="I115" s="187">
        <f t="shared" si="44"/>
        <v>0</v>
      </c>
      <c r="J115" s="188">
        <f>SUM(E115:I115)</f>
        <v>0</v>
      </c>
      <c r="M115" s="19"/>
      <c r="N115" s="94"/>
      <c r="O115" s="94"/>
      <c r="P115" s="94"/>
      <c r="Q115" s="47"/>
      <c r="R115" s="47"/>
      <c r="S115" s="47"/>
      <c r="T115" s="26"/>
      <c r="U115" s="369"/>
      <c r="V115" s="369"/>
      <c r="W115" s="369"/>
      <c r="X115" s="369"/>
      <c r="Y115" s="369"/>
      <c r="Z115" s="802"/>
      <c r="AA115" s="802"/>
      <c r="AB115" s="802"/>
      <c r="AC115" s="802"/>
      <c r="AD115" s="802"/>
      <c r="AE115" s="802"/>
      <c r="AF115" s="802"/>
      <c r="AG115" s="802"/>
      <c r="AH115" s="802"/>
      <c r="AI115" s="802"/>
      <c r="AJ115" s="802"/>
      <c r="AK115" s="802"/>
      <c r="AL115" s="802"/>
      <c r="AM115" s="802"/>
      <c r="AN115" s="802"/>
      <c r="AO115" s="802"/>
    </row>
    <row r="116" spans="1:41">
      <c r="A116" s="10"/>
      <c r="C116" s="75"/>
      <c r="D116" s="75" t="s">
        <v>105</v>
      </c>
      <c r="E116" s="189">
        <f>SUMIF($D$93:$D$114,"*Total Fringe",E93:E114)</f>
        <v>0</v>
      </c>
      <c r="F116" s="189">
        <f t="shared" ref="F116:I116" si="45">SUMIF($D$93:$D$114,"*Total Fringe",F93:F114)</f>
        <v>0</v>
      </c>
      <c r="G116" s="189">
        <f t="shared" si="45"/>
        <v>0</v>
      </c>
      <c r="H116" s="189">
        <f t="shared" si="45"/>
        <v>0</v>
      </c>
      <c r="I116" s="189">
        <f t="shared" si="45"/>
        <v>0</v>
      </c>
      <c r="J116" s="190">
        <f>SUM(E116:I116)</f>
        <v>0</v>
      </c>
      <c r="M116" s="58"/>
      <c r="N116" s="71"/>
      <c r="O116" s="71"/>
      <c r="P116" s="71"/>
      <c r="Q116" s="71"/>
      <c r="R116" s="71"/>
      <c r="S116" s="71"/>
      <c r="T116" s="71"/>
      <c r="U116" s="470"/>
      <c r="V116" s="470"/>
      <c r="W116" s="470"/>
      <c r="X116" s="470"/>
      <c r="Y116" s="814"/>
      <c r="Z116" s="816"/>
      <c r="AA116" s="816"/>
      <c r="AB116" s="816"/>
      <c r="AC116" s="816"/>
      <c r="AD116" s="816"/>
      <c r="AE116" s="816"/>
      <c r="AF116" s="816"/>
      <c r="AG116" s="802"/>
      <c r="AH116" s="849"/>
      <c r="AI116" s="849"/>
      <c r="AJ116" s="849"/>
      <c r="AK116" s="849"/>
      <c r="AL116" s="849"/>
      <c r="AM116" s="849"/>
      <c r="AN116" s="849"/>
      <c r="AO116" s="849"/>
    </row>
    <row r="117" spans="1:41">
      <c r="A117" s="10"/>
      <c r="C117" s="75"/>
      <c r="D117" s="75" t="s">
        <v>348</v>
      </c>
      <c r="E117" s="529">
        <f>SUMIF($D$94:$D$113,"*Person Months",E94:E113)</f>
        <v>0</v>
      </c>
      <c r="F117" s="529">
        <f t="shared" ref="F117:I117" si="46">SUMIF($D$94:$D$113,"*Person Months",F94:F113)</f>
        <v>0</v>
      </c>
      <c r="G117" s="529">
        <f t="shared" si="46"/>
        <v>0</v>
      </c>
      <c r="H117" s="529">
        <f t="shared" si="46"/>
        <v>0</v>
      </c>
      <c r="I117" s="529">
        <f t="shared" si="46"/>
        <v>0</v>
      </c>
      <c r="J117" s="190"/>
      <c r="M117" s="58"/>
      <c r="N117" s="71"/>
      <c r="O117" s="71"/>
      <c r="P117" s="71"/>
      <c r="Q117" s="71"/>
      <c r="R117" s="71"/>
      <c r="S117" s="71"/>
      <c r="T117" s="71"/>
      <c r="U117" s="470"/>
      <c r="V117" s="470"/>
      <c r="W117" s="470"/>
      <c r="X117" s="470"/>
      <c r="Y117" s="814"/>
      <c r="Z117" s="816"/>
      <c r="AA117" s="816"/>
      <c r="AB117" s="816"/>
      <c r="AC117" s="816"/>
      <c r="AD117" s="816"/>
      <c r="AE117" s="816"/>
      <c r="AF117" s="816"/>
      <c r="AG117" s="802"/>
      <c r="AH117" s="804"/>
      <c r="AI117" s="804"/>
      <c r="AJ117" s="804"/>
      <c r="AK117" s="804"/>
      <c r="AL117" s="804"/>
      <c r="AM117" s="804"/>
      <c r="AN117" s="804"/>
      <c r="AO117" s="804"/>
    </row>
    <row r="118" spans="1:41">
      <c r="A118" s="10"/>
      <c r="C118" s="75"/>
      <c r="D118" s="75" t="s">
        <v>349</v>
      </c>
      <c r="E118" s="72">
        <f>SUMIF($D$94:$D$113,"*# of Persons",E94:E113)</f>
        <v>0</v>
      </c>
      <c r="F118" s="72">
        <f t="shared" ref="F118:I118" si="47">SUMIF($D$94:$D$113,"*# of Persons",F94:F113)</f>
        <v>0</v>
      </c>
      <c r="G118" s="72">
        <f t="shared" si="47"/>
        <v>0</v>
      </c>
      <c r="H118" s="72">
        <f t="shared" si="47"/>
        <v>0</v>
      </c>
      <c r="I118" s="72">
        <f t="shared" si="47"/>
        <v>0</v>
      </c>
      <c r="J118" s="190"/>
      <c r="M118" s="58"/>
      <c r="N118" s="71"/>
      <c r="O118" s="71"/>
      <c r="P118" s="71"/>
      <c r="Q118" s="71"/>
      <c r="R118" s="71"/>
      <c r="S118" s="71"/>
      <c r="T118" s="71"/>
      <c r="U118" s="470"/>
      <c r="V118" s="470"/>
      <c r="W118" s="470"/>
      <c r="X118" s="470"/>
      <c r="Y118" s="814"/>
      <c r="Z118" s="816"/>
      <c r="AA118" s="816"/>
      <c r="AB118" s="816"/>
      <c r="AC118" s="816"/>
      <c r="AD118" s="816"/>
      <c r="AE118" s="816"/>
      <c r="AF118" s="816"/>
      <c r="AG118" s="802"/>
      <c r="AH118" s="804"/>
      <c r="AI118" s="804"/>
      <c r="AJ118" s="804"/>
      <c r="AK118" s="804"/>
      <c r="AL118" s="804"/>
      <c r="AM118" s="804"/>
      <c r="AN118" s="804"/>
      <c r="AO118" s="804"/>
    </row>
    <row r="119" spans="1:41">
      <c r="A119" s="717" t="s">
        <v>494</v>
      </c>
      <c r="B119" s="717"/>
      <c r="C119" s="717"/>
      <c r="D119" s="717"/>
      <c r="E119" s="717"/>
      <c r="F119" s="717"/>
      <c r="G119" s="717"/>
      <c r="H119" s="717"/>
      <c r="I119" s="717"/>
      <c r="J119" s="717"/>
      <c r="M119" s="58" t="s">
        <v>118</v>
      </c>
      <c r="N119" s="71" t="s">
        <v>80</v>
      </c>
      <c r="O119" s="71" t="s">
        <v>108</v>
      </c>
      <c r="P119" s="71" t="s">
        <v>18</v>
      </c>
      <c r="Q119" s="71"/>
      <c r="R119" s="71" t="s">
        <v>169</v>
      </c>
      <c r="S119" s="71"/>
      <c r="T119" s="71"/>
      <c r="U119" s="470" t="s">
        <v>116</v>
      </c>
      <c r="V119" s="470"/>
      <c r="W119" s="470"/>
      <c r="X119" s="470"/>
      <c r="Y119" s="814"/>
      <c r="Z119" s="816"/>
      <c r="AA119" s="816"/>
      <c r="AB119" s="816"/>
      <c r="AC119" s="816"/>
      <c r="AD119" s="816"/>
      <c r="AE119" s="816"/>
      <c r="AF119" s="816"/>
      <c r="AG119" s="802"/>
      <c r="AH119" s="804"/>
      <c r="AI119" s="804"/>
      <c r="AJ119" s="804"/>
      <c r="AK119" s="804"/>
      <c r="AL119" s="804"/>
      <c r="AM119" s="804"/>
      <c r="AN119" s="804"/>
      <c r="AO119" s="804"/>
    </row>
    <row r="120" spans="1:41">
      <c r="A120" s="58" t="s">
        <v>61</v>
      </c>
      <c r="B120" s="816" t="s">
        <v>395</v>
      </c>
      <c r="C120" s="846" t="s">
        <v>396</v>
      </c>
      <c r="D120" s="169"/>
      <c r="E120" s="18" t="str">
        <f>E11</f>
        <v>Year 1</v>
      </c>
      <c r="F120" s="18" t="str">
        <f>F11</f>
        <v>Year 2</v>
      </c>
      <c r="G120" s="18" t="str">
        <f>G11</f>
        <v>Year 3</v>
      </c>
      <c r="H120" s="18" t="str">
        <f>H11</f>
        <v>Year 4</v>
      </c>
      <c r="I120" s="18" t="str">
        <f>I11</f>
        <v>Year 5</v>
      </c>
      <c r="J120" s="46" t="s">
        <v>1</v>
      </c>
      <c r="M120" s="92" t="s">
        <v>117</v>
      </c>
      <c r="N120" s="46" t="s">
        <v>15</v>
      </c>
      <c r="O120" s="46" t="s">
        <v>109</v>
      </c>
      <c r="P120" s="46" t="s">
        <v>111</v>
      </c>
      <c r="Q120" s="46" t="s">
        <v>101</v>
      </c>
      <c r="R120" s="46" t="s">
        <v>170</v>
      </c>
      <c r="S120" s="46"/>
      <c r="T120" s="46"/>
      <c r="U120" s="367" t="s">
        <v>31</v>
      </c>
      <c r="V120" s="368" t="s">
        <v>32</v>
      </c>
      <c r="W120" s="368" t="s">
        <v>33</v>
      </c>
      <c r="X120" s="368" t="s">
        <v>34</v>
      </c>
      <c r="Y120" s="368" t="s">
        <v>35</v>
      </c>
      <c r="Z120" s="817"/>
      <c r="AA120" s="818"/>
      <c r="AB120" s="818"/>
      <c r="AC120" s="818"/>
      <c r="AD120" s="818"/>
      <c r="AE120" s="818"/>
      <c r="AF120" s="816"/>
      <c r="AG120" s="802"/>
      <c r="AH120" s="804"/>
      <c r="AI120" s="804"/>
      <c r="AJ120" s="804"/>
      <c r="AK120" s="804"/>
      <c r="AL120" s="804"/>
      <c r="AM120" s="804"/>
      <c r="AN120" s="804"/>
      <c r="AO120" s="804"/>
    </row>
    <row r="121" spans="1:41">
      <c r="A121" s="841">
        <f>IF('Cumulative Budget Request '!L120='Member D'!$L$1,'Cumulative Budget Request '!A120,0)</f>
        <v>0</v>
      </c>
      <c r="B121" s="847">
        <f>IF('Cumulative Budget Request '!L120='Member D'!$L$1,'Cumulative Budget Request '!B120,0)</f>
        <v>0</v>
      </c>
      <c r="C121" s="847">
        <f>IF('Cumulative Budget Request '!L120='Member D'!$L$1,'Cumulative Budget Request '!C120,0)</f>
        <v>0</v>
      </c>
      <c r="D121" s="34" t="s">
        <v>121</v>
      </c>
      <c r="E121" s="100">
        <f>ROUND($P121*$Q121*R121,6)</f>
        <v>0</v>
      </c>
      <c r="F121" s="100">
        <f>ROUND($P122*$Q122*R122,6)</f>
        <v>0</v>
      </c>
      <c r="G121" s="100">
        <f>ROUND($P123*$Q123*R123,6)</f>
        <v>0</v>
      </c>
      <c r="H121" s="100">
        <f>ROUND($P124*$Q124*R124,6)</f>
        <v>0</v>
      </c>
      <c r="I121" s="100">
        <f>ROUND($P125*$Q125*R125,6)</f>
        <v>0</v>
      </c>
      <c r="J121" s="26"/>
      <c r="K121" s="17"/>
      <c r="L121" s="17"/>
      <c r="M121" s="150">
        <f>IF('Cumulative Budget Request '!L120='Member D'!$L$1,'Cumulative Budget Request '!M120,0)</f>
        <v>0</v>
      </c>
      <c r="N121" s="230">
        <f>ROUND(M121/12,2)</f>
        <v>0</v>
      </c>
      <c r="O121" s="227">
        <f>IF('Cumulative Budget Request '!L120='Member D'!$L$1,'Cumulative Budget Request '!O120,0)</f>
        <v>0</v>
      </c>
      <c r="P121" s="228">
        <f>IF('Cumulative Budget Request '!L120='Member D'!$L$1,'Cumulative Budget Request '!P120,0)</f>
        <v>0</v>
      </c>
      <c r="Q121" s="76">
        <f>IF('Cumulative Budget Request '!L120='Member D'!$L$1,'Cumulative Budget Request '!Q120,0)</f>
        <v>0</v>
      </c>
      <c r="R121" s="227">
        <f>IF('Cumulative Budget Request '!L120='Member D'!$L$1,'Cumulative Budget Request '!R120,0)</f>
        <v>0</v>
      </c>
      <c r="S121" s="76"/>
      <c r="T121" s="74"/>
      <c r="U121" s="369">
        <f>IFERROR((E124+E125)/E123,0)</f>
        <v>0</v>
      </c>
      <c r="V121" s="369">
        <f t="shared" ref="V121:Y121" si="48">IFERROR((F124+F125)/F123,0)</f>
        <v>0</v>
      </c>
      <c r="W121" s="369">
        <f t="shared" si="48"/>
        <v>0</v>
      </c>
      <c r="X121" s="369">
        <f t="shared" si="48"/>
        <v>0</v>
      </c>
      <c r="Y121" s="369">
        <f t="shared" si="48"/>
        <v>0</v>
      </c>
      <c r="Z121" s="819"/>
      <c r="AA121" s="820"/>
      <c r="AB121" s="820"/>
      <c r="AC121" s="820"/>
      <c r="AD121" s="820"/>
      <c r="AE121" s="820"/>
      <c r="AF121" s="820"/>
      <c r="AG121" s="802"/>
      <c r="AH121" s="802"/>
      <c r="AI121" s="802"/>
      <c r="AJ121" s="802"/>
      <c r="AK121" s="804"/>
      <c r="AL121" s="804"/>
      <c r="AM121" s="804"/>
      <c r="AN121" s="804"/>
      <c r="AO121" s="804"/>
    </row>
    <row r="122" spans="1:41">
      <c r="A122" s="825"/>
      <c r="B122" s="847">
        <f>IF('Cumulative Budget Request '!L121='Member D'!$L$1,'Cumulative Budget Request '!B121,0)</f>
        <v>0</v>
      </c>
      <c r="C122" s="847">
        <f>IF('Cumulative Budget Request '!L121='Member D'!$L$1,'Cumulative Budget Request '!C121,0)</f>
        <v>0</v>
      </c>
      <c r="D122" s="34" t="s">
        <v>172</v>
      </c>
      <c r="E122" s="22">
        <f>R121</f>
        <v>0</v>
      </c>
      <c r="F122" s="22">
        <f>R122</f>
        <v>0</v>
      </c>
      <c r="G122" s="22">
        <f>R123</f>
        <v>0</v>
      </c>
      <c r="H122" s="22">
        <f>T124</f>
        <v>0</v>
      </c>
      <c r="I122" s="22">
        <f>T125</f>
        <v>0</v>
      </c>
      <c r="J122" s="26"/>
      <c r="K122" s="17"/>
      <c r="L122" s="17"/>
      <c r="M122" s="231"/>
      <c r="N122" s="230"/>
      <c r="O122" s="227">
        <f>IF('Cumulative Budget Request '!L121='Member D'!$L$1,'Cumulative Budget Request '!O121,0)</f>
        <v>0</v>
      </c>
      <c r="P122" s="228">
        <f>IF('Cumulative Budget Request '!L121='Member D'!$L$1,'Cumulative Budget Request '!P121,0)</f>
        <v>0</v>
      </c>
      <c r="Q122" s="76">
        <f>IF('Cumulative Budget Request '!L121='Member D'!$L$1,'Cumulative Budget Request '!Q121,0)</f>
        <v>0</v>
      </c>
      <c r="R122" s="227">
        <f>IF('Cumulative Budget Request '!L121='Member D'!$L$1,'Cumulative Budget Request '!R121,0)</f>
        <v>0</v>
      </c>
      <c r="S122" s="76"/>
      <c r="T122" s="74"/>
      <c r="U122" s="369"/>
      <c r="V122" s="369"/>
      <c r="W122" s="369"/>
      <c r="X122" s="369"/>
      <c r="Y122" s="369"/>
      <c r="Z122" s="819"/>
      <c r="AA122" s="820"/>
      <c r="AB122" s="820"/>
      <c r="AC122" s="820"/>
      <c r="AD122" s="820"/>
      <c r="AE122" s="820"/>
      <c r="AF122" s="820"/>
      <c r="AG122" s="802"/>
      <c r="AH122" s="850"/>
      <c r="AI122" s="850"/>
      <c r="AJ122" s="850"/>
      <c r="AK122" s="806"/>
      <c r="AL122" s="806"/>
      <c r="AM122" s="806"/>
      <c r="AN122" s="806"/>
      <c r="AO122" s="806"/>
    </row>
    <row r="123" spans="1:41">
      <c r="A123" s="825"/>
      <c r="B123" s="847">
        <f>IF('Cumulative Budget Request '!L122='Member D'!$L$1,'Cumulative Budget Request '!B122,0)</f>
        <v>0</v>
      </c>
      <c r="C123" s="847">
        <f>IF('Cumulative Budget Request '!L122='Member D'!$L$1,'Cumulative Budget Request '!C122,0)</f>
        <v>0</v>
      </c>
      <c r="D123" s="74" t="s">
        <v>15</v>
      </c>
      <c r="E123" s="57">
        <f>ROUND(N121*E121*O121,0)</f>
        <v>0</v>
      </c>
      <c r="F123" s="57">
        <f>ROUND(N121*F121*O121*O122,0)</f>
        <v>0</v>
      </c>
      <c r="G123" s="57">
        <f>ROUND(N121*G121*O121*O122*O123,0)</f>
        <v>0</v>
      </c>
      <c r="H123" s="57">
        <f>ROUND(N121*H121*O121*O122*O123*O124,0)</f>
        <v>0</v>
      </c>
      <c r="I123" s="57">
        <f>ROUND(N121*I121*O121*O122*O123*O124*O125,0)</f>
        <v>0</v>
      </c>
      <c r="J123" s="172">
        <f>SUM(E123:I123)</f>
        <v>0</v>
      </c>
      <c r="M123" s="231"/>
      <c r="N123" s="63"/>
      <c r="O123" s="227">
        <f>IF('Cumulative Budget Request '!L122='Member D'!$L$1,'Cumulative Budget Request '!O122,0)</f>
        <v>0</v>
      </c>
      <c r="P123" s="228">
        <f>IF('Cumulative Budget Request '!L122='Member D'!$L$1,'Cumulative Budget Request '!P122,0)</f>
        <v>0</v>
      </c>
      <c r="Q123" s="76">
        <f>IF('Cumulative Budget Request '!L122='Member D'!$L$1,'Cumulative Budget Request '!Q122,0)</f>
        <v>0</v>
      </c>
      <c r="R123" s="227">
        <f>IF('Cumulative Budget Request '!L122='Member D'!$L$1,'Cumulative Budget Request '!R122,0)</f>
        <v>0</v>
      </c>
      <c r="S123" s="76"/>
      <c r="T123" s="74"/>
      <c r="U123" s="369"/>
      <c r="V123" s="369"/>
      <c r="W123" s="369"/>
      <c r="X123" s="369"/>
      <c r="Y123" s="369"/>
      <c r="Z123" s="802"/>
      <c r="AA123" s="820"/>
      <c r="AB123" s="820"/>
      <c r="AC123" s="820"/>
      <c r="AD123" s="820"/>
      <c r="AE123" s="820"/>
      <c r="AF123" s="820"/>
      <c r="AG123" s="802"/>
      <c r="AH123" s="807"/>
      <c r="AI123" s="807"/>
      <c r="AJ123" s="807"/>
      <c r="AK123" s="808"/>
      <c r="AL123" s="808"/>
      <c r="AM123" s="808"/>
      <c r="AN123" s="808"/>
      <c r="AO123" s="808"/>
    </row>
    <row r="124" spans="1:41">
      <c r="A124" s="825"/>
      <c r="B124" s="847">
        <f>IF('Cumulative Budget Request '!L123='Member D'!$L$1,'Cumulative Budget Request '!B123,0)</f>
        <v>0</v>
      </c>
      <c r="C124" s="847">
        <f>IF('Cumulative Budget Request '!L123='Member D'!$L$1,'Cumulative Budget Request '!C123,0)</f>
        <v>0</v>
      </c>
      <c r="D124" s="74" t="s">
        <v>30</v>
      </c>
      <c r="E124" s="57">
        <f>ROUND($E$123*$S$156,0)</f>
        <v>0</v>
      </c>
      <c r="F124" s="57">
        <f>ROUND($F$123*$S$156,0)</f>
        <v>0</v>
      </c>
      <c r="G124" s="57">
        <f>ROUND($G$123*$S$156,0)</f>
        <v>0</v>
      </c>
      <c r="H124" s="57">
        <f>ROUND($H$123*$S$156,0)</f>
        <v>0</v>
      </c>
      <c r="I124" s="57">
        <f>ROUND($I$123*$S$156,0)</f>
        <v>0</v>
      </c>
      <c r="J124" s="172">
        <f>SUM(E124:I124)</f>
        <v>0</v>
      </c>
      <c r="M124" s="231"/>
      <c r="N124" s="63"/>
      <c r="O124" s="227">
        <f>IF('Cumulative Budget Request '!L123='Member D'!$L$1,'Cumulative Budget Request '!O123,0)</f>
        <v>0</v>
      </c>
      <c r="P124" s="228">
        <f>IF('Cumulative Budget Request '!L123='Member D'!$L$1,'Cumulative Budget Request '!P123,0)</f>
        <v>0</v>
      </c>
      <c r="Q124" s="76">
        <f>IF('Cumulative Budget Request '!L123='Member D'!$L$1,'Cumulative Budget Request '!Q123,0)</f>
        <v>0</v>
      </c>
      <c r="R124" s="227">
        <f>IF('Cumulative Budget Request '!L123='Member D'!$L$1,'Cumulative Budget Request '!R123,0)</f>
        <v>0</v>
      </c>
      <c r="S124" s="76"/>
      <c r="T124" s="74"/>
      <c r="U124" s="369"/>
      <c r="V124" s="369"/>
      <c r="W124" s="369"/>
      <c r="X124" s="369"/>
      <c r="Y124" s="369"/>
      <c r="Z124" s="802"/>
      <c r="AA124" s="820"/>
      <c r="AB124" s="820"/>
      <c r="AC124" s="820"/>
      <c r="AD124" s="820"/>
      <c r="AE124" s="820"/>
      <c r="AF124" s="820"/>
      <c r="AG124" s="802"/>
      <c r="AH124" s="807"/>
      <c r="AI124" s="807"/>
      <c r="AJ124" s="807"/>
      <c r="AK124" s="808"/>
      <c r="AL124" s="808"/>
      <c r="AM124" s="808"/>
      <c r="AN124" s="808"/>
      <c r="AO124" s="808"/>
    </row>
    <row r="125" spans="1:41" ht="15">
      <c r="A125" s="825"/>
      <c r="B125" s="847">
        <f>IF('Cumulative Budget Request '!L124='Member D'!$L$1,'Cumulative Budget Request '!B124,0)</f>
        <v>0</v>
      </c>
      <c r="C125" s="847">
        <f>IF('Cumulative Budget Request '!L124='Member D'!$L$1,'Cumulative Budget Request '!C124,0)</f>
        <v>0</v>
      </c>
      <c r="D125" s="74" t="s">
        <v>29</v>
      </c>
      <c r="E125" s="184">
        <f>ROUND($S$157*$E$121,0)</f>
        <v>0</v>
      </c>
      <c r="F125" s="184">
        <f>ROUND($S$157*$F$121,0)</f>
        <v>0</v>
      </c>
      <c r="G125" s="184">
        <f>ROUND($S$157*$G$121,0)</f>
        <v>0</v>
      </c>
      <c r="H125" s="184">
        <f>ROUND($S$157*$H$121,0)</f>
        <v>0</v>
      </c>
      <c r="I125" s="184">
        <f>ROUND($S$157*$I$121,0)</f>
        <v>0</v>
      </c>
      <c r="J125" s="181">
        <f>SUM(E125:I125)</f>
        <v>0</v>
      </c>
      <c r="M125" s="231"/>
      <c r="N125" s="63"/>
      <c r="O125" s="227">
        <f>IF('Cumulative Budget Request '!L124='Member D'!$L$1,'Cumulative Budget Request '!O124,0)</f>
        <v>0</v>
      </c>
      <c r="P125" s="228">
        <f>IF('Cumulative Budget Request '!L124='Member D'!$L$1,'Cumulative Budget Request '!P124,0)</f>
        <v>0</v>
      </c>
      <c r="Q125" s="76">
        <f>IF('Cumulative Budget Request '!L124='Member D'!$L$1,'Cumulative Budget Request '!Q124,0)</f>
        <v>0</v>
      </c>
      <c r="R125" s="227">
        <f>IF('Cumulative Budget Request '!L124='Member D'!$L$1,'Cumulative Budget Request '!R124,0)</f>
        <v>0</v>
      </c>
      <c r="S125" s="76"/>
      <c r="T125" s="74"/>
      <c r="U125" s="369"/>
      <c r="V125" s="369"/>
      <c r="W125" s="369"/>
      <c r="X125" s="369"/>
      <c r="Y125" s="369"/>
      <c r="Z125" s="802"/>
      <c r="AA125" s="820"/>
      <c r="AB125" s="820"/>
      <c r="AC125" s="820"/>
      <c r="AD125" s="820"/>
      <c r="AE125" s="820"/>
      <c r="AF125" s="820"/>
      <c r="AG125" s="802"/>
      <c r="AH125" s="802"/>
      <c r="AI125" s="802"/>
      <c r="AJ125" s="802"/>
      <c r="AK125" s="802"/>
      <c r="AL125" s="802"/>
      <c r="AM125" s="802"/>
      <c r="AN125" s="802"/>
      <c r="AO125" s="802"/>
    </row>
    <row r="126" spans="1:41">
      <c r="A126" s="825"/>
      <c r="B126" s="847">
        <f>IF('Cumulative Budget Request '!L125='Member D'!$L$1,'Cumulative Budget Request '!B125,0)</f>
        <v>0</v>
      </c>
      <c r="C126" s="847">
        <f>IF('Cumulative Budget Request '!L125='Member D'!$L$1,'Cumulative Budget Request '!C125,0)</f>
        <v>0</v>
      </c>
      <c r="D126" s="77" t="s">
        <v>171</v>
      </c>
      <c r="E126" s="185">
        <f>SUM(E124:E125)</f>
        <v>0</v>
      </c>
      <c r="F126" s="185">
        <f t="shared" ref="F126:I126" si="49">SUM(F124:F125)</f>
        <v>0</v>
      </c>
      <c r="G126" s="185">
        <f t="shared" si="49"/>
        <v>0</v>
      </c>
      <c r="H126" s="185">
        <f t="shared" si="49"/>
        <v>0</v>
      </c>
      <c r="I126" s="185">
        <f t="shared" si="49"/>
        <v>0</v>
      </c>
      <c r="J126" s="186">
        <f>SUM(J124:J125)</f>
        <v>0</v>
      </c>
      <c r="M126" s="231"/>
      <c r="N126" s="63"/>
      <c r="O126" s="74"/>
      <c r="P126" s="232"/>
      <c r="Q126" s="76"/>
      <c r="R126" s="74"/>
      <c r="S126" s="76"/>
      <c r="T126" s="74"/>
      <c r="U126" s="371"/>
      <c r="V126" s="372"/>
      <c r="W126" s="370"/>
      <c r="X126" s="370"/>
      <c r="Y126" s="370"/>
      <c r="Z126" s="802"/>
      <c r="AA126" s="820"/>
      <c r="AB126" s="820"/>
      <c r="AC126" s="820"/>
      <c r="AD126" s="820"/>
      <c r="AE126" s="820"/>
      <c r="AF126" s="820"/>
      <c r="AG126" s="802"/>
      <c r="AH126" s="809"/>
      <c r="AI126" s="802"/>
      <c r="AJ126" s="802"/>
      <c r="AK126" s="802"/>
      <c r="AL126" s="802"/>
      <c r="AM126" s="802"/>
      <c r="AN126" s="802"/>
      <c r="AO126" s="802"/>
    </row>
    <row r="127" spans="1:41">
      <c r="A127" s="825"/>
      <c r="B127" s="93"/>
      <c r="C127" s="100"/>
      <c r="D127" s="74"/>
      <c r="E127" s="17"/>
      <c r="F127" s="17"/>
      <c r="G127" s="17"/>
      <c r="H127" s="17"/>
      <c r="I127" s="17"/>
      <c r="J127" s="26"/>
      <c r="M127" s="231"/>
      <c r="N127" s="63"/>
      <c r="O127" s="34"/>
      <c r="P127" s="63"/>
      <c r="Q127" s="34"/>
      <c r="R127" s="229"/>
      <c r="S127" s="34"/>
      <c r="T127" s="229"/>
      <c r="U127" s="373"/>
      <c r="V127" s="373"/>
      <c r="W127" s="373"/>
      <c r="X127" s="373"/>
      <c r="Y127" s="373"/>
      <c r="Z127" s="802"/>
      <c r="AA127" s="820"/>
      <c r="AB127" s="820"/>
      <c r="AC127" s="820"/>
      <c r="AD127" s="820"/>
      <c r="AE127" s="820"/>
      <c r="AF127" s="820"/>
      <c r="AG127" s="802"/>
      <c r="AH127" s="809"/>
      <c r="AI127" s="802"/>
      <c r="AJ127" s="802"/>
      <c r="AK127" s="802"/>
      <c r="AL127" s="802"/>
      <c r="AM127" s="802"/>
      <c r="AN127" s="802"/>
      <c r="AO127" s="802"/>
    </row>
    <row r="128" spans="1:41">
      <c r="A128" s="841">
        <f>IF('Cumulative Budget Request '!L127='Member D'!$L$1,'Cumulative Budget Request '!A127,0)</f>
        <v>0</v>
      </c>
      <c r="B128" s="816" t="s">
        <v>395</v>
      </c>
      <c r="C128" s="846" t="s">
        <v>396</v>
      </c>
      <c r="D128" s="34" t="s">
        <v>121</v>
      </c>
      <c r="E128" s="100">
        <f>ROUND($P128*$Q128*R128,6)</f>
        <v>0</v>
      </c>
      <c r="F128" s="100">
        <f>ROUND($P129*$Q129*R129,6)</f>
        <v>0</v>
      </c>
      <c r="G128" s="100">
        <f>ROUND($P130*$Q130*R130,6)</f>
        <v>0</v>
      </c>
      <c r="H128" s="100">
        <f>ROUND($P131*$Q131*R131,6)</f>
        <v>0</v>
      </c>
      <c r="I128" s="100">
        <f>ROUND($P132*$Q132*R132,6)</f>
        <v>0</v>
      </c>
      <c r="J128" s="26"/>
      <c r="M128" s="150">
        <f>IF('Cumulative Budget Request '!L127='Member D'!$L$1,'Cumulative Budget Request '!M127,0)</f>
        <v>0</v>
      </c>
      <c r="N128" s="230">
        <f>ROUND(M128/12,2)</f>
        <v>0</v>
      </c>
      <c r="O128" s="227">
        <f>IF('Cumulative Budget Request '!L127='Member D'!$L$1,'Cumulative Budget Request '!O127,0)</f>
        <v>0</v>
      </c>
      <c r="P128" s="228">
        <f>IF('Cumulative Budget Request '!L127='Member D'!$L$1,'Cumulative Budget Request '!P127,0)</f>
        <v>0</v>
      </c>
      <c r="Q128" s="76">
        <f>IF('Cumulative Budget Request '!L127='Member D'!$L$1,'Cumulative Budget Request '!Q127,0)</f>
        <v>0</v>
      </c>
      <c r="R128" s="227">
        <f>IF('Cumulative Budget Request '!L127='Member D'!$L$1,'Cumulative Budget Request '!R127,0)</f>
        <v>0</v>
      </c>
      <c r="S128" s="76"/>
      <c r="T128" s="74"/>
      <c r="U128" s="369">
        <f>IFERROR((E131+E132)/E130,0)</f>
        <v>0</v>
      </c>
      <c r="V128" s="369">
        <f t="shared" ref="V128:Y128" si="50">IFERROR((F131+F132)/F130,0)</f>
        <v>0</v>
      </c>
      <c r="W128" s="369">
        <f t="shared" si="50"/>
        <v>0</v>
      </c>
      <c r="X128" s="369">
        <f t="shared" si="50"/>
        <v>0</v>
      </c>
      <c r="Y128" s="369">
        <f t="shared" si="50"/>
        <v>0</v>
      </c>
      <c r="Z128" s="819"/>
      <c r="AA128" s="820"/>
      <c r="AB128" s="820"/>
      <c r="AC128" s="820"/>
      <c r="AD128" s="820"/>
      <c r="AE128" s="820"/>
      <c r="AF128" s="820"/>
      <c r="AG128" s="802"/>
      <c r="AH128" s="810"/>
      <c r="AI128" s="811"/>
      <c r="AJ128" s="812"/>
      <c r="AK128" s="812"/>
      <c r="AL128" s="812"/>
      <c r="AM128" s="812"/>
      <c r="AN128" s="812"/>
      <c r="AO128" s="812"/>
    </row>
    <row r="129" spans="1:41">
      <c r="A129" s="842"/>
      <c r="B129" s="847">
        <f>IF('Cumulative Budget Request '!L128='Member D'!$L$1,'Cumulative Budget Request '!B128,0)</f>
        <v>0</v>
      </c>
      <c r="C129" s="847">
        <f>IF('Cumulative Budget Request '!L128='Member D'!$L$1,'Cumulative Budget Request '!C128,0)</f>
        <v>0</v>
      </c>
      <c r="D129" s="34" t="s">
        <v>172</v>
      </c>
      <c r="E129" s="22">
        <f>R128</f>
        <v>0</v>
      </c>
      <c r="F129" s="22">
        <f>R129</f>
        <v>0</v>
      </c>
      <c r="G129" s="22">
        <f>R130</f>
        <v>0</v>
      </c>
      <c r="H129" s="22">
        <f>T131</f>
        <v>0</v>
      </c>
      <c r="I129" s="22">
        <f>T132</f>
        <v>0</v>
      </c>
      <c r="J129" s="26"/>
      <c r="M129" s="231"/>
      <c r="N129" s="230"/>
      <c r="O129" s="227">
        <f>IF('Cumulative Budget Request '!L128='Member D'!$L$1,'Cumulative Budget Request '!O128,0)</f>
        <v>0</v>
      </c>
      <c r="P129" s="228">
        <f>IF('Cumulative Budget Request '!L128='Member D'!$L$1,'Cumulative Budget Request '!P128,0)</f>
        <v>0</v>
      </c>
      <c r="Q129" s="76">
        <f>IF('Cumulative Budget Request '!L128='Member D'!$L$1,'Cumulative Budget Request '!Q128,0)</f>
        <v>0</v>
      </c>
      <c r="R129" s="227">
        <f>IF('Cumulative Budget Request '!L128='Member D'!$L$1,'Cumulative Budget Request '!R128,0)</f>
        <v>0</v>
      </c>
      <c r="S129" s="76"/>
      <c r="T129" s="74"/>
      <c r="U129" s="369"/>
      <c r="V129" s="369"/>
      <c r="W129" s="369"/>
      <c r="X129" s="369"/>
      <c r="Y129" s="369"/>
      <c r="Z129" s="819"/>
      <c r="AA129" s="820"/>
      <c r="AB129" s="820"/>
      <c r="AC129" s="820"/>
      <c r="AD129" s="820"/>
      <c r="AE129" s="820"/>
      <c r="AF129" s="820"/>
      <c r="AG129" s="802"/>
      <c r="AH129" s="848"/>
      <c r="AI129" s="811"/>
      <c r="AJ129" s="812"/>
      <c r="AK129" s="812"/>
      <c r="AL129" s="812"/>
      <c r="AM129" s="812"/>
      <c r="AN129" s="812"/>
      <c r="AO129" s="812"/>
    </row>
    <row r="130" spans="1:41">
      <c r="A130" s="825"/>
      <c r="B130" s="847">
        <f>IF('Cumulative Budget Request '!L129='Member D'!$L$1,'Cumulative Budget Request '!B129,0)</f>
        <v>0</v>
      </c>
      <c r="C130" s="847">
        <f>IF('Cumulative Budget Request '!L129='Member D'!$L$1,'Cumulative Budget Request '!C129,0)</f>
        <v>0</v>
      </c>
      <c r="D130" s="74" t="s">
        <v>15</v>
      </c>
      <c r="E130" s="57">
        <f>ROUND(N128*E128*O128,0)</f>
        <v>0</v>
      </c>
      <c r="F130" s="57">
        <f>ROUND(N128*F128*O128*O129,0)</f>
        <v>0</v>
      </c>
      <c r="G130" s="57">
        <f>ROUND(N128*G128*O128*O129*O130,0)</f>
        <v>0</v>
      </c>
      <c r="H130" s="57">
        <f>ROUND(N128*H128*O128*O129*O130*O131,0)</f>
        <v>0</v>
      </c>
      <c r="I130" s="57">
        <f>ROUND(N128*I128*O128*O129*O130*O131*O132,0)</f>
        <v>0</v>
      </c>
      <c r="J130" s="172">
        <f>SUM(E130:I130)</f>
        <v>0</v>
      </c>
      <c r="M130" s="231"/>
      <c r="N130" s="63"/>
      <c r="O130" s="227">
        <f>IF('Cumulative Budget Request '!L129='Member D'!$L$1,'Cumulative Budget Request '!O129,0)</f>
        <v>0</v>
      </c>
      <c r="P130" s="228">
        <f>IF('Cumulative Budget Request '!L129='Member D'!$L$1,'Cumulative Budget Request '!P129,0)</f>
        <v>0</v>
      </c>
      <c r="Q130" s="76">
        <f>IF('Cumulative Budget Request '!L129='Member D'!$L$1,'Cumulative Budget Request '!Q129,0)</f>
        <v>0</v>
      </c>
      <c r="R130" s="227">
        <f>IF('Cumulative Budget Request '!L129='Member D'!$L$1,'Cumulative Budget Request '!R129,0)</f>
        <v>0</v>
      </c>
      <c r="S130" s="76"/>
      <c r="T130" s="74"/>
      <c r="U130" s="369"/>
      <c r="V130" s="369"/>
      <c r="W130" s="369"/>
      <c r="X130" s="369"/>
      <c r="Y130" s="369"/>
      <c r="Z130" s="802"/>
      <c r="AA130" s="820"/>
      <c r="AB130" s="820"/>
      <c r="AC130" s="820"/>
      <c r="AD130" s="820"/>
      <c r="AE130" s="820"/>
      <c r="AF130" s="820"/>
      <c r="AG130" s="802"/>
      <c r="AH130" s="848"/>
      <c r="AI130" s="811"/>
      <c r="AJ130" s="812"/>
      <c r="AK130" s="812"/>
      <c r="AL130" s="812"/>
      <c r="AM130" s="812"/>
      <c r="AN130" s="812"/>
      <c r="AO130" s="812"/>
    </row>
    <row r="131" spans="1:41">
      <c r="A131" s="825"/>
      <c r="B131" s="847">
        <f>IF('Cumulative Budget Request '!L130='Member D'!$L$1,'Cumulative Budget Request '!B130,0)</f>
        <v>0</v>
      </c>
      <c r="C131" s="847">
        <f>IF('Cumulative Budget Request '!L130='Member D'!$L$1,'Cumulative Budget Request '!C130,0)</f>
        <v>0</v>
      </c>
      <c r="D131" s="74" t="s">
        <v>30</v>
      </c>
      <c r="E131" s="57">
        <f>ROUND(E130*$S$156,0)</f>
        <v>0</v>
      </c>
      <c r="F131" s="57">
        <f>ROUND(F130*$S$156,0)</f>
        <v>0</v>
      </c>
      <c r="G131" s="57">
        <f>ROUND(G130*$S$156,0)</f>
        <v>0</v>
      </c>
      <c r="H131" s="57">
        <f>ROUND(H130*$S$156,0)</f>
        <v>0</v>
      </c>
      <c r="I131" s="57">
        <f>ROUND(I130*$S$156,0)</f>
        <v>0</v>
      </c>
      <c r="J131" s="172">
        <f>SUM(E131:I131)</f>
        <v>0</v>
      </c>
      <c r="M131" s="231"/>
      <c r="N131" s="63"/>
      <c r="O131" s="227">
        <f>IF('Cumulative Budget Request '!L130='Member D'!$L$1,'Cumulative Budget Request '!O130,0)</f>
        <v>0</v>
      </c>
      <c r="P131" s="228">
        <f>IF('Cumulative Budget Request '!L130='Member D'!$L$1,'Cumulative Budget Request '!P130,0)</f>
        <v>0</v>
      </c>
      <c r="Q131" s="76">
        <f>IF('Cumulative Budget Request '!L130='Member D'!$L$1,'Cumulative Budget Request '!Q130,0)</f>
        <v>0</v>
      </c>
      <c r="R131" s="227">
        <f>IF('Cumulative Budget Request '!L130='Member D'!$L$1,'Cumulative Budget Request '!R130,0)</f>
        <v>0</v>
      </c>
      <c r="S131" s="76"/>
      <c r="T131" s="74"/>
      <c r="U131" s="369"/>
      <c r="V131" s="369"/>
      <c r="W131" s="369"/>
      <c r="X131" s="369"/>
      <c r="Y131" s="369"/>
      <c r="Z131" s="802"/>
      <c r="AA131" s="820"/>
      <c r="AB131" s="820"/>
      <c r="AC131" s="820"/>
      <c r="AD131" s="820"/>
      <c r="AE131" s="820"/>
      <c r="AF131" s="820"/>
      <c r="AG131" s="802"/>
      <c r="AH131" s="848"/>
      <c r="AI131" s="811"/>
      <c r="AJ131" s="812"/>
      <c r="AK131" s="812"/>
      <c r="AL131" s="812"/>
      <c r="AM131" s="812"/>
      <c r="AN131" s="812"/>
      <c r="AO131" s="812"/>
    </row>
    <row r="132" spans="1:41" ht="15">
      <c r="A132" s="825"/>
      <c r="B132" s="847">
        <f>IF('Cumulative Budget Request '!L131='Member D'!$L$1,'Cumulative Budget Request '!B131,0)</f>
        <v>0</v>
      </c>
      <c r="C132" s="847">
        <f>IF('Cumulative Budget Request '!L131='Member D'!$L$1,'Cumulative Budget Request '!C131,0)</f>
        <v>0</v>
      </c>
      <c r="D132" s="74" t="s">
        <v>29</v>
      </c>
      <c r="E132" s="184">
        <f>ROUND($S$157*E128,0)</f>
        <v>0</v>
      </c>
      <c r="F132" s="184">
        <f>ROUND($S$157*F128,0)</f>
        <v>0</v>
      </c>
      <c r="G132" s="184">
        <f>ROUND($S$157*G128,0)</f>
        <v>0</v>
      </c>
      <c r="H132" s="184">
        <f>ROUND($S$157*H128,0)</f>
        <v>0</v>
      </c>
      <c r="I132" s="184">
        <f>ROUND($S$157*I128,0)</f>
        <v>0</v>
      </c>
      <c r="J132" s="181">
        <f>SUM(E132:I132)</f>
        <v>0</v>
      </c>
      <c r="M132" s="231"/>
      <c r="N132" s="63"/>
      <c r="O132" s="227">
        <f>IF('Cumulative Budget Request '!L131='Member D'!$L$1,'Cumulative Budget Request '!O131,0)</f>
        <v>0</v>
      </c>
      <c r="P132" s="228">
        <f>IF('Cumulative Budget Request '!L131='Member D'!$L$1,'Cumulative Budget Request '!P131,0)</f>
        <v>0</v>
      </c>
      <c r="Q132" s="76">
        <f>IF('Cumulative Budget Request '!L131='Member D'!$L$1,'Cumulative Budget Request '!Q131,0)</f>
        <v>0</v>
      </c>
      <c r="R132" s="227">
        <f>IF('Cumulative Budget Request '!L131='Member D'!$L$1,'Cumulative Budget Request '!R131,0)</f>
        <v>0</v>
      </c>
      <c r="S132" s="76"/>
      <c r="T132" s="74"/>
      <c r="U132" s="369"/>
      <c r="V132" s="369"/>
      <c r="W132" s="369"/>
      <c r="X132" s="369"/>
      <c r="Y132" s="369"/>
      <c r="Z132" s="802"/>
      <c r="AA132" s="820"/>
      <c r="AB132" s="820"/>
      <c r="AC132" s="820"/>
      <c r="AD132" s="820"/>
      <c r="AE132" s="820"/>
      <c r="AF132" s="820"/>
      <c r="AG132" s="802"/>
      <c r="AH132" s="848"/>
      <c r="AI132" s="811"/>
      <c r="AJ132" s="812"/>
      <c r="AK132" s="812"/>
      <c r="AL132" s="812"/>
      <c r="AM132" s="812"/>
      <c r="AN132" s="812"/>
      <c r="AO132" s="812"/>
    </row>
    <row r="133" spans="1:41">
      <c r="A133" s="825"/>
      <c r="B133" s="847">
        <f>IF('Cumulative Budget Request '!L132='Member D'!$L$1,'Cumulative Budget Request '!B132,0)</f>
        <v>0</v>
      </c>
      <c r="C133" s="847">
        <f>IF('Cumulative Budget Request '!L132='Member D'!$L$1,'Cumulative Budget Request '!C132,0)</f>
        <v>0</v>
      </c>
      <c r="D133" s="77" t="s">
        <v>171</v>
      </c>
      <c r="E133" s="185">
        <f>SUM(E131:E132)</f>
        <v>0</v>
      </c>
      <c r="F133" s="185">
        <f t="shared" ref="F133:I133" si="51">SUM(F131:F132)</f>
        <v>0</v>
      </c>
      <c r="G133" s="185">
        <f t="shared" si="51"/>
        <v>0</v>
      </c>
      <c r="H133" s="185">
        <f t="shared" si="51"/>
        <v>0</v>
      </c>
      <c r="I133" s="185">
        <f t="shared" si="51"/>
        <v>0</v>
      </c>
      <c r="J133" s="186">
        <f>SUM(J131:J132)</f>
        <v>0</v>
      </c>
      <c r="M133" s="231"/>
      <c r="N133" s="63"/>
      <c r="O133" s="74"/>
      <c r="P133" s="232"/>
      <c r="Q133" s="76"/>
      <c r="R133" s="74"/>
      <c r="S133" s="76"/>
      <c r="T133" s="74"/>
      <c r="U133" s="371"/>
      <c r="V133" s="372"/>
      <c r="W133" s="370"/>
      <c r="X133" s="370"/>
      <c r="Y133" s="370"/>
      <c r="Z133" s="802"/>
      <c r="AA133" s="820"/>
      <c r="AB133" s="820"/>
      <c r="AC133" s="820"/>
      <c r="AD133" s="820"/>
      <c r="AE133" s="820"/>
      <c r="AF133" s="820"/>
      <c r="AG133" s="802"/>
      <c r="AH133" s="848"/>
      <c r="AI133" s="811"/>
      <c r="AJ133" s="812"/>
      <c r="AK133" s="812"/>
      <c r="AL133" s="812"/>
      <c r="AM133" s="812"/>
      <c r="AN133" s="812"/>
      <c r="AO133" s="812"/>
    </row>
    <row r="134" spans="1:41">
      <c r="A134" s="825"/>
      <c r="B134" s="847">
        <f>IF('Cumulative Budget Request '!L133='Member D'!$L$1,'Cumulative Budget Request '!B133,0)</f>
        <v>0</v>
      </c>
      <c r="C134" s="847">
        <f>IF('Cumulative Budget Request '!L133='Member D'!$L$1,'Cumulative Budget Request '!C133,0)</f>
        <v>0</v>
      </c>
      <c r="D134" s="74"/>
      <c r="E134" s="17"/>
      <c r="F134" s="17"/>
      <c r="G134" s="17"/>
      <c r="H134" s="17"/>
      <c r="I134" s="17"/>
      <c r="J134" s="26"/>
      <c r="M134" s="231"/>
      <c r="N134" s="63"/>
      <c r="O134" s="34"/>
      <c r="P134" s="63"/>
      <c r="Q134" s="34"/>
      <c r="R134" s="229"/>
      <c r="S134" s="34"/>
      <c r="T134" s="229"/>
      <c r="U134" s="373"/>
      <c r="V134" s="373"/>
      <c r="W134" s="373"/>
      <c r="X134" s="373"/>
      <c r="Y134" s="373"/>
      <c r="Z134" s="802"/>
      <c r="AA134" s="820"/>
      <c r="AB134" s="820"/>
      <c r="AC134" s="820"/>
      <c r="AD134" s="820"/>
      <c r="AE134" s="820"/>
      <c r="AF134" s="820"/>
      <c r="AG134" s="802"/>
      <c r="AH134" s="848"/>
      <c r="AI134" s="811"/>
      <c r="AJ134" s="812"/>
      <c r="AK134" s="812"/>
      <c r="AL134" s="812"/>
      <c r="AM134" s="812"/>
      <c r="AN134" s="812"/>
      <c r="AO134" s="812"/>
    </row>
    <row r="135" spans="1:41">
      <c r="A135" s="841">
        <f>IF('Cumulative Budget Request '!L135='Member D'!$L$1,'Cumulative Budget Request '!A135,0)</f>
        <v>0</v>
      </c>
      <c r="B135" s="816" t="s">
        <v>395</v>
      </c>
      <c r="C135" s="846" t="s">
        <v>396</v>
      </c>
      <c r="D135" s="34" t="s">
        <v>121</v>
      </c>
      <c r="E135" s="100">
        <f>ROUND($P135*$Q135*R135,6)</f>
        <v>0</v>
      </c>
      <c r="F135" s="100">
        <f>ROUND($P136*$Q136*R136,6)</f>
        <v>0</v>
      </c>
      <c r="G135" s="100">
        <f>ROUND($P137*$Q137*R137,6)</f>
        <v>0</v>
      </c>
      <c r="H135" s="100">
        <f>ROUND($P138*$Q138*R138,6)</f>
        <v>0</v>
      </c>
      <c r="I135" s="100">
        <f>ROUND($P139*$Q139*R139,6)</f>
        <v>0</v>
      </c>
      <c r="J135" s="26"/>
      <c r="M135" s="150">
        <f>IF('Cumulative Budget Request '!L135='Member D'!$L$1,'Cumulative Budget Request '!M135,0)</f>
        <v>0</v>
      </c>
      <c r="N135" s="230">
        <f>ROUND(M135/12,2)</f>
        <v>0</v>
      </c>
      <c r="O135" s="227">
        <f>IF('Cumulative Budget Request '!L135='Member D'!$L$1,'Cumulative Budget Request '!O135,0)</f>
        <v>0</v>
      </c>
      <c r="P135" s="228">
        <f>IF('Cumulative Budget Request '!L135='Member D'!$L$1,'Cumulative Budget Request '!P135,0)</f>
        <v>0</v>
      </c>
      <c r="Q135" s="76">
        <f>IF('Cumulative Budget Request '!L135='Member D'!$L$1,'Cumulative Budget Request '!Q135,0)</f>
        <v>0</v>
      </c>
      <c r="R135" s="227">
        <f>IF('Cumulative Budget Request '!L135='Member D'!$L$1,'Cumulative Budget Request '!R135,0)</f>
        <v>0</v>
      </c>
      <c r="S135" s="76"/>
      <c r="T135" s="74"/>
      <c r="U135" s="369">
        <f>IFERROR((E138+E139)/E137,0)</f>
        <v>0</v>
      </c>
      <c r="V135" s="369">
        <f t="shared" ref="V135:Y135" si="52">IFERROR((F138+F139)/F137,0)</f>
        <v>0</v>
      </c>
      <c r="W135" s="369">
        <f t="shared" si="52"/>
        <v>0</v>
      </c>
      <c r="X135" s="369">
        <f t="shared" si="52"/>
        <v>0</v>
      </c>
      <c r="Y135" s="369">
        <f t="shared" si="52"/>
        <v>0</v>
      </c>
      <c r="Z135" s="819"/>
      <c r="AA135" s="820"/>
      <c r="AB135" s="820"/>
      <c r="AC135" s="820"/>
      <c r="AD135" s="820"/>
      <c r="AE135" s="820"/>
      <c r="AF135" s="820"/>
      <c r="AG135" s="802"/>
      <c r="AH135" s="810"/>
      <c r="AI135" s="811"/>
      <c r="AJ135" s="812"/>
      <c r="AK135" s="812"/>
      <c r="AL135" s="812"/>
      <c r="AM135" s="812"/>
      <c r="AN135" s="812"/>
      <c r="AO135" s="812"/>
    </row>
    <row r="136" spans="1:41">
      <c r="A136" s="842"/>
      <c r="B136" s="847">
        <f>IF('Cumulative Budget Request '!L136='Member D'!$L$1,'Cumulative Budget Request '!B136,0)</f>
        <v>0</v>
      </c>
      <c r="C136" s="847">
        <f>IF('Cumulative Budget Request '!L136='Member D'!$L$1,'Cumulative Budget Request '!C136,0)</f>
        <v>0</v>
      </c>
      <c r="D136" s="34" t="s">
        <v>172</v>
      </c>
      <c r="E136" s="22">
        <f>R135</f>
        <v>0</v>
      </c>
      <c r="F136" s="22">
        <f>R136</f>
        <v>0</v>
      </c>
      <c r="G136" s="22">
        <f>R137</f>
        <v>0</v>
      </c>
      <c r="H136" s="22">
        <f>T138</f>
        <v>0</v>
      </c>
      <c r="I136" s="22">
        <f>T139</f>
        <v>0</v>
      </c>
      <c r="J136" s="26"/>
      <c r="M136" s="231"/>
      <c r="N136" s="230"/>
      <c r="O136" s="227">
        <f>IF('Cumulative Budget Request '!L136='Member D'!$L$1,'Cumulative Budget Request '!O136,0)</f>
        <v>0</v>
      </c>
      <c r="P136" s="228">
        <f>IF('Cumulative Budget Request '!L136='Member D'!$L$1,'Cumulative Budget Request '!P136,0)</f>
        <v>0</v>
      </c>
      <c r="Q136" s="76">
        <f>IF('Cumulative Budget Request '!L136='Member D'!$L$1,'Cumulative Budget Request '!Q136,0)</f>
        <v>0</v>
      </c>
      <c r="R136" s="227">
        <f>IF('Cumulative Budget Request '!L136='Member D'!$L$1,'Cumulative Budget Request '!R136,0)</f>
        <v>0</v>
      </c>
      <c r="S136" s="76"/>
      <c r="T136" s="74"/>
      <c r="U136" s="369"/>
      <c r="V136" s="369"/>
      <c r="W136" s="369"/>
      <c r="X136" s="369"/>
      <c r="Y136" s="369"/>
      <c r="Z136" s="819"/>
      <c r="AA136" s="820"/>
      <c r="AB136" s="820"/>
      <c r="AC136" s="820"/>
      <c r="AD136" s="820"/>
      <c r="AE136" s="820"/>
      <c r="AF136" s="820"/>
      <c r="AG136" s="802"/>
      <c r="AH136" s="810"/>
      <c r="AI136" s="811"/>
      <c r="AJ136" s="812"/>
      <c r="AK136" s="812"/>
      <c r="AL136" s="812"/>
      <c r="AM136" s="812"/>
      <c r="AN136" s="812"/>
      <c r="AO136" s="812"/>
    </row>
    <row r="137" spans="1:41">
      <c r="A137" s="825"/>
      <c r="B137" s="847">
        <f>IF('Cumulative Budget Request '!L137='Member D'!$L$1,'Cumulative Budget Request '!B137,0)</f>
        <v>0</v>
      </c>
      <c r="C137" s="847">
        <f>IF('Cumulative Budget Request '!L137='Member D'!$L$1,'Cumulative Budget Request '!C137,0)</f>
        <v>0</v>
      </c>
      <c r="D137" s="74" t="s">
        <v>15</v>
      </c>
      <c r="E137" s="57">
        <f>ROUND(N135*E135*O135,0)</f>
        <v>0</v>
      </c>
      <c r="F137" s="57">
        <f>ROUND(N135*F135*O135*O136,0)</f>
        <v>0</v>
      </c>
      <c r="G137" s="57">
        <f>ROUND(N135*G135*O135*O136*O137,0)</f>
        <v>0</v>
      </c>
      <c r="H137" s="57">
        <f>ROUND(N135*H135*O135*O136*O137*O138,0)</f>
        <v>0</v>
      </c>
      <c r="I137" s="57">
        <f>ROUND(N135*I135*O135*O136*O137*O138*O139,0)</f>
        <v>0</v>
      </c>
      <c r="J137" s="172">
        <f>SUM(E137:I137)</f>
        <v>0</v>
      </c>
      <c r="M137" s="231"/>
      <c r="N137" s="63"/>
      <c r="O137" s="227">
        <f>IF('Cumulative Budget Request '!L137='Member D'!$L$1,'Cumulative Budget Request '!O137,0)</f>
        <v>0</v>
      </c>
      <c r="P137" s="228">
        <f>IF('Cumulative Budget Request '!L137='Member D'!$L$1,'Cumulative Budget Request '!P137,0)</f>
        <v>0</v>
      </c>
      <c r="Q137" s="76">
        <f>IF('Cumulative Budget Request '!L137='Member D'!$L$1,'Cumulative Budget Request '!Q137,0)</f>
        <v>0</v>
      </c>
      <c r="R137" s="227">
        <f>IF('Cumulative Budget Request '!L137='Member D'!$L$1,'Cumulative Budget Request '!R137,0)</f>
        <v>0</v>
      </c>
      <c r="S137" s="76"/>
      <c r="T137" s="74"/>
      <c r="U137" s="369"/>
      <c r="V137" s="369"/>
      <c r="W137" s="369"/>
      <c r="X137" s="369"/>
      <c r="Y137" s="369"/>
      <c r="Z137" s="802"/>
      <c r="AA137" s="820"/>
      <c r="AB137" s="820"/>
      <c r="AC137" s="820"/>
      <c r="AD137" s="820"/>
      <c r="AE137" s="820"/>
      <c r="AF137" s="820"/>
      <c r="AG137" s="802"/>
      <c r="AH137" s="810"/>
      <c r="AI137" s="811"/>
      <c r="AJ137" s="812"/>
      <c r="AK137" s="812"/>
      <c r="AL137" s="812"/>
      <c r="AM137" s="812"/>
      <c r="AN137" s="812"/>
      <c r="AO137" s="812"/>
    </row>
    <row r="138" spans="1:41">
      <c r="A138" s="825"/>
      <c r="B138" s="847">
        <f>IF('Cumulative Budget Request '!L138='Member D'!$L$1,'Cumulative Budget Request '!B138,0)</f>
        <v>0</v>
      </c>
      <c r="C138" s="847">
        <f>IF('Cumulative Budget Request '!L138='Member D'!$L$1,'Cumulative Budget Request '!C138,0)</f>
        <v>0</v>
      </c>
      <c r="D138" s="74" t="s">
        <v>30</v>
      </c>
      <c r="E138" s="57">
        <f>ROUND(E137*$S$156,0)</f>
        <v>0</v>
      </c>
      <c r="F138" s="57">
        <f>ROUND(F137*$S$156,0)</f>
        <v>0</v>
      </c>
      <c r="G138" s="57">
        <f>ROUND(G137*$S$156,0)</f>
        <v>0</v>
      </c>
      <c r="H138" s="57">
        <f>ROUND(H137*$S$156,0)</f>
        <v>0</v>
      </c>
      <c r="I138" s="57">
        <f>ROUND(I137*$S$156,0)</f>
        <v>0</v>
      </c>
      <c r="J138" s="172">
        <f>SUM(E138:I138)</f>
        <v>0</v>
      </c>
      <c r="M138" s="231"/>
      <c r="N138" s="63"/>
      <c r="O138" s="227">
        <f>IF('Cumulative Budget Request '!L138='Member D'!$L$1,'Cumulative Budget Request '!O138,0)</f>
        <v>0</v>
      </c>
      <c r="P138" s="228">
        <f>IF('Cumulative Budget Request '!L138='Member D'!$L$1,'Cumulative Budget Request '!P138,0)</f>
        <v>0</v>
      </c>
      <c r="Q138" s="76">
        <f>IF('Cumulative Budget Request '!L138='Member D'!$L$1,'Cumulative Budget Request '!Q138,0)</f>
        <v>0</v>
      </c>
      <c r="R138" s="227">
        <f>IF('Cumulative Budget Request '!L138='Member D'!$L$1,'Cumulative Budget Request '!R138,0)</f>
        <v>0</v>
      </c>
      <c r="S138" s="76"/>
      <c r="T138" s="74"/>
      <c r="U138" s="369"/>
      <c r="V138" s="369"/>
      <c r="W138" s="369"/>
      <c r="X138" s="369"/>
      <c r="Y138" s="369"/>
      <c r="Z138" s="802"/>
      <c r="AA138" s="820"/>
      <c r="AB138" s="820"/>
      <c r="AC138" s="820"/>
      <c r="AD138" s="820"/>
      <c r="AE138" s="820"/>
      <c r="AF138" s="820"/>
      <c r="AG138" s="802"/>
      <c r="AH138" s="810"/>
      <c r="AI138" s="811"/>
      <c r="AJ138" s="812"/>
      <c r="AK138" s="812"/>
      <c r="AL138" s="812"/>
      <c r="AM138" s="812"/>
      <c r="AN138" s="812"/>
      <c r="AO138" s="812"/>
    </row>
    <row r="139" spans="1:41" ht="15">
      <c r="A139" s="825"/>
      <c r="B139" s="847">
        <f>IF('Cumulative Budget Request '!L139='Member D'!$L$1,'Cumulative Budget Request '!B139,0)</f>
        <v>0</v>
      </c>
      <c r="C139" s="847">
        <f>IF('Cumulative Budget Request '!L139='Member D'!$L$1,'Cumulative Budget Request '!C139,0)</f>
        <v>0</v>
      </c>
      <c r="D139" s="74" t="s">
        <v>29</v>
      </c>
      <c r="E139" s="184">
        <f>ROUND($S$157*E135,0)</f>
        <v>0</v>
      </c>
      <c r="F139" s="184">
        <f>ROUND($S$157*F135,0)</f>
        <v>0</v>
      </c>
      <c r="G139" s="184">
        <f>ROUND($S$157*G135,0)</f>
        <v>0</v>
      </c>
      <c r="H139" s="184">
        <f>ROUND($S$157*H135,0)</f>
        <v>0</v>
      </c>
      <c r="I139" s="184">
        <f>ROUND($S$157*I135,0)</f>
        <v>0</v>
      </c>
      <c r="J139" s="181">
        <f>SUM(E139:I139)</f>
        <v>0</v>
      </c>
      <c r="M139" s="231"/>
      <c r="N139" s="63"/>
      <c r="O139" s="227">
        <f>IF('Cumulative Budget Request '!L139='Member D'!$L$1,'Cumulative Budget Request '!O139,0)</f>
        <v>0</v>
      </c>
      <c r="P139" s="228">
        <f>IF('Cumulative Budget Request '!L139='Member D'!$L$1,'Cumulative Budget Request '!P139,0)</f>
        <v>0</v>
      </c>
      <c r="Q139" s="76">
        <f>IF('Cumulative Budget Request '!L139='Member D'!$L$1,'Cumulative Budget Request '!Q139,0)</f>
        <v>0</v>
      </c>
      <c r="R139" s="227">
        <f>IF('Cumulative Budget Request '!L139='Member D'!$L$1,'Cumulative Budget Request '!R139,0)</f>
        <v>0</v>
      </c>
      <c r="S139" s="76"/>
      <c r="T139" s="74"/>
      <c r="U139" s="369"/>
      <c r="V139" s="369"/>
      <c r="W139" s="369"/>
      <c r="X139" s="369"/>
      <c r="Y139" s="369"/>
      <c r="Z139" s="802"/>
      <c r="AA139" s="820"/>
      <c r="AB139" s="820"/>
      <c r="AC139" s="820"/>
      <c r="AD139" s="820"/>
      <c r="AE139" s="820"/>
      <c r="AF139" s="820"/>
      <c r="AG139" s="802"/>
      <c r="AH139" s="810"/>
      <c r="AI139" s="811"/>
      <c r="AJ139" s="812"/>
      <c r="AK139" s="812"/>
      <c r="AL139" s="812"/>
      <c r="AM139" s="812"/>
      <c r="AN139" s="812"/>
      <c r="AO139" s="812"/>
    </row>
    <row r="140" spans="1:41">
      <c r="A140" s="825"/>
      <c r="B140" s="847">
        <f>IF('Cumulative Budget Request '!L140='Member D'!$L$1,'Cumulative Budget Request '!B140,0)</f>
        <v>0</v>
      </c>
      <c r="C140" s="847">
        <f>IF('Cumulative Budget Request '!L140='Member D'!$L$1,'Cumulative Budget Request '!C140,0)</f>
        <v>0</v>
      </c>
      <c r="D140" s="77" t="s">
        <v>171</v>
      </c>
      <c r="E140" s="185">
        <f>SUM(E138:E139)</f>
        <v>0</v>
      </c>
      <c r="F140" s="185">
        <f t="shared" ref="F140:I140" si="53">SUM(F138:F139)</f>
        <v>0</v>
      </c>
      <c r="G140" s="185">
        <f t="shared" si="53"/>
        <v>0</v>
      </c>
      <c r="H140" s="185">
        <f t="shared" si="53"/>
        <v>0</v>
      </c>
      <c r="I140" s="185">
        <f t="shared" si="53"/>
        <v>0</v>
      </c>
      <c r="J140" s="186">
        <f>SUM(J138:J139)</f>
        <v>0</v>
      </c>
      <c r="M140" s="231"/>
      <c r="N140" s="63"/>
      <c r="O140" s="74"/>
      <c r="P140" s="232"/>
      <c r="Q140" s="76"/>
      <c r="R140" s="74"/>
      <c r="S140" s="76"/>
      <c r="T140" s="74"/>
      <c r="U140" s="371"/>
      <c r="V140" s="372"/>
      <c r="W140" s="370"/>
      <c r="X140" s="370"/>
      <c r="Y140" s="370"/>
      <c r="Z140" s="802"/>
      <c r="AA140" s="820"/>
      <c r="AB140" s="820"/>
      <c r="AC140" s="820"/>
      <c r="AD140" s="820"/>
      <c r="AE140" s="820"/>
      <c r="AF140" s="820"/>
      <c r="AG140" s="802"/>
      <c r="AH140" s="810"/>
      <c r="AI140" s="811"/>
      <c r="AJ140" s="812"/>
      <c r="AK140" s="812"/>
      <c r="AL140" s="812"/>
      <c r="AM140" s="812"/>
      <c r="AN140" s="812"/>
      <c r="AO140" s="812"/>
    </row>
    <row r="141" spans="1:41">
      <c r="A141" s="825"/>
      <c r="B141" s="847">
        <f>IF('Cumulative Budget Request '!L140='Member D'!$L$1,'Cumulative Budget Request '!B140,0)</f>
        <v>0</v>
      </c>
      <c r="C141" s="847">
        <f>IF('Cumulative Budget Request '!L140='Member D'!$L$1,'Cumulative Budget Request '!C140,0)</f>
        <v>0</v>
      </c>
      <c r="D141" s="74"/>
      <c r="E141" s="21"/>
      <c r="F141" s="21"/>
      <c r="G141" s="21"/>
      <c r="H141" s="21"/>
      <c r="I141" s="21"/>
      <c r="J141" s="125"/>
      <c r="M141" s="231"/>
      <c r="N141" s="63"/>
      <c r="O141" s="34"/>
      <c r="P141" s="63"/>
      <c r="Q141" s="34"/>
      <c r="R141" s="229"/>
      <c r="S141" s="34"/>
      <c r="T141" s="229"/>
      <c r="U141" s="373"/>
      <c r="V141" s="373"/>
      <c r="W141" s="373"/>
      <c r="X141" s="373"/>
      <c r="Y141" s="373"/>
      <c r="Z141" s="802"/>
      <c r="AA141" s="820"/>
      <c r="AB141" s="820"/>
      <c r="AC141" s="820"/>
      <c r="AD141" s="820"/>
      <c r="AE141" s="820"/>
      <c r="AF141" s="820"/>
      <c r="AG141" s="802"/>
      <c r="AH141" s="810"/>
      <c r="AI141" s="811"/>
      <c r="AJ141" s="812"/>
      <c r="AK141" s="812"/>
      <c r="AL141" s="812"/>
      <c r="AM141" s="812"/>
      <c r="AN141" s="812"/>
      <c r="AO141" s="812"/>
    </row>
    <row r="142" spans="1:41">
      <c r="A142" s="841">
        <f>IF('Cumulative Budget Request '!L143='Member D'!$L$1,'Cumulative Budget Request '!A143,0)</f>
        <v>0</v>
      </c>
      <c r="B142" s="816" t="s">
        <v>395</v>
      </c>
      <c r="C142" s="846" t="s">
        <v>396</v>
      </c>
      <c r="D142" s="34" t="s">
        <v>121</v>
      </c>
      <c r="E142" s="100">
        <f>ROUND($P142*$Q142*R142,6)</f>
        <v>0</v>
      </c>
      <c r="F142" s="100">
        <f>ROUND($P143*$Q143*R143,6)</f>
        <v>0</v>
      </c>
      <c r="G142" s="100">
        <f>ROUND($P144*$Q144*R144,6)</f>
        <v>0</v>
      </c>
      <c r="H142" s="100">
        <f>ROUND($P145*$Q145*R145,6)</f>
        <v>0</v>
      </c>
      <c r="I142" s="100">
        <f>ROUND($P146*$Q146*R146,6)</f>
        <v>0</v>
      </c>
      <c r="J142" s="26"/>
      <c r="M142" s="150">
        <f>IF('Cumulative Budget Request '!L143='Member D'!$L$1,'Cumulative Budget Request '!M143,0)</f>
        <v>0</v>
      </c>
      <c r="N142" s="230">
        <f>ROUND(M142/12,2)</f>
        <v>0</v>
      </c>
      <c r="O142" s="227">
        <f>IF('Cumulative Budget Request '!L143='Member D'!$L$1,'Cumulative Budget Request '!O143,0)</f>
        <v>0</v>
      </c>
      <c r="P142" s="228">
        <f>IF('Cumulative Budget Request '!L143='Member D'!$L$1,'Cumulative Budget Request '!P143,0)</f>
        <v>0</v>
      </c>
      <c r="Q142" s="76">
        <f>IF('Cumulative Budget Request '!L143='Member D'!$L$1,'Cumulative Budget Request '!Q143,0)</f>
        <v>0</v>
      </c>
      <c r="R142" s="227">
        <f>IF('Cumulative Budget Request '!L143='Member D'!$L$1,'Cumulative Budget Request '!R143,0)</f>
        <v>0</v>
      </c>
      <c r="S142" s="76"/>
      <c r="T142" s="74"/>
      <c r="U142" s="369">
        <f>IFERROR((E145+E146)/E144,0)</f>
        <v>0</v>
      </c>
      <c r="V142" s="369">
        <f t="shared" ref="V142:Y142" si="54">IFERROR((F145+F146)/F144,0)</f>
        <v>0</v>
      </c>
      <c r="W142" s="369">
        <f t="shared" si="54"/>
        <v>0</v>
      </c>
      <c r="X142" s="369">
        <f t="shared" si="54"/>
        <v>0</v>
      </c>
      <c r="Y142" s="369">
        <f t="shared" si="54"/>
        <v>0</v>
      </c>
      <c r="Z142" s="819"/>
      <c r="AA142" s="820"/>
      <c r="AB142" s="820"/>
      <c r="AC142" s="820"/>
      <c r="AD142" s="820"/>
      <c r="AE142" s="820"/>
      <c r="AF142" s="820"/>
      <c r="AG142" s="802"/>
      <c r="AH142" s="810"/>
      <c r="AI142" s="811"/>
      <c r="AJ142" s="812"/>
      <c r="AK142" s="812"/>
      <c r="AL142" s="812"/>
      <c r="AM142" s="812"/>
      <c r="AN142" s="812"/>
      <c r="AO142" s="812"/>
    </row>
    <row r="143" spans="1:41">
      <c r="A143" s="842"/>
      <c r="B143" s="847">
        <f>IF('Cumulative Budget Request '!L144='Member D'!$L$1,'Cumulative Budget Request '!B144,0)</f>
        <v>0</v>
      </c>
      <c r="C143" s="847">
        <f>IF('Cumulative Budget Request '!L144='Member D'!$L$1,'Cumulative Budget Request '!C144,0)</f>
        <v>0</v>
      </c>
      <c r="D143" s="34" t="s">
        <v>172</v>
      </c>
      <c r="E143" s="22">
        <f>R142</f>
        <v>0</v>
      </c>
      <c r="F143" s="22">
        <f>R143</f>
        <v>0</v>
      </c>
      <c r="G143" s="22">
        <f>R144</f>
        <v>0</v>
      </c>
      <c r="H143" s="22">
        <f>T145</f>
        <v>0</v>
      </c>
      <c r="I143" s="22">
        <f>T146</f>
        <v>0</v>
      </c>
      <c r="J143" s="26"/>
      <c r="M143" s="231"/>
      <c r="N143" s="230"/>
      <c r="O143" s="227">
        <f>IF('Cumulative Budget Request '!L144='Member D'!$L$1,'Cumulative Budget Request '!O144,0)</f>
        <v>0</v>
      </c>
      <c r="P143" s="228">
        <f>IF('Cumulative Budget Request '!L144='Member D'!$L$1,'Cumulative Budget Request '!P144,0)</f>
        <v>0</v>
      </c>
      <c r="Q143" s="76">
        <f>IF('Cumulative Budget Request '!L144='Member D'!$L$1,'Cumulative Budget Request '!Q144,0)</f>
        <v>0</v>
      </c>
      <c r="R143" s="227">
        <f>IF('Cumulative Budget Request '!L144='Member D'!$L$1,'Cumulative Budget Request '!R144,0)</f>
        <v>0</v>
      </c>
      <c r="S143" s="76"/>
      <c r="T143" s="74"/>
      <c r="U143" s="369"/>
      <c r="V143" s="369"/>
      <c r="W143" s="369"/>
      <c r="X143" s="369"/>
      <c r="Y143" s="369"/>
      <c r="Z143" s="819"/>
      <c r="AA143" s="820"/>
      <c r="AB143" s="820"/>
      <c r="AC143" s="820"/>
      <c r="AD143" s="820"/>
      <c r="AE143" s="820"/>
      <c r="AF143" s="820"/>
      <c r="AG143" s="802"/>
      <c r="AH143" s="810"/>
      <c r="AI143" s="811"/>
      <c r="AJ143" s="812"/>
      <c r="AK143" s="812"/>
      <c r="AL143" s="812"/>
      <c r="AM143" s="812"/>
      <c r="AN143" s="812"/>
      <c r="AO143" s="812"/>
    </row>
    <row r="144" spans="1:41">
      <c r="A144" s="825"/>
      <c r="B144" s="847">
        <f>IF('Cumulative Budget Request '!L145='Member D'!$L$1,'Cumulative Budget Request '!B145,0)</f>
        <v>0</v>
      </c>
      <c r="C144" s="847">
        <f>IF('Cumulative Budget Request '!L145='Member D'!$L$1,'Cumulative Budget Request '!C145,0)</f>
        <v>0</v>
      </c>
      <c r="D144" s="74" t="s">
        <v>15</v>
      </c>
      <c r="E144" s="57">
        <f>ROUND(N142*E142*O142,0)</f>
        <v>0</v>
      </c>
      <c r="F144" s="57">
        <f>ROUND(N142*F142*O142*O143,0)</f>
        <v>0</v>
      </c>
      <c r="G144" s="57">
        <f>ROUND(N142*G142*O142*O143*O144,0)</f>
        <v>0</v>
      </c>
      <c r="H144" s="57">
        <f>ROUND(N142*H142*O142*O143*O144*O145,0)</f>
        <v>0</v>
      </c>
      <c r="I144" s="57">
        <f>ROUND(N142*I142*O142*O143*O144*O145*O146,0)</f>
        <v>0</v>
      </c>
      <c r="J144" s="172">
        <f>SUM(E144:I144)</f>
        <v>0</v>
      </c>
      <c r="M144" s="231"/>
      <c r="N144" s="63"/>
      <c r="O144" s="227">
        <f>IF('Cumulative Budget Request '!L145='Member D'!$L$1,'Cumulative Budget Request '!O145,0)</f>
        <v>0</v>
      </c>
      <c r="P144" s="228">
        <f>IF('Cumulative Budget Request '!L145='Member D'!$L$1,'Cumulative Budget Request '!P145,0)</f>
        <v>0</v>
      </c>
      <c r="Q144" s="76">
        <f>IF('Cumulative Budget Request '!L145='Member D'!$L$1,'Cumulative Budget Request '!Q145,0)</f>
        <v>0</v>
      </c>
      <c r="R144" s="227">
        <f>IF('Cumulative Budget Request '!L145='Member D'!$L$1,'Cumulative Budget Request '!R145,0)</f>
        <v>0</v>
      </c>
      <c r="S144" s="76"/>
      <c r="T144" s="74"/>
      <c r="U144" s="369"/>
      <c r="V144" s="369"/>
      <c r="W144" s="369"/>
      <c r="X144" s="369"/>
      <c r="Y144" s="369"/>
      <c r="Z144" s="802"/>
      <c r="AA144" s="820"/>
      <c r="AB144" s="820"/>
      <c r="AC144" s="820"/>
      <c r="AD144" s="820"/>
      <c r="AE144" s="820"/>
      <c r="AF144" s="820"/>
      <c r="AG144" s="802"/>
      <c r="AH144" s="810"/>
      <c r="AI144" s="811"/>
      <c r="AJ144" s="812"/>
      <c r="AK144" s="812"/>
      <c r="AL144" s="812"/>
      <c r="AM144" s="812"/>
      <c r="AN144" s="812"/>
      <c r="AO144" s="812"/>
    </row>
    <row r="145" spans="1:41">
      <c r="A145" s="825"/>
      <c r="B145" s="847">
        <f>IF('Cumulative Budget Request '!L146='Member D'!$L$1,'Cumulative Budget Request '!B146,0)</f>
        <v>0</v>
      </c>
      <c r="C145" s="847">
        <f>IF('Cumulative Budget Request '!L146='Member D'!$L$1,'Cumulative Budget Request '!C146,0)</f>
        <v>0</v>
      </c>
      <c r="D145" s="74" t="s">
        <v>30</v>
      </c>
      <c r="E145" s="57">
        <f>ROUND(E144*$S$156,0)</f>
        <v>0</v>
      </c>
      <c r="F145" s="57">
        <f>ROUND(F144*$S$156,0)</f>
        <v>0</v>
      </c>
      <c r="G145" s="57">
        <f>ROUND(G144*$S$156,0)</f>
        <v>0</v>
      </c>
      <c r="H145" s="57">
        <f>ROUND(H144*$S$156,0)</f>
        <v>0</v>
      </c>
      <c r="I145" s="57">
        <f>ROUND(I144*$S$156,0)</f>
        <v>0</v>
      </c>
      <c r="J145" s="172">
        <f>SUM(E145:I145)</f>
        <v>0</v>
      </c>
      <c r="M145" s="231"/>
      <c r="N145" s="63"/>
      <c r="O145" s="227">
        <f>IF('Cumulative Budget Request '!L146='Member D'!$L$1,'Cumulative Budget Request '!O146,0)</f>
        <v>0</v>
      </c>
      <c r="P145" s="228">
        <f>IF('Cumulative Budget Request '!L146='Member D'!$L$1,'Cumulative Budget Request '!P146,0)</f>
        <v>0</v>
      </c>
      <c r="Q145" s="76">
        <f>IF('Cumulative Budget Request '!L146='Member D'!$L$1,'Cumulative Budget Request '!Q146,0)</f>
        <v>0</v>
      </c>
      <c r="R145" s="227">
        <f>IF('Cumulative Budget Request '!L146='Member D'!$L$1,'Cumulative Budget Request '!R146,0)</f>
        <v>0</v>
      </c>
      <c r="S145" s="76"/>
      <c r="T145" s="74"/>
      <c r="U145" s="369"/>
      <c r="V145" s="369"/>
      <c r="W145" s="369"/>
      <c r="X145" s="369"/>
      <c r="Y145" s="369"/>
      <c r="Z145" s="802"/>
      <c r="AA145" s="820"/>
      <c r="AB145" s="820"/>
      <c r="AC145" s="820"/>
      <c r="AD145" s="820"/>
      <c r="AE145" s="820"/>
      <c r="AF145" s="820"/>
      <c r="AG145" s="802"/>
      <c r="AH145" s="810"/>
      <c r="AI145" s="811"/>
      <c r="AJ145" s="812"/>
      <c r="AK145" s="812"/>
      <c r="AL145" s="812"/>
      <c r="AM145" s="812"/>
      <c r="AN145" s="812"/>
      <c r="AO145" s="812"/>
    </row>
    <row r="146" spans="1:41" ht="15">
      <c r="A146" s="825"/>
      <c r="B146" s="847">
        <f>IF('Cumulative Budget Request '!L147='Member D'!$L$1,'Cumulative Budget Request '!B147,0)</f>
        <v>0</v>
      </c>
      <c r="C146" s="847">
        <f>IF('Cumulative Budget Request '!L147='Member D'!$L$1,'Cumulative Budget Request '!C147,0)</f>
        <v>0</v>
      </c>
      <c r="D146" s="74" t="s">
        <v>29</v>
      </c>
      <c r="E146" s="184">
        <f>ROUND($S$157*E142,0)</f>
        <v>0</v>
      </c>
      <c r="F146" s="184">
        <f>ROUND($S$157*F142,0)</f>
        <v>0</v>
      </c>
      <c r="G146" s="184">
        <f>ROUND($S$157*G142,0)</f>
        <v>0</v>
      </c>
      <c r="H146" s="184">
        <f>ROUND($S$157*H142,0)</f>
        <v>0</v>
      </c>
      <c r="I146" s="184">
        <f>ROUND($S$157*I142,0)</f>
        <v>0</v>
      </c>
      <c r="J146" s="181">
        <f>SUM(E146:I146)</f>
        <v>0</v>
      </c>
      <c r="M146" s="231"/>
      <c r="N146" s="63"/>
      <c r="O146" s="227">
        <f>IF('Cumulative Budget Request '!L147='Member D'!$L$1,'Cumulative Budget Request '!O147,0)</f>
        <v>0</v>
      </c>
      <c r="P146" s="228">
        <f>IF('Cumulative Budget Request '!L147='Member D'!$L$1,'Cumulative Budget Request '!P147,0)</f>
        <v>0</v>
      </c>
      <c r="Q146" s="76">
        <f>IF('Cumulative Budget Request '!L147='Member D'!$L$1,'Cumulative Budget Request '!Q147,0)</f>
        <v>0</v>
      </c>
      <c r="R146" s="227">
        <f>IF('Cumulative Budget Request '!L147='Member D'!$L$1,'Cumulative Budget Request '!R147,0)</f>
        <v>0</v>
      </c>
      <c r="S146" s="76"/>
      <c r="T146" s="74"/>
      <c r="U146" s="369"/>
      <c r="V146" s="369"/>
      <c r="W146" s="369"/>
      <c r="X146" s="369"/>
      <c r="Y146" s="369"/>
      <c r="Z146" s="802"/>
      <c r="AA146" s="820"/>
      <c r="AB146" s="820"/>
      <c r="AC146" s="820"/>
      <c r="AD146" s="820"/>
      <c r="AE146" s="820"/>
      <c r="AF146" s="820"/>
      <c r="AG146" s="802"/>
      <c r="AH146" s="810"/>
      <c r="AI146" s="811"/>
      <c r="AJ146" s="812"/>
      <c r="AK146" s="812"/>
      <c r="AL146" s="812"/>
      <c r="AM146" s="812"/>
      <c r="AN146" s="812"/>
      <c r="AO146" s="812"/>
    </row>
    <row r="147" spans="1:41" ht="13.5" customHeight="1">
      <c r="A147" s="825"/>
      <c r="B147" s="847">
        <f>IF('Cumulative Budget Request '!L148='Member D'!$L$1,'Cumulative Budget Request '!B148,0)</f>
        <v>0</v>
      </c>
      <c r="C147" s="847">
        <f>IF('Cumulative Budget Request '!L148='Member D'!$L$1,'Cumulative Budget Request '!C148,0)</f>
        <v>0</v>
      </c>
      <c r="D147" s="77" t="s">
        <v>171</v>
      </c>
      <c r="E147" s="185">
        <f>SUM(E145:E146)</f>
        <v>0</v>
      </c>
      <c r="F147" s="185">
        <f t="shared" ref="F147:I147" si="55">SUM(F145:F146)</f>
        <v>0</v>
      </c>
      <c r="G147" s="185">
        <f t="shared" si="55"/>
        <v>0</v>
      </c>
      <c r="H147" s="185">
        <f t="shared" si="55"/>
        <v>0</v>
      </c>
      <c r="I147" s="185">
        <f t="shared" si="55"/>
        <v>0</v>
      </c>
      <c r="J147" s="186">
        <f>SUM(J145:J146)</f>
        <v>0</v>
      </c>
      <c r="M147" s="231"/>
      <c r="N147" s="63"/>
      <c r="O147" s="74"/>
      <c r="P147" s="232"/>
      <c r="Q147" s="76"/>
      <c r="R147" s="74"/>
      <c r="S147" s="76"/>
      <c r="T147" s="74"/>
      <c r="U147" s="371"/>
      <c r="V147" s="372"/>
      <c r="W147" s="370"/>
      <c r="X147" s="370"/>
      <c r="Y147" s="370"/>
      <c r="Z147" s="802"/>
      <c r="AA147" s="820"/>
      <c r="AB147" s="820"/>
      <c r="AC147" s="820"/>
      <c r="AD147" s="820"/>
      <c r="AE147" s="820"/>
      <c r="AF147" s="820"/>
      <c r="AG147" s="802"/>
      <c r="AH147" s="810"/>
      <c r="AI147" s="811"/>
      <c r="AJ147" s="812"/>
      <c r="AK147" s="812"/>
      <c r="AL147" s="812"/>
      <c r="AM147" s="812"/>
      <c r="AN147" s="812"/>
      <c r="AO147" s="812"/>
    </row>
    <row r="148" spans="1:41">
      <c r="A148" s="825"/>
      <c r="B148" s="93"/>
      <c r="C148" s="100"/>
      <c r="D148" s="74"/>
      <c r="E148" s="17"/>
      <c r="F148" s="17"/>
      <c r="G148" s="17"/>
      <c r="H148" s="17"/>
      <c r="I148" s="17"/>
      <c r="J148" s="26"/>
      <c r="M148" s="231"/>
      <c r="N148" s="63"/>
      <c r="O148" s="34"/>
      <c r="P148" s="63"/>
      <c r="Q148" s="34"/>
      <c r="R148" s="229"/>
      <c r="S148" s="34"/>
      <c r="T148" s="229"/>
      <c r="U148" s="373"/>
      <c r="V148" s="373"/>
      <c r="W148" s="373"/>
      <c r="X148" s="373"/>
      <c r="Y148" s="373"/>
      <c r="Z148" s="802"/>
      <c r="AA148" s="820"/>
      <c r="AB148" s="820"/>
      <c r="AC148" s="820"/>
      <c r="AD148" s="820"/>
      <c r="AE148" s="820"/>
      <c r="AF148" s="820"/>
      <c r="AG148" s="802"/>
      <c r="AH148" s="810"/>
      <c r="AI148" s="811"/>
      <c r="AJ148" s="812"/>
      <c r="AK148" s="812"/>
      <c r="AL148" s="812"/>
      <c r="AM148" s="812"/>
      <c r="AN148" s="812"/>
      <c r="AO148" s="812"/>
    </row>
    <row r="149" spans="1:41">
      <c r="A149" s="841">
        <f>IF('Cumulative Budget Request '!L151='Member D'!$L$1,'Cumulative Budget Request '!A151,0)</f>
        <v>0</v>
      </c>
      <c r="B149" s="816" t="s">
        <v>395</v>
      </c>
      <c r="C149" s="846" t="s">
        <v>396</v>
      </c>
      <c r="D149" s="34" t="s">
        <v>121</v>
      </c>
      <c r="E149" s="100">
        <f>ROUND($P149*$Q149*R149,6)</f>
        <v>0</v>
      </c>
      <c r="F149" s="100">
        <f>ROUND($P150*$Q150*R150,6)</f>
        <v>0</v>
      </c>
      <c r="G149" s="100">
        <f>ROUND($P151*$Q151*R151,6)</f>
        <v>0</v>
      </c>
      <c r="H149" s="100">
        <f>ROUND($P152*$Q152*R152,6)</f>
        <v>0</v>
      </c>
      <c r="I149" s="100">
        <f>ROUND($P153*$Q153*R153,6)</f>
        <v>0</v>
      </c>
      <c r="J149" s="26"/>
      <c r="M149" s="150">
        <f>IF('Cumulative Budget Request '!L151='Member D'!$L$1,'Cumulative Budget Request '!M151,0)</f>
        <v>0</v>
      </c>
      <c r="N149" s="230">
        <f>ROUND(M149/12,2)</f>
        <v>0</v>
      </c>
      <c r="O149" s="227">
        <f>IF('Cumulative Budget Request '!L151='Member D'!$L$1,'Cumulative Budget Request '!O151,0)</f>
        <v>0</v>
      </c>
      <c r="P149" s="228">
        <f>IF('Cumulative Budget Request '!L151='Member D'!$L$1,'Cumulative Budget Request '!P151,0)</f>
        <v>0</v>
      </c>
      <c r="Q149" s="76">
        <f>IF('Cumulative Budget Request '!L151='Member D'!$L$1,'Cumulative Budget Request '!Q151,0)</f>
        <v>0</v>
      </c>
      <c r="R149" s="227">
        <f>IF('Cumulative Budget Request '!L151='Member D'!$L$1,'Cumulative Budget Request '!R151,0)</f>
        <v>0</v>
      </c>
      <c r="S149" s="76"/>
      <c r="T149" s="74"/>
      <c r="U149" s="369">
        <f>IFERROR((E152+E153)/E151,0)</f>
        <v>0</v>
      </c>
      <c r="V149" s="369">
        <f t="shared" ref="V149:Y149" si="56">IFERROR((F152+F153)/F151,0)</f>
        <v>0</v>
      </c>
      <c r="W149" s="369">
        <f t="shared" si="56"/>
        <v>0</v>
      </c>
      <c r="X149" s="369">
        <f t="shared" si="56"/>
        <v>0</v>
      </c>
      <c r="Y149" s="369">
        <f t="shared" si="56"/>
        <v>0</v>
      </c>
      <c r="Z149" s="819"/>
      <c r="AA149" s="820"/>
      <c r="AB149" s="820"/>
      <c r="AC149" s="820"/>
      <c r="AD149" s="820"/>
      <c r="AE149" s="820"/>
      <c r="AF149" s="820"/>
      <c r="AG149" s="802"/>
      <c r="AH149" s="810"/>
      <c r="AI149" s="811"/>
      <c r="AJ149" s="812"/>
      <c r="AK149" s="812"/>
      <c r="AL149" s="812"/>
      <c r="AM149" s="812"/>
      <c r="AN149" s="812"/>
      <c r="AO149" s="812"/>
    </row>
    <row r="150" spans="1:41">
      <c r="A150" s="842"/>
      <c r="B150" s="847">
        <f>IF('Cumulative Budget Request '!L152='Member D'!$L$1,'Cumulative Budget Request '!B152,0)</f>
        <v>0</v>
      </c>
      <c r="C150" s="847">
        <f>IF('Cumulative Budget Request '!L152='Member D'!$L$1,'Cumulative Budget Request '!C152,0)</f>
        <v>0</v>
      </c>
      <c r="D150" s="34" t="s">
        <v>172</v>
      </c>
      <c r="E150" s="22">
        <f>R149</f>
        <v>0</v>
      </c>
      <c r="F150" s="22">
        <f>R150</f>
        <v>0</v>
      </c>
      <c r="G150" s="22">
        <f>R151</f>
        <v>0</v>
      </c>
      <c r="H150" s="22">
        <f>T152</f>
        <v>0</v>
      </c>
      <c r="I150" s="22">
        <f>T153</f>
        <v>0</v>
      </c>
      <c r="J150" s="26"/>
      <c r="M150" s="231"/>
      <c r="N150" s="230"/>
      <c r="O150" s="227">
        <f>IF('Cumulative Budget Request '!L152='Member D'!$L$1,'Cumulative Budget Request '!O152,0)</f>
        <v>0</v>
      </c>
      <c r="P150" s="228">
        <f>IF('Cumulative Budget Request '!L152='Member D'!$L$1,'Cumulative Budget Request '!P152,0)</f>
        <v>0</v>
      </c>
      <c r="Q150" s="76">
        <f>IF('Cumulative Budget Request '!L152='Member D'!$L$1,'Cumulative Budget Request '!Q152,0)</f>
        <v>0</v>
      </c>
      <c r="R150" s="227">
        <f>IF('Cumulative Budget Request '!L152='Member D'!$L$1,'Cumulative Budget Request '!R152,0)</f>
        <v>0</v>
      </c>
      <c r="S150" s="76"/>
      <c r="T150" s="74"/>
      <c r="U150" s="369"/>
      <c r="V150" s="369"/>
      <c r="W150" s="369"/>
      <c r="X150" s="369"/>
      <c r="Y150" s="369"/>
      <c r="Z150" s="819"/>
      <c r="AA150" s="820"/>
      <c r="AB150" s="820"/>
      <c r="AC150" s="820"/>
      <c r="AD150" s="820"/>
      <c r="AE150" s="820"/>
      <c r="AF150" s="820"/>
      <c r="AG150" s="802"/>
      <c r="AH150" s="810"/>
      <c r="AI150" s="811"/>
      <c r="AJ150" s="812"/>
      <c r="AK150" s="812"/>
      <c r="AL150" s="812"/>
      <c r="AM150" s="812"/>
      <c r="AN150" s="812"/>
      <c r="AO150" s="812"/>
    </row>
    <row r="151" spans="1:41">
      <c r="A151" s="10"/>
      <c r="B151" s="847">
        <f>IF('Cumulative Budget Request '!L153='Member D'!$L$1,'Cumulative Budget Request '!B153,0)</f>
        <v>0</v>
      </c>
      <c r="C151" s="847">
        <f>IF('Cumulative Budget Request '!L153='Member D'!$L$1,'Cumulative Budget Request '!C153,0)</f>
        <v>0</v>
      </c>
      <c r="D151" s="74" t="s">
        <v>15</v>
      </c>
      <c r="E151" s="57">
        <f>ROUND(N149*E149*O149,0)</f>
        <v>0</v>
      </c>
      <c r="F151" s="57">
        <f>ROUND(N149*F149*O149*O150,0)</f>
        <v>0</v>
      </c>
      <c r="G151" s="57">
        <f>ROUND(N149*G149*O149*O150*O151,0)</f>
        <v>0</v>
      </c>
      <c r="H151" s="57">
        <f>ROUND(N149*H149*O149*O150*O151*O152,0)</f>
        <v>0</v>
      </c>
      <c r="I151" s="57">
        <f>ROUND(N149*I149*O149*O150*O151*O152*O153,0)</f>
        <v>0</v>
      </c>
      <c r="J151" s="172">
        <f>SUM(E151:I151)</f>
        <v>0</v>
      </c>
      <c r="M151" s="231"/>
      <c r="N151" s="63"/>
      <c r="O151" s="227">
        <f>IF('Cumulative Budget Request '!L153='Member D'!$L$1,'Cumulative Budget Request '!O153,0)</f>
        <v>0</v>
      </c>
      <c r="P151" s="228">
        <f>IF('Cumulative Budget Request '!L153='Member D'!$L$1,'Cumulative Budget Request '!P153,0)</f>
        <v>0</v>
      </c>
      <c r="Q151" s="76">
        <f>IF('Cumulative Budget Request '!L153='Member D'!$L$1,'Cumulative Budget Request '!Q153,0)</f>
        <v>0</v>
      </c>
      <c r="R151" s="227">
        <f>IF('Cumulative Budget Request '!L153='Member D'!$L$1,'Cumulative Budget Request '!R153,0)</f>
        <v>0</v>
      </c>
      <c r="S151" s="76"/>
      <c r="T151" s="74"/>
      <c r="U151" s="370"/>
      <c r="V151" s="370"/>
      <c r="W151" s="370"/>
      <c r="X151" s="370"/>
      <c r="Y151" s="370"/>
      <c r="Z151" s="802"/>
      <c r="AA151" s="820"/>
      <c r="AB151" s="820"/>
      <c r="AC151" s="820"/>
      <c r="AD151" s="820"/>
      <c r="AE151" s="820"/>
      <c r="AF151" s="820"/>
      <c r="AG151" s="802"/>
      <c r="AH151" s="810"/>
      <c r="AI151" s="811"/>
      <c r="AJ151" s="812"/>
      <c r="AK151" s="812"/>
      <c r="AL151" s="812"/>
      <c r="AM151" s="812"/>
      <c r="AN151" s="812"/>
      <c r="AO151" s="812"/>
    </row>
    <row r="152" spans="1:41">
      <c r="A152" s="10"/>
      <c r="B152" s="847">
        <f>IF('Cumulative Budget Request '!L154='Member D'!$L$1,'Cumulative Budget Request '!B154,0)</f>
        <v>0</v>
      </c>
      <c r="C152" s="847">
        <f>IF('Cumulative Budget Request '!L154='Member D'!$L$1,'Cumulative Budget Request '!C154,0)</f>
        <v>0</v>
      </c>
      <c r="D152" s="74" t="s">
        <v>30</v>
      </c>
      <c r="E152" s="57">
        <f>ROUND(E151*$S$156,0)</f>
        <v>0</v>
      </c>
      <c r="F152" s="57">
        <f>ROUND(F151*$S$156,0)</f>
        <v>0</v>
      </c>
      <c r="G152" s="57">
        <f>ROUND(G151*$S$156,0)</f>
        <v>0</v>
      </c>
      <c r="H152" s="57">
        <f>ROUND(H151*$S$156,0)</f>
        <v>0</v>
      </c>
      <c r="I152" s="57">
        <f>ROUND(I151*$S$156,0)</f>
        <v>0</v>
      </c>
      <c r="J152" s="172">
        <f>SUM(E152:I152)</f>
        <v>0</v>
      </c>
      <c r="M152" s="231"/>
      <c r="N152" s="63"/>
      <c r="O152" s="227">
        <f>IF('Cumulative Budget Request '!L154='Member D'!$L$1,'Cumulative Budget Request '!O154,0)</f>
        <v>0</v>
      </c>
      <c r="P152" s="228">
        <f>IF('Cumulative Budget Request '!L154='Member D'!$L$1,'Cumulative Budget Request '!P154,0)</f>
        <v>0</v>
      </c>
      <c r="Q152" s="76">
        <f>IF('Cumulative Budget Request '!L154='Member D'!$L$1,'Cumulative Budget Request '!Q154,0)</f>
        <v>0</v>
      </c>
      <c r="R152" s="227">
        <f>IF('Cumulative Budget Request '!L154='Member D'!$L$1,'Cumulative Budget Request '!R154,0)</f>
        <v>0</v>
      </c>
      <c r="S152" s="76"/>
      <c r="T152" s="74"/>
      <c r="U152" s="370"/>
      <c r="V152" s="370"/>
      <c r="W152" s="370"/>
      <c r="X152" s="370"/>
      <c r="Y152" s="370"/>
      <c r="Z152" s="802"/>
      <c r="AA152" s="820"/>
      <c r="AB152" s="820"/>
      <c r="AC152" s="820"/>
      <c r="AD152" s="820"/>
      <c r="AE152" s="820"/>
      <c r="AF152" s="820"/>
      <c r="AG152" s="802"/>
      <c r="AH152" s="810"/>
      <c r="AI152" s="811"/>
      <c r="AJ152" s="812"/>
      <c r="AK152" s="812"/>
      <c r="AL152" s="812"/>
      <c r="AM152" s="812"/>
      <c r="AN152" s="812"/>
      <c r="AO152" s="812"/>
    </row>
    <row r="153" spans="1:41" ht="15">
      <c r="A153" s="10"/>
      <c r="B153" s="847">
        <f>IF('Cumulative Budget Request '!L155='Member D'!$L$1,'Cumulative Budget Request '!B155,0)</f>
        <v>0</v>
      </c>
      <c r="C153" s="847">
        <f>IF('Cumulative Budget Request '!L155='Member D'!$L$1,'Cumulative Budget Request '!C155,0)</f>
        <v>0</v>
      </c>
      <c r="D153" s="74" t="s">
        <v>29</v>
      </c>
      <c r="E153" s="184">
        <f>ROUND($S$157*E149,0)</f>
        <v>0</v>
      </c>
      <c r="F153" s="184">
        <f>ROUND($S$157*F149,0)</f>
        <v>0</v>
      </c>
      <c r="G153" s="184">
        <f>ROUND($S$157*G149,0)</f>
        <v>0</v>
      </c>
      <c r="H153" s="184">
        <f>ROUND($S$157*H149,0)</f>
        <v>0</v>
      </c>
      <c r="I153" s="184">
        <f>ROUND($S$157*I149,0)</f>
        <v>0</v>
      </c>
      <c r="J153" s="181">
        <f>SUM(E153:I153)</f>
        <v>0</v>
      </c>
      <c r="M153" s="231"/>
      <c r="N153" s="63"/>
      <c r="O153" s="227">
        <f>IF('Cumulative Budget Request '!L155='Member D'!$L$1,'Cumulative Budget Request '!O155,0)</f>
        <v>0</v>
      </c>
      <c r="P153" s="228">
        <f>IF('Cumulative Budget Request '!L155='Member D'!$L$1,'Cumulative Budget Request '!P155,0)</f>
        <v>0</v>
      </c>
      <c r="Q153" s="76">
        <f>IF('Cumulative Budget Request '!L155='Member D'!$L$1,'Cumulative Budget Request '!Q155,0)</f>
        <v>0</v>
      </c>
      <c r="R153" s="227">
        <f>IF('Cumulative Budget Request '!L155='Member D'!$L$1,'Cumulative Budget Request '!R155,0)</f>
        <v>0</v>
      </c>
      <c r="S153" s="76"/>
      <c r="T153" s="74"/>
      <c r="U153" s="369"/>
      <c r="V153" s="369"/>
      <c r="W153" s="369"/>
      <c r="X153" s="369"/>
      <c r="Y153" s="369"/>
      <c r="Z153" s="802"/>
      <c r="AA153" s="820"/>
      <c r="AB153" s="820"/>
      <c r="AC153" s="820"/>
      <c r="AD153" s="820"/>
      <c r="AE153" s="820"/>
      <c r="AF153" s="820"/>
      <c r="AG153" s="802"/>
      <c r="AH153" s="810"/>
      <c r="AI153" s="811"/>
      <c r="AJ153" s="812"/>
      <c r="AK153" s="812"/>
      <c r="AL153" s="812"/>
      <c r="AM153" s="812"/>
      <c r="AN153" s="812"/>
      <c r="AO153" s="812"/>
    </row>
    <row r="154" spans="1:41">
      <c r="A154" s="10"/>
      <c r="B154" s="847">
        <f>IF('Cumulative Budget Request '!L156='Member D'!$L$1,'Cumulative Budget Request '!B156,0)</f>
        <v>0</v>
      </c>
      <c r="C154" s="847">
        <f>IF('Cumulative Budget Request '!L156='Member D'!$L$1,'Cumulative Budget Request '!C156,0)</f>
        <v>0</v>
      </c>
      <c r="D154" s="77" t="s">
        <v>171</v>
      </c>
      <c r="E154" s="185">
        <f>SUM(E152:E153)</f>
        <v>0</v>
      </c>
      <c r="F154" s="185">
        <f t="shared" ref="F154:I154" si="57">SUM(F152:F153)</f>
        <v>0</v>
      </c>
      <c r="G154" s="185">
        <f t="shared" si="57"/>
        <v>0</v>
      </c>
      <c r="H154" s="185">
        <f t="shared" si="57"/>
        <v>0</v>
      </c>
      <c r="I154" s="185">
        <f t="shared" si="57"/>
        <v>0</v>
      </c>
      <c r="J154" s="186">
        <f>SUM(J152:J153)</f>
        <v>0</v>
      </c>
      <c r="M154" s="19"/>
      <c r="N154" s="33"/>
      <c r="O154" s="33"/>
      <c r="P154" s="33"/>
      <c r="Q154" s="114"/>
      <c r="R154" s="115"/>
      <c r="S154" s="76"/>
      <c r="T154" s="114"/>
      <c r="U154" s="369"/>
      <c r="V154" s="369"/>
      <c r="W154" s="369"/>
      <c r="X154" s="369"/>
      <c r="Y154" s="369"/>
      <c r="Z154" s="802"/>
      <c r="AA154" s="820"/>
      <c r="AB154" s="820"/>
      <c r="AC154" s="820"/>
      <c r="AD154" s="820"/>
      <c r="AE154" s="820"/>
      <c r="AF154" s="820"/>
      <c r="AG154" s="802"/>
      <c r="AH154" s="802"/>
      <c r="AI154" s="802"/>
      <c r="AJ154" s="802"/>
      <c r="AK154" s="802"/>
      <c r="AL154" s="802"/>
      <c r="AM154" s="802"/>
      <c r="AN154" s="802"/>
      <c r="AO154" s="802"/>
    </row>
    <row r="155" spans="1:41">
      <c r="A155" s="10"/>
      <c r="B155" s="93"/>
      <c r="C155" s="100"/>
      <c r="D155" s="74"/>
      <c r="E155" s="22"/>
      <c r="F155" s="22"/>
      <c r="G155" s="22"/>
      <c r="H155" s="22"/>
      <c r="I155" s="22"/>
      <c r="J155" s="76"/>
      <c r="M155" s="19"/>
      <c r="T155" s="17"/>
      <c r="U155" s="25"/>
      <c r="V155" s="25"/>
      <c r="W155" s="25"/>
      <c r="X155" s="25"/>
      <c r="Y155" s="25"/>
      <c r="Z155" s="804"/>
      <c r="AA155" s="821"/>
      <c r="AB155" s="821"/>
      <c r="AC155" s="821"/>
      <c r="AD155" s="821"/>
      <c r="AE155" s="821"/>
      <c r="AF155" s="820"/>
      <c r="AG155" s="802"/>
      <c r="AH155" s="802"/>
      <c r="AI155" s="802"/>
      <c r="AJ155" s="802"/>
      <c r="AK155" s="802"/>
      <c r="AL155" s="802"/>
      <c r="AM155" s="802"/>
      <c r="AN155" s="802"/>
      <c r="AO155" s="802"/>
    </row>
    <row r="156" spans="1:41" ht="13.5" customHeight="1">
      <c r="A156" s="10"/>
      <c r="C156" s="75"/>
      <c r="D156" s="75" t="s">
        <v>102</v>
      </c>
      <c r="E156" s="187">
        <f>SUMIF($D$121:$D$155,"*Salary",E121:E155)</f>
        <v>0</v>
      </c>
      <c r="F156" s="187">
        <f>SUMIF($D$121:$D$155,"*Salary",F121:F155)</f>
        <v>0</v>
      </c>
      <c r="G156" s="187">
        <f>SUMIF($D$121:$D$155,"*Salary",G121:G155)</f>
        <v>0</v>
      </c>
      <c r="H156" s="187">
        <f>SUMIF($D$121:$D$155,"*Salary",H121:H155)</f>
        <v>0</v>
      </c>
      <c r="I156" s="187">
        <f>SUMIF($D$121:$D$155,"*Salary",I121:I155)</f>
        <v>0</v>
      </c>
      <c r="J156" s="188">
        <f>SUM(E156:I156)</f>
        <v>0</v>
      </c>
      <c r="M156" s="19"/>
      <c r="N156" s="794"/>
      <c r="O156" s="794"/>
      <c r="P156" s="794"/>
      <c r="Q156" s="795"/>
      <c r="R156" s="796"/>
      <c r="S156" s="797"/>
      <c r="T156" s="834"/>
      <c r="U156" s="834"/>
      <c r="V156" s="834"/>
      <c r="Z156" s="802"/>
      <c r="AA156" s="802"/>
      <c r="AB156" s="802"/>
      <c r="AC156" s="802"/>
      <c r="AD156" s="802"/>
      <c r="AE156" s="802"/>
      <c r="AF156" s="802"/>
      <c r="AG156" s="802"/>
      <c r="AH156" s="802"/>
      <c r="AI156" s="802"/>
      <c r="AJ156" s="802"/>
      <c r="AK156" s="802"/>
      <c r="AL156" s="802"/>
      <c r="AM156" s="802"/>
      <c r="AN156" s="802"/>
      <c r="AO156" s="802"/>
    </row>
    <row r="157" spans="1:41">
      <c r="A157" s="10"/>
      <c r="C157" s="75"/>
      <c r="D157" s="75" t="s">
        <v>103</v>
      </c>
      <c r="E157" s="189">
        <f>SUMIF($D$121:$D$155,"*Total Fringe",E121:E155)</f>
        <v>0</v>
      </c>
      <c r="F157" s="189">
        <f>SUMIF($D$121:$D$155,"*Total Fringe",F121:F155)</f>
        <v>0</v>
      </c>
      <c r="G157" s="189">
        <f>SUMIF($D$121:$D$155,"*Total Fringe",G121:G155)</f>
        <v>0</v>
      </c>
      <c r="H157" s="189">
        <f>SUMIF($D$121:$D$155,"*Total Fringe",H121:H155)</f>
        <v>0</v>
      </c>
      <c r="I157" s="189">
        <f>SUMIF($D$121:$D$155,"*Total Fringe",I121:I155)</f>
        <v>0</v>
      </c>
      <c r="J157" s="190">
        <f>SUM(E157:I157)</f>
        <v>0</v>
      </c>
      <c r="M157" s="16"/>
      <c r="N157" s="794"/>
      <c r="O157" s="794"/>
      <c r="P157" s="794"/>
      <c r="Q157" s="795"/>
      <c r="R157" s="795"/>
      <c r="S157" s="833"/>
      <c r="T157" s="834"/>
      <c r="U157" s="834"/>
      <c r="V157" s="834"/>
      <c r="Z157" s="802"/>
      <c r="AA157" s="802"/>
      <c r="AB157" s="802"/>
      <c r="AC157" s="802"/>
      <c r="AD157" s="802"/>
      <c r="AE157" s="802"/>
      <c r="AF157" s="802"/>
      <c r="AG157" s="802"/>
      <c r="AH157" s="802"/>
      <c r="AI157" s="802"/>
      <c r="AJ157" s="802"/>
      <c r="AK157" s="802"/>
      <c r="AL157" s="802"/>
      <c r="AM157" s="802"/>
      <c r="AN157" s="802"/>
      <c r="AO157" s="802"/>
    </row>
    <row r="158" spans="1:41">
      <c r="A158" s="10"/>
      <c r="C158" s="75"/>
      <c r="D158" s="75" t="s">
        <v>350</v>
      </c>
      <c r="E158" s="529">
        <f>SUMIF($D$121:$D$154,"*Person Months",E121:E154)</f>
        <v>0</v>
      </c>
      <c r="F158" s="529">
        <f>SUMIF($D$121:$D$154,"*Person Months",F121:F154)</f>
        <v>0</v>
      </c>
      <c r="G158" s="529">
        <f>SUMIF($D$121:$D$154,"*Person Months",G121:G154)</f>
        <v>0</v>
      </c>
      <c r="H158" s="529">
        <f>SUMIF($D$121:$D$154,"*Person Months",H121:H154)</f>
        <v>0</v>
      </c>
      <c r="I158" s="529">
        <f>SUMIF($D$121:$D$154,"*Person Months",I121:I154)</f>
        <v>0</v>
      </c>
      <c r="J158" s="190"/>
      <c r="M158" s="16"/>
      <c r="N158" s="294"/>
      <c r="O158" s="294"/>
      <c r="P158" s="294"/>
      <c r="Q158" s="3"/>
      <c r="R158" s="3"/>
      <c r="S158" s="231"/>
      <c r="T158" s="559"/>
      <c r="U158" s="559"/>
      <c r="V158" s="530"/>
      <c r="Z158" s="802"/>
      <c r="AA158" s="802"/>
      <c r="AB158" s="802"/>
      <c r="AC158" s="802"/>
      <c r="AD158" s="802"/>
      <c r="AE158" s="802"/>
      <c r="AF158" s="802"/>
      <c r="AG158" s="802"/>
      <c r="AH158" s="802"/>
      <c r="AI158" s="812"/>
      <c r="AJ158" s="809"/>
      <c r="AK158" s="802"/>
      <c r="AL158" s="802"/>
      <c r="AM158" s="802"/>
      <c r="AN158" s="802"/>
      <c r="AO158" s="802"/>
    </row>
    <row r="159" spans="1:41">
      <c r="A159" s="10"/>
      <c r="C159" s="75"/>
      <c r="D159" s="75" t="s">
        <v>351</v>
      </c>
      <c r="E159" s="72">
        <f>SUMIF($D$121:$D$154,"*# of Persons",E121:E154)</f>
        <v>0</v>
      </c>
      <c r="F159" s="72">
        <f>SUMIF($D$121:$D$154,"*# of Persons",F121:F154)</f>
        <v>0</v>
      </c>
      <c r="G159" s="72">
        <f>SUMIF($D$121:$D$154,"*# of Persons",G121:G154)</f>
        <v>0</v>
      </c>
      <c r="H159" s="72">
        <f>SUMIF($D$121:$D$154,"*# of Persons",H121:H154)</f>
        <v>0</v>
      </c>
      <c r="I159" s="72">
        <f>SUMIF($D$121:$D$154,"*# of Persons",I121:I154)</f>
        <v>0</v>
      </c>
      <c r="J159" s="190"/>
      <c r="M159" s="16"/>
      <c r="N159" s="294"/>
      <c r="O159" s="294"/>
      <c r="P159" s="294"/>
      <c r="Q159" s="3"/>
      <c r="R159" s="3"/>
      <c r="S159" s="231"/>
      <c r="T159" s="530"/>
      <c r="U159" s="530"/>
      <c r="V159" s="530"/>
      <c r="AJ159" s="10"/>
    </row>
    <row r="160" spans="1:41" ht="13.8" thickBot="1">
      <c r="A160" s="717" t="s">
        <v>492</v>
      </c>
      <c r="B160" s="717"/>
      <c r="C160" s="717"/>
      <c r="D160" s="717"/>
      <c r="E160" s="717"/>
      <c r="F160" s="717"/>
      <c r="G160" s="717"/>
      <c r="H160" s="717"/>
      <c r="I160" s="717"/>
      <c r="J160" s="717"/>
      <c r="M160" s="16"/>
      <c r="N160" s="294"/>
      <c r="O160" s="294"/>
      <c r="P160" s="294"/>
      <c r="Q160" s="3"/>
      <c r="R160" s="3"/>
      <c r="S160" s="303"/>
      <c r="T160" s="25"/>
      <c r="U160" s="25"/>
      <c r="V160" s="25"/>
    </row>
    <row r="161" spans="1:34" ht="13.8" thickBot="1">
      <c r="C161" s="92"/>
      <c r="D161" s="46"/>
      <c r="E161" s="18" t="str">
        <f>E11</f>
        <v>Year 1</v>
      </c>
      <c r="F161" s="18" t="str">
        <f>F11</f>
        <v>Year 2</v>
      </c>
      <c r="G161" s="18" t="str">
        <f>G11</f>
        <v>Year 3</v>
      </c>
      <c r="H161" s="18" t="str">
        <f>H11</f>
        <v>Year 4</v>
      </c>
      <c r="I161" s="18" t="str">
        <f>I11</f>
        <v>Year 5</v>
      </c>
      <c r="J161" s="46" t="s">
        <v>1</v>
      </c>
      <c r="N161" s="626" t="s">
        <v>174</v>
      </c>
      <c r="O161" s="627"/>
      <c r="P161" s="627"/>
      <c r="Q161" s="627"/>
      <c r="R161" s="627"/>
      <c r="S161" s="627"/>
      <c r="T161" s="627"/>
      <c r="U161" s="628"/>
      <c r="V161" s="642" t="s">
        <v>116</v>
      </c>
      <c r="W161" s="625"/>
      <c r="X161" s="625"/>
      <c r="Y161" s="625"/>
      <c r="Z161" s="625"/>
    </row>
    <row r="162" spans="1:34" ht="13.8" thickBot="1">
      <c r="A162" s="851">
        <f>IF('Cumulative Budget Request '!L166='Member D'!$L$1,'Cumulative Budget Request '!A164,0)</f>
        <v>0</v>
      </c>
      <c r="C162" s="92"/>
      <c r="D162" s="34" t="s">
        <v>121</v>
      </c>
      <c r="E162" s="100">
        <f>IF('Cumulative Budget Request '!$L164='Member D'!$L$1,'Cumulative Budget Request '!E164,0)</f>
        <v>0</v>
      </c>
      <c r="F162" s="100">
        <f>IF('Cumulative Budget Request '!$L164='Member D'!$L$1,'Cumulative Budget Request '!F164,0)</f>
        <v>0</v>
      </c>
      <c r="G162" s="100">
        <f>IF('Cumulative Budget Request '!$L164='Member D'!$L$1,'Cumulative Budget Request '!G164,0)</f>
        <v>0</v>
      </c>
      <c r="H162" s="100">
        <f>IF('Cumulative Budget Request '!$L164='Member D'!$L$1,'Cumulative Budget Request '!H164,0)</f>
        <v>0</v>
      </c>
      <c r="I162" s="100">
        <f>IF('Cumulative Budget Request '!$L164='Member D'!$L$1,'Cumulative Budget Request '!I164,0)</f>
        <v>0</v>
      </c>
      <c r="J162" s="46"/>
      <c r="N162" s="592"/>
      <c r="O162" s="629"/>
      <c r="P162" s="629"/>
      <c r="Q162" s="192" t="s">
        <v>31</v>
      </c>
      <c r="R162" s="193" t="s">
        <v>32</v>
      </c>
      <c r="S162" s="193" t="s">
        <v>33</v>
      </c>
      <c r="T162" s="192" t="s">
        <v>34</v>
      </c>
      <c r="U162" s="194" t="s">
        <v>35</v>
      </c>
      <c r="V162" s="367" t="s">
        <v>31</v>
      </c>
      <c r="W162" s="368" t="s">
        <v>32</v>
      </c>
      <c r="X162" s="368" t="s">
        <v>33</v>
      </c>
      <c r="Y162" s="368" t="s">
        <v>34</v>
      </c>
      <c r="Z162" s="368" t="s">
        <v>35</v>
      </c>
    </row>
    <row r="163" spans="1:34" ht="13.8" thickBot="1">
      <c r="A163" s="842"/>
      <c r="B163" s="15" t="str">
        <f>'Cumulative Budget Request '!B165</f>
        <v xml:space="preserve"> </v>
      </c>
      <c r="C163" s="92"/>
      <c r="D163" s="34" t="s">
        <v>172</v>
      </c>
      <c r="E163" s="22">
        <f>IF('Cumulative Budget Request '!$L165='Member D'!$L$1,'Cumulative Budget Request '!E165,0)</f>
        <v>0</v>
      </c>
      <c r="F163" s="22">
        <f>IF('Cumulative Budget Request '!$L165='Member D'!$L$1,'Cumulative Budget Request '!F165,0)</f>
        <v>0</v>
      </c>
      <c r="G163" s="22">
        <f>IF('Cumulative Budget Request '!$L165='Member D'!$L$1,'Cumulative Budget Request '!G165,0)</f>
        <v>0</v>
      </c>
      <c r="H163" s="22">
        <f>IF('Cumulative Budget Request '!$L165='Member D'!$L$1,'Cumulative Budget Request '!H165,0)</f>
        <v>0</v>
      </c>
      <c r="I163" s="22">
        <f>IF('Cumulative Budget Request '!$L165='Member D'!$L$1,'Cumulative Budget Request '!I165,0)</f>
        <v>0</v>
      </c>
      <c r="J163" s="46"/>
      <c r="N163" s="592" t="s">
        <v>352</v>
      </c>
      <c r="O163" s="629"/>
      <c r="P163" s="629"/>
      <c r="Q163" s="537">
        <f>IF('Cumulative Budget Request '!$L165='Member D'!$L$1,'Cumulative Budget Request '!Q165,0)</f>
        <v>0</v>
      </c>
      <c r="R163" s="537">
        <f>IF('Cumulative Budget Request '!$L165='Member D'!$L$1,'Cumulative Budget Request '!R165,0)</f>
        <v>0</v>
      </c>
      <c r="S163" s="537">
        <f>IF('Cumulative Budget Request '!$L165='Member D'!$L$1,'Cumulative Budget Request '!S165,0)</f>
        <v>0</v>
      </c>
      <c r="T163" s="537">
        <f>IF('Cumulative Budget Request '!$L165='Member D'!$L$1,'Cumulative Budget Request '!T165,0)</f>
        <v>0</v>
      </c>
      <c r="U163" s="538">
        <f>IF('Cumulative Budget Request '!$L165='Member D'!$L$1,'Cumulative Budget Request '!U165,0)</f>
        <v>0</v>
      </c>
      <c r="V163" s="369">
        <f>IFERROR((F168+F169)/F166,0)</f>
        <v>0</v>
      </c>
      <c r="W163" s="369">
        <f>IFERROR((G168+G169)/G166,0)</f>
        <v>0</v>
      </c>
      <c r="X163" s="369">
        <f>IFERROR((H168+H169)/H166,0)</f>
        <v>0</v>
      </c>
      <c r="Y163" s="369">
        <f>IFERROR((I168+I169)/I166,0)</f>
        <v>0</v>
      </c>
      <c r="Z163" s="369">
        <f>IFERROR((J168+J169)/J166,0)</f>
        <v>0</v>
      </c>
      <c r="AA163" s="58"/>
      <c r="AB163" s="58"/>
      <c r="AC163" s="58"/>
      <c r="AD163" s="58"/>
      <c r="AE163" s="58"/>
      <c r="AF163" s="58"/>
      <c r="AG163" s="58"/>
    </row>
    <row r="164" spans="1:34">
      <c r="A164" s="825"/>
      <c r="C164" s="151"/>
      <c r="D164" s="148" t="s">
        <v>167</v>
      </c>
      <c r="E164" s="175">
        <f>IF('Cumulative Budget Request '!$L166='Member D'!$L$1,'Cumulative Budget Request '!E166,0)</f>
        <v>0</v>
      </c>
      <c r="F164" s="175">
        <f>IF('Cumulative Budget Request '!$L166='Member D'!$L$1,'Cumulative Budget Request '!F166,0)</f>
        <v>0</v>
      </c>
      <c r="G164" s="175">
        <f>IF('Cumulative Budget Request '!$L166='Member D'!$L$1,'Cumulative Budget Request '!G166,0)</f>
        <v>0</v>
      </c>
      <c r="H164" s="175">
        <f>IF('Cumulative Budget Request '!$L166='Member D'!$L$1,'Cumulative Budget Request '!H166,0)</f>
        <v>0</v>
      </c>
      <c r="I164" s="175">
        <f>IF('Cumulative Budget Request '!$L166='Member D'!$L$1,'Cumulative Budget Request '!I166,0)</f>
        <v>0</v>
      </c>
      <c r="J164" s="172">
        <f>SUM(E164:I164)</f>
        <v>0</v>
      </c>
      <c r="N164" s="539" t="s">
        <v>353</v>
      </c>
      <c r="O164" s="46"/>
      <c r="P164" s="540" t="s">
        <v>354</v>
      </c>
      <c r="Q164" s="562">
        <f>IF('Cumulative Budget Request '!$L165='Member D'!$L$1,'Cumulative Budget Request '!Q166,0)</f>
        <v>0</v>
      </c>
      <c r="R164" s="562">
        <f>IF('Cumulative Budget Request '!$L165='Member D'!$L$1,'Cumulative Budget Request '!R166,0)</f>
        <v>0</v>
      </c>
      <c r="S164" s="562">
        <f>IF('Cumulative Budget Request '!$L165='Member D'!$L$1,'Cumulative Budget Request '!S166,0)</f>
        <v>0</v>
      </c>
      <c r="T164" s="562">
        <f>IF('Cumulative Budget Request '!$L165='Member D'!$L$1,'Cumulative Budget Request '!T166,0)</f>
        <v>0</v>
      </c>
      <c r="U164" s="563">
        <f>IF('Cumulative Budget Request '!$L165='Member D'!$L$1,'Cumulative Budget Request '!U166,0)</f>
        <v>0</v>
      </c>
      <c r="V164" s="370"/>
      <c r="W164" s="370"/>
      <c r="X164" s="370"/>
      <c r="Y164" s="370"/>
      <c r="Z164" s="370"/>
      <c r="AA164" s="58"/>
      <c r="AB164" s="58"/>
      <c r="AC164" s="58"/>
      <c r="AD164" s="58"/>
      <c r="AE164" s="58"/>
      <c r="AF164" s="58"/>
      <c r="AG164" s="58"/>
    </row>
    <row r="165" spans="1:34">
      <c r="A165" s="842"/>
      <c r="D165" s="34" t="s">
        <v>30</v>
      </c>
      <c r="E165" s="175">
        <f>IF('Cumulative Budget Request '!$L167='Member D'!$L$1,'Cumulative Budget Request '!E167,0)</f>
        <v>0</v>
      </c>
      <c r="F165" s="175">
        <f>IF('Cumulative Budget Request '!$L167='Member D'!$L$1,'Cumulative Budget Request '!F167,0)</f>
        <v>0</v>
      </c>
      <c r="G165" s="175">
        <f>IF('Cumulative Budget Request '!$L167='Member D'!$L$1,'Cumulative Budget Request '!G167,0)</f>
        <v>0</v>
      </c>
      <c r="H165" s="175">
        <f>IF('Cumulative Budget Request '!$L167='Member D'!$L$1,'Cumulative Budget Request '!H167,0)</f>
        <v>0</v>
      </c>
      <c r="I165" s="175">
        <f>IF('Cumulative Budget Request '!$L167='Member D'!$L$1,'Cumulative Budget Request '!I167,0)</f>
        <v>0</v>
      </c>
      <c r="J165" s="172">
        <f>SUM(E165:I165)</f>
        <v>0</v>
      </c>
      <c r="N165" s="168"/>
      <c r="O165" s="541" t="s">
        <v>119</v>
      </c>
      <c r="P165" s="540" t="s">
        <v>355</v>
      </c>
      <c r="Q165" s="224">
        <f>IF('Cumulative Budget Request '!$L165='Member D'!$L$1,'Cumulative Budget Request '!Q167,0)</f>
        <v>0</v>
      </c>
      <c r="R165" s="224">
        <f>IF('Cumulative Budget Request '!$L165='Member D'!$L$1,'Cumulative Budget Request '!R167,0)</f>
        <v>0</v>
      </c>
      <c r="S165" s="224">
        <f>IF('Cumulative Budget Request '!$L165='Member D'!$L$1,'Cumulative Budget Request '!S167,0)</f>
        <v>0</v>
      </c>
      <c r="T165" s="224">
        <f>IF('Cumulative Budget Request '!$L165='Member D'!$L$1,'Cumulative Budget Request '!T167,0)</f>
        <v>0</v>
      </c>
      <c r="U165" s="478">
        <f>IF('Cumulative Budget Request '!$L165='Member D'!$L$1,'Cumulative Budget Request '!U167,0)</f>
        <v>0</v>
      </c>
      <c r="V165" s="370"/>
      <c r="W165" s="370"/>
      <c r="X165" s="370"/>
      <c r="Y165" s="370"/>
      <c r="Z165" s="370"/>
      <c r="AD165" s="58"/>
      <c r="AE165" s="58"/>
      <c r="AF165" s="58"/>
      <c r="AG165" s="58"/>
    </row>
    <row r="166" spans="1:34">
      <c r="A166" s="842"/>
      <c r="C166" s="92"/>
      <c r="D166" s="46"/>
      <c r="E166" s="17"/>
      <c r="F166" s="17"/>
      <c r="G166" s="17"/>
      <c r="H166" s="17"/>
      <c r="I166" s="17"/>
      <c r="J166" s="26"/>
      <c r="N166" s="196"/>
      <c r="O166" s="542">
        <f>IF('Cumulative Budget Request '!$L165='Member D'!$L$1,'Cumulative Budget Request '!O168,0)</f>
        <v>0</v>
      </c>
      <c r="P166" s="540" t="s">
        <v>356</v>
      </c>
      <c r="Q166" s="224">
        <f>IF('Cumulative Budget Request '!$L165='Member D'!$L$1,'Cumulative Budget Request '!Q168,0)</f>
        <v>0</v>
      </c>
      <c r="R166" s="224">
        <f>IF('Cumulative Budget Request '!$L165='Member D'!$L$1,'Cumulative Budget Request '!R168,0)</f>
        <v>0</v>
      </c>
      <c r="S166" s="224">
        <f>IF('Cumulative Budget Request '!$L165='Member D'!$L$1,'Cumulative Budget Request '!S168,0)</f>
        <v>0</v>
      </c>
      <c r="T166" s="224">
        <f>IF('Cumulative Budget Request '!$L165='Member D'!$L$1,'Cumulative Budget Request '!T168,0)</f>
        <v>0</v>
      </c>
      <c r="U166" s="478">
        <f>IF('Cumulative Budget Request '!$L165='Member D'!$L$1,'Cumulative Budget Request '!U168,0)</f>
        <v>0</v>
      </c>
      <c r="V166" s="370"/>
      <c r="W166" s="370"/>
      <c r="X166" s="370"/>
      <c r="Y166" s="370"/>
      <c r="Z166" s="370"/>
      <c r="AA166" s="473"/>
      <c r="AB166" s="473"/>
      <c r="AC166" s="473"/>
      <c r="AD166" s="131"/>
      <c r="AE166" s="131"/>
      <c r="AF166" s="131"/>
      <c r="AG166" s="131"/>
    </row>
    <row r="167" spans="1:34">
      <c r="A167" s="851">
        <f>IF('Cumulative Budget Request '!L171='Member D'!$L$1,'Cumulative Budget Request '!A169,0)</f>
        <v>0</v>
      </c>
      <c r="C167" s="92"/>
      <c r="D167" s="34" t="s">
        <v>121</v>
      </c>
      <c r="E167" s="100">
        <f>IF('Cumulative Budget Request '!$L169='Member D'!$L$1,'Cumulative Budget Request '!E169,0)</f>
        <v>0</v>
      </c>
      <c r="F167" s="100">
        <f>IF('Cumulative Budget Request '!$L169='Member D'!$L$1,'Cumulative Budget Request '!F169,0)</f>
        <v>0</v>
      </c>
      <c r="G167" s="100">
        <f>IF('Cumulative Budget Request '!$L169='Member D'!$L$1,'Cumulative Budget Request '!G169,0)</f>
        <v>0</v>
      </c>
      <c r="H167" s="100">
        <f>IF('Cumulative Budget Request '!$L169='Member D'!$L$1,'Cumulative Budget Request '!H169,0)</f>
        <v>0</v>
      </c>
      <c r="I167" s="100">
        <f>IF('Cumulative Budget Request '!$L169='Member D'!$L$1,'Cumulative Budget Request '!I169,0)</f>
        <v>0</v>
      </c>
      <c r="J167" s="26"/>
      <c r="N167" s="116"/>
      <c r="Q167" s="58"/>
      <c r="R167" s="96"/>
      <c r="S167" s="96"/>
      <c r="T167" s="58"/>
      <c r="U167" s="117"/>
      <c r="V167" s="369">
        <f>IFERROR((F173+F174)/F171,0)</f>
        <v>0</v>
      </c>
      <c r="W167" s="369">
        <f>IFERROR((G173+G174)/G171,0)</f>
        <v>0</v>
      </c>
      <c r="X167" s="369">
        <f>IFERROR((H173+H174)/H171,0)</f>
        <v>0</v>
      </c>
      <c r="Y167" s="369">
        <f>IFERROR((I173+I174)/I171,0)</f>
        <v>0</v>
      </c>
      <c r="Z167" s="369">
        <f>IFERROR((J173+J174)/J171,0)</f>
        <v>0</v>
      </c>
      <c r="AA167" s="58"/>
      <c r="AB167" s="58"/>
      <c r="AC167" s="58"/>
      <c r="AD167" s="58"/>
      <c r="AE167" s="58"/>
      <c r="AF167" s="58"/>
      <c r="AG167" s="58"/>
      <c r="AH167" s="58"/>
    </row>
    <row r="168" spans="1:34">
      <c r="A168" s="842"/>
      <c r="B168" s="15" t="str">
        <f>'Cumulative Budget Request '!B170</f>
        <v xml:space="preserve"> </v>
      </c>
      <c r="C168" s="92"/>
      <c r="D168" s="34" t="s">
        <v>172</v>
      </c>
      <c r="E168" s="22">
        <f>IF('Cumulative Budget Request '!$L170='Member D'!$L$1,'Cumulative Budget Request '!E170,0)</f>
        <v>0</v>
      </c>
      <c r="F168" s="22">
        <f>IF('Cumulative Budget Request '!$L170='Member D'!$L$1,'Cumulative Budget Request '!F170,0)</f>
        <v>0</v>
      </c>
      <c r="G168" s="22">
        <f>IF('Cumulative Budget Request '!$L170='Member D'!$L$1,'Cumulative Budget Request '!G170,0)</f>
        <v>0</v>
      </c>
      <c r="H168" s="22">
        <f>IF('Cumulative Budget Request '!$L170='Member D'!$L$1,'Cumulative Budget Request '!H170,0)</f>
        <v>0</v>
      </c>
      <c r="I168" s="22">
        <f>IF('Cumulative Budget Request '!$L170='Member D'!$L$1,'Cumulative Budget Request '!I170,0)</f>
        <v>0</v>
      </c>
      <c r="J168" s="26"/>
      <c r="N168" s="539" t="s">
        <v>357</v>
      </c>
      <c r="O168" s="46"/>
      <c r="P168" s="540" t="s">
        <v>354</v>
      </c>
      <c r="Q168" s="224">
        <f>IF('Cumulative Budget Request '!$L169='Member D'!$L$1,'Cumulative Budget Request '!Q170,0)</f>
        <v>0</v>
      </c>
      <c r="R168" s="224">
        <f>IF('Cumulative Budget Request '!$L169='Member D'!$L$1,'Cumulative Budget Request '!R170,0)</f>
        <v>0</v>
      </c>
      <c r="S168" s="224">
        <f>IF('Cumulative Budget Request '!$L169='Member D'!$L$1,'Cumulative Budget Request '!S170,0)</f>
        <v>0</v>
      </c>
      <c r="T168" s="224">
        <f>IF('Cumulative Budget Request '!$L169='Member D'!$L$1,'Cumulative Budget Request '!T170,0)</f>
        <v>0</v>
      </c>
      <c r="U168" s="478">
        <f>IF('Cumulative Budget Request '!$L169='Member D'!$L$1,'Cumulative Budget Request '!U170,0)</f>
        <v>0</v>
      </c>
      <c r="V168" s="370"/>
      <c r="W168" s="370"/>
      <c r="X168" s="370"/>
      <c r="Y168" s="370"/>
      <c r="Z168" s="370"/>
      <c r="AA168" s="58"/>
      <c r="AB168" s="58"/>
      <c r="AC168" s="58"/>
      <c r="AD168" s="58"/>
      <c r="AE168" s="58"/>
      <c r="AF168" s="58"/>
      <c r="AG168" s="58"/>
      <c r="AH168" s="58"/>
    </row>
    <row r="169" spans="1:34">
      <c r="A169" s="825"/>
      <c r="C169" s="151"/>
      <c r="D169" s="148" t="s">
        <v>167</v>
      </c>
      <c r="E169" s="175">
        <f>IF('Cumulative Budget Request '!$L171='Member D'!$L$1,'Cumulative Budget Request '!E171,0)</f>
        <v>0</v>
      </c>
      <c r="F169" s="175">
        <f>IF('Cumulative Budget Request '!$L171='Member D'!$L$1,'Cumulative Budget Request '!F171,0)</f>
        <v>0</v>
      </c>
      <c r="G169" s="175">
        <f>IF('Cumulative Budget Request '!$L171='Member D'!$L$1,'Cumulative Budget Request '!G171,0)</f>
        <v>0</v>
      </c>
      <c r="H169" s="175">
        <f>IF('Cumulative Budget Request '!$L171='Member D'!$L$1,'Cumulative Budget Request '!H171,0)</f>
        <v>0</v>
      </c>
      <c r="I169" s="175">
        <f>IF('Cumulative Budget Request '!$L171='Member D'!$L$1,'Cumulative Budget Request '!I171,0)</f>
        <v>0</v>
      </c>
      <c r="J169" s="172">
        <f>SUM(E169:I169)</f>
        <v>0</v>
      </c>
      <c r="N169" s="168"/>
      <c r="O169" s="541" t="s">
        <v>119</v>
      </c>
      <c r="P169" s="540" t="s">
        <v>355</v>
      </c>
      <c r="Q169" s="224">
        <f>IF('Cumulative Budget Request '!$L169='Member D'!$L$1,'Cumulative Budget Request '!Q171,0)</f>
        <v>0</v>
      </c>
      <c r="R169" s="224">
        <f>IF('Cumulative Budget Request '!$L169='Member D'!$L$1,'Cumulative Budget Request '!R171,0)</f>
        <v>0</v>
      </c>
      <c r="S169" s="224">
        <f>IF('Cumulative Budget Request '!$L169='Member D'!$L$1,'Cumulative Budget Request '!S171,0)</f>
        <v>0</v>
      </c>
      <c r="T169" s="224">
        <f>IF('Cumulative Budget Request '!$L169='Member D'!$L$1,'Cumulative Budget Request '!T171,0)</f>
        <v>0</v>
      </c>
      <c r="U169" s="478">
        <f>IF('Cumulative Budget Request '!$L169='Member D'!$L$1,'Cumulative Budget Request '!U171,0)</f>
        <v>0</v>
      </c>
      <c r="V169" s="370"/>
      <c r="W169" s="370"/>
      <c r="X169" s="370"/>
      <c r="Y169" s="370"/>
      <c r="Z169" s="370"/>
      <c r="AD169" s="58"/>
      <c r="AE169" s="58"/>
      <c r="AF169" s="58"/>
      <c r="AG169" s="58"/>
      <c r="AH169" s="131"/>
    </row>
    <row r="170" spans="1:34">
      <c r="A170" s="842"/>
      <c r="D170" s="34" t="s">
        <v>30</v>
      </c>
      <c r="E170" s="175">
        <f>IF('Cumulative Budget Request '!$L172='Member D'!$L$1,'Cumulative Budget Request '!E172,0)</f>
        <v>0</v>
      </c>
      <c r="F170" s="175">
        <f>IF('Cumulative Budget Request '!$L172='Member D'!$L$1,'Cumulative Budget Request '!F172,0)</f>
        <v>0</v>
      </c>
      <c r="G170" s="175">
        <f>IF('Cumulative Budget Request '!$L172='Member D'!$L$1,'Cumulative Budget Request '!G172,0)</f>
        <v>0</v>
      </c>
      <c r="H170" s="175">
        <f>IF('Cumulative Budget Request '!$L172='Member D'!$L$1,'Cumulative Budget Request '!H172,0)</f>
        <v>0</v>
      </c>
      <c r="I170" s="175">
        <f>IF('Cumulative Budget Request '!$L172='Member D'!$L$1,'Cumulative Budget Request '!I172,0)</f>
        <v>0</v>
      </c>
      <c r="J170" s="172">
        <f>SUM(E170:I170)</f>
        <v>0</v>
      </c>
      <c r="N170" s="196"/>
      <c r="O170" s="542">
        <f>IF('Cumulative Budget Request '!$L169='Member D'!$L$1,'Cumulative Budget Request '!O172,0)</f>
        <v>0</v>
      </c>
      <c r="P170" s="540" t="s">
        <v>356</v>
      </c>
      <c r="Q170" s="224">
        <f>IF('Cumulative Budget Request '!$L169='Member D'!$L$1,'Cumulative Budget Request '!Q172,0)</f>
        <v>0</v>
      </c>
      <c r="R170" s="224">
        <f>IF('Cumulative Budget Request '!$L169='Member D'!$L$1,'Cumulative Budget Request '!R172,0)</f>
        <v>0</v>
      </c>
      <c r="S170" s="224">
        <f>IF('Cumulative Budget Request '!$L169='Member D'!$L$1,'Cumulative Budget Request '!S172,0)</f>
        <v>0</v>
      </c>
      <c r="T170" s="224">
        <f>IF('Cumulative Budget Request '!$L169='Member D'!$L$1,'Cumulative Budget Request '!T172,0)</f>
        <v>0</v>
      </c>
      <c r="U170" s="478">
        <f>IF('Cumulative Budget Request '!$L169='Member D'!$L$1,'Cumulative Budget Request '!U172,0)</f>
        <v>0</v>
      </c>
      <c r="V170" s="370"/>
      <c r="W170" s="370"/>
      <c r="X170" s="370"/>
      <c r="Y170" s="370"/>
      <c r="Z170" s="370"/>
      <c r="AA170" s="622"/>
      <c r="AB170" s="622"/>
      <c r="AC170" s="622"/>
      <c r="AD170" s="131"/>
      <c r="AE170" s="131"/>
      <c r="AF170" s="131"/>
      <c r="AG170" s="131"/>
    </row>
    <row r="171" spans="1:34">
      <c r="A171" s="842"/>
      <c r="C171" s="92"/>
      <c r="D171" s="46"/>
      <c r="E171" s="17"/>
      <c r="F171" s="17"/>
      <c r="G171" s="17"/>
      <c r="H171" s="17"/>
      <c r="I171" s="17"/>
      <c r="J171" s="26"/>
      <c r="N171" s="544"/>
      <c r="O171" s="545"/>
      <c r="P171" s="546"/>
      <c r="Q171" s="100"/>
      <c r="R171" s="100"/>
      <c r="S171" s="100"/>
      <c r="T171" s="100"/>
      <c r="U171" s="560"/>
      <c r="V171" s="369">
        <f>IFERROR((F177+F178)/F176,0)</f>
        <v>0</v>
      </c>
      <c r="W171" s="369">
        <f t="shared" ref="W171:Z171" si="58">IFERROR((G177+G178)/G176,0)</f>
        <v>0</v>
      </c>
      <c r="X171" s="369">
        <f t="shared" si="58"/>
        <v>0</v>
      </c>
      <c r="Y171" s="369">
        <f t="shared" si="58"/>
        <v>0</v>
      </c>
      <c r="Z171" s="369">
        <f t="shared" si="58"/>
        <v>0</v>
      </c>
    </row>
    <row r="172" spans="1:34">
      <c r="A172" s="851">
        <f>IF('Cumulative Budget Request '!L175='Member D'!$L$1,'Cumulative Budget Request '!A175,0)</f>
        <v>0</v>
      </c>
      <c r="C172" s="92"/>
      <c r="D172" s="34" t="s">
        <v>121</v>
      </c>
      <c r="E172" s="100">
        <f>IF('Cumulative Budget Request '!$L174='Member D'!$L$1,'Cumulative Budget Request '!E174,0)</f>
        <v>0</v>
      </c>
      <c r="F172" s="100">
        <f>IF('Cumulative Budget Request '!$L174='Member D'!$L$1,'Cumulative Budget Request '!F174,0)</f>
        <v>0</v>
      </c>
      <c r="G172" s="100">
        <f>IF('Cumulative Budget Request '!$L174='Member D'!$L$1,'Cumulative Budget Request '!G174,0)</f>
        <v>0</v>
      </c>
      <c r="H172" s="100">
        <f>IF('Cumulative Budget Request '!$L174='Member D'!$L$1,'Cumulative Budget Request '!H174,0)</f>
        <v>0</v>
      </c>
      <c r="I172" s="100">
        <f>IF('Cumulative Budget Request '!$L174='Member D'!$L$1,'Cumulative Budget Request '!I174,0)</f>
        <v>0</v>
      </c>
      <c r="J172" s="26"/>
      <c r="M172" s="3"/>
      <c r="N172" s="116"/>
      <c r="Q172" s="58"/>
      <c r="R172" s="96"/>
      <c r="S172" s="96"/>
      <c r="T172" s="58"/>
      <c r="U172" s="117"/>
      <c r="V172" s="370"/>
      <c r="W172" s="370"/>
      <c r="X172" s="370"/>
      <c r="Y172" s="370"/>
      <c r="Z172" s="370"/>
    </row>
    <row r="173" spans="1:34">
      <c r="A173" s="842"/>
      <c r="B173" s="15" t="str">
        <f>'Cumulative Budget Request '!B175</f>
        <v xml:space="preserve"> </v>
      </c>
      <c r="C173" s="92"/>
      <c r="D173" s="34" t="s">
        <v>172</v>
      </c>
      <c r="E173" s="22">
        <f>IF('Cumulative Budget Request '!$L175='Member D'!$L$1,'Cumulative Budget Request '!E175,0)</f>
        <v>0</v>
      </c>
      <c r="F173" s="22">
        <f>IF('Cumulative Budget Request '!$L175='Member D'!$L$1,'Cumulative Budget Request '!F175,0)</f>
        <v>0</v>
      </c>
      <c r="G173" s="22">
        <f>IF('Cumulative Budget Request '!$L175='Member D'!$L$1,'Cumulative Budget Request '!G175,0)</f>
        <v>0</v>
      </c>
      <c r="H173" s="22">
        <f>IF('Cumulative Budget Request '!$L175='Member D'!$L$1,'Cumulative Budget Request '!H175,0)</f>
        <v>0</v>
      </c>
      <c r="I173" s="22">
        <f>IF('Cumulative Budget Request '!$L175='Member D'!$L$1,'Cumulative Budget Request '!I175,0)</f>
        <v>0</v>
      </c>
      <c r="J173" s="26"/>
      <c r="M173" s="3"/>
      <c r="N173" s="548" t="s">
        <v>358</v>
      </c>
      <c r="O173" s="46"/>
      <c r="P173" s="540" t="s">
        <v>354</v>
      </c>
      <c r="Q173" s="224">
        <f>IF('Cumulative Budget Request '!$L174='Member D'!$L$1,'Cumulative Budget Request '!Q175,0)</f>
        <v>0</v>
      </c>
      <c r="R173" s="224">
        <f>IF('Cumulative Budget Request '!$L174='Member D'!$L$1,'Cumulative Budget Request '!R175,0)</f>
        <v>0</v>
      </c>
      <c r="S173" s="224">
        <f>IF('Cumulative Budget Request '!$L174='Member D'!$L$1,'Cumulative Budget Request '!S175,0)</f>
        <v>0</v>
      </c>
      <c r="T173" s="224">
        <f>IF('Cumulative Budget Request '!$L174='Member D'!$L$1,'Cumulative Budget Request '!T175,0)</f>
        <v>0</v>
      </c>
      <c r="U173" s="478">
        <f>IF('Cumulative Budget Request '!$L174='Member D'!$L$1,'Cumulative Budget Request '!U175,0)</f>
        <v>0</v>
      </c>
      <c r="V173" s="370"/>
      <c r="W173" s="370"/>
      <c r="X173" s="370"/>
      <c r="Y173" s="370"/>
      <c r="Z173" s="370"/>
    </row>
    <row r="174" spans="1:34">
      <c r="C174" s="151"/>
      <c r="D174" s="148" t="s">
        <v>167</v>
      </c>
      <c r="E174" s="175">
        <f>IF('Cumulative Budget Request '!$L176='Member D'!$L$1,'Cumulative Budget Request '!E176,0)</f>
        <v>0</v>
      </c>
      <c r="F174" s="175">
        <f>IF('Cumulative Budget Request '!$L176='Member D'!$L$1,'Cumulative Budget Request '!F176,0)</f>
        <v>0</v>
      </c>
      <c r="G174" s="175">
        <f>IF('Cumulative Budget Request '!$L176='Member D'!$L$1,'Cumulative Budget Request '!G176,0)</f>
        <v>0</v>
      </c>
      <c r="H174" s="175">
        <f>IF('Cumulative Budget Request '!$L176='Member D'!$L$1,'Cumulative Budget Request '!H176,0)</f>
        <v>0</v>
      </c>
      <c r="I174" s="175">
        <f>IF('Cumulative Budget Request '!$L176='Member D'!$L$1,'Cumulative Budget Request '!I176,0)</f>
        <v>0</v>
      </c>
      <c r="J174" s="172">
        <f>SUM(E174:I174)</f>
        <v>0</v>
      </c>
      <c r="M174" s="3"/>
      <c r="N174" s="168"/>
      <c r="O174" s="541" t="s">
        <v>119</v>
      </c>
      <c r="P174" s="540" t="s">
        <v>355</v>
      </c>
      <c r="Q174" s="224">
        <f>IF('Cumulative Budget Request '!$L174='Member D'!$L$1,'Cumulative Budget Request '!Q176,0)</f>
        <v>0</v>
      </c>
      <c r="R174" s="224">
        <f>IF('Cumulative Budget Request '!$L174='Member D'!$L$1,'Cumulative Budget Request '!R176,0)</f>
        <v>0</v>
      </c>
      <c r="S174" s="224">
        <f>IF('Cumulative Budget Request '!$L174='Member D'!$L$1,'Cumulative Budget Request '!S176,0)</f>
        <v>0</v>
      </c>
      <c r="T174" s="224">
        <f>IF('Cumulative Budget Request '!$L174='Member D'!$L$1,'Cumulative Budget Request '!T176,0)</f>
        <v>0</v>
      </c>
      <c r="U174" s="478">
        <f>IF('Cumulative Budget Request '!$L174='Member D'!$L$1,'Cumulative Budget Request '!U176,0)</f>
        <v>0</v>
      </c>
      <c r="V174" s="370"/>
      <c r="W174" s="370"/>
      <c r="X174" s="370"/>
      <c r="Y174" s="370"/>
      <c r="Z174" s="370"/>
    </row>
    <row r="175" spans="1:34">
      <c r="A175" s="10"/>
      <c r="D175" s="34" t="s">
        <v>30</v>
      </c>
      <c r="E175" s="175">
        <f>IF('Cumulative Budget Request '!$L177='Member D'!$L$1,'Cumulative Budget Request '!E177,0)</f>
        <v>0</v>
      </c>
      <c r="F175" s="175">
        <f>IF('Cumulative Budget Request '!$L177='Member D'!$L$1,'Cumulative Budget Request '!F177,0)</f>
        <v>0</v>
      </c>
      <c r="G175" s="175">
        <f>IF('Cumulative Budget Request '!$L177='Member D'!$L$1,'Cumulative Budget Request '!G177,0)</f>
        <v>0</v>
      </c>
      <c r="H175" s="175">
        <f>IF('Cumulative Budget Request '!$L177='Member D'!$L$1,'Cumulative Budget Request '!H177,0)</f>
        <v>0</v>
      </c>
      <c r="I175" s="175">
        <f>IF('Cumulative Budget Request '!$L177='Member D'!$L$1,'Cumulative Budget Request '!I177,0)</f>
        <v>0</v>
      </c>
      <c r="J175" s="172">
        <f>SUM(E175:I175)</f>
        <v>0</v>
      </c>
      <c r="M175" s="3"/>
      <c r="N175" s="196"/>
      <c r="O175" s="542">
        <f>IF('Cumulative Budget Request '!$L174='Member D'!$L$1,'Cumulative Budget Request '!O177,0)</f>
        <v>0</v>
      </c>
      <c r="P175" s="540" t="s">
        <v>356</v>
      </c>
      <c r="Q175" s="224">
        <f>IF('Cumulative Budget Request '!$L174='Member D'!$L$1,'Cumulative Budget Request '!Q177,0)</f>
        <v>0</v>
      </c>
      <c r="R175" s="224">
        <f>IF('Cumulative Budget Request '!$L174='Member D'!$L$1,'Cumulative Budget Request '!R177,0)</f>
        <v>0</v>
      </c>
      <c r="S175" s="224">
        <f>IF('Cumulative Budget Request '!$L174='Member D'!$L$1,'Cumulative Budget Request '!S177,0)</f>
        <v>0</v>
      </c>
      <c r="T175" s="224">
        <f>IF('Cumulative Budget Request '!$L174='Member D'!$L$1,'Cumulative Budget Request '!T177,0)</f>
        <v>0</v>
      </c>
      <c r="U175" s="478">
        <f>IF('Cumulative Budget Request '!$L174='Member D'!$L$1,'Cumulative Budget Request '!U177,0)</f>
        <v>0</v>
      </c>
    </row>
    <row r="176" spans="1:34" ht="13.8" thickBot="1">
      <c r="A176" s="10"/>
      <c r="D176" s="34"/>
      <c r="E176" s="175"/>
      <c r="F176" s="175"/>
      <c r="G176" s="175"/>
      <c r="H176" s="175"/>
      <c r="I176" s="175"/>
      <c r="J176" s="172"/>
      <c r="M176" s="3"/>
      <c r="N176" s="281"/>
      <c r="O176" s="283"/>
      <c r="P176" s="283"/>
      <c r="Q176" s="282"/>
      <c r="R176" s="284"/>
      <c r="S176" s="284"/>
      <c r="T176" s="197"/>
      <c r="U176" s="198"/>
    </row>
    <row r="177" spans="1:36">
      <c r="A177" s="10"/>
      <c r="C177" s="75"/>
      <c r="D177" s="75" t="s">
        <v>157</v>
      </c>
      <c r="E177" s="176">
        <f>SUMIF($D$161:$D$175,"*Wage",E161:E175)</f>
        <v>0</v>
      </c>
      <c r="F177" s="176">
        <f>SUMIF($D$161:$D$175,"*Wage",F161:F175)</f>
        <v>0</v>
      </c>
      <c r="G177" s="176">
        <f>SUMIF($D$161:$D$175,"*Wage",G161:G175)</f>
        <v>0</v>
      </c>
      <c r="H177" s="176">
        <f>SUMIF($D$161:$D$175,"*Wage",H161:H175)</f>
        <v>0</v>
      </c>
      <c r="I177" s="176">
        <f>SUMIF($D$161:$D$175,"*Wage",I161:I175)</f>
        <v>0</v>
      </c>
      <c r="J177" s="177">
        <f>SUM(E177:I177)</f>
        <v>0</v>
      </c>
      <c r="M177" s="3"/>
      <c r="N177" s="827"/>
      <c r="O177" s="827"/>
      <c r="P177" s="827"/>
      <c r="Q177" s="828"/>
      <c r="R177" s="829"/>
      <c r="S177" s="830"/>
      <c r="T177" s="561"/>
      <c r="U177" s="561"/>
    </row>
    <row r="178" spans="1:36">
      <c r="A178" s="10"/>
      <c r="C178" s="75"/>
      <c r="D178" s="75" t="s">
        <v>158</v>
      </c>
      <c r="E178" s="57">
        <f>SUMIF($D$161:$D$175,"*Fringe",E161:E175)</f>
        <v>0</v>
      </c>
      <c r="F178" s="57">
        <f>SUMIF($D$161:$D$175,"*Fringe",F161:F175)</f>
        <v>0</v>
      </c>
      <c r="G178" s="57">
        <f>SUMIF($D$161:$D$175,"*Fringe",G161:G175)</f>
        <v>0</v>
      </c>
      <c r="H178" s="57">
        <f>SUMIF($D$161:$D$175,"*Fringe",H161:H175)</f>
        <v>0</v>
      </c>
      <c r="I178" s="57">
        <f>SUMIF($D$161:$D$175,"*Fringe",I161:I175)</f>
        <v>0</v>
      </c>
      <c r="J178" s="172">
        <f>SUM(E178:I178)</f>
        <v>0</v>
      </c>
      <c r="M178" s="3"/>
      <c r="N178" s="831"/>
      <c r="O178" s="831"/>
      <c r="P178" s="831"/>
      <c r="Q178" s="831"/>
      <c r="R178" s="831"/>
      <c r="S178" s="832"/>
      <c r="AI178" s="120"/>
    </row>
    <row r="179" spans="1:36">
      <c r="A179" t="s">
        <v>7</v>
      </c>
      <c r="D179" s="4" t="s">
        <v>6</v>
      </c>
      <c r="E179" s="22"/>
      <c r="F179" s="22"/>
      <c r="G179" s="22"/>
      <c r="H179" s="22"/>
      <c r="I179" s="22"/>
      <c r="J179" s="76"/>
      <c r="M179" s="3"/>
      <c r="R179" s="3"/>
      <c r="AI179" s="119"/>
    </row>
    <row r="180" spans="1:36" ht="14.4">
      <c r="A180" s="48" t="s">
        <v>24</v>
      </c>
      <c r="B180" s="49"/>
      <c r="C180" s="49"/>
      <c r="D180" s="51"/>
      <c r="E180" s="178">
        <f>SUMIF($D$68:$D$178,"*Total Other Professional Salary",E68:E178)+SUMIF($D$68:$D$178,"*Total Post Doc Salary",E68:E178)+SUMIF($D$68:$D$178,"*Total Graduate Student Salary",E68:E178)+SUMIF($D$68:$D$178,"*Total Hourly Wages",E68:E178)</f>
        <v>0</v>
      </c>
      <c r="F180" s="178">
        <f>SUMIF($D$68:$D$178,"*Total Other Professional Salary",F68:F178)+SUMIF($D$68:$D$178,"*Total Post Doc Salary",F68:F178)+SUMIF($D$68:$D$178,"*Total Graduate Student Salary",F68:F178)+SUMIF($D$68:$D$178,"*Total Hourly Wages",F68:F178)</f>
        <v>0</v>
      </c>
      <c r="G180" s="178">
        <f>SUMIF($D$68:$D$178,"*Total Other Professional Salary",G68:G178)+SUMIF($D$68:$D$178,"*Total Post Doc Salary",G68:G178)+SUMIF($D$68:$D$178,"*Total Graduate Student Salary",G68:G178)+SUMIF($D$68:$D$178,"*Total Hourly Wages",G68:G178)</f>
        <v>0</v>
      </c>
      <c r="H180" s="178">
        <f>SUMIF($D$68:$D$178,"*Total Other Professional Salary",H68:H178)+SUMIF($D$68:$D$178,"*Total Post Doc Salary",H68:H178)+SUMIF($D$68:$D$178,"*Total Graduate Student Salary",H68:H178)+SUMIF($D$68:$D$178,"*Total Hourly Wages",H68:H178)</f>
        <v>0</v>
      </c>
      <c r="I180" s="178">
        <f>SUMIF($D$68:$D$178,"*Total Other Professional Salary",I68:I178)+SUMIF($D$68:$D$178,"*Total Post Doc Salary",I68:I178)+SUMIF($D$68:$D$178,"*Total Graduate Student Salary",I68:I178)+SUMIF($D$68:$D$178,"*Total Hourly Wages",I68:I178)</f>
        <v>0</v>
      </c>
      <c r="J180" s="179">
        <f>SUM(J177,J156,J115,J90)</f>
        <v>0</v>
      </c>
      <c r="M180" s="3"/>
      <c r="N180" s="86"/>
      <c r="O180" s="86"/>
      <c r="P180" s="86"/>
      <c r="Q180" s="3"/>
      <c r="AI180" s="119"/>
      <c r="AJ180" s="10"/>
    </row>
    <row r="181" spans="1:36" ht="15">
      <c r="A181" s="48" t="s">
        <v>25</v>
      </c>
      <c r="B181" s="49"/>
      <c r="C181" s="49"/>
      <c r="D181" s="51"/>
      <c r="E181" s="180">
        <f>SUMIF($D$68:$D$178,"*Total Other Professional Fringe",E68:E178)+SUMIF($D$68:$D$178,"*Total Post Doc Fringe",E68:E178)++SUMIF($D$68:$D$178,"*Total Graduate Student Fringe",E68:E178)+SUMIF($D$68:$D$178,"*Total Fringe Benefits",E68:E178)</f>
        <v>0</v>
      </c>
      <c r="F181" s="180">
        <f>SUMIF($D$68:$D$178,"*Total Other Professional Fringe",F68:F178)+SUMIF($D$68:$D$178,"*Total Post Doc Fringe",F68:F178)++SUMIF($D$68:$D$178,"*Total Graduate Student Fringe",F68:F178)+SUMIF($D$68:$D$178,"*Total Fringe Benefits",F68:F178)</f>
        <v>0</v>
      </c>
      <c r="G181" s="180">
        <f>SUMIF($D$68:$D$178,"*Total Other Professional Fringe",G68:G178)+SUMIF($D$68:$D$178,"*Total Post Doc Fringe",G68:G178)++SUMIF($D$68:$D$178,"*Total Graduate Student Fringe",G68:G178)+SUMIF($D$68:$D$178,"*Total Fringe Benefits",G68:G178)</f>
        <v>0</v>
      </c>
      <c r="H181" s="180">
        <f>SUMIF($D$68:$D$178,"*Total Other Professional Fringe",H68:H178)+SUMIF($D$68:$D$178,"*Total Post Doc Fringe",H68:H178)++SUMIF($D$68:$D$178,"*Total Graduate Student Fringe",H68:H178)+SUMIF($D$68:$D$178,"*Total Fringe Benefits",H68:H178)</f>
        <v>0</v>
      </c>
      <c r="I181" s="180">
        <f>SUMIF($D$68:$D$178,"*Total Other Professional Fringe",I68:I178)+SUMIF($D$68:$D$178,"*Total Post Doc Fringe",I68:I178)++SUMIF($D$68:$D$178,"*Total Graduate Student Fringe",I68:I178)+SUMIF($D$68:$D$178,"*Total Fringe Benefits",I68:I178)</f>
        <v>0</v>
      </c>
      <c r="J181" s="181">
        <f>SUM(J178,J157,J116,J91)</f>
        <v>0</v>
      </c>
      <c r="M181" s="3"/>
      <c r="N181" s="3"/>
      <c r="O181" s="3"/>
      <c r="P181" s="3"/>
      <c r="AJ181" s="10"/>
    </row>
    <row r="182" spans="1:36">
      <c r="A182" s="48" t="s">
        <v>26</v>
      </c>
      <c r="B182" s="49"/>
      <c r="C182" s="95"/>
      <c r="D182" s="95"/>
      <c r="E182" s="178">
        <f>SUM(E180:E181)</f>
        <v>0</v>
      </c>
      <c r="F182" s="178">
        <f>SUM(F180:F181)</f>
        <v>0</v>
      </c>
      <c r="G182" s="178">
        <f>SUM(G180:G181)</f>
        <v>0</v>
      </c>
      <c r="H182" s="178">
        <f>SUM(H180:H181)</f>
        <v>0</v>
      </c>
      <c r="I182" s="178">
        <f>SUM(I180:I181)</f>
        <v>0</v>
      </c>
      <c r="J182" s="179">
        <f>SUM(E182:I182)</f>
        <v>0</v>
      </c>
      <c r="M182" s="3"/>
      <c r="N182" s="3"/>
      <c r="O182" s="3"/>
      <c r="P182" s="3"/>
    </row>
    <row r="183" spans="1:36">
      <c r="A183" s="1"/>
      <c r="B183" s="10"/>
      <c r="D183" s="4"/>
      <c r="E183" s="17"/>
      <c r="F183" s="17"/>
      <c r="G183" s="17"/>
      <c r="H183" s="17"/>
      <c r="I183" s="17"/>
      <c r="J183" s="26"/>
      <c r="M183" s="3"/>
      <c r="N183" s="3"/>
      <c r="O183" s="3"/>
      <c r="P183" s="3"/>
    </row>
    <row r="184" spans="1:36" hidden="1">
      <c r="A184" s="1" t="s">
        <v>27</v>
      </c>
      <c r="D184" s="4"/>
      <c r="E184" s="182">
        <f>SUM(E62,E180)</f>
        <v>0</v>
      </c>
      <c r="F184" s="182">
        <f>SUM(F62,F180)</f>
        <v>0</v>
      </c>
      <c r="G184" s="182">
        <f>SUM(G62,G180)</f>
        <v>0</v>
      </c>
      <c r="H184" s="182">
        <f>SUM(H62,H180)</f>
        <v>0</v>
      </c>
      <c r="I184" s="182">
        <f>SUM(I62,I180)</f>
        <v>0</v>
      </c>
      <c r="J184" s="183">
        <f>SUM(E184:I184)</f>
        <v>0</v>
      </c>
      <c r="K184" s="3"/>
      <c r="L184" s="3"/>
      <c r="M184" s="3"/>
      <c r="N184" s="3"/>
      <c r="O184" s="3"/>
      <c r="P184" s="3"/>
      <c r="Q184" s="3"/>
    </row>
    <row r="185" spans="1:36">
      <c r="A185" s="1" t="s">
        <v>28</v>
      </c>
      <c r="D185" s="4"/>
      <c r="E185" s="182">
        <f>SUM(E63,E181)</f>
        <v>0</v>
      </c>
      <c r="F185" s="182">
        <f>SUM(F63,F181)</f>
        <v>0</v>
      </c>
      <c r="G185" s="182">
        <f>SUM(G63,G181)</f>
        <v>0</v>
      </c>
      <c r="H185" s="182">
        <f>SUM(H63,H181)</f>
        <v>0</v>
      </c>
      <c r="I185" s="182">
        <f>SUM(I63,I181)</f>
        <v>0</v>
      </c>
      <c r="J185" s="183">
        <f>SUM(E185:I185)</f>
        <v>0</v>
      </c>
      <c r="M185" s="3"/>
      <c r="N185" s="3"/>
      <c r="O185" s="3"/>
      <c r="P185" s="3"/>
      <c r="Q185" s="3"/>
    </row>
    <row r="186" spans="1:36">
      <c r="A186" s="129"/>
      <c r="B186" s="614" t="s">
        <v>161</v>
      </c>
      <c r="C186" s="614"/>
      <c r="D186" s="614"/>
      <c r="E186" s="173">
        <f>SUM(E184:E185)</f>
        <v>0</v>
      </c>
      <c r="F186" s="173">
        <f t="shared" ref="F186:I186" si="59">SUM(F184:F185)</f>
        <v>0</v>
      </c>
      <c r="G186" s="173">
        <f t="shared" si="59"/>
        <v>0</v>
      </c>
      <c r="H186" s="173">
        <f t="shared" si="59"/>
        <v>0</v>
      </c>
      <c r="I186" s="173">
        <f t="shared" si="59"/>
        <v>0</v>
      </c>
      <c r="J186" s="174">
        <f>SUM(E186:I186)</f>
        <v>0</v>
      </c>
      <c r="K186" s="3"/>
      <c r="L186" s="3"/>
      <c r="M186" s="3"/>
    </row>
    <row r="187" spans="1:36">
      <c r="A187" s="1"/>
      <c r="B187" s="10"/>
      <c r="G187" s="3"/>
      <c r="H187" s="3"/>
      <c r="I187" s="3"/>
      <c r="J187" s="47"/>
      <c r="K187" s="3"/>
      <c r="L187" s="3"/>
      <c r="M187" s="3"/>
      <c r="Q187" s="213"/>
      <c r="R187" s="213"/>
      <c r="S187" s="213"/>
      <c r="T187" s="5"/>
    </row>
    <row r="188" spans="1:36">
      <c r="A188" s="1" t="s">
        <v>0</v>
      </c>
      <c r="G188" s="3"/>
      <c r="H188" s="3"/>
      <c r="I188" s="3"/>
      <c r="J188" s="47"/>
      <c r="K188" s="3"/>
      <c r="L188" s="3"/>
      <c r="M188" s="3"/>
    </row>
    <row r="189" spans="1:36">
      <c r="A189" s="31" t="s">
        <v>48</v>
      </c>
      <c r="G189" s="3"/>
      <c r="H189" s="3"/>
      <c r="I189" s="3"/>
      <c r="J189" s="47"/>
      <c r="K189" s="3"/>
      <c r="L189" s="3"/>
      <c r="M189" s="3"/>
      <c r="N189" s="3"/>
      <c r="O189" s="3"/>
      <c r="P189" s="3"/>
    </row>
    <row r="190" spans="1:36">
      <c r="A190" s="842"/>
      <c r="B190" s="851">
        <f>IF('Cumulative Budget Request '!L193='Member D'!$L$1,'Cumulative Budget Request '!B192,0)</f>
        <v>0</v>
      </c>
      <c r="C190" s="842"/>
      <c r="D190" s="793"/>
      <c r="E190" s="175">
        <f>IF('Cumulative Budget Request '!$L192='Member D'!$L$1,'Cumulative Budget Request '!E192,0)</f>
        <v>0</v>
      </c>
      <c r="F190" s="175">
        <f>IF('Cumulative Budget Request '!$L192='Member D'!$L$1,'Cumulative Budget Request '!F192,0)</f>
        <v>0</v>
      </c>
      <c r="G190" s="175">
        <f>IF('Cumulative Budget Request '!$L192='Member D'!$L$1,'Cumulative Budget Request '!G192,0)</f>
        <v>0</v>
      </c>
      <c r="H190" s="175">
        <f>IF('Cumulative Budget Request '!$L192='Member D'!$L$1,'Cumulative Budget Request '!H192,0)</f>
        <v>0</v>
      </c>
      <c r="I190" s="175">
        <f>IF('Cumulative Budget Request '!$L192='Member D'!$L$1,'Cumulative Budget Request '!I192,0)</f>
        <v>0</v>
      </c>
      <c r="J190" s="172">
        <f>SUM(E190:I190)</f>
        <v>0</v>
      </c>
      <c r="K190" s="3"/>
      <c r="L190" s="3"/>
      <c r="M190" s="3"/>
      <c r="N190" s="3"/>
      <c r="O190" s="3"/>
      <c r="P190" s="3"/>
    </row>
    <row r="191" spans="1:36">
      <c r="A191" s="842"/>
      <c r="B191" s="851">
        <f>IF('Cumulative Budget Request '!L194='Member D'!$L$1,'Cumulative Budget Request '!B193,0)</f>
        <v>0</v>
      </c>
      <c r="C191" s="842"/>
      <c r="D191" s="793"/>
      <c r="E191" s="175">
        <f>IF('Cumulative Budget Request '!$L193='Member D'!$L$1,'Cumulative Budget Request '!E193,0)</f>
        <v>0</v>
      </c>
      <c r="F191" s="175">
        <f>IF('Cumulative Budget Request '!$L193='Member D'!$L$1,'Cumulative Budget Request '!F193,0)</f>
        <v>0</v>
      </c>
      <c r="G191" s="175">
        <f>IF('Cumulative Budget Request '!$L193='Member D'!$L$1,'Cumulative Budget Request '!G193,0)</f>
        <v>0</v>
      </c>
      <c r="H191" s="175">
        <f>IF('Cumulative Budget Request '!$L193='Member D'!$L$1,'Cumulative Budget Request '!H193,0)</f>
        <v>0</v>
      </c>
      <c r="I191" s="175">
        <f>IF('Cumulative Budget Request '!$L193='Member D'!$L$1,'Cumulative Budget Request '!I193,0)</f>
        <v>0</v>
      </c>
      <c r="J191" s="172">
        <f>SUM(E191:I191)</f>
        <v>0</v>
      </c>
      <c r="K191" s="3"/>
      <c r="L191" s="3"/>
      <c r="M191" s="3"/>
    </row>
    <row r="192" spans="1:36">
      <c r="A192" s="852" t="s">
        <v>57</v>
      </c>
      <c r="B192" s="852"/>
      <c r="C192" s="852"/>
      <c r="D192" s="852"/>
      <c r="E192" s="199">
        <f>SUM(E190:E191)</f>
        <v>0</v>
      </c>
      <c r="F192" s="199">
        <f t="shared" ref="F192:I192" si="60">SUM(F190:F191)</f>
        <v>0</v>
      </c>
      <c r="G192" s="199">
        <f t="shared" si="60"/>
        <v>0</v>
      </c>
      <c r="H192" s="199">
        <f t="shared" si="60"/>
        <v>0</v>
      </c>
      <c r="I192" s="199">
        <f t="shared" si="60"/>
        <v>0</v>
      </c>
      <c r="J192" s="200">
        <f>SUM(J190:J191)</f>
        <v>0</v>
      </c>
      <c r="K192" s="3"/>
      <c r="L192" s="3"/>
      <c r="M192" s="3"/>
    </row>
    <row r="193" spans="1:16" hidden="1">
      <c r="A193" s="842"/>
      <c r="B193" s="842"/>
      <c r="C193" s="842"/>
      <c r="D193" s="842"/>
      <c r="E193" s="4"/>
      <c r="F193" s="3"/>
      <c r="G193" s="3"/>
      <c r="H193" s="3"/>
      <c r="I193" s="3"/>
      <c r="J193" s="47"/>
      <c r="K193" s="3"/>
      <c r="L193" s="3"/>
      <c r="M193" s="3"/>
    </row>
    <row r="194" spans="1:16" hidden="1">
      <c r="A194" s="845" t="s">
        <v>120</v>
      </c>
      <c r="B194" s="853"/>
      <c r="C194" s="825"/>
      <c r="D194" s="854" t="s">
        <v>178</v>
      </c>
      <c r="E194" s="134">
        <f>IF('Cumulative Budget Request '!$L196='Member D'!$L$1,'Cumulative Budget Request '!E196,0)</f>
        <v>0</v>
      </c>
      <c r="F194" s="134">
        <f>IF('Cumulative Budget Request '!$L196='Member D'!$L$1,'Cumulative Budget Request '!F196,0)</f>
        <v>0</v>
      </c>
      <c r="G194" s="134">
        <f>IF('Cumulative Budget Request '!$L196='Member D'!$L$1,'Cumulative Budget Request '!G196,0)</f>
        <v>0</v>
      </c>
      <c r="H194" s="134">
        <f>IF('Cumulative Budget Request '!$L196='Member D'!$L$1,'Cumulative Budget Request '!H196,0)</f>
        <v>0</v>
      </c>
      <c r="I194" s="134">
        <f>IF('Cumulative Budget Request '!$L196='Member D'!$L$1,'Cumulative Budget Request '!I196,0)</f>
        <v>0</v>
      </c>
      <c r="J194" s="97"/>
      <c r="K194" s="3"/>
      <c r="L194" s="3"/>
      <c r="M194" s="3"/>
    </row>
    <row r="195" spans="1:16" hidden="1">
      <c r="A195" s="842"/>
      <c r="B195" s="842"/>
      <c r="C195" s="842"/>
      <c r="D195" s="854" t="s">
        <v>177</v>
      </c>
      <c r="E195" s="134">
        <f>IF('Cumulative Budget Request '!$L197='Member D'!$L$1,'Cumulative Budget Request '!E197,0)</f>
        <v>0</v>
      </c>
      <c r="F195" s="134">
        <f>IF('Cumulative Budget Request '!$L197='Member D'!$L$1,'Cumulative Budget Request '!F197,0)</f>
        <v>0</v>
      </c>
      <c r="G195" s="134">
        <f>IF('Cumulative Budget Request '!$L197='Member D'!$L$1,'Cumulative Budget Request '!G197,0)</f>
        <v>0</v>
      </c>
      <c r="H195" s="134">
        <f>IF('Cumulative Budget Request '!$L197='Member D'!$L$1,'Cumulative Budget Request '!H197,0)</f>
        <v>0</v>
      </c>
      <c r="I195" s="134">
        <f>IF('Cumulative Budget Request '!$L197='Member D'!$L$1,'Cumulative Budget Request '!I197,0)</f>
        <v>0</v>
      </c>
      <c r="J195" s="97"/>
      <c r="K195" s="3"/>
      <c r="L195" s="3"/>
      <c r="M195" s="3"/>
    </row>
    <row r="196" spans="1:16" hidden="1">
      <c r="A196" s="845" t="s">
        <v>162</v>
      </c>
      <c r="B196" s="853"/>
      <c r="C196" s="825"/>
      <c r="D196" s="854" t="s">
        <v>179</v>
      </c>
      <c r="E196" s="134">
        <f>IF('Cumulative Budget Request '!$L198='Member D'!$L$1,'Cumulative Budget Request '!E198,0)</f>
        <v>0</v>
      </c>
      <c r="F196" s="134">
        <f>IF('Cumulative Budget Request '!$L198='Member D'!$L$1,'Cumulative Budget Request '!F198,0)</f>
        <v>0</v>
      </c>
      <c r="G196" s="134">
        <f>IF('Cumulative Budget Request '!$L198='Member D'!$L$1,'Cumulative Budget Request '!G198,0)</f>
        <v>0</v>
      </c>
      <c r="H196" s="134">
        <f>IF('Cumulative Budget Request '!$L198='Member D'!$L$1,'Cumulative Budget Request '!H198,0)</f>
        <v>0</v>
      </c>
      <c r="I196" s="134">
        <f>IF('Cumulative Budget Request '!$L198='Member D'!$L$1,'Cumulative Budget Request '!I198,0)</f>
        <v>0</v>
      </c>
      <c r="J196" s="97"/>
      <c r="K196" s="3"/>
      <c r="L196" s="3"/>
      <c r="M196" s="3"/>
    </row>
    <row r="197" spans="1:16" hidden="1">
      <c r="A197" s="855">
        <f>IF('Cumulative Budget Request '!L200='Member D'!$L$1,'Cumulative Budget Request '!A200,0)</f>
        <v>0</v>
      </c>
      <c r="B197" s="842"/>
      <c r="C197" s="842"/>
      <c r="D197" s="854" t="s">
        <v>180</v>
      </c>
      <c r="E197" s="134">
        <f>IF('Cumulative Budget Request '!$L199='Member D'!$L$1,'Cumulative Budget Request '!E199,0)</f>
        <v>0</v>
      </c>
      <c r="F197" s="134">
        <f>IF('Cumulative Budget Request '!$L199='Member D'!$L$1,'Cumulative Budget Request '!F199,0)</f>
        <v>0</v>
      </c>
      <c r="G197" s="134">
        <f>IF('Cumulative Budget Request '!$L199='Member D'!$L$1,'Cumulative Budget Request '!G199,0)</f>
        <v>0</v>
      </c>
      <c r="H197" s="134">
        <f>IF('Cumulative Budget Request '!$L199='Member D'!$L$1,'Cumulative Budget Request '!H199,0)</f>
        <v>0</v>
      </c>
      <c r="I197" s="134">
        <f>IF('Cumulative Budget Request '!$L199='Member D'!$L$1,'Cumulative Budget Request '!I199,0)</f>
        <v>0</v>
      </c>
      <c r="J197" s="47"/>
      <c r="K197" s="3"/>
      <c r="L197" s="3"/>
      <c r="M197" s="3"/>
    </row>
    <row r="198" spans="1:16" hidden="1">
      <c r="A198" s="855"/>
      <c r="B198" s="856" t="s">
        <v>41</v>
      </c>
      <c r="C198" s="856" t="s">
        <v>42</v>
      </c>
      <c r="D198" s="857"/>
      <c r="E198" s="15"/>
      <c r="F198" s="15"/>
      <c r="G198" s="15"/>
      <c r="H198" s="15"/>
      <c r="I198" s="15"/>
      <c r="J198" s="47"/>
      <c r="K198" s="3"/>
      <c r="L198" s="3"/>
      <c r="M198" s="3"/>
    </row>
    <row r="199" spans="1:16" hidden="1">
      <c r="A199" s="858"/>
      <c r="B199" s="859" t="s">
        <v>43</v>
      </c>
      <c r="C199" s="860">
        <f>IF('Cumulative Budget Request '!$L201='Member D'!$L$1,'Cumulative Budget Request '!C201,0)</f>
        <v>0</v>
      </c>
      <c r="D199" s="857"/>
      <c r="E199" s="251">
        <f>IF('Cumulative Budget Request '!$L201='Member D'!$L$1,'Cumulative Budget Request '!E201,0)</f>
        <v>0</v>
      </c>
      <c r="F199" s="251">
        <f>IF('Cumulative Budget Request '!$L201='Member D'!$L$1,'Cumulative Budget Request '!F201,0)</f>
        <v>0</v>
      </c>
      <c r="G199" s="251">
        <f>IF('Cumulative Budget Request '!$L201='Member D'!$L$1,'Cumulative Budget Request '!G201,0)</f>
        <v>0</v>
      </c>
      <c r="H199" s="251">
        <f>IF('Cumulative Budget Request '!$L201='Member D'!$L$1,'Cumulative Budget Request '!H201,0)</f>
        <v>0</v>
      </c>
      <c r="I199" s="251">
        <f>IF('Cumulative Budget Request '!$L201='Member D'!$L$1,'Cumulative Budget Request '!I201,0)</f>
        <v>0</v>
      </c>
      <c r="J199" s="172">
        <f t="shared" ref="J199:J204" si="61">SUM(E199:I199)</f>
        <v>0</v>
      </c>
      <c r="K199" s="3"/>
      <c r="L199" s="3"/>
      <c r="M199" s="3"/>
    </row>
    <row r="200" spans="1:16" hidden="1">
      <c r="A200" s="858"/>
      <c r="B200" s="859" t="s">
        <v>44</v>
      </c>
      <c r="C200" s="860">
        <f>IF('Cumulative Budget Request '!$L202='Member D'!$L$1,'Cumulative Budget Request '!C202,0)</f>
        <v>0</v>
      </c>
      <c r="D200" s="857"/>
      <c r="E200" s="251">
        <f>IF('Cumulative Budget Request '!$L202='Member D'!$L$1,'Cumulative Budget Request '!E202,0)</f>
        <v>0</v>
      </c>
      <c r="F200" s="251">
        <f>IF('Cumulative Budget Request '!$L202='Member D'!$L$1,'Cumulative Budget Request '!F202,0)</f>
        <v>0</v>
      </c>
      <c r="G200" s="251">
        <f>IF('Cumulative Budget Request '!$L202='Member D'!$L$1,'Cumulative Budget Request '!G202,0)</f>
        <v>0</v>
      </c>
      <c r="H200" s="251">
        <f>IF('Cumulative Budget Request '!$L202='Member D'!$L$1,'Cumulative Budget Request '!H202,0)</f>
        <v>0</v>
      </c>
      <c r="I200" s="251">
        <f>IF('Cumulative Budget Request '!$L202='Member D'!$L$1,'Cumulative Budget Request '!I202,0)</f>
        <v>0</v>
      </c>
      <c r="J200" s="172">
        <f t="shared" si="61"/>
        <v>0</v>
      </c>
      <c r="K200" s="3"/>
      <c r="L200" s="3"/>
      <c r="M200" s="3"/>
    </row>
    <row r="201" spans="1:16" hidden="1">
      <c r="A201" s="858"/>
      <c r="B201" s="859" t="s">
        <v>175</v>
      </c>
      <c r="C201" s="860">
        <f>IF('Cumulative Budget Request '!$L203='Member D'!$L$1,'Cumulative Budget Request '!C203,0)</f>
        <v>0</v>
      </c>
      <c r="D201" s="857"/>
      <c r="E201" s="251">
        <f>IF('Cumulative Budget Request '!$L203='Member D'!$L$1,'Cumulative Budget Request '!E203,0)</f>
        <v>0</v>
      </c>
      <c r="F201" s="251">
        <f>IF('Cumulative Budget Request '!$L203='Member D'!$L$1,'Cumulative Budget Request '!F203,0)</f>
        <v>0</v>
      </c>
      <c r="G201" s="251">
        <f>IF('Cumulative Budget Request '!$L203='Member D'!$L$1,'Cumulative Budget Request '!G203,0)</f>
        <v>0</v>
      </c>
      <c r="H201" s="251">
        <f>IF('Cumulative Budget Request '!$L203='Member D'!$L$1,'Cumulative Budget Request '!H203,0)</f>
        <v>0</v>
      </c>
      <c r="I201" s="251">
        <f>IF('Cumulative Budget Request '!$L203='Member D'!$L$1,'Cumulative Budget Request '!I203,0)</f>
        <v>0</v>
      </c>
      <c r="J201" s="172">
        <f t="shared" si="61"/>
        <v>0</v>
      </c>
      <c r="K201" s="3"/>
      <c r="L201" s="3"/>
      <c r="M201" s="3"/>
    </row>
    <row r="202" spans="1:16" hidden="1">
      <c r="A202" s="858"/>
      <c r="B202" s="859" t="s">
        <v>45</v>
      </c>
      <c r="C202" s="860">
        <f>IF('Cumulative Budget Request '!$L204='Member D'!$L$1,'Cumulative Budget Request '!C204,0)</f>
        <v>0</v>
      </c>
      <c r="D202" s="857"/>
      <c r="E202" s="251">
        <f>IF('Cumulative Budget Request '!$L204='Member D'!$L$1,'Cumulative Budget Request '!E204,0)</f>
        <v>0</v>
      </c>
      <c r="F202" s="251">
        <f>IF('Cumulative Budget Request '!$L204='Member D'!$L$1,'Cumulative Budget Request '!F204,0)</f>
        <v>0</v>
      </c>
      <c r="G202" s="251">
        <f>IF('Cumulative Budget Request '!$L204='Member D'!$L$1,'Cumulative Budget Request '!G204,0)</f>
        <v>0</v>
      </c>
      <c r="H202" s="251">
        <f>IF('Cumulative Budget Request '!$L204='Member D'!$L$1,'Cumulative Budget Request '!H204,0)</f>
        <v>0</v>
      </c>
      <c r="I202" s="251">
        <f>IF('Cumulative Budget Request '!$L204='Member D'!$L$1,'Cumulative Budget Request '!I204,0)</f>
        <v>0</v>
      </c>
      <c r="J202" s="172">
        <f t="shared" si="61"/>
        <v>0</v>
      </c>
      <c r="K202" s="3"/>
      <c r="L202" s="3"/>
      <c r="M202" s="9"/>
    </row>
    <row r="203" spans="1:16" hidden="1">
      <c r="A203" s="858"/>
      <c r="B203" s="859" t="s">
        <v>46</v>
      </c>
      <c r="C203" s="860">
        <f>IF('Cumulative Budget Request '!$L205='Member D'!$L$1,'Cumulative Budget Request '!C205,0)</f>
        <v>0</v>
      </c>
      <c r="D203" s="857"/>
      <c r="E203" s="251">
        <f>IF('Cumulative Budget Request '!$L205='Member D'!$L$1,'Cumulative Budget Request '!E205,0)</f>
        <v>0</v>
      </c>
      <c r="F203" s="251">
        <f>IF('Cumulative Budget Request '!$L205='Member D'!$L$1,'Cumulative Budget Request '!F205,0)</f>
        <v>0</v>
      </c>
      <c r="G203" s="251">
        <f>IF('Cumulative Budget Request '!$L205='Member D'!$L$1,'Cumulative Budget Request '!G205,0)</f>
        <v>0</v>
      </c>
      <c r="H203" s="251">
        <f>IF('Cumulative Budget Request '!$L205='Member D'!$L$1,'Cumulative Budget Request '!H205,0)</f>
        <v>0</v>
      </c>
      <c r="I203" s="251">
        <f>IF('Cumulative Budget Request '!$L205='Member D'!$L$1,'Cumulative Budget Request '!I205,0)</f>
        <v>0</v>
      </c>
      <c r="J203" s="172">
        <f t="shared" si="61"/>
        <v>0</v>
      </c>
      <c r="K203" s="3"/>
      <c r="L203" s="3"/>
      <c r="M203" s="3"/>
      <c r="N203" s="3"/>
      <c r="O203" s="3"/>
      <c r="P203" s="3"/>
    </row>
    <row r="204" spans="1:16" hidden="1">
      <c r="A204" s="858"/>
      <c r="B204" s="859" t="s">
        <v>47</v>
      </c>
      <c r="C204" s="860">
        <f>IF('Cumulative Budget Request '!$L206='Member D'!$L$1,'Cumulative Budget Request '!C206,0)</f>
        <v>0</v>
      </c>
      <c r="D204" s="857"/>
      <c r="E204" s="251">
        <f>IF('Cumulative Budget Request '!$L206='Member D'!$L$1,'Cumulative Budget Request '!E206,0)</f>
        <v>0</v>
      </c>
      <c r="F204" s="251">
        <f>IF('Cumulative Budget Request '!$L206='Member D'!$L$1,'Cumulative Budget Request '!F206,0)</f>
        <v>0</v>
      </c>
      <c r="G204" s="251">
        <f>IF('Cumulative Budget Request '!$L206='Member D'!$L$1,'Cumulative Budget Request '!G206,0)</f>
        <v>0</v>
      </c>
      <c r="H204" s="251">
        <f>IF('Cumulative Budget Request '!$L206='Member D'!$L$1,'Cumulative Budget Request '!H206,0)</f>
        <v>0</v>
      </c>
      <c r="I204" s="251">
        <f>IF('Cumulative Budget Request '!$L206='Member D'!$L$1,'Cumulative Budget Request '!I206,0)</f>
        <v>0</v>
      </c>
      <c r="J204" s="172">
        <f t="shared" si="61"/>
        <v>0</v>
      </c>
      <c r="K204" s="3"/>
      <c r="L204" s="3"/>
      <c r="M204" s="3"/>
    </row>
    <row r="205" spans="1:16" hidden="1">
      <c r="A205" s="852" t="s">
        <v>57</v>
      </c>
      <c r="B205" s="852"/>
      <c r="C205" s="852"/>
      <c r="D205" s="852"/>
      <c r="E205" s="199">
        <f>SUM(E199:E204)</f>
        <v>0</v>
      </c>
      <c r="F205" s="199">
        <f t="shared" ref="F205:J205" si="62">SUM(F199:F204)</f>
        <v>0</v>
      </c>
      <c r="G205" s="199">
        <f t="shared" si="62"/>
        <v>0</v>
      </c>
      <c r="H205" s="199">
        <f t="shared" si="62"/>
        <v>0</v>
      </c>
      <c r="I205" s="199">
        <f t="shared" si="62"/>
        <v>0</v>
      </c>
      <c r="J205" s="200">
        <f t="shared" si="62"/>
        <v>0</v>
      </c>
      <c r="K205" s="3"/>
      <c r="L205" s="3"/>
      <c r="M205" s="3"/>
    </row>
    <row r="206" spans="1:16" hidden="1">
      <c r="A206" s="842"/>
      <c r="B206" s="842"/>
      <c r="C206" s="842"/>
      <c r="D206" s="842"/>
      <c r="E206" s="4"/>
      <c r="F206" s="3"/>
      <c r="G206" s="3"/>
      <c r="H206" s="3"/>
      <c r="I206" s="3"/>
      <c r="J206" s="47"/>
      <c r="K206" s="3"/>
      <c r="L206" s="3"/>
      <c r="M206" s="3"/>
    </row>
    <row r="207" spans="1:16" hidden="1">
      <c r="A207" s="845" t="s">
        <v>120</v>
      </c>
      <c r="B207" s="853"/>
      <c r="C207" s="825"/>
      <c r="D207" s="854" t="s">
        <v>178</v>
      </c>
      <c r="E207" s="134">
        <f>IF('Cumulative Budget Request '!$L209='Member D'!$L$1,'Cumulative Budget Request '!E209,0)</f>
        <v>0</v>
      </c>
      <c r="F207" s="134">
        <f>IF('Cumulative Budget Request '!$L209='Member D'!$L$1,'Cumulative Budget Request '!F209,0)</f>
        <v>0</v>
      </c>
      <c r="G207" s="134">
        <f>IF('Cumulative Budget Request '!$L209='Member D'!$L$1,'Cumulative Budget Request '!G209,0)</f>
        <v>0</v>
      </c>
      <c r="H207" s="134">
        <f>IF('Cumulative Budget Request '!$L209='Member D'!$L$1,'Cumulative Budget Request '!H209,0)</f>
        <v>0</v>
      </c>
      <c r="I207" s="134">
        <f>IF('Cumulative Budget Request '!$L209='Member D'!$L$1,'Cumulative Budget Request '!I209,0)</f>
        <v>0</v>
      </c>
      <c r="J207" s="97"/>
      <c r="K207" s="3"/>
      <c r="L207" s="3"/>
      <c r="M207" s="3"/>
    </row>
    <row r="208" spans="1:16" hidden="1">
      <c r="A208" s="842"/>
      <c r="B208" s="842"/>
      <c r="C208" s="842"/>
      <c r="D208" s="854" t="s">
        <v>177</v>
      </c>
      <c r="E208" s="134">
        <f>IF('Cumulative Budget Request '!$L210='Member D'!$L$1,'Cumulative Budget Request '!E210,0)</f>
        <v>0</v>
      </c>
      <c r="F208" s="134">
        <f>IF('Cumulative Budget Request '!$L210='Member D'!$L$1,'Cumulative Budget Request '!F210,0)</f>
        <v>0</v>
      </c>
      <c r="G208" s="134">
        <f>IF('Cumulative Budget Request '!$L210='Member D'!$L$1,'Cumulative Budget Request '!G210,0)</f>
        <v>0</v>
      </c>
      <c r="H208" s="134">
        <f>IF('Cumulative Budget Request '!$L210='Member D'!$L$1,'Cumulative Budget Request '!H210,0)</f>
        <v>0</v>
      </c>
      <c r="I208" s="134">
        <f>IF('Cumulative Budget Request '!$L210='Member D'!$L$1,'Cumulative Budget Request '!I210,0)</f>
        <v>0</v>
      </c>
      <c r="J208" s="97"/>
      <c r="K208" s="3"/>
      <c r="L208" s="3"/>
      <c r="M208" s="3"/>
    </row>
    <row r="209" spans="1:17" hidden="1">
      <c r="A209" s="845" t="s">
        <v>162</v>
      </c>
      <c r="B209" s="853"/>
      <c r="C209" s="825"/>
      <c r="D209" s="854" t="s">
        <v>179</v>
      </c>
      <c r="E209" s="134">
        <f>IF('Cumulative Budget Request '!$L211='Member D'!$L$1,'Cumulative Budget Request '!E211,0)</f>
        <v>0</v>
      </c>
      <c r="F209" s="134">
        <f>IF('Cumulative Budget Request '!$L211='Member D'!$L$1,'Cumulative Budget Request '!F211,0)</f>
        <v>0</v>
      </c>
      <c r="G209" s="134">
        <f>IF('Cumulative Budget Request '!$L211='Member D'!$L$1,'Cumulative Budget Request '!G211,0)</f>
        <v>0</v>
      </c>
      <c r="H209" s="134">
        <f>IF('Cumulative Budget Request '!$L211='Member D'!$L$1,'Cumulative Budget Request '!H211,0)</f>
        <v>0</v>
      </c>
      <c r="I209" s="134">
        <f>IF('Cumulative Budget Request '!$L211='Member D'!$L$1,'Cumulative Budget Request '!I211,0)</f>
        <v>0</v>
      </c>
      <c r="J209" s="97"/>
      <c r="K209" s="3"/>
      <c r="L209" s="3"/>
      <c r="M209" s="3"/>
    </row>
    <row r="210" spans="1:17" hidden="1">
      <c r="A210" s="855">
        <f>IF('Cumulative Budget Request '!L213='Member D'!$L$1,'Cumulative Budget Request '!A213,0)</f>
        <v>0</v>
      </c>
      <c r="B210" s="842"/>
      <c r="C210" s="842"/>
      <c r="D210" s="854" t="s">
        <v>180</v>
      </c>
      <c r="E210" s="134">
        <f>IF('Cumulative Budget Request '!$L212='Member D'!$L$1,'Cumulative Budget Request '!E212,0)</f>
        <v>0</v>
      </c>
      <c r="F210" s="134">
        <f>IF('Cumulative Budget Request '!$L212='Member D'!$L$1,'Cumulative Budget Request '!F212,0)</f>
        <v>0</v>
      </c>
      <c r="G210" s="134">
        <f>IF('Cumulative Budget Request '!$L212='Member D'!$L$1,'Cumulative Budget Request '!G212,0)</f>
        <v>0</v>
      </c>
      <c r="H210" s="134">
        <f>IF('Cumulative Budget Request '!$L212='Member D'!$L$1,'Cumulative Budget Request '!H212,0)</f>
        <v>0</v>
      </c>
      <c r="I210" s="134">
        <f>IF('Cumulative Budget Request '!$L212='Member D'!$L$1,'Cumulative Budget Request '!I212,0)</f>
        <v>0</v>
      </c>
      <c r="J210" s="47"/>
      <c r="K210" s="3"/>
      <c r="L210" s="3"/>
      <c r="M210" s="3"/>
    </row>
    <row r="211" spans="1:17" hidden="1">
      <c r="A211" s="855"/>
      <c r="B211" s="856" t="s">
        <v>41</v>
      </c>
      <c r="C211" s="856" t="s">
        <v>42</v>
      </c>
      <c r="D211" s="857"/>
      <c r="E211" s="3"/>
      <c r="F211" s="3"/>
      <c r="G211" s="240"/>
      <c r="H211" s="240"/>
      <c r="I211" s="240"/>
      <c r="J211" s="47"/>
      <c r="K211" s="3"/>
      <c r="L211" s="3"/>
      <c r="M211" s="3"/>
    </row>
    <row r="212" spans="1:17" hidden="1">
      <c r="A212" s="858"/>
      <c r="B212" s="859" t="s">
        <v>43</v>
      </c>
      <c r="C212" s="860">
        <f>IF('Cumulative Budget Request '!$L214='Member D'!$L$1,'Cumulative Budget Request '!C214,0)</f>
        <v>0</v>
      </c>
      <c r="D212" s="857"/>
      <c r="E212" s="251">
        <f>IF('Cumulative Budget Request '!$L214='Member D'!$L$1,'Cumulative Budget Request '!E214,0)</f>
        <v>0</v>
      </c>
      <c r="F212" s="251">
        <f>IF('Cumulative Budget Request '!$L214='Member D'!$L$1,'Cumulative Budget Request '!F214,0)</f>
        <v>0</v>
      </c>
      <c r="G212" s="251">
        <f>IF('Cumulative Budget Request '!$L214='Member D'!$L$1,'Cumulative Budget Request '!G214,0)</f>
        <v>0</v>
      </c>
      <c r="H212" s="251">
        <f>IF('Cumulative Budget Request '!$L214='Member D'!$L$1,'Cumulative Budget Request '!H214,0)</f>
        <v>0</v>
      </c>
      <c r="I212" s="251">
        <f>IF('Cumulative Budget Request '!$L214='Member D'!$L$1,'Cumulative Budget Request '!I214,0)</f>
        <v>0</v>
      </c>
      <c r="J212" s="172">
        <f t="shared" ref="J212:J217" si="63">SUM(E212:I212)</f>
        <v>0</v>
      </c>
      <c r="K212" s="3"/>
      <c r="L212" s="3"/>
      <c r="M212" s="3"/>
    </row>
    <row r="213" spans="1:17" hidden="1">
      <c r="A213" s="858"/>
      <c r="B213" s="859" t="s">
        <v>44</v>
      </c>
      <c r="C213" s="860">
        <f>IF('Cumulative Budget Request '!$L215='Member D'!$L$1,'Cumulative Budget Request '!C215,0)</f>
        <v>0</v>
      </c>
      <c r="D213" s="857"/>
      <c r="E213" s="251">
        <f>IF('Cumulative Budget Request '!$L215='Member D'!$L$1,'Cumulative Budget Request '!E215,0)</f>
        <v>0</v>
      </c>
      <c r="F213" s="251">
        <f>IF('Cumulative Budget Request '!$L215='Member D'!$L$1,'Cumulative Budget Request '!F215,0)</f>
        <v>0</v>
      </c>
      <c r="G213" s="251">
        <f>IF('Cumulative Budget Request '!$L215='Member D'!$L$1,'Cumulative Budget Request '!G215,0)</f>
        <v>0</v>
      </c>
      <c r="H213" s="251">
        <f>IF('Cumulative Budget Request '!$L215='Member D'!$L$1,'Cumulative Budget Request '!H215,0)</f>
        <v>0</v>
      </c>
      <c r="I213" s="251">
        <f>IF('Cumulative Budget Request '!$L215='Member D'!$L$1,'Cumulative Budget Request '!I215,0)</f>
        <v>0</v>
      </c>
      <c r="J213" s="172">
        <f t="shared" si="63"/>
        <v>0</v>
      </c>
      <c r="K213" s="3"/>
      <c r="L213" s="3"/>
      <c r="M213" s="3"/>
    </row>
    <row r="214" spans="1:17" hidden="1">
      <c r="A214" s="858"/>
      <c r="B214" s="859" t="s">
        <v>175</v>
      </c>
      <c r="C214" s="860">
        <f>IF('Cumulative Budget Request '!$L216='Member D'!$L$1,'Cumulative Budget Request '!C216,0)</f>
        <v>0</v>
      </c>
      <c r="D214" s="857"/>
      <c r="E214" s="251">
        <f>IF('Cumulative Budget Request '!$L216='Member D'!$L$1,'Cumulative Budget Request '!E216,0)</f>
        <v>0</v>
      </c>
      <c r="F214" s="251">
        <f>IF('Cumulative Budget Request '!$L216='Member D'!$L$1,'Cumulative Budget Request '!F216,0)</f>
        <v>0</v>
      </c>
      <c r="G214" s="251">
        <f>IF('Cumulative Budget Request '!$L216='Member D'!$L$1,'Cumulative Budget Request '!G216,0)</f>
        <v>0</v>
      </c>
      <c r="H214" s="251">
        <f>IF('Cumulative Budget Request '!$L216='Member D'!$L$1,'Cumulative Budget Request '!H216,0)</f>
        <v>0</v>
      </c>
      <c r="I214" s="251">
        <f>IF('Cumulative Budget Request '!$L216='Member D'!$L$1,'Cumulative Budget Request '!I216,0)</f>
        <v>0</v>
      </c>
      <c r="J214" s="172">
        <f t="shared" si="63"/>
        <v>0</v>
      </c>
      <c r="K214" s="3"/>
      <c r="L214" s="3"/>
      <c r="M214" s="3"/>
    </row>
    <row r="215" spans="1:17" hidden="1">
      <c r="A215" s="858"/>
      <c r="B215" s="859" t="s">
        <v>45</v>
      </c>
      <c r="C215" s="860">
        <f>IF('Cumulative Budget Request '!$L217='Member D'!$L$1,'Cumulative Budget Request '!C217,0)</f>
        <v>0</v>
      </c>
      <c r="D215" s="857"/>
      <c r="E215" s="251">
        <f>IF('Cumulative Budget Request '!$L217='Member D'!$L$1,'Cumulative Budget Request '!E217,0)</f>
        <v>0</v>
      </c>
      <c r="F215" s="251">
        <f>IF('Cumulative Budget Request '!$L217='Member D'!$L$1,'Cumulative Budget Request '!F217,0)</f>
        <v>0</v>
      </c>
      <c r="G215" s="251">
        <f>IF('Cumulative Budget Request '!$L217='Member D'!$L$1,'Cumulative Budget Request '!G217,0)</f>
        <v>0</v>
      </c>
      <c r="H215" s="251">
        <f>IF('Cumulative Budget Request '!$L217='Member D'!$L$1,'Cumulative Budget Request '!H217,0)</f>
        <v>0</v>
      </c>
      <c r="I215" s="251">
        <f>IF('Cumulative Budget Request '!$L217='Member D'!$L$1,'Cumulative Budget Request '!I217,0)</f>
        <v>0</v>
      </c>
      <c r="J215" s="172">
        <f t="shared" si="63"/>
        <v>0</v>
      </c>
      <c r="K215" s="3"/>
      <c r="L215" s="3"/>
      <c r="M215" s="9"/>
    </row>
    <row r="216" spans="1:17" hidden="1">
      <c r="A216" s="858"/>
      <c r="B216" s="859" t="s">
        <v>46</v>
      </c>
      <c r="C216" s="860">
        <f>IF('Cumulative Budget Request '!$L218='Member D'!$L$1,'Cumulative Budget Request '!C218,0)</f>
        <v>0</v>
      </c>
      <c r="D216" s="857"/>
      <c r="E216" s="251">
        <f>IF('Cumulative Budget Request '!$L218='Member D'!$L$1,'Cumulative Budget Request '!E218,0)</f>
        <v>0</v>
      </c>
      <c r="F216" s="251">
        <f>IF('Cumulative Budget Request '!$L218='Member D'!$L$1,'Cumulative Budget Request '!F218,0)</f>
        <v>0</v>
      </c>
      <c r="G216" s="251">
        <f>IF('Cumulative Budget Request '!$L218='Member D'!$L$1,'Cumulative Budget Request '!G218,0)</f>
        <v>0</v>
      </c>
      <c r="H216" s="251">
        <f>IF('Cumulative Budget Request '!$L218='Member D'!$L$1,'Cumulative Budget Request '!H218,0)</f>
        <v>0</v>
      </c>
      <c r="I216" s="251">
        <f>IF('Cumulative Budget Request '!$L218='Member D'!$L$1,'Cumulative Budget Request '!I218,0)</f>
        <v>0</v>
      </c>
      <c r="J216" s="172">
        <f t="shared" si="63"/>
        <v>0</v>
      </c>
      <c r="K216" s="3"/>
      <c r="L216" s="3"/>
      <c r="M216" s="3"/>
      <c r="N216" s="3"/>
      <c r="O216" s="3"/>
      <c r="P216" s="3"/>
      <c r="Q216" s="3"/>
    </row>
    <row r="217" spans="1:17" hidden="1">
      <c r="A217" s="858"/>
      <c r="B217" s="859" t="s">
        <v>47</v>
      </c>
      <c r="C217" s="860">
        <f>IF('Cumulative Budget Request '!$L219='Member D'!$L$1,'Cumulative Budget Request '!C219,0)</f>
        <v>0</v>
      </c>
      <c r="D217" s="857"/>
      <c r="E217" s="251">
        <f>IF('Cumulative Budget Request '!$L219='Member D'!$L$1,'Cumulative Budget Request '!E219,0)</f>
        <v>0</v>
      </c>
      <c r="F217" s="251">
        <f>IF('Cumulative Budget Request '!$L219='Member D'!$L$1,'Cumulative Budget Request '!F219,0)</f>
        <v>0</v>
      </c>
      <c r="G217" s="251">
        <f>IF('Cumulative Budget Request '!$L219='Member D'!$L$1,'Cumulative Budget Request '!G219,0)</f>
        <v>0</v>
      </c>
      <c r="H217" s="251">
        <f>IF('Cumulative Budget Request '!$L219='Member D'!$L$1,'Cumulative Budget Request '!H219,0)</f>
        <v>0</v>
      </c>
      <c r="I217" s="251">
        <f>IF('Cumulative Budget Request '!$L219='Member D'!$L$1,'Cumulative Budget Request '!I219,0)</f>
        <v>0</v>
      </c>
      <c r="J217" s="172">
        <f t="shared" si="63"/>
        <v>0</v>
      </c>
      <c r="K217" s="30"/>
      <c r="L217" s="30"/>
      <c r="M217" s="3"/>
      <c r="N217" s="3"/>
      <c r="O217" s="3"/>
      <c r="P217" s="3"/>
      <c r="Q217" s="3"/>
    </row>
    <row r="218" spans="1:17" hidden="1">
      <c r="A218" s="852" t="s">
        <v>57</v>
      </c>
      <c r="B218" s="852"/>
      <c r="C218" s="852"/>
      <c r="D218" s="852"/>
      <c r="E218" s="199">
        <f>SUM(E212:E217)</f>
        <v>0</v>
      </c>
      <c r="F218" s="199">
        <f t="shared" ref="F218:J218" si="64">SUM(F212:F217)</f>
        <v>0</v>
      </c>
      <c r="G218" s="199">
        <f t="shared" si="64"/>
        <v>0</v>
      </c>
      <c r="H218" s="199">
        <f t="shared" si="64"/>
        <v>0</v>
      </c>
      <c r="I218" s="199">
        <f t="shared" si="64"/>
        <v>0</v>
      </c>
      <c r="J218" s="200">
        <f t="shared" si="64"/>
        <v>0</v>
      </c>
      <c r="K218" s="3"/>
      <c r="L218" s="3"/>
      <c r="M218" s="3"/>
    </row>
    <row r="219" spans="1:17">
      <c r="A219" s="861"/>
      <c r="B219" s="862" t="s">
        <v>51</v>
      </c>
      <c r="C219" s="862"/>
      <c r="D219" s="862"/>
      <c r="E219" s="203">
        <f ca="1">SUMIF($A$190:$D$218,"*Total Trip", E190:E218)</f>
        <v>0</v>
      </c>
      <c r="F219" s="203">
        <f t="shared" ref="F219:I219" ca="1" si="65">SUMIF($A$190:$D$218,"*Total Trip", F190:F218)</f>
        <v>0</v>
      </c>
      <c r="G219" s="203">
        <f t="shared" ca="1" si="65"/>
        <v>0</v>
      </c>
      <c r="H219" s="203">
        <f t="shared" ca="1" si="65"/>
        <v>0</v>
      </c>
      <c r="I219" s="203">
        <f t="shared" ca="1" si="65"/>
        <v>0</v>
      </c>
      <c r="J219" s="204">
        <f ca="1">SUM(E219:I219)</f>
        <v>0</v>
      </c>
      <c r="K219" s="3"/>
      <c r="L219" s="3"/>
      <c r="M219" s="3"/>
    </row>
    <row r="220" spans="1:17" hidden="1">
      <c r="A220" s="863"/>
      <c r="B220" s="864"/>
      <c r="C220" s="864"/>
      <c r="D220" s="864"/>
      <c r="E220" s="29"/>
      <c r="F220" s="29"/>
      <c r="G220" s="30"/>
      <c r="H220" s="30"/>
      <c r="I220" s="30"/>
      <c r="J220" s="99"/>
      <c r="K220" s="3"/>
      <c r="L220" s="3"/>
      <c r="M220" s="3"/>
    </row>
    <row r="221" spans="1:17" hidden="1">
      <c r="A221" s="865" t="s">
        <v>52</v>
      </c>
      <c r="B221" s="842"/>
      <c r="C221" s="842"/>
      <c r="D221" s="842"/>
      <c r="G221" s="3"/>
      <c r="H221" s="3"/>
      <c r="I221" s="3"/>
      <c r="J221" s="47"/>
      <c r="K221" s="3"/>
      <c r="L221" s="3"/>
      <c r="M221" s="3"/>
      <c r="N221" s="3"/>
      <c r="O221" s="3"/>
      <c r="P221" s="3"/>
    </row>
    <row r="222" spans="1:17" hidden="1">
      <c r="A222" s="842"/>
      <c r="B222" s="851">
        <f>IF('Cumulative Budget Request '!L225='Member D'!$L$1,'Cumulative Budget Request '!B224,0)</f>
        <v>0</v>
      </c>
      <c r="C222" s="842"/>
      <c r="D222" s="793"/>
      <c r="E222" s="175">
        <f>IF('Cumulative Budget Request '!$L224='Member D'!$L$1,'Cumulative Budget Request '!E224,0)</f>
        <v>0</v>
      </c>
      <c r="F222" s="175">
        <f>IF('Cumulative Budget Request '!$L224='Member D'!$L$1,'Cumulative Budget Request '!F224,0)</f>
        <v>0</v>
      </c>
      <c r="G222" s="175">
        <f>IF('Cumulative Budget Request '!$L224='Member D'!$L$1,'Cumulative Budget Request '!G224,0)</f>
        <v>0</v>
      </c>
      <c r="H222" s="175">
        <f>IF('Cumulative Budget Request '!$L224='Member D'!$L$1,'Cumulative Budget Request '!H224,0)</f>
        <v>0</v>
      </c>
      <c r="I222" s="175">
        <f>IF('Cumulative Budget Request '!$L224='Member D'!$L$1,'Cumulative Budget Request '!I224,0)</f>
        <v>0</v>
      </c>
      <c r="J222" s="94">
        <f>SUM(E222:I222)</f>
        <v>0</v>
      </c>
      <c r="K222" s="3"/>
      <c r="L222" s="3"/>
      <c r="M222" s="3"/>
      <c r="N222" s="3"/>
      <c r="O222" s="3"/>
      <c r="P222" s="3"/>
    </row>
    <row r="223" spans="1:17" hidden="1">
      <c r="A223" s="842"/>
      <c r="B223" s="851">
        <f>IF('Cumulative Budget Request '!L226='Member D'!$L$1,'Cumulative Budget Request '!B225,0)</f>
        <v>0</v>
      </c>
      <c r="C223" s="842"/>
      <c r="D223" s="793"/>
      <c r="E223" s="175">
        <f>IF('Cumulative Budget Request '!$L225='Member D'!$L$1,'Cumulative Budget Request '!E225,0)</f>
        <v>0</v>
      </c>
      <c r="F223" s="175">
        <f>IF('Cumulative Budget Request '!$L225='Member D'!$L$1,'Cumulative Budget Request '!F225,0)</f>
        <v>0</v>
      </c>
      <c r="G223" s="175">
        <f>IF('Cumulative Budget Request '!$L225='Member D'!$L$1,'Cumulative Budget Request '!G225,0)</f>
        <v>0</v>
      </c>
      <c r="H223" s="175">
        <f>IF('Cumulative Budget Request '!$L225='Member D'!$L$1,'Cumulative Budget Request '!H225,0)</f>
        <v>0</v>
      </c>
      <c r="I223" s="175">
        <f>IF('Cumulative Budget Request '!$L225='Member D'!$L$1,'Cumulative Budget Request '!I225,0)</f>
        <v>0</v>
      </c>
      <c r="J223" s="94">
        <f>SUM(E223:I223)</f>
        <v>0</v>
      </c>
      <c r="K223" s="3"/>
      <c r="L223" s="3"/>
      <c r="M223" s="3"/>
    </row>
    <row r="224" spans="1:17" hidden="1">
      <c r="A224" s="852" t="s">
        <v>57</v>
      </c>
      <c r="B224" s="852"/>
      <c r="C224" s="852"/>
      <c r="D224" s="852"/>
      <c r="E224" s="201">
        <f>SUM(E222:E223)</f>
        <v>0</v>
      </c>
      <c r="F224" s="201">
        <f t="shared" ref="F224:I224" si="66">SUM(F222:F223)</f>
        <v>0</v>
      </c>
      <c r="G224" s="201">
        <f t="shared" si="66"/>
        <v>0</v>
      </c>
      <c r="H224" s="201">
        <f t="shared" si="66"/>
        <v>0</v>
      </c>
      <c r="I224" s="201">
        <f t="shared" si="66"/>
        <v>0</v>
      </c>
      <c r="J224" s="202">
        <f>SUM(J222:J223)</f>
        <v>0</v>
      </c>
      <c r="K224" s="3"/>
      <c r="L224" s="3"/>
      <c r="M224" s="3"/>
    </row>
    <row r="225" spans="1:16" hidden="1">
      <c r="A225" s="842"/>
      <c r="B225" s="842"/>
      <c r="C225" s="842"/>
      <c r="D225" s="842"/>
      <c r="E225" s="4"/>
      <c r="F225" s="3"/>
      <c r="G225" s="3"/>
      <c r="H225" s="3"/>
      <c r="I225" s="3"/>
      <c r="J225" s="47"/>
      <c r="K225" s="3"/>
      <c r="L225" s="3"/>
      <c r="M225" s="3"/>
    </row>
    <row r="226" spans="1:16" hidden="1">
      <c r="A226" s="845" t="s">
        <v>120</v>
      </c>
      <c r="B226" s="842"/>
      <c r="C226" s="866"/>
      <c r="D226" s="854" t="s">
        <v>178</v>
      </c>
      <c r="E226" s="134">
        <f>IF('Cumulative Budget Request '!$L228='Member D'!$L$1,'Cumulative Budget Request '!E228,0)</f>
        <v>0</v>
      </c>
      <c r="F226" s="134">
        <f>IF('Cumulative Budget Request '!$L228='Member D'!$L$1,'Cumulative Budget Request '!F228,0)</f>
        <v>0</v>
      </c>
      <c r="G226" s="134">
        <f>IF('Cumulative Budget Request '!$L228='Member D'!$L$1,'Cumulative Budget Request '!G228,0)</f>
        <v>0</v>
      </c>
      <c r="H226" s="134">
        <f>IF('Cumulative Budget Request '!$L228='Member D'!$L$1,'Cumulative Budget Request '!H228,0)</f>
        <v>0</v>
      </c>
      <c r="I226" s="134">
        <f>IF('Cumulative Budget Request '!$L228='Member D'!$L$1,'Cumulative Budget Request '!I228,0)</f>
        <v>0</v>
      </c>
      <c r="J226" s="97"/>
      <c r="K226" s="3"/>
      <c r="L226" s="3"/>
      <c r="M226" s="3"/>
    </row>
    <row r="227" spans="1:16" hidden="1">
      <c r="A227" s="845"/>
      <c r="B227" s="853"/>
      <c r="C227" s="825"/>
      <c r="D227" s="854" t="s">
        <v>177</v>
      </c>
      <c r="E227" s="134">
        <f>IF('Cumulative Budget Request '!$L229='Member D'!$L$1,'Cumulative Budget Request '!E229,0)</f>
        <v>0</v>
      </c>
      <c r="F227" s="134">
        <f>IF('Cumulative Budget Request '!$L229='Member D'!$L$1,'Cumulative Budget Request '!F229,0)</f>
        <v>0</v>
      </c>
      <c r="G227" s="134">
        <f>IF('Cumulative Budget Request '!$L229='Member D'!$L$1,'Cumulative Budget Request '!G229,0)</f>
        <v>0</v>
      </c>
      <c r="H227" s="134">
        <f>IF('Cumulative Budget Request '!$L229='Member D'!$L$1,'Cumulative Budget Request '!H229,0)</f>
        <v>0</v>
      </c>
      <c r="I227" s="134">
        <f>IF('Cumulative Budget Request '!$L229='Member D'!$L$1,'Cumulative Budget Request '!I229,0)</f>
        <v>0</v>
      </c>
      <c r="J227" s="97"/>
      <c r="K227" s="3"/>
      <c r="L227" s="3"/>
      <c r="M227" s="3"/>
    </row>
    <row r="228" spans="1:16" hidden="1">
      <c r="A228" s="845" t="s">
        <v>162</v>
      </c>
      <c r="B228" s="853"/>
      <c r="C228" s="825"/>
      <c r="D228" s="854" t="s">
        <v>179</v>
      </c>
      <c r="E228" s="134">
        <f>IF('Cumulative Budget Request '!$L230='Member D'!$L$1,'Cumulative Budget Request '!E230,0)</f>
        <v>0</v>
      </c>
      <c r="F228" s="134">
        <f>IF('Cumulative Budget Request '!$L230='Member D'!$L$1,'Cumulative Budget Request '!F230,0)</f>
        <v>0</v>
      </c>
      <c r="G228" s="134">
        <f>IF('Cumulative Budget Request '!$L230='Member D'!$L$1,'Cumulative Budget Request '!G230,0)</f>
        <v>0</v>
      </c>
      <c r="H228" s="134">
        <f>IF('Cumulative Budget Request '!$L230='Member D'!$L$1,'Cumulative Budget Request '!H230,0)</f>
        <v>0</v>
      </c>
      <c r="I228" s="134">
        <f>IF('Cumulative Budget Request '!$L230='Member D'!$L$1,'Cumulative Budget Request '!I230,0)</f>
        <v>0</v>
      </c>
      <c r="J228" s="97"/>
      <c r="K228" s="3"/>
      <c r="L228" s="3"/>
      <c r="M228" s="3"/>
    </row>
    <row r="229" spans="1:16" hidden="1">
      <c r="A229" s="855">
        <f>IF('Cumulative Budget Request '!L232='Member D'!$L$1,'Cumulative Budget Request '!A232,0)</f>
        <v>0</v>
      </c>
      <c r="B229" s="842"/>
      <c r="C229" s="842"/>
      <c r="D229" s="854" t="s">
        <v>180</v>
      </c>
      <c r="E229" s="134">
        <f>IF('Cumulative Budget Request '!$L231='Member D'!$L$1,'Cumulative Budget Request '!E231,0)</f>
        <v>0</v>
      </c>
      <c r="F229" s="134">
        <f>IF('Cumulative Budget Request '!$L231='Member D'!$L$1,'Cumulative Budget Request '!F231,0)</f>
        <v>0</v>
      </c>
      <c r="G229" s="134">
        <f>IF('Cumulative Budget Request '!$L231='Member D'!$L$1,'Cumulative Budget Request '!G231,0)</f>
        <v>0</v>
      </c>
      <c r="H229" s="134">
        <f>IF('Cumulative Budget Request '!$L231='Member D'!$L$1,'Cumulative Budget Request '!H231,0)</f>
        <v>0</v>
      </c>
      <c r="I229" s="134">
        <f>IF('Cumulative Budget Request '!$L231='Member D'!$L$1,'Cumulative Budget Request '!I231,0)</f>
        <v>0</v>
      </c>
      <c r="J229" s="47"/>
      <c r="K229" s="3"/>
      <c r="L229" s="3"/>
      <c r="M229" s="3"/>
    </row>
    <row r="230" spans="1:16" hidden="1">
      <c r="A230" s="855"/>
      <c r="B230" s="856" t="s">
        <v>41</v>
      </c>
      <c r="C230" s="856" t="s">
        <v>42</v>
      </c>
      <c r="D230" s="857"/>
      <c r="E230" s="3"/>
      <c r="F230" s="3"/>
      <c r="G230" s="240"/>
      <c r="H230" s="240"/>
      <c r="I230" s="240"/>
      <c r="J230" s="47"/>
      <c r="K230" s="3"/>
      <c r="L230" s="3"/>
      <c r="M230" s="3"/>
    </row>
    <row r="231" spans="1:16" hidden="1">
      <c r="A231" s="858"/>
      <c r="B231" s="859" t="s">
        <v>43</v>
      </c>
      <c r="C231" s="860">
        <f>IF('Cumulative Budget Request '!$L233='Member D'!$L$1,'Cumulative Budget Request '!C233,0)</f>
        <v>0</v>
      </c>
      <c r="D231" s="857"/>
      <c r="E231" s="251">
        <f>IF('Cumulative Budget Request '!$L233='Member D'!$L$1,'Cumulative Budget Request '!E233,0)</f>
        <v>0</v>
      </c>
      <c r="F231" s="251">
        <f>IF('Cumulative Budget Request '!$L233='Member D'!$L$1,'Cumulative Budget Request '!F233,0)</f>
        <v>0</v>
      </c>
      <c r="G231" s="251">
        <f>IF('Cumulative Budget Request '!$L233='Member D'!$L$1,'Cumulative Budget Request '!G233,0)</f>
        <v>0</v>
      </c>
      <c r="H231" s="251">
        <f>IF('Cumulative Budget Request '!$L233='Member D'!$L$1,'Cumulative Budget Request '!H233,0)</f>
        <v>0</v>
      </c>
      <c r="I231" s="251">
        <f>IF('Cumulative Budget Request '!$L233='Member D'!$L$1,'Cumulative Budget Request '!I233,0)</f>
        <v>0</v>
      </c>
      <c r="J231" s="172">
        <f t="shared" ref="J231:J236" si="67">SUM(E231:I231)</f>
        <v>0</v>
      </c>
      <c r="K231" s="3"/>
      <c r="L231" s="3"/>
      <c r="M231" s="3"/>
    </row>
    <row r="232" spans="1:16" hidden="1">
      <c r="A232" s="858"/>
      <c r="B232" s="859" t="s">
        <v>44</v>
      </c>
      <c r="C232" s="860">
        <f>IF('Cumulative Budget Request '!$L234='Member D'!$L$1,'Cumulative Budget Request '!C234,0)</f>
        <v>0</v>
      </c>
      <c r="D232" s="857"/>
      <c r="E232" s="251">
        <f>IF('Cumulative Budget Request '!$L234='Member D'!$L$1,'Cumulative Budget Request '!E234,0)</f>
        <v>0</v>
      </c>
      <c r="F232" s="251">
        <f>IF('Cumulative Budget Request '!$L234='Member D'!$L$1,'Cumulative Budget Request '!F234,0)</f>
        <v>0</v>
      </c>
      <c r="G232" s="251">
        <f>IF('Cumulative Budget Request '!$L234='Member D'!$L$1,'Cumulative Budget Request '!G234,0)</f>
        <v>0</v>
      </c>
      <c r="H232" s="251">
        <f>IF('Cumulative Budget Request '!$L234='Member D'!$L$1,'Cumulative Budget Request '!H234,0)</f>
        <v>0</v>
      </c>
      <c r="I232" s="251">
        <f>IF('Cumulative Budget Request '!$L234='Member D'!$L$1,'Cumulative Budget Request '!I234,0)</f>
        <v>0</v>
      </c>
      <c r="J232" s="172">
        <f t="shared" si="67"/>
        <v>0</v>
      </c>
      <c r="K232" s="3"/>
      <c r="L232" s="3"/>
      <c r="M232" s="3"/>
    </row>
    <row r="233" spans="1:16" hidden="1">
      <c r="A233" s="858"/>
      <c r="B233" s="859" t="s">
        <v>175</v>
      </c>
      <c r="C233" s="860">
        <f>IF('Cumulative Budget Request '!$L235='Member D'!$L$1,'Cumulative Budget Request '!C235,0)</f>
        <v>0</v>
      </c>
      <c r="D233" s="857"/>
      <c r="E233" s="251">
        <f>IF('Cumulative Budget Request '!$L235='Member D'!$L$1,'Cumulative Budget Request '!E235,0)</f>
        <v>0</v>
      </c>
      <c r="F233" s="251">
        <f>IF('Cumulative Budget Request '!$L235='Member D'!$L$1,'Cumulative Budget Request '!F235,0)</f>
        <v>0</v>
      </c>
      <c r="G233" s="251">
        <f>IF('Cumulative Budget Request '!$L235='Member D'!$L$1,'Cumulative Budget Request '!G235,0)</f>
        <v>0</v>
      </c>
      <c r="H233" s="251">
        <f>IF('Cumulative Budget Request '!$L235='Member D'!$L$1,'Cumulative Budget Request '!H235,0)</f>
        <v>0</v>
      </c>
      <c r="I233" s="251">
        <f>IF('Cumulative Budget Request '!$L235='Member D'!$L$1,'Cumulative Budget Request '!I235,0)</f>
        <v>0</v>
      </c>
      <c r="J233" s="172">
        <f t="shared" si="67"/>
        <v>0</v>
      </c>
      <c r="K233" s="3"/>
      <c r="L233" s="3"/>
      <c r="M233" s="3"/>
    </row>
    <row r="234" spans="1:16" hidden="1">
      <c r="A234" s="858"/>
      <c r="B234" s="859" t="s">
        <v>45</v>
      </c>
      <c r="C234" s="860">
        <f>IF('Cumulative Budget Request '!$L236='Member D'!$L$1,'Cumulative Budget Request '!C236,0)</f>
        <v>0</v>
      </c>
      <c r="D234" s="857"/>
      <c r="E234" s="251">
        <f>IF('Cumulative Budget Request '!$L236='Member D'!$L$1,'Cumulative Budget Request '!E236,0)</f>
        <v>0</v>
      </c>
      <c r="F234" s="251">
        <f>IF('Cumulative Budget Request '!$L236='Member D'!$L$1,'Cumulative Budget Request '!F236,0)</f>
        <v>0</v>
      </c>
      <c r="G234" s="251">
        <f>IF('Cumulative Budget Request '!$L236='Member D'!$L$1,'Cumulative Budget Request '!G236,0)</f>
        <v>0</v>
      </c>
      <c r="H234" s="251">
        <f>IF('Cumulative Budget Request '!$L236='Member D'!$L$1,'Cumulative Budget Request '!H236,0)</f>
        <v>0</v>
      </c>
      <c r="I234" s="251">
        <f>IF('Cumulative Budget Request '!$L236='Member D'!$L$1,'Cumulative Budget Request '!I236,0)</f>
        <v>0</v>
      </c>
      <c r="J234" s="172">
        <f t="shared" si="67"/>
        <v>0</v>
      </c>
      <c r="K234" s="3"/>
      <c r="L234" s="3"/>
      <c r="M234" s="9"/>
    </row>
    <row r="235" spans="1:16" hidden="1">
      <c r="A235" s="858"/>
      <c r="B235" s="859" t="s">
        <v>46</v>
      </c>
      <c r="C235" s="860">
        <f>IF('Cumulative Budget Request '!$L237='Member D'!$L$1,'Cumulative Budget Request '!C237,0)</f>
        <v>0</v>
      </c>
      <c r="D235" s="857"/>
      <c r="E235" s="251">
        <f>IF('Cumulative Budget Request '!$L237='Member D'!$L$1,'Cumulative Budget Request '!E237,0)</f>
        <v>0</v>
      </c>
      <c r="F235" s="251">
        <f>IF('Cumulative Budget Request '!$L237='Member D'!$L$1,'Cumulative Budget Request '!F237,0)</f>
        <v>0</v>
      </c>
      <c r="G235" s="251">
        <f>IF('Cumulative Budget Request '!$L237='Member D'!$L$1,'Cumulative Budget Request '!G237,0)</f>
        <v>0</v>
      </c>
      <c r="H235" s="251">
        <f>IF('Cumulative Budget Request '!$L237='Member D'!$L$1,'Cumulative Budget Request '!H237,0)</f>
        <v>0</v>
      </c>
      <c r="I235" s="251">
        <f>IF('Cumulative Budget Request '!$L237='Member D'!$L$1,'Cumulative Budget Request '!I237,0)</f>
        <v>0</v>
      </c>
      <c r="J235" s="172">
        <f t="shared" si="67"/>
        <v>0</v>
      </c>
      <c r="K235" s="3"/>
      <c r="L235" s="3"/>
      <c r="M235" s="3"/>
      <c r="N235" s="3"/>
      <c r="O235" s="3"/>
      <c r="P235" s="3"/>
    </row>
    <row r="236" spans="1:16" hidden="1">
      <c r="A236" s="858"/>
      <c r="B236" s="859" t="s">
        <v>47</v>
      </c>
      <c r="C236" s="860">
        <f>IF('Cumulative Budget Request '!$L238='Member D'!$L$1,'Cumulative Budget Request '!C238,0)</f>
        <v>0</v>
      </c>
      <c r="D236" s="857"/>
      <c r="E236" s="251">
        <f>IF('Cumulative Budget Request '!$L238='Member D'!$L$1,'Cumulative Budget Request '!E238,0)</f>
        <v>0</v>
      </c>
      <c r="F236" s="251">
        <f>IF('Cumulative Budget Request '!$L238='Member D'!$L$1,'Cumulative Budget Request '!F238,0)</f>
        <v>0</v>
      </c>
      <c r="G236" s="251">
        <f>IF('Cumulative Budget Request '!$L238='Member D'!$L$1,'Cumulative Budget Request '!G238,0)</f>
        <v>0</v>
      </c>
      <c r="H236" s="251">
        <f>IF('Cumulative Budget Request '!$L238='Member D'!$L$1,'Cumulative Budget Request '!H238,0)</f>
        <v>0</v>
      </c>
      <c r="I236" s="251">
        <f>IF('Cumulative Budget Request '!$L238='Member D'!$L$1,'Cumulative Budget Request '!I238,0)</f>
        <v>0</v>
      </c>
      <c r="J236" s="172">
        <f t="shared" si="67"/>
        <v>0</v>
      </c>
      <c r="K236" s="3"/>
      <c r="L236" s="3"/>
      <c r="M236" s="3"/>
    </row>
    <row r="237" spans="1:16" hidden="1">
      <c r="A237" s="852" t="s">
        <v>57</v>
      </c>
      <c r="B237" s="852"/>
      <c r="C237" s="852"/>
      <c r="D237" s="852"/>
      <c r="E237" s="199">
        <f>SUM(E231:E236)</f>
        <v>0</v>
      </c>
      <c r="F237" s="199">
        <f t="shared" ref="F237:J237" si="68">SUM(F231:F236)</f>
        <v>0</v>
      </c>
      <c r="G237" s="199">
        <f t="shared" si="68"/>
        <v>0</v>
      </c>
      <c r="H237" s="199">
        <f t="shared" si="68"/>
        <v>0</v>
      </c>
      <c r="I237" s="199">
        <f t="shared" si="68"/>
        <v>0</v>
      </c>
      <c r="J237" s="200">
        <f t="shared" si="68"/>
        <v>0</v>
      </c>
      <c r="K237" s="3"/>
      <c r="L237" s="3"/>
      <c r="M237" s="3"/>
    </row>
    <row r="238" spans="1:16" hidden="1">
      <c r="A238" s="842"/>
      <c r="B238" s="842"/>
      <c r="C238" s="842"/>
      <c r="D238" s="842"/>
      <c r="E238" s="4"/>
      <c r="F238" s="3"/>
      <c r="G238" s="3"/>
      <c r="H238" s="3"/>
      <c r="I238" s="3"/>
      <c r="J238" s="47"/>
      <c r="K238" s="3"/>
      <c r="L238" s="3"/>
      <c r="M238" s="3"/>
    </row>
    <row r="239" spans="1:16" hidden="1">
      <c r="A239" s="845" t="s">
        <v>120</v>
      </c>
      <c r="B239" s="842"/>
      <c r="C239" s="866"/>
      <c r="D239" s="854" t="s">
        <v>178</v>
      </c>
      <c r="E239" s="134">
        <f>IF('Cumulative Budget Request '!$L241='Member D'!$L$1,'Cumulative Budget Request '!E241,0)</f>
        <v>0</v>
      </c>
      <c r="F239" s="134">
        <f>IF('Cumulative Budget Request '!$L241='Member D'!$L$1,'Cumulative Budget Request '!F241,0)</f>
        <v>0</v>
      </c>
      <c r="G239" s="134">
        <f>IF('Cumulative Budget Request '!$L241='Member D'!$L$1,'Cumulative Budget Request '!G241,0)</f>
        <v>0</v>
      </c>
      <c r="H239" s="134">
        <f>IF('Cumulative Budget Request '!$L241='Member D'!$L$1,'Cumulative Budget Request '!H241,0)</f>
        <v>0</v>
      </c>
      <c r="I239" s="134">
        <f>IF('Cumulative Budget Request '!$L241='Member D'!$L$1,'Cumulative Budget Request '!I241,0)</f>
        <v>0</v>
      </c>
      <c r="J239" s="97"/>
      <c r="K239" s="3"/>
      <c r="L239" s="3"/>
      <c r="M239" s="3"/>
    </row>
    <row r="240" spans="1:16" hidden="1">
      <c r="A240" s="845"/>
      <c r="B240" s="853"/>
      <c r="C240" s="825"/>
      <c r="D240" s="854" t="s">
        <v>177</v>
      </c>
      <c r="E240" s="134">
        <f>IF('Cumulative Budget Request '!$L242='Member D'!$L$1,'Cumulative Budget Request '!E242,0)</f>
        <v>0</v>
      </c>
      <c r="F240" s="134">
        <f>IF('Cumulative Budget Request '!$L242='Member D'!$L$1,'Cumulative Budget Request '!F242,0)</f>
        <v>0</v>
      </c>
      <c r="G240" s="134">
        <f>IF('Cumulative Budget Request '!$L242='Member D'!$L$1,'Cumulative Budget Request '!G242,0)</f>
        <v>0</v>
      </c>
      <c r="H240" s="134">
        <f>IF('Cumulative Budget Request '!$L242='Member D'!$L$1,'Cumulative Budget Request '!H242,0)</f>
        <v>0</v>
      </c>
      <c r="I240" s="134">
        <f>IF('Cumulative Budget Request '!$L242='Member D'!$L$1,'Cumulative Budget Request '!I242,0)</f>
        <v>0</v>
      </c>
      <c r="J240" s="97"/>
      <c r="K240" s="3"/>
      <c r="L240" s="3"/>
      <c r="M240" s="3"/>
    </row>
    <row r="241" spans="1:17" hidden="1">
      <c r="A241" s="845" t="s">
        <v>162</v>
      </c>
      <c r="B241" s="853"/>
      <c r="C241" s="825"/>
      <c r="D241" s="854" t="s">
        <v>179</v>
      </c>
      <c r="E241" s="134">
        <f>IF('Cumulative Budget Request '!$L243='Member D'!$L$1,'Cumulative Budget Request '!E243,0)</f>
        <v>0</v>
      </c>
      <c r="F241" s="134">
        <f>IF('Cumulative Budget Request '!$L243='Member D'!$L$1,'Cumulative Budget Request '!F243,0)</f>
        <v>0</v>
      </c>
      <c r="G241" s="134">
        <f>IF('Cumulative Budget Request '!$L243='Member D'!$L$1,'Cumulative Budget Request '!G243,0)</f>
        <v>0</v>
      </c>
      <c r="H241" s="134">
        <f>IF('Cumulative Budget Request '!$L243='Member D'!$L$1,'Cumulative Budget Request '!H243,0)</f>
        <v>0</v>
      </c>
      <c r="I241" s="134">
        <f>IF('Cumulative Budget Request '!$L243='Member D'!$L$1,'Cumulative Budget Request '!I243,0)</f>
        <v>0</v>
      </c>
      <c r="J241" s="97"/>
      <c r="K241" s="3"/>
      <c r="L241" s="3"/>
      <c r="M241" s="3"/>
    </row>
    <row r="242" spans="1:17" hidden="1">
      <c r="A242" s="855">
        <f>IF('Cumulative Budget Request '!L245='Member D'!$L$1,'Cumulative Budget Request '!A245,0)</f>
        <v>0</v>
      </c>
      <c r="B242" s="842"/>
      <c r="C242" s="842"/>
      <c r="D242" s="854" t="s">
        <v>180</v>
      </c>
      <c r="E242" s="134">
        <f>IF('Cumulative Budget Request '!$L244='Member D'!$L$1,'Cumulative Budget Request '!E244,0)</f>
        <v>0</v>
      </c>
      <c r="F242" s="134">
        <f>IF('Cumulative Budget Request '!$L244='Member D'!$L$1,'Cumulative Budget Request '!F244,0)</f>
        <v>0</v>
      </c>
      <c r="G242" s="134">
        <f>IF('Cumulative Budget Request '!$L244='Member D'!$L$1,'Cumulative Budget Request '!G244,0)</f>
        <v>0</v>
      </c>
      <c r="H242" s="134">
        <f>IF('Cumulative Budget Request '!$L244='Member D'!$L$1,'Cumulative Budget Request '!H244,0)</f>
        <v>0</v>
      </c>
      <c r="I242" s="134">
        <f>IF('Cumulative Budget Request '!$L244='Member D'!$L$1,'Cumulative Budget Request '!I244,0)</f>
        <v>0</v>
      </c>
      <c r="J242" s="47"/>
      <c r="K242" s="3"/>
      <c r="L242" s="3"/>
      <c r="M242" s="3"/>
    </row>
    <row r="243" spans="1:17" hidden="1">
      <c r="A243" s="855"/>
      <c r="B243" s="856" t="s">
        <v>41</v>
      </c>
      <c r="C243" s="856" t="s">
        <v>42</v>
      </c>
      <c r="D243" s="857"/>
      <c r="E243" s="3"/>
      <c r="F243" s="3"/>
      <c r="G243" s="240"/>
      <c r="H243" s="240"/>
      <c r="I243" s="240"/>
      <c r="J243" s="47"/>
      <c r="K243" s="3"/>
      <c r="L243" s="3"/>
      <c r="M243" s="3"/>
    </row>
    <row r="244" spans="1:17" hidden="1">
      <c r="A244" s="858"/>
      <c r="B244" s="859" t="s">
        <v>43</v>
      </c>
      <c r="C244" s="860">
        <f>IF('Cumulative Budget Request '!$L246='Member D'!$L$1,'Cumulative Budget Request '!C246,0)</f>
        <v>0</v>
      </c>
      <c r="D244" s="857"/>
      <c r="E244" s="251">
        <f>IF('Cumulative Budget Request '!$L246='Member D'!$L$1,'Cumulative Budget Request '!E246,0)</f>
        <v>0</v>
      </c>
      <c r="F244" s="251">
        <f>IF('Cumulative Budget Request '!$L246='Member D'!$L$1,'Cumulative Budget Request '!F246,0)</f>
        <v>0</v>
      </c>
      <c r="G244" s="251">
        <f>IF('Cumulative Budget Request '!$L246='Member D'!$L$1,'Cumulative Budget Request '!G246,0)</f>
        <v>0</v>
      </c>
      <c r="H244" s="251">
        <f>IF('Cumulative Budget Request '!$L246='Member D'!$L$1,'Cumulative Budget Request '!H246,0)</f>
        <v>0</v>
      </c>
      <c r="I244" s="251">
        <f>IF('Cumulative Budget Request '!$L246='Member D'!$L$1,'Cumulative Budget Request '!I246,0)</f>
        <v>0</v>
      </c>
      <c r="J244" s="172">
        <f t="shared" ref="J244:J249" si="69">SUM(E244:I244)</f>
        <v>0</v>
      </c>
      <c r="K244" s="3"/>
      <c r="L244" s="3"/>
      <c r="M244" s="3"/>
    </row>
    <row r="245" spans="1:17" hidden="1">
      <c r="A245" s="858"/>
      <c r="B245" s="859" t="s">
        <v>44</v>
      </c>
      <c r="C245" s="860">
        <f>IF('Cumulative Budget Request '!$L247='Member D'!$L$1,'Cumulative Budget Request '!C247,0)</f>
        <v>0</v>
      </c>
      <c r="D245" s="857"/>
      <c r="E245" s="251">
        <f>IF('Cumulative Budget Request '!$L247='Member D'!$L$1,'Cumulative Budget Request '!E247,0)</f>
        <v>0</v>
      </c>
      <c r="F245" s="251">
        <f>IF('Cumulative Budget Request '!$L247='Member D'!$L$1,'Cumulative Budget Request '!F247,0)</f>
        <v>0</v>
      </c>
      <c r="G245" s="251">
        <f>IF('Cumulative Budget Request '!$L247='Member D'!$L$1,'Cumulative Budget Request '!G247,0)</f>
        <v>0</v>
      </c>
      <c r="H245" s="251">
        <f>IF('Cumulative Budget Request '!$L247='Member D'!$L$1,'Cumulative Budget Request '!H247,0)</f>
        <v>0</v>
      </c>
      <c r="I245" s="251">
        <f>IF('Cumulative Budget Request '!$L247='Member D'!$L$1,'Cumulative Budget Request '!I247,0)</f>
        <v>0</v>
      </c>
      <c r="J245" s="172">
        <f t="shared" si="69"/>
        <v>0</v>
      </c>
      <c r="K245" s="3"/>
      <c r="L245" s="3"/>
      <c r="M245" s="3"/>
    </row>
    <row r="246" spans="1:17" hidden="1">
      <c r="A246" s="858"/>
      <c r="B246" s="859" t="s">
        <v>175</v>
      </c>
      <c r="C246" s="860">
        <f>IF('Cumulative Budget Request '!$L248='Member D'!$L$1,'Cumulative Budget Request '!C248,0)</f>
        <v>0</v>
      </c>
      <c r="D246" s="857"/>
      <c r="E246" s="251">
        <f>IF('Cumulative Budget Request '!$L248='Member D'!$L$1,'Cumulative Budget Request '!E248,0)</f>
        <v>0</v>
      </c>
      <c r="F246" s="251">
        <f>IF('Cumulative Budget Request '!$L248='Member D'!$L$1,'Cumulative Budget Request '!F248,0)</f>
        <v>0</v>
      </c>
      <c r="G246" s="251">
        <f>IF('Cumulative Budget Request '!$L248='Member D'!$L$1,'Cumulative Budget Request '!G248,0)</f>
        <v>0</v>
      </c>
      <c r="H246" s="251">
        <f>IF('Cumulative Budget Request '!$L248='Member D'!$L$1,'Cumulative Budget Request '!H248,0)</f>
        <v>0</v>
      </c>
      <c r="I246" s="251">
        <f>IF('Cumulative Budget Request '!$L248='Member D'!$L$1,'Cumulative Budget Request '!I248,0)</f>
        <v>0</v>
      </c>
      <c r="J246" s="172">
        <f t="shared" si="69"/>
        <v>0</v>
      </c>
      <c r="K246" s="3"/>
      <c r="L246" s="3"/>
      <c r="M246" s="3"/>
    </row>
    <row r="247" spans="1:17" hidden="1">
      <c r="A247" s="858"/>
      <c r="B247" s="859" t="s">
        <v>45</v>
      </c>
      <c r="C247" s="860">
        <f>IF('Cumulative Budget Request '!$L249='Member D'!$L$1,'Cumulative Budget Request '!C249,0)</f>
        <v>0</v>
      </c>
      <c r="D247" s="857"/>
      <c r="E247" s="251">
        <f>IF('Cumulative Budget Request '!$L249='Member D'!$L$1,'Cumulative Budget Request '!E249,0)</f>
        <v>0</v>
      </c>
      <c r="F247" s="251">
        <f>IF('Cumulative Budget Request '!$L249='Member D'!$L$1,'Cumulative Budget Request '!F249,0)</f>
        <v>0</v>
      </c>
      <c r="G247" s="251">
        <f>IF('Cumulative Budget Request '!$L249='Member D'!$L$1,'Cumulative Budget Request '!G249,0)</f>
        <v>0</v>
      </c>
      <c r="H247" s="251">
        <f>IF('Cumulative Budget Request '!$L249='Member D'!$L$1,'Cumulative Budget Request '!H249,0)</f>
        <v>0</v>
      </c>
      <c r="I247" s="251">
        <f>IF('Cumulative Budget Request '!$L249='Member D'!$L$1,'Cumulative Budget Request '!I249,0)</f>
        <v>0</v>
      </c>
      <c r="J247" s="172">
        <f t="shared" si="69"/>
        <v>0</v>
      </c>
      <c r="K247" s="3"/>
      <c r="L247" s="3"/>
      <c r="M247" s="9"/>
    </row>
    <row r="248" spans="1:17" hidden="1">
      <c r="A248" s="858"/>
      <c r="B248" s="859" t="s">
        <v>46</v>
      </c>
      <c r="C248" s="860">
        <f>IF('Cumulative Budget Request '!$L250='Member D'!$L$1,'Cumulative Budget Request '!C250,0)</f>
        <v>0</v>
      </c>
      <c r="D248" s="857"/>
      <c r="E248" s="251">
        <f>IF('Cumulative Budget Request '!$L250='Member D'!$L$1,'Cumulative Budget Request '!E250,0)</f>
        <v>0</v>
      </c>
      <c r="F248" s="251">
        <f>IF('Cumulative Budget Request '!$L250='Member D'!$L$1,'Cumulative Budget Request '!F250,0)</f>
        <v>0</v>
      </c>
      <c r="G248" s="251">
        <f>IF('Cumulative Budget Request '!$L250='Member D'!$L$1,'Cumulative Budget Request '!G250,0)</f>
        <v>0</v>
      </c>
      <c r="H248" s="251">
        <f>IF('Cumulative Budget Request '!$L250='Member D'!$L$1,'Cumulative Budget Request '!H250,0)</f>
        <v>0</v>
      </c>
      <c r="I248" s="251">
        <f>IF('Cumulative Budget Request '!$L250='Member D'!$L$1,'Cumulative Budget Request '!I250,0)</f>
        <v>0</v>
      </c>
      <c r="J248" s="172">
        <f t="shared" si="69"/>
        <v>0</v>
      </c>
      <c r="K248" s="3"/>
      <c r="L248" s="3"/>
      <c r="M248" s="3"/>
      <c r="N248" s="3"/>
      <c r="O248" s="3"/>
      <c r="P248" s="3"/>
      <c r="Q248" s="3"/>
    </row>
    <row r="249" spans="1:17" hidden="1">
      <c r="A249" s="858"/>
      <c r="B249" s="859" t="s">
        <v>47</v>
      </c>
      <c r="C249" s="860">
        <f>IF('Cumulative Budget Request '!$L251='Member D'!$L$1,'Cumulative Budget Request '!C251,0)</f>
        <v>0</v>
      </c>
      <c r="D249" s="857"/>
      <c r="E249" s="251">
        <f>IF('Cumulative Budget Request '!$L251='Member D'!$L$1,'Cumulative Budget Request '!E251,0)</f>
        <v>0</v>
      </c>
      <c r="F249" s="251">
        <f>IF('Cumulative Budget Request '!$L251='Member D'!$L$1,'Cumulative Budget Request '!F251,0)</f>
        <v>0</v>
      </c>
      <c r="G249" s="251">
        <f>IF('Cumulative Budget Request '!$L251='Member D'!$L$1,'Cumulative Budget Request '!G251,0)</f>
        <v>0</v>
      </c>
      <c r="H249" s="251">
        <f>IF('Cumulative Budget Request '!$L251='Member D'!$L$1,'Cumulative Budget Request '!H251,0)</f>
        <v>0</v>
      </c>
      <c r="I249" s="251">
        <f>IF('Cumulative Budget Request '!$L251='Member D'!$L$1,'Cumulative Budget Request '!I251,0)</f>
        <v>0</v>
      </c>
      <c r="J249" s="172">
        <f t="shared" si="69"/>
        <v>0</v>
      </c>
      <c r="K249" s="30"/>
      <c r="L249" s="30"/>
      <c r="N249" s="9"/>
      <c r="O249" s="9"/>
      <c r="P249" s="9"/>
    </row>
    <row r="250" spans="1:17" hidden="1">
      <c r="A250" s="852" t="s">
        <v>57</v>
      </c>
      <c r="B250" s="852"/>
      <c r="C250" s="852"/>
      <c r="D250" s="852"/>
      <c r="E250" s="199">
        <f>SUM(E244:E249)</f>
        <v>0</v>
      </c>
      <c r="F250" s="199">
        <f t="shared" ref="F250:J250" si="70">SUM(F244:F249)</f>
        <v>0</v>
      </c>
      <c r="G250" s="199">
        <f t="shared" si="70"/>
        <v>0</v>
      </c>
      <c r="H250" s="199">
        <f t="shared" si="70"/>
        <v>0</v>
      </c>
      <c r="I250" s="199">
        <f t="shared" si="70"/>
        <v>0</v>
      </c>
      <c r="J250" s="200">
        <f t="shared" si="70"/>
        <v>0</v>
      </c>
      <c r="N250" s="9"/>
      <c r="O250" s="9"/>
      <c r="P250" s="9"/>
    </row>
    <row r="251" spans="1:17" hidden="1">
      <c r="A251" s="861"/>
      <c r="B251" s="862" t="s">
        <v>58</v>
      </c>
      <c r="C251" s="862"/>
      <c r="D251" s="862"/>
      <c r="E251" s="173">
        <f ca="1">SUMIF($A$222:$D$250,"*Total Trip", E222:E250)</f>
        <v>0</v>
      </c>
      <c r="F251" s="173">
        <f t="shared" ref="F251:I251" ca="1" si="71">SUMIF($A$222:$D$250,"*Total Trip", F222:F250)</f>
        <v>0</v>
      </c>
      <c r="G251" s="173">
        <f t="shared" ca="1" si="71"/>
        <v>0</v>
      </c>
      <c r="H251" s="173">
        <f t="shared" ca="1" si="71"/>
        <v>0</v>
      </c>
      <c r="I251" s="173">
        <f t="shared" ca="1" si="71"/>
        <v>0</v>
      </c>
      <c r="J251" s="174">
        <f ca="1">SUM(E251:I251)</f>
        <v>0</v>
      </c>
    </row>
    <row r="252" spans="1:17">
      <c r="A252" s="863"/>
      <c r="B252" s="864"/>
      <c r="C252" s="864"/>
      <c r="D252" s="864"/>
      <c r="E252" s="29"/>
      <c r="F252" s="29"/>
      <c r="G252" s="30"/>
      <c r="H252" s="30"/>
      <c r="I252" s="30"/>
      <c r="J252" s="99"/>
    </row>
    <row r="253" spans="1:17">
      <c r="A253" s="865" t="s">
        <v>49</v>
      </c>
      <c r="B253" s="842"/>
      <c r="C253" s="842"/>
      <c r="D253" s="842"/>
      <c r="J253" s="33"/>
    </row>
    <row r="254" spans="1:17">
      <c r="A254" s="867"/>
      <c r="B254" s="851">
        <f>IF('Cumulative Budget Request '!L256='Member D'!$L$1,'Cumulative Budget Request '!B256,0)</f>
        <v>0</v>
      </c>
      <c r="C254" s="825"/>
      <c r="D254" s="842"/>
      <c r="E254" s="251">
        <f>IF('Cumulative Budget Request '!$L256='Member D'!$L$1,'Cumulative Budget Request '!E256,0)</f>
        <v>0</v>
      </c>
      <c r="F254" s="251">
        <f>IF('Cumulative Budget Request '!$L256='Member D'!$L$1,'Cumulative Budget Request '!F256,0)</f>
        <v>0</v>
      </c>
      <c r="G254" s="251">
        <f>IF('Cumulative Budget Request '!$L256='Member D'!$L$1,'Cumulative Budget Request '!G256,0)</f>
        <v>0</v>
      </c>
      <c r="H254" s="251">
        <f>IF('Cumulative Budget Request '!$L256='Member D'!$L$1,'Cumulative Budget Request '!H256,0)</f>
        <v>0</v>
      </c>
      <c r="I254" s="251">
        <f>IF('Cumulative Budget Request '!$L256='Member D'!$L$1,'Cumulative Budget Request '!I256,0)</f>
        <v>0</v>
      </c>
      <c r="J254" s="172">
        <f>SUM(E254:I254)</f>
        <v>0</v>
      </c>
    </row>
    <row r="255" spans="1:17">
      <c r="A255" s="867"/>
      <c r="B255" s="851">
        <f>IF('Cumulative Budget Request '!L257='Member D'!$L$1,'Cumulative Budget Request '!B257,0)</f>
        <v>0</v>
      </c>
      <c r="C255" s="825"/>
      <c r="D255" s="842"/>
      <c r="E255" s="251">
        <f>IF('Cumulative Budget Request '!$L257='Member D'!$L$1,'Cumulative Budget Request '!E257,0)</f>
        <v>0</v>
      </c>
      <c r="F255" s="251">
        <f>IF('Cumulative Budget Request '!$L257='Member D'!$L$1,'Cumulative Budget Request '!F257,0)</f>
        <v>0</v>
      </c>
      <c r="G255" s="251">
        <f>IF('Cumulative Budget Request '!$L257='Member D'!$L$1,'Cumulative Budget Request '!G257,0)</f>
        <v>0</v>
      </c>
      <c r="H255" s="251">
        <f>IF('Cumulative Budget Request '!$L257='Member D'!$L$1,'Cumulative Budget Request '!H257,0)</f>
        <v>0</v>
      </c>
      <c r="I255" s="251">
        <f>IF('Cumulative Budget Request '!$L257='Member D'!$L$1,'Cumulative Budget Request '!I257,0)</f>
        <v>0</v>
      </c>
      <c r="J255" s="172">
        <f t="shared" ref="J255:J256" si="72">SUM(E255:I255)</f>
        <v>0</v>
      </c>
    </row>
    <row r="256" spans="1:17">
      <c r="A256" s="867"/>
      <c r="B256" s="851">
        <f>IF('Cumulative Budget Request '!L258='Member D'!$L$1,'Cumulative Budget Request '!B258,0)</f>
        <v>0</v>
      </c>
      <c r="C256" s="825"/>
      <c r="D256" s="842"/>
      <c r="E256" s="251">
        <f>IF('Cumulative Budget Request '!$L258='Member D'!$L$1,'Cumulative Budget Request '!E258,0)</f>
        <v>0</v>
      </c>
      <c r="F256" s="251">
        <f>IF('Cumulative Budget Request '!$L258='Member D'!$L$1,'Cumulative Budget Request '!F258,0)</f>
        <v>0</v>
      </c>
      <c r="G256" s="251">
        <f>IF('Cumulative Budget Request '!$L258='Member D'!$L$1,'Cumulative Budget Request '!G258,0)</f>
        <v>0</v>
      </c>
      <c r="H256" s="251">
        <f>IF('Cumulative Budget Request '!$L258='Member D'!$L$1,'Cumulative Budget Request '!H258,0)</f>
        <v>0</v>
      </c>
      <c r="I256" s="251">
        <f>IF('Cumulative Budget Request '!$L258='Member D'!$L$1,'Cumulative Budget Request '!I258,0)</f>
        <v>0</v>
      </c>
      <c r="J256" s="172">
        <f t="shared" si="72"/>
        <v>0</v>
      </c>
      <c r="K256" s="21"/>
      <c r="L256" s="17"/>
      <c r="N256" s="9"/>
      <c r="O256" s="9"/>
      <c r="P256" s="9"/>
    </row>
    <row r="257" spans="1:17" ht="13.5" customHeight="1">
      <c r="A257" s="867"/>
      <c r="B257" s="851">
        <f>IF('Cumulative Budget Request '!L259='Member D'!$L$1,'Cumulative Budget Request '!B259,0)</f>
        <v>0</v>
      </c>
      <c r="C257" s="825"/>
      <c r="D257" s="842"/>
      <c r="E257" s="251">
        <f>IF('Cumulative Budget Request '!$L259='Member D'!$L$1,'Cumulative Budget Request '!E259,0)</f>
        <v>0</v>
      </c>
      <c r="F257" s="251">
        <f>IF('Cumulative Budget Request '!$L259='Member D'!$L$1,'Cumulative Budget Request '!F259,0)</f>
        <v>0</v>
      </c>
      <c r="G257" s="251">
        <f>IF('Cumulative Budget Request '!$L259='Member D'!$L$1,'Cumulative Budget Request '!G259,0)</f>
        <v>0</v>
      </c>
      <c r="H257" s="251">
        <f>IF('Cumulative Budget Request '!$L259='Member D'!$L$1,'Cumulative Budget Request '!H259,0)</f>
        <v>0</v>
      </c>
      <c r="I257" s="251">
        <f>IF('Cumulative Budget Request '!$L259='Member D'!$L$1,'Cumulative Budget Request '!I259,0)</f>
        <v>0</v>
      </c>
      <c r="J257" s="172">
        <f>SUM(E257:I257)</f>
        <v>0</v>
      </c>
    </row>
    <row r="258" spans="1:17" ht="13.5" customHeight="1">
      <c r="A258" s="868"/>
      <c r="B258" s="862" t="s">
        <v>36</v>
      </c>
      <c r="C258" s="862"/>
      <c r="D258" s="862"/>
      <c r="E258" s="173">
        <f>SUM(E254:E257)</f>
        <v>0</v>
      </c>
      <c r="F258" s="173">
        <f t="shared" ref="F258:J258" si="73">SUM(F254:F257)</f>
        <v>0</v>
      </c>
      <c r="G258" s="173">
        <f t="shared" si="73"/>
        <v>0</v>
      </c>
      <c r="H258" s="173">
        <f t="shared" si="73"/>
        <v>0</v>
      </c>
      <c r="I258" s="173">
        <f t="shared" si="73"/>
        <v>0</v>
      </c>
      <c r="J258" s="174">
        <f t="shared" si="73"/>
        <v>0</v>
      </c>
    </row>
    <row r="259" spans="1:17" ht="13.5" customHeight="1">
      <c r="A259" s="867"/>
      <c r="B259" s="842"/>
      <c r="C259" s="842"/>
      <c r="D259" s="842"/>
      <c r="G259" s="17"/>
      <c r="H259" s="17"/>
      <c r="I259" s="17"/>
      <c r="J259" s="26"/>
    </row>
    <row r="260" spans="1:17">
      <c r="A260" s="865" t="s">
        <v>191</v>
      </c>
      <c r="B260" s="825"/>
      <c r="C260" s="842"/>
      <c r="D260" s="842"/>
      <c r="J260" s="33"/>
    </row>
    <row r="261" spans="1:17">
      <c r="A261" s="865"/>
      <c r="B261" s="851">
        <f>IF('Cumulative Budget Request '!L263='Member D'!$L$1,'Cumulative Budget Request '!B263,0)</f>
        <v>0</v>
      </c>
      <c r="C261" s="825"/>
      <c r="D261" s="842"/>
      <c r="E261" s="251">
        <f>IF('Cumulative Budget Request '!$L263='Member D'!$L$1,'Cumulative Budget Request '!E263,0)</f>
        <v>0</v>
      </c>
      <c r="F261" s="251">
        <f>IF('Cumulative Budget Request '!$L263='Member D'!$L$1,'Cumulative Budget Request '!F263,0)</f>
        <v>0</v>
      </c>
      <c r="G261" s="251">
        <f>IF('Cumulative Budget Request '!$L263='Member D'!$L$1,'Cumulative Budget Request '!G263,0)</f>
        <v>0</v>
      </c>
      <c r="H261" s="251">
        <f>IF('Cumulative Budget Request '!$L263='Member D'!$L$1,'Cumulative Budget Request '!H263,0)</f>
        <v>0</v>
      </c>
      <c r="I261" s="251">
        <f>IF('Cumulative Budget Request '!$L263='Member D'!$L$1,'Cumulative Budget Request '!I263,0)</f>
        <v>0</v>
      </c>
      <c r="J261" s="172">
        <f>SUM(E261:I261)</f>
        <v>0</v>
      </c>
    </row>
    <row r="262" spans="1:17">
      <c r="A262" s="865"/>
      <c r="B262" s="851">
        <f>IF('Cumulative Budget Request '!L264='Member D'!$L$1,'Cumulative Budget Request '!B264,0)</f>
        <v>0</v>
      </c>
      <c r="C262" s="825"/>
      <c r="D262" s="842"/>
      <c r="E262" s="251">
        <f>IF('Cumulative Budget Request '!$L264='Member D'!$L$1,'Cumulative Budget Request '!E264,0)</f>
        <v>0</v>
      </c>
      <c r="F262" s="251">
        <f>IF('Cumulative Budget Request '!$L264='Member D'!$L$1,'Cumulative Budget Request '!F264,0)</f>
        <v>0</v>
      </c>
      <c r="G262" s="251">
        <f>IF('Cumulative Budget Request '!$L264='Member D'!$L$1,'Cumulative Budget Request '!G264,0)</f>
        <v>0</v>
      </c>
      <c r="H262" s="251">
        <f>IF('Cumulative Budget Request '!$L264='Member D'!$L$1,'Cumulative Budget Request '!H264,0)</f>
        <v>0</v>
      </c>
      <c r="I262" s="251">
        <f>IF('Cumulative Budget Request '!$L264='Member D'!$L$1,'Cumulative Budget Request '!I264,0)</f>
        <v>0</v>
      </c>
      <c r="J262" s="172">
        <f>SUM(E262:I262)</f>
        <v>0</v>
      </c>
      <c r="N262" s="9"/>
      <c r="O262" s="9"/>
      <c r="P262" s="9"/>
    </row>
    <row r="263" spans="1:17">
      <c r="A263" s="869"/>
      <c r="B263" s="862" t="s">
        <v>83</v>
      </c>
      <c r="C263" s="862"/>
      <c r="D263" s="862"/>
      <c r="E263" s="173">
        <f>SUM(E261:E262)</f>
        <v>0</v>
      </c>
      <c r="F263" s="173">
        <f>SUM(F261:F262)</f>
        <v>0</v>
      </c>
      <c r="G263" s="173">
        <f t="shared" ref="G263:I263" si="74">SUM(G261:G262)</f>
        <v>0</v>
      </c>
      <c r="H263" s="173">
        <f t="shared" si="74"/>
        <v>0</v>
      </c>
      <c r="I263" s="173">
        <f t="shared" si="74"/>
        <v>0</v>
      </c>
      <c r="J263" s="174">
        <f>SUM(J261:J262)</f>
        <v>0</v>
      </c>
    </row>
    <row r="264" spans="1:17">
      <c r="A264" s="867"/>
      <c r="B264" s="842"/>
      <c r="C264" s="842"/>
      <c r="D264" s="793"/>
      <c r="E264" s="17"/>
      <c r="F264" s="17"/>
      <c r="G264" s="17"/>
      <c r="H264" s="17"/>
      <c r="I264" s="21"/>
      <c r="J264" s="26"/>
      <c r="M264" s="3"/>
    </row>
    <row r="265" spans="1:17">
      <c r="A265" s="865" t="s">
        <v>50</v>
      </c>
      <c r="B265" s="842"/>
      <c r="C265" s="842"/>
      <c r="D265" s="793"/>
      <c r="E265" s="17"/>
      <c r="F265" s="17"/>
      <c r="G265" s="17"/>
      <c r="H265" s="17"/>
      <c r="I265" s="21"/>
      <c r="J265" s="26"/>
      <c r="K265" s="3"/>
      <c r="L265" s="3"/>
      <c r="M265" s="3"/>
    </row>
    <row r="266" spans="1:17">
      <c r="A266" s="842"/>
      <c r="B266" s="851">
        <f>IF('Cumulative Budget Request '!L268='Member D'!$L$1,'Cumulative Budget Request '!B268,0)</f>
        <v>0</v>
      </c>
      <c r="C266" s="825"/>
      <c r="D266" s="842"/>
      <c r="E266" s="251">
        <f>IF('Cumulative Budget Request '!$L268='Member D'!$L$1,'Cumulative Budget Request '!E268,0)</f>
        <v>0</v>
      </c>
      <c r="F266" s="251">
        <f>IF('Cumulative Budget Request '!$L268='Member D'!$L$1,'Cumulative Budget Request '!F268,0)</f>
        <v>0</v>
      </c>
      <c r="G266" s="251">
        <f>IF('Cumulative Budget Request '!$L268='Member D'!$L$1,'Cumulative Budget Request '!G268,0)</f>
        <v>0</v>
      </c>
      <c r="H266" s="251">
        <f>IF('Cumulative Budget Request '!$L268='Member D'!$L$1,'Cumulative Budget Request '!H268,0)</f>
        <v>0</v>
      </c>
      <c r="I266" s="251">
        <f>IF('Cumulative Budget Request '!$L268='Member D'!$L$1,'Cumulative Budget Request '!I268,0)</f>
        <v>0</v>
      </c>
      <c r="J266" s="172">
        <f t="shared" ref="J266:J272" si="75">SUM(E266:I266)</f>
        <v>0</v>
      </c>
      <c r="K266" s="3"/>
      <c r="L266" s="3"/>
      <c r="M266" s="3"/>
    </row>
    <row r="267" spans="1:17">
      <c r="A267" s="842"/>
      <c r="B267" s="851">
        <f>IF('Cumulative Budget Request '!L269='Member D'!$L$1,'Cumulative Budget Request '!B269,0)</f>
        <v>0</v>
      </c>
      <c r="C267" s="825"/>
      <c r="D267" s="870"/>
      <c r="E267" s="251">
        <f>IF('Cumulative Budget Request '!$L269='Member D'!$L$1,'Cumulative Budget Request '!E269,0)</f>
        <v>0</v>
      </c>
      <c r="F267" s="251">
        <f>IF('Cumulative Budget Request '!$L269='Member D'!$L$1,'Cumulative Budget Request '!F269,0)</f>
        <v>0</v>
      </c>
      <c r="G267" s="251">
        <f>IF('Cumulative Budget Request '!$L269='Member D'!$L$1,'Cumulative Budget Request '!G269,0)</f>
        <v>0</v>
      </c>
      <c r="H267" s="251">
        <f>IF('Cumulative Budget Request '!$L269='Member D'!$L$1,'Cumulative Budget Request '!H269,0)</f>
        <v>0</v>
      </c>
      <c r="I267" s="251">
        <f>IF('Cumulative Budget Request '!$L269='Member D'!$L$1,'Cumulative Budget Request '!I269,0)</f>
        <v>0</v>
      </c>
      <c r="J267" s="172">
        <f t="shared" si="75"/>
        <v>0</v>
      </c>
      <c r="K267" s="3"/>
      <c r="L267" s="3"/>
      <c r="M267" s="3"/>
    </row>
    <row r="268" spans="1:17">
      <c r="A268" s="842"/>
      <c r="B268" s="851">
        <f>IF('Cumulative Budget Request '!L270='Member D'!$L$1,'Cumulative Budget Request '!B270,0)</f>
        <v>0</v>
      </c>
      <c r="C268" s="825"/>
      <c r="D268" s="870"/>
      <c r="E268" s="251">
        <f>IF('Cumulative Budget Request '!$L270='Member D'!$L$1,'Cumulative Budget Request '!E270,0)</f>
        <v>0</v>
      </c>
      <c r="F268" s="251">
        <f>IF('Cumulative Budget Request '!$L270='Member D'!$L$1,'Cumulative Budget Request '!F270,0)</f>
        <v>0</v>
      </c>
      <c r="G268" s="251">
        <f>IF('Cumulative Budget Request '!$L270='Member D'!$L$1,'Cumulative Budget Request '!G270,0)</f>
        <v>0</v>
      </c>
      <c r="H268" s="251">
        <f>IF('Cumulative Budget Request '!$L270='Member D'!$L$1,'Cumulative Budget Request '!H270,0)</f>
        <v>0</v>
      </c>
      <c r="I268" s="251">
        <f>IF('Cumulative Budget Request '!$L270='Member D'!$L$1,'Cumulative Budget Request '!I270,0)</f>
        <v>0</v>
      </c>
      <c r="J268" s="172">
        <f t="shared" si="75"/>
        <v>0</v>
      </c>
      <c r="K268" s="3"/>
      <c r="L268" s="3"/>
      <c r="M268" s="3"/>
    </row>
    <row r="269" spans="1:17">
      <c r="A269" s="842"/>
      <c r="B269" s="851">
        <f>IF('Cumulative Budget Request '!L271='Member D'!$L$1,'Cumulative Budget Request '!B271,0)</f>
        <v>0</v>
      </c>
      <c r="C269" s="825"/>
      <c r="D269" s="870"/>
      <c r="E269" s="251">
        <f>IF('Cumulative Budget Request '!$L271='Member D'!$L$1,'Cumulative Budget Request '!E271,0)</f>
        <v>0</v>
      </c>
      <c r="F269" s="251">
        <f>IF('Cumulative Budget Request '!$L271='Member D'!$L$1,'Cumulative Budget Request '!F271,0)</f>
        <v>0</v>
      </c>
      <c r="G269" s="251">
        <f>IF('Cumulative Budget Request '!$L271='Member D'!$L$1,'Cumulative Budget Request '!G271,0)</f>
        <v>0</v>
      </c>
      <c r="H269" s="251">
        <f>IF('Cumulative Budget Request '!$L271='Member D'!$L$1,'Cumulative Budget Request '!H271,0)</f>
        <v>0</v>
      </c>
      <c r="I269" s="251">
        <f>IF('Cumulative Budget Request '!$L271='Member D'!$L$1,'Cumulative Budget Request '!I271,0)</f>
        <v>0</v>
      </c>
      <c r="J269" s="172">
        <f t="shared" si="75"/>
        <v>0</v>
      </c>
      <c r="K269" s="3"/>
      <c r="L269" s="3"/>
      <c r="M269" s="3"/>
    </row>
    <row r="270" spans="1:17">
      <c r="A270" s="842"/>
      <c r="B270" s="851">
        <f>IF('Cumulative Budget Request '!L272='Member D'!$L$1,'Cumulative Budget Request '!B272,0)</f>
        <v>0</v>
      </c>
      <c r="C270" s="825"/>
      <c r="D270" s="870"/>
      <c r="E270" s="251">
        <f>IF('Cumulative Budget Request '!$L272='Member D'!$L$1,'Cumulative Budget Request '!E272,0)</f>
        <v>0</v>
      </c>
      <c r="F270" s="251">
        <f>IF('Cumulative Budget Request '!$L272='Member D'!$L$1,'Cumulative Budget Request '!F272,0)</f>
        <v>0</v>
      </c>
      <c r="G270" s="251">
        <f>IF('Cumulative Budget Request '!$L272='Member D'!$L$1,'Cumulative Budget Request '!G272,0)</f>
        <v>0</v>
      </c>
      <c r="H270" s="251">
        <f>IF('Cumulative Budget Request '!$L272='Member D'!$L$1,'Cumulative Budget Request '!H272,0)</f>
        <v>0</v>
      </c>
      <c r="I270" s="251">
        <f>IF('Cumulative Budget Request '!$L272='Member D'!$L$1,'Cumulative Budget Request '!I272,0)</f>
        <v>0</v>
      </c>
      <c r="J270" s="172">
        <f t="shared" si="75"/>
        <v>0</v>
      </c>
      <c r="K270" s="3"/>
      <c r="L270" s="3"/>
      <c r="M270" s="3"/>
    </row>
    <row r="271" spans="1:17">
      <c r="A271" s="842"/>
      <c r="B271" s="851">
        <f>IF('Cumulative Budget Request '!L273='Member D'!$L$1,'Cumulative Budget Request '!B273,0)</f>
        <v>0</v>
      </c>
      <c r="C271" s="825"/>
      <c r="D271" s="870"/>
      <c r="E271" s="251">
        <f>IF('Cumulative Budget Request '!$L273='Member D'!$L$1,'Cumulative Budget Request '!E273,0)</f>
        <v>0</v>
      </c>
      <c r="F271" s="251">
        <f>IF('Cumulative Budget Request '!$L273='Member D'!$L$1,'Cumulative Budget Request '!F273,0)</f>
        <v>0</v>
      </c>
      <c r="G271" s="251">
        <f>IF('Cumulative Budget Request '!$L273='Member D'!$L$1,'Cumulative Budget Request '!G273,0)</f>
        <v>0</v>
      </c>
      <c r="H271" s="251">
        <f>IF('Cumulative Budget Request '!$L273='Member D'!$L$1,'Cumulative Budget Request '!H273,0)</f>
        <v>0</v>
      </c>
      <c r="I271" s="251">
        <f>IF('Cumulative Budget Request '!$L273='Member D'!$L$1,'Cumulative Budget Request '!I273,0)</f>
        <v>0</v>
      </c>
      <c r="J271" s="172">
        <f t="shared" si="75"/>
        <v>0</v>
      </c>
      <c r="K271" s="21"/>
      <c r="L271" s="308"/>
      <c r="M271" s="3"/>
      <c r="N271" s="3"/>
      <c r="O271" s="3"/>
      <c r="P271" s="3"/>
      <c r="Q271" s="3"/>
    </row>
    <row r="272" spans="1:17">
      <c r="A272" s="842"/>
      <c r="B272" s="851">
        <f>IF('Cumulative Budget Request '!L274='Member D'!$L$1,'Cumulative Budget Request '!B274,0)</f>
        <v>0</v>
      </c>
      <c r="C272" s="825"/>
      <c r="D272" s="870"/>
      <c r="E272" s="251">
        <f>IF('Cumulative Budget Request '!$L274='Member D'!$L$1,'Cumulative Budget Request '!E274,0)</f>
        <v>0</v>
      </c>
      <c r="F272" s="251">
        <f>IF('Cumulative Budget Request '!$L274='Member D'!$L$1,'Cumulative Budget Request '!F274,0)</f>
        <v>0</v>
      </c>
      <c r="G272" s="251">
        <f>IF('Cumulative Budget Request '!$L274='Member D'!$L$1,'Cumulative Budget Request '!G274,0)</f>
        <v>0</v>
      </c>
      <c r="H272" s="251">
        <f>IF('Cumulative Budget Request '!$L274='Member D'!$L$1,'Cumulative Budget Request '!H274,0)</f>
        <v>0</v>
      </c>
      <c r="I272" s="251">
        <f>IF('Cumulative Budget Request '!$L274='Member D'!$L$1,'Cumulative Budget Request '!I274,0)</f>
        <v>0</v>
      </c>
      <c r="J272" s="172">
        <f t="shared" si="75"/>
        <v>0</v>
      </c>
      <c r="N272" s="9"/>
      <c r="O272" s="9"/>
      <c r="P272" s="9"/>
    </row>
    <row r="273" spans="1:36">
      <c r="A273" s="868"/>
      <c r="B273" s="871" t="s">
        <v>37</v>
      </c>
      <c r="C273" s="871"/>
      <c r="D273" s="871"/>
      <c r="E273" s="173">
        <f t="shared" ref="E273:J273" si="76">SUM(E266:E272)</f>
        <v>0</v>
      </c>
      <c r="F273" s="173">
        <f t="shared" si="76"/>
        <v>0</v>
      </c>
      <c r="G273" s="173">
        <f t="shared" si="76"/>
        <v>0</v>
      </c>
      <c r="H273" s="173">
        <f t="shared" si="76"/>
        <v>0</v>
      </c>
      <c r="I273" s="173">
        <f t="shared" si="76"/>
        <v>0</v>
      </c>
      <c r="J273" s="174">
        <f t="shared" si="76"/>
        <v>0</v>
      </c>
      <c r="L273" s="24"/>
      <c r="AI273" s="120"/>
    </row>
    <row r="274" spans="1:36" hidden="1">
      <c r="A274" s="6"/>
      <c r="G274" s="17"/>
      <c r="H274" s="17"/>
      <c r="I274" s="17"/>
      <c r="J274" s="26"/>
      <c r="L274" s="24"/>
      <c r="AI274" s="119"/>
    </row>
    <row r="275" spans="1:36" ht="14.4" hidden="1" thickTop="1" thickBot="1">
      <c r="A275" s="31" t="s">
        <v>240</v>
      </c>
      <c r="J275" s="33"/>
      <c r="L275" s="24"/>
      <c r="M275" s="381" t="s">
        <v>241</v>
      </c>
      <c r="N275" s="382"/>
      <c r="O275" s="382"/>
      <c r="P275" s="382"/>
      <c r="Q275" s="383"/>
      <c r="AI275" s="119"/>
      <c r="AJ275" s="10"/>
    </row>
    <row r="276" spans="1:36" hidden="1">
      <c r="A276" s="10"/>
      <c r="B276" s="362">
        <f>IF('Cumulative Budget Request '!L278='Member D'!$L$1,'Cumulative Budget Request '!B278,0)</f>
        <v>0</v>
      </c>
      <c r="C276" s="10"/>
      <c r="E276" s="251">
        <f>IF('Cumulative Budget Request '!$L278='Member D'!$L$1,'Cumulative Budget Request '!E278,0)</f>
        <v>0</v>
      </c>
      <c r="F276" s="251">
        <f>IF('Cumulative Budget Request '!$L278='Member D'!$L$1,'Cumulative Budget Request '!F278,0)</f>
        <v>0</v>
      </c>
      <c r="G276" s="251">
        <f>IF('Cumulative Budget Request '!$L278='Member D'!$L$1,'Cumulative Budget Request '!G278,0)</f>
        <v>0</v>
      </c>
      <c r="H276" s="251">
        <f>IF('Cumulative Budget Request '!$L278='Member D'!$L$1,'Cumulative Budget Request '!H278,0)</f>
        <v>0</v>
      </c>
      <c r="I276" s="251">
        <f>IF('Cumulative Budget Request '!$L278='Member D'!$L$1,'Cumulative Budget Request '!I278,0)</f>
        <v>0</v>
      </c>
      <c r="J276" s="172">
        <f t="shared" ref="J276:J279" si="77">SUM(E276:I276)</f>
        <v>0</v>
      </c>
      <c r="L276" s="24"/>
      <c r="M276" s="377" t="s">
        <v>250</v>
      </c>
      <c r="N276" s="378"/>
      <c r="O276" s="378"/>
      <c r="P276" s="379"/>
      <c r="Q276" s="380"/>
      <c r="R276" s="375"/>
      <c r="S276" s="375"/>
      <c r="T276" s="376"/>
      <c r="AJ276" s="10"/>
    </row>
    <row r="277" spans="1:36" hidden="1">
      <c r="A277" s="10"/>
      <c r="B277" s="362">
        <f>IF('Cumulative Budget Request '!L279='Member D'!$L$1,'Cumulative Budget Request '!B279,0)</f>
        <v>0</v>
      </c>
      <c r="C277" s="10"/>
      <c r="E277" s="251">
        <f>IF('Cumulative Budget Request '!$L279='Member D'!$L$1,'Cumulative Budget Request '!E279,0)</f>
        <v>0</v>
      </c>
      <c r="F277" s="251">
        <f>IF('Cumulative Budget Request '!$L279='Member D'!$L$1,'Cumulative Budget Request '!F279,0)</f>
        <v>0</v>
      </c>
      <c r="G277" s="251">
        <f>IF('Cumulative Budget Request '!$L279='Member D'!$L$1,'Cumulative Budget Request '!G279,0)</f>
        <v>0</v>
      </c>
      <c r="H277" s="251">
        <f>IF('Cumulative Budget Request '!$L279='Member D'!$L$1,'Cumulative Budget Request '!H279,0)</f>
        <v>0</v>
      </c>
      <c r="I277" s="251">
        <f>IF('Cumulative Budget Request '!$L279='Member D'!$L$1,'Cumulative Budget Request '!I279,0)</f>
        <v>0</v>
      </c>
      <c r="J277" s="172">
        <f t="shared" si="77"/>
        <v>0</v>
      </c>
      <c r="M277" s="526" t="s">
        <v>251</v>
      </c>
      <c r="N277" s="527"/>
      <c r="O277" s="527"/>
      <c r="P277" s="527"/>
      <c r="Q277" s="527"/>
      <c r="R277" s="527"/>
      <c r="S277" s="527"/>
      <c r="T277" s="528"/>
    </row>
    <row r="278" spans="1:36" ht="13.8" hidden="1" thickBot="1">
      <c r="A278" s="10"/>
      <c r="B278" s="362">
        <f>IF('Cumulative Budget Request '!L280='Member D'!$L$1,'Cumulative Budget Request '!B280,0)</f>
        <v>0</v>
      </c>
      <c r="C278" s="10"/>
      <c r="E278" s="251">
        <f>IF('Cumulative Budget Request '!$L280='Member D'!$L$1,'Cumulative Budget Request '!E280,0)</f>
        <v>0</v>
      </c>
      <c r="F278" s="251">
        <f>IF('Cumulative Budget Request '!$L280='Member D'!$L$1,'Cumulative Budget Request '!F280,0)</f>
        <v>0</v>
      </c>
      <c r="G278" s="251">
        <f>IF('Cumulative Budget Request '!$L280='Member D'!$L$1,'Cumulative Budget Request '!G280,0)</f>
        <v>0</v>
      </c>
      <c r="H278" s="251">
        <f>IF('Cumulative Budget Request '!$L280='Member D'!$L$1,'Cumulative Budget Request '!H280,0)</f>
        <v>0</v>
      </c>
      <c r="I278" s="251">
        <f>IF('Cumulative Budget Request '!$L280='Member D'!$L$1,'Cumulative Budget Request '!I280,0)</f>
        <v>0</v>
      </c>
      <c r="J278" s="172">
        <f t="shared" si="77"/>
        <v>0</v>
      </c>
      <c r="K278" s="21"/>
      <c r="L278" s="17"/>
      <c r="M278" s="523" t="s">
        <v>252</v>
      </c>
      <c r="N278" s="524"/>
      <c r="O278" s="524"/>
      <c r="P278" s="524"/>
      <c r="Q278" s="524"/>
      <c r="R278" s="524"/>
      <c r="S278" s="524"/>
      <c r="T278" s="525"/>
    </row>
    <row r="279" spans="1:36" hidden="1">
      <c r="A279" s="10"/>
      <c r="B279" s="362">
        <f>IF('Cumulative Budget Request '!L281='Member D'!$L$1,'Cumulative Budget Request '!B281,0)</f>
        <v>0</v>
      </c>
      <c r="C279" s="10"/>
      <c r="E279" s="251">
        <f>IF('Cumulative Budget Request '!$L281='Member D'!$L$1,'Cumulative Budget Request '!E281,0)</f>
        <v>0</v>
      </c>
      <c r="F279" s="251">
        <f>IF('Cumulative Budget Request '!$L281='Member D'!$L$1,'Cumulative Budget Request '!F281,0)</f>
        <v>0</v>
      </c>
      <c r="G279" s="251">
        <f>IF('Cumulative Budget Request '!$L281='Member D'!$L$1,'Cumulative Budget Request '!G281,0)</f>
        <v>0</v>
      </c>
      <c r="H279" s="251">
        <f>IF('Cumulative Budget Request '!$L281='Member D'!$L$1,'Cumulative Budget Request '!H281,0)</f>
        <v>0</v>
      </c>
      <c r="I279" s="251">
        <f>IF('Cumulative Budget Request '!$L281='Member D'!$L$1,'Cumulative Budget Request '!I281,0)</f>
        <v>0</v>
      </c>
      <c r="J279" s="172">
        <f t="shared" si="77"/>
        <v>0</v>
      </c>
      <c r="K279" s="3"/>
      <c r="L279" s="3"/>
      <c r="M279" s="310"/>
    </row>
    <row r="280" spans="1:36" hidden="1">
      <c r="A280" s="356"/>
      <c r="B280" s="614" t="s">
        <v>242</v>
      </c>
      <c r="C280" s="614"/>
      <c r="D280" s="614"/>
      <c r="E280" s="173">
        <f>SUM(E276:E279)</f>
        <v>0</v>
      </c>
      <c r="F280" s="173">
        <f t="shared" ref="F280:J280" si="78">SUM(F276:F279)</f>
        <v>0</v>
      </c>
      <c r="G280" s="173">
        <f t="shared" si="78"/>
        <v>0</v>
      </c>
      <c r="H280" s="173">
        <f t="shared" si="78"/>
        <v>0</v>
      </c>
      <c r="I280" s="173">
        <f t="shared" si="78"/>
        <v>0</v>
      </c>
      <c r="J280" s="174">
        <f t="shared" si="78"/>
        <v>0</v>
      </c>
      <c r="K280" s="3"/>
      <c r="L280" s="3"/>
      <c r="AH280" s="139"/>
    </row>
    <row r="281" spans="1:36">
      <c r="A281" s="6"/>
      <c r="G281" s="17"/>
      <c r="H281" s="17"/>
      <c r="I281" s="17"/>
      <c r="J281" s="26"/>
      <c r="K281" s="3"/>
      <c r="L281" s="3"/>
      <c r="AA281" s="139"/>
      <c r="AB281" s="139"/>
      <c r="AC281" s="139"/>
      <c r="AD281" s="139"/>
      <c r="AE281" s="139"/>
      <c r="AF281" s="139"/>
      <c r="AG281" s="139"/>
      <c r="AH281" s="10"/>
    </row>
    <row r="282" spans="1:36">
      <c r="A282" s="31" t="s">
        <v>128</v>
      </c>
      <c r="B282" s="636" t="s">
        <v>270</v>
      </c>
      <c r="C282" s="636"/>
      <c r="D282" s="636"/>
      <c r="E282" s="636"/>
      <c r="F282" s="636"/>
      <c r="G282" s="636"/>
      <c r="H282" s="636"/>
      <c r="I282" s="636"/>
      <c r="J282" s="26"/>
      <c r="K282" s="3"/>
      <c r="L282" s="3"/>
      <c r="M282" s="294"/>
      <c r="AA282" s="10"/>
      <c r="AB282" s="10"/>
      <c r="AC282" s="10"/>
      <c r="AD282" s="10"/>
      <c r="AE282" s="10"/>
      <c r="AF282" s="10"/>
      <c r="AG282" s="10"/>
      <c r="AH282" s="139"/>
    </row>
    <row r="283" spans="1:36">
      <c r="A283" s="825"/>
      <c r="B283" s="825">
        <f t="shared" ref="B283:B302" si="79">B363</f>
        <v>0</v>
      </c>
      <c r="C283" s="825" t="str">
        <f>'Cumulative Budget Request '!C285</f>
        <v xml:space="preserve"> </v>
      </c>
      <c r="D283" s="842"/>
      <c r="E283" s="251">
        <f>IF('Cumulative Budget Request '!$L285='Member D'!$L$1,'Cumulative Budget Request '!E285,0)</f>
        <v>0</v>
      </c>
      <c r="F283" s="251">
        <f>IF('Cumulative Budget Request '!$L285='Member D'!$L$1,'Cumulative Budget Request '!F285,0)</f>
        <v>0</v>
      </c>
      <c r="G283" s="251">
        <f>IF('Cumulative Budget Request '!$L285='Member D'!$L$1,'Cumulative Budget Request '!G285,0)</f>
        <v>0</v>
      </c>
      <c r="H283" s="251">
        <f>IF('Cumulative Budget Request '!$L285='Member D'!$L$1,'Cumulative Budget Request '!H285,0)</f>
        <v>0</v>
      </c>
      <c r="I283" s="251">
        <f>IF('Cumulative Budget Request '!$L285='Member D'!$L$1,'Cumulative Budget Request '!I285,0)</f>
        <v>0</v>
      </c>
      <c r="J283" s="172">
        <f>SUM(E283:I283)</f>
        <v>0</v>
      </c>
      <c r="K283" s="3"/>
      <c r="L283" s="3"/>
      <c r="M283" s="294"/>
      <c r="AA283" s="139"/>
      <c r="AB283" s="139"/>
      <c r="AC283" s="139"/>
      <c r="AD283" s="139"/>
      <c r="AE283" s="139"/>
      <c r="AF283" s="139"/>
      <c r="AG283" s="139"/>
    </row>
    <row r="284" spans="1:36">
      <c r="A284" s="825"/>
      <c r="B284" s="825">
        <f t="shared" si="79"/>
        <v>0</v>
      </c>
      <c r="C284" s="825" t="str">
        <f>'Cumulative Budget Request '!C286</f>
        <v xml:space="preserve"> </v>
      </c>
      <c r="D284" s="842"/>
      <c r="E284" s="251">
        <f>IF('Cumulative Budget Request '!$L286='Member D'!$L$1,'Cumulative Budget Request '!E286,0)</f>
        <v>0</v>
      </c>
      <c r="F284" s="251">
        <f>IF('Cumulative Budget Request '!$L286='Member D'!$L$1,'Cumulative Budget Request '!F286,0)</f>
        <v>0</v>
      </c>
      <c r="G284" s="251">
        <f>IF('Cumulative Budget Request '!$L286='Member D'!$L$1,'Cumulative Budget Request '!G286,0)</f>
        <v>0</v>
      </c>
      <c r="H284" s="251">
        <f>IF('Cumulative Budget Request '!$L286='Member D'!$L$1,'Cumulative Budget Request '!H286,0)</f>
        <v>0</v>
      </c>
      <c r="I284" s="251">
        <f>IF('Cumulative Budget Request '!$L286='Member D'!$L$1,'Cumulative Budget Request '!I286,0)</f>
        <v>0</v>
      </c>
      <c r="J284" s="172">
        <f t="shared" ref="J284:J285" si="80">SUM(E284:I284)</f>
        <v>0</v>
      </c>
      <c r="K284" s="3"/>
      <c r="L284" s="3"/>
      <c r="M284" s="3"/>
      <c r="N284" s="3"/>
      <c r="O284" s="3"/>
      <c r="P284" s="3"/>
    </row>
    <row r="285" spans="1:36">
      <c r="A285" s="825"/>
      <c r="B285" s="825">
        <f t="shared" si="79"/>
        <v>0</v>
      </c>
      <c r="C285" s="825" t="str">
        <f>'Cumulative Budget Request '!C287</f>
        <v xml:space="preserve"> </v>
      </c>
      <c r="D285" s="842"/>
      <c r="E285" s="251">
        <f>IF('Cumulative Budget Request '!$L287='Member D'!$L$1,'Cumulative Budget Request '!E287,0)</f>
        <v>0</v>
      </c>
      <c r="F285" s="251">
        <f>IF('Cumulative Budget Request '!$L287='Member D'!$L$1,'Cumulative Budget Request '!F287,0)</f>
        <v>0</v>
      </c>
      <c r="G285" s="251">
        <f>IF('Cumulative Budget Request '!$L287='Member D'!$L$1,'Cumulative Budget Request '!G287,0)</f>
        <v>0</v>
      </c>
      <c r="H285" s="251">
        <f>IF('Cumulative Budget Request '!$L287='Member D'!$L$1,'Cumulative Budget Request '!H287,0)</f>
        <v>0</v>
      </c>
      <c r="I285" s="251">
        <f>IF('Cumulative Budget Request '!$L287='Member D'!$L$1,'Cumulative Budget Request '!I287,0)</f>
        <v>0</v>
      </c>
      <c r="J285" s="172">
        <f t="shared" si="80"/>
        <v>0</v>
      </c>
      <c r="K285" s="3"/>
      <c r="L285" s="3"/>
      <c r="M285" s="3"/>
      <c r="N285" s="3"/>
      <c r="O285" s="3"/>
      <c r="P285" s="3"/>
    </row>
    <row r="286" spans="1:36" hidden="1">
      <c r="A286" s="867"/>
      <c r="B286" s="825">
        <f t="shared" si="79"/>
        <v>0</v>
      </c>
      <c r="C286" s="825" t="str">
        <f>'Cumulative Budget Request '!C288</f>
        <v xml:space="preserve"> </v>
      </c>
      <c r="D286" s="842"/>
      <c r="E286" s="251">
        <f>IF('Cumulative Budget Request '!$L288='Member D'!$L$1,'Cumulative Budget Request '!E288,0)</f>
        <v>0</v>
      </c>
      <c r="F286" s="251">
        <f>IF('Cumulative Budget Request '!$L288='Member D'!$L$1,'Cumulative Budget Request '!F288,0)</f>
        <v>0</v>
      </c>
      <c r="G286" s="251">
        <f>IF('Cumulative Budget Request '!$L288='Member D'!$L$1,'Cumulative Budget Request '!G288,0)</f>
        <v>0</v>
      </c>
      <c r="H286" s="251">
        <f>IF('Cumulative Budget Request '!$L288='Member D'!$L$1,'Cumulative Budget Request '!H288,0)</f>
        <v>0</v>
      </c>
      <c r="I286" s="251">
        <f>IF('Cumulative Budget Request '!$L288='Member D'!$L$1,'Cumulative Budget Request '!I288,0)</f>
        <v>0</v>
      </c>
      <c r="J286" s="172">
        <f>SUM(E286:I286)</f>
        <v>0</v>
      </c>
      <c r="K286" s="3"/>
      <c r="L286" s="3"/>
      <c r="M286" s="3"/>
      <c r="N286" s="3"/>
      <c r="O286" s="3"/>
      <c r="P286" s="3"/>
    </row>
    <row r="287" spans="1:36" hidden="1">
      <c r="A287" s="867"/>
      <c r="B287" s="825">
        <f t="shared" si="79"/>
        <v>0</v>
      </c>
      <c r="C287" s="825" t="str">
        <f>'Cumulative Budget Request '!C289</f>
        <v xml:space="preserve"> </v>
      </c>
      <c r="D287" s="842"/>
      <c r="E287" s="251">
        <f>IF('Cumulative Budget Request '!$L289='Member D'!$L$1,'Cumulative Budget Request '!E289,0)</f>
        <v>0</v>
      </c>
      <c r="F287" s="251">
        <f>IF('Cumulative Budget Request '!$L289='Member D'!$L$1,'Cumulative Budget Request '!F289,0)</f>
        <v>0</v>
      </c>
      <c r="G287" s="251">
        <f>IF('Cumulative Budget Request '!$L289='Member D'!$L$1,'Cumulative Budget Request '!G289,0)</f>
        <v>0</v>
      </c>
      <c r="H287" s="251">
        <f>IF('Cumulative Budget Request '!$L289='Member D'!$L$1,'Cumulative Budget Request '!H289,0)</f>
        <v>0</v>
      </c>
      <c r="I287" s="251">
        <f>IF('Cumulative Budget Request '!$L289='Member D'!$L$1,'Cumulative Budget Request '!I289,0)</f>
        <v>0</v>
      </c>
      <c r="J287" s="172">
        <f t="shared" ref="J287:J302" si="81">SUM(E287:I287)</f>
        <v>0</v>
      </c>
      <c r="K287" s="3"/>
      <c r="L287" s="3"/>
      <c r="M287" s="3"/>
      <c r="N287" s="3"/>
      <c r="O287" s="3"/>
      <c r="P287" s="3"/>
      <c r="AH287" s="146"/>
    </row>
    <row r="288" spans="1:36" hidden="1">
      <c r="A288" s="867"/>
      <c r="B288" s="825">
        <f t="shared" si="79"/>
        <v>0</v>
      </c>
      <c r="C288" s="825" t="str">
        <f>'Cumulative Budget Request '!C290</f>
        <v xml:space="preserve"> </v>
      </c>
      <c r="D288" s="842"/>
      <c r="E288" s="251">
        <f>IF('Cumulative Budget Request '!$L290='Member D'!$L$1,'Cumulative Budget Request '!E290,0)</f>
        <v>0</v>
      </c>
      <c r="F288" s="251">
        <f>IF('Cumulative Budget Request '!$L290='Member D'!$L$1,'Cumulative Budget Request '!F290,0)</f>
        <v>0</v>
      </c>
      <c r="G288" s="251">
        <f>IF('Cumulative Budget Request '!$L290='Member D'!$L$1,'Cumulative Budget Request '!G290,0)</f>
        <v>0</v>
      </c>
      <c r="H288" s="251">
        <f>IF('Cumulative Budget Request '!$L290='Member D'!$L$1,'Cumulative Budget Request '!H290,0)</f>
        <v>0</v>
      </c>
      <c r="I288" s="251">
        <f>IF('Cumulative Budget Request '!$L290='Member D'!$L$1,'Cumulative Budget Request '!I290,0)</f>
        <v>0</v>
      </c>
      <c r="J288" s="172">
        <f t="shared" si="81"/>
        <v>0</v>
      </c>
      <c r="K288" s="3"/>
      <c r="L288" s="3"/>
      <c r="M288" s="3"/>
      <c r="N288" s="3"/>
      <c r="O288" s="3"/>
      <c r="P288" s="3"/>
      <c r="AA288" s="146"/>
      <c r="AB288" s="146"/>
      <c r="AC288" s="146"/>
      <c r="AD288" s="146"/>
      <c r="AE288" s="146"/>
      <c r="AF288" s="146"/>
      <c r="AG288" s="146"/>
    </row>
    <row r="289" spans="1:34" hidden="1">
      <c r="A289" s="867"/>
      <c r="B289" s="825">
        <f t="shared" si="79"/>
        <v>0</v>
      </c>
      <c r="C289" s="825" t="str">
        <f>'Cumulative Budget Request '!C291</f>
        <v xml:space="preserve"> </v>
      </c>
      <c r="D289" s="842"/>
      <c r="E289" s="251">
        <f>IF('Cumulative Budget Request '!$L291='Member D'!$L$1,'Cumulative Budget Request '!E291,0)</f>
        <v>0</v>
      </c>
      <c r="F289" s="251">
        <f>IF('Cumulative Budget Request '!$L291='Member D'!$L$1,'Cumulative Budget Request '!F291,0)</f>
        <v>0</v>
      </c>
      <c r="G289" s="251">
        <f>IF('Cumulative Budget Request '!$L291='Member D'!$L$1,'Cumulative Budget Request '!G291,0)</f>
        <v>0</v>
      </c>
      <c r="H289" s="251">
        <f>IF('Cumulative Budget Request '!$L291='Member D'!$L$1,'Cumulative Budget Request '!H291,0)</f>
        <v>0</v>
      </c>
      <c r="I289" s="251">
        <f>IF('Cumulative Budget Request '!$L291='Member D'!$L$1,'Cumulative Budget Request '!I291,0)</f>
        <v>0</v>
      </c>
      <c r="J289" s="172">
        <f t="shared" si="81"/>
        <v>0</v>
      </c>
      <c r="K289" s="3"/>
      <c r="L289" s="3"/>
      <c r="M289" s="3"/>
      <c r="N289" s="3"/>
      <c r="O289" s="3"/>
      <c r="P289" s="3"/>
      <c r="AH289" s="146"/>
    </row>
    <row r="290" spans="1:34" hidden="1">
      <c r="A290" s="867"/>
      <c r="B290" s="825">
        <f t="shared" si="79"/>
        <v>0</v>
      </c>
      <c r="C290" s="825" t="str">
        <f>'Cumulative Budget Request '!C292</f>
        <v xml:space="preserve"> </v>
      </c>
      <c r="D290" s="842"/>
      <c r="E290" s="251">
        <f>IF('Cumulative Budget Request '!$L292='Member D'!$L$1,'Cumulative Budget Request '!E292,0)</f>
        <v>0</v>
      </c>
      <c r="F290" s="251">
        <f>IF('Cumulative Budget Request '!$L292='Member D'!$L$1,'Cumulative Budget Request '!F292,0)</f>
        <v>0</v>
      </c>
      <c r="G290" s="251">
        <f>IF('Cumulative Budget Request '!$L292='Member D'!$L$1,'Cumulative Budget Request '!G292,0)</f>
        <v>0</v>
      </c>
      <c r="H290" s="251">
        <f>IF('Cumulative Budget Request '!$L292='Member D'!$L$1,'Cumulative Budget Request '!H292,0)</f>
        <v>0</v>
      </c>
      <c r="I290" s="251">
        <f>IF('Cumulative Budget Request '!$L292='Member D'!$L$1,'Cumulative Budget Request '!I292,0)</f>
        <v>0</v>
      </c>
      <c r="J290" s="172">
        <f t="shared" si="81"/>
        <v>0</v>
      </c>
      <c r="K290" s="3"/>
      <c r="L290" s="3"/>
      <c r="M290" s="3"/>
      <c r="N290" s="3"/>
      <c r="O290" s="3"/>
      <c r="P290" s="3"/>
      <c r="AA290" s="146"/>
      <c r="AB290" s="146"/>
      <c r="AC290" s="146"/>
      <c r="AD290" s="146"/>
      <c r="AE290" s="146"/>
      <c r="AF290" s="146"/>
      <c r="AG290" s="146"/>
    </row>
    <row r="291" spans="1:34" hidden="1">
      <c r="A291" s="867"/>
      <c r="B291" s="825">
        <f t="shared" si="79"/>
        <v>0</v>
      </c>
      <c r="C291" s="825" t="str">
        <f>'Cumulative Budget Request '!C293</f>
        <v xml:space="preserve"> </v>
      </c>
      <c r="D291" s="842"/>
      <c r="E291" s="251">
        <f>IF('Cumulative Budget Request '!$L293='Member D'!$L$1,'Cumulative Budget Request '!E293,0)</f>
        <v>0</v>
      </c>
      <c r="F291" s="251">
        <f>IF('Cumulative Budget Request '!$L293='Member D'!$L$1,'Cumulative Budget Request '!F293,0)</f>
        <v>0</v>
      </c>
      <c r="G291" s="251">
        <f>IF('Cumulative Budget Request '!$L293='Member D'!$L$1,'Cumulative Budget Request '!G293,0)</f>
        <v>0</v>
      </c>
      <c r="H291" s="251">
        <f>IF('Cumulative Budget Request '!$L293='Member D'!$L$1,'Cumulative Budget Request '!H293,0)</f>
        <v>0</v>
      </c>
      <c r="I291" s="251">
        <f>IF('Cumulative Budget Request '!$L293='Member D'!$L$1,'Cumulative Budget Request '!I293,0)</f>
        <v>0</v>
      </c>
      <c r="J291" s="172">
        <f t="shared" si="81"/>
        <v>0</v>
      </c>
      <c r="K291" s="3"/>
      <c r="L291" s="3"/>
      <c r="M291" s="3"/>
      <c r="N291" s="3"/>
      <c r="O291" s="3"/>
      <c r="P291" s="3"/>
      <c r="AH291" s="146"/>
    </row>
    <row r="292" spans="1:34" hidden="1">
      <c r="A292" s="867"/>
      <c r="B292" s="825">
        <f t="shared" si="79"/>
        <v>0</v>
      </c>
      <c r="C292" s="825" t="str">
        <f>'Cumulative Budget Request '!C294</f>
        <v xml:space="preserve"> </v>
      </c>
      <c r="D292" s="842"/>
      <c r="E292" s="251">
        <f>IF('Cumulative Budget Request '!$L294='Member D'!$L$1,'Cumulative Budget Request '!E294,0)</f>
        <v>0</v>
      </c>
      <c r="F292" s="251">
        <f>IF('Cumulative Budget Request '!$L294='Member D'!$L$1,'Cumulative Budget Request '!F294,0)</f>
        <v>0</v>
      </c>
      <c r="G292" s="251">
        <f>IF('Cumulative Budget Request '!$L294='Member D'!$L$1,'Cumulative Budget Request '!G294,0)</f>
        <v>0</v>
      </c>
      <c r="H292" s="251">
        <f>IF('Cumulative Budget Request '!$L294='Member D'!$L$1,'Cumulative Budget Request '!H294,0)</f>
        <v>0</v>
      </c>
      <c r="I292" s="251">
        <f>IF('Cumulative Budget Request '!$L294='Member D'!$L$1,'Cumulative Budget Request '!I294,0)</f>
        <v>0</v>
      </c>
      <c r="J292" s="172">
        <f t="shared" si="81"/>
        <v>0</v>
      </c>
      <c r="K292" s="3"/>
      <c r="L292" s="3"/>
      <c r="M292" s="3"/>
      <c r="N292" s="3"/>
      <c r="O292" s="3"/>
      <c r="P292" s="3"/>
      <c r="AA292" s="146"/>
      <c r="AB292" s="146"/>
      <c r="AC292" s="146"/>
      <c r="AD292" s="146"/>
      <c r="AE292" s="146"/>
      <c r="AF292" s="146"/>
      <c r="AG292" s="146"/>
    </row>
    <row r="293" spans="1:34" hidden="1">
      <c r="A293" s="867"/>
      <c r="B293" s="825">
        <f t="shared" si="79"/>
        <v>0</v>
      </c>
      <c r="C293" s="825" t="str">
        <f>'Cumulative Budget Request '!C295</f>
        <v xml:space="preserve"> </v>
      </c>
      <c r="D293" s="842"/>
      <c r="E293" s="251">
        <f>IF('Cumulative Budget Request '!$L295='Member D'!$L$1,'Cumulative Budget Request '!E295,0)</f>
        <v>0</v>
      </c>
      <c r="F293" s="251">
        <f>IF('Cumulative Budget Request '!$L295='Member D'!$L$1,'Cumulative Budget Request '!F295,0)</f>
        <v>0</v>
      </c>
      <c r="G293" s="251">
        <f>IF('Cumulative Budget Request '!$L295='Member D'!$L$1,'Cumulative Budget Request '!G295,0)</f>
        <v>0</v>
      </c>
      <c r="H293" s="251">
        <f>IF('Cumulative Budget Request '!$L295='Member D'!$L$1,'Cumulative Budget Request '!H295,0)</f>
        <v>0</v>
      </c>
      <c r="I293" s="251">
        <f>IF('Cumulative Budget Request '!$L295='Member D'!$L$1,'Cumulative Budget Request '!I295,0)</f>
        <v>0</v>
      </c>
      <c r="J293" s="172">
        <f t="shared" si="81"/>
        <v>0</v>
      </c>
      <c r="K293" s="3"/>
      <c r="L293" s="3"/>
      <c r="M293" s="3"/>
      <c r="N293" s="3"/>
      <c r="O293" s="3"/>
      <c r="P293" s="3"/>
    </row>
    <row r="294" spans="1:34" hidden="1">
      <c r="A294" s="867"/>
      <c r="B294" s="825">
        <f t="shared" si="79"/>
        <v>0</v>
      </c>
      <c r="C294" s="825" t="str">
        <f>'Cumulative Budget Request '!C296</f>
        <v xml:space="preserve"> </v>
      </c>
      <c r="D294" s="842"/>
      <c r="E294" s="251">
        <f>IF('Cumulative Budget Request '!$L296='Member D'!$L$1,'Cumulative Budget Request '!E296,0)</f>
        <v>0</v>
      </c>
      <c r="F294" s="251">
        <f>IF('Cumulative Budget Request '!$L296='Member D'!$L$1,'Cumulative Budget Request '!F296,0)</f>
        <v>0</v>
      </c>
      <c r="G294" s="251">
        <f>IF('Cumulative Budget Request '!$L296='Member D'!$L$1,'Cumulative Budget Request '!G296,0)</f>
        <v>0</v>
      </c>
      <c r="H294" s="251">
        <f>IF('Cumulative Budget Request '!$L296='Member D'!$L$1,'Cumulative Budget Request '!H296,0)</f>
        <v>0</v>
      </c>
      <c r="I294" s="251">
        <f>IF('Cumulative Budget Request '!$L296='Member D'!$L$1,'Cumulative Budget Request '!I296,0)</f>
        <v>0</v>
      </c>
      <c r="J294" s="172">
        <f t="shared" si="81"/>
        <v>0</v>
      </c>
      <c r="K294" s="3"/>
      <c r="L294" s="3"/>
      <c r="M294" s="3"/>
      <c r="N294" s="3"/>
      <c r="O294" s="3"/>
      <c r="P294" s="3"/>
    </row>
    <row r="295" spans="1:34" hidden="1">
      <c r="A295" s="867"/>
      <c r="B295" s="825">
        <f t="shared" si="79"/>
        <v>0</v>
      </c>
      <c r="C295" s="825" t="str">
        <f>'Cumulative Budget Request '!C297</f>
        <v xml:space="preserve"> </v>
      </c>
      <c r="D295" s="842"/>
      <c r="E295" s="251">
        <f>IF('Cumulative Budget Request '!$L297='Member D'!$L$1,'Cumulative Budget Request '!E297,0)</f>
        <v>0</v>
      </c>
      <c r="F295" s="251">
        <f>IF('Cumulative Budget Request '!$L297='Member D'!$L$1,'Cumulative Budget Request '!F297,0)</f>
        <v>0</v>
      </c>
      <c r="G295" s="251">
        <f>IF('Cumulative Budget Request '!$L297='Member D'!$L$1,'Cumulative Budget Request '!G297,0)</f>
        <v>0</v>
      </c>
      <c r="H295" s="251">
        <f>IF('Cumulative Budget Request '!$L297='Member D'!$L$1,'Cumulative Budget Request '!H297,0)</f>
        <v>0</v>
      </c>
      <c r="I295" s="251">
        <f>IF('Cumulative Budget Request '!$L297='Member D'!$L$1,'Cumulative Budget Request '!I297,0)</f>
        <v>0</v>
      </c>
      <c r="J295" s="172">
        <f t="shared" si="81"/>
        <v>0</v>
      </c>
      <c r="K295" s="3"/>
      <c r="L295" s="3"/>
      <c r="M295" s="3"/>
      <c r="N295" s="3"/>
      <c r="O295" s="3"/>
      <c r="P295" s="3"/>
    </row>
    <row r="296" spans="1:34" hidden="1">
      <c r="A296" s="867"/>
      <c r="B296" s="825">
        <f t="shared" si="79"/>
        <v>0</v>
      </c>
      <c r="C296" s="825" t="str">
        <f>'Cumulative Budget Request '!C298</f>
        <v xml:space="preserve"> </v>
      </c>
      <c r="D296" s="842"/>
      <c r="E296" s="251">
        <f>IF('Cumulative Budget Request '!$L298='Member D'!$L$1,'Cumulative Budget Request '!E298,0)</f>
        <v>0</v>
      </c>
      <c r="F296" s="251">
        <f>IF('Cumulative Budget Request '!$L298='Member D'!$L$1,'Cumulative Budget Request '!F298,0)</f>
        <v>0</v>
      </c>
      <c r="G296" s="251">
        <f>IF('Cumulative Budget Request '!$L298='Member D'!$L$1,'Cumulative Budget Request '!G298,0)</f>
        <v>0</v>
      </c>
      <c r="H296" s="251">
        <f>IF('Cumulative Budget Request '!$L298='Member D'!$L$1,'Cumulative Budget Request '!H298,0)</f>
        <v>0</v>
      </c>
      <c r="I296" s="251">
        <f>IF('Cumulative Budget Request '!$L298='Member D'!$L$1,'Cumulative Budget Request '!I298,0)</f>
        <v>0</v>
      </c>
      <c r="J296" s="172">
        <f t="shared" si="81"/>
        <v>0</v>
      </c>
      <c r="K296" s="3"/>
      <c r="L296" s="3"/>
      <c r="M296" s="3"/>
      <c r="N296" s="3"/>
      <c r="O296" s="3"/>
      <c r="P296" s="3"/>
    </row>
    <row r="297" spans="1:34" hidden="1">
      <c r="A297" s="867"/>
      <c r="B297" s="825">
        <f t="shared" si="79"/>
        <v>0</v>
      </c>
      <c r="C297" s="825" t="str">
        <f>'Cumulative Budget Request '!C299</f>
        <v xml:space="preserve"> </v>
      </c>
      <c r="D297" s="842"/>
      <c r="E297" s="251">
        <f>IF('Cumulative Budget Request '!$L299='Member D'!$L$1,'Cumulative Budget Request '!E299,0)</f>
        <v>0</v>
      </c>
      <c r="F297" s="251">
        <f>IF('Cumulative Budget Request '!$L299='Member D'!$L$1,'Cumulative Budget Request '!F299,0)</f>
        <v>0</v>
      </c>
      <c r="G297" s="251">
        <f>IF('Cumulative Budget Request '!$L299='Member D'!$L$1,'Cumulative Budget Request '!G299,0)</f>
        <v>0</v>
      </c>
      <c r="H297" s="251">
        <f>IF('Cumulative Budget Request '!$L299='Member D'!$L$1,'Cumulative Budget Request '!H299,0)</f>
        <v>0</v>
      </c>
      <c r="I297" s="251">
        <f>IF('Cumulative Budget Request '!$L299='Member D'!$L$1,'Cumulative Budget Request '!I299,0)</f>
        <v>0</v>
      </c>
      <c r="J297" s="172">
        <f t="shared" si="81"/>
        <v>0</v>
      </c>
      <c r="K297" s="3"/>
      <c r="L297" s="3"/>
      <c r="M297" s="3"/>
      <c r="N297" s="3"/>
      <c r="O297" s="3"/>
      <c r="P297" s="3"/>
    </row>
    <row r="298" spans="1:34" hidden="1">
      <c r="A298" s="867"/>
      <c r="B298" s="825">
        <f t="shared" si="79"/>
        <v>0</v>
      </c>
      <c r="C298" s="825" t="str">
        <f>'Cumulative Budget Request '!C300</f>
        <v xml:space="preserve"> </v>
      </c>
      <c r="D298" s="842"/>
      <c r="E298" s="251">
        <f>IF('Cumulative Budget Request '!$L300='Member D'!$L$1,'Cumulative Budget Request '!E300,0)</f>
        <v>0</v>
      </c>
      <c r="F298" s="251">
        <f>IF('Cumulative Budget Request '!$L300='Member D'!$L$1,'Cumulative Budget Request '!F300,0)</f>
        <v>0</v>
      </c>
      <c r="G298" s="251">
        <f>IF('Cumulative Budget Request '!$L300='Member D'!$L$1,'Cumulative Budget Request '!G300,0)</f>
        <v>0</v>
      </c>
      <c r="H298" s="251">
        <f>IF('Cumulative Budget Request '!$L300='Member D'!$L$1,'Cumulative Budget Request '!H300,0)</f>
        <v>0</v>
      </c>
      <c r="I298" s="251">
        <f>IF('Cumulative Budget Request '!$L300='Member D'!$L$1,'Cumulative Budget Request '!I300,0)</f>
        <v>0</v>
      </c>
      <c r="J298" s="172">
        <f t="shared" si="81"/>
        <v>0</v>
      </c>
      <c r="K298" s="3"/>
      <c r="L298" s="3"/>
      <c r="M298" s="3"/>
      <c r="N298" s="3"/>
      <c r="O298" s="3"/>
      <c r="P298" s="3"/>
    </row>
    <row r="299" spans="1:34" hidden="1">
      <c r="A299" s="867"/>
      <c r="B299" s="825">
        <f t="shared" si="79"/>
        <v>0</v>
      </c>
      <c r="C299" s="825" t="str">
        <f>'Cumulative Budget Request '!C301</f>
        <v xml:space="preserve"> </v>
      </c>
      <c r="D299" s="842"/>
      <c r="E299" s="251">
        <f>IF('Cumulative Budget Request '!$L301='Member D'!$L$1,'Cumulative Budget Request '!E301,0)</f>
        <v>0</v>
      </c>
      <c r="F299" s="251">
        <f>IF('Cumulative Budget Request '!$L301='Member D'!$L$1,'Cumulative Budget Request '!F301,0)</f>
        <v>0</v>
      </c>
      <c r="G299" s="251">
        <f>IF('Cumulative Budget Request '!$L301='Member D'!$L$1,'Cumulative Budget Request '!G301,0)</f>
        <v>0</v>
      </c>
      <c r="H299" s="251">
        <f>IF('Cumulative Budget Request '!$L301='Member D'!$L$1,'Cumulative Budget Request '!H301,0)</f>
        <v>0</v>
      </c>
      <c r="I299" s="251">
        <f>IF('Cumulative Budget Request '!$L301='Member D'!$L$1,'Cumulative Budget Request '!I301,0)</f>
        <v>0</v>
      </c>
      <c r="J299" s="172">
        <f t="shared" si="81"/>
        <v>0</v>
      </c>
      <c r="K299" s="3"/>
      <c r="L299" s="3"/>
    </row>
    <row r="300" spans="1:34" hidden="1">
      <c r="A300" s="867"/>
      <c r="B300" s="825">
        <f t="shared" si="79"/>
        <v>0</v>
      </c>
      <c r="C300" s="825" t="str">
        <f>'Cumulative Budget Request '!C302</f>
        <v xml:space="preserve"> </v>
      </c>
      <c r="D300" s="842"/>
      <c r="E300" s="251">
        <f>IF('Cumulative Budget Request '!$L302='Member D'!$L$1,'Cumulative Budget Request '!E302,0)</f>
        <v>0</v>
      </c>
      <c r="F300" s="251">
        <f>IF('Cumulative Budget Request '!$L302='Member D'!$L$1,'Cumulative Budget Request '!F302,0)</f>
        <v>0</v>
      </c>
      <c r="G300" s="251">
        <f>IF('Cumulative Budget Request '!$L302='Member D'!$L$1,'Cumulative Budget Request '!G302,0)</f>
        <v>0</v>
      </c>
      <c r="H300" s="251">
        <f>IF('Cumulative Budget Request '!$L302='Member D'!$L$1,'Cumulative Budget Request '!H302,0)</f>
        <v>0</v>
      </c>
      <c r="I300" s="251">
        <f>IF('Cumulative Budget Request '!$L302='Member D'!$L$1,'Cumulative Budget Request '!I302,0)</f>
        <v>0</v>
      </c>
      <c r="J300" s="172">
        <f t="shared" si="81"/>
        <v>0</v>
      </c>
      <c r="K300" s="3"/>
      <c r="L300" s="3"/>
    </row>
    <row r="301" spans="1:34" hidden="1">
      <c r="A301" s="867"/>
      <c r="B301" s="825">
        <f t="shared" si="79"/>
        <v>0</v>
      </c>
      <c r="C301" s="825" t="str">
        <f>'Cumulative Budget Request '!C303</f>
        <v xml:space="preserve"> </v>
      </c>
      <c r="D301" s="842"/>
      <c r="E301" s="251">
        <f>IF('Cumulative Budget Request '!$L303='Member D'!$L$1,'Cumulative Budget Request '!E303,0)</f>
        <v>0</v>
      </c>
      <c r="F301" s="251">
        <f>IF('Cumulative Budget Request '!$L303='Member D'!$L$1,'Cumulative Budget Request '!F303,0)</f>
        <v>0</v>
      </c>
      <c r="G301" s="251">
        <f>IF('Cumulative Budget Request '!$L303='Member D'!$L$1,'Cumulative Budget Request '!G303,0)</f>
        <v>0</v>
      </c>
      <c r="H301" s="251">
        <f>IF('Cumulative Budget Request '!$L303='Member D'!$L$1,'Cumulative Budget Request '!H303,0)</f>
        <v>0</v>
      </c>
      <c r="I301" s="251">
        <f>IF('Cumulative Budget Request '!$L303='Member D'!$L$1,'Cumulative Budget Request '!I303,0)</f>
        <v>0</v>
      </c>
      <c r="J301" s="172">
        <f t="shared" si="81"/>
        <v>0</v>
      </c>
      <c r="K301" s="3"/>
      <c r="L301" s="3"/>
      <c r="M301" s="3"/>
      <c r="N301" s="3"/>
      <c r="O301" s="3"/>
      <c r="P301" s="3"/>
    </row>
    <row r="302" spans="1:34" hidden="1">
      <c r="A302" s="867"/>
      <c r="B302" s="825">
        <f t="shared" si="79"/>
        <v>0</v>
      </c>
      <c r="C302" s="825" t="str">
        <f>'Cumulative Budget Request '!C304</f>
        <v xml:space="preserve"> </v>
      </c>
      <c r="D302" s="842"/>
      <c r="E302" s="251">
        <f>IF('Cumulative Budget Request '!$L304='Member D'!$L$1,'Cumulative Budget Request '!E304,0)</f>
        <v>0</v>
      </c>
      <c r="F302" s="251">
        <f>IF('Cumulative Budget Request '!$L304='Member D'!$L$1,'Cumulative Budget Request '!F304,0)</f>
        <v>0</v>
      </c>
      <c r="G302" s="251">
        <f>IF('Cumulative Budget Request '!$L304='Member D'!$L$1,'Cumulative Budget Request '!G304,0)</f>
        <v>0</v>
      </c>
      <c r="H302" s="251">
        <f>IF('Cumulative Budget Request '!$L304='Member D'!$L$1,'Cumulative Budget Request '!H304,0)</f>
        <v>0</v>
      </c>
      <c r="I302" s="251">
        <f>IF('Cumulative Budget Request '!$L304='Member D'!$L$1,'Cumulative Budget Request '!I304,0)</f>
        <v>0</v>
      </c>
      <c r="J302" s="172">
        <f t="shared" si="81"/>
        <v>0</v>
      </c>
      <c r="K302" s="17"/>
      <c r="L302" s="17"/>
      <c r="M302" s="3"/>
      <c r="N302" s="3"/>
      <c r="O302" s="3"/>
      <c r="P302" s="3"/>
      <c r="Q302" s="3"/>
      <c r="R302" s="3"/>
    </row>
    <row r="303" spans="1:34" ht="15">
      <c r="A303" s="868"/>
      <c r="B303" s="871" t="s">
        <v>129</v>
      </c>
      <c r="C303" s="871"/>
      <c r="D303" s="871"/>
      <c r="E303" s="173">
        <f t="shared" ref="E303:J303" si="82">SUM(E282:E302)</f>
        <v>0</v>
      </c>
      <c r="F303" s="173">
        <f t="shared" si="82"/>
        <v>0</v>
      </c>
      <c r="G303" s="173">
        <f t="shared" si="82"/>
        <v>0</v>
      </c>
      <c r="H303" s="173">
        <f t="shared" si="82"/>
        <v>0</v>
      </c>
      <c r="I303" s="173">
        <f t="shared" si="82"/>
        <v>0</v>
      </c>
      <c r="J303" s="174">
        <f t="shared" si="82"/>
        <v>0</v>
      </c>
      <c r="K303" s="3"/>
      <c r="L303" s="3"/>
      <c r="M303" s="3"/>
      <c r="N303" s="3"/>
      <c r="O303" s="3"/>
      <c r="P303" s="3"/>
      <c r="AH303" s="111"/>
    </row>
    <row r="304" spans="1:34">
      <c r="A304" s="825"/>
      <c r="B304" s="825"/>
      <c r="C304" s="842"/>
      <c r="D304" s="842"/>
      <c r="E304" s="17"/>
      <c r="F304" s="17"/>
      <c r="G304" s="17"/>
      <c r="H304" s="17"/>
      <c r="I304" s="17"/>
      <c r="J304" s="26"/>
      <c r="K304" s="17"/>
      <c r="L304" s="3"/>
      <c r="M304" s="3"/>
      <c r="N304" s="3"/>
      <c r="O304" s="3"/>
      <c r="P304" s="3"/>
    </row>
    <row r="305" spans="1:33">
      <c r="A305" s="865" t="s">
        <v>369</v>
      </c>
      <c r="B305" s="872"/>
      <c r="C305" s="842"/>
      <c r="D305" s="842"/>
      <c r="G305" s="17"/>
      <c r="H305" s="17"/>
      <c r="I305" s="17"/>
      <c r="J305" s="26"/>
      <c r="K305" s="3"/>
      <c r="L305" s="17"/>
      <c r="M305" s="3"/>
      <c r="N305" s="3"/>
      <c r="O305" s="3"/>
      <c r="P305" s="3"/>
      <c r="Q305" s="3"/>
      <c r="R305" s="3"/>
    </row>
    <row r="306" spans="1:33" ht="12.75" customHeight="1">
      <c r="A306" s="873" t="s">
        <v>370</v>
      </c>
      <c r="B306" s="825"/>
      <c r="C306" s="825"/>
      <c r="D306" s="842"/>
      <c r="E306" s="57"/>
      <c r="F306" s="57"/>
      <c r="G306" s="57"/>
      <c r="H306" s="57"/>
      <c r="I306" s="57"/>
      <c r="J306" s="172"/>
      <c r="K306" s="3"/>
      <c r="L306" s="24"/>
      <c r="M306" s="3"/>
      <c r="N306" s="3"/>
      <c r="O306" s="3"/>
      <c r="P306" s="3"/>
    </row>
    <row r="307" spans="1:33" ht="12.75" customHeight="1">
      <c r="A307" s="873"/>
      <c r="B307" s="851">
        <f>IF('Cumulative Budget Request '!L309='Member D'!$L$1,'Cumulative Budget Request '!B309,0)</f>
        <v>0</v>
      </c>
      <c r="C307" s="825"/>
      <c r="D307" s="842"/>
      <c r="E307" s="251">
        <f>IF('Cumulative Budget Request '!$L309='Member D'!$L$1,'Cumulative Budget Request '!E309,0)</f>
        <v>0</v>
      </c>
      <c r="F307" s="251">
        <f>IF('Cumulative Budget Request '!$L309='Member D'!$L$1,'Cumulative Budget Request '!F309,0)</f>
        <v>0</v>
      </c>
      <c r="G307" s="251">
        <f>IF('Cumulative Budget Request '!$L309='Member D'!$L$1,'Cumulative Budget Request '!G309,0)</f>
        <v>0</v>
      </c>
      <c r="H307" s="251">
        <f>IF('Cumulative Budget Request '!$L309='Member D'!$L$1,'Cumulative Budget Request '!H309,0)</f>
        <v>0</v>
      </c>
      <c r="I307" s="251">
        <f>IF('Cumulative Budget Request '!$L309='Member D'!$L$1,'Cumulative Budget Request '!I309,0)</f>
        <v>0</v>
      </c>
      <c r="J307" s="172">
        <f t="shared" ref="J307:J309" si="83">SUM(E307:I307)</f>
        <v>0</v>
      </c>
      <c r="K307" s="3"/>
      <c r="L307" s="24"/>
      <c r="M307" s="3"/>
      <c r="N307" s="3"/>
      <c r="O307" s="3"/>
      <c r="P307" s="3"/>
    </row>
    <row r="308" spans="1:33">
      <c r="A308" s="842"/>
      <c r="B308" s="851">
        <f>IF('Cumulative Budget Request '!L310='Member D'!$L$1,'Cumulative Budget Request '!B310,0)</f>
        <v>0</v>
      </c>
      <c r="C308" s="825"/>
      <c r="D308" s="842"/>
      <c r="E308" s="251">
        <f>IF('Cumulative Budget Request '!$L310='Member D'!$L$1,'Cumulative Budget Request '!E310,0)</f>
        <v>0</v>
      </c>
      <c r="F308" s="251">
        <f>IF('Cumulative Budget Request '!$L310='Member D'!$L$1,'Cumulative Budget Request '!F310,0)</f>
        <v>0</v>
      </c>
      <c r="G308" s="251">
        <f>IF('Cumulative Budget Request '!$L310='Member D'!$L$1,'Cumulative Budget Request '!G310,0)</f>
        <v>0</v>
      </c>
      <c r="H308" s="251">
        <f>IF('Cumulative Budget Request '!$L310='Member D'!$L$1,'Cumulative Budget Request '!H310,0)</f>
        <v>0</v>
      </c>
      <c r="I308" s="251">
        <f>IF('Cumulative Budget Request '!$L310='Member D'!$L$1,'Cumulative Budget Request '!I310,0)</f>
        <v>0</v>
      </c>
      <c r="J308" s="172">
        <f t="shared" si="83"/>
        <v>0</v>
      </c>
      <c r="K308" s="3"/>
      <c r="L308" s="24"/>
      <c r="M308" s="3"/>
      <c r="N308" s="3"/>
      <c r="O308" s="3"/>
      <c r="P308" s="3"/>
    </row>
    <row r="309" spans="1:33">
      <c r="A309" s="842"/>
      <c r="B309" s="851">
        <f>IF('Cumulative Budget Request '!L311='Member D'!$L$1,'Cumulative Budget Request '!B311,0)</f>
        <v>0</v>
      </c>
      <c r="C309" s="825"/>
      <c r="D309" s="842"/>
      <c r="E309" s="251">
        <f>IF('Cumulative Budget Request '!$L311='Member D'!$L$1,'Cumulative Budget Request '!E311,0)</f>
        <v>0</v>
      </c>
      <c r="F309" s="251">
        <f>IF('Cumulative Budget Request '!$L311='Member D'!$L$1,'Cumulative Budget Request '!F311,0)</f>
        <v>0</v>
      </c>
      <c r="G309" s="251">
        <f>IF('Cumulative Budget Request '!$L311='Member D'!$L$1,'Cumulative Budget Request '!G311,0)</f>
        <v>0</v>
      </c>
      <c r="H309" s="251">
        <f>IF('Cumulative Budget Request '!$L311='Member D'!$L$1,'Cumulative Budget Request '!H311,0)</f>
        <v>0</v>
      </c>
      <c r="I309" s="251">
        <f>IF('Cumulative Budget Request '!$L311='Member D'!$L$1,'Cumulative Budget Request '!I311,0)</f>
        <v>0</v>
      </c>
      <c r="J309" s="172">
        <f t="shared" si="83"/>
        <v>0</v>
      </c>
      <c r="K309" s="3"/>
      <c r="L309" s="24"/>
      <c r="M309" s="88"/>
      <c r="N309" s="88"/>
      <c r="O309" s="88"/>
      <c r="P309" s="88"/>
      <c r="Q309" s="88"/>
      <c r="R309" s="88"/>
    </row>
    <row r="310" spans="1:33">
      <c r="A310" s="873" t="s">
        <v>372</v>
      </c>
      <c r="B310" s="842"/>
      <c r="C310" s="825"/>
      <c r="D310" s="842"/>
      <c r="E310" s="57"/>
      <c r="F310" s="57"/>
      <c r="G310" s="57"/>
      <c r="H310" s="57"/>
      <c r="I310" s="57"/>
      <c r="J310" s="172"/>
      <c r="K310" s="3"/>
      <c r="L310" s="24"/>
      <c r="M310" s="3"/>
      <c r="N310" s="3"/>
      <c r="O310" s="3"/>
      <c r="P310" s="3"/>
    </row>
    <row r="311" spans="1:33">
      <c r="A311" s="874"/>
      <c r="B311" s="875">
        <f>IF('Cumulative Budget Request '!L313='Member D'!$L$1,'Cumulative Budget Request '!B313,0)</f>
        <v>0</v>
      </c>
      <c r="C311" s="875"/>
      <c r="D311" s="842"/>
      <c r="E311" s="251">
        <f>IF('Cumulative Budget Request '!$L313='Member D'!$L$1,'Cumulative Budget Request '!E313,0)</f>
        <v>0</v>
      </c>
      <c r="F311" s="251">
        <f>IF('Cumulative Budget Request '!$L313='Member D'!$L$1,'Cumulative Budget Request '!F313,0)</f>
        <v>0</v>
      </c>
      <c r="G311" s="251">
        <f>IF('Cumulative Budget Request '!$L313='Member D'!$L$1,'Cumulative Budget Request '!G313,0)</f>
        <v>0</v>
      </c>
      <c r="H311" s="251">
        <f>IF('Cumulative Budget Request '!$L313='Member D'!$L$1,'Cumulative Budget Request '!H313,0)</f>
        <v>0</v>
      </c>
      <c r="I311" s="251">
        <f>IF('Cumulative Budget Request '!$L313='Member D'!$L$1,'Cumulative Budget Request '!I313,0)</f>
        <v>0</v>
      </c>
      <c r="J311" s="172">
        <f t="shared" ref="J311:J313" si="84">SUM(E311:I311)</f>
        <v>0</v>
      </c>
      <c r="K311" s="3"/>
      <c r="L311" s="24"/>
      <c r="M311" s="3"/>
      <c r="N311" s="3"/>
      <c r="O311" s="3"/>
      <c r="P311" s="3"/>
    </row>
    <row r="312" spans="1:33">
      <c r="A312" s="874"/>
      <c r="B312" s="875">
        <f>IF('Cumulative Budget Request '!L314='Member D'!$L$1,'Cumulative Budget Request '!B314,0)</f>
        <v>0</v>
      </c>
      <c r="C312" s="875"/>
      <c r="D312" s="842"/>
      <c r="E312" s="251">
        <f>IF('Cumulative Budget Request '!$L314='Member D'!$L$1,'Cumulative Budget Request '!E314,0)</f>
        <v>0</v>
      </c>
      <c r="F312" s="251">
        <f>IF('Cumulative Budget Request '!$L314='Member D'!$L$1,'Cumulative Budget Request '!F314,0)</f>
        <v>0</v>
      </c>
      <c r="G312" s="251">
        <f>IF('Cumulative Budget Request '!$L314='Member D'!$L$1,'Cumulative Budget Request '!G314,0)</f>
        <v>0</v>
      </c>
      <c r="H312" s="251">
        <f>IF('Cumulative Budget Request '!$L314='Member D'!$L$1,'Cumulative Budget Request '!H314,0)</f>
        <v>0</v>
      </c>
      <c r="I312" s="251">
        <f>IF('Cumulative Budget Request '!$L314='Member D'!$L$1,'Cumulative Budget Request '!I314,0)</f>
        <v>0</v>
      </c>
      <c r="J312" s="172">
        <f t="shared" si="84"/>
        <v>0</v>
      </c>
      <c r="K312" s="3"/>
      <c r="L312" s="24"/>
      <c r="M312" s="3"/>
      <c r="N312" s="3"/>
      <c r="O312" s="3"/>
      <c r="P312" s="3"/>
    </row>
    <row r="313" spans="1:33">
      <c r="A313" s="874"/>
      <c r="B313" s="875">
        <f>IF('Cumulative Budget Request '!L315='Member D'!$L$1,'Cumulative Budget Request '!B315,0)</f>
        <v>0</v>
      </c>
      <c r="C313" s="875"/>
      <c r="D313" s="842"/>
      <c r="E313" s="251">
        <f>IF('Cumulative Budget Request '!$L315='Member D'!$L$1,'Cumulative Budget Request '!E315,0)</f>
        <v>0</v>
      </c>
      <c r="F313" s="251">
        <f>IF('Cumulative Budget Request '!$L315='Member D'!$L$1,'Cumulative Budget Request '!F315,0)</f>
        <v>0</v>
      </c>
      <c r="G313" s="251">
        <f>IF('Cumulative Budget Request '!$L315='Member D'!$L$1,'Cumulative Budget Request '!G315,0)</f>
        <v>0</v>
      </c>
      <c r="H313" s="251">
        <f>IF('Cumulative Budget Request '!$L315='Member D'!$L$1,'Cumulative Budget Request '!H315,0)</f>
        <v>0</v>
      </c>
      <c r="I313" s="251">
        <f>IF('Cumulative Budget Request '!$L315='Member D'!$L$1,'Cumulative Budget Request '!I315,0)</f>
        <v>0</v>
      </c>
      <c r="J313" s="172">
        <f t="shared" si="84"/>
        <v>0</v>
      </c>
      <c r="K313" s="3"/>
      <c r="L313" s="24"/>
      <c r="M313" s="3"/>
      <c r="N313" s="3"/>
      <c r="O313" s="3"/>
      <c r="P313" s="3"/>
    </row>
    <row r="314" spans="1:33">
      <c r="A314" s="873" t="s">
        <v>373</v>
      </c>
      <c r="B314" s="825"/>
      <c r="C314" s="825"/>
      <c r="D314" s="842"/>
      <c r="E314" s="57"/>
      <c r="F314" s="57"/>
      <c r="G314" s="57"/>
      <c r="H314" s="57"/>
      <c r="I314" s="57"/>
      <c r="J314" s="172"/>
      <c r="K314" s="3"/>
      <c r="L314" s="24"/>
      <c r="M314" s="3"/>
      <c r="N314" s="3"/>
      <c r="O314" s="3"/>
      <c r="P314" s="3"/>
    </row>
    <row r="315" spans="1:33">
      <c r="A315" s="842"/>
      <c r="B315" s="851">
        <f>IF('Cumulative Budget Request '!L317='Member D'!$L$1,'Cumulative Budget Request '!B317,0)</f>
        <v>0</v>
      </c>
      <c r="C315" s="825"/>
      <c r="D315" s="842"/>
      <c r="E315" s="251">
        <f>IF('Cumulative Budget Request '!$L317='Member D'!$L$1,'Cumulative Budget Request '!E317,0)</f>
        <v>0</v>
      </c>
      <c r="F315" s="251">
        <f>IF('Cumulative Budget Request '!$L317='Member D'!$L$1,'Cumulative Budget Request '!F317,0)</f>
        <v>0</v>
      </c>
      <c r="G315" s="251">
        <f>IF('Cumulative Budget Request '!$L317='Member D'!$L$1,'Cumulative Budget Request '!G317,0)</f>
        <v>0</v>
      </c>
      <c r="H315" s="251">
        <f>IF('Cumulative Budget Request '!$L317='Member D'!$L$1,'Cumulative Budget Request '!H317,0)</f>
        <v>0</v>
      </c>
      <c r="I315" s="251">
        <f>IF('Cumulative Budget Request '!$L317='Member D'!$L$1,'Cumulative Budget Request '!I317,0)</f>
        <v>0</v>
      </c>
      <c r="J315" s="172">
        <f>SUM(E315:I315)</f>
        <v>0</v>
      </c>
      <c r="K315" s="3"/>
      <c r="L315" s="24"/>
      <c r="M315" s="3"/>
      <c r="N315" s="3"/>
      <c r="O315" s="3"/>
      <c r="P315" s="3"/>
    </row>
    <row r="316" spans="1:33">
      <c r="A316" s="842"/>
      <c r="B316" s="851">
        <f>IF('Cumulative Budget Request '!L318='Member D'!$L$1,'Cumulative Budget Request '!B318,0)</f>
        <v>0</v>
      </c>
      <c r="C316" s="825"/>
      <c r="D316" s="842"/>
      <c r="E316" s="251">
        <f>IF('Cumulative Budget Request '!$L318='Member D'!$L$1,'Cumulative Budget Request '!E318,0)</f>
        <v>0</v>
      </c>
      <c r="F316" s="251">
        <f>IF('Cumulative Budget Request '!$L318='Member D'!$L$1,'Cumulative Budget Request '!F318,0)</f>
        <v>0</v>
      </c>
      <c r="G316" s="251">
        <f>IF('Cumulative Budget Request '!$L318='Member D'!$L$1,'Cumulative Budget Request '!G318,0)</f>
        <v>0</v>
      </c>
      <c r="H316" s="251">
        <f>IF('Cumulative Budget Request '!$L318='Member D'!$L$1,'Cumulative Budget Request '!H318,0)</f>
        <v>0</v>
      </c>
      <c r="I316" s="251">
        <f>IF('Cumulative Budget Request '!$L318='Member D'!$L$1,'Cumulative Budget Request '!I318,0)</f>
        <v>0</v>
      </c>
      <c r="J316" s="172">
        <f>SUM(E316:I316)</f>
        <v>0</v>
      </c>
      <c r="K316" s="3"/>
      <c r="L316" s="24"/>
      <c r="M316" s="3"/>
      <c r="N316" s="3"/>
      <c r="O316" s="3"/>
      <c r="P316" s="3"/>
    </row>
    <row r="317" spans="1:33">
      <c r="A317" s="873" t="s">
        <v>47</v>
      </c>
      <c r="B317" s="825"/>
      <c r="C317" s="825"/>
      <c r="D317" s="842"/>
      <c r="E317" s="57"/>
      <c r="F317" s="57"/>
      <c r="G317" s="57"/>
      <c r="H317" s="57"/>
      <c r="I317" s="57"/>
      <c r="J317" s="172"/>
      <c r="K317" s="3"/>
      <c r="L317" s="24"/>
      <c r="M317" s="3"/>
      <c r="N317" s="3"/>
      <c r="O317" s="3"/>
      <c r="P317" s="3"/>
    </row>
    <row r="318" spans="1:33">
      <c r="A318" s="873"/>
      <c r="B318" s="851">
        <f>IF('Cumulative Budget Request '!L320='Member D'!$L$1,'Cumulative Budget Request '!B320,0)</f>
        <v>0</v>
      </c>
      <c r="C318" s="825"/>
      <c r="D318" s="842"/>
      <c r="E318" s="251">
        <f>IF('Cumulative Budget Request '!$L320='Member D'!$L$1,'Cumulative Budget Request '!E320,0)</f>
        <v>0</v>
      </c>
      <c r="F318" s="251">
        <f>IF('Cumulative Budget Request '!$L320='Member D'!$L$1,'Cumulative Budget Request '!F320,0)</f>
        <v>0</v>
      </c>
      <c r="G318" s="251">
        <f>IF('Cumulative Budget Request '!$L320='Member D'!$L$1,'Cumulative Budget Request '!G320,0)</f>
        <v>0</v>
      </c>
      <c r="H318" s="251">
        <f>IF('Cumulative Budget Request '!$L320='Member D'!$L$1,'Cumulative Budget Request '!H320,0)</f>
        <v>0</v>
      </c>
      <c r="I318" s="251">
        <f>IF('Cumulative Budget Request '!$L320='Member D'!$L$1,'Cumulative Budget Request '!I320,0)</f>
        <v>0</v>
      </c>
      <c r="J318" s="172">
        <f>SUM(E318:I318)</f>
        <v>0</v>
      </c>
      <c r="K318" s="3"/>
      <c r="L318" s="24"/>
      <c r="M318" s="3"/>
      <c r="N318" s="3"/>
      <c r="O318" s="3"/>
      <c r="P318" s="3"/>
    </row>
    <row r="319" spans="1:33">
      <c r="A319" s="842"/>
      <c r="B319" s="851">
        <f>IF('Cumulative Budget Request '!L321='Member D'!$L$1,'Cumulative Budget Request '!B321,0)</f>
        <v>0</v>
      </c>
      <c r="C319" s="825"/>
      <c r="D319" s="842"/>
      <c r="E319" s="251">
        <f>IF('Cumulative Budget Request '!$L321='Member D'!$L$1,'Cumulative Budget Request '!E321,0)</f>
        <v>0</v>
      </c>
      <c r="F319" s="251">
        <f>IF('Cumulative Budget Request '!$L321='Member D'!$L$1,'Cumulative Budget Request '!F321,0)</f>
        <v>0</v>
      </c>
      <c r="G319" s="251">
        <f>IF('Cumulative Budget Request '!$L321='Member D'!$L$1,'Cumulative Budget Request '!G321,0)</f>
        <v>0</v>
      </c>
      <c r="H319" s="251">
        <f>IF('Cumulative Budget Request '!$L321='Member D'!$L$1,'Cumulative Budget Request '!H321,0)</f>
        <v>0</v>
      </c>
      <c r="I319" s="251">
        <f>IF('Cumulative Budget Request '!$L321='Member D'!$L$1,'Cumulative Budget Request '!I321,0)</f>
        <v>0</v>
      </c>
      <c r="J319" s="172">
        <f>SUM(E319:I319)</f>
        <v>0</v>
      </c>
      <c r="K319" s="3"/>
      <c r="L319" s="24"/>
      <c r="M319" s="3"/>
      <c r="N319" s="3"/>
      <c r="O319" s="3"/>
      <c r="P319" s="3"/>
    </row>
    <row r="320" spans="1:33" ht="15">
      <c r="A320" s="842"/>
      <c r="B320" s="851">
        <f>IF('Cumulative Budget Request '!L322='Member D'!$L$1,'Cumulative Budget Request '!B322,0)</f>
        <v>0</v>
      </c>
      <c r="C320" s="825"/>
      <c r="D320" s="842"/>
      <c r="E320" s="251">
        <f>IF('Cumulative Budget Request '!$L322='Member D'!$L$1,'Cumulative Budget Request '!E322,0)</f>
        <v>0</v>
      </c>
      <c r="F320" s="251">
        <f>IF('Cumulative Budget Request '!$L322='Member D'!$L$1,'Cumulative Budget Request '!F322,0)</f>
        <v>0</v>
      </c>
      <c r="G320" s="251">
        <f>IF('Cumulative Budget Request '!$L322='Member D'!$L$1,'Cumulative Budget Request '!G322,0)</f>
        <v>0</v>
      </c>
      <c r="H320" s="251">
        <f>IF('Cumulative Budget Request '!$L322='Member D'!$L$1,'Cumulative Budget Request '!H322,0)</f>
        <v>0</v>
      </c>
      <c r="I320" s="251">
        <f>IF('Cumulative Budget Request '!$L322='Member D'!$L$1,'Cumulative Budget Request '!I322,0)</f>
        <v>0</v>
      </c>
      <c r="J320" s="172">
        <f>SUM(E320:I320)</f>
        <v>0</v>
      </c>
      <c r="K320" s="3"/>
      <c r="L320" s="24"/>
      <c r="M320" s="3"/>
      <c r="N320" s="3"/>
      <c r="O320" s="3"/>
      <c r="P320" s="3"/>
      <c r="AA320" s="111"/>
      <c r="AB320" s="111"/>
      <c r="AC320" s="111"/>
      <c r="AD320" s="111"/>
      <c r="AE320" s="111"/>
      <c r="AF320" s="111"/>
      <c r="AG320" s="111"/>
    </row>
    <row r="321" spans="1:34">
      <c r="A321" s="873"/>
      <c r="B321" s="851">
        <f>IF('Cumulative Budget Request '!L323='Member D'!$L$1,'Cumulative Budget Request '!B323,0)</f>
        <v>0</v>
      </c>
      <c r="C321" s="825"/>
      <c r="D321" s="842"/>
      <c r="E321" s="251">
        <f>IF('Cumulative Budget Request '!$L323='Member D'!$L$1,'Cumulative Budget Request '!E323,0)</f>
        <v>0</v>
      </c>
      <c r="F321" s="251">
        <f>IF('Cumulative Budget Request '!$L323='Member D'!$L$1,'Cumulative Budget Request '!F323,0)</f>
        <v>0</v>
      </c>
      <c r="G321" s="251">
        <f>IF('Cumulative Budget Request '!$L323='Member D'!$L$1,'Cumulative Budget Request '!G323,0)</f>
        <v>0</v>
      </c>
      <c r="H321" s="251">
        <f>IF('Cumulative Budget Request '!$L323='Member D'!$L$1,'Cumulative Budget Request '!H323,0)</f>
        <v>0</v>
      </c>
      <c r="I321" s="251">
        <f>IF('Cumulative Budget Request '!$L323='Member D'!$L$1,'Cumulative Budget Request '!I323,0)</f>
        <v>0</v>
      </c>
      <c r="J321" s="172">
        <f>SUM(E321:I321)</f>
        <v>0</v>
      </c>
      <c r="K321" s="3"/>
      <c r="L321" s="24"/>
      <c r="M321" s="3"/>
      <c r="N321" s="3"/>
      <c r="O321" s="3"/>
      <c r="P321" s="3"/>
    </row>
    <row r="322" spans="1:34">
      <c r="A322" s="873"/>
      <c r="B322" s="851">
        <f>IF('Cumulative Budget Request '!L324='Member D'!$L$1,'Cumulative Budget Request '!B324,0)</f>
        <v>0</v>
      </c>
      <c r="C322" s="825"/>
      <c r="D322" s="842"/>
      <c r="E322" s="251">
        <f>IF('Cumulative Budget Request '!$L324='Member D'!$L$1,'Cumulative Budget Request '!E324,0)</f>
        <v>0</v>
      </c>
      <c r="F322" s="251">
        <f>IF('Cumulative Budget Request '!$L324='Member D'!$L$1,'Cumulative Budget Request '!F324,0)</f>
        <v>0</v>
      </c>
      <c r="G322" s="251">
        <f>IF('Cumulative Budget Request '!$L324='Member D'!$L$1,'Cumulative Budget Request '!G324,0)</f>
        <v>0</v>
      </c>
      <c r="H322" s="251">
        <f>IF('Cumulative Budget Request '!$L324='Member D'!$L$1,'Cumulative Budget Request '!H324,0)</f>
        <v>0</v>
      </c>
      <c r="I322" s="251">
        <f>IF('Cumulative Budget Request '!$L324='Member D'!$L$1,'Cumulative Budget Request '!I324,0)</f>
        <v>0</v>
      </c>
      <c r="J322" s="172">
        <f t="shared" ref="J322" si="85">SUM(E322:I322)</f>
        <v>0</v>
      </c>
      <c r="K322" s="3"/>
      <c r="L322" s="24"/>
      <c r="M322" s="3"/>
      <c r="N322" s="3"/>
      <c r="O322" s="3"/>
      <c r="P322" s="3"/>
    </row>
    <row r="323" spans="1:34" ht="15">
      <c r="A323" s="876"/>
      <c r="B323" s="871" t="s">
        <v>378</v>
      </c>
      <c r="C323" s="871"/>
      <c r="D323" s="871"/>
      <c r="E323" s="173">
        <f>SUM(E306:E322)</f>
        <v>0</v>
      </c>
      <c r="F323" s="173">
        <f t="shared" ref="F323:I323" si="86">SUM(F306:F322)</f>
        <v>0</v>
      </c>
      <c r="G323" s="173">
        <f t="shared" si="86"/>
        <v>0</v>
      </c>
      <c r="H323" s="173">
        <f t="shared" si="86"/>
        <v>0</v>
      </c>
      <c r="I323" s="173">
        <f t="shared" si="86"/>
        <v>0</v>
      </c>
      <c r="J323" s="174">
        <f>SUM(J306:J322)</f>
        <v>0</v>
      </c>
      <c r="K323" s="30"/>
      <c r="L323" s="3"/>
      <c r="M323" s="88"/>
      <c r="N323" s="88"/>
      <c r="O323" s="88"/>
      <c r="P323" s="88"/>
      <c r="Q323" s="88"/>
      <c r="R323" s="88"/>
      <c r="S323" s="88"/>
      <c r="AH323" s="111"/>
    </row>
    <row r="324" spans="1:34">
      <c r="A324" s="863"/>
      <c r="B324" s="864"/>
      <c r="C324" s="864"/>
      <c r="D324" s="864"/>
      <c r="E324" s="29"/>
      <c r="F324" s="29"/>
      <c r="G324" s="30"/>
      <c r="H324" s="30"/>
      <c r="I324" s="30"/>
      <c r="J324" s="99"/>
      <c r="M324" s="89"/>
    </row>
    <row r="325" spans="1:34" ht="13.8" customHeight="1">
      <c r="A325" s="865" t="s">
        <v>77</v>
      </c>
      <c r="B325" s="842"/>
      <c r="C325" s="877"/>
      <c r="D325" s="842"/>
      <c r="F325"/>
      <c r="J325" s="33"/>
      <c r="M325" s="1"/>
      <c r="N325" s="1"/>
      <c r="O325" s="331"/>
      <c r="P325" s="331"/>
    </row>
    <row r="326" spans="1:34">
      <c r="A326" s="851"/>
      <c r="B326" s="878">
        <f>IF('Cumulative Budget Request '!L328='Member D'!$L$1,'Cumulative Budget Request '!B328,0)</f>
        <v>0</v>
      </c>
      <c r="C326" s="825" t="str">
        <f>'Cumulative Budget Request '!C328</f>
        <v xml:space="preserve"> </v>
      </c>
      <c r="D326" s="842"/>
      <c r="E326" s="251">
        <f>IF('Cumulative Budget Request '!$L328='Member D'!$L$1,'Cumulative Budget Request '!E328,0)</f>
        <v>0</v>
      </c>
      <c r="F326" s="251">
        <f>IF('Cumulative Budget Request '!$L328='Member D'!$L$1,'Cumulative Budget Request '!F328,0)</f>
        <v>0</v>
      </c>
      <c r="G326" s="251">
        <f>IF('Cumulative Budget Request '!$L328='Member D'!$L$1,'Cumulative Budget Request '!G328,0)</f>
        <v>0</v>
      </c>
      <c r="H326" s="251">
        <f>IF('Cumulative Budget Request '!$L328='Member D'!$L$1,'Cumulative Budget Request '!H328,0)</f>
        <v>0</v>
      </c>
      <c r="I326" s="251">
        <f>IF('Cumulative Budget Request '!$L328='Member D'!$L$1,'Cumulative Budget Request '!I328,0)</f>
        <v>0</v>
      </c>
      <c r="J326" s="172">
        <f>SUM(E326:I326)</f>
        <v>0</v>
      </c>
      <c r="M326" s="1"/>
      <c r="N326" s="1"/>
      <c r="O326" s="331"/>
      <c r="P326" s="331"/>
    </row>
    <row r="327" spans="1:34">
      <c r="A327" s="851"/>
      <c r="B327" s="878">
        <f>IF('Cumulative Budget Request '!L329='Member D'!$L$1,'Cumulative Budget Request '!B329,0)</f>
        <v>0</v>
      </c>
      <c r="C327" s="825" t="str">
        <f>'Cumulative Budget Request '!C329</f>
        <v xml:space="preserve"> </v>
      </c>
      <c r="D327" s="842"/>
      <c r="E327" s="251"/>
      <c r="F327" s="251"/>
      <c r="G327" s="251"/>
      <c r="H327" s="251"/>
      <c r="I327" s="251"/>
      <c r="J327" s="172"/>
      <c r="M327" s="89"/>
    </row>
    <row r="328" spans="1:34">
      <c r="A328" s="851"/>
      <c r="B328" s="874"/>
      <c r="C328" s="851">
        <f>IF('Cumulative Budget Request '!$L330='Member D'!$L$1,'Cumulative Budget Request '!C330,0)</f>
        <v>0</v>
      </c>
      <c r="D328" s="842"/>
      <c r="E328" s="251">
        <f>IF('Cumulative Budget Request '!$L330='Member D'!$L$1,'Cumulative Budget Request '!E330,0)</f>
        <v>0</v>
      </c>
      <c r="F328" s="251">
        <f>IF('Cumulative Budget Request '!$L330='Member D'!$L$1,'Cumulative Budget Request '!F330,0)</f>
        <v>0</v>
      </c>
      <c r="G328" s="251">
        <f>IF('Cumulative Budget Request '!$L330='Member D'!$L$1,'Cumulative Budget Request '!G330,0)</f>
        <v>0</v>
      </c>
      <c r="H328" s="251">
        <f>IF('Cumulative Budget Request '!$L330='Member D'!$L$1,'Cumulative Budget Request '!H330,0)</f>
        <v>0</v>
      </c>
      <c r="I328" s="251">
        <f>IF('Cumulative Budget Request '!$L330='Member D'!$L$1,'Cumulative Budget Request '!I330,0)</f>
        <v>0</v>
      </c>
      <c r="J328" s="172">
        <f>SUM(E328:I328)</f>
        <v>0</v>
      </c>
      <c r="M328" s="89"/>
    </row>
    <row r="329" spans="1:34">
      <c r="A329" s="851"/>
      <c r="B329" s="874"/>
      <c r="C329" s="851">
        <f>IF('Cumulative Budget Request '!$L331='Member D'!$L$1,'Cumulative Budget Request '!C331,0)</f>
        <v>0</v>
      </c>
      <c r="D329" s="842"/>
      <c r="E329" s="251">
        <f>IF('Cumulative Budget Request '!$L331='Member D'!$L$1,'Cumulative Budget Request '!E331,0)</f>
        <v>0</v>
      </c>
      <c r="F329" s="251">
        <f>IF('Cumulative Budget Request '!$L331='Member D'!$L$1,'Cumulative Budget Request '!F331,0)</f>
        <v>0</v>
      </c>
      <c r="G329" s="251">
        <f>IF('Cumulative Budget Request '!$L331='Member D'!$L$1,'Cumulative Budget Request '!G331,0)</f>
        <v>0</v>
      </c>
      <c r="H329" s="251">
        <f>IF('Cumulative Budget Request '!$L331='Member D'!$L$1,'Cumulative Budget Request '!H331,0)</f>
        <v>0</v>
      </c>
      <c r="I329" s="251">
        <f>IF('Cumulative Budget Request '!$L331='Member D'!$L$1,'Cumulative Budget Request '!I331,0)</f>
        <v>0</v>
      </c>
      <c r="J329" s="172">
        <f t="shared" ref="J329:J339" si="87">SUM(E329:I329)</f>
        <v>0</v>
      </c>
      <c r="M329" s="89"/>
    </row>
    <row r="330" spans="1:34">
      <c r="A330" s="851"/>
      <c r="B330" s="874"/>
      <c r="C330" s="851">
        <f>IF('Cumulative Budget Request '!$L332='Member D'!$L$1,'Cumulative Budget Request '!C332,0)</f>
        <v>0</v>
      </c>
      <c r="D330" s="842"/>
      <c r="E330" s="251">
        <f>IF('Cumulative Budget Request '!$L332='Member D'!$L$1,'Cumulative Budget Request '!E332,0)</f>
        <v>0</v>
      </c>
      <c r="F330" s="251">
        <f>IF('Cumulative Budget Request '!$L332='Member D'!$L$1,'Cumulative Budget Request '!F332,0)</f>
        <v>0</v>
      </c>
      <c r="G330" s="251">
        <f>IF('Cumulative Budget Request '!$L332='Member D'!$L$1,'Cumulative Budget Request '!G332,0)</f>
        <v>0</v>
      </c>
      <c r="H330" s="251">
        <f>IF('Cumulative Budget Request '!$L332='Member D'!$L$1,'Cumulative Budget Request '!H332,0)</f>
        <v>0</v>
      </c>
      <c r="I330" s="251">
        <f>IF('Cumulative Budget Request '!$L332='Member D'!$L$1,'Cumulative Budget Request '!I332,0)</f>
        <v>0</v>
      </c>
      <c r="J330" s="172">
        <f t="shared" si="87"/>
        <v>0</v>
      </c>
      <c r="M330" s="89"/>
    </row>
    <row r="331" spans="1:34">
      <c r="A331" s="851"/>
      <c r="B331" s="878">
        <f>IF('Cumulative Budget Request '!L333='Member D'!$L$1,'Cumulative Budget Request '!B333,0)</f>
        <v>0</v>
      </c>
      <c r="C331" s="825" t="str">
        <f>'Cumulative Budget Request '!C333</f>
        <v xml:space="preserve"> </v>
      </c>
      <c r="D331" s="842"/>
      <c r="E331" s="251"/>
      <c r="F331" s="251"/>
      <c r="G331" s="251"/>
      <c r="H331" s="251"/>
      <c r="I331" s="251"/>
      <c r="J331" s="172"/>
    </row>
    <row r="332" spans="1:34">
      <c r="A332" s="851"/>
      <c r="B332" s="874"/>
      <c r="C332" s="851">
        <f>IF('Cumulative Budget Request '!$L334='Member D'!$L$1,'Cumulative Budget Request '!C334,0)</f>
        <v>0</v>
      </c>
      <c r="D332" s="842"/>
      <c r="E332" s="251">
        <f>IF('Cumulative Budget Request '!$L334='Member D'!$L$1,'Cumulative Budget Request '!E334,0)</f>
        <v>0</v>
      </c>
      <c r="F332" s="251">
        <f>IF('Cumulative Budget Request '!$L334='Member D'!$L$1,'Cumulative Budget Request '!F334,0)</f>
        <v>0</v>
      </c>
      <c r="G332" s="251">
        <f>IF('Cumulative Budget Request '!$L334='Member D'!$L$1,'Cumulative Budget Request '!G334,0)</f>
        <v>0</v>
      </c>
      <c r="H332" s="251">
        <f>IF('Cumulative Budget Request '!$L334='Member D'!$L$1,'Cumulative Budget Request '!H334,0)</f>
        <v>0</v>
      </c>
      <c r="I332" s="251">
        <f>IF('Cumulative Budget Request '!$L334='Member D'!$L$1,'Cumulative Budget Request '!I334,0)</f>
        <v>0</v>
      </c>
      <c r="J332" s="172">
        <f t="shared" si="87"/>
        <v>0</v>
      </c>
      <c r="M332" s="3"/>
    </row>
    <row r="333" spans="1:34">
      <c r="A333" s="851"/>
      <c r="B333" s="874"/>
      <c r="C333" s="851">
        <f>IF('Cumulative Budget Request '!$L335='Member D'!$L$1,'Cumulative Budget Request '!C335,0)</f>
        <v>0</v>
      </c>
      <c r="D333" s="842"/>
      <c r="E333" s="251">
        <f>IF('Cumulative Budget Request '!$L335='Member D'!$L$1,'Cumulative Budget Request '!E335,0)</f>
        <v>0</v>
      </c>
      <c r="F333" s="251">
        <f>IF('Cumulative Budget Request '!$L335='Member D'!$L$1,'Cumulative Budget Request '!F335,0)</f>
        <v>0</v>
      </c>
      <c r="G333" s="251">
        <f>IF('Cumulative Budget Request '!$L335='Member D'!$L$1,'Cumulative Budget Request '!G335,0)</f>
        <v>0</v>
      </c>
      <c r="H333" s="251">
        <f>IF('Cumulative Budget Request '!$L335='Member D'!$L$1,'Cumulative Budget Request '!H335,0)</f>
        <v>0</v>
      </c>
      <c r="I333" s="251">
        <f>IF('Cumulative Budget Request '!$L335='Member D'!$L$1,'Cumulative Budget Request '!I335,0)</f>
        <v>0</v>
      </c>
      <c r="J333" s="172">
        <f t="shared" si="87"/>
        <v>0</v>
      </c>
      <c r="M333" s="3"/>
    </row>
    <row r="334" spans="1:34">
      <c r="A334" s="851"/>
      <c r="B334" s="878">
        <f>IF('Cumulative Budget Request '!L336='Member D'!$L$1,'Cumulative Budget Request '!B336,0)</f>
        <v>0</v>
      </c>
      <c r="C334" s="825"/>
      <c r="D334" s="842"/>
      <c r="E334" s="251">
        <f>IF('Cumulative Budget Request '!$L336='Member D'!$L$1,'Cumulative Budget Request '!E336,0)</f>
        <v>0</v>
      </c>
      <c r="F334" s="251">
        <f>IF('Cumulative Budget Request '!$L336='Member D'!$L$1,'Cumulative Budget Request '!F336,0)</f>
        <v>0</v>
      </c>
      <c r="G334" s="251">
        <f>IF('Cumulative Budget Request '!$L336='Member D'!$L$1,'Cumulative Budget Request '!G336,0)</f>
        <v>0</v>
      </c>
      <c r="H334" s="251">
        <f>IF('Cumulative Budget Request '!$L336='Member D'!$L$1,'Cumulative Budget Request '!H336,0)</f>
        <v>0</v>
      </c>
      <c r="I334" s="251">
        <f>IF('Cumulative Budget Request '!$L336='Member D'!$L$1,'Cumulative Budget Request '!I336,0)</f>
        <v>0</v>
      </c>
      <c r="J334" s="172">
        <f t="shared" si="87"/>
        <v>0</v>
      </c>
      <c r="K334" s="3"/>
      <c r="L334" s="3"/>
    </row>
    <row r="335" spans="1:34">
      <c r="A335" s="851"/>
      <c r="B335" s="878">
        <f>IF('Cumulative Budget Request '!L337='Member D'!$L$1,'Cumulative Budget Request '!B337,0)</f>
        <v>0</v>
      </c>
      <c r="C335" s="825"/>
      <c r="D335" s="842"/>
      <c r="E335" s="251">
        <f>IF('Cumulative Budget Request '!$L337='Member D'!$L$1,'Cumulative Budget Request '!E337,0)</f>
        <v>0</v>
      </c>
      <c r="F335" s="251">
        <f>IF('Cumulative Budget Request '!$L337='Member D'!$L$1,'Cumulative Budget Request '!F337,0)</f>
        <v>0</v>
      </c>
      <c r="G335" s="251">
        <f>IF('Cumulative Budget Request '!$L337='Member D'!$L$1,'Cumulative Budget Request '!G337,0)</f>
        <v>0</v>
      </c>
      <c r="H335" s="251">
        <f>IF('Cumulative Budget Request '!$L337='Member D'!$L$1,'Cumulative Budget Request '!H337,0)</f>
        <v>0</v>
      </c>
      <c r="I335" s="251">
        <f>IF('Cumulative Budget Request '!$L337='Member D'!$L$1,'Cumulative Budget Request '!I337,0)</f>
        <v>0</v>
      </c>
      <c r="J335" s="172">
        <f t="shared" si="87"/>
        <v>0</v>
      </c>
      <c r="K335" s="3"/>
      <c r="L335" s="3"/>
    </row>
    <row r="336" spans="1:34">
      <c r="A336" s="851"/>
      <c r="B336" s="878">
        <f>IF('Cumulative Budget Request '!L338='Member D'!$L$1,'Cumulative Budget Request '!B338,0)</f>
        <v>0</v>
      </c>
      <c r="C336" s="825"/>
      <c r="D336" s="842"/>
      <c r="E336" s="251">
        <f>IF('Cumulative Budget Request '!$L338='Member D'!$L$1,'Cumulative Budget Request '!E338,0)</f>
        <v>0</v>
      </c>
      <c r="F336" s="251">
        <f>IF('Cumulative Budget Request '!$L338='Member D'!$L$1,'Cumulative Budget Request '!F338,0)</f>
        <v>0</v>
      </c>
      <c r="G336" s="251">
        <f>IF('Cumulative Budget Request '!$L338='Member D'!$L$1,'Cumulative Budget Request '!G338,0)</f>
        <v>0</v>
      </c>
      <c r="H336" s="251">
        <f>IF('Cumulative Budget Request '!$L338='Member D'!$L$1,'Cumulative Budget Request '!H338,0)</f>
        <v>0</v>
      </c>
      <c r="I336" s="251">
        <f>IF('Cumulative Budget Request '!$L338='Member D'!$L$1,'Cumulative Budget Request '!I338,0)</f>
        <v>0</v>
      </c>
      <c r="J336" s="172">
        <f t="shared" si="87"/>
        <v>0</v>
      </c>
      <c r="K336" s="3"/>
      <c r="L336" s="3"/>
    </row>
    <row r="337" spans="1:45">
      <c r="A337" s="851"/>
      <c r="B337" s="878">
        <f>IF('Cumulative Budget Request '!L339='Member D'!$L$1,'Cumulative Budget Request '!B339,0)</f>
        <v>0</v>
      </c>
      <c r="C337" s="825"/>
      <c r="D337" s="842"/>
      <c r="E337" s="251">
        <f>IF('Cumulative Budget Request '!$L339='Member D'!$L$1,'Cumulative Budget Request '!E339,0)</f>
        <v>0</v>
      </c>
      <c r="F337" s="251">
        <f>IF('Cumulative Budget Request '!$L339='Member D'!$L$1,'Cumulative Budget Request '!F339,0)</f>
        <v>0</v>
      </c>
      <c r="G337" s="251">
        <f>IF('Cumulative Budget Request '!$L339='Member D'!$L$1,'Cumulative Budget Request '!G339,0)</f>
        <v>0</v>
      </c>
      <c r="H337" s="251">
        <f>IF('Cumulative Budget Request '!$L339='Member D'!$L$1,'Cumulative Budget Request '!H339,0)</f>
        <v>0</v>
      </c>
      <c r="I337" s="251">
        <f>IF('Cumulative Budget Request '!$L339='Member D'!$L$1,'Cumulative Budget Request '!I339,0)</f>
        <v>0</v>
      </c>
      <c r="J337" s="172">
        <f t="shared" si="87"/>
        <v>0</v>
      </c>
      <c r="K337" s="3"/>
      <c r="L337" s="3"/>
    </row>
    <row r="338" spans="1:45">
      <c r="A338" s="851"/>
      <c r="B338" s="878">
        <f>IF('Cumulative Budget Request '!L340='Member D'!$L$1,'Cumulative Budget Request '!B340,0)</f>
        <v>0</v>
      </c>
      <c r="C338" s="825"/>
      <c r="D338" s="842"/>
      <c r="E338" s="251">
        <f>IF('Cumulative Budget Request '!$L340='Member D'!$L$1,'Cumulative Budget Request '!E340,0)</f>
        <v>0</v>
      </c>
      <c r="F338" s="251">
        <f>IF('Cumulative Budget Request '!$L340='Member D'!$L$1,'Cumulative Budget Request '!F340,0)</f>
        <v>0</v>
      </c>
      <c r="G338" s="251">
        <f>IF('Cumulative Budget Request '!$L340='Member D'!$L$1,'Cumulative Budget Request '!G340,0)</f>
        <v>0</v>
      </c>
      <c r="H338" s="251">
        <f>IF('Cumulative Budget Request '!$L340='Member D'!$L$1,'Cumulative Budget Request '!H340,0)</f>
        <v>0</v>
      </c>
      <c r="I338" s="251">
        <f>IF('Cumulative Budget Request '!$L340='Member D'!$L$1,'Cumulative Budget Request '!I340,0)</f>
        <v>0</v>
      </c>
      <c r="J338" s="172">
        <f t="shared" si="87"/>
        <v>0</v>
      </c>
      <c r="K338" s="3"/>
      <c r="L338" s="3"/>
    </row>
    <row r="339" spans="1:45">
      <c r="A339" s="851"/>
      <c r="B339" s="878">
        <f>IF('Cumulative Budget Request '!L341='Member D'!$L$1,'Cumulative Budget Request '!B341,0)</f>
        <v>0</v>
      </c>
      <c r="C339" s="825"/>
      <c r="D339" s="842"/>
      <c r="E339" s="251">
        <f>IF('Cumulative Budget Request '!$L341='Member D'!$L$1,'Cumulative Budget Request '!E341,0)</f>
        <v>0</v>
      </c>
      <c r="F339" s="251">
        <f>IF('Cumulative Budget Request '!$L341='Member D'!$L$1,'Cumulative Budget Request '!F341,0)</f>
        <v>0</v>
      </c>
      <c r="G339" s="251">
        <f>IF('Cumulative Budget Request '!$L341='Member D'!$L$1,'Cumulative Budget Request '!G341,0)</f>
        <v>0</v>
      </c>
      <c r="H339" s="251">
        <f>IF('Cumulative Budget Request '!$L341='Member D'!$L$1,'Cumulative Budget Request '!H341,0)</f>
        <v>0</v>
      </c>
      <c r="I339" s="251">
        <f>IF('Cumulative Budget Request '!$L341='Member D'!$L$1,'Cumulative Budget Request '!I341,0)</f>
        <v>0</v>
      </c>
      <c r="J339" s="172">
        <f t="shared" si="87"/>
        <v>0</v>
      </c>
      <c r="K339" s="3"/>
      <c r="L339" s="3"/>
    </row>
    <row r="340" spans="1:45" ht="12.75" customHeight="1">
      <c r="A340" s="842"/>
      <c r="B340" s="792"/>
      <c r="C340" s="842"/>
      <c r="D340" s="879" t="s">
        <v>173</v>
      </c>
      <c r="E340" s="135">
        <f>IF('Cumulative Budget Request '!$L342='Member D'!$L$1,'Cumulative Budget Request '!E342,0)</f>
        <v>0</v>
      </c>
      <c r="F340" s="135">
        <f>IF('Cumulative Budget Request '!$L342='Member D'!$L$1,'Cumulative Budget Request '!F342,0)</f>
        <v>0</v>
      </c>
      <c r="G340" s="135">
        <f>IF('Cumulative Budget Request '!$L342='Member D'!$L$1,'Cumulative Budget Request '!G342,0)</f>
        <v>0</v>
      </c>
      <c r="H340" s="135">
        <f>IF('Cumulative Budget Request '!$L342='Member D'!$L$1,'Cumulative Budget Request '!H342,0)</f>
        <v>0</v>
      </c>
      <c r="I340" s="135">
        <f>IF('Cumulative Budget Request '!$L342='Member D'!$L$1,'Cumulative Budget Request '!I342,0)</f>
        <v>0</v>
      </c>
      <c r="J340" s="125"/>
      <c r="K340" s="17"/>
      <c r="L340" s="17"/>
    </row>
    <row r="341" spans="1:45">
      <c r="A341" s="105"/>
      <c r="B341" s="614" t="s">
        <v>71</v>
      </c>
      <c r="C341" s="614"/>
      <c r="D341" s="614"/>
      <c r="E341" s="173">
        <f>SUM(E326:E339)</f>
        <v>0</v>
      </c>
      <c r="F341" s="173">
        <f t="shared" ref="F341:I341" si="88">SUM(F326:F339)</f>
        <v>0</v>
      </c>
      <c r="G341" s="173">
        <f t="shared" si="88"/>
        <v>0</v>
      </c>
      <c r="H341" s="173">
        <f t="shared" si="88"/>
        <v>0</v>
      </c>
      <c r="I341" s="173">
        <f t="shared" si="88"/>
        <v>0</v>
      </c>
      <c r="J341" s="174">
        <f>SUM(J326:J339)</f>
        <v>0</v>
      </c>
      <c r="K341" s="17"/>
      <c r="L341" s="17"/>
    </row>
    <row r="342" spans="1:45">
      <c r="A342" s="6"/>
      <c r="B342" s="10"/>
      <c r="E342" s="17"/>
      <c r="F342" s="17"/>
      <c r="G342" s="17"/>
      <c r="H342" s="17"/>
      <c r="I342" s="17"/>
      <c r="J342" s="26"/>
      <c r="K342" s="17"/>
      <c r="L342" s="17"/>
    </row>
    <row r="343" spans="1:45">
      <c r="A343" s="31" t="s">
        <v>310</v>
      </c>
      <c r="G343" s="17"/>
      <c r="H343" s="17"/>
      <c r="I343" s="17"/>
      <c r="J343" s="26"/>
      <c r="K343" s="17"/>
      <c r="L343" s="17"/>
      <c r="M343" s="618" t="s">
        <v>163</v>
      </c>
      <c r="N343" s="618"/>
      <c r="O343" s="618"/>
      <c r="P343" s="618"/>
      <c r="Q343" s="618"/>
      <c r="R343" s="618"/>
      <c r="S343" s="618"/>
    </row>
    <row r="344" spans="1:45">
      <c r="A344" s="92" t="s">
        <v>61</v>
      </c>
      <c r="B344" s="92" t="s">
        <v>62</v>
      </c>
      <c r="C344" s="92" t="s">
        <v>81</v>
      </c>
      <c r="D344" s="570"/>
      <c r="E344" s="571"/>
      <c r="G344" s="17"/>
      <c r="H344" s="17"/>
      <c r="I344" s="17"/>
      <c r="J344" s="26"/>
      <c r="K344" s="17"/>
      <c r="L344" s="17"/>
      <c r="M344" s="618"/>
      <c r="N344" s="618"/>
      <c r="O344" s="618"/>
      <c r="P344" s="618"/>
      <c r="Q344" s="618"/>
      <c r="R344" s="618"/>
      <c r="S344" s="618"/>
    </row>
    <row r="345" spans="1:45">
      <c r="A345" s="792">
        <f>A121</f>
        <v>0</v>
      </c>
      <c r="B345" s="793">
        <f>B121</f>
        <v>0</v>
      </c>
      <c r="C345" s="793">
        <f>C121</f>
        <v>0</v>
      </c>
      <c r="E345" s="251">
        <f>IF('Cumulative Budget Request '!$L347='Member D'!$L$1,'Cumulative Budget Request '!E347,0)</f>
        <v>0</v>
      </c>
      <c r="F345" s="251">
        <f>IF('Cumulative Budget Request '!$L347='Member D'!$L$1,'Cumulative Budget Request '!F347,0)</f>
        <v>0</v>
      </c>
      <c r="G345" s="251">
        <f>IF('Cumulative Budget Request '!$L347='Member D'!$L$1,'Cumulative Budget Request '!G347,0)</f>
        <v>0</v>
      </c>
      <c r="H345" s="251">
        <f>IF('Cumulative Budget Request '!$L347='Member D'!$L$1,'Cumulative Budget Request '!H347,0)</f>
        <v>0</v>
      </c>
      <c r="I345" s="251">
        <f>IF('Cumulative Budget Request '!$L347='Member D'!$L$1,'Cumulative Budget Request '!I347,0)</f>
        <v>0</v>
      </c>
      <c r="J345" s="172">
        <f>SUM(E345:I345)</f>
        <v>0</v>
      </c>
      <c r="K345" s="17"/>
      <c r="L345" s="17"/>
      <c r="M345" s="123" t="s">
        <v>176</v>
      </c>
      <c r="N345" s="239"/>
      <c r="O345" s="239"/>
      <c r="P345" s="239"/>
      <c r="Q345" s="239"/>
      <c r="R345" s="239"/>
      <c r="S345" s="128"/>
    </row>
    <row r="346" spans="1:45" ht="12.75" customHeight="1">
      <c r="A346" s="792">
        <f>A128</f>
        <v>0</v>
      </c>
      <c r="B346" s="793">
        <f>B129</f>
        <v>0</v>
      </c>
      <c r="C346" s="793">
        <f>C129</f>
        <v>0</v>
      </c>
      <c r="E346" s="251">
        <f>IF('Cumulative Budget Request '!$L348='Member D'!$L$1,'Cumulative Budget Request '!E348,0)</f>
        <v>0</v>
      </c>
      <c r="F346" s="251">
        <f>IF('Cumulative Budget Request '!$L348='Member D'!$L$1,'Cumulative Budget Request '!F348,0)</f>
        <v>0</v>
      </c>
      <c r="G346" s="251">
        <f>IF('Cumulative Budget Request '!$L348='Member D'!$L$1,'Cumulative Budget Request '!G348,0)</f>
        <v>0</v>
      </c>
      <c r="H346" s="251">
        <f>IF('Cumulative Budget Request '!$L348='Member D'!$L$1,'Cumulative Budget Request '!H348,0)</f>
        <v>0</v>
      </c>
      <c r="I346" s="251">
        <f>IF('Cumulative Budget Request '!$L348='Member D'!$L$1,'Cumulative Budget Request '!I348,0)</f>
        <v>0</v>
      </c>
      <c r="J346" s="172">
        <f>SUM(E346:I346)</f>
        <v>0</v>
      </c>
      <c r="K346" s="3"/>
      <c r="L346" s="3"/>
    </row>
    <row r="347" spans="1:45">
      <c r="A347" s="792">
        <f>A135</f>
        <v>0</v>
      </c>
      <c r="B347" s="793">
        <f>B136</f>
        <v>0</v>
      </c>
      <c r="C347" s="793">
        <f>C136</f>
        <v>0</v>
      </c>
      <c r="E347" s="251">
        <f>IF('Cumulative Budget Request '!$L349='Member D'!$L$1,'Cumulative Budget Request '!E349,0)</f>
        <v>0</v>
      </c>
      <c r="F347" s="251">
        <f>IF('Cumulative Budget Request '!$L349='Member D'!$L$1,'Cumulative Budget Request '!F349,0)</f>
        <v>0</v>
      </c>
      <c r="G347" s="251">
        <f>IF('Cumulative Budget Request '!$L349='Member D'!$L$1,'Cumulative Budget Request '!G349,0)</f>
        <v>0</v>
      </c>
      <c r="H347" s="251">
        <f>IF('Cumulative Budget Request '!$L349='Member D'!$L$1,'Cumulative Budget Request '!H349,0)</f>
        <v>0</v>
      </c>
      <c r="I347" s="251">
        <f>IF('Cumulative Budget Request '!$L349='Member D'!$L$1,'Cumulative Budget Request '!I349,0)</f>
        <v>0</v>
      </c>
      <c r="J347" s="172">
        <f>SUM(E347:I347)</f>
        <v>0</v>
      </c>
      <c r="K347" s="3"/>
      <c r="L347" s="3"/>
    </row>
    <row r="348" spans="1:45">
      <c r="A348" s="792">
        <f>A142</f>
        <v>0</v>
      </c>
      <c r="B348" s="793">
        <f>B143</f>
        <v>0</v>
      </c>
      <c r="C348" s="793">
        <f>C143</f>
        <v>0</v>
      </c>
      <c r="E348" s="251">
        <f>IF('Cumulative Budget Request '!$L350='Member D'!$L$1,'Cumulative Budget Request '!E350,0)</f>
        <v>0</v>
      </c>
      <c r="F348" s="251">
        <f>IF('Cumulative Budget Request '!$L350='Member D'!$L$1,'Cumulative Budget Request '!F350,0)</f>
        <v>0</v>
      </c>
      <c r="G348" s="251">
        <f>IF('Cumulative Budget Request '!$L350='Member D'!$L$1,'Cumulative Budget Request '!G350,0)</f>
        <v>0</v>
      </c>
      <c r="H348" s="251">
        <f>IF('Cumulative Budget Request '!$L350='Member D'!$L$1,'Cumulative Budget Request '!H350,0)</f>
        <v>0</v>
      </c>
      <c r="I348" s="251">
        <f>IF('Cumulative Budget Request '!$L350='Member D'!$L$1,'Cumulative Budget Request '!I350,0)</f>
        <v>0</v>
      </c>
      <c r="J348" s="172">
        <f>SUM(E348:I348)</f>
        <v>0</v>
      </c>
      <c r="K348" s="3"/>
      <c r="L348" s="3"/>
      <c r="M348" s="3"/>
      <c r="N348" s="3"/>
      <c r="O348" s="3"/>
      <c r="P348" s="3"/>
    </row>
    <row r="349" spans="1:45">
      <c r="A349" s="792">
        <f>A149</f>
        <v>0</v>
      </c>
      <c r="B349" s="792">
        <f>B150</f>
        <v>0</v>
      </c>
      <c r="C349" s="793">
        <f>C150</f>
        <v>0</v>
      </c>
      <c r="E349" s="251">
        <f>IF('Cumulative Budget Request '!$L351='Member D'!$L$1,'Cumulative Budget Request '!E351,0)</f>
        <v>0</v>
      </c>
      <c r="F349" s="251">
        <f>IF('Cumulative Budget Request '!$L351='Member D'!$L$1,'Cumulative Budget Request '!F351,0)</f>
        <v>0</v>
      </c>
      <c r="G349" s="251">
        <f>IF('Cumulative Budget Request '!$L351='Member D'!$L$1,'Cumulative Budget Request '!G351,0)</f>
        <v>0</v>
      </c>
      <c r="H349" s="251">
        <f>IF('Cumulative Budget Request '!$L351='Member D'!$L$1,'Cumulative Budget Request '!H351,0)</f>
        <v>0</v>
      </c>
      <c r="I349" s="251">
        <f>IF('Cumulative Budget Request '!$L351='Member D'!$L$1,'Cumulative Budget Request '!I351,0)</f>
        <v>0</v>
      </c>
      <c r="J349" s="172">
        <f>SUM(E349:I349)</f>
        <v>0</v>
      </c>
      <c r="K349" s="3"/>
      <c r="L349" s="3"/>
      <c r="M349" s="3"/>
      <c r="N349" s="3"/>
      <c r="O349" s="3"/>
      <c r="P349" s="3"/>
    </row>
    <row r="350" spans="1:45" s="139" customFormat="1" ht="13.8" customHeight="1">
      <c r="A350" s="112"/>
      <c r="B350" s="616" t="s">
        <v>311</v>
      </c>
      <c r="C350" s="616"/>
      <c r="D350" s="616"/>
      <c r="E350" s="173">
        <f t="shared" ref="E350:J350" si="89">SUM(E345:E349)</f>
        <v>0</v>
      </c>
      <c r="F350" s="173">
        <f t="shared" si="89"/>
        <v>0</v>
      </c>
      <c r="G350" s="173">
        <f t="shared" si="89"/>
        <v>0</v>
      </c>
      <c r="H350" s="173">
        <f t="shared" si="89"/>
        <v>0</v>
      </c>
      <c r="I350" s="173">
        <f t="shared" si="89"/>
        <v>0</v>
      </c>
      <c r="J350" s="174">
        <f t="shared" si="89"/>
        <v>0</v>
      </c>
      <c r="K350" s="138"/>
      <c r="L350" s="138"/>
      <c r="W350"/>
      <c r="X350"/>
      <c r="Y350"/>
      <c r="Z350"/>
      <c r="AA350"/>
      <c r="AB350"/>
      <c r="AC350"/>
      <c r="AD350"/>
      <c r="AE350"/>
      <c r="AF350"/>
      <c r="AG350"/>
      <c r="AH350"/>
      <c r="AI350"/>
      <c r="AJ350"/>
      <c r="AK350"/>
      <c r="AL350"/>
      <c r="AM350"/>
      <c r="AN350"/>
      <c r="AO350"/>
      <c r="AP350"/>
      <c r="AQ350"/>
      <c r="AR350"/>
      <c r="AS350"/>
    </row>
    <row r="351" spans="1:45">
      <c r="A351" s="10"/>
      <c r="B351" s="10"/>
      <c r="C351" s="10"/>
      <c r="D351" s="10"/>
      <c r="E351" s="10"/>
      <c r="F351" s="10"/>
      <c r="G351" s="10"/>
      <c r="H351" s="10"/>
      <c r="I351" s="10"/>
      <c r="J351" s="26"/>
      <c r="K351" s="17"/>
      <c r="L351" s="17"/>
      <c r="W351" s="139"/>
      <c r="X351" s="139"/>
      <c r="Y351" s="139"/>
      <c r="Z351" s="139"/>
      <c r="AP351" s="139"/>
      <c r="AQ351" s="139"/>
      <c r="AR351" s="139"/>
      <c r="AS351" s="139"/>
    </row>
    <row r="352" spans="1:45" ht="19.95" customHeight="1">
      <c r="A352" s="615" t="s">
        <v>11</v>
      </c>
      <c r="B352" s="615"/>
      <c r="C352" s="550"/>
      <c r="D352" s="549"/>
      <c r="E352" s="551">
        <f ca="1">(SUM(E186:E280)+E383)-(SUMIF($A186:$D280,"*Total Trip",E186:E280)+SUMIF($B186:$D280,"*Total Domestic Travel",E186:E280)+SUMIF($B186:$D280,"*Total Foreign Travel",E186:E280)+SUMIF($B186:$D280,"*Total Supplies",E186:E280)+SUMIF($B186:$D280,"Total Publications",E186:E280)+SUMIF($B186:$D280,"*Total Other Costs",E186:E280)+SUMIF($B186:$D280,"*Total Modular Budget Calculation",E186:E280)+SUMIF($D186:$D280,"*# Trips/Yr",E186:E280)+SUMIF($D186:$D280,"*# Persons/Yr",E186:E280)+SUMIF($D186:$D280,"*# Days Per Diem/Yr",E186:E280)+SUMIF($D186:$D280,"*# Days Lodging/Yr",E186:E280)+SUMIF($D186:$D280,"*TOTAL NUMBER PARTICIPANTS PER YEAR",E186:E280))</f>
        <v>0</v>
      </c>
      <c r="F352" s="551">
        <f ca="1">(SUM(F186:F280)+F383)-(SUMIF($A186:$D280,"*Total Trip",F186:F280)+SUMIF($B186:$D280,"*Total Domestic Travel",F186:F280)+SUMIF($B186:$D280,"*Total Foreign Travel",F186:F280)+SUMIF($B186:$D280,"*Total Supplies",F186:F280)+SUMIF($B186:$D280,"Total Publications",F186:F280)+SUMIF($B186:$D280,"*Total Other Costs",F186:F280)+SUMIF($B186:$D280,"*Total Modular Budget Calculation",F186:F280)+SUMIF($D186:$D280,"*# Trips/Yr",F186:F280)+SUMIF($D186:$D280,"*# Persons/Yr",F186:F280)+SUMIF($D186:$D280,"*# Days Per Diem/Yr",F186:F280)+SUMIF($D186:$D280,"*# Days Lodging/Yr",F186:F280)+SUMIF($D186:$D280,"*TOTAL NUMBER PARTICIPANTS PER YEAR",F186:F280))</f>
        <v>0</v>
      </c>
      <c r="G352" s="551">
        <f ca="1">(SUM(G186:G280)+G383)-(SUMIF($A186:$D280,"*Total Trip",G186:G280)+SUMIF($B186:$D280,"*Total Domestic Travel",G186:G280)+SUMIF($B186:$D280,"*Total Foreign Travel",G186:G280)+SUMIF($B186:$D280,"*Total Supplies",G186:G280)+SUMIF($B186:$D280,"Total Publications",G186:G280)+SUMIF($B186:$D280,"*Total Other Costs",G186:G280)+SUMIF($B186:$D280,"*Total Modular Budget Calculation",G186:G280)+SUMIF($D186:$D280,"*# Trips/Yr",G186:G280)+SUMIF($D186:$D280,"*# Persons/Yr",G186:G280)+SUMIF($D186:$D280,"*# Days Per Diem/Yr",G186:G280)+SUMIF($D186:$D280,"*# Days Lodging/Yr",G186:G280)+SUMIF($D186:$D280,"*TOTAL NUMBER PARTICIPANTS PER YEAR",G186:G280))</f>
        <v>0</v>
      </c>
      <c r="H352" s="551">
        <f ca="1">(SUM(H186:H280)+H383)-(SUMIF($A186:$D280,"*Total Trip",H186:H280)+SUMIF($B186:$D280,"*Total Domestic Travel",H186:H280)+SUMIF($B186:$D280,"*Total Foreign Travel",H186:H280)+SUMIF($B186:$D280,"*Total Supplies",H186:H280)+SUMIF($B186:$D280,"Total Publications",H186:H280)+SUMIF($B186:$D280,"*Total Other Costs",H186:H280)+SUMIF($B186:$D280,"*Total Modular Budget Calculation",H186:H280)+SUMIF($D186:$D280,"*# Trips/Yr",H186:H280)+SUMIF($D186:$D280,"*# Persons/Yr",H186:H280)+SUMIF($D186:$D280,"*# Days Per Diem/Yr",H186:H280)+SUMIF($D186:$D280,"*# Days Lodging/Yr",H186:H280)+SUMIF($D186:$D280,"*TOTAL NUMBER PARTICIPANTS PER YEAR",H186:H280))</f>
        <v>0</v>
      </c>
      <c r="I352" s="551">
        <f ca="1">(SUM(I186:I280)+I383)-(SUMIF($A186:$D280,"*Total Trip",I186:I280)+SUMIF($B186:$D280,"*Total Domestic Travel",I186:I280)+SUMIF($B186:$D280,"*Total Foreign Travel",I186:I280)+SUMIF($B186:$D280,"*Total Supplies",I186:I280)+SUMIF($B186:$D280,"Total Publications",I186:I280)+SUMIF($B186:$D280,"*Total Other Costs",I186:I280)+SUMIF($B186:$D280,"*Total Modular Budget Calculation",I186:I280)+SUMIF($D186:$D280,"*# Trips/Yr",I186:I280)+SUMIF($D186:$D280,"*# Persons/Yr",I186:I280)+SUMIF($D186:$D280,"*# Days Per Diem/Yr",I186:I280)+SUMIF($D186:$D280,"*# Days Lodging/Yr",I186:I280)+SUMIF($D186:$D280,"*TOTAL NUMBER PARTICIPANTS PER YEAR",I186:I280))</f>
        <v>0</v>
      </c>
      <c r="J352" s="552">
        <f ca="1">SUM(E352:I352)</f>
        <v>0</v>
      </c>
      <c r="K352" s="21"/>
      <c r="L352" s="17"/>
      <c r="Q352" s="3"/>
      <c r="R352" s="3"/>
      <c r="W352" s="10"/>
      <c r="X352" s="10"/>
      <c r="Y352" s="10"/>
      <c r="Z352" s="10"/>
      <c r="AI352" s="139"/>
      <c r="AJ352" s="139"/>
      <c r="AK352" s="139"/>
      <c r="AL352" s="139"/>
      <c r="AM352" s="139"/>
      <c r="AN352" s="139"/>
      <c r="AO352" s="139"/>
      <c r="AP352" s="10"/>
      <c r="AQ352" s="10"/>
      <c r="AR352" s="10"/>
      <c r="AS352" s="10"/>
    </row>
    <row r="353" spans="1:48" ht="19.95" customHeight="1">
      <c r="A353" s="615" t="s">
        <v>12</v>
      </c>
      <c r="B353" s="615"/>
      <c r="C353" s="553"/>
      <c r="D353" s="554"/>
      <c r="E353" s="555">
        <f ca="1">SUM(E281:E352)-(SUMIF($B274:$D352,"*Total SubRecipient Costs",E274:E352)+SUMIF($B274:$D352,"*Total Other Costs IDC Exempt",E274:E352)+SUMIF($B274:$D352,"Total Tuition &amp; Fees",E274:E352)+SUMIF($B274:$D352,"*Total Participant Support Costs",E274:E352))-E340-E574</f>
        <v>0</v>
      </c>
      <c r="F353" s="555">
        <f t="shared" ref="F353:I353" ca="1" si="90">SUM(F281:F352)-(SUMIF($B274:$D352,"*Total SubRecipient Costs",F274:F352)+SUMIF($B274:$D352,"*Total Other Costs IDC Exempt",F274:F352)+SUMIF($B274:$D352,"Total Tuition &amp; Fees",F274:F352)+SUMIF($B274:$D352,"*Total Participant Support Costs",F274:F352))-F340-F574</f>
        <v>0</v>
      </c>
      <c r="G353" s="555">
        <f t="shared" ca="1" si="90"/>
        <v>0</v>
      </c>
      <c r="H353" s="555">
        <f t="shared" ca="1" si="90"/>
        <v>0</v>
      </c>
      <c r="I353" s="555">
        <f t="shared" ca="1" si="90"/>
        <v>0</v>
      </c>
      <c r="J353" s="552">
        <f ca="1">SUM(E353:I353)</f>
        <v>0</v>
      </c>
      <c r="K353" s="3"/>
      <c r="L353" s="3"/>
    </row>
    <row r="354" spans="1:48" s="146" customFormat="1" ht="13.8" customHeight="1" thickBot="1">
      <c r="A354" s="1" t="s">
        <v>5</v>
      </c>
      <c r="B354"/>
      <c r="C354" s="58" t="s">
        <v>160</v>
      </c>
      <c r="D354" s="58" t="s">
        <v>72</v>
      </c>
      <c r="E354"/>
      <c r="F354" s="4"/>
      <c r="G354" s="17"/>
      <c r="H354" s="17"/>
      <c r="I354" s="17"/>
      <c r="J354" s="26"/>
      <c r="K354" s="145"/>
      <c r="L354" s="145"/>
      <c r="W354"/>
      <c r="X354"/>
      <c r="Y354"/>
      <c r="Z354"/>
      <c r="AA354"/>
      <c r="AB354"/>
      <c r="AC354"/>
      <c r="AD354"/>
      <c r="AE354"/>
      <c r="AF354"/>
      <c r="AG354"/>
      <c r="AH354"/>
      <c r="AI354"/>
      <c r="AJ354"/>
      <c r="AK354"/>
      <c r="AL354"/>
      <c r="AM354"/>
      <c r="AN354"/>
      <c r="AO354"/>
      <c r="AP354"/>
      <c r="AQ354"/>
      <c r="AR354"/>
      <c r="AS354"/>
    </row>
    <row r="355" spans="1:48" ht="13.8" thickBot="1">
      <c r="A355" s="10"/>
      <c r="C355" s="420">
        <f>M355</f>
        <v>5.2630000000000003E-2</v>
      </c>
      <c r="D355" s="136" t="str">
        <f>O355</f>
        <v>TDC</v>
      </c>
      <c r="E355" s="207">
        <f ca="1">IF(O355="MTDC",ROUND(E352*M355,0),IF(O355="TDC",ROUND(E353*M355,0),"ERROR"))</f>
        <v>0</v>
      </c>
      <c r="F355" s="207">
        <f ca="1">IF(O355="MTDC",ROUND(F352*M355,0),IF(O355="TDC",ROUND(F353*M355,0),"ERROR"))</f>
        <v>0</v>
      </c>
      <c r="G355" s="207">
        <f ca="1">IF(O355="MTDC",ROUND(G352*M355,0),IF(O355="TDC",ROUND(G353*M355,0),"ERROR"))</f>
        <v>0</v>
      </c>
      <c r="H355" s="207">
        <f ca="1">IF(O355="MTDC",ROUND(H352*M355,0),IF(O355="TDC",ROUND(H353*M355,0),"ERROR"))</f>
        <v>0</v>
      </c>
      <c r="I355" s="207">
        <f ca="1">IF(O355="MTDC",ROUND(I352*M355,0),IF(O355="TDC",ROUND(I353*M355,0),"ERROR"))</f>
        <v>0</v>
      </c>
      <c r="J355" s="208">
        <f ca="1">SUM(E355:I355)</f>
        <v>0</v>
      </c>
      <c r="M355" s="435">
        <f>'Cumulative Budget Request '!M357</f>
        <v>5.2630000000000003E-2</v>
      </c>
      <c r="N355" s="15" t="s">
        <v>38</v>
      </c>
      <c r="O355" s="147" t="str">
        <f>'Cumulative Budget Request '!O357</f>
        <v>TDC</v>
      </c>
      <c r="P355" s="15"/>
    </row>
    <row r="356" spans="1:48" ht="19.95" customHeight="1">
      <c r="A356" s="550" t="s">
        <v>194</v>
      </c>
      <c r="B356" s="553"/>
      <c r="C356" s="553"/>
      <c r="D356" s="553"/>
      <c r="E356" s="555">
        <f ca="1">SUM(E353:E355)</f>
        <v>0</v>
      </c>
      <c r="F356" s="555">
        <f ca="1">SUM(F353:F355)</f>
        <v>0</v>
      </c>
      <c r="G356" s="555">
        <f ca="1">SUM(G353:G355)</f>
        <v>0</v>
      </c>
      <c r="H356" s="555">
        <f ca="1">SUM(H353:H355)</f>
        <v>0</v>
      </c>
      <c r="I356" s="555">
        <f ca="1">SUM(I353:I355)</f>
        <v>0</v>
      </c>
      <c r="J356" s="552">
        <f ca="1">SUM(E356:I356)</f>
        <v>0</v>
      </c>
    </row>
    <row r="357" spans="1:48">
      <c r="A357" s="137"/>
    </row>
    <row r="358" spans="1:48" ht="15" customHeight="1">
      <c r="A358" s="137"/>
      <c r="K358" s="235"/>
      <c r="L358" s="24"/>
      <c r="M358" s="235"/>
      <c r="N358" s="235"/>
      <c r="O358" s="235"/>
      <c r="P358" s="235"/>
      <c r="Q358" s="235"/>
      <c r="R358" s="235"/>
      <c r="S358" s="235"/>
      <c r="T358" s="235"/>
      <c r="U358" s="235"/>
      <c r="AI358" s="111"/>
      <c r="AJ358" s="111"/>
      <c r="AK358" s="111"/>
      <c r="AL358" s="111"/>
      <c r="AM358" s="111"/>
      <c r="AN358" s="111"/>
      <c r="AO358" s="111"/>
    </row>
    <row r="359" spans="1:48" ht="15">
      <c r="E359" s="21"/>
      <c r="F359" s="17"/>
      <c r="G359" s="21"/>
      <c r="H359" s="21"/>
      <c r="I359" s="21"/>
      <c r="J359" s="21"/>
      <c r="W359" s="58"/>
      <c r="Z359" s="111"/>
      <c r="AP359" s="111"/>
      <c r="AQ359" s="111"/>
      <c r="AR359" s="111"/>
      <c r="AS359" s="111"/>
      <c r="AT359" s="111"/>
      <c r="AU359" s="111"/>
      <c r="AV359" s="111"/>
    </row>
    <row r="360" spans="1:48" ht="16.2" thickBot="1">
      <c r="A360" s="591" t="s">
        <v>166</v>
      </c>
      <c r="B360" s="591"/>
      <c r="C360" s="591"/>
      <c r="D360" s="591"/>
      <c r="E360" s="591"/>
      <c r="F360" s="591"/>
      <c r="G360" s="591"/>
      <c r="H360" s="591"/>
      <c r="I360" s="591"/>
      <c r="J360" s="591"/>
    </row>
    <row r="361" spans="1:48">
      <c r="B361" s="586" t="s">
        <v>151</v>
      </c>
      <c r="C361" s="587"/>
      <c r="D361" s="587"/>
      <c r="E361" s="587"/>
      <c r="F361" s="587"/>
      <c r="G361" s="587"/>
      <c r="H361" s="587"/>
      <c r="I361" s="587"/>
      <c r="J361" s="588"/>
      <c r="M361" s="123" t="s">
        <v>153</v>
      </c>
      <c r="N361" s="124"/>
      <c r="O361" s="124"/>
      <c r="P361" s="124"/>
      <c r="Q361" s="124"/>
      <c r="R361" s="124"/>
      <c r="W361" s="236"/>
    </row>
    <row r="362" spans="1:48">
      <c r="B362" s="589" t="s">
        <v>130</v>
      </c>
      <c r="C362" s="590"/>
      <c r="D362" s="590"/>
      <c r="E362" s="233" t="s">
        <v>31</v>
      </c>
      <c r="F362" s="233" t="s">
        <v>32</v>
      </c>
      <c r="G362" s="246" t="s">
        <v>33</v>
      </c>
      <c r="H362" s="246" t="s">
        <v>34</v>
      </c>
      <c r="I362" s="246" t="s">
        <v>35</v>
      </c>
      <c r="J362" s="234" t="s">
        <v>1</v>
      </c>
      <c r="W362" s="236"/>
    </row>
    <row r="363" spans="1:48">
      <c r="B363" s="638">
        <f>IF('Cumulative Budget Request '!L556='Member D'!$L$1,'Cumulative Budget Request '!B556,0)</f>
        <v>0</v>
      </c>
      <c r="C363" s="639"/>
      <c r="D363" s="639"/>
      <c r="E363" s="270">
        <f>IF('Cumulative Budget Request '!L556='Member D'!$L$1,'Cumulative Budget Request '!E556,0)</f>
        <v>0</v>
      </c>
      <c r="F363" s="270">
        <f>IF('Cumulative Budget Request '!L556='Member D'!$L$1,'Cumulative Budget Request '!F556,0)</f>
        <v>0</v>
      </c>
      <c r="G363" s="270">
        <f>IF('Cumulative Budget Request '!L556='Member D'!$L$1,'Cumulative Budget Request '!G556,0)</f>
        <v>0</v>
      </c>
      <c r="H363" s="270">
        <f>IF('Cumulative Budget Request '!L556='Member D'!$L$1,'Cumulative Budget Request '!H556,0)</f>
        <v>0</v>
      </c>
      <c r="I363" s="270">
        <f>IF('Cumulative Budget Request '!L556='Member D'!$L$1,'Cumulative Budget Request '!I556,0)</f>
        <v>0</v>
      </c>
      <c r="J363" s="363">
        <f>SUM(E363:I363)</f>
        <v>0</v>
      </c>
      <c r="W363" s="236"/>
    </row>
    <row r="364" spans="1:48">
      <c r="B364" s="582">
        <f>IF('Cumulative Budget Request '!L557='Member D'!$L$1,'Cumulative Budget Request '!B557,0)</f>
        <v>0</v>
      </c>
      <c r="C364" s="583"/>
      <c r="D364" s="583"/>
      <c r="E364" s="270">
        <f>IF('Cumulative Budget Request '!L557='Member D'!$L$1,'Cumulative Budget Request '!E557,0)</f>
        <v>0</v>
      </c>
      <c r="F364" s="270">
        <f>IF('Cumulative Budget Request '!L557='Member D'!$L$1,'Cumulative Budget Request '!F557,0)</f>
        <v>0</v>
      </c>
      <c r="G364" s="270">
        <f>IF('Cumulative Budget Request '!L557='Member D'!$L$1,'Cumulative Budget Request '!G557,0)</f>
        <v>0</v>
      </c>
      <c r="H364" s="270">
        <f>IF('Cumulative Budget Request '!L557='Member D'!$L$1,'Cumulative Budget Request '!H557,0)</f>
        <v>0</v>
      </c>
      <c r="I364" s="270">
        <f>IF('Cumulative Budget Request '!L557='Member D'!$L$1,'Cumulative Budget Request '!I557,0)</f>
        <v>0</v>
      </c>
      <c r="J364" s="363">
        <f t="shared" ref="J364:J382" si="91">SUM(E364:I364)</f>
        <v>0</v>
      </c>
      <c r="W364" s="236"/>
    </row>
    <row r="365" spans="1:48">
      <c r="B365" s="582">
        <f>IF('Cumulative Budget Request '!L558='Member D'!$L$1,'Cumulative Budget Request '!B558,0)</f>
        <v>0</v>
      </c>
      <c r="C365" s="583"/>
      <c r="D365" s="583"/>
      <c r="E365" s="270">
        <f>IF('Cumulative Budget Request '!L558='Member D'!$L$1,'Cumulative Budget Request '!E558,0)</f>
        <v>0</v>
      </c>
      <c r="F365" s="270">
        <f>IF('Cumulative Budget Request '!L558='Member D'!$L$1,'Cumulative Budget Request '!F558,0)</f>
        <v>0</v>
      </c>
      <c r="G365" s="270">
        <f>IF('Cumulative Budget Request '!L558='Member D'!$L$1,'Cumulative Budget Request '!G558,0)</f>
        <v>0</v>
      </c>
      <c r="H365" s="270">
        <f>IF('Cumulative Budget Request '!L558='Member D'!$L$1,'Cumulative Budget Request '!H558,0)</f>
        <v>0</v>
      </c>
      <c r="I365" s="270">
        <f>IF('Cumulative Budget Request '!L558='Member D'!$L$1,'Cumulative Budget Request '!I558,0)</f>
        <v>0</v>
      </c>
      <c r="J365" s="363">
        <f t="shared" si="91"/>
        <v>0</v>
      </c>
      <c r="W365" s="236"/>
    </row>
    <row r="366" spans="1:48" hidden="1">
      <c r="B366" s="582">
        <f>IF('Cumulative Budget Request '!L559='Member D'!$L$1,'Cumulative Budget Request '!B559,0)</f>
        <v>0</v>
      </c>
      <c r="C366" s="583"/>
      <c r="D366" s="583"/>
      <c r="E366" s="270">
        <f>IF('Cumulative Budget Request '!L559='Member D'!$L$1,'Cumulative Budget Request '!E559,0)</f>
        <v>0</v>
      </c>
      <c r="F366" s="270">
        <f>IF('Cumulative Budget Request '!L559='Member D'!$L$1,'Cumulative Budget Request '!F559,0)</f>
        <v>0</v>
      </c>
      <c r="G366" s="270">
        <f>IF('Cumulative Budget Request '!L559='Member D'!$L$1,'Cumulative Budget Request '!G559,0)</f>
        <v>0</v>
      </c>
      <c r="H366" s="270">
        <f>IF('Cumulative Budget Request '!L559='Member D'!$L$1,'Cumulative Budget Request '!H559,0)</f>
        <v>0</v>
      </c>
      <c r="I366" s="270">
        <f>IF('Cumulative Budget Request '!L559='Member D'!$L$1,'Cumulative Budget Request '!I559,0)</f>
        <v>0</v>
      </c>
      <c r="J366" s="363">
        <f t="shared" si="91"/>
        <v>0</v>
      </c>
      <c r="W366" s="236"/>
    </row>
    <row r="367" spans="1:48" hidden="1">
      <c r="B367" s="582">
        <f>IF('Cumulative Budget Request '!L560='Member D'!$L$1,'Cumulative Budget Request '!B560,0)</f>
        <v>0</v>
      </c>
      <c r="C367" s="583"/>
      <c r="D367" s="583"/>
      <c r="E367" s="270">
        <f>IF('Cumulative Budget Request '!L560='Member D'!$L$1,'Cumulative Budget Request '!E560,0)</f>
        <v>0</v>
      </c>
      <c r="F367" s="270">
        <f>IF('Cumulative Budget Request '!L560='Member D'!$L$1,'Cumulative Budget Request '!F560,0)</f>
        <v>0</v>
      </c>
      <c r="G367" s="270">
        <f>IF('Cumulative Budget Request '!L560='Member D'!$L$1,'Cumulative Budget Request '!G560,0)</f>
        <v>0</v>
      </c>
      <c r="H367" s="270">
        <f>IF('Cumulative Budget Request '!L560='Member D'!$L$1,'Cumulative Budget Request '!H560,0)</f>
        <v>0</v>
      </c>
      <c r="I367" s="270">
        <f>IF('Cumulative Budget Request '!L560='Member D'!$L$1,'Cumulative Budget Request '!I560,0)</f>
        <v>0</v>
      </c>
      <c r="J367" s="363">
        <f t="shared" si="91"/>
        <v>0</v>
      </c>
      <c r="W367" s="236"/>
    </row>
    <row r="368" spans="1:48" hidden="1">
      <c r="B368" s="582">
        <f>IF('Cumulative Budget Request '!L561='Member D'!$L$1,'Cumulative Budget Request '!B561,0)</f>
        <v>0</v>
      </c>
      <c r="C368" s="583"/>
      <c r="D368" s="583"/>
      <c r="E368" s="270">
        <f>IF('Cumulative Budget Request '!L561='Member D'!$L$1,'Cumulative Budget Request '!E561,0)</f>
        <v>0</v>
      </c>
      <c r="F368" s="270">
        <f>IF('Cumulative Budget Request '!L561='Member D'!$L$1,'Cumulative Budget Request '!F561,0)</f>
        <v>0</v>
      </c>
      <c r="G368" s="270">
        <f>IF('Cumulative Budget Request '!L561='Member D'!$L$1,'Cumulative Budget Request '!G561,0)</f>
        <v>0</v>
      </c>
      <c r="H368" s="270">
        <f>IF('Cumulative Budget Request '!L561='Member D'!$L$1,'Cumulative Budget Request '!H561,0)</f>
        <v>0</v>
      </c>
      <c r="I368" s="270">
        <f>IF('Cumulative Budget Request '!L561='Member D'!$L$1,'Cumulative Budget Request '!I561,0)</f>
        <v>0</v>
      </c>
      <c r="J368" s="363">
        <f t="shared" si="91"/>
        <v>0</v>
      </c>
      <c r="W368" s="236"/>
    </row>
    <row r="369" spans="2:35" hidden="1">
      <c r="B369" s="582">
        <f>IF('Cumulative Budget Request '!L562='Member D'!$L$1,'Cumulative Budget Request '!B562,0)</f>
        <v>0</v>
      </c>
      <c r="C369" s="583"/>
      <c r="D369" s="583"/>
      <c r="E369" s="270">
        <f>IF('Cumulative Budget Request '!L562='Member D'!$L$1,'Cumulative Budget Request '!E562,0)</f>
        <v>0</v>
      </c>
      <c r="F369" s="270">
        <f>IF('Cumulative Budget Request '!L562='Member D'!$L$1,'Cumulative Budget Request '!F562,0)</f>
        <v>0</v>
      </c>
      <c r="G369" s="270">
        <f>IF('Cumulative Budget Request '!L562='Member D'!$L$1,'Cumulative Budget Request '!G562,0)</f>
        <v>0</v>
      </c>
      <c r="H369" s="270">
        <f>IF('Cumulative Budget Request '!L562='Member D'!$L$1,'Cumulative Budget Request '!H562,0)</f>
        <v>0</v>
      </c>
      <c r="I369" s="270">
        <f>IF('Cumulative Budget Request '!L562='Member D'!$L$1,'Cumulative Budget Request '!I562,0)</f>
        <v>0</v>
      </c>
      <c r="J369" s="363">
        <f t="shared" si="91"/>
        <v>0</v>
      </c>
      <c r="W369" s="236"/>
    </row>
    <row r="370" spans="2:35" hidden="1">
      <c r="B370" s="582">
        <f>IF('Cumulative Budget Request '!L563='Member D'!$L$1,'Cumulative Budget Request '!B563,0)</f>
        <v>0</v>
      </c>
      <c r="C370" s="583"/>
      <c r="D370" s="583"/>
      <c r="E370" s="270">
        <f>IF('Cumulative Budget Request '!L563='Member D'!$L$1,'Cumulative Budget Request '!E563,0)</f>
        <v>0</v>
      </c>
      <c r="F370" s="270">
        <f>IF('Cumulative Budget Request '!L563='Member D'!$L$1,'Cumulative Budget Request '!F563,0)</f>
        <v>0</v>
      </c>
      <c r="G370" s="270">
        <f>IF('Cumulative Budget Request '!L563='Member D'!$L$1,'Cumulative Budget Request '!G563,0)</f>
        <v>0</v>
      </c>
      <c r="H370" s="270">
        <f>IF('Cumulative Budget Request '!L563='Member D'!$L$1,'Cumulative Budget Request '!H563,0)</f>
        <v>0</v>
      </c>
      <c r="I370" s="270">
        <f>IF('Cumulative Budget Request '!L563='Member D'!$L$1,'Cumulative Budget Request '!I563,0)</f>
        <v>0</v>
      </c>
      <c r="J370" s="363">
        <f t="shared" si="91"/>
        <v>0</v>
      </c>
      <c r="W370" s="236"/>
    </row>
    <row r="371" spans="2:35" hidden="1">
      <c r="B371" s="582">
        <f>IF('Cumulative Budget Request '!L564='Member D'!$L$1,'Cumulative Budget Request '!B564,0)</f>
        <v>0</v>
      </c>
      <c r="C371" s="583"/>
      <c r="D371" s="583"/>
      <c r="E371" s="270">
        <f>IF('Cumulative Budget Request '!L564='Member D'!$L$1,'Cumulative Budget Request '!E564,0)</f>
        <v>0</v>
      </c>
      <c r="F371" s="270">
        <f>IF('Cumulative Budget Request '!L564='Member D'!$L$1,'Cumulative Budget Request '!F564,0)</f>
        <v>0</v>
      </c>
      <c r="G371" s="270">
        <f>IF('Cumulative Budget Request '!L564='Member D'!$L$1,'Cumulative Budget Request '!G564,0)</f>
        <v>0</v>
      </c>
      <c r="H371" s="270">
        <f>IF('Cumulative Budget Request '!L564='Member D'!$L$1,'Cumulative Budget Request '!H564,0)</f>
        <v>0</v>
      </c>
      <c r="I371" s="270">
        <f>IF('Cumulative Budget Request '!L564='Member D'!$L$1,'Cumulative Budget Request '!I564,0)</f>
        <v>0</v>
      </c>
      <c r="J371" s="363">
        <f t="shared" si="91"/>
        <v>0</v>
      </c>
      <c r="W371" s="236"/>
    </row>
    <row r="372" spans="2:35" hidden="1">
      <c r="B372" s="582">
        <f>IF('Cumulative Budget Request '!L565='Member D'!$L$1,'Cumulative Budget Request '!B565,0)</f>
        <v>0</v>
      </c>
      <c r="C372" s="583"/>
      <c r="D372" s="583"/>
      <c r="E372" s="270">
        <f>IF('Cumulative Budget Request '!L565='Member D'!$L$1,'Cumulative Budget Request '!E565,0)</f>
        <v>0</v>
      </c>
      <c r="F372" s="270">
        <f>IF('Cumulative Budget Request '!L565='Member D'!$L$1,'Cumulative Budget Request '!F565,0)</f>
        <v>0</v>
      </c>
      <c r="G372" s="270">
        <f>IF('Cumulative Budget Request '!L565='Member D'!$L$1,'Cumulative Budget Request '!G565,0)</f>
        <v>0</v>
      </c>
      <c r="H372" s="270">
        <f>IF('Cumulative Budget Request '!L565='Member D'!$L$1,'Cumulative Budget Request '!H565,0)</f>
        <v>0</v>
      </c>
      <c r="I372" s="270">
        <f>IF('Cumulative Budget Request '!L565='Member D'!$L$1,'Cumulative Budget Request '!I565,0)</f>
        <v>0</v>
      </c>
      <c r="J372" s="363">
        <f t="shared" si="91"/>
        <v>0</v>
      </c>
      <c r="W372" s="236"/>
    </row>
    <row r="373" spans="2:35" hidden="1">
      <c r="B373" s="582">
        <f>IF('Cumulative Budget Request '!L566='Member D'!$L$1,'Cumulative Budget Request '!B566,0)</f>
        <v>0</v>
      </c>
      <c r="C373" s="583"/>
      <c r="D373" s="583"/>
      <c r="E373" s="270">
        <f>IF('Cumulative Budget Request '!L566='Member D'!$L$1,'Cumulative Budget Request '!E566,0)</f>
        <v>0</v>
      </c>
      <c r="F373" s="270">
        <f>IF('Cumulative Budget Request '!L566='Member D'!$L$1,'Cumulative Budget Request '!F566,0)</f>
        <v>0</v>
      </c>
      <c r="G373" s="270">
        <f>IF('Cumulative Budget Request '!L566='Member D'!$L$1,'Cumulative Budget Request '!G566,0)</f>
        <v>0</v>
      </c>
      <c r="H373" s="270">
        <f>IF('Cumulative Budget Request '!L566='Member D'!$L$1,'Cumulative Budget Request '!H566,0)</f>
        <v>0</v>
      </c>
      <c r="I373" s="270">
        <f>IF('Cumulative Budget Request '!L566='Member D'!$L$1,'Cumulative Budget Request '!I566,0)</f>
        <v>0</v>
      </c>
      <c r="J373" s="363">
        <f t="shared" si="91"/>
        <v>0</v>
      </c>
      <c r="W373" s="236"/>
    </row>
    <row r="374" spans="2:35" hidden="1">
      <c r="B374" s="582">
        <f>IF('Cumulative Budget Request '!L567='Member D'!$L$1,'Cumulative Budget Request '!B567,0)</f>
        <v>0</v>
      </c>
      <c r="C374" s="583"/>
      <c r="D374" s="583"/>
      <c r="E374" s="270">
        <f>IF('Cumulative Budget Request '!L567='Member D'!$L$1,'Cumulative Budget Request '!E567,0)</f>
        <v>0</v>
      </c>
      <c r="F374" s="270">
        <f>IF('Cumulative Budget Request '!L567='Member D'!$L$1,'Cumulative Budget Request '!F567,0)</f>
        <v>0</v>
      </c>
      <c r="G374" s="270">
        <f>IF('Cumulative Budget Request '!L567='Member D'!$L$1,'Cumulative Budget Request '!G567,0)</f>
        <v>0</v>
      </c>
      <c r="H374" s="270">
        <f>IF('Cumulative Budget Request '!L567='Member D'!$L$1,'Cumulative Budget Request '!H567,0)</f>
        <v>0</v>
      </c>
      <c r="I374" s="270">
        <f>IF('Cumulative Budget Request '!L567='Member D'!$L$1,'Cumulative Budget Request '!I567,0)</f>
        <v>0</v>
      </c>
      <c r="J374" s="363">
        <f t="shared" si="91"/>
        <v>0</v>
      </c>
      <c r="W374" s="236"/>
    </row>
    <row r="375" spans="2:35" hidden="1">
      <c r="B375" s="582">
        <f>IF('Cumulative Budget Request '!L568='Member D'!$L$1,'Cumulative Budget Request '!B568,0)</f>
        <v>0</v>
      </c>
      <c r="C375" s="583"/>
      <c r="D375" s="583"/>
      <c r="E375" s="270">
        <f>IF('Cumulative Budget Request '!L568='Member D'!$L$1,'Cumulative Budget Request '!E568,0)</f>
        <v>0</v>
      </c>
      <c r="F375" s="270">
        <f>IF('Cumulative Budget Request '!L568='Member D'!$L$1,'Cumulative Budget Request '!F568,0)</f>
        <v>0</v>
      </c>
      <c r="G375" s="270">
        <f>IF('Cumulative Budget Request '!L568='Member D'!$L$1,'Cumulative Budget Request '!G568,0)</f>
        <v>0</v>
      </c>
      <c r="H375" s="270">
        <f>IF('Cumulative Budget Request '!L568='Member D'!$L$1,'Cumulative Budget Request '!H568,0)</f>
        <v>0</v>
      </c>
      <c r="I375" s="270">
        <f>IF('Cumulative Budget Request '!L568='Member D'!$L$1,'Cumulative Budget Request '!I568,0)</f>
        <v>0</v>
      </c>
      <c r="J375" s="363">
        <f t="shared" si="91"/>
        <v>0</v>
      </c>
      <c r="W375" s="236"/>
    </row>
    <row r="376" spans="2:35" hidden="1">
      <c r="B376" s="582">
        <f>IF('Cumulative Budget Request '!L569='Member D'!$L$1,'Cumulative Budget Request '!B569,0)</f>
        <v>0</v>
      </c>
      <c r="C376" s="583"/>
      <c r="D376" s="583"/>
      <c r="E376" s="270">
        <f>IF('Cumulative Budget Request '!L569='Member D'!$L$1,'Cumulative Budget Request '!E569,0)</f>
        <v>0</v>
      </c>
      <c r="F376" s="270">
        <f>IF('Cumulative Budget Request '!L569='Member D'!$L$1,'Cumulative Budget Request '!F569,0)</f>
        <v>0</v>
      </c>
      <c r="G376" s="270">
        <f>IF('Cumulative Budget Request '!L569='Member D'!$L$1,'Cumulative Budget Request '!G569,0)</f>
        <v>0</v>
      </c>
      <c r="H376" s="270">
        <f>IF('Cumulative Budget Request '!L569='Member D'!$L$1,'Cumulative Budget Request '!H569,0)</f>
        <v>0</v>
      </c>
      <c r="I376" s="270">
        <f>IF('Cumulative Budget Request '!L569='Member D'!$L$1,'Cumulative Budget Request '!I569,0)</f>
        <v>0</v>
      </c>
      <c r="J376" s="363">
        <f t="shared" si="91"/>
        <v>0</v>
      </c>
      <c r="W376" s="236"/>
    </row>
    <row r="377" spans="2:35" hidden="1">
      <c r="B377" s="582">
        <f>IF('Cumulative Budget Request '!L570='Member D'!$L$1,'Cumulative Budget Request '!B570,0)</f>
        <v>0</v>
      </c>
      <c r="C377" s="583"/>
      <c r="D377" s="583"/>
      <c r="E377" s="270">
        <f>IF('Cumulative Budget Request '!L570='Member D'!$L$1,'Cumulative Budget Request '!E570,0)</f>
        <v>0</v>
      </c>
      <c r="F377" s="270">
        <f>IF('Cumulative Budget Request '!L570='Member D'!$L$1,'Cumulative Budget Request '!F570,0)</f>
        <v>0</v>
      </c>
      <c r="G377" s="270">
        <f>IF('Cumulative Budget Request '!L570='Member D'!$L$1,'Cumulative Budget Request '!G570,0)</f>
        <v>0</v>
      </c>
      <c r="H377" s="270">
        <f>IF('Cumulative Budget Request '!L570='Member D'!$L$1,'Cumulative Budget Request '!H570,0)</f>
        <v>0</v>
      </c>
      <c r="I377" s="270">
        <f>IF('Cumulative Budget Request '!L570='Member D'!$L$1,'Cumulative Budget Request '!I570,0)</f>
        <v>0</v>
      </c>
      <c r="J377" s="363">
        <f t="shared" si="91"/>
        <v>0</v>
      </c>
      <c r="W377" s="236"/>
    </row>
    <row r="378" spans="2:35" hidden="1">
      <c r="B378" s="582">
        <f>IF('Cumulative Budget Request '!L571='Member D'!$L$1,'Cumulative Budget Request '!B571,0)</f>
        <v>0</v>
      </c>
      <c r="C378" s="583"/>
      <c r="D378" s="583"/>
      <c r="E378" s="270">
        <f>IF('Cumulative Budget Request '!L571='Member D'!$L$1,'Cumulative Budget Request '!E571,0)</f>
        <v>0</v>
      </c>
      <c r="F378" s="270">
        <f>IF('Cumulative Budget Request '!L571='Member D'!$L$1,'Cumulative Budget Request '!F571,0)</f>
        <v>0</v>
      </c>
      <c r="G378" s="270">
        <f>IF('Cumulative Budget Request '!L571='Member D'!$L$1,'Cumulative Budget Request '!G571,0)</f>
        <v>0</v>
      </c>
      <c r="H378" s="270">
        <f>IF('Cumulative Budget Request '!L571='Member D'!$L$1,'Cumulative Budget Request '!H571,0)</f>
        <v>0</v>
      </c>
      <c r="I378" s="270">
        <f>IF('Cumulative Budget Request '!L571='Member D'!$L$1,'Cumulative Budget Request '!I571,0)</f>
        <v>0</v>
      </c>
      <c r="J378" s="363">
        <f t="shared" si="91"/>
        <v>0</v>
      </c>
      <c r="W378" s="236"/>
    </row>
    <row r="379" spans="2:35" ht="16.8" hidden="1">
      <c r="B379" s="582">
        <f>IF('Cumulative Budget Request '!L572='Member D'!$L$1,'Cumulative Budget Request '!B572,0)</f>
        <v>0</v>
      </c>
      <c r="C379" s="583"/>
      <c r="D379" s="583"/>
      <c r="E379" s="270">
        <f>IF('Cumulative Budget Request '!L572='Member D'!$L$1,'Cumulative Budget Request '!E572,0)</f>
        <v>0</v>
      </c>
      <c r="F379" s="270">
        <f>IF('Cumulative Budget Request '!L572='Member D'!$L$1,'Cumulative Budget Request '!F572,0)</f>
        <v>0</v>
      </c>
      <c r="G379" s="270">
        <f>IF('Cumulative Budget Request '!L572='Member D'!$L$1,'Cumulative Budget Request '!G572,0)</f>
        <v>0</v>
      </c>
      <c r="H379" s="270">
        <f>IF('Cumulative Budget Request '!L572='Member D'!$L$1,'Cumulative Budget Request '!H572,0)</f>
        <v>0</v>
      </c>
      <c r="I379" s="270">
        <f>IF('Cumulative Budget Request '!L572='Member D'!$L$1,'Cumulative Budget Request '!I572,0)</f>
        <v>0</v>
      </c>
      <c r="J379" s="363">
        <f t="shared" si="91"/>
        <v>0</v>
      </c>
      <c r="W379" s="237"/>
    </row>
    <row r="380" spans="2:35" hidden="1">
      <c r="B380" s="582">
        <f>IF('Cumulative Budget Request '!L573='Member D'!$L$1,'Cumulative Budget Request '!B573,0)</f>
        <v>0</v>
      </c>
      <c r="C380" s="583"/>
      <c r="D380" s="583"/>
      <c r="E380" s="270">
        <f>IF('Cumulative Budget Request '!L573='Member D'!$L$1,'Cumulative Budget Request '!E573,0)</f>
        <v>0</v>
      </c>
      <c r="F380" s="270">
        <f>IF('Cumulative Budget Request '!L573='Member D'!$L$1,'Cumulative Budget Request '!F573,0)</f>
        <v>0</v>
      </c>
      <c r="G380" s="270">
        <f>IF('Cumulative Budget Request '!L573='Member D'!$L$1,'Cumulative Budget Request '!G573,0)</f>
        <v>0</v>
      </c>
      <c r="H380" s="270">
        <f>IF('Cumulative Budget Request '!L573='Member D'!$L$1,'Cumulative Budget Request '!H573,0)</f>
        <v>0</v>
      </c>
      <c r="I380" s="270">
        <f>IF('Cumulative Budget Request '!L573='Member D'!$L$1,'Cumulative Budget Request '!I573,0)</f>
        <v>0</v>
      </c>
      <c r="J380" s="363">
        <f t="shared" si="91"/>
        <v>0</v>
      </c>
      <c r="V380" s="1"/>
      <c r="W380" s="236"/>
    </row>
    <row r="381" spans="2:35" hidden="1">
      <c r="B381" s="582">
        <f>IF('Cumulative Budget Request '!L574='Member D'!$L$1,'Cumulative Budget Request '!B574,0)</f>
        <v>0</v>
      </c>
      <c r="C381" s="583"/>
      <c r="D381" s="583"/>
      <c r="E381" s="270">
        <f>IF('Cumulative Budget Request '!L574='Member D'!$L$1,'Cumulative Budget Request '!E574,0)</f>
        <v>0</v>
      </c>
      <c r="F381" s="270">
        <f>IF('Cumulative Budget Request '!L574='Member D'!$L$1,'Cumulative Budget Request '!F574,0)</f>
        <v>0</v>
      </c>
      <c r="G381" s="270">
        <f>IF('Cumulative Budget Request '!L574='Member D'!$L$1,'Cumulative Budget Request '!G574,0)</f>
        <v>0</v>
      </c>
      <c r="H381" s="270">
        <f>IF('Cumulative Budget Request '!L574='Member D'!$L$1,'Cumulative Budget Request '!H574,0)</f>
        <v>0</v>
      </c>
      <c r="I381" s="270">
        <f>IF('Cumulative Budget Request '!L574='Member D'!$L$1,'Cumulative Budget Request '!I574,0)</f>
        <v>0</v>
      </c>
      <c r="J381" s="363">
        <f t="shared" si="91"/>
        <v>0</v>
      </c>
      <c r="K381" s="21"/>
      <c r="L381" s="17"/>
      <c r="M381" s="21"/>
      <c r="N381" s="21"/>
      <c r="O381" s="21"/>
      <c r="P381" s="21"/>
      <c r="AI381" s="1"/>
    </row>
    <row r="382" spans="2:35" hidden="1">
      <c r="B382" s="640">
        <f>IF('Cumulative Budget Request '!L575='Member D'!$L$1,'Cumulative Budget Request '!B575,0)</f>
        <v>0</v>
      </c>
      <c r="C382" s="641"/>
      <c r="D382" s="641"/>
      <c r="E382" s="270">
        <f>IF('Cumulative Budget Request '!L575='Member D'!$L$1,'Cumulative Budget Request '!E575,0)</f>
        <v>0</v>
      </c>
      <c r="F382" s="270">
        <f>IF('Cumulative Budget Request '!L575='Member D'!$L$1,'Cumulative Budget Request '!F575,0)</f>
        <v>0</v>
      </c>
      <c r="G382" s="270">
        <f>IF('Cumulative Budget Request '!L575='Member D'!$L$1,'Cumulative Budget Request '!G575,0)</f>
        <v>0</v>
      </c>
      <c r="H382" s="270">
        <f>IF('Cumulative Budget Request '!L575='Member D'!$L$1,'Cumulative Budget Request '!H575,0)</f>
        <v>0</v>
      </c>
      <c r="I382" s="270">
        <f>IF('Cumulative Budget Request '!L575='Member D'!$L$1,'Cumulative Budget Request '!I575,0)</f>
        <v>0</v>
      </c>
      <c r="J382" s="364">
        <f t="shared" si="91"/>
        <v>0</v>
      </c>
      <c r="K382" s="21"/>
      <c r="L382" s="17"/>
      <c r="M382" s="21"/>
      <c r="N382" s="21"/>
      <c r="O382" s="21"/>
      <c r="P382" s="21"/>
    </row>
    <row r="383" spans="2:35" ht="13.8" thickBot="1">
      <c r="B383" s="584" t="s">
        <v>1</v>
      </c>
      <c r="C383" s="585"/>
      <c r="D383" s="585"/>
      <c r="E383" s="366">
        <f>SUM(E363:E382)</f>
        <v>0</v>
      </c>
      <c r="F383" s="366">
        <f t="shared" ref="F383:J383" si="92">SUM(F363:F382)</f>
        <v>0</v>
      </c>
      <c r="G383" s="366">
        <f t="shared" si="92"/>
        <v>0</v>
      </c>
      <c r="H383" s="366">
        <f t="shared" si="92"/>
        <v>0</v>
      </c>
      <c r="I383" s="366">
        <f t="shared" si="92"/>
        <v>0</v>
      </c>
      <c r="J383" s="365">
        <f t="shared" si="92"/>
        <v>0</v>
      </c>
      <c r="K383" s="21"/>
      <c r="L383" s="17"/>
      <c r="M383" s="21"/>
      <c r="N383" s="21"/>
      <c r="O383" s="21"/>
      <c r="P383" s="21"/>
    </row>
    <row r="384" spans="2:35" ht="13.8" thickBot="1">
      <c r="F384"/>
      <c r="H384" s="21"/>
      <c r="I384" s="17"/>
      <c r="J384" s="21"/>
      <c r="K384" s="21"/>
      <c r="L384" s="17"/>
      <c r="M384" s="21"/>
      <c r="N384" s="21"/>
      <c r="O384" s="21"/>
      <c r="P384" s="21"/>
    </row>
    <row r="385" spans="2:16">
      <c r="B385" s="586" t="s">
        <v>152</v>
      </c>
      <c r="C385" s="587"/>
      <c r="D385" s="587"/>
      <c r="E385" s="587"/>
      <c r="F385" s="587"/>
      <c r="G385" s="587"/>
      <c r="H385" s="587"/>
      <c r="I385" s="587"/>
      <c r="J385" s="588"/>
      <c r="K385" s="21"/>
      <c r="L385" s="17"/>
      <c r="M385" s="21"/>
      <c r="N385" s="21"/>
      <c r="O385" s="21"/>
      <c r="P385" s="21"/>
    </row>
    <row r="386" spans="2:16">
      <c r="B386" s="589" t="s">
        <v>130</v>
      </c>
      <c r="C386" s="590"/>
      <c r="D386" s="590"/>
      <c r="E386" s="233" t="s">
        <v>31</v>
      </c>
      <c r="F386" s="233" t="s">
        <v>32</v>
      </c>
      <c r="G386" s="246" t="s">
        <v>33</v>
      </c>
      <c r="H386" s="246" t="s">
        <v>34</v>
      </c>
      <c r="I386" s="246" t="s">
        <v>35</v>
      </c>
      <c r="J386" s="234" t="s">
        <v>1</v>
      </c>
      <c r="K386" s="21"/>
      <c r="L386" s="17"/>
      <c r="M386" s="21"/>
      <c r="N386" s="21"/>
      <c r="O386" s="21"/>
      <c r="P386" s="21"/>
    </row>
    <row r="387" spans="2:16">
      <c r="B387" s="638">
        <f t="shared" ref="B387:B407" si="93">B363</f>
        <v>0</v>
      </c>
      <c r="C387" s="639"/>
      <c r="D387" s="639"/>
      <c r="E387" s="270">
        <f>IF('Cumulative Budget Request '!L580='Member D'!$L$1,'Cumulative Budget Request '!E580,0)</f>
        <v>0</v>
      </c>
      <c r="F387" s="270">
        <f>IF('Cumulative Budget Request '!L580='Member D'!$L$1,'Cumulative Budget Request '!F580,0)</f>
        <v>0</v>
      </c>
      <c r="G387" s="270">
        <f>IF('Cumulative Budget Request '!L580='Member D'!$L$1,'Cumulative Budget Request '!G580,0)</f>
        <v>0</v>
      </c>
      <c r="H387" s="270">
        <f>IF('Cumulative Budget Request '!L580='Member D'!$L$1,'Cumulative Budget Request '!H580,0)</f>
        <v>0</v>
      </c>
      <c r="I387" s="270">
        <f>IF('Cumulative Budget Request '!L580='Member D'!$L$1,'Cumulative Budget Request '!I580,0)</f>
        <v>0</v>
      </c>
      <c r="J387" s="363">
        <f t="shared" ref="J387:J406" si="94">SUM(E387:I387)</f>
        <v>0</v>
      </c>
      <c r="K387" s="21"/>
      <c r="L387" s="17"/>
      <c r="M387" s="21"/>
      <c r="N387" s="21"/>
      <c r="O387" s="21"/>
      <c r="P387" s="21"/>
    </row>
    <row r="388" spans="2:16">
      <c r="B388" s="582">
        <f t="shared" si="93"/>
        <v>0</v>
      </c>
      <c r="C388" s="583"/>
      <c r="D388" s="583"/>
      <c r="E388" s="270">
        <f>IF('Cumulative Budget Request '!L581='Member D'!$L$1,'Cumulative Budget Request '!E581,0)</f>
        <v>0</v>
      </c>
      <c r="F388" s="270">
        <f>IF('Cumulative Budget Request '!L581='Member D'!$L$1,'Cumulative Budget Request '!F581,0)</f>
        <v>0</v>
      </c>
      <c r="G388" s="270">
        <f>IF('Cumulative Budget Request '!L581='Member D'!$L$1,'Cumulative Budget Request '!G581,0)</f>
        <v>0</v>
      </c>
      <c r="H388" s="270">
        <f>IF('Cumulative Budget Request '!L581='Member D'!$L$1,'Cumulative Budget Request '!H581,0)</f>
        <v>0</v>
      </c>
      <c r="I388" s="270">
        <f>IF('Cumulative Budget Request '!L581='Member D'!$L$1,'Cumulative Budget Request '!I581,0)</f>
        <v>0</v>
      </c>
      <c r="J388" s="363">
        <f t="shared" si="94"/>
        <v>0</v>
      </c>
      <c r="K388" s="21"/>
      <c r="L388" s="17"/>
      <c r="M388" s="21"/>
      <c r="N388" s="21"/>
      <c r="O388" s="21"/>
      <c r="P388" s="21"/>
    </row>
    <row r="389" spans="2:16">
      <c r="B389" s="582">
        <f t="shared" si="93"/>
        <v>0</v>
      </c>
      <c r="C389" s="583"/>
      <c r="D389" s="583"/>
      <c r="E389" s="270">
        <f>IF('Cumulative Budget Request '!L582='Member D'!$L$1,'Cumulative Budget Request '!E582,0)</f>
        <v>0</v>
      </c>
      <c r="F389" s="270">
        <f>IF('Cumulative Budget Request '!L582='Member D'!$L$1,'Cumulative Budget Request '!F582,0)</f>
        <v>0</v>
      </c>
      <c r="G389" s="270">
        <f>IF('Cumulative Budget Request '!L582='Member D'!$L$1,'Cumulative Budget Request '!G582,0)</f>
        <v>0</v>
      </c>
      <c r="H389" s="270">
        <f>IF('Cumulative Budget Request '!L582='Member D'!$L$1,'Cumulative Budget Request '!H582,0)</f>
        <v>0</v>
      </c>
      <c r="I389" s="270">
        <f>IF('Cumulative Budget Request '!L582='Member D'!$L$1,'Cumulative Budget Request '!I582,0)</f>
        <v>0</v>
      </c>
      <c r="J389" s="363">
        <f t="shared" si="94"/>
        <v>0</v>
      </c>
      <c r="K389" s="21"/>
      <c r="L389" s="17"/>
      <c r="M389" s="21"/>
      <c r="N389" s="21"/>
      <c r="O389" s="21"/>
      <c r="P389" s="21"/>
    </row>
    <row r="390" spans="2:16" hidden="1">
      <c r="B390" s="582">
        <f t="shared" si="93"/>
        <v>0</v>
      </c>
      <c r="C390" s="583"/>
      <c r="D390" s="583"/>
      <c r="E390" s="270">
        <f>IF('Cumulative Budget Request '!L583='Member D'!$L$1,'Cumulative Budget Request '!E583,0)</f>
        <v>0</v>
      </c>
      <c r="F390" s="270">
        <f>IF('Cumulative Budget Request '!L583='Member D'!$L$1,'Cumulative Budget Request '!F583,0)</f>
        <v>0</v>
      </c>
      <c r="G390" s="270">
        <f>IF('Cumulative Budget Request '!L583='Member D'!$L$1,'Cumulative Budget Request '!G583,0)</f>
        <v>0</v>
      </c>
      <c r="H390" s="270">
        <f>IF('Cumulative Budget Request '!L583='Member D'!$L$1,'Cumulative Budget Request '!H583,0)</f>
        <v>0</v>
      </c>
      <c r="I390" s="270">
        <f>IF('Cumulative Budget Request '!L583='Member D'!$L$1,'Cumulative Budget Request '!I583,0)</f>
        <v>0</v>
      </c>
      <c r="J390" s="363">
        <f t="shared" si="94"/>
        <v>0</v>
      </c>
      <c r="K390" s="21"/>
      <c r="L390" s="17"/>
      <c r="M390" s="21"/>
      <c r="N390" s="21"/>
      <c r="O390" s="21"/>
      <c r="P390" s="21"/>
    </row>
    <row r="391" spans="2:16" hidden="1">
      <c r="B391" s="582">
        <f t="shared" si="93"/>
        <v>0</v>
      </c>
      <c r="C391" s="583"/>
      <c r="D391" s="583"/>
      <c r="E391" s="270">
        <f>IF('Cumulative Budget Request '!L584='Member D'!$L$1,'Cumulative Budget Request '!E584,0)</f>
        <v>0</v>
      </c>
      <c r="F391" s="270">
        <f>IF('Cumulative Budget Request '!L584='Member D'!$L$1,'Cumulative Budget Request '!F584,0)</f>
        <v>0</v>
      </c>
      <c r="G391" s="270">
        <f>IF('Cumulative Budget Request '!L584='Member D'!$L$1,'Cumulative Budget Request '!G584,0)</f>
        <v>0</v>
      </c>
      <c r="H391" s="270">
        <f>IF('Cumulative Budget Request '!L584='Member D'!$L$1,'Cumulative Budget Request '!H584,0)</f>
        <v>0</v>
      </c>
      <c r="I391" s="270">
        <f>IF('Cumulative Budget Request '!L584='Member D'!$L$1,'Cumulative Budget Request '!I584,0)</f>
        <v>0</v>
      </c>
      <c r="J391" s="363">
        <f t="shared" si="94"/>
        <v>0</v>
      </c>
      <c r="K391" s="21"/>
      <c r="L391" s="17"/>
      <c r="M391" s="21"/>
      <c r="N391" s="21"/>
      <c r="O391" s="21"/>
      <c r="P391" s="21"/>
    </row>
    <row r="392" spans="2:16" hidden="1">
      <c r="B392" s="582">
        <f t="shared" si="93"/>
        <v>0</v>
      </c>
      <c r="C392" s="583"/>
      <c r="D392" s="583"/>
      <c r="E392" s="270">
        <f>IF('Cumulative Budget Request '!L585='Member D'!$L$1,'Cumulative Budget Request '!E585,0)</f>
        <v>0</v>
      </c>
      <c r="F392" s="270">
        <f>IF('Cumulative Budget Request '!L585='Member D'!$L$1,'Cumulative Budget Request '!F585,0)</f>
        <v>0</v>
      </c>
      <c r="G392" s="270">
        <f>IF('Cumulative Budget Request '!L585='Member D'!$L$1,'Cumulative Budget Request '!G585,0)</f>
        <v>0</v>
      </c>
      <c r="H392" s="270">
        <f>IF('Cumulative Budget Request '!L585='Member D'!$L$1,'Cumulative Budget Request '!H585,0)</f>
        <v>0</v>
      </c>
      <c r="I392" s="270">
        <f>IF('Cumulative Budget Request '!L585='Member D'!$L$1,'Cumulative Budget Request '!I585,0)</f>
        <v>0</v>
      </c>
      <c r="J392" s="363">
        <f t="shared" si="94"/>
        <v>0</v>
      </c>
      <c r="K392" s="21"/>
      <c r="L392" s="17"/>
      <c r="M392" s="21"/>
      <c r="N392" s="21"/>
      <c r="O392" s="21"/>
      <c r="P392" s="21"/>
    </row>
    <row r="393" spans="2:16" hidden="1">
      <c r="B393" s="582">
        <f t="shared" si="93"/>
        <v>0</v>
      </c>
      <c r="C393" s="583"/>
      <c r="D393" s="583"/>
      <c r="E393" s="270">
        <f>IF('Cumulative Budget Request '!L586='Member D'!$L$1,'Cumulative Budget Request '!E586,0)</f>
        <v>0</v>
      </c>
      <c r="F393" s="270">
        <f>IF('Cumulative Budget Request '!L586='Member D'!$L$1,'Cumulative Budget Request '!F586,0)</f>
        <v>0</v>
      </c>
      <c r="G393" s="270">
        <f>IF('Cumulative Budget Request '!L586='Member D'!$L$1,'Cumulative Budget Request '!G586,0)</f>
        <v>0</v>
      </c>
      <c r="H393" s="270">
        <f>IF('Cumulative Budget Request '!L586='Member D'!$L$1,'Cumulative Budget Request '!H586,0)</f>
        <v>0</v>
      </c>
      <c r="I393" s="270">
        <f>IF('Cumulative Budget Request '!L586='Member D'!$L$1,'Cumulative Budget Request '!I586,0)</f>
        <v>0</v>
      </c>
      <c r="J393" s="363">
        <f t="shared" si="94"/>
        <v>0</v>
      </c>
      <c r="K393" s="21"/>
      <c r="L393" s="17"/>
      <c r="M393" s="21"/>
      <c r="N393" s="21"/>
      <c r="O393" s="21"/>
      <c r="P393" s="21"/>
    </row>
    <row r="394" spans="2:16" hidden="1">
      <c r="B394" s="582">
        <f t="shared" si="93"/>
        <v>0</v>
      </c>
      <c r="C394" s="583"/>
      <c r="D394" s="583"/>
      <c r="E394" s="270">
        <f>IF('Cumulative Budget Request '!L587='Member D'!$L$1,'Cumulative Budget Request '!E587,0)</f>
        <v>0</v>
      </c>
      <c r="F394" s="270">
        <f>IF('Cumulative Budget Request '!L587='Member D'!$L$1,'Cumulative Budget Request '!F587,0)</f>
        <v>0</v>
      </c>
      <c r="G394" s="270">
        <f>IF('Cumulative Budget Request '!L587='Member D'!$L$1,'Cumulative Budget Request '!G587,0)</f>
        <v>0</v>
      </c>
      <c r="H394" s="270">
        <f>IF('Cumulative Budget Request '!L587='Member D'!$L$1,'Cumulative Budget Request '!H587,0)</f>
        <v>0</v>
      </c>
      <c r="I394" s="270">
        <f>IF('Cumulative Budget Request '!L587='Member D'!$L$1,'Cumulative Budget Request '!I587,0)</f>
        <v>0</v>
      </c>
      <c r="J394" s="363">
        <f t="shared" si="94"/>
        <v>0</v>
      </c>
      <c r="K394" s="21"/>
      <c r="L394" s="17"/>
      <c r="M394" s="21"/>
      <c r="N394" s="21"/>
      <c r="O394" s="21"/>
      <c r="P394" s="21"/>
    </row>
    <row r="395" spans="2:16" hidden="1">
      <c r="B395" s="582">
        <f t="shared" si="93"/>
        <v>0</v>
      </c>
      <c r="C395" s="583"/>
      <c r="D395" s="583"/>
      <c r="E395" s="270">
        <f>IF('Cumulative Budget Request '!L588='Member D'!$L$1,'Cumulative Budget Request '!E588,0)</f>
        <v>0</v>
      </c>
      <c r="F395" s="270">
        <f>IF('Cumulative Budget Request '!L588='Member D'!$L$1,'Cumulative Budget Request '!F588,0)</f>
        <v>0</v>
      </c>
      <c r="G395" s="270">
        <f>IF('Cumulative Budget Request '!L588='Member D'!$L$1,'Cumulative Budget Request '!G588,0)</f>
        <v>0</v>
      </c>
      <c r="H395" s="270">
        <f>IF('Cumulative Budget Request '!L588='Member D'!$L$1,'Cumulative Budget Request '!H588,0)</f>
        <v>0</v>
      </c>
      <c r="I395" s="270">
        <f>IF('Cumulative Budget Request '!L588='Member D'!$L$1,'Cumulative Budget Request '!I588,0)</f>
        <v>0</v>
      </c>
      <c r="J395" s="363">
        <f t="shared" si="94"/>
        <v>0</v>
      </c>
      <c r="K395" s="21"/>
      <c r="L395" s="17"/>
      <c r="M395" s="21"/>
      <c r="N395" s="21"/>
      <c r="O395" s="21"/>
      <c r="P395" s="21"/>
    </row>
    <row r="396" spans="2:16" hidden="1">
      <c r="B396" s="582">
        <f t="shared" si="93"/>
        <v>0</v>
      </c>
      <c r="C396" s="583"/>
      <c r="D396" s="583"/>
      <c r="E396" s="270">
        <f>IF('Cumulative Budget Request '!L589='Member D'!$L$1,'Cumulative Budget Request '!E589,0)</f>
        <v>0</v>
      </c>
      <c r="F396" s="270">
        <f>IF('Cumulative Budget Request '!L589='Member D'!$L$1,'Cumulative Budget Request '!F589,0)</f>
        <v>0</v>
      </c>
      <c r="G396" s="270">
        <f>IF('Cumulative Budget Request '!L589='Member D'!$L$1,'Cumulative Budget Request '!G589,0)</f>
        <v>0</v>
      </c>
      <c r="H396" s="270">
        <f>IF('Cumulative Budget Request '!L589='Member D'!$L$1,'Cumulative Budget Request '!H589,0)</f>
        <v>0</v>
      </c>
      <c r="I396" s="270">
        <f>IF('Cumulative Budget Request '!L589='Member D'!$L$1,'Cumulative Budget Request '!I589,0)</f>
        <v>0</v>
      </c>
      <c r="J396" s="363">
        <f t="shared" si="94"/>
        <v>0</v>
      </c>
      <c r="K396" s="21"/>
      <c r="L396" s="17"/>
      <c r="M396" s="21"/>
      <c r="N396" s="21"/>
      <c r="O396" s="21"/>
      <c r="P396" s="21"/>
    </row>
    <row r="397" spans="2:16" hidden="1">
      <c r="B397" s="582">
        <f t="shared" si="93"/>
        <v>0</v>
      </c>
      <c r="C397" s="583"/>
      <c r="D397" s="583"/>
      <c r="E397" s="270">
        <f>IF('Cumulative Budget Request '!L590='Member D'!$L$1,'Cumulative Budget Request '!E590,0)</f>
        <v>0</v>
      </c>
      <c r="F397" s="270">
        <f>IF('Cumulative Budget Request '!L590='Member D'!$L$1,'Cumulative Budget Request '!F590,0)</f>
        <v>0</v>
      </c>
      <c r="G397" s="270">
        <f>IF('Cumulative Budget Request '!L590='Member D'!$L$1,'Cumulative Budget Request '!G590,0)</f>
        <v>0</v>
      </c>
      <c r="H397" s="270">
        <f>IF('Cumulative Budget Request '!L590='Member D'!$L$1,'Cumulative Budget Request '!H590,0)</f>
        <v>0</v>
      </c>
      <c r="I397" s="270">
        <f>IF('Cumulative Budget Request '!L590='Member D'!$L$1,'Cumulative Budget Request '!I590,0)</f>
        <v>0</v>
      </c>
      <c r="J397" s="363">
        <f t="shared" si="94"/>
        <v>0</v>
      </c>
      <c r="K397" s="21"/>
      <c r="L397" s="17"/>
      <c r="M397" s="21"/>
      <c r="N397" s="21"/>
      <c r="O397" s="21"/>
      <c r="P397" s="21"/>
    </row>
    <row r="398" spans="2:16" hidden="1">
      <c r="B398" s="582">
        <f t="shared" si="93"/>
        <v>0</v>
      </c>
      <c r="C398" s="583"/>
      <c r="D398" s="583"/>
      <c r="E398" s="270">
        <f>IF('Cumulative Budget Request '!L591='Member D'!$L$1,'Cumulative Budget Request '!E591,0)</f>
        <v>0</v>
      </c>
      <c r="F398" s="270">
        <f>IF('Cumulative Budget Request '!L591='Member D'!$L$1,'Cumulative Budget Request '!F591,0)</f>
        <v>0</v>
      </c>
      <c r="G398" s="270">
        <f>IF('Cumulative Budget Request '!L591='Member D'!$L$1,'Cumulative Budget Request '!G591,0)</f>
        <v>0</v>
      </c>
      <c r="H398" s="270">
        <f>IF('Cumulative Budget Request '!L591='Member D'!$L$1,'Cumulative Budget Request '!H591,0)</f>
        <v>0</v>
      </c>
      <c r="I398" s="270">
        <f>IF('Cumulative Budget Request '!L591='Member D'!$L$1,'Cumulative Budget Request '!I591,0)</f>
        <v>0</v>
      </c>
      <c r="J398" s="363">
        <f t="shared" si="94"/>
        <v>0</v>
      </c>
      <c r="K398" s="21"/>
      <c r="L398" s="17"/>
      <c r="M398" s="21"/>
      <c r="N398" s="21"/>
      <c r="O398" s="21"/>
      <c r="P398" s="21"/>
    </row>
    <row r="399" spans="2:16" hidden="1">
      <c r="B399" s="582">
        <f t="shared" si="93"/>
        <v>0</v>
      </c>
      <c r="C399" s="583"/>
      <c r="D399" s="583"/>
      <c r="E399" s="270">
        <f>IF('Cumulative Budget Request '!L592='Member D'!$L$1,'Cumulative Budget Request '!E592,0)</f>
        <v>0</v>
      </c>
      <c r="F399" s="270">
        <f>IF('Cumulative Budget Request '!L592='Member D'!$L$1,'Cumulative Budget Request '!F592,0)</f>
        <v>0</v>
      </c>
      <c r="G399" s="270">
        <f>IF('Cumulative Budget Request '!L592='Member D'!$L$1,'Cumulative Budget Request '!G592,0)</f>
        <v>0</v>
      </c>
      <c r="H399" s="270">
        <f>IF('Cumulative Budget Request '!L592='Member D'!$L$1,'Cumulative Budget Request '!H592,0)</f>
        <v>0</v>
      </c>
      <c r="I399" s="270">
        <f>IF('Cumulative Budget Request '!L592='Member D'!$L$1,'Cumulative Budget Request '!I592,0)</f>
        <v>0</v>
      </c>
      <c r="J399" s="363">
        <f t="shared" si="94"/>
        <v>0</v>
      </c>
      <c r="K399" s="21"/>
      <c r="L399" s="17"/>
      <c r="M399" s="21"/>
      <c r="N399" s="21"/>
      <c r="O399" s="21"/>
      <c r="P399" s="21"/>
    </row>
    <row r="400" spans="2:16" hidden="1">
      <c r="B400" s="582">
        <f t="shared" si="93"/>
        <v>0</v>
      </c>
      <c r="C400" s="583"/>
      <c r="D400" s="583"/>
      <c r="E400" s="270">
        <f>IF('Cumulative Budget Request '!L593='Member D'!$L$1,'Cumulative Budget Request '!E593,0)</f>
        <v>0</v>
      </c>
      <c r="F400" s="270">
        <f>IF('Cumulative Budget Request '!L593='Member D'!$L$1,'Cumulative Budget Request '!F593,0)</f>
        <v>0</v>
      </c>
      <c r="G400" s="270">
        <f>IF('Cumulative Budget Request '!L593='Member D'!$L$1,'Cumulative Budget Request '!G593,0)</f>
        <v>0</v>
      </c>
      <c r="H400" s="270">
        <f>IF('Cumulative Budget Request '!L593='Member D'!$L$1,'Cumulative Budget Request '!H593,0)</f>
        <v>0</v>
      </c>
      <c r="I400" s="270">
        <f>IF('Cumulative Budget Request '!L593='Member D'!$L$1,'Cumulative Budget Request '!I593,0)</f>
        <v>0</v>
      </c>
      <c r="J400" s="363">
        <f t="shared" si="94"/>
        <v>0</v>
      </c>
      <c r="K400" s="21"/>
      <c r="L400" s="17"/>
      <c r="M400" s="21"/>
      <c r="N400" s="21"/>
      <c r="O400" s="21"/>
      <c r="P400" s="21"/>
    </row>
    <row r="401" spans="2:16" hidden="1">
      <c r="B401" s="582">
        <f t="shared" si="93"/>
        <v>0</v>
      </c>
      <c r="C401" s="583"/>
      <c r="D401" s="583"/>
      <c r="E401" s="270">
        <f>IF('Cumulative Budget Request '!L594='Member D'!$L$1,'Cumulative Budget Request '!E594,0)</f>
        <v>0</v>
      </c>
      <c r="F401" s="270">
        <f>IF('Cumulative Budget Request '!L594='Member D'!$L$1,'Cumulative Budget Request '!F594,0)</f>
        <v>0</v>
      </c>
      <c r="G401" s="270">
        <f>IF('Cumulative Budget Request '!L594='Member D'!$L$1,'Cumulative Budget Request '!G594,0)</f>
        <v>0</v>
      </c>
      <c r="H401" s="270">
        <f>IF('Cumulative Budget Request '!L594='Member D'!$L$1,'Cumulative Budget Request '!H594,0)</f>
        <v>0</v>
      </c>
      <c r="I401" s="270">
        <f>IF('Cumulative Budget Request '!L594='Member D'!$L$1,'Cumulative Budget Request '!I594,0)</f>
        <v>0</v>
      </c>
      <c r="J401" s="363">
        <f t="shared" si="94"/>
        <v>0</v>
      </c>
      <c r="K401" s="21"/>
      <c r="L401" s="17"/>
      <c r="M401" s="21"/>
      <c r="N401" s="21"/>
      <c r="O401" s="21"/>
      <c r="P401" s="21"/>
    </row>
    <row r="402" spans="2:16" hidden="1">
      <c r="B402" s="582">
        <f t="shared" si="93"/>
        <v>0</v>
      </c>
      <c r="C402" s="583"/>
      <c r="D402" s="583"/>
      <c r="E402" s="270">
        <f>IF('Cumulative Budget Request '!L595='Member D'!$L$1,'Cumulative Budget Request '!E595,0)</f>
        <v>0</v>
      </c>
      <c r="F402" s="270">
        <f>IF('Cumulative Budget Request '!L595='Member D'!$L$1,'Cumulative Budget Request '!F595,0)</f>
        <v>0</v>
      </c>
      <c r="G402" s="270">
        <f>IF('Cumulative Budget Request '!L595='Member D'!$L$1,'Cumulative Budget Request '!G595,0)</f>
        <v>0</v>
      </c>
      <c r="H402" s="270">
        <f>IF('Cumulative Budget Request '!L595='Member D'!$L$1,'Cumulative Budget Request '!H595,0)</f>
        <v>0</v>
      </c>
      <c r="I402" s="270">
        <f>IF('Cumulative Budget Request '!L595='Member D'!$L$1,'Cumulative Budget Request '!I595,0)</f>
        <v>0</v>
      </c>
      <c r="J402" s="363">
        <f t="shared" si="94"/>
        <v>0</v>
      </c>
      <c r="K402" s="21"/>
      <c r="L402" s="17"/>
      <c r="M402" s="21"/>
      <c r="N402" s="21"/>
      <c r="O402" s="21"/>
      <c r="P402" s="21"/>
    </row>
    <row r="403" spans="2:16" hidden="1">
      <c r="B403" s="582">
        <f t="shared" si="93"/>
        <v>0</v>
      </c>
      <c r="C403" s="583"/>
      <c r="D403" s="583"/>
      <c r="E403" s="270">
        <f>IF('Cumulative Budget Request '!L596='Member D'!$L$1,'Cumulative Budget Request '!E596,0)</f>
        <v>0</v>
      </c>
      <c r="F403" s="270">
        <f>IF('Cumulative Budget Request '!L596='Member D'!$L$1,'Cumulative Budget Request '!F596,0)</f>
        <v>0</v>
      </c>
      <c r="G403" s="270">
        <f>IF('Cumulative Budget Request '!L596='Member D'!$L$1,'Cumulative Budget Request '!G596,0)</f>
        <v>0</v>
      </c>
      <c r="H403" s="270">
        <f>IF('Cumulative Budget Request '!L596='Member D'!$L$1,'Cumulative Budget Request '!H596,0)</f>
        <v>0</v>
      </c>
      <c r="I403" s="270">
        <f>IF('Cumulative Budget Request '!L596='Member D'!$L$1,'Cumulative Budget Request '!I596,0)</f>
        <v>0</v>
      </c>
      <c r="J403" s="363">
        <f t="shared" si="94"/>
        <v>0</v>
      </c>
      <c r="K403" s="21"/>
      <c r="L403" s="17"/>
      <c r="M403" s="21"/>
      <c r="N403" s="21"/>
      <c r="O403" s="21"/>
      <c r="P403" s="21"/>
    </row>
    <row r="404" spans="2:16" hidden="1">
      <c r="B404" s="582">
        <f t="shared" si="93"/>
        <v>0</v>
      </c>
      <c r="C404" s="583"/>
      <c r="D404" s="583"/>
      <c r="E404" s="270">
        <f>IF('Cumulative Budget Request '!L597='Member D'!$L$1,'Cumulative Budget Request '!E597,0)</f>
        <v>0</v>
      </c>
      <c r="F404" s="270">
        <f>IF('Cumulative Budget Request '!L597='Member D'!$L$1,'Cumulative Budget Request '!F597,0)</f>
        <v>0</v>
      </c>
      <c r="G404" s="270">
        <f>IF('Cumulative Budget Request '!L597='Member D'!$L$1,'Cumulative Budget Request '!G597,0)</f>
        <v>0</v>
      </c>
      <c r="H404" s="270">
        <f>IF('Cumulative Budget Request '!L597='Member D'!$L$1,'Cumulative Budget Request '!H597,0)</f>
        <v>0</v>
      </c>
      <c r="I404" s="270">
        <f>IF('Cumulative Budget Request '!L597='Member D'!$L$1,'Cumulative Budget Request '!I597,0)</f>
        <v>0</v>
      </c>
      <c r="J404" s="363">
        <f t="shared" si="94"/>
        <v>0</v>
      </c>
      <c r="K404" s="21"/>
      <c r="L404" s="17"/>
      <c r="M404" s="21"/>
      <c r="N404" s="21"/>
      <c r="O404" s="21"/>
      <c r="P404" s="21"/>
    </row>
    <row r="405" spans="2:16" hidden="1">
      <c r="B405" s="582">
        <f t="shared" si="93"/>
        <v>0</v>
      </c>
      <c r="C405" s="583"/>
      <c r="D405" s="583"/>
      <c r="E405" s="270">
        <f>IF('Cumulative Budget Request '!L598='Member D'!$L$1,'Cumulative Budget Request '!E598,0)</f>
        <v>0</v>
      </c>
      <c r="F405" s="270">
        <f>IF('Cumulative Budget Request '!L598='Member D'!$L$1,'Cumulative Budget Request '!F598,0)</f>
        <v>0</v>
      </c>
      <c r="G405" s="270">
        <f>IF('Cumulative Budget Request '!L598='Member D'!$L$1,'Cumulative Budget Request '!G598,0)</f>
        <v>0</v>
      </c>
      <c r="H405" s="270">
        <f>IF('Cumulative Budget Request '!L598='Member D'!$L$1,'Cumulative Budget Request '!H598,0)</f>
        <v>0</v>
      </c>
      <c r="I405" s="270">
        <f>IF('Cumulative Budget Request '!L598='Member D'!$L$1,'Cumulative Budget Request '!I598,0)</f>
        <v>0</v>
      </c>
      <c r="J405" s="363">
        <f t="shared" si="94"/>
        <v>0</v>
      </c>
    </row>
    <row r="406" spans="2:16" ht="12.9" hidden="1" customHeight="1">
      <c r="B406" s="640">
        <f t="shared" si="93"/>
        <v>0</v>
      </c>
      <c r="C406" s="641"/>
      <c r="D406" s="641"/>
      <c r="E406" s="270">
        <f>IF('Cumulative Budget Request '!L599='Member D'!$L$1,'Cumulative Budget Request '!E599,0)</f>
        <v>0</v>
      </c>
      <c r="F406" s="270">
        <f>IF('Cumulative Budget Request '!L599='Member D'!$L$1,'Cumulative Budget Request '!F599,0)</f>
        <v>0</v>
      </c>
      <c r="G406" s="270">
        <f>IF('Cumulative Budget Request '!L599='Member D'!$L$1,'Cumulative Budget Request '!G599,0)</f>
        <v>0</v>
      </c>
      <c r="H406" s="270">
        <f>IF('Cumulative Budget Request '!L599='Member D'!$L$1,'Cumulative Budget Request '!H599,0)</f>
        <v>0</v>
      </c>
      <c r="I406" s="270">
        <f>IF('Cumulative Budget Request '!L599='Member D'!$L$1,'Cumulative Budget Request '!I599,0)</f>
        <v>0</v>
      </c>
      <c r="J406" s="364">
        <f t="shared" si="94"/>
        <v>0</v>
      </c>
    </row>
    <row r="407" spans="2:16" ht="13.8" thickBot="1">
      <c r="B407" s="584" t="str">
        <f t="shared" si="93"/>
        <v>TOTAL</v>
      </c>
      <c r="C407" s="585"/>
      <c r="D407" s="585"/>
      <c r="E407" s="366">
        <f>SUM(E387:E406)</f>
        <v>0</v>
      </c>
      <c r="F407" s="366">
        <f t="shared" ref="F407:I407" si="95">SUM(F387:F406)</f>
        <v>0</v>
      </c>
      <c r="G407" s="366">
        <f t="shared" si="95"/>
        <v>0</v>
      </c>
      <c r="H407" s="366">
        <f t="shared" si="95"/>
        <v>0</v>
      </c>
      <c r="I407" s="366">
        <f t="shared" si="95"/>
        <v>0</v>
      </c>
      <c r="J407" s="365">
        <f>SUM(J387:J406)</f>
        <v>0</v>
      </c>
    </row>
    <row r="408" spans="2:16" ht="13.8" thickBot="1">
      <c r="E408" s="21"/>
      <c r="F408" s="17"/>
      <c r="G408" s="21"/>
      <c r="H408" s="21"/>
      <c r="I408" s="21"/>
      <c r="J408" s="21"/>
    </row>
    <row r="409" spans="2:16">
      <c r="B409" s="586" t="s">
        <v>129</v>
      </c>
      <c r="C409" s="587"/>
      <c r="D409" s="587"/>
      <c r="E409" s="587"/>
      <c r="F409" s="587"/>
      <c r="G409" s="587"/>
      <c r="H409" s="587"/>
      <c r="I409" s="587"/>
      <c r="J409" s="588"/>
    </row>
    <row r="410" spans="2:16">
      <c r="B410" s="589" t="s">
        <v>130</v>
      </c>
      <c r="C410" s="590"/>
      <c r="D410" s="590"/>
      <c r="E410" s="233" t="s">
        <v>31</v>
      </c>
      <c r="F410" s="233" t="s">
        <v>32</v>
      </c>
      <c r="G410" s="246" t="s">
        <v>33</v>
      </c>
      <c r="H410" s="246" t="s">
        <v>34</v>
      </c>
      <c r="I410" s="246" t="s">
        <v>35</v>
      </c>
      <c r="J410" s="234" t="s">
        <v>1</v>
      </c>
    </row>
    <row r="411" spans="2:16">
      <c r="B411" s="638">
        <f t="shared" ref="B411:B431" si="96">B387</f>
        <v>0</v>
      </c>
      <c r="C411" s="639"/>
      <c r="D411" s="639"/>
      <c r="E411" s="270">
        <f>IF('Cumulative Budget Request '!L604='Member D'!$L$1,'Cumulative Budget Request '!E604,0)</f>
        <v>0</v>
      </c>
      <c r="F411" s="270">
        <f>IF('Cumulative Budget Request '!L604='Member D'!$L$1,'Cumulative Budget Request '!F604,0)</f>
        <v>0</v>
      </c>
      <c r="G411" s="270">
        <f>IF('Cumulative Budget Request '!L604='Member D'!$L$1,'Cumulative Budget Request '!G604,0)</f>
        <v>0</v>
      </c>
      <c r="H411" s="270">
        <f>IF('Cumulative Budget Request '!L604='Member D'!$L$1,'Cumulative Budget Request '!H604,0)</f>
        <v>0</v>
      </c>
      <c r="I411" s="270">
        <f>IF('Cumulative Budget Request '!L604='Member D'!$L$1,'Cumulative Budget Request '!I604,0)</f>
        <v>0</v>
      </c>
      <c r="J411" s="363">
        <f t="shared" ref="J411:J430" si="97">SUM(E411:I411)</f>
        <v>0</v>
      </c>
    </row>
    <row r="412" spans="2:16">
      <c r="B412" s="582">
        <f t="shared" si="96"/>
        <v>0</v>
      </c>
      <c r="C412" s="583"/>
      <c r="D412" s="583"/>
      <c r="E412" s="270">
        <f>IF('Cumulative Budget Request '!L605='Member D'!$L$1,'Cumulative Budget Request '!E605,0)</f>
        <v>0</v>
      </c>
      <c r="F412" s="270">
        <f>IF('Cumulative Budget Request '!L605='Member D'!$L$1,'Cumulative Budget Request '!F605,0)</f>
        <v>0</v>
      </c>
      <c r="G412" s="270">
        <f>IF('Cumulative Budget Request '!L605='Member D'!$L$1,'Cumulative Budget Request '!G605,0)</f>
        <v>0</v>
      </c>
      <c r="H412" s="270">
        <f>IF('Cumulative Budget Request '!L605='Member D'!$L$1,'Cumulative Budget Request '!H605,0)</f>
        <v>0</v>
      </c>
      <c r="I412" s="270">
        <f>IF('Cumulative Budget Request '!L605='Member D'!$L$1,'Cumulative Budget Request '!I605,0)</f>
        <v>0</v>
      </c>
      <c r="J412" s="363">
        <f t="shared" si="97"/>
        <v>0</v>
      </c>
    </row>
    <row r="413" spans="2:16">
      <c r="B413" s="582">
        <f t="shared" si="96"/>
        <v>0</v>
      </c>
      <c r="C413" s="583"/>
      <c r="D413" s="583"/>
      <c r="E413" s="270">
        <f>IF('Cumulative Budget Request '!L606='Member D'!$L$1,'Cumulative Budget Request '!E606,0)</f>
        <v>0</v>
      </c>
      <c r="F413" s="270">
        <f>IF('Cumulative Budget Request '!L606='Member D'!$L$1,'Cumulative Budget Request '!F606,0)</f>
        <v>0</v>
      </c>
      <c r="G413" s="270">
        <f>IF('Cumulative Budget Request '!L606='Member D'!$L$1,'Cumulative Budget Request '!G606,0)</f>
        <v>0</v>
      </c>
      <c r="H413" s="270">
        <f>IF('Cumulative Budget Request '!L606='Member D'!$L$1,'Cumulative Budget Request '!H606,0)</f>
        <v>0</v>
      </c>
      <c r="I413" s="270">
        <f>IF('Cumulative Budget Request '!L606='Member D'!$L$1,'Cumulative Budget Request '!I606,0)</f>
        <v>0</v>
      </c>
      <c r="J413" s="363">
        <f t="shared" si="97"/>
        <v>0</v>
      </c>
    </row>
    <row r="414" spans="2:16" hidden="1">
      <c r="B414" s="582">
        <f t="shared" si="96"/>
        <v>0</v>
      </c>
      <c r="C414" s="583"/>
      <c r="D414" s="583"/>
      <c r="E414" s="270">
        <f>IF('Cumulative Budget Request '!L607='Member D'!$L$1,'Cumulative Budget Request '!E607,0)</f>
        <v>0</v>
      </c>
      <c r="F414" s="270">
        <f>IF('Cumulative Budget Request '!L607='Member D'!$L$1,'Cumulative Budget Request '!F607,0)</f>
        <v>0</v>
      </c>
      <c r="G414" s="270">
        <f>IF('Cumulative Budget Request '!L607='Member D'!$L$1,'Cumulative Budget Request '!G607,0)</f>
        <v>0</v>
      </c>
      <c r="H414" s="270">
        <f>IF('Cumulative Budget Request '!L607='Member D'!$L$1,'Cumulative Budget Request '!H607,0)</f>
        <v>0</v>
      </c>
      <c r="I414" s="270">
        <f>IF('Cumulative Budget Request '!L607='Member D'!$L$1,'Cumulative Budget Request '!I607,0)</f>
        <v>0</v>
      </c>
      <c r="J414" s="363">
        <f t="shared" si="97"/>
        <v>0</v>
      </c>
    </row>
    <row r="415" spans="2:16" hidden="1">
      <c r="B415" s="582">
        <f t="shared" si="96"/>
        <v>0</v>
      </c>
      <c r="C415" s="583"/>
      <c r="D415" s="583"/>
      <c r="E415" s="270">
        <f>IF('Cumulative Budget Request '!L608='Member D'!$L$1,'Cumulative Budget Request '!E608,0)</f>
        <v>0</v>
      </c>
      <c r="F415" s="270">
        <f>IF('Cumulative Budget Request '!L608='Member D'!$L$1,'Cumulative Budget Request '!F608,0)</f>
        <v>0</v>
      </c>
      <c r="G415" s="270">
        <f>IF('Cumulative Budget Request '!L608='Member D'!$L$1,'Cumulative Budget Request '!G608,0)</f>
        <v>0</v>
      </c>
      <c r="H415" s="270">
        <f>IF('Cumulative Budget Request '!L608='Member D'!$L$1,'Cumulative Budget Request '!H608,0)</f>
        <v>0</v>
      </c>
      <c r="I415" s="270">
        <f>IF('Cumulative Budget Request '!L608='Member D'!$L$1,'Cumulative Budget Request '!I608,0)</f>
        <v>0</v>
      </c>
      <c r="J415" s="363">
        <f t="shared" si="97"/>
        <v>0</v>
      </c>
    </row>
    <row r="416" spans="2:16" hidden="1">
      <c r="B416" s="582">
        <f t="shared" si="96"/>
        <v>0</v>
      </c>
      <c r="C416" s="583"/>
      <c r="D416" s="583"/>
      <c r="E416" s="270">
        <f>IF('Cumulative Budget Request '!L609='Member D'!$L$1,'Cumulative Budget Request '!E609,0)</f>
        <v>0</v>
      </c>
      <c r="F416" s="270">
        <f>IF('Cumulative Budget Request '!L609='Member D'!$L$1,'Cumulative Budget Request '!F609,0)</f>
        <v>0</v>
      </c>
      <c r="G416" s="270">
        <f>IF('Cumulative Budget Request '!L609='Member D'!$L$1,'Cumulative Budget Request '!G609,0)</f>
        <v>0</v>
      </c>
      <c r="H416" s="270">
        <f>IF('Cumulative Budget Request '!L609='Member D'!$L$1,'Cumulative Budget Request '!H609,0)</f>
        <v>0</v>
      </c>
      <c r="I416" s="270">
        <f>IF('Cumulative Budget Request '!L609='Member D'!$L$1,'Cumulative Budget Request '!I609,0)</f>
        <v>0</v>
      </c>
      <c r="J416" s="363">
        <f t="shared" si="97"/>
        <v>0</v>
      </c>
    </row>
    <row r="417" spans="2:10" hidden="1">
      <c r="B417" s="582">
        <f t="shared" si="96"/>
        <v>0</v>
      </c>
      <c r="C417" s="583"/>
      <c r="D417" s="583"/>
      <c r="E417" s="270">
        <f>IF('Cumulative Budget Request '!L610='Member D'!$L$1,'Cumulative Budget Request '!E610,0)</f>
        <v>0</v>
      </c>
      <c r="F417" s="270">
        <f>IF('Cumulative Budget Request '!L610='Member D'!$L$1,'Cumulative Budget Request '!F610,0)</f>
        <v>0</v>
      </c>
      <c r="G417" s="270">
        <f>IF('Cumulative Budget Request '!L610='Member D'!$L$1,'Cumulative Budget Request '!G610,0)</f>
        <v>0</v>
      </c>
      <c r="H417" s="270">
        <f>IF('Cumulative Budget Request '!L610='Member D'!$L$1,'Cumulative Budget Request '!H610,0)</f>
        <v>0</v>
      </c>
      <c r="I417" s="270">
        <f>IF('Cumulative Budget Request '!L610='Member D'!$L$1,'Cumulative Budget Request '!I610,0)</f>
        <v>0</v>
      </c>
      <c r="J417" s="363">
        <f t="shared" si="97"/>
        <v>0</v>
      </c>
    </row>
    <row r="418" spans="2:10" hidden="1">
      <c r="B418" s="582">
        <f t="shared" si="96"/>
        <v>0</v>
      </c>
      <c r="C418" s="583"/>
      <c r="D418" s="583"/>
      <c r="E418" s="270">
        <f>IF('Cumulative Budget Request '!L611='Member D'!$L$1,'Cumulative Budget Request '!E611,0)</f>
        <v>0</v>
      </c>
      <c r="F418" s="270">
        <f>IF('Cumulative Budget Request '!L611='Member D'!$L$1,'Cumulative Budget Request '!F611,0)</f>
        <v>0</v>
      </c>
      <c r="G418" s="270">
        <f>IF('Cumulative Budget Request '!L611='Member D'!$L$1,'Cumulative Budget Request '!G611,0)</f>
        <v>0</v>
      </c>
      <c r="H418" s="270">
        <f>IF('Cumulative Budget Request '!L611='Member D'!$L$1,'Cumulative Budget Request '!H611,0)</f>
        <v>0</v>
      </c>
      <c r="I418" s="270">
        <f>IF('Cumulative Budget Request '!L611='Member D'!$L$1,'Cumulative Budget Request '!I611,0)</f>
        <v>0</v>
      </c>
      <c r="J418" s="363">
        <f t="shared" si="97"/>
        <v>0</v>
      </c>
    </row>
    <row r="419" spans="2:10" hidden="1">
      <c r="B419" s="582">
        <f t="shared" si="96"/>
        <v>0</v>
      </c>
      <c r="C419" s="583"/>
      <c r="D419" s="583"/>
      <c r="E419" s="270">
        <f>IF('Cumulative Budget Request '!L612='Member D'!$L$1,'Cumulative Budget Request '!E612,0)</f>
        <v>0</v>
      </c>
      <c r="F419" s="270">
        <f>IF('Cumulative Budget Request '!L612='Member D'!$L$1,'Cumulative Budget Request '!F612,0)</f>
        <v>0</v>
      </c>
      <c r="G419" s="270">
        <f>IF('Cumulative Budget Request '!L612='Member D'!$L$1,'Cumulative Budget Request '!G612,0)</f>
        <v>0</v>
      </c>
      <c r="H419" s="270">
        <f>IF('Cumulative Budget Request '!L612='Member D'!$L$1,'Cumulative Budget Request '!H612,0)</f>
        <v>0</v>
      </c>
      <c r="I419" s="270">
        <f>IF('Cumulative Budget Request '!L612='Member D'!$L$1,'Cumulative Budget Request '!I612,0)</f>
        <v>0</v>
      </c>
      <c r="J419" s="363">
        <f t="shared" si="97"/>
        <v>0</v>
      </c>
    </row>
    <row r="420" spans="2:10" hidden="1">
      <c r="B420" s="582">
        <f t="shared" si="96"/>
        <v>0</v>
      </c>
      <c r="C420" s="583"/>
      <c r="D420" s="583"/>
      <c r="E420" s="270">
        <f>IF('Cumulative Budget Request '!L613='Member D'!$L$1,'Cumulative Budget Request '!E613,0)</f>
        <v>0</v>
      </c>
      <c r="F420" s="270">
        <f>IF('Cumulative Budget Request '!L613='Member D'!$L$1,'Cumulative Budget Request '!F613,0)</f>
        <v>0</v>
      </c>
      <c r="G420" s="270">
        <f>IF('Cumulative Budget Request '!L613='Member D'!$L$1,'Cumulative Budget Request '!G613,0)</f>
        <v>0</v>
      </c>
      <c r="H420" s="270">
        <f>IF('Cumulative Budget Request '!L613='Member D'!$L$1,'Cumulative Budget Request '!H613,0)</f>
        <v>0</v>
      </c>
      <c r="I420" s="270">
        <f>IF('Cumulative Budget Request '!L613='Member D'!$L$1,'Cumulative Budget Request '!I613,0)</f>
        <v>0</v>
      </c>
      <c r="J420" s="363">
        <f t="shared" si="97"/>
        <v>0</v>
      </c>
    </row>
    <row r="421" spans="2:10" hidden="1">
      <c r="B421" s="582">
        <f t="shared" si="96"/>
        <v>0</v>
      </c>
      <c r="C421" s="583"/>
      <c r="D421" s="583"/>
      <c r="E421" s="270">
        <f>IF('Cumulative Budget Request '!L614='Member D'!$L$1,'Cumulative Budget Request '!E614,0)</f>
        <v>0</v>
      </c>
      <c r="F421" s="270">
        <f>IF('Cumulative Budget Request '!L614='Member D'!$L$1,'Cumulative Budget Request '!F614,0)</f>
        <v>0</v>
      </c>
      <c r="G421" s="270">
        <f>IF('Cumulative Budget Request '!L614='Member D'!$L$1,'Cumulative Budget Request '!G614,0)</f>
        <v>0</v>
      </c>
      <c r="H421" s="270">
        <f>IF('Cumulative Budget Request '!L614='Member D'!$L$1,'Cumulative Budget Request '!H614,0)</f>
        <v>0</v>
      </c>
      <c r="I421" s="270">
        <f>IF('Cumulative Budget Request '!L614='Member D'!$L$1,'Cumulative Budget Request '!I614,0)</f>
        <v>0</v>
      </c>
      <c r="J421" s="363">
        <f t="shared" si="97"/>
        <v>0</v>
      </c>
    </row>
    <row r="422" spans="2:10" hidden="1">
      <c r="B422" s="582">
        <f t="shared" si="96"/>
        <v>0</v>
      </c>
      <c r="C422" s="583"/>
      <c r="D422" s="583"/>
      <c r="E422" s="270">
        <f>IF('Cumulative Budget Request '!L615='Member D'!$L$1,'Cumulative Budget Request '!E615,0)</f>
        <v>0</v>
      </c>
      <c r="F422" s="270">
        <f>IF('Cumulative Budget Request '!L615='Member D'!$L$1,'Cumulative Budget Request '!F615,0)</f>
        <v>0</v>
      </c>
      <c r="G422" s="270">
        <f>IF('Cumulative Budget Request '!L615='Member D'!$L$1,'Cumulative Budget Request '!G615,0)</f>
        <v>0</v>
      </c>
      <c r="H422" s="270">
        <f>IF('Cumulative Budget Request '!L615='Member D'!$L$1,'Cumulative Budget Request '!H615,0)</f>
        <v>0</v>
      </c>
      <c r="I422" s="270">
        <f>IF('Cumulative Budget Request '!L615='Member D'!$L$1,'Cumulative Budget Request '!I615,0)</f>
        <v>0</v>
      </c>
      <c r="J422" s="363">
        <f t="shared" si="97"/>
        <v>0</v>
      </c>
    </row>
    <row r="423" spans="2:10" hidden="1">
      <c r="B423" s="582">
        <f t="shared" si="96"/>
        <v>0</v>
      </c>
      <c r="C423" s="583"/>
      <c r="D423" s="583"/>
      <c r="E423" s="270">
        <f>IF('Cumulative Budget Request '!L616='Member D'!$L$1,'Cumulative Budget Request '!E616,0)</f>
        <v>0</v>
      </c>
      <c r="F423" s="270">
        <f>IF('Cumulative Budget Request '!L616='Member D'!$L$1,'Cumulative Budget Request '!F616,0)</f>
        <v>0</v>
      </c>
      <c r="G423" s="270">
        <f>IF('Cumulative Budget Request '!L616='Member D'!$L$1,'Cumulative Budget Request '!G616,0)</f>
        <v>0</v>
      </c>
      <c r="H423" s="270">
        <f>IF('Cumulative Budget Request '!L616='Member D'!$L$1,'Cumulative Budget Request '!H616,0)</f>
        <v>0</v>
      </c>
      <c r="I423" s="270">
        <f>IF('Cumulative Budget Request '!L616='Member D'!$L$1,'Cumulative Budget Request '!I616,0)</f>
        <v>0</v>
      </c>
      <c r="J423" s="363">
        <f t="shared" si="97"/>
        <v>0</v>
      </c>
    </row>
    <row r="424" spans="2:10" hidden="1">
      <c r="B424" s="582">
        <f t="shared" si="96"/>
        <v>0</v>
      </c>
      <c r="C424" s="583"/>
      <c r="D424" s="583"/>
      <c r="E424" s="270">
        <f>IF('Cumulative Budget Request '!L617='Member D'!$L$1,'Cumulative Budget Request '!E617,0)</f>
        <v>0</v>
      </c>
      <c r="F424" s="270">
        <f>IF('Cumulative Budget Request '!L617='Member D'!$L$1,'Cumulative Budget Request '!F617,0)</f>
        <v>0</v>
      </c>
      <c r="G424" s="270">
        <f>IF('Cumulative Budget Request '!L617='Member D'!$L$1,'Cumulative Budget Request '!G617,0)</f>
        <v>0</v>
      </c>
      <c r="H424" s="270">
        <f>IF('Cumulative Budget Request '!L617='Member D'!$L$1,'Cumulative Budget Request '!H617,0)</f>
        <v>0</v>
      </c>
      <c r="I424" s="270">
        <f>IF('Cumulative Budget Request '!L617='Member D'!$L$1,'Cumulative Budget Request '!I617,0)</f>
        <v>0</v>
      </c>
      <c r="J424" s="363">
        <f t="shared" si="97"/>
        <v>0</v>
      </c>
    </row>
    <row r="425" spans="2:10" hidden="1">
      <c r="B425" s="582">
        <f t="shared" si="96"/>
        <v>0</v>
      </c>
      <c r="C425" s="583"/>
      <c r="D425" s="583"/>
      <c r="E425" s="270">
        <f>IF('Cumulative Budget Request '!L618='Member D'!$L$1,'Cumulative Budget Request '!E618,0)</f>
        <v>0</v>
      </c>
      <c r="F425" s="270">
        <f>IF('Cumulative Budget Request '!L618='Member D'!$L$1,'Cumulative Budget Request '!F618,0)</f>
        <v>0</v>
      </c>
      <c r="G425" s="270">
        <f>IF('Cumulative Budget Request '!L618='Member D'!$L$1,'Cumulative Budget Request '!G618,0)</f>
        <v>0</v>
      </c>
      <c r="H425" s="270">
        <f>IF('Cumulative Budget Request '!L618='Member D'!$L$1,'Cumulative Budget Request '!H618,0)</f>
        <v>0</v>
      </c>
      <c r="I425" s="270">
        <f>IF('Cumulative Budget Request '!L618='Member D'!$L$1,'Cumulative Budget Request '!I618,0)</f>
        <v>0</v>
      </c>
      <c r="J425" s="363">
        <f t="shared" si="97"/>
        <v>0</v>
      </c>
    </row>
    <row r="426" spans="2:10" hidden="1">
      <c r="B426" s="582">
        <f t="shared" si="96"/>
        <v>0</v>
      </c>
      <c r="C426" s="583"/>
      <c r="D426" s="583"/>
      <c r="E426" s="270">
        <f>IF('Cumulative Budget Request '!L619='Member D'!$L$1,'Cumulative Budget Request '!E619,0)</f>
        <v>0</v>
      </c>
      <c r="F426" s="270">
        <f>IF('Cumulative Budget Request '!L619='Member D'!$L$1,'Cumulative Budget Request '!F619,0)</f>
        <v>0</v>
      </c>
      <c r="G426" s="270">
        <f>IF('Cumulative Budget Request '!L619='Member D'!$L$1,'Cumulative Budget Request '!G619,0)</f>
        <v>0</v>
      </c>
      <c r="H426" s="270">
        <f>IF('Cumulative Budget Request '!L619='Member D'!$L$1,'Cumulative Budget Request '!H619,0)</f>
        <v>0</v>
      </c>
      <c r="I426" s="270">
        <f>IF('Cumulative Budget Request '!L619='Member D'!$L$1,'Cumulative Budget Request '!I619,0)</f>
        <v>0</v>
      </c>
      <c r="J426" s="363">
        <f t="shared" si="97"/>
        <v>0</v>
      </c>
    </row>
    <row r="427" spans="2:10" hidden="1">
      <c r="B427" s="582">
        <f t="shared" si="96"/>
        <v>0</v>
      </c>
      <c r="C427" s="583"/>
      <c r="D427" s="583"/>
      <c r="E427" s="270">
        <f>IF('Cumulative Budget Request '!L620='Member D'!$L$1,'Cumulative Budget Request '!E620,0)</f>
        <v>0</v>
      </c>
      <c r="F427" s="270">
        <f>IF('Cumulative Budget Request '!L620='Member D'!$L$1,'Cumulative Budget Request '!F620,0)</f>
        <v>0</v>
      </c>
      <c r="G427" s="270">
        <f>IF('Cumulative Budget Request '!L620='Member D'!$L$1,'Cumulative Budget Request '!G620,0)</f>
        <v>0</v>
      </c>
      <c r="H427" s="270">
        <f>IF('Cumulative Budget Request '!L620='Member D'!$L$1,'Cumulative Budget Request '!H620,0)</f>
        <v>0</v>
      </c>
      <c r="I427" s="270">
        <f>IF('Cumulative Budget Request '!L620='Member D'!$L$1,'Cumulative Budget Request '!I620,0)</f>
        <v>0</v>
      </c>
      <c r="J427" s="363">
        <f t="shared" si="97"/>
        <v>0</v>
      </c>
    </row>
    <row r="428" spans="2:10" hidden="1">
      <c r="B428" s="582">
        <f t="shared" si="96"/>
        <v>0</v>
      </c>
      <c r="C428" s="583"/>
      <c r="D428" s="583"/>
      <c r="E428" s="270">
        <f>IF('Cumulative Budget Request '!L621='Member D'!$L$1,'Cumulative Budget Request '!E621,0)</f>
        <v>0</v>
      </c>
      <c r="F428" s="270">
        <f>IF('Cumulative Budget Request '!L621='Member D'!$L$1,'Cumulative Budget Request '!F621,0)</f>
        <v>0</v>
      </c>
      <c r="G428" s="270">
        <f>IF('Cumulative Budget Request '!L621='Member D'!$L$1,'Cumulative Budget Request '!G621,0)</f>
        <v>0</v>
      </c>
      <c r="H428" s="270">
        <f>IF('Cumulative Budget Request '!L621='Member D'!$L$1,'Cumulative Budget Request '!H621,0)</f>
        <v>0</v>
      </c>
      <c r="I428" s="270">
        <f>IF('Cumulative Budget Request '!L621='Member D'!$L$1,'Cumulative Budget Request '!I621,0)</f>
        <v>0</v>
      </c>
      <c r="J428" s="363">
        <f t="shared" si="97"/>
        <v>0</v>
      </c>
    </row>
    <row r="429" spans="2:10" hidden="1">
      <c r="B429" s="582">
        <f t="shared" si="96"/>
        <v>0</v>
      </c>
      <c r="C429" s="583"/>
      <c r="D429" s="583"/>
      <c r="E429" s="270">
        <f>IF('Cumulative Budget Request '!L622='Member D'!$L$1,'Cumulative Budget Request '!E622,0)</f>
        <v>0</v>
      </c>
      <c r="F429" s="270">
        <f>IF('Cumulative Budget Request '!L622='Member D'!$L$1,'Cumulative Budget Request '!F622,0)</f>
        <v>0</v>
      </c>
      <c r="G429" s="270">
        <f>IF('Cumulative Budget Request '!L622='Member D'!$L$1,'Cumulative Budget Request '!G622,0)</f>
        <v>0</v>
      </c>
      <c r="H429" s="270">
        <f>IF('Cumulative Budget Request '!L622='Member D'!$L$1,'Cumulative Budget Request '!H622,0)</f>
        <v>0</v>
      </c>
      <c r="I429" s="270">
        <f>IF('Cumulative Budget Request '!L622='Member D'!$L$1,'Cumulative Budget Request '!I622,0)</f>
        <v>0</v>
      </c>
      <c r="J429" s="363">
        <f t="shared" si="97"/>
        <v>0</v>
      </c>
    </row>
    <row r="430" spans="2:10" hidden="1">
      <c r="B430" s="640">
        <f t="shared" si="96"/>
        <v>0</v>
      </c>
      <c r="C430" s="641"/>
      <c r="D430" s="641"/>
      <c r="E430" s="270">
        <f>IF('Cumulative Budget Request '!L623='Member D'!$L$1,'Cumulative Budget Request '!E623,0)</f>
        <v>0</v>
      </c>
      <c r="F430" s="270">
        <f>IF('Cumulative Budget Request '!L623='Member D'!$L$1,'Cumulative Budget Request '!F623,0)</f>
        <v>0</v>
      </c>
      <c r="G430" s="270">
        <f>IF('Cumulative Budget Request '!L623='Member D'!$L$1,'Cumulative Budget Request '!G623,0)</f>
        <v>0</v>
      </c>
      <c r="H430" s="270">
        <f>IF('Cumulative Budget Request '!L623='Member D'!$L$1,'Cumulative Budget Request '!H623,0)</f>
        <v>0</v>
      </c>
      <c r="I430" s="270">
        <f>IF('Cumulative Budget Request '!L623='Member D'!$L$1,'Cumulative Budget Request '!I623,0)</f>
        <v>0</v>
      </c>
      <c r="J430" s="364">
        <f t="shared" si="97"/>
        <v>0</v>
      </c>
    </row>
    <row r="431" spans="2:10" ht="13.8" thickBot="1">
      <c r="B431" s="584" t="str">
        <f t="shared" si="96"/>
        <v>TOTAL</v>
      </c>
      <c r="C431" s="585"/>
      <c r="D431" s="585"/>
      <c r="E431" s="366">
        <f>SUM(E411:E430)</f>
        <v>0</v>
      </c>
      <c r="F431" s="366">
        <f t="shared" ref="F431:I431" si="98">SUM(F411:F430)</f>
        <v>0</v>
      </c>
      <c r="G431" s="366">
        <f t="shared" si="98"/>
        <v>0</v>
      </c>
      <c r="H431" s="366">
        <f t="shared" si="98"/>
        <v>0</v>
      </c>
      <c r="I431" s="366">
        <f t="shared" si="98"/>
        <v>0</v>
      </c>
      <c r="J431" s="365">
        <f>SUM(J411:J430)</f>
        <v>0</v>
      </c>
    </row>
    <row r="432" spans="2: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row r="543" spans="5:10">
      <c r="E543" s="21"/>
      <c r="F543" s="17"/>
      <c r="G543" s="21"/>
      <c r="H543" s="21"/>
      <c r="I543" s="21"/>
      <c r="J543" s="21"/>
    </row>
    <row r="544" spans="5:10">
      <c r="E544" s="21"/>
      <c r="F544" s="17"/>
      <c r="G544" s="21"/>
      <c r="H544" s="21"/>
      <c r="I544" s="21"/>
      <c r="J544" s="21"/>
    </row>
    <row r="545" spans="5:10">
      <c r="E545" s="21"/>
      <c r="F545" s="17"/>
      <c r="G545" s="21"/>
      <c r="H545" s="21"/>
      <c r="I545" s="21"/>
      <c r="J545" s="21"/>
    </row>
    <row r="546" spans="5:10">
      <c r="E546" s="21"/>
      <c r="F546" s="17"/>
      <c r="G546" s="21"/>
      <c r="H546" s="21"/>
      <c r="I546" s="21"/>
      <c r="J546" s="21"/>
    </row>
    <row r="547" spans="5:10">
      <c r="E547" s="21"/>
      <c r="F547" s="17"/>
      <c r="G547" s="21"/>
      <c r="H547" s="21"/>
      <c r="I547" s="21"/>
      <c r="J547" s="21"/>
    </row>
    <row r="548" spans="5:10">
      <c r="E548" s="21"/>
      <c r="F548" s="17"/>
      <c r="G548" s="21"/>
      <c r="H548" s="21"/>
      <c r="I548" s="21"/>
      <c r="J548" s="21"/>
    </row>
    <row r="549" spans="5:10">
      <c r="E549" s="21"/>
      <c r="F549" s="17"/>
      <c r="G549" s="21"/>
      <c r="H549" s="21"/>
      <c r="I549" s="21"/>
      <c r="J549" s="21"/>
    </row>
    <row r="550" spans="5:10">
      <c r="E550" s="21"/>
      <c r="F550" s="17"/>
      <c r="G550" s="21"/>
      <c r="H550" s="21"/>
      <c r="I550" s="21"/>
      <c r="J550" s="21"/>
    </row>
    <row r="551" spans="5:10">
      <c r="E551" s="21"/>
      <c r="F551" s="17"/>
      <c r="G551" s="21"/>
      <c r="H551" s="21"/>
      <c r="I551" s="21"/>
      <c r="J551" s="21"/>
    </row>
    <row r="552" spans="5:10">
      <c r="E552" s="21"/>
      <c r="F552" s="17"/>
      <c r="G552" s="21"/>
      <c r="H552" s="21"/>
      <c r="I552" s="21"/>
      <c r="J552" s="21"/>
    </row>
    <row r="553" spans="5:10">
      <c r="E553" s="21"/>
      <c r="F553" s="17"/>
      <c r="G553" s="21"/>
      <c r="H553" s="21"/>
      <c r="I553" s="21"/>
      <c r="J553" s="21"/>
    </row>
    <row r="554" spans="5:10">
      <c r="E554" s="21"/>
      <c r="F554" s="17"/>
      <c r="G554" s="21"/>
      <c r="H554" s="21"/>
      <c r="I554" s="21"/>
      <c r="J554" s="21"/>
    </row>
    <row r="555" spans="5:10">
      <c r="E555" s="21"/>
      <c r="F555" s="17"/>
      <c r="G555" s="21"/>
      <c r="H555" s="21"/>
      <c r="I555" s="21"/>
      <c r="J555" s="21"/>
    </row>
    <row r="556" spans="5:10">
      <c r="E556" s="21"/>
      <c r="F556" s="17"/>
      <c r="G556" s="21"/>
      <c r="H556" s="21"/>
      <c r="I556" s="21"/>
      <c r="J556" s="21"/>
    </row>
    <row r="557" spans="5:10">
      <c r="E557" s="21"/>
      <c r="F557" s="17"/>
      <c r="G557" s="21"/>
      <c r="H557" s="21"/>
      <c r="I557" s="21"/>
      <c r="J557" s="21"/>
    </row>
    <row r="558" spans="5:10">
      <c r="E558" s="21"/>
      <c r="F558" s="17"/>
      <c r="G558" s="21"/>
      <c r="H558" s="21"/>
      <c r="I558" s="21"/>
      <c r="J558" s="21"/>
    </row>
    <row r="559" spans="5:10">
      <c r="E559" s="21"/>
      <c r="F559" s="17"/>
      <c r="G559" s="21"/>
      <c r="H559" s="21"/>
      <c r="I559" s="21"/>
      <c r="J559" s="21"/>
    </row>
    <row r="560" spans="5:10">
      <c r="E560" s="21"/>
      <c r="F560" s="17"/>
      <c r="G560" s="21"/>
      <c r="H560" s="21"/>
      <c r="I560" s="21"/>
      <c r="J560" s="21"/>
    </row>
    <row r="561" spans="5:10">
      <c r="E561" s="21"/>
      <c r="F561" s="17"/>
      <c r="G561" s="21"/>
      <c r="H561" s="21"/>
      <c r="I561" s="21"/>
      <c r="J561" s="21"/>
    </row>
    <row r="562" spans="5:10">
      <c r="E562" s="21"/>
      <c r="F562" s="17"/>
      <c r="G562" s="21"/>
      <c r="H562" s="21"/>
      <c r="I562" s="21"/>
      <c r="J562" s="21"/>
    </row>
    <row r="563" spans="5:10">
      <c r="E563" s="21"/>
      <c r="F563" s="17"/>
      <c r="G563" s="21"/>
      <c r="H563" s="21"/>
      <c r="I563" s="21"/>
      <c r="J563" s="21"/>
    </row>
    <row r="564" spans="5:10">
      <c r="E564" s="21"/>
      <c r="F564" s="17"/>
      <c r="G564" s="21"/>
      <c r="H564" s="21"/>
      <c r="I564" s="21"/>
      <c r="J564" s="21"/>
    </row>
    <row r="565" spans="5:10">
      <c r="E565" s="21"/>
      <c r="F565" s="17"/>
      <c r="G565" s="21"/>
      <c r="H565" s="21"/>
      <c r="I565" s="21"/>
      <c r="J565" s="21"/>
    </row>
    <row r="566" spans="5:10">
      <c r="E566" s="21"/>
      <c r="F566" s="17"/>
      <c r="G566" s="21"/>
      <c r="H566" s="21"/>
      <c r="I566" s="21"/>
      <c r="J566" s="21"/>
    </row>
    <row r="567" spans="5:10">
      <c r="E567" s="21"/>
      <c r="F567" s="17"/>
      <c r="G567" s="21"/>
      <c r="H567" s="21"/>
      <c r="I567" s="21"/>
      <c r="J567" s="21"/>
    </row>
    <row r="568" spans="5:10">
      <c r="E568" s="21"/>
      <c r="F568" s="17"/>
      <c r="G568" s="21"/>
      <c r="H568" s="21"/>
      <c r="I568" s="21"/>
      <c r="J568" s="21"/>
    </row>
    <row r="569" spans="5:10">
      <c r="E569" s="21"/>
      <c r="F569" s="17"/>
      <c r="G569" s="21"/>
      <c r="H569" s="21"/>
      <c r="I569" s="21"/>
      <c r="J569" s="21"/>
    </row>
    <row r="570" spans="5:10">
      <c r="E570" s="21"/>
      <c r="F570" s="17"/>
      <c r="G570" s="21"/>
      <c r="H570" s="21"/>
      <c r="I570" s="21"/>
      <c r="J570" s="21"/>
    </row>
    <row r="571" spans="5:10">
      <c r="E571" s="21"/>
      <c r="F571" s="17"/>
      <c r="G571" s="21"/>
      <c r="H571" s="21"/>
      <c r="I571" s="21"/>
      <c r="J571" s="21"/>
    </row>
    <row r="572" spans="5:10">
      <c r="E572" s="21"/>
      <c r="F572" s="17"/>
      <c r="G572" s="21"/>
      <c r="H572" s="21"/>
      <c r="I572" s="21"/>
      <c r="J572" s="21"/>
    </row>
    <row r="573" spans="5:10">
      <c r="E573" s="21"/>
      <c r="F573" s="17"/>
      <c r="G573" s="21"/>
      <c r="H573" s="21"/>
      <c r="I573" s="21"/>
      <c r="J573" s="21"/>
    </row>
    <row r="574" spans="5:10">
      <c r="E574" s="21"/>
      <c r="F574" s="17"/>
      <c r="G574" s="21"/>
      <c r="H574" s="21"/>
      <c r="I574" s="21"/>
      <c r="J574" s="21"/>
    </row>
    <row r="575" spans="5:10">
      <c r="E575" s="21"/>
      <c r="F575" s="17"/>
      <c r="G575" s="21"/>
      <c r="H575" s="21"/>
      <c r="I575" s="21"/>
      <c r="J575" s="21"/>
    </row>
    <row r="576" spans="5:10">
      <c r="E576" s="21"/>
      <c r="F576" s="17"/>
      <c r="G576" s="21"/>
      <c r="H576" s="21"/>
      <c r="I576" s="21"/>
      <c r="J576" s="21"/>
    </row>
    <row r="577" spans="5:10">
      <c r="E577" s="21"/>
      <c r="F577" s="17"/>
      <c r="G577" s="21"/>
      <c r="H577" s="21"/>
      <c r="I577" s="21"/>
      <c r="J577" s="21"/>
    </row>
    <row r="578" spans="5:10">
      <c r="E578" s="21"/>
      <c r="F578" s="17"/>
      <c r="G578" s="21"/>
      <c r="H578" s="21"/>
      <c r="I578" s="21"/>
      <c r="J578" s="21"/>
    </row>
    <row r="579" spans="5:10">
      <c r="E579" s="21"/>
      <c r="F579" s="17"/>
      <c r="G579" s="21"/>
      <c r="H579" s="21"/>
      <c r="I579" s="21"/>
      <c r="J579" s="21"/>
    </row>
    <row r="580" spans="5:10">
      <c r="E580" s="21"/>
      <c r="F580" s="17"/>
      <c r="G580" s="21"/>
      <c r="H580" s="21"/>
      <c r="I580" s="21"/>
      <c r="J580" s="21"/>
    </row>
    <row r="581" spans="5:10">
      <c r="E581" s="21"/>
      <c r="F581" s="17"/>
      <c r="G581" s="21"/>
      <c r="H581" s="21"/>
      <c r="I581" s="21"/>
      <c r="J581" s="21"/>
    </row>
    <row r="582" spans="5:10">
      <c r="E582" s="21"/>
      <c r="F582" s="17"/>
      <c r="G582" s="21"/>
      <c r="H582" s="21"/>
      <c r="I582" s="21"/>
      <c r="J582" s="21"/>
    </row>
    <row r="583" spans="5:10">
      <c r="E583" s="21"/>
      <c r="F583" s="17"/>
      <c r="G583" s="21"/>
      <c r="H583" s="21"/>
      <c r="I583" s="21"/>
      <c r="J583" s="21"/>
    </row>
    <row r="584" spans="5:10">
      <c r="E584" s="21"/>
      <c r="F584" s="17"/>
      <c r="G584" s="21"/>
      <c r="H584" s="21"/>
      <c r="I584" s="21"/>
      <c r="J584" s="21"/>
    </row>
    <row r="585" spans="5:10">
      <c r="E585" s="21"/>
      <c r="F585" s="17"/>
      <c r="G585" s="21"/>
      <c r="H585" s="21"/>
      <c r="I585" s="21"/>
      <c r="J585" s="21"/>
    </row>
    <row r="586" spans="5:10">
      <c r="E586" s="21"/>
      <c r="F586" s="17"/>
      <c r="G586" s="21"/>
      <c r="H586" s="21"/>
      <c r="I586" s="21"/>
      <c r="J586" s="21"/>
    </row>
    <row r="587" spans="5:10">
      <c r="E587" s="21"/>
      <c r="F587" s="17"/>
      <c r="G587" s="21"/>
      <c r="H587" s="21"/>
      <c r="I587" s="21"/>
      <c r="J587" s="21"/>
    </row>
    <row r="588" spans="5:10">
      <c r="E588" s="21"/>
      <c r="F588" s="17"/>
      <c r="G588" s="21"/>
      <c r="H588" s="21"/>
      <c r="I588" s="21"/>
      <c r="J588" s="21"/>
    </row>
    <row r="589" spans="5:10">
      <c r="E589" s="21"/>
      <c r="F589" s="17"/>
      <c r="G589" s="21"/>
      <c r="H589" s="21"/>
      <c r="I589" s="21"/>
      <c r="J589" s="21"/>
    </row>
    <row r="590" spans="5:10">
      <c r="E590" s="21"/>
      <c r="F590" s="17"/>
      <c r="G590" s="21"/>
      <c r="H590" s="21"/>
      <c r="I590" s="21"/>
      <c r="J590" s="21"/>
    </row>
    <row r="591" spans="5:10">
      <c r="E591" s="21"/>
      <c r="F591" s="17"/>
      <c r="G591" s="21"/>
      <c r="H591" s="21"/>
      <c r="I591" s="21"/>
      <c r="J591" s="21"/>
    </row>
    <row r="592" spans="5:10">
      <c r="E592" s="21"/>
      <c r="F592" s="17"/>
      <c r="G592" s="21"/>
      <c r="H592" s="21"/>
      <c r="I592" s="21"/>
      <c r="J592" s="21"/>
    </row>
    <row r="593" spans="5:10">
      <c r="E593" s="21"/>
      <c r="F593" s="17"/>
      <c r="G593" s="21"/>
      <c r="H593" s="21"/>
      <c r="I593" s="21"/>
      <c r="J593" s="21"/>
    </row>
    <row r="594" spans="5:10">
      <c r="E594" s="21"/>
      <c r="F594" s="17"/>
      <c r="G594" s="21"/>
      <c r="H594" s="21"/>
      <c r="I594" s="21"/>
      <c r="J594" s="21"/>
    </row>
    <row r="595" spans="5:10">
      <c r="E595" s="21"/>
      <c r="F595" s="17"/>
      <c r="G595" s="21"/>
      <c r="H595" s="21"/>
      <c r="I595" s="21"/>
      <c r="J595" s="21"/>
    </row>
    <row r="596" spans="5:10">
      <c r="E596" s="21"/>
      <c r="F596" s="17"/>
      <c r="G596" s="21"/>
      <c r="H596" s="21"/>
      <c r="I596" s="21"/>
      <c r="J596" s="21"/>
    </row>
    <row r="597" spans="5:10">
      <c r="E597" s="21"/>
      <c r="F597" s="17"/>
      <c r="G597" s="21"/>
      <c r="H597" s="21"/>
      <c r="I597" s="21"/>
      <c r="J597" s="21"/>
    </row>
    <row r="598" spans="5:10">
      <c r="E598" s="21"/>
      <c r="F598" s="17"/>
      <c r="G598" s="21"/>
      <c r="H598" s="21"/>
      <c r="I598" s="21"/>
      <c r="J598" s="21"/>
    </row>
    <row r="599" spans="5:10">
      <c r="E599" s="21"/>
      <c r="F599" s="17"/>
      <c r="G599" s="21"/>
      <c r="H599" s="21"/>
      <c r="I599" s="21"/>
      <c r="J599" s="21"/>
    </row>
    <row r="600" spans="5:10">
      <c r="E600" s="21"/>
      <c r="F600" s="17"/>
      <c r="G600" s="21"/>
      <c r="H600" s="21"/>
      <c r="I600" s="21"/>
      <c r="J600" s="21"/>
    </row>
    <row r="601" spans="5:10">
      <c r="E601" s="21"/>
      <c r="F601" s="17"/>
      <c r="G601" s="21"/>
      <c r="H601" s="21"/>
      <c r="I601" s="21"/>
      <c r="J601" s="21"/>
    </row>
    <row r="602" spans="5:10">
      <c r="E602" s="21"/>
      <c r="F602" s="17"/>
      <c r="G602" s="21"/>
      <c r="H602" s="21"/>
      <c r="I602" s="21"/>
      <c r="J602" s="21"/>
    </row>
    <row r="603" spans="5:10">
      <c r="E603" s="21"/>
      <c r="F603" s="17"/>
      <c r="G603" s="21"/>
      <c r="H603" s="21"/>
      <c r="I603" s="21"/>
      <c r="J603" s="21"/>
    </row>
    <row r="604" spans="5:10">
      <c r="E604" s="21"/>
      <c r="F604" s="17"/>
      <c r="G604" s="21"/>
      <c r="H604" s="21"/>
      <c r="I604" s="21"/>
      <c r="J604" s="21"/>
    </row>
    <row r="605" spans="5:10">
      <c r="E605" s="21"/>
      <c r="F605" s="17"/>
      <c r="G605" s="21"/>
      <c r="H605" s="21"/>
      <c r="I605" s="21"/>
      <c r="J605" s="21"/>
    </row>
    <row r="606" spans="5:10">
      <c r="E606" s="21"/>
      <c r="F606" s="17"/>
      <c r="G606" s="21"/>
      <c r="H606" s="21"/>
      <c r="I606" s="21"/>
      <c r="J606" s="21"/>
    </row>
    <row r="607" spans="5:10">
      <c r="E607" s="21"/>
      <c r="F607" s="17"/>
      <c r="G607" s="21"/>
      <c r="H607" s="21"/>
      <c r="I607" s="21"/>
      <c r="J607" s="21"/>
    </row>
    <row r="608" spans="5:10">
      <c r="E608" s="21"/>
      <c r="F608" s="17"/>
      <c r="G608" s="21"/>
      <c r="H608" s="21"/>
      <c r="I608" s="21"/>
      <c r="J608" s="21"/>
    </row>
    <row r="609" spans="5:10">
      <c r="E609" s="21"/>
      <c r="F609" s="17"/>
      <c r="G609" s="21"/>
      <c r="H609" s="21"/>
      <c r="I609" s="21"/>
      <c r="J609" s="21"/>
    </row>
    <row r="610" spans="5:10">
      <c r="E610" s="21"/>
      <c r="F610" s="17"/>
      <c r="G610" s="21"/>
      <c r="H610" s="21"/>
      <c r="I610" s="21"/>
      <c r="J610" s="21"/>
    </row>
    <row r="611" spans="5:10">
      <c r="E611" s="21"/>
      <c r="F611" s="17"/>
      <c r="G611" s="21"/>
      <c r="H611" s="21"/>
      <c r="I611" s="21"/>
      <c r="J611" s="21"/>
    </row>
    <row r="612" spans="5:10">
      <c r="E612" s="21"/>
      <c r="F612" s="17"/>
      <c r="G612" s="21"/>
      <c r="H612" s="21"/>
      <c r="I612" s="21"/>
      <c r="J612" s="21"/>
    </row>
    <row r="613" spans="5:10">
      <c r="E613" s="21"/>
      <c r="F613" s="17"/>
      <c r="G613" s="21"/>
      <c r="H613" s="21"/>
      <c r="I613" s="21"/>
      <c r="J613" s="21"/>
    </row>
    <row r="614" spans="5:10">
      <c r="E614" s="21"/>
      <c r="F614" s="17"/>
      <c r="G614" s="21"/>
      <c r="H614" s="21"/>
      <c r="I614" s="21"/>
      <c r="J614" s="21"/>
    </row>
    <row r="615" spans="5:10">
      <c r="E615" s="21"/>
      <c r="F615" s="17"/>
      <c r="G615" s="21"/>
      <c r="H615" s="21"/>
      <c r="I615" s="21"/>
      <c r="J615" s="21"/>
    </row>
    <row r="616" spans="5:10">
      <c r="E616" s="21"/>
      <c r="F616" s="17"/>
      <c r="G616" s="21"/>
      <c r="H616" s="21"/>
      <c r="I616" s="21"/>
      <c r="J616" s="21"/>
    </row>
    <row r="617" spans="5:10">
      <c r="E617" s="21"/>
      <c r="F617" s="17"/>
      <c r="G617" s="21"/>
      <c r="H617" s="21"/>
      <c r="I617" s="21"/>
      <c r="J617" s="21"/>
    </row>
    <row r="618" spans="5:10">
      <c r="E618" s="21"/>
      <c r="F618" s="17"/>
      <c r="G618" s="21"/>
      <c r="H618" s="21"/>
      <c r="I618" s="21"/>
      <c r="J618" s="21"/>
    </row>
    <row r="619" spans="5:10">
      <c r="E619" s="21"/>
      <c r="F619" s="17"/>
      <c r="G619" s="21"/>
      <c r="H619" s="21"/>
      <c r="I619" s="21"/>
      <c r="J619" s="21"/>
    </row>
    <row r="620" spans="5:10">
      <c r="E620" s="21"/>
      <c r="F620" s="17"/>
      <c r="G620" s="21"/>
      <c r="H620" s="21"/>
      <c r="I620" s="21"/>
      <c r="J620" s="21"/>
    </row>
    <row r="621" spans="5:10">
      <c r="E621" s="21"/>
      <c r="F621" s="17"/>
      <c r="G621" s="21"/>
      <c r="H621" s="21"/>
      <c r="I621" s="21"/>
      <c r="J621" s="21"/>
    </row>
    <row r="622" spans="5:10">
      <c r="E622" s="21"/>
      <c r="F622" s="17"/>
      <c r="G622" s="21"/>
      <c r="H622" s="21"/>
      <c r="I622" s="21"/>
      <c r="J622" s="21"/>
    </row>
    <row r="623" spans="5:10">
      <c r="E623" s="21"/>
      <c r="F623" s="17"/>
      <c r="G623" s="21"/>
      <c r="H623" s="21"/>
      <c r="I623" s="21"/>
      <c r="J623" s="21"/>
    </row>
    <row r="624" spans="5:10">
      <c r="E624" s="21"/>
      <c r="F624" s="17"/>
      <c r="G624" s="21"/>
      <c r="H624" s="21"/>
      <c r="I624" s="21"/>
      <c r="J624" s="21"/>
    </row>
    <row r="625" spans="5:10">
      <c r="E625" s="21"/>
      <c r="F625" s="17"/>
      <c r="G625" s="21"/>
      <c r="H625" s="21"/>
      <c r="I625" s="21"/>
      <c r="J625" s="21"/>
    </row>
    <row r="626" spans="5:10">
      <c r="E626" s="21"/>
      <c r="F626" s="17"/>
      <c r="G626" s="21"/>
      <c r="H626" s="21"/>
      <c r="I626" s="21"/>
      <c r="J626" s="21"/>
    </row>
    <row r="627" spans="5:10">
      <c r="E627" s="21"/>
      <c r="F627" s="17"/>
      <c r="G627" s="21"/>
      <c r="H627" s="21"/>
      <c r="I627" s="21"/>
      <c r="J627" s="21"/>
    </row>
    <row r="628" spans="5:10">
      <c r="E628" s="21"/>
      <c r="F628" s="17"/>
      <c r="G628" s="21"/>
      <c r="H628" s="21"/>
      <c r="I628" s="21"/>
      <c r="J628" s="21"/>
    </row>
    <row r="629" spans="5:10">
      <c r="E629" s="21"/>
      <c r="F629" s="17"/>
      <c r="G629" s="21"/>
      <c r="H629" s="21"/>
      <c r="I629" s="21"/>
      <c r="J629" s="21"/>
    </row>
    <row r="630" spans="5:10">
      <c r="E630" s="21"/>
      <c r="F630" s="17"/>
      <c r="G630" s="21"/>
      <c r="H630" s="21"/>
      <c r="I630" s="21"/>
      <c r="J630" s="21"/>
    </row>
    <row r="631" spans="5:10">
      <c r="E631" s="21"/>
      <c r="F631" s="17"/>
      <c r="G631" s="21"/>
      <c r="H631" s="21"/>
      <c r="I631" s="21"/>
      <c r="J631" s="21"/>
    </row>
    <row r="632" spans="5:10">
      <c r="E632" s="21"/>
      <c r="F632" s="17"/>
      <c r="G632" s="21"/>
      <c r="H632" s="21"/>
      <c r="I632" s="21"/>
      <c r="J632" s="21"/>
    </row>
    <row r="633" spans="5:10">
      <c r="E633" s="21"/>
      <c r="F633" s="17"/>
      <c r="G633" s="21"/>
      <c r="H633" s="21"/>
      <c r="I633" s="21"/>
      <c r="J633" s="21"/>
    </row>
    <row r="634" spans="5:10">
      <c r="E634" s="21"/>
      <c r="F634" s="17"/>
      <c r="G634" s="21"/>
      <c r="H634" s="21"/>
      <c r="I634" s="21"/>
      <c r="J634" s="21"/>
    </row>
    <row r="635" spans="5:10">
      <c r="E635" s="21"/>
      <c r="F635" s="17"/>
      <c r="G635" s="21"/>
      <c r="H635" s="21"/>
      <c r="I635" s="21"/>
      <c r="J635" s="21"/>
    </row>
    <row r="636" spans="5:10">
      <c r="E636" s="21"/>
      <c r="F636" s="17"/>
      <c r="G636" s="21"/>
      <c r="H636" s="21"/>
      <c r="I636" s="21"/>
      <c r="J636" s="21"/>
    </row>
    <row r="637" spans="5:10">
      <c r="E637" s="21"/>
      <c r="F637" s="17"/>
      <c r="G637" s="21"/>
      <c r="H637" s="21"/>
      <c r="I637" s="21"/>
      <c r="J637" s="21"/>
    </row>
    <row r="638" spans="5:10">
      <c r="E638" s="21"/>
      <c r="F638" s="17"/>
      <c r="G638" s="21"/>
      <c r="H638" s="21"/>
      <c r="I638" s="21"/>
      <c r="J638" s="21"/>
    </row>
    <row r="639" spans="5:10">
      <c r="E639" s="21"/>
      <c r="F639" s="17"/>
      <c r="G639" s="21"/>
      <c r="H639" s="21"/>
      <c r="I639" s="21"/>
      <c r="J639" s="21"/>
    </row>
    <row r="640" spans="5:10">
      <c r="E640" s="21"/>
      <c r="F640" s="17"/>
      <c r="G640" s="21"/>
      <c r="H640" s="21"/>
      <c r="I640" s="21"/>
      <c r="J640" s="21"/>
    </row>
    <row r="641" spans="5:10">
      <c r="E641" s="21"/>
      <c r="F641" s="17"/>
      <c r="G641" s="21"/>
      <c r="H641" s="21"/>
      <c r="I641" s="21"/>
      <c r="J641" s="21"/>
    </row>
    <row r="642" spans="5:10">
      <c r="E642" s="21"/>
      <c r="F642" s="17"/>
      <c r="G642" s="21"/>
      <c r="H642" s="21"/>
      <c r="I642" s="21"/>
      <c r="J642" s="21"/>
    </row>
    <row r="643" spans="5:10">
      <c r="E643" s="21"/>
      <c r="F643" s="17"/>
      <c r="G643" s="21"/>
      <c r="H643" s="21"/>
      <c r="I643" s="21"/>
      <c r="J643" s="21"/>
    </row>
    <row r="644" spans="5:10">
      <c r="E644" s="21"/>
      <c r="F644" s="17"/>
      <c r="G644" s="21"/>
      <c r="H644" s="21"/>
      <c r="I644" s="21"/>
      <c r="J644" s="21"/>
    </row>
    <row r="645" spans="5:10">
      <c r="E645" s="21"/>
      <c r="F645" s="17"/>
      <c r="G645" s="21"/>
      <c r="H645" s="21"/>
      <c r="I645" s="21"/>
      <c r="J645" s="21"/>
    </row>
    <row r="646" spans="5:10">
      <c r="E646" s="21"/>
      <c r="F646" s="17"/>
      <c r="G646" s="21"/>
      <c r="H646" s="21"/>
      <c r="I646" s="21"/>
      <c r="J646" s="21"/>
    </row>
    <row r="647" spans="5:10">
      <c r="E647" s="21"/>
      <c r="F647" s="17"/>
      <c r="G647" s="21"/>
      <c r="H647" s="21"/>
      <c r="I647" s="21"/>
      <c r="J647" s="21"/>
    </row>
    <row r="648" spans="5:10">
      <c r="E648" s="21"/>
      <c r="F648" s="17"/>
      <c r="G648" s="21"/>
      <c r="H648" s="21"/>
      <c r="I648" s="21"/>
      <c r="J648" s="21"/>
    </row>
    <row r="649" spans="5:10">
      <c r="E649" s="21"/>
      <c r="F649" s="17"/>
      <c r="G649" s="21"/>
      <c r="H649" s="21"/>
      <c r="I649" s="21"/>
      <c r="J649" s="21"/>
    </row>
    <row r="650" spans="5:10">
      <c r="E650" s="21"/>
      <c r="F650" s="17"/>
      <c r="G650" s="21"/>
      <c r="H650" s="21"/>
      <c r="I650" s="21"/>
      <c r="J650" s="21"/>
    </row>
    <row r="651" spans="5:10">
      <c r="E651" s="21"/>
      <c r="F651" s="17"/>
      <c r="G651" s="21"/>
      <c r="H651" s="21"/>
      <c r="I651" s="21"/>
      <c r="J651" s="21"/>
    </row>
    <row r="652" spans="5:10">
      <c r="E652" s="21"/>
      <c r="F652" s="17"/>
      <c r="G652" s="21"/>
      <c r="H652" s="21"/>
      <c r="I652" s="21"/>
      <c r="J652" s="21"/>
    </row>
    <row r="653" spans="5:10">
      <c r="E653" s="21"/>
      <c r="F653" s="17"/>
      <c r="G653" s="21"/>
      <c r="H653" s="21"/>
      <c r="I653" s="21"/>
      <c r="J653" s="21"/>
    </row>
    <row r="654" spans="5:10">
      <c r="E654" s="21"/>
      <c r="F654" s="17"/>
      <c r="G654" s="21"/>
      <c r="H654" s="21"/>
      <c r="I654" s="21"/>
      <c r="J654" s="21"/>
    </row>
    <row r="655" spans="5:10">
      <c r="E655" s="21"/>
      <c r="F655" s="17"/>
      <c r="G655" s="21"/>
      <c r="H655" s="21"/>
      <c r="I655" s="21"/>
      <c r="J655" s="21"/>
    </row>
    <row r="656" spans="5:10">
      <c r="E656" s="21"/>
      <c r="F656" s="17"/>
      <c r="G656" s="21"/>
      <c r="H656" s="21"/>
      <c r="I656" s="21"/>
      <c r="J656" s="21"/>
    </row>
    <row r="657" spans="5:10">
      <c r="E657" s="21"/>
      <c r="F657" s="17"/>
      <c r="G657" s="21"/>
      <c r="H657" s="21"/>
      <c r="I657" s="21"/>
      <c r="J657" s="21"/>
    </row>
    <row r="658" spans="5:10">
      <c r="E658" s="21"/>
      <c r="F658" s="17"/>
      <c r="G658" s="21"/>
      <c r="H658" s="21"/>
      <c r="I658" s="21"/>
      <c r="J658" s="21"/>
    </row>
    <row r="659" spans="5:10">
      <c r="E659" s="21"/>
      <c r="F659" s="17"/>
      <c r="G659" s="21"/>
      <c r="H659" s="21"/>
      <c r="I659" s="21"/>
      <c r="J659" s="21"/>
    </row>
    <row r="660" spans="5:10">
      <c r="E660" s="21"/>
      <c r="F660" s="17"/>
      <c r="G660" s="21"/>
      <c r="H660" s="21"/>
      <c r="I660" s="21"/>
      <c r="J660" s="21"/>
    </row>
    <row r="661" spans="5:10">
      <c r="E661" s="21"/>
      <c r="F661" s="17"/>
      <c r="G661" s="21"/>
      <c r="H661" s="21"/>
      <c r="I661" s="21"/>
      <c r="J661" s="21"/>
    </row>
    <row r="662" spans="5:10">
      <c r="E662" s="21"/>
      <c r="F662" s="17"/>
      <c r="G662" s="21"/>
      <c r="H662" s="21"/>
      <c r="I662" s="21"/>
      <c r="J662" s="21"/>
    </row>
    <row r="663" spans="5:10">
      <c r="E663" s="21"/>
      <c r="F663" s="17"/>
      <c r="G663" s="21"/>
      <c r="H663" s="21"/>
      <c r="I663" s="21"/>
      <c r="J663" s="21"/>
    </row>
    <row r="664" spans="5:10">
      <c r="E664" s="21"/>
      <c r="F664" s="17"/>
      <c r="G664" s="21"/>
      <c r="H664" s="21"/>
      <c r="I664" s="21"/>
      <c r="J664" s="21"/>
    </row>
    <row r="665" spans="5:10">
      <c r="E665" s="21"/>
      <c r="F665" s="17"/>
      <c r="G665" s="21"/>
      <c r="H665" s="21"/>
      <c r="I665" s="21"/>
      <c r="J665" s="21"/>
    </row>
    <row r="666" spans="5:10">
      <c r="E666" s="21"/>
      <c r="F666" s="17"/>
      <c r="G666" s="21"/>
      <c r="H666" s="21"/>
      <c r="I666" s="21"/>
      <c r="J666" s="21"/>
    </row>
    <row r="667" spans="5:10">
      <c r="E667" s="21"/>
      <c r="F667" s="17"/>
      <c r="G667" s="21"/>
      <c r="H667" s="21"/>
      <c r="I667" s="21"/>
      <c r="J667" s="21"/>
    </row>
    <row r="668" spans="5:10">
      <c r="E668" s="21"/>
      <c r="F668" s="17"/>
      <c r="G668" s="21"/>
      <c r="H668" s="21"/>
      <c r="I668" s="21"/>
      <c r="J668" s="21"/>
    </row>
    <row r="669" spans="5:10">
      <c r="E669" s="21"/>
      <c r="F669" s="17"/>
      <c r="G669" s="21"/>
      <c r="H669" s="21"/>
      <c r="I669" s="21"/>
      <c r="J669" s="21"/>
    </row>
    <row r="670" spans="5:10">
      <c r="E670" s="21"/>
      <c r="F670" s="17"/>
      <c r="G670" s="21"/>
      <c r="H670" s="21"/>
      <c r="I670" s="21"/>
      <c r="J670" s="21"/>
    </row>
    <row r="671" spans="5:10">
      <c r="E671" s="21"/>
      <c r="F671" s="17"/>
      <c r="G671" s="21"/>
      <c r="H671" s="21"/>
      <c r="I671" s="21"/>
      <c r="J671" s="21"/>
    </row>
    <row r="672" spans="5:10">
      <c r="E672" s="21"/>
      <c r="F672" s="17"/>
      <c r="G672" s="21"/>
      <c r="H672" s="21"/>
      <c r="I672" s="21"/>
      <c r="J672" s="21"/>
    </row>
    <row r="673" spans="5:10">
      <c r="E673" s="21"/>
      <c r="F673" s="17"/>
      <c r="G673" s="21"/>
      <c r="H673" s="21"/>
      <c r="I673" s="21"/>
      <c r="J673" s="21"/>
    </row>
    <row r="674" spans="5:10">
      <c r="E674" s="21"/>
      <c r="F674" s="17"/>
      <c r="G674" s="21"/>
      <c r="H674" s="21"/>
      <c r="I674" s="21"/>
      <c r="J674" s="21"/>
    </row>
    <row r="675" spans="5:10">
      <c r="E675" s="21"/>
      <c r="F675" s="17"/>
      <c r="G675" s="21"/>
      <c r="H675" s="21"/>
      <c r="I675" s="21"/>
      <c r="J675" s="21"/>
    </row>
    <row r="676" spans="5:10">
      <c r="E676" s="21"/>
      <c r="F676" s="17"/>
      <c r="G676" s="21"/>
      <c r="H676" s="21"/>
      <c r="I676" s="21"/>
      <c r="J676" s="21"/>
    </row>
    <row r="677" spans="5:10">
      <c r="E677" s="21"/>
      <c r="F677" s="17"/>
      <c r="G677" s="21"/>
      <c r="H677" s="21"/>
      <c r="I677" s="21"/>
      <c r="J677" s="21"/>
    </row>
    <row r="678" spans="5:10">
      <c r="E678" s="21"/>
      <c r="F678" s="17"/>
      <c r="G678" s="21"/>
      <c r="H678" s="21"/>
      <c r="I678" s="21"/>
      <c r="J678" s="21"/>
    </row>
    <row r="679" spans="5:10">
      <c r="E679" s="21"/>
      <c r="F679" s="17"/>
      <c r="G679" s="21"/>
      <c r="H679" s="21"/>
      <c r="I679" s="21"/>
      <c r="J679" s="21"/>
    </row>
    <row r="680" spans="5:10">
      <c r="E680" s="21"/>
      <c r="F680" s="17"/>
      <c r="G680" s="21"/>
      <c r="H680" s="21"/>
      <c r="I680" s="21"/>
      <c r="J680" s="21"/>
    </row>
    <row r="681" spans="5:10">
      <c r="E681" s="21"/>
      <c r="F681" s="17"/>
      <c r="G681" s="21"/>
      <c r="H681" s="21"/>
      <c r="I681" s="21"/>
      <c r="J681" s="21"/>
    </row>
    <row r="682" spans="5:10">
      <c r="E682" s="21"/>
      <c r="F682" s="17"/>
      <c r="G682" s="21"/>
      <c r="H682" s="21"/>
      <c r="I682" s="21"/>
      <c r="J682" s="21"/>
    </row>
    <row r="683" spans="5:10">
      <c r="E683" s="21"/>
      <c r="F683" s="17"/>
      <c r="G683" s="21"/>
      <c r="H683" s="21"/>
      <c r="I683" s="21"/>
      <c r="J683" s="21"/>
    </row>
    <row r="684" spans="5:10">
      <c r="E684" s="21"/>
      <c r="F684" s="17"/>
      <c r="G684" s="21"/>
      <c r="H684" s="21"/>
      <c r="I684" s="21"/>
      <c r="J684" s="21"/>
    </row>
    <row r="685" spans="5:10">
      <c r="E685" s="21"/>
      <c r="F685" s="17"/>
      <c r="G685" s="21"/>
      <c r="H685" s="21"/>
      <c r="I685" s="21"/>
      <c r="J685" s="21"/>
    </row>
    <row r="686" spans="5:10">
      <c r="E686" s="21"/>
      <c r="F686" s="17"/>
      <c r="G686" s="21"/>
      <c r="H686" s="21"/>
      <c r="I686" s="21"/>
      <c r="J686" s="21"/>
    </row>
    <row r="687" spans="5:10">
      <c r="E687" s="21"/>
      <c r="F687" s="17"/>
      <c r="G687" s="21"/>
      <c r="H687" s="21"/>
      <c r="I687" s="21"/>
      <c r="J687" s="21"/>
    </row>
    <row r="688" spans="5:10">
      <c r="E688" s="21"/>
      <c r="F688" s="17"/>
      <c r="G688" s="21"/>
      <c r="H688" s="21"/>
      <c r="I688" s="21"/>
      <c r="J688" s="21"/>
    </row>
    <row r="689" spans="5:10">
      <c r="E689" s="21"/>
      <c r="F689" s="17"/>
      <c r="G689" s="21"/>
      <c r="H689" s="21"/>
      <c r="I689" s="21"/>
      <c r="J689" s="21"/>
    </row>
    <row r="690" spans="5:10">
      <c r="E690" s="21"/>
      <c r="F690" s="17"/>
      <c r="G690" s="21"/>
      <c r="H690" s="21"/>
      <c r="I690" s="21"/>
      <c r="J690" s="21"/>
    </row>
    <row r="691" spans="5:10">
      <c r="E691" s="21"/>
      <c r="F691" s="17"/>
      <c r="G691" s="21"/>
      <c r="H691" s="21"/>
      <c r="I691" s="21"/>
      <c r="J691" s="21"/>
    </row>
    <row r="692" spans="5:10">
      <c r="E692" s="21"/>
      <c r="F692" s="17"/>
      <c r="G692" s="21"/>
      <c r="H692" s="21"/>
      <c r="I692" s="21"/>
      <c r="J692" s="21"/>
    </row>
    <row r="693" spans="5:10">
      <c r="E693" s="21"/>
      <c r="F693" s="17"/>
      <c r="G693" s="21"/>
      <c r="H693" s="21"/>
      <c r="I693" s="21"/>
      <c r="J693" s="21"/>
    </row>
    <row r="694" spans="5:10">
      <c r="E694" s="21"/>
      <c r="F694" s="17"/>
      <c r="G694" s="21"/>
      <c r="H694" s="21"/>
      <c r="I694" s="21"/>
      <c r="J694" s="21"/>
    </row>
    <row r="695" spans="5:10">
      <c r="E695" s="21"/>
      <c r="F695" s="17"/>
      <c r="G695" s="21"/>
      <c r="H695" s="21"/>
      <c r="I695" s="21"/>
      <c r="J695" s="21"/>
    </row>
    <row r="696" spans="5:10">
      <c r="E696" s="21"/>
      <c r="F696" s="17"/>
      <c r="G696" s="21"/>
      <c r="H696" s="21"/>
      <c r="I696" s="21"/>
      <c r="J696" s="21"/>
    </row>
    <row r="697" spans="5:10">
      <c r="E697" s="21"/>
      <c r="F697" s="17"/>
      <c r="G697" s="21"/>
      <c r="H697" s="21"/>
      <c r="I697" s="21"/>
      <c r="J697" s="21"/>
    </row>
    <row r="698" spans="5:10">
      <c r="E698" s="21"/>
      <c r="F698" s="17"/>
      <c r="G698" s="21"/>
      <c r="H698" s="21"/>
      <c r="I698" s="21"/>
      <c r="J698" s="21"/>
    </row>
    <row r="699" spans="5:10">
      <c r="E699" s="21"/>
      <c r="F699" s="17"/>
      <c r="G699" s="21"/>
      <c r="H699" s="21"/>
      <c r="I699" s="21"/>
      <c r="J699" s="21"/>
    </row>
    <row r="700" spans="5:10">
      <c r="E700" s="21"/>
      <c r="F700" s="17"/>
      <c r="G700" s="21"/>
      <c r="H700" s="21"/>
      <c r="I700" s="21"/>
      <c r="J700" s="21"/>
    </row>
    <row r="701" spans="5:10">
      <c r="E701" s="21"/>
      <c r="F701" s="17"/>
      <c r="G701" s="21"/>
      <c r="H701" s="21"/>
      <c r="I701" s="21"/>
      <c r="J701" s="21"/>
    </row>
    <row r="702" spans="5:10">
      <c r="E702" s="21"/>
      <c r="F702" s="17"/>
      <c r="G702" s="21"/>
      <c r="H702" s="21"/>
      <c r="I702" s="21"/>
      <c r="J702" s="21"/>
    </row>
    <row r="703" spans="5:10">
      <c r="E703" s="21"/>
      <c r="F703" s="17"/>
      <c r="G703" s="21"/>
      <c r="H703" s="21"/>
      <c r="I703" s="21"/>
      <c r="J703" s="21"/>
    </row>
    <row r="704" spans="5:10">
      <c r="E704" s="21"/>
      <c r="F704" s="17"/>
      <c r="G704" s="21"/>
      <c r="H704" s="21"/>
      <c r="I704" s="21"/>
      <c r="J704" s="21"/>
    </row>
    <row r="705" spans="5:10">
      <c r="E705" s="21"/>
      <c r="F705" s="17"/>
      <c r="G705" s="21"/>
      <c r="H705" s="21"/>
      <c r="I705" s="21"/>
      <c r="J705" s="21"/>
    </row>
    <row r="706" spans="5:10">
      <c r="E706" s="21"/>
      <c r="F706" s="17"/>
      <c r="G706" s="21"/>
      <c r="H706" s="21"/>
      <c r="I706" s="21"/>
      <c r="J706" s="21"/>
    </row>
    <row r="707" spans="5:10">
      <c r="E707" s="21"/>
      <c r="F707" s="17"/>
      <c r="G707" s="21"/>
      <c r="H707" s="21"/>
      <c r="I707" s="21"/>
      <c r="J707" s="21"/>
    </row>
    <row r="708" spans="5:10">
      <c r="E708" s="21"/>
      <c r="F708" s="17"/>
      <c r="G708" s="21"/>
      <c r="H708" s="21"/>
      <c r="I708" s="21"/>
      <c r="J708" s="21"/>
    </row>
    <row r="709" spans="5:10">
      <c r="E709" s="21"/>
      <c r="F709" s="17"/>
      <c r="G709" s="21"/>
      <c r="H709" s="21"/>
      <c r="I709" s="21"/>
      <c r="J709" s="21"/>
    </row>
    <row r="710" spans="5:10">
      <c r="E710" s="21"/>
      <c r="F710" s="17"/>
      <c r="G710" s="21"/>
      <c r="H710" s="21"/>
      <c r="I710" s="21"/>
      <c r="J710" s="21"/>
    </row>
    <row r="711" spans="5:10">
      <c r="E711" s="21"/>
      <c r="F711" s="17"/>
      <c r="G711" s="21"/>
      <c r="H711" s="21"/>
      <c r="I711" s="21"/>
      <c r="J711" s="21"/>
    </row>
    <row r="712" spans="5:10">
      <c r="E712" s="21"/>
      <c r="F712" s="17"/>
      <c r="G712" s="21"/>
      <c r="H712" s="21"/>
      <c r="I712" s="21"/>
      <c r="J712" s="21"/>
    </row>
    <row r="713" spans="5:10">
      <c r="E713" s="21"/>
      <c r="F713" s="17"/>
      <c r="G713" s="21"/>
      <c r="H713" s="21"/>
      <c r="I713" s="21"/>
      <c r="J713" s="21"/>
    </row>
    <row r="714" spans="5:10">
      <c r="E714" s="21"/>
      <c r="F714" s="17"/>
      <c r="G714" s="21"/>
      <c r="H714" s="21"/>
      <c r="I714" s="21"/>
      <c r="J714" s="21"/>
    </row>
    <row r="715" spans="5:10">
      <c r="E715" s="21"/>
      <c r="F715" s="17"/>
      <c r="G715" s="21"/>
      <c r="H715" s="21"/>
      <c r="I715" s="21"/>
      <c r="J715" s="21"/>
    </row>
    <row r="716" spans="5:10">
      <c r="E716" s="21"/>
      <c r="F716" s="17"/>
      <c r="G716" s="21"/>
      <c r="H716" s="21"/>
      <c r="I716" s="21"/>
      <c r="J716" s="21"/>
    </row>
    <row r="717" spans="5:10">
      <c r="E717" s="21"/>
      <c r="F717" s="17"/>
      <c r="G717" s="21"/>
      <c r="H717" s="21"/>
      <c r="I717" s="21"/>
      <c r="J717" s="21"/>
    </row>
    <row r="718" spans="5:10">
      <c r="E718" s="21"/>
      <c r="F718" s="17"/>
      <c r="G718" s="21"/>
      <c r="H718" s="21"/>
      <c r="I718" s="21"/>
      <c r="J718" s="21"/>
    </row>
    <row r="719" spans="5:10">
      <c r="E719" s="21"/>
      <c r="F719" s="17"/>
      <c r="G719" s="21"/>
      <c r="H719" s="21"/>
      <c r="I719" s="21"/>
      <c r="J719" s="21"/>
    </row>
    <row r="720" spans="5:10">
      <c r="E720" s="21"/>
      <c r="F720" s="17"/>
      <c r="G720" s="21"/>
      <c r="H720" s="21"/>
      <c r="I720" s="21"/>
      <c r="J720" s="21"/>
    </row>
    <row r="721" spans="5:10">
      <c r="E721" s="21"/>
      <c r="F721" s="17"/>
      <c r="G721" s="21"/>
      <c r="H721" s="21"/>
      <c r="I721" s="21"/>
      <c r="J721" s="21"/>
    </row>
    <row r="722" spans="5:10">
      <c r="E722" s="21"/>
      <c r="F722" s="17"/>
      <c r="G722" s="21"/>
      <c r="H722" s="21"/>
      <c r="I722" s="21"/>
      <c r="J722" s="21"/>
    </row>
    <row r="723" spans="5:10">
      <c r="E723" s="21"/>
      <c r="F723" s="17"/>
      <c r="G723" s="21"/>
      <c r="H723" s="21"/>
      <c r="I723" s="21"/>
      <c r="J723" s="21"/>
    </row>
    <row r="724" spans="5:10">
      <c r="E724" s="21"/>
      <c r="F724" s="17"/>
      <c r="G724" s="21"/>
      <c r="H724" s="21"/>
      <c r="I724" s="21"/>
      <c r="J724" s="21"/>
    </row>
    <row r="725" spans="5:10">
      <c r="E725" s="21"/>
      <c r="F725" s="17"/>
      <c r="G725" s="21"/>
      <c r="H725" s="21"/>
      <c r="I725" s="21"/>
      <c r="J725" s="21"/>
    </row>
    <row r="726" spans="5:10">
      <c r="E726" s="21"/>
      <c r="F726" s="17"/>
      <c r="G726" s="21"/>
      <c r="H726" s="21"/>
      <c r="I726" s="21"/>
      <c r="J726" s="21"/>
    </row>
    <row r="727" spans="5:10">
      <c r="E727" s="21"/>
      <c r="F727" s="17"/>
      <c r="G727" s="21"/>
      <c r="H727" s="21"/>
      <c r="I727" s="21"/>
      <c r="J727" s="21"/>
    </row>
    <row r="728" spans="5:10">
      <c r="E728" s="21"/>
      <c r="F728" s="17"/>
      <c r="G728" s="21"/>
      <c r="H728" s="21"/>
      <c r="I728" s="21"/>
      <c r="J728" s="21"/>
    </row>
    <row r="729" spans="5:10">
      <c r="E729" s="21"/>
      <c r="F729" s="17"/>
      <c r="G729" s="21"/>
      <c r="H729" s="21"/>
      <c r="I729" s="21"/>
      <c r="J729" s="21"/>
    </row>
    <row r="730" spans="5:10">
      <c r="E730" s="21"/>
      <c r="F730" s="17"/>
      <c r="G730" s="21"/>
      <c r="H730" s="21"/>
      <c r="I730" s="21"/>
      <c r="J730" s="21"/>
    </row>
    <row r="731" spans="5:10">
      <c r="E731" s="21"/>
      <c r="F731" s="17"/>
      <c r="G731" s="21"/>
      <c r="H731" s="21"/>
      <c r="I731" s="21"/>
      <c r="J731" s="21"/>
    </row>
    <row r="732" spans="5:10">
      <c r="E732" s="21"/>
      <c r="F732" s="17"/>
      <c r="G732" s="21"/>
      <c r="H732" s="21"/>
      <c r="I732" s="21"/>
      <c r="J732" s="21"/>
    </row>
    <row r="733" spans="5:10">
      <c r="E733" s="21"/>
      <c r="F733" s="17"/>
      <c r="G733" s="21"/>
      <c r="H733" s="21"/>
      <c r="I733" s="21"/>
      <c r="J733" s="21"/>
    </row>
    <row r="734" spans="5:10">
      <c r="E734" s="21"/>
      <c r="F734" s="17"/>
      <c r="G734" s="21"/>
      <c r="H734" s="21"/>
      <c r="I734" s="21"/>
      <c r="J734" s="21"/>
    </row>
    <row r="735" spans="5:10">
      <c r="E735" s="21"/>
      <c r="F735" s="17"/>
      <c r="G735" s="21"/>
      <c r="H735" s="21"/>
      <c r="I735" s="21"/>
      <c r="J735" s="21"/>
    </row>
    <row r="736" spans="5:10">
      <c r="E736" s="21"/>
      <c r="F736" s="17"/>
      <c r="G736" s="21"/>
      <c r="H736" s="21"/>
      <c r="I736" s="21"/>
      <c r="J736" s="21"/>
    </row>
    <row r="737" spans="5:10">
      <c r="E737" s="21"/>
      <c r="F737" s="17"/>
      <c r="G737" s="21"/>
      <c r="H737" s="21"/>
      <c r="I737" s="21"/>
      <c r="J737" s="21"/>
    </row>
    <row r="738" spans="5:10">
      <c r="E738" s="21"/>
      <c r="F738" s="17"/>
      <c r="G738" s="21"/>
      <c r="H738" s="21"/>
      <c r="I738" s="21"/>
      <c r="J738" s="21"/>
    </row>
    <row r="739" spans="5:10">
      <c r="E739" s="21"/>
      <c r="F739" s="17"/>
      <c r="G739" s="21"/>
      <c r="H739" s="21"/>
      <c r="I739" s="21"/>
      <c r="J739" s="21"/>
    </row>
    <row r="740" spans="5:10">
      <c r="E740" s="21"/>
      <c r="F740" s="17"/>
      <c r="G740" s="21"/>
      <c r="H740" s="21"/>
      <c r="I740" s="21"/>
      <c r="J740" s="21"/>
    </row>
    <row r="741" spans="5:10">
      <c r="E741" s="21"/>
      <c r="F741" s="17"/>
      <c r="G741" s="21"/>
      <c r="H741" s="21"/>
      <c r="I741" s="21"/>
      <c r="J741" s="21"/>
    </row>
    <row r="742" spans="5:10">
      <c r="E742" s="21"/>
      <c r="F742" s="17"/>
      <c r="G742" s="21"/>
      <c r="H742" s="21"/>
      <c r="I742" s="21"/>
      <c r="J742" s="21"/>
    </row>
    <row r="743" spans="5:10">
      <c r="E743" s="21"/>
      <c r="F743" s="17"/>
      <c r="G743" s="21"/>
      <c r="H743" s="21"/>
      <c r="I743" s="21"/>
      <c r="J743" s="21"/>
    </row>
    <row r="744" spans="5:10">
      <c r="E744" s="21"/>
      <c r="F744" s="17"/>
      <c r="G744" s="21"/>
      <c r="H744" s="21"/>
      <c r="I744" s="21"/>
      <c r="J744" s="21"/>
    </row>
    <row r="745" spans="5:10">
      <c r="E745" s="21"/>
      <c r="F745" s="17"/>
      <c r="G745" s="21"/>
      <c r="H745" s="21"/>
      <c r="I745" s="21"/>
      <c r="J745" s="21"/>
    </row>
    <row r="746" spans="5:10">
      <c r="E746" s="21"/>
      <c r="F746" s="17"/>
      <c r="G746" s="21"/>
      <c r="H746" s="21"/>
      <c r="I746" s="21"/>
      <c r="J746" s="21"/>
    </row>
    <row r="747" spans="5:10">
      <c r="E747" s="21"/>
      <c r="F747" s="17"/>
      <c r="G747" s="21"/>
      <c r="H747" s="21"/>
      <c r="I747" s="21"/>
      <c r="J747" s="21"/>
    </row>
    <row r="748" spans="5:10">
      <c r="E748" s="21"/>
      <c r="F748" s="17"/>
      <c r="G748" s="21"/>
      <c r="H748" s="21"/>
      <c r="I748" s="21"/>
      <c r="J748" s="21"/>
    </row>
    <row r="749" spans="5:10">
      <c r="E749" s="21"/>
      <c r="F749" s="17"/>
      <c r="G749" s="21"/>
      <c r="H749" s="21"/>
      <c r="I749" s="21"/>
      <c r="J749" s="21"/>
    </row>
    <row r="750" spans="5:10">
      <c r="E750" s="21"/>
      <c r="F750" s="17"/>
      <c r="G750" s="21"/>
      <c r="H750" s="21"/>
      <c r="I750" s="21"/>
      <c r="J750" s="21"/>
    </row>
    <row r="751" spans="5:10">
      <c r="E751" s="21"/>
      <c r="F751" s="17"/>
      <c r="G751" s="21"/>
      <c r="H751" s="21"/>
      <c r="I751" s="21"/>
      <c r="J751" s="21"/>
    </row>
    <row r="752" spans="5:10">
      <c r="E752" s="21"/>
      <c r="F752" s="17"/>
      <c r="G752" s="21"/>
      <c r="H752" s="21"/>
      <c r="I752" s="21"/>
      <c r="J752" s="21"/>
    </row>
    <row r="753" spans="5:10">
      <c r="E753" s="21"/>
      <c r="F753" s="17"/>
      <c r="G753" s="21"/>
      <c r="H753" s="21"/>
      <c r="I753" s="21"/>
      <c r="J753" s="21"/>
    </row>
    <row r="754" spans="5:10">
      <c r="E754" s="21"/>
      <c r="F754" s="17"/>
      <c r="G754" s="21"/>
      <c r="H754" s="21"/>
      <c r="I754" s="21"/>
      <c r="J754" s="21"/>
    </row>
    <row r="755" spans="5:10">
      <c r="E755" s="21"/>
      <c r="F755" s="17"/>
      <c r="G755" s="21"/>
      <c r="H755" s="21"/>
      <c r="I755" s="21"/>
      <c r="J755" s="21"/>
    </row>
    <row r="756" spans="5:10">
      <c r="E756" s="21"/>
      <c r="F756" s="17"/>
      <c r="G756" s="21"/>
      <c r="H756" s="21"/>
      <c r="I756" s="21"/>
      <c r="J756" s="21"/>
    </row>
    <row r="757" spans="5:10">
      <c r="E757" s="21"/>
      <c r="F757" s="17"/>
      <c r="G757" s="21"/>
      <c r="H757" s="21"/>
      <c r="I757" s="21"/>
      <c r="J757" s="21"/>
    </row>
    <row r="758" spans="5:10">
      <c r="E758" s="21"/>
      <c r="F758" s="17"/>
      <c r="G758" s="21"/>
      <c r="H758" s="21"/>
      <c r="I758" s="21"/>
      <c r="J758" s="21"/>
    </row>
    <row r="759" spans="5:10">
      <c r="E759" s="21"/>
      <c r="F759" s="17"/>
      <c r="G759" s="21"/>
      <c r="H759" s="21"/>
      <c r="I759" s="21"/>
      <c r="J759" s="21"/>
    </row>
    <row r="760" spans="5:10">
      <c r="E760" s="21"/>
      <c r="F760" s="17"/>
      <c r="G760" s="21"/>
      <c r="H760" s="21"/>
      <c r="I760" s="21"/>
      <c r="J760" s="21"/>
    </row>
    <row r="761" spans="5:10">
      <c r="E761" s="21"/>
      <c r="F761" s="17"/>
      <c r="G761" s="21"/>
      <c r="H761" s="21"/>
      <c r="I761" s="21"/>
      <c r="J761" s="21"/>
    </row>
    <row r="762" spans="5:10">
      <c r="E762" s="21"/>
      <c r="F762" s="17"/>
      <c r="G762" s="21"/>
      <c r="H762" s="21"/>
      <c r="I762" s="21"/>
      <c r="J762" s="21"/>
    </row>
    <row r="763" spans="5:10">
      <c r="E763" s="21"/>
      <c r="F763" s="17"/>
      <c r="G763" s="21"/>
      <c r="H763" s="21"/>
      <c r="I763" s="21"/>
      <c r="J763" s="21"/>
    </row>
    <row r="764" spans="5:10">
      <c r="E764" s="21"/>
      <c r="F764" s="17"/>
      <c r="G764" s="21"/>
      <c r="H764" s="21"/>
      <c r="I764" s="21"/>
      <c r="J764" s="21"/>
    </row>
    <row r="765" spans="5:10">
      <c r="E765" s="21"/>
      <c r="F765" s="17"/>
      <c r="G765" s="21"/>
      <c r="H765" s="21"/>
      <c r="I765" s="21"/>
      <c r="J765" s="21"/>
    </row>
    <row r="766" spans="5:10">
      <c r="E766" s="21"/>
      <c r="F766" s="17"/>
      <c r="G766" s="21"/>
      <c r="H766" s="21"/>
      <c r="I766" s="21"/>
      <c r="J766" s="21"/>
    </row>
    <row r="767" spans="5:10">
      <c r="E767" s="21"/>
      <c r="F767" s="17"/>
      <c r="G767" s="21"/>
      <c r="H767" s="21"/>
      <c r="I767" s="21"/>
      <c r="J767" s="21"/>
    </row>
    <row r="768" spans="5:10">
      <c r="E768" s="21"/>
      <c r="F768" s="17"/>
      <c r="G768" s="21"/>
      <c r="H768" s="21"/>
      <c r="I768" s="21"/>
      <c r="J768" s="21"/>
    </row>
    <row r="769" spans="5:10">
      <c r="E769" s="21"/>
      <c r="F769" s="17"/>
      <c r="G769" s="21"/>
      <c r="H769" s="21"/>
      <c r="I769" s="21"/>
      <c r="J769" s="21"/>
    </row>
    <row r="770" spans="5:10">
      <c r="E770" s="21"/>
      <c r="F770" s="17"/>
      <c r="G770" s="21"/>
      <c r="H770" s="21"/>
      <c r="I770" s="21"/>
      <c r="J770" s="21"/>
    </row>
    <row r="771" spans="5:10">
      <c r="E771" s="21"/>
      <c r="F771" s="17"/>
      <c r="G771" s="21"/>
      <c r="H771" s="21"/>
      <c r="I771" s="21"/>
      <c r="J771" s="21"/>
    </row>
    <row r="772" spans="5:10">
      <c r="E772" s="21"/>
      <c r="F772" s="17"/>
      <c r="G772" s="21"/>
      <c r="H772" s="21"/>
      <c r="I772" s="21"/>
      <c r="J772" s="21"/>
    </row>
    <row r="773" spans="5:10">
      <c r="E773" s="21"/>
      <c r="F773" s="17"/>
      <c r="G773" s="21"/>
      <c r="H773" s="21"/>
      <c r="I773" s="21"/>
      <c r="J773" s="21"/>
    </row>
  </sheetData>
  <mergeCells count="118">
    <mergeCell ref="B429:D429"/>
    <mergeCell ref="B430:D430"/>
    <mergeCell ref="B431:D431"/>
    <mergeCell ref="B423:D423"/>
    <mergeCell ref="B424:D424"/>
    <mergeCell ref="B425:D425"/>
    <mergeCell ref="B426:D426"/>
    <mergeCell ref="B427:D427"/>
    <mergeCell ref="B428:D428"/>
    <mergeCell ref="B417:D417"/>
    <mergeCell ref="B418:D418"/>
    <mergeCell ref="B419:D419"/>
    <mergeCell ref="B420:D420"/>
    <mergeCell ref="B421:D421"/>
    <mergeCell ref="B422:D422"/>
    <mergeCell ref="B411:D411"/>
    <mergeCell ref="B412:D412"/>
    <mergeCell ref="B413:D413"/>
    <mergeCell ref="B414:D414"/>
    <mergeCell ref="B415:D415"/>
    <mergeCell ref="B416:D416"/>
    <mergeCell ref="B404:D404"/>
    <mergeCell ref="B405:D405"/>
    <mergeCell ref="B406:D406"/>
    <mergeCell ref="B407:D407"/>
    <mergeCell ref="B409:J409"/>
    <mergeCell ref="B410:D410"/>
    <mergeCell ref="B398:D398"/>
    <mergeCell ref="B399:D399"/>
    <mergeCell ref="B400:D400"/>
    <mergeCell ref="B401:D401"/>
    <mergeCell ref="B402:D402"/>
    <mergeCell ref="B403:D403"/>
    <mergeCell ref="B392:D392"/>
    <mergeCell ref="B393:D393"/>
    <mergeCell ref="B394:D394"/>
    <mergeCell ref="B395:D395"/>
    <mergeCell ref="B396:D396"/>
    <mergeCell ref="B397:D397"/>
    <mergeCell ref="B386:D386"/>
    <mergeCell ref="B387:D387"/>
    <mergeCell ref="B388:D388"/>
    <mergeCell ref="B389:D389"/>
    <mergeCell ref="B390:D390"/>
    <mergeCell ref="B391:D391"/>
    <mergeCell ref="B379:D379"/>
    <mergeCell ref="B380:D380"/>
    <mergeCell ref="B381:D381"/>
    <mergeCell ref="B382:D382"/>
    <mergeCell ref="B383:D383"/>
    <mergeCell ref="B385:J385"/>
    <mergeCell ref="B373:D373"/>
    <mergeCell ref="B374:D374"/>
    <mergeCell ref="B375:D375"/>
    <mergeCell ref="B376:D376"/>
    <mergeCell ref="B377:D377"/>
    <mergeCell ref="B378:D378"/>
    <mergeCell ref="B367:D367"/>
    <mergeCell ref="B368:D368"/>
    <mergeCell ref="B369:D369"/>
    <mergeCell ref="B370:D370"/>
    <mergeCell ref="B371:D371"/>
    <mergeCell ref="B372:D372"/>
    <mergeCell ref="B361:J361"/>
    <mergeCell ref="B362:D362"/>
    <mergeCell ref="B363:D363"/>
    <mergeCell ref="B364:D364"/>
    <mergeCell ref="B365:D365"/>
    <mergeCell ref="B366:D366"/>
    <mergeCell ref="B341:D341"/>
    <mergeCell ref="M343:S344"/>
    <mergeCell ref="B350:D350"/>
    <mergeCell ref="A352:B352"/>
    <mergeCell ref="A353:B353"/>
    <mergeCell ref="A360:J360"/>
    <mergeCell ref="B282:I282"/>
    <mergeCell ref="B303:D303"/>
    <mergeCell ref="B311:C311"/>
    <mergeCell ref="B312:C312"/>
    <mergeCell ref="B313:C313"/>
    <mergeCell ref="B323:D323"/>
    <mergeCell ref="A250:D250"/>
    <mergeCell ref="B251:D251"/>
    <mergeCell ref="B258:D258"/>
    <mergeCell ref="B263:D263"/>
    <mergeCell ref="B273:D273"/>
    <mergeCell ref="B280:D280"/>
    <mergeCell ref="A218:D218"/>
    <mergeCell ref="B219:D219"/>
    <mergeCell ref="A224:D224"/>
    <mergeCell ref="A229:A236"/>
    <mergeCell ref="A237:D237"/>
    <mergeCell ref="A242:A249"/>
    <mergeCell ref="AA170:AC170"/>
    <mergeCell ref="B186:D186"/>
    <mergeCell ref="A192:D192"/>
    <mergeCell ref="A197:A204"/>
    <mergeCell ref="A205:D205"/>
    <mergeCell ref="A210:A217"/>
    <mergeCell ref="A119:J119"/>
    <mergeCell ref="A160:J160"/>
    <mergeCell ref="N161:U161"/>
    <mergeCell ref="V161:Z161"/>
    <mergeCell ref="N162:P162"/>
    <mergeCell ref="N163:P163"/>
    <mergeCell ref="U10:Y10"/>
    <mergeCell ref="U66:Y66"/>
    <mergeCell ref="A67:J67"/>
    <mergeCell ref="U67:Y67"/>
    <mergeCell ref="U91:Y91"/>
    <mergeCell ref="A92:J92"/>
    <mergeCell ref="U92:Y92"/>
    <mergeCell ref="A1:J1"/>
    <mergeCell ref="B3:D3"/>
    <mergeCell ref="B4:D4"/>
    <mergeCell ref="B5:D5"/>
    <mergeCell ref="B6:D6"/>
    <mergeCell ref="A8:J8"/>
  </mergeCells>
  <dataValidations count="1">
    <dataValidation allowBlank="1" sqref="B314 B317" xr:uid="{003EEAE2-AB96-44D5-9A22-2B77AA3077E9}"/>
  </dataValidations>
  <pageMargins left="1" right="0.5" top="0.5" bottom="0.5" header="0.5" footer="0.5"/>
  <pageSetup scale="50" fitToHeight="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4918A-FB96-45C0-83A4-FB1E2EF536C1}">
  <sheetPr>
    <tabColor rgb="FF00B0F0"/>
    <pageSetUpPr fitToPage="1"/>
  </sheetPr>
  <dimension ref="A1:AV773"/>
  <sheetViews>
    <sheetView zoomScale="90" zoomScaleNormal="90" workbookViewId="0">
      <selection sqref="A1:XFD1048576"/>
    </sheetView>
  </sheetViews>
  <sheetFormatPr defaultColWidth="9.109375" defaultRowHeight="13.2"/>
  <cols>
    <col min="1" max="1" width="30.109375" customWidth="1"/>
    <col min="2" max="2" width="26.77734375" customWidth="1"/>
    <col min="3" max="3" width="36.77734375" customWidth="1"/>
    <col min="4" max="4" width="15.5546875" customWidth="1"/>
    <col min="5" max="5" width="14.6640625" customWidth="1"/>
    <col min="6" max="6" width="14.6640625" style="4" customWidth="1"/>
    <col min="7" max="10" width="14.6640625" customWidth="1"/>
    <col min="11" max="11" width="10.33203125" customWidth="1"/>
    <col min="12" max="12" width="5.33203125" style="4" customWidth="1"/>
    <col min="13" max="13" width="15.6640625" customWidth="1"/>
    <col min="14" max="14" width="16.5546875" customWidth="1"/>
    <col min="15" max="26" width="10.6640625" customWidth="1"/>
    <col min="27" max="27" width="18" customWidth="1"/>
    <col min="28" max="33" width="10.6640625" customWidth="1"/>
    <col min="34" max="34" width="11.21875" customWidth="1"/>
  </cols>
  <sheetData>
    <row r="1" spans="1:29" s="111" customFormat="1" ht="18" thickBot="1">
      <c r="A1" s="611" t="s">
        <v>199</v>
      </c>
      <c r="B1" s="611"/>
      <c r="C1" s="611"/>
      <c r="D1" s="611"/>
      <c r="E1" s="611"/>
      <c r="F1" s="611"/>
      <c r="G1" s="611"/>
      <c r="H1" s="611"/>
      <c r="I1" s="611"/>
      <c r="J1" s="611"/>
      <c r="K1" s="108"/>
      <c r="L1" s="250" t="s">
        <v>237</v>
      </c>
      <c r="M1" s="110"/>
      <c r="N1" s="705" t="s">
        <v>390</v>
      </c>
      <c r="O1" s="706"/>
      <c r="P1" s="707"/>
      <c r="Q1" s="708" t="s">
        <v>391</v>
      </c>
      <c r="R1" s="109"/>
    </row>
    <row r="2" spans="1:29" s="111" customFormat="1" ht="16.2" thickBot="1">
      <c r="A2" s="130"/>
      <c r="B2" s="130"/>
      <c r="C2" s="130"/>
      <c r="D2" s="130"/>
      <c r="E2" s="130"/>
      <c r="F2" s="130"/>
      <c r="G2" s="130"/>
      <c r="H2" s="130"/>
      <c r="I2" s="130"/>
      <c r="J2" s="130"/>
      <c r="K2" s="108"/>
      <c r="L2" s="130"/>
      <c r="M2" s="110"/>
      <c r="N2" s="37" t="s">
        <v>74</v>
      </c>
      <c r="O2" s="38"/>
      <c r="P2" s="39"/>
      <c r="Q2" s="225">
        <v>0.189</v>
      </c>
      <c r="R2" s="109"/>
    </row>
    <row r="3" spans="1:29" s="111" customFormat="1" ht="16.2" thickBot="1">
      <c r="A3" s="108" t="s">
        <v>79</v>
      </c>
      <c r="B3" s="835">
        <f>'Cumulative Budget Request '!B3</f>
        <v>0</v>
      </c>
      <c r="C3" s="835"/>
      <c r="D3" s="835"/>
      <c r="K3" s="108"/>
      <c r="L3" s="130"/>
      <c r="M3" s="110"/>
      <c r="N3" s="40" t="s">
        <v>75</v>
      </c>
      <c r="O3" s="41"/>
      <c r="P3" s="41"/>
      <c r="Q3" s="709">
        <v>1104</v>
      </c>
      <c r="R3" s="109"/>
    </row>
    <row r="4" spans="1:29" s="111" customFormat="1" ht="16.2" thickBot="1">
      <c r="A4" s="108" t="s">
        <v>70</v>
      </c>
      <c r="B4" s="835">
        <f>'Cumulative Budget Request '!B4</f>
        <v>0</v>
      </c>
      <c r="C4" s="835"/>
      <c r="D4" s="835"/>
      <c r="K4" s="108"/>
      <c r="L4" s="130"/>
      <c r="N4" s="37" t="s">
        <v>164</v>
      </c>
      <c r="O4" s="360"/>
      <c r="P4" s="360"/>
      <c r="Q4" s="225">
        <v>0.03</v>
      </c>
    </row>
    <row r="5" spans="1:29" s="111" customFormat="1" ht="16.2" thickBot="1">
      <c r="A5" s="108" t="s">
        <v>84</v>
      </c>
      <c r="B5" s="643" t="str">
        <f>'Cumulative Budget Request '!B5</f>
        <v>CPRIT</v>
      </c>
      <c r="C5" s="643"/>
      <c r="D5" s="643"/>
      <c r="K5" s="108"/>
      <c r="L5" s="130"/>
      <c r="N5" s="710" t="s">
        <v>76</v>
      </c>
      <c r="O5" s="711"/>
      <c r="P5" s="711"/>
      <c r="Q5" s="712">
        <v>566</v>
      </c>
    </row>
    <row r="6" spans="1:29" s="111" customFormat="1" ht="16.2" thickBot="1">
      <c r="A6" s="108" t="s">
        <v>248</v>
      </c>
      <c r="B6" s="644"/>
      <c r="C6" s="644"/>
      <c r="D6" s="644"/>
      <c r="F6" s="109"/>
      <c r="K6" s="108"/>
      <c r="L6" s="130"/>
      <c r="N6" s="713" t="s">
        <v>165</v>
      </c>
      <c r="O6" s="714"/>
      <c r="P6" s="714"/>
      <c r="Q6" s="715">
        <f>Q4</f>
        <v>0.03</v>
      </c>
    </row>
    <row r="7" spans="1:29" s="111" customFormat="1" ht="16.2" thickBot="1">
      <c r="A7" s="108"/>
      <c r="B7" s="130"/>
      <c r="C7" s="130"/>
      <c r="D7" s="130"/>
      <c r="F7" s="109"/>
      <c r="K7" s="108"/>
      <c r="L7" s="130"/>
      <c r="N7" s="713" t="s">
        <v>493</v>
      </c>
      <c r="O7" s="714"/>
      <c r="P7" s="714"/>
      <c r="Q7" s="715">
        <v>0.35</v>
      </c>
    </row>
    <row r="8" spans="1:29" ht="15" customHeight="1">
      <c r="A8" s="612" t="s">
        <v>249</v>
      </c>
      <c r="B8" s="612"/>
      <c r="C8" s="612"/>
      <c r="D8" s="612"/>
      <c r="E8" s="612"/>
      <c r="F8" s="612"/>
      <c r="G8" s="612"/>
      <c r="H8" s="612"/>
      <c r="I8" s="612"/>
      <c r="J8" s="612"/>
      <c r="K8" s="107"/>
      <c r="L8" s="59"/>
      <c r="N8" s="836"/>
      <c r="O8" s="837"/>
      <c r="P8" s="837"/>
      <c r="Q8" s="838"/>
    </row>
    <row r="9" spans="1:29">
      <c r="J9" s="33"/>
      <c r="N9" s="839"/>
      <c r="O9" s="839"/>
      <c r="P9" s="839"/>
      <c r="Q9" s="840"/>
    </row>
    <row r="10" spans="1:29">
      <c r="A10" s="1" t="s">
        <v>16</v>
      </c>
      <c r="C10" s="58"/>
      <c r="D10" s="58"/>
      <c r="E10" s="8"/>
      <c r="F10" s="8"/>
      <c r="G10" s="8"/>
      <c r="H10" s="8"/>
      <c r="I10" s="8"/>
      <c r="J10" s="45"/>
      <c r="M10" s="58" t="s">
        <v>118</v>
      </c>
      <c r="N10" s="71" t="s">
        <v>80</v>
      </c>
      <c r="O10" s="71"/>
      <c r="P10" s="71" t="s">
        <v>245</v>
      </c>
      <c r="Q10" s="71" t="s">
        <v>108</v>
      </c>
      <c r="R10" s="71" t="s">
        <v>18</v>
      </c>
      <c r="S10" s="71"/>
      <c r="U10" s="625" t="s">
        <v>116</v>
      </c>
      <c r="V10" s="625"/>
      <c r="W10" s="625"/>
      <c r="X10" s="625"/>
      <c r="Y10" s="625"/>
    </row>
    <row r="11" spans="1:29">
      <c r="A11" s="1" t="s">
        <v>17</v>
      </c>
      <c r="C11" s="92"/>
      <c r="D11" s="92"/>
      <c r="E11" s="18" t="s">
        <v>2</v>
      </c>
      <c r="F11" s="18" t="s">
        <v>3</v>
      </c>
      <c r="G11" s="18" t="s">
        <v>4</v>
      </c>
      <c r="H11" s="18" t="s">
        <v>8</v>
      </c>
      <c r="I11" s="18" t="s">
        <v>9</v>
      </c>
      <c r="J11" s="46" t="s">
        <v>1</v>
      </c>
      <c r="M11" s="78" t="s">
        <v>117</v>
      </c>
      <c r="N11" s="46" t="s">
        <v>15</v>
      </c>
      <c r="O11" s="46" t="s">
        <v>245</v>
      </c>
      <c r="P11" s="46" t="s">
        <v>101</v>
      </c>
      <c r="Q11" s="46" t="s">
        <v>109</v>
      </c>
      <c r="R11" s="46" t="s">
        <v>111</v>
      </c>
      <c r="S11" s="46" t="s">
        <v>101</v>
      </c>
      <c r="T11" s="23"/>
      <c r="U11" s="367" t="s">
        <v>31</v>
      </c>
      <c r="V11" s="368" t="s">
        <v>32</v>
      </c>
      <c r="W11" s="368" t="s">
        <v>33</v>
      </c>
      <c r="X11" s="368" t="s">
        <v>34</v>
      </c>
      <c r="Y11" s="368" t="s">
        <v>35</v>
      </c>
    </row>
    <row r="12" spans="1:29">
      <c r="A12" s="58" t="s">
        <v>61</v>
      </c>
      <c r="B12" s="58" t="s">
        <v>62</v>
      </c>
      <c r="D12" s="4"/>
      <c r="E12" s="3"/>
      <c r="F12" s="3"/>
      <c r="G12" s="3"/>
      <c r="H12" s="3"/>
      <c r="I12" s="3"/>
      <c r="J12" s="47"/>
      <c r="M12" s="24"/>
      <c r="N12" s="63"/>
      <c r="O12" s="63"/>
      <c r="P12" s="63"/>
      <c r="Q12" s="229"/>
      <c r="R12" s="63"/>
      <c r="S12" s="229"/>
      <c r="T12" s="3"/>
      <c r="U12" s="367"/>
      <c r="V12" s="368"/>
      <c r="W12" s="368"/>
      <c r="X12" s="368"/>
      <c r="Y12" s="368"/>
      <c r="Z12" s="4"/>
      <c r="AA12" s="4"/>
      <c r="AB12" s="4"/>
      <c r="AC12" s="4"/>
    </row>
    <row r="13" spans="1:29">
      <c r="A13" s="841">
        <f>IF('Cumulative Budget Request '!L12='Member E'!$L$1,'Cumulative Budget Request '!A12,0)</f>
        <v>0</v>
      </c>
      <c r="B13" s="792">
        <f>IF('Cumulative Budget Request '!L12='Member E'!$L$1,'Cumulative Budget Request '!B12,0)</f>
        <v>0</v>
      </c>
      <c r="D13" s="34" t="s">
        <v>121</v>
      </c>
      <c r="E13" s="100">
        <f>ROUND($R13*$S13,6)</f>
        <v>0</v>
      </c>
      <c r="F13" s="100">
        <f>ROUND($R14*$S14,6)</f>
        <v>0</v>
      </c>
      <c r="G13" s="100">
        <f>ROUND($R15*$S15,6)</f>
        <v>0</v>
      </c>
      <c r="H13" s="100">
        <f>ROUND($R16*$S16,6)</f>
        <v>0</v>
      </c>
      <c r="I13" s="100">
        <f>ROUND($R17*$S17,6)</f>
        <v>0</v>
      </c>
      <c r="J13" s="47"/>
      <c r="M13" s="150">
        <f>IF('Cumulative Budget Request '!L12='Member E'!$L$1,'Cumulative Budget Request '!M12,0)</f>
        <v>0</v>
      </c>
      <c r="N13" s="230">
        <f>ROUND(M13/12,2)</f>
        <v>0</v>
      </c>
      <c r="O13" s="230">
        <f>IF('Cumulative Budget Request '!L12='Member E'!$L$1,'Cumulative Budget Request '!O12,0)</f>
        <v>0</v>
      </c>
      <c r="P13" s="224">
        <f>IF('Cumulative Budget Request '!L12='Member E'!$L$1,'Cumulative Budget Request '!P12,0)</f>
        <v>0</v>
      </c>
      <c r="Q13" s="227">
        <f>IF('Cumulative Budget Request '!L12='Member E'!$L$1,'Cumulative Budget Request '!Q12,0)</f>
        <v>0</v>
      </c>
      <c r="R13" s="228">
        <f>IF('Cumulative Budget Request '!L12='Member E'!$L$1,'Cumulative Budget Request '!R12,0)</f>
        <v>0</v>
      </c>
      <c r="S13" s="224">
        <f>IF('Cumulative Budget Request '!L12='Member E'!$L$1,'Cumulative Budget Request '!S12,0)</f>
        <v>0</v>
      </c>
      <c r="T13" s="3"/>
      <c r="U13" s="369">
        <f>IFERROR((E16+E17)/E15,0)</f>
        <v>0</v>
      </c>
      <c r="V13" s="369">
        <f t="shared" ref="V13:Y13" si="0">IFERROR((F16+F17)/F15,0)</f>
        <v>0</v>
      </c>
      <c r="W13" s="369">
        <f t="shared" si="0"/>
        <v>0</v>
      </c>
      <c r="X13" s="369">
        <f t="shared" si="0"/>
        <v>0</v>
      </c>
      <c r="Y13" s="369">
        <f t="shared" si="0"/>
        <v>0</v>
      </c>
      <c r="Z13" s="4"/>
      <c r="AA13" s="4"/>
      <c r="AB13" s="4"/>
      <c r="AC13" s="4"/>
    </row>
    <row r="14" spans="1:29">
      <c r="A14" s="842"/>
      <c r="B14" s="793"/>
      <c r="C14" s="100"/>
      <c r="D14" s="74" t="s">
        <v>15</v>
      </c>
      <c r="E14" s="57">
        <f>ROUND((N13+O13)*E13*Q13,0)</f>
        <v>0</v>
      </c>
      <c r="F14" s="57">
        <f>ROUND((N13+O13)*F13*Q13*Q14,0)</f>
        <v>0</v>
      </c>
      <c r="G14" s="57">
        <f>ROUND((N13+O13)*G13*Q13*Q14*Q15,0)</f>
        <v>0</v>
      </c>
      <c r="H14" s="57">
        <f>ROUND((N13+O13)*H13*Q13*Q14*Q15*Q16,0)</f>
        <v>0</v>
      </c>
      <c r="I14" s="57">
        <f>ROUND((N13+O13)*I13*Q13*Q14*Q15*Q16*Q17,0)</f>
        <v>0</v>
      </c>
      <c r="J14" s="172">
        <f>SUM(E14:I14)</f>
        <v>0</v>
      </c>
      <c r="M14" s="231"/>
      <c r="N14" s="63"/>
      <c r="O14" s="63"/>
      <c r="P14" s="63"/>
      <c r="Q14" s="227">
        <f>IF('Cumulative Budget Request '!L13='Member E'!$L$1,'Cumulative Budget Request '!Q13,0)</f>
        <v>0</v>
      </c>
      <c r="R14" s="228">
        <f>IF('Cumulative Budget Request '!L13='Member E'!$L$1,'Cumulative Budget Request '!R13,0)</f>
        <v>0</v>
      </c>
      <c r="S14" s="224">
        <f>IF('Cumulative Budget Request '!L13='Member E'!$L$1,'Cumulative Budget Request '!S13,0)</f>
        <v>0</v>
      </c>
      <c r="T14" s="17"/>
      <c r="U14" s="370"/>
      <c r="V14" s="370"/>
      <c r="W14" s="370"/>
      <c r="X14" s="370"/>
      <c r="Y14" s="370"/>
    </row>
    <row r="15" spans="1:29">
      <c r="A15" s="825"/>
      <c r="B15" s="793"/>
      <c r="C15" s="100"/>
      <c r="D15" s="74" t="s">
        <v>30</v>
      </c>
      <c r="E15" s="57">
        <f>ROUND(E14*$Q$8,0)</f>
        <v>0</v>
      </c>
      <c r="F15" s="57">
        <f>ROUND(F14*$Q$8,0)</f>
        <v>0</v>
      </c>
      <c r="G15" s="57">
        <f>ROUND(G14*$Q$8,0)</f>
        <v>0</v>
      </c>
      <c r="H15" s="57">
        <f>ROUND(H14*$Q$8,0)</f>
        <v>0</v>
      </c>
      <c r="I15" s="57">
        <f>ROUND(I14*$Q$8,0)</f>
        <v>0</v>
      </c>
      <c r="J15" s="172">
        <f>SUM(E15:I15)</f>
        <v>0</v>
      </c>
      <c r="M15" s="231"/>
      <c r="N15" s="63"/>
      <c r="O15" s="63"/>
      <c r="P15" s="63"/>
      <c r="Q15" s="227">
        <f>IF('Cumulative Budget Request '!L14='Member E'!$L$1,'Cumulative Budget Request '!Q14,0)</f>
        <v>0</v>
      </c>
      <c r="R15" s="228">
        <f>IF('Cumulative Budget Request '!L14='Member E'!$L$1,'Cumulative Budget Request '!R14,0)</f>
        <v>0</v>
      </c>
      <c r="S15" s="224">
        <f>IF('Cumulative Budget Request '!L14='Member E'!$L$1,'Cumulative Budget Request '!S14,0)</f>
        <v>0</v>
      </c>
      <c r="T15" s="17"/>
      <c r="U15" s="369"/>
      <c r="V15" s="369"/>
      <c r="W15" s="369"/>
      <c r="X15" s="369"/>
      <c r="Y15" s="369"/>
    </row>
    <row r="16" spans="1:29" ht="15">
      <c r="A16" s="825"/>
      <c r="B16" s="793"/>
      <c r="C16" s="100"/>
      <c r="D16" s="74" t="s">
        <v>29</v>
      </c>
      <c r="E16" s="184">
        <f>ROUND($Q$9*E13,0)</f>
        <v>0</v>
      </c>
      <c r="F16" s="184">
        <f>ROUND($Q$9*F13,0)</f>
        <v>0</v>
      </c>
      <c r="G16" s="184">
        <f>ROUND($Q$9*G13,0)</f>
        <v>0</v>
      </c>
      <c r="H16" s="184">
        <f>ROUND($Q$9*H13,0)</f>
        <v>0</v>
      </c>
      <c r="I16" s="184">
        <f>ROUND($Q$9*I13,0)</f>
        <v>0</v>
      </c>
      <c r="J16" s="181">
        <f>SUM(E16:I16)</f>
        <v>0</v>
      </c>
      <c r="M16" s="231"/>
      <c r="N16" s="63"/>
      <c r="O16" s="63"/>
      <c r="P16" s="63"/>
      <c r="Q16" s="227">
        <f>IF('Cumulative Budget Request '!L15='Member E'!$L$1,'Cumulative Budget Request '!Q15,0)</f>
        <v>0</v>
      </c>
      <c r="R16" s="228">
        <f>IF('Cumulative Budget Request '!L15='Member E'!$L$1,'Cumulative Budget Request '!R15,0)</f>
        <v>0</v>
      </c>
      <c r="S16" s="224">
        <f>IF('Cumulative Budget Request '!L15='Member E'!$L$1,'Cumulative Budget Request '!S15,0)</f>
        <v>0</v>
      </c>
      <c r="T16" s="17"/>
      <c r="U16" s="369"/>
      <c r="V16" s="369"/>
      <c r="W16" s="369"/>
      <c r="X16" s="369"/>
      <c r="Y16" s="369"/>
    </row>
    <row r="17" spans="1:25">
      <c r="A17" s="825"/>
      <c r="B17" s="793"/>
      <c r="C17" s="100"/>
      <c r="D17" s="77" t="s">
        <v>171</v>
      </c>
      <c r="E17" s="185">
        <f>SUM(E15:E16)</f>
        <v>0</v>
      </c>
      <c r="F17" s="185">
        <f t="shared" ref="F17:I17" si="1">SUM(F15:F16)</f>
        <v>0</v>
      </c>
      <c r="G17" s="185">
        <f t="shared" si="1"/>
        <v>0</v>
      </c>
      <c r="H17" s="185">
        <f t="shared" si="1"/>
        <v>0</v>
      </c>
      <c r="I17" s="185">
        <f t="shared" si="1"/>
        <v>0</v>
      </c>
      <c r="J17" s="186">
        <f>SUM(J15:J16)</f>
        <v>0</v>
      </c>
      <c r="M17" s="231"/>
      <c r="N17" s="63"/>
      <c r="O17" s="63"/>
      <c r="P17" s="63"/>
      <c r="Q17" s="227">
        <f>IF('Cumulative Budget Request '!L16='Member E'!$L$1,'Cumulative Budget Request '!Q16,0)</f>
        <v>0</v>
      </c>
      <c r="R17" s="228">
        <f>IF('Cumulative Budget Request '!L16='Member E'!$L$1,'Cumulative Budget Request '!R16,0)</f>
        <v>0</v>
      </c>
      <c r="S17" s="224">
        <f>IF('Cumulative Budget Request '!L16='Member E'!$L$1,'Cumulative Budget Request '!S16,0)</f>
        <v>0</v>
      </c>
      <c r="T17" s="17"/>
      <c r="U17" s="369"/>
      <c r="V17" s="369"/>
      <c r="W17" s="369"/>
      <c r="X17" s="369"/>
      <c r="Y17" s="369"/>
    </row>
    <row r="18" spans="1:25">
      <c r="A18" s="825"/>
      <c r="B18" s="793"/>
      <c r="C18" s="100"/>
      <c r="D18" s="74"/>
      <c r="E18" s="17"/>
      <c r="F18" s="17"/>
      <c r="G18" s="17"/>
      <c r="H18" s="17"/>
      <c r="I18" s="17"/>
      <c r="J18" s="26"/>
      <c r="M18" s="231"/>
      <c r="N18" s="63"/>
      <c r="O18" s="63"/>
      <c r="P18" s="63"/>
      <c r="Q18" s="32"/>
      <c r="R18" s="63"/>
      <c r="S18" s="32"/>
      <c r="T18" s="17"/>
      <c r="U18" s="371"/>
      <c r="V18" s="372"/>
      <c r="W18" s="370"/>
      <c r="X18" s="370"/>
      <c r="Y18" s="370"/>
    </row>
    <row r="19" spans="1:25">
      <c r="A19" s="841">
        <f>IF('Cumulative Budget Request '!L18='Member E'!$L$1,'Cumulative Budget Request '!A18,0)</f>
        <v>0</v>
      </c>
      <c r="B19" s="792">
        <f>IF('Cumulative Budget Request '!L18='Member E'!$L$1,'Cumulative Budget Request '!B18,0)</f>
        <v>0</v>
      </c>
      <c r="C19" s="101"/>
      <c r="D19" s="34" t="s">
        <v>121</v>
      </c>
      <c r="E19" s="100">
        <f>ROUND($R19*$S19,6)</f>
        <v>0</v>
      </c>
      <c r="F19" s="100">
        <f>ROUND($R20*$S20,6)</f>
        <v>0</v>
      </c>
      <c r="G19" s="100">
        <f>ROUND($R21*$S21,6)</f>
        <v>0</v>
      </c>
      <c r="H19" s="100">
        <f>ROUND($R22*$S22,6)</f>
        <v>0</v>
      </c>
      <c r="I19" s="100">
        <f>ROUND($R23*$S23,6)</f>
        <v>0</v>
      </c>
      <c r="J19" s="47"/>
      <c r="M19" s="150">
        <f>IF('Cumulative Budget Request '!L18='Member E'!$L$1,'Cumulative Budget Request '!M18,0)</f>
        <v>0</v>
      </c>
      <c r="N19" s="230">
        <f>ROUND(M19/12,2)</f>
        <v>0</v>
      </c>
      <c r="O19" s="230">
        <f>IF('Cumulative Budget Request '!L18='Member E'!$L$1,'Cumulative Budget Request '!O18,0)</f>
        <v>0</v>
      </c>
      <c r="P19" s="224">
        <f>IF('Cumulative Budget Request '!L18='Member E'!$L$1,'Cumulative Budget Request '!P18,0)</f>
        <v>0</v>
      </c>
      <c r="Q19" s="227">
        <f>IF('Cumulative Budget Request '!L18='Member E'!$L$1,'Cumulative Budget Request '!Q18,0)</f>
        <v>0</v>
      </c>
      <c r="R19" s="228">
        <f>IF('Cumulative Budget Request '!L18='Member E'!$L$1,'Cumulative Budget Request '!R18,0)</f>
        <v>0</v>
      </c>
      <c r="S19" s="76">
        <f>IF('Cumulative Budget Request '!L18='Member E'!$L$1,'Cumulative Budget Request '!S18,0)</f>
        <v>0</v>
      </c>
      <c r="T19" s="3"/>
      <c r="U19" s="369">
        <f>IFERROR((E22+E23)/E21,0)</f>
        <v>0</v>
      </c>
      <c r="V19" s="369">
        <f t="shared" ref="V19:Y19" si="2">IFERROR((F22+F23)/F21,0)</f>
        <v>0</v>
      </c>
      <c r="W19" s="369">
        <f t="shared" si="2"/>
        <v>0</v>
      </c>
      <c r="X19" s="369">
        <f t="shared" si="2"/>
        <v>0</v>
      </c>
      <c r="Y19" s="369">
        <f t="shared" si="2"/>
        <v>0</v>
      </c>
    </row>
    <row r="20" spans="1:25">
      <c r="A20" s="825"/>
      <c r="B20" s="793"/>
      <c r="C20" s="100"/>
      <c r="D20" s="74" t="s">
        <v>15</v>
      </c>
      <c r="E20" s="57">
        <f>ROUND((N19+O19)*E19*Q19,0)</f>
        <v>0</v>
      </c>
      <c r="F20" s="57">
        <f>ROUND((N19+O19)*F19*Q19*Q20,0)</f>
        <v>0</v>
      </c>
      <c r="G20" s="57">
        <f>ROUND((N19+O19)*G19*Q19*Q20*Q21,0)</f>
        <v>0</v>
      </c>
      <c r="H20" s="57">
        <f>ROUND((N19+O19)*H19*Q19*Q20*Q21*Q22,0)</f>
        <v>0</v>
      </c>
      <c r="I20" s="57">
        <f>ROUND((N19+O19)*I19*Q19*Q20*Q21*Q22*Q23,0)</f>
        <v>0</v>
      </c>
      <c r="J20" s="172">
        <f>SUM(E20:I20)</f>
        <v>0</v>
      </c>
      <c r="M20" s="231"/>
      <c r="N20" s="63"/>
      <c r="O20" s="63"/>
      <c r="P20" s="63"/>
      <c r="Q20" s="227">
        <f>IF('Cumulative Budget Request '!L19='Member E'!$L$1,'Cumulative Budget Request '!Q19,0)</f>
        <v>0</v>
      </c>
      <c r="R20" s="228">
        <f>IF('Cumulative Budget Request '!L19='Member E'!$L$1,'Cumulative Budget Request '!R19,0)</f>
        <v>0</v>
      </c>
      <c r="S20" s="76">
        <f>IF('Cumulative Budget Request '!L19='Member E'!$L$1,'Cumulative Budget Request '!S19,0)</f>
        <v>0</v>
      </c>
      <c r="T20" s="17"/>
      <c r="U20" s="370"/>
      <c r="V20" s="370"/>
      <c r="W20" s="370"/>
      <c r="X20" s="370"/>
      <c r="Y20" s="370"/>
    </row>
    <row r="21" spans="1:25" ht="15" customHeight="1">
      <c r="A21" s="825"/>
      <c r="B21" s="793"/>
      <c r="C21" s="100"/>
      <c r="D21" s="74" t="s">
        <v>30</v>
      </c>
      <c r="E21" s="57">
        <f>ROUND(E20*$Q$8,0)</f>
        <v>0</v>
      </c>
      <c r="F21" s="57">
        <f>ROUND(F20*$Q$8,0)</f>
        <v>0</v>
      </c>
      <c r="G21" s="57">
        <f>ROUND(G20*$Q$8,0)</f>
        <v>0</v>
      </c>
      <c r="H21" s="57">
        <f>ROUND(H20*$Q$8,0)</f>
        <v>0</v>
      </c>
      <c r="I21" s="57">
        <f>ROUND(I20*$Q$8,0)</f>
        <v>0</v>
      </c>
      <c r="J21" s="172">
        <f>SUM(E21:I21)</f>
        <v>0</v>
      </c>
      <c r="M21" s="231"/>
      <c r="N21" s="63"/>
      <c r="O21" s="63"/>
      <c r="P21" s="63"/>
      <c r="Q21" s="227">
        <f>IF('Cumulative Budget Request '!L20='Member E'!$L$1,'Cumulative Budget Request '!Q20,0)</f>
        <v>0</v>
      </c>
      <c r="R21" s="228">
        <f>IF('Cumulative Budget Request '!L20='Member E'!$L$1,'Cumulative Budget Request '!R20,0)</f>
        <v>0</v>
      </c>
      <c r="S21" s="76">
        <f>IF('Cumulative Budget Request '!L20='Member E'!$L$1,'Cumulative Budget Request '!S20,0)</f>
        <v>0</v>
      </c>
      <c r="T21" s="17"/>
      <c r="U21" s="369"/>
      <c r="V21" s="369"/>
      <c r="W21" s="369"/>
      <c r="X21" s="369"/>
      <c r="Y21" s="369"/>
    </row>
    <row r="22" spans="1:25" ht="13.5" customHeight="1">
      <c r="A22" s="825"/>
      <c r="B22" s="793"/>
      <c r="C22" s="100"/>
      <c r="D22" s="74" t="s">
        <v>29</v>
      </c>
      <c r="E22" s="184">
        <f>ROUND($Q$9*E19,0)</f>
        <v>0</v>
      </c>
      <c r="F22" s="184">
        <f>ROUND($Q$9*F19,0)</f>
        <v>0</v>
      </c>
      <c r="G22" s="184">
        <f>ROUND($Q$9*G19,0)</f>
        <v>0</v>
      </c>
      <c r="H22" s="184">
        <f>ROUND($Q$9*H19,0)</f>
        <v>0</v>
      </c>
      <c r="I22" s="184">
        <f>ROUND($Q$9*I19,0)</f>
        <v>0</v>
      </c>
      <c r="J22" s="181">
        <f>SUM(E22:I22)</f>
        <v>0</v>
      </c>
      <c r="M22" s="231"/>
      <c r="N22" s="63"/>
      <c r="O22" s="63"/>
      <c r="P22" s="63"/>
      <c r="Q22" s="227">
        <f>IF('Cumulative Budget Request '!L21='Member E'!$L$1,'Cumulative Budget Request '!Q21,0)</f>
        <v>0</v>
      </c>
      <c r="R22" s="228">
        <f>IF('Cumulative Budget Request '!L21='Member E'!$L$1,'Cumulative Budget Request '!R21,0)</f>
        <v>0</v>
      </c>
      <c r="S22" s="76">
        <f>IF('Cumulative Budget Request '!L21='Member E'!$L$1,'Cumulative Budget Request '!S21,0)</f>
        <v>0</v>
      </c>
      <c r="T22" s="17"/>
      <c r="U22" s="369"/>
      <c r="V22" s="369"/>
      <c r="W22" s="369"/>
      <c r="X22" s="369"/>
      <c r="Y22" s="369"/>
    </row>
    <row r="23" spans="1:25">
      <c r="A23" s="825"/>
      <c r="B23" s="793"/>
      <c r="C23" s="100"/>
      <c r="D23" s="77" t="s">
        <v>171</v>
      </c>
      <c r="E23" s="185">
        <f>SUM(E21:E22)</f>
        <v>0</v>
      </c>
      <c r="F23" s="185">
        <f t="shared" ref="F23:I23" si="3">SUM(F21:F22)</f>
        <v>0</v>
      </c>
      <c r="G23" s="185">
        <f t="shared" si="3"/>
        <v>0</v>
      </c>
      <c r="H23" s="185">
        <f t="shared" si="3"/>
        <v>0</v>
      </c>
      <c r="I23" s="185">
        <f t="shared" si="3"/>
        <v>0</v>
      </c>
      <c r="J23" s="186">
        <f>SUM(J21:J22)</f>
        <v>0</v>
      </c>
      <c r="M23" s="231"/>
      <c r="N23" s="63"/>
      <c r="O23" s="63"/>
      <c r="P23" s="63"/>
      <c r="Q23" s="227">
        <f>IF('Cumulative Budget Request '!L22='Member E'!$L$1,'Cumulative Budget Request '!Q22,0)</f>
        <v>0</v>
      </c>
      <c r="R23" s="228">
        <f>IF('Cumulative Budget Request '!L22='Member E'!$L$1,'Cumulative Budget Request '!R22,0)</f>
        <v>0</v>
      </c>
      <c r="S23" s="76">
        <f>IF('Cumulative Budget Request '!L22='Member E'!$L$1,'Cumulative Budget Request '!S22,0)</f>
        <v>0</v>
      </c>
      <c r="T23" s="17"/>
      <c r="U23" s="369"/>
      <c r="V23" s="369"/>
      <c r="W23" s="369"/>
      <c r="X23" s="369"/>
      <c r="Y23" s="369"/>
    </row>
    <row r="24" spans="1:25">
      <c r="A24" s="825"/>
      <c r="B24" s="793"/>
      <c r="C24" s="100"/>
      <c r="D24" s="74"/>
      <c r="E24" s="17"/>
      <c r="F24" s="17"/>
      <c r="G24" s="17"/>
      <c r="H24" s="17"/>
      <c r="I24" s="17"/>
      <c r="J24" s="26"/>
      <c r="M24" s="231"/>
      <c r="N24" s="63"/>
      <c r="O24" s="63"/>
      <c r="P24" s="63"/>
      <c r="Q24" s="32"/>
      <c r="R24" s="63"/>
      <c r="S24" s="32"/>
      <c r="T24" s="17"/>
      <c r="U24" s="371"/>
      <c r="V24" s="372"/>
      <c r="W24" s="370"/>
      <c r="X24" s="370"/>
      <c r="Y24" s="370"/>
    </row>
    <row r="25" spans="1:25">
      <c r="A25" s="841">
        <f>IF('Cumulative Budget Request '!L24='Member E'!$L$1,'Cumulative Budget Request '!A24,0)</f>
        <v>0</v>
      </c>
      <c r="B25" s="792">
        <f>IF('Cumulative Budget Request '!L24='Member E'!$L$1,'Cumulative Budget Request '!B24,0)</f>
        <v>0</v>
      </c>
      <c r="C25" s="101"/>
      <c r="D25" s="34" t="s">
        <v>121</v>
      </c>
      <c r="E25" s="100">
        <f>ROUND($R25*$S25,6)</f>
        <v>0</v>
      </c>
      <c r="F25" s="100">
        <f>ROUND($R26*$S26,6)</f>
        <v>0</v>
      </c>
      <c r="G25" s="100">
        <f>ROUND($R27*$S27,6)</f>
        <v>0</v>
      </c>
      <c r="H25" s="100">
        <f>ROUND($R28*$S28,6)</f>
        <v>0</v>
      </c>
      <c r="I25" s="100">
        <f>ROUND($R29*$S29,6)</f>
        <v>0</v>
      </c>
      <c r="J25" s="47"/>
      <c r="M25" s="150">
        <f>IF('Cumulative Budget Request '!L24='Member E'!$L$1,'Cumulative Budget Request '!M24,0)</f>
        <v>0</v>
      </c>
      <c r="N25" s="230">
        <f>ROUND(M25/12,2)</f>
        <v>0</v>
      </c>
      <c r="O25" s="230">
        <f>IF('Cumulative Budget Request '!L24='Member E'!$L$1,'Cumulative Budget Request '!O24,0)</f>
        <v>0</v>
      </c>
      <c r="P25" s="224">
        <f>IF('Cumulative Budget Request '!L24='Member E'!$L$1,'Cumulative Budget Request '!P24,0)</f>
        <v>0</v>
      </c>
      <c r="Q25" s="227">
        <f>IF('Cumulative Budget Request '!L24='Member E'!$L$1,'Cumulative Budget Request '!Q24,0)</f>
        <v>0</v>
      </c>
      <c r="R25" s="228">
        <f>IF('Cumulative Budget Request '!L24='Member E'!$L$1,'Cumulative Budget Request '!R24,0)</f>
        <v>0</v>
      </c>
      <c r="S25" s="76">
        <f>IF('Cumulative Budget Request '!L24='Member E'!$L$1,'Cumulative Budget Request '!S24,0)</f>
        <v>0</v>
      </c>
      <c r="T25" s="3"/>
      <c r="U25" s="369">
        <f>IFERROR((E28+E29)/E27,0)</f>
        <v>0</v>
      </c>
      <c r="V25" s="369">
        <f t="shared" ref="V25:Y25" si="4">IFERROR((F28+F29)/F27,0)</f>
        <v>0</v>
      </c>
      <c r="W25" s="369">
        <f t="shared" si="4"/>
        <v>0</v>
      </c>
      <c r="X25" s="369">
        <f t="shared" si="4"/>
        <v>0</v>
      </c>
      <c r="Y25" s="369">
        <f t="shared" si="4"/>
        <v>0</v>
      </c>
    </row>
    <row r="26" spans="1:25">
      <c r="A26" s="842"/>
      <c r="B26" s="793"/>
      <c r="C26" s="100"/>
      <c r="D26" s="74" t="s">
        <v>15</v>
      </c>
      <c r="E26" s="57">
        <f>ROUND((N25+O25)*E25*Q25,0)</f>
        <v>0</v>
      </c>
      <c r="F26" s="57">
        <f>ROUND((N25+O25)*F25*Q25*Q26,0)</f>
        <v>0</v>
      </c>
      <c r="G26" s="57">
        <f>ROUND((N25+O25)*G25*Q25*Q26*Q27,0)</f>
        <v>0</v>
      </c>
      <c r="H26" s="57">
        <f>ROUND((N25+O25)*H25*Q25*Q26*Q27*Q28,0)</f>
        <v>0</v>
      </c>
      <c r="I26" s="57">
        <f>ROUND((N25+O25)*I25*Q25*Q26*Q27*Q28*Q29,0)</f>
        <v>0</v>
      </c>
      <c r="J26" s="172">
        <f>SUM(E26:I26)</f>
        <v>0</v>
      </c>
      <c r="M26" s="231"/>
      <c r="N26" s="63"/>
      <c r="O26" s="63"/>
      <c r="P26" s="63"/>
      <c r="Q26" s="227">
        <f>IF('Cumulative Budget Request '!L25='Member E'!$L$1,'Cumulative Budget Request '!Q25,0)</f>
        <v>0</v>
      </c>
      <c r="R26" s="228">
        <f>IF('Cumulative Budget Request '!L25='Member E'!$L$1,'Cumulative Budget Request '!R25,0)</f>
        <v>0</v>
      </c>
      <c r="S26" s="76">
        <f>IF('Cumulative Budget Request '!L25='Member E'!$L$1,'Cumulative Budget Request '!S25,0)</f>
        <v>0</v>
      </c>
      <c r="T26" s="17"/>
      <c r="U26" s="370"/>
      <c r="V26" s="370"/>
      <c r="W26" s="370"/>
      <c r="X26" s="370"/>
      <c r="Y26" s="370"/>
    </row>
    <row r="27" spans="1:25">
      <c r="A27" s="825"/>
      <c r="B27" s="793"/>
      <c r="C27" s="100"/>
      <c r="D27" s="74" t="s">
        <v>30</v>
      </c>
      <c r="E27" s="57">
        <f>ROUND(E26*$Q$8,0)</f>
        <v>0</v>
      </c>
      <c r="F27" s="57">
        <f>ROUND(F26*$Q$8,0)</f>
        <v>0</v>
      </c>
      <c r="G27" s="57">
        <f>ROUND(G26*$Q$8,0)</f>
        <v>0</v>
      </c>
      <c r="H27" s="57">
        <f>ROUND(H26*$Q$8,0)</f>
        <v>0</v>
      </c>
      <c r="I27" s="57">
        <f>ROUND(I26*$Q$8,0)</f>
        <v>0</v>
      </c>
      <c r="J27" s="172">
        <f>SUM(E27:I27)</f>
        <v>0</v>
      </c>
      <c r="M27" s="231"/>
      <c r="N27" s="63"/>
      <c r="O27" s="63"/>
      <c r="P27" s="63"/>
      <c r="Q27" s="227">
        <f>IF('Cumulative Budget Request '!L26='Member E'!$L$1,'Cumulative Budget Request '!Q26,0)</f>
        <v>0</v>
      </c>
      <c r="R27" s="228">
        <f>IF('Cumulative Budget Request '!L26='Member E'!$L$1,'Cumulative Budget Request '!R26,0)</f>
        <v>0</v>
      </c>
      <c r="S27" s="76">
        <f>IF('Cumulative Budget Request '!L26='Member E'!$L$1,'Cumulative Budget Request '!S26,0)</f>
        <v>0</v>
      </c>
      <c r="T27" s="17"/>
      <c r="U27" s="369"/>
      <c r="V27" s="369"/>
      <c r="W27" s="369"/>
      <c r="X27" s="369"/>
      <c r="Y27" s="369"/>
    </row>
    <row r="28" spans="1:25" ht="15">
      <c r="A28" s="825"/>
      <c r="B28" s="793"/>
      <c r="C28" s="100"/>
      <c r="D28" s="74" t="s">
        <v>29</v>
      </c>
      <c r="E28" s="184">
        <f>ROUND($Q$9*E25,0)</f>
        <v>0</v>
      </c>
      <c r="F28" s="184">
        <f>ROUND($Q$9*F25,0)</f>
        <v>0</v>
      </c>
      <c r="G28" s="184">
        <f>ROUND($Q$9*G25,0)</f>
        <v>0</v>
      </c>
      <c r="H28" s="184">
        <f>ROUND($Q$9*H25,0)</f>
        <v>0</v>
      </c>
      <c r="I28" s="184">
        <f>ROUND($Q$9*I25,0)</f>
        <v>0</v>
      </c>
      <c r="J28" s="181">
        <f>SUM(E28:I28)</f>
        <v>0</v>
      </c>
      <c r="M28" s="231"/>
      <c r="N28" s="63"/>
      <c r="O28" s="63"/>
      <c r="P28" s="63"/>
      <c r="Q28" s="227">
        <f>IF('Cumulative Budget Request '!L27='Member E'!$L$1,'Cumulative Budget Request '!Q27,0)</f>
        <v>0</v>
      </c>
      <c r="R28" s="228">
        <f>IF('Cumulative Budget Request '!L27='Member E'!$L$1,'Cumulative Budget Request '!R27,0)</f>
        <v>0</v>
      </c>
      <c r="S28" s="76">
        <f>IF('Cumulative Budget Request '!L27='Member E'!$L$1,'Cumulative Budget Request '!S27,0)</f>
        <v>0</v>
      </c>
      <c r="T28" s="17"/>
      <c r="U28" s="369"/>
      <c r="V28" s="369"/>
      <c r="W28" s="369"/>
      <c r="X28" s="369"/>
      <c r="Y28" s="369"/>
    </row>
    <row r="29" spans="1:25">
      <c r="A29" s="825"/>
      <c r="B29" s="793"/>
      <c r="C29" s="100"/>
      <c r="D29" s="77" t="s">
        <v>171</v>
      </c>
      <c r="E29" s="185">
        <f>SUM(E27:E28)</f>
        <v>0</v>
      </c>
      <c r="F29" s="185">
        <f t="shared" ref="F29:I29" si="5">SUM(F27:F28)</f>
        <v>0</v>
      </c>
      <c r="G29" s="185">
        <f t="shared" si="5"/>
        <v>0</v>
      </c>
      <c r="H29" s="185">
        <f t="shared" si="5"/>
        <v>0</v>
      </c>
      <c r="I29" s="185">
        <f t="shared" si="5"/>
        <v>0</v>
      </c>
      <c r="J29" s="186">
        <f>SUM(J27:J28)</f>
        <v>0</v>
      </c>
      <c r="M29" s="231"/>
      <c r="N29" s="63"/>
      <c r="O29" s="63"/>
      <c r="P29" s="63"/>
      <c r="Q29" s="227">
        <f>IF('Cumulative Budget Request '!L28='Member E'!$L$1,'Cumulative Budget Request '!Q28,0)</f>
        <v>0</v>
      </c>
      <c r="R29" s="228">
        <f>IF('Cumulative Budget Request '!L28='Member E'!$L$1,'Cumulative Budget Request '!R28,0)</f>
        <v>0</v>
      </c>
      <c r="S29" s="76">
        <f>IF('Cumulative Budget Request '!L28='Member E'!$L$1,'Cumulative Budget Request '!S28,0)</f>
        <v>0</v>
      </c>
      <c r="T29" s="17"/>
      <c r="U29" s="369"/>
      <c r="V29" s="369"/>
      <c r="W29" s="369"/>
      <c r="X29" s="369"/>
      <c r="Y29" s="369"/>
    </row>
    <row r="30" spans="1:25">
      <c r="A30" s="825"/>
      <c r="B30" s="793"/>
      <c r="C30" s="100"/>
      <c r="D30" s="74"/>
      <c r="E30" s="17"/>
      <c r="F30" s="17"/>
      <c r="G30" s="17"/>
      <c r="H30" s="17"/>
      <c r="I30" s="17"/>
      <c r="J30" s="26"/>
      <c r="M30" s="231"/>
      <c r="N30" s="63"/>
      <c r="O30" s="63"/>
      <c r="P30" s="63"/>
      <c r="Q30" s="32"/>
      <c r="R30" s="63"/>
      <c r="S30" s="32"/>
      <c r="T30" s="17"/>
      <c r="U30" s="371"/>
      <c r="V30" s="372"/>
      <c r="W30" s="370"/>
      <c r="X30" s="370"/>
      <c r="Y30" s="370"/>
    </row>
    <row r="31" spans="1:25">
      <c r="A31" s="841">
        <f>IF('Cumulative Budget Request '!L30='Member E'!$L$1,'Cumulative Budget Request '!A30,0)</f>
        <v>0</v>
      </c>
      <c r="B31" s="792">
        <f>IF('Cumulative Budget Request '!L30='Member E'!$L$1,'Cumulative Budget Request '!B30,0)</f>
        <v>0</v>
      </c>
      <c r="C31" s="101"/>
      <c r="D31" s="34" t="s">
        <v>121</v>
      </c>
      <c r="E31" s="100">
        <f>ROUND($R31*$S31,6)</f>
        <v>0</v>
      </c>
      <c r="F31" s="100">
        <f>ROUND($R32*$S32,6)</f>
        <v>0</v>
      </c>
      <c r="G31" s="100">
        <f>ROUND($R33*$S33,6)</f>
        <v>0</v>
      </c>
      <c r="H31" s="100">
        <f>ROUND($R34*$S34,6)</f>
        <v>0</v>
      </c>
      <c r="I31" s="100">
        <f>ROUND($R35*$S35,6)</f>
        <v>0</v>
      </c>
      <c r="J31" s="47"/>
      <c r="M31" s="150">
        <f>IF('Cumulative Budget Request '!L30='Member E'!$L$1,'Cumulative Budget Request '!M30,0)</f>
        <v>0</v>
      </c>
      <c r="N31" s="230">
        <f>ROUND(M31/12,2)</f>
        <v>0</v>
      </c>
      <c r="O31" s="230">
        <f>IF('Cumulative Budget Request '!L30='Member E'!$L$1,'Cumulative Budget Request '!O30,0)</f>
        <v>0</v>
      </c>
      <c r="P31" s="224">
        <f>IF('Cumulative Budget Request '!L30='Member E'!$L$1,'Cumulative Budget Request '!P30,0)</f>
        <v>0</v>
      </c>
      <c r="Q31" s="227">
        <f>IF('Cumulative Budget Request '!L30='Member E'!$L$1,'Cumulative Budget Request '!Q30,0)</f>
        <v>0</v>
      </c>
      <c r="R31" s="228">
        <f>IF('Cumulative Budget Request '!L30='Member E'!$L$1,'Cumulative Budget Request '!R30,0)</f>
        <v>0</v>
      </c>
      <c r="S31" s="76">
        <f>IF('Cumulative Budget Request '!L30='Member E'!$L$1,'Cumulative Budget Request '!S30,0)</f>
        <v>0</v>
      </c>
      <c r="T31" s="3"/>
      <c r="U31" s="369">
        <f>IFERROR((E34+E35)/E33,0)</f>
        <v>0</v>
      </c>
      <c r="V31" s="369">
        <f t="shared" ref="V31:Y31" si="6">IFERROR((F34+F35)/F33,0)</f>
        <v>0</v>
      </c>
      <c r="W31" s="369">
        <f t="shared" si="6"/>
        <v>0</v>
      </c>
      <c r="X31" s="369">
        <f t="shared" si="6"/>
        <v>0</v>
      </c>
      <c r="Y31" s="369">
        <f t="shared" si="6"/>
        <v>0</v>
      </c>
    </row>
    <row r="32" spans="1:25">
      <c r="A32" s="825"/>
      <c r="B32" s="842"/>
      <c r="C32" s="100"/>
      <c r="D32" s="74" t="s">
        <v>15</v>
      </c>
      <c r="E32" s="57">
        <f>ROUND((N31+O31)*E31*Q31,0)</f>
        <v>0</v>
      </c>
      <c r="F32" s="57">
        <f>ROUND((N31+O31)*F31*Q31*Q32,0)</f>
        <v>0</v>
      </c>
      <c r="G32" s="57">
        <f>ROUND((N31+O31)*G31*Q31*Q32*Q33,0)</f>
        <v>0</v>
      </c>
      <c r="H32" s="57">
        <f>ROUND((N31+O31)*H31*Q31*Q32*Q33*Q34,0)</f>
        <v>0</v>
      </c>
      <c r="I32" s="57">
        <f>ROUND((N31+O31)*I31*Q31*Q32*Q33*Q34*Q35,0)</f>
        <v>0</v>
      </c>
      <c r="J32" s="172">
        <f>SUM(E32:I32)</f>
        <v>0</v>
      </c>
      <c r="M32" s="231"/>
      <c r="N32" s="63"/>
      <c r="O32" s="63"/>
      <c r="P32" s="63"/>
      <c r="Q32" s="227">
        <f>IF('Cumulative Budget Request '!L31='Member E'!$L$1,'Cumulative Budget Request '!Q31,0)</f>
        <v>0</v>
      </c>
      <c r="R32" s="228">
        <f>IF('Cumulative Budget Request '!L31='Member E'!$L$1,'Cumulative Budget Request '!R31,0)</f>
        <v>0</v>
      </c>
      <c r="S32" s="76">
        <f>IF('Cumulative Budget Request '!L31='Member E'!$L$1,'Cumulative Budget Request '!S31,0)</f>
        <v>0</v>
      </c>
      <c r="T32" s="17"/>
      <c r="U32" s="370"/>
      <c r="V32" s="370"/>
      <c r="W32" s="370"/>
      <c r="X32" s="370"/>
      <c r="Y32" s="370"/>
    </row>
    <row r="33" spans="1:25">
      <c r="A33" s="825"/>
      <c r="B33" s="793"/>
      <c r="C33" s="100"/>
      <c r="D33" s="74" t="s">
        <v>30</v>
      </c>
      <c r="E33" s="57">
        <f>ROUND(E32*$Q$8,0)</f>
        <v>0</v>
      </c>
      <c r="F33" s="57">
        <f>ROUND(F32*$Q$8,0)</f>
        <v>0</v>
      </c>
      <c r="G33" s="57">
        <f>ROUND(G32*$Q$8,0)</f>
        <v>0</v>
      </c>
      <c r="H33" s="57">
        <f>ROUND(H32*$Q$8,0)</f>
        <v>0</v>
      </c>
      <c r="I33" s="57">
        <f>ROUND(I32*$Q$8,0)</f>
        <v>0</v>
      </c>
      <c r="J33" s="172">
        <f>SUM(E33:I33)</f>
        <v>0</v>
      </c>
      <c r="M33" s="231"/>
      <c r="N33" s="63"/>
      <c r="O33" s="63"/>
      <c r="P33" s="63"/>
      <c r="Q33" s="227">
        <f>IF('Cumulative Budget Request '!L32='Member E'!$L$1,'Cumulative Budget Request '!Q32,0)</f>
        <v>0</v>
      </c>
      <c r="R33" s="228">
        <f>IF('Cumulative Budget Request '!L32='Member E'!$L$1,'Cumulative Budget Request '!R32,0)</f>
        <v>0</v>
      </c>
      <c r="S33" s="76">
        <f>IF('Cumulative Budget Request '!L32='Member E'!$L$1,'Cumulative Budget Request '!S32,0)</f>
        <v>0</v>
      </c>
      <c r="T33" s="17"/>
      <c r="U33" s="369"/>
      <c r="V33" s="369"/>
      <c r="W33" s="369"/>
      <c r="X33" s="369"/>
      <c r="Y33" s="369"/>
    </row>
    <row r="34" spans="1:25" ht="15">
      <c r="A34" s="825"/>
      <c r="B34" s="793"/>
      <c r="C34" s="100"/>
      <c r="D34" s="74" t="s">
        <v>29</v>
      </c>
      <c r="E34" s="184">
        <f>ROUND($Q$9*E31,0)</f>
        <v>0</v>
      </c>
      <c r="F34" s="184">
        <f>ROUND($Q$9*F31,0)</f>
        <v>0</v>
      </c>
      <c r="G34" s="184">
        <f>ROUND($Q$9*G31,0)</f>
        <v>0</v>
      </c>
      <c r="H34" s="184">
        <f>ROUND($Q$9*H31,0)</f>
        <v>0</v>
      </c>
      <c r="I34" s="184">
        <f>ROUND($Q$9*I31,0)</f>
        <v>0</v>
      </c>
      <c r="J34" s="181">
        <f>SUM(E34:I34)</f>
        <v>0</v>
      </c>
      <c r="M34" s="231"/>
      <c r="N34" s="63"/>
      <c r="O34" s="63"/>
      <c r="P34" s="63"/>
      <c r="Q34" s="227">
        <f>IF('Cumulative Budget Request '!L33='Member E'!$L$1,'Cumulative Budget Request '!Q33,0)</f>
        <v>0</v>
      </c>
      <c r="R34" s="228">
        <f>IF('Cumulative Budget Request '!L33='Member E'!$L$1,'Cumulative Budget Request '!R33,0)</f>
        <v>0</v>
      </c>
      <c r="S34" s="76">
        <f>IF('Cumulative Budget Request '!L33='Member E'!$L$1,'Cumulative Budget Request '!S33,0)</f>
        <v>0</v>
      </c>
      <c r="T34" s="17"/>
      <c r="U34" s="369"/>
      <c r="V34" s="369"/>
      <c r="W34" s="369"/>
      <c r="X34" s="369"/>
      <c r="Y34" s="369"/>
    </row>
    <row r="35" spans="1:25">
      <c r="A35" s="825"/>
      <c r="B35" s="793"/>
      <c r="C35" s="100"/>
      <c r="D35" s="77" t="s">
        <v>171</v>
      </c>
      <c r="E35" s="185">
        <f>SUM(E33:E34)</f>
        <v>0</v>
      </c>
      <c r="F35" s="185">
        <f t="shared" ref="F35:I35" si="7">SUM(F33:F34)</f>
        <v>0</v>
      </c>
      <c r="G35" s="185">
        <f t="shared" si="7"/>
        <v>0</v>
      </c>
      <c r="H35" s="185">
        <f t="shared" si="7"/>
        <v>0</v>
      </c>
      <c r="I35" s="185">
        <f t="shared" si="7"/>
        <v>0</v>
      </c>
      <c r="J35" s="186">
        <f>SUM(J33:J34)</f>
        <v>0</v>
      </c>
      <c r="M35" s="231"/>
      <c r="N35" s="63"/>
      <c r="O35" s="63"/>
      <c r="P35" s="63"/>
      <c r="Q35" s="227">
        <f>IF('Cumulative Budget Request '!L34='Member E'!$L$1,'Cumulative Budget Request '!Q34,0)</f>
        <v>0</v>
      </c>
      <c r="R35" s="228">
        <f>IF('Cumulative Budget Request '!L34='Member E'!$L$1,'Cumulative Budget Request '!R34,0)</f>
        <v>0</v>
      </c>
      <c r="S35" s="76">
        <f>IF('Cumulative Budget Request '!L34='Member E'!$L$1,'Cumulative Budget Request '!S34,0)</f>
        <v>0</v>
      </c>
      <c r="T35" s="17"/>
      <c r="U35" s="369"/>
      <c r="V35" s="369"/>
      <c r="W35" s="369"/>
      <c r="X35" s="369"/>
      <c r="Y35" s="369"/>
    </row>
    <row r="36" spans="1:25">
      <c r="A36" s="825"/>
      <c r="B36" s="793"/>
      <c r="C36" s="100"/>
      <c r="D36" s="74"/>
      <c r="E36" s="17"/>
      <c r="F36" s="17"/>
      <c r="G36" s="17"/>
      <c r="H36" s="17"/>
      <c r="I36" s="17"/>
      <c r="J36" s="26"/>
      <c r="M36" s="231"/>
      <c r="N36" s="63"/>
      <c r="O36" s="63"/>
      <c r="P36" s="63"/>
      <c r="Q36" s="32"/>
      <c r="R36" s="63"/>
      <c r="S36" s="32"/>
      <c r="T36" s="17"/>
      <c r="U36" s="371"/>
      <c r="V36" s="372"/>
      <c r="W36" s="370"/>
      <c r="X36" s="370"/>
      <c r="Y36" s="370"/>
    </row>
    <row r="37" spans="1:25">
      <c r="A37" s="841">
        <f>IF('Cumulative Budget Request '!L36='Member E'!$L$1,'Cumulative Budget Request '!A36,0)</f>
        <v>0</v>
      </c>
      <c r="B37" s="792">
        <f>IF('Cumulative Budget Request '!L36='Member E'!$L$1,'Cumulative Budget Request '!B36,0)</f>
        <v>0</v>
      </c>
      <c r="C37" s="101"/>
      <c r="D37" s="34" t="s">
        <v>121</v>
      </c>
      <c r="E37" s="100">
        <f>ROUND($R37*$S37,6)</f>
        <v>0</v>
      </c>
      <c r="F37" s="100">
        <f>ROUND($R38*$S38,6)</f>
        <v>0</v>
      </c>
      <c r="G37" s="100">
        <f>ROUND($R39*$S39,6)</f>
        <v>0</v>
      </c>
      <c r="H37" s="100">
        <f>ROUND($R40*$S40,6)</f>
        <v>0</v>
      </c>
      <c r="I37" s="100">
        <f>ROUND($R41*$S41,6)</f>
        <v>0</v>
      </c>
      <c r="J37" s="47"/>
      <c r="M37" s="150">
        <f>IF('Cumulative Budget Request '!L36='Member E'!$L$1,'Cumulative Budget Request '!M36,0)</f>
        <v>0</v>
      </c>
      <c r="N37" s="230">
        <f>ROUND(M37/12,2)</f>
        <v>0</v>
      </c>
      <c r="O37" s="230">
        <f>IF('Cumulative Budget Request '!L36='Member E'!$L$1,'Cumulative Budget Request '!O36,0)</f>
        <v>0</v>
      </c>
      <c r="P37" s="224">
        <f>IF('Cumulative Budget Request '!L36='Member E'!$L$1,'Cumulative Budget Request '!P36,0)</f>
        <v>0</v>
      </c>
      <c r="Q37" s="227">
        <f>IF('Cumulative Budget Request '!L36='Member E'!$L$1,'Cumulative Budget Request '!Q36,0)</f>
        <v>0</v>
      </c>
      <c r="R37" s="228">
        <f>IF('Cumulative Budget Request '!L36='Member E'!$L$1,'Cumulative Budget Request '!R36,0)</f>
        <v>0</v>
      </c>
      <c r="S37" s="76">
        <f>IF('Cumulative Budget Request '!L36='Member E'!$L$1,'Cumulative Budget Request '!S36,0)</f>
        <v>0</v>
      </c>
      <c r="T37" s="3"/>
      <c r="U37" s="369">
        <f>IFERROR((E40+E41)/E39,0)</f>
        <v>0</v>
      </c>
      <c r="V37" s="369">
        <f t="shared" ref="V37:Y37" si="8">IFERROR((F40+F41)/F39,0)</f>
        <v>0</v>
      </c>
      <c r="W37" s="369">
        <f t="shared" si="8"/>
        <v>0</v>
      </c>
      <c r="X37" s="369">
        <f t="shared" si="8"/>
        <v>0</v>
      </c>
      <c r="Y37" s="369">
        <f t="shared" si="8"/>
        <v>0</v>
      </c>
    </row>
    <row r="38" spans="1:25">
      <c r="A38" s="825"/>
      <c r="B38" s="842"/>
      <c r="C38" s="100"/>
      <c r="D38" s="74" t="s">
        <v>15</v>
      </c>
      <c r="E38" s="57">
        <f>ROUND((N37+O37)*E37*Q37,0)</f>
        <v>0</v>
      </c>
      <c r="F38" s="57">
        <f>ROUND((N37+O37)*F37*Q37*Q38,0)</f>
        <v>0</v>
      </c>
      <c r="G38" s="57">
        <f>ROUND((N37+O37)*G37*Q37*Q38*Q39,0)</f>
        <v>0</v>
      </c>
      <c r="H38" s="57">
        <f>ROUND((N37+O37)*H37*Q37*Q38*Q39*Q40,0)</f>
        <v>0</v>
      </c>
      <c r="I38" s="57">
        <f>ROUND((N37+O37)*I37*Q37*Q38*Q39*Q40*Q41,0)</f>
        <v>0</v>
      </c>
      <c r="J38" s="172">
        <f>SUM(E38:I38)</f>
        <v>0</v>
      </c>
      <c r="M38" s="231"/>
      <c r="N38" s="63"/>
      <c r="O38" s="63"/>
      <c r="P38" s="63"/>
      <c r="Q38" s="227">
        <f>IF('Cumulative Budget Request '!L37='Member E'!$L$1,'Cumulative Budget Request '!Q37,0)</f>
        <v>0</v>
      </c>
      <c r="R38" s="228">
        <f>IF('Cumulative Budget Request '!L37='Member E'!$L$1,'Cumulative Budget Request '!R37,0)</f>
        <v>0</v>
      </c>
      <c r="S38" s="76">
        <f>IF('Cumulative Budget Request '!L37='Member E'!$L$1,'Cumulative Budget Request '!S37,0)</f>
        <v>0</v>
      </c>
      <c r="T38" s="17"/>
      <c r="U38" s="370"/>
      <c r="V38" s="370"/>
      <c r="W38" s="370"/>
      <c r="X38" s="370"/>
      <c r="Y38" s="370"/>
    </row>
    <row r="39" spans="1:25">
      <c r="A39" s="825"/>
      <c r="B39" s="793"/>
      <c r="C39" s="100"/>
      <c r="D39" s="74" t="s">
        <v>30</v>
      </c>
      <c r="E39" s="57">
        <f>ROUND(E38*$Q$8,0)</f>
        <v>0</v>
      </c>
      <c r="F39" s="57">
        <f>ROUND(F38*$Q$8,0)</f>
        <v>0</v>
      </c>
      <c r="G39" s="57">
        <f>ROUND(G38*$Q$8,0)</f>
        <v>0</v>
      </c>
      <c r="H39" s="57">
        <f>ROUND(H38*$Q$8,0)</f>
        <v>0</v>
      </c>
      <c r="I39" s="57">
        <f>ROUND(I38*$Q$8,0)</f>
        <v>0</v>
      </c>
      <c r="J39" s="172">
        <f>SUM(E39:I39)</f>
        <v>0</v>
      </c>
      <c r="M39" s="231"/>
      <c r="N39" s="63"/>
      <c r="O39" s="63"/>
      <c r="P39" s="63"/>
      <c r="Q39" s="227">
        <f>IF('Cumulative Budget Request '!L38='Member E'!$L$1,'Cumulative Budget Request '!Q38,0)</f>
        <v>0</v>
      </c>
      <c r="R39" s="228">
        <f>IF('Cumulative Budget Request '!L38='Member E'!$L$1,'Cumulative Budget Request '!R38,0)</f>
        <v>0</v>
      </c>
      <c r="S39" s="76">
        <f>IF('Cumulative Budget Request '!L38='Member E'!$L$1,'Cumulative Budget Request '!S38,0)</f>
        <v>0</v>
      </c>
      <c r="T39" s="17"/>
      <c r="U39" s="369"/>
      <c r="V39" s="369"/>
      <c r="W39" s="369"/>
      <c r="X39" s="369"/>
      <c r="Y39" s="369"/>
    </row>
    <row r="40" spans="1:25" ht="15">
      <c r="A40" s="825"/>
      <c r="B40" s="793"/>
      <c r="C40" s="100"/>
      <c r="D40" s="74" t="s">
        <v>29</v>
      </c>
      <c r="E40" s="184">
        <f>ROUND($Q$9*E37,0)</f>
        <v>0</v>
      </c>
      <c r="F40" s="184">
        <f>ROUND($Q$9*F37,0)</f>
        <v>0</v>
      </c>
      <c r="G40" s="184">
        <f>ROUND($Q$9*G37,0)</f>
        <v>0</v>
      </c>
      <c r="H40" s="184">
        <f>ROUND($Q$9*H37,0)</f>
        <v>0</v>
      </c>
      <c r="I40" s="184">
        <f>ROUND($Q$9*I37,0)</f>
        <v>0</v>
      </c>
      <c r="J40" s="181">
        <f>SUM(E40:I40)</f>
        <v>0</v>
      </c>
      <c r="M40" s="231"/>
      <c r="N40" s="63"/>
      <c r="O40" s="63"/>
      <c r="P40" s="63"/>
      <c r="Q40" s="227">
        <f>IF('Cumulative Budget Request '!L39='Member E'!$L$1,'Cumulative Budget Request '!Q39,0)</f>
        <v>0</v>
      </c>
      <c r="R40" s="228">
        <f>IF('Cumulative Budget Request '!L39='Member E'!$L$1,'Cumulative Budget Request '!R39,0)</f>
        <v>0</v>
      </c>
      <c r="S40" s="76">
        <f>IF('Cumulative Budget Request '!L39='Member E'!$L$1,'Cumulative Budget Request '!S39,0)</f>
        <v>0</v>
      </c>
      <c r="T40" s="17"/>
      <c r="U40" s="369"/>
      <c r="V40" s="369"/>
      <c r="W40" s="369"/>
      <c r="X40" s="369"/>
      <c r="Y40" s="369"/>
    </row>
    <row r="41" spans="1:25">
      <c r="A41" s="825"/>
      <c r="B41" s="793"/>
      <c r="C41" s="100"/>
      <c r="D41" s="77" t="s">
        <v>171</v>
      </c>
      <c r="E41" s="185">
        <f>SUM(E39:E40)</f>
        <v>0</v>
      </c>
      <c r="F41" s="185">
        <f t="shared" ref="F41:I41" si="9">SUM(F39:F40)</f>
        <v>0</v>
      </c>
      <c r="G41" s="185">
        <f t="shared" si="9"/>
        <v>0</v>
      </c>
      <c r="H41" s="185">
        <f t="shared" si="9"/>
        <v>0</v>
      </c>
      <c r="I41" s="185">
        <f t="shared" si="9"/>
        <v>0</v>
      </c>
      <c r="J41" s="186">
        <f>SUM(J39:J40)</f>
        <v>0</v>
      </c>
      <c r="M41" s="231"/>
      <c r="N41" s="63"/>
      <c r="O41" s="63"/>
      <c r="P41" s="63"/>
      <c r="Q41" s="227">
        <f>IF('Cumulative Budget Request '!L40='Member E'!$L$1,'Cumulative Budget Request '!Q40,0)</f>
        <v>0</v>
      </c>
      <c r="R41" s="228">
        <f>IF('Cumulative Budget Request '!L40='Member E'!$L$1,'Cumulative Budget Request '!R40,0)</f>
        <v>0</v>
      </c>
      <c r="S41" s="76">
        <f>IF('Cumulative Budget Request '!L40='Member E'!$L$1,'Cumulative Budget Request '!S40,0)</f>
        <v>0</v>
      </c>
      <c r="T41" s="17"/>
      <c r="U41" s="369"/>
      <c r="V41" s="369"/>
      <c r="W41" s="369"/>
      <c r="X41" s="369"/>
      <c r="Y41" s="369"/>
    </row>
    <row r="42" spans="1:25">
      <c r="A42" s="825"/>
      <c r="B42" s="793"/>
      <c r="C42" s="100"/>
      <c r="D42" s="74"/>
      <c r="E42" s="17"/>
      <c r="F42" s="17"/>
      <c r="G42" s="17"/>
      <c r="H42" s="17"/>
      <c r="I42" s="17"/>
      <c r="J42" s="26"/>
      <c r="M42" s="231"/>
      <c r="N42" s="63"/>
      <c r="O42" s="63"/>
      <c r="P42" s="63"/>
      <c r="Q42" s="32"/>
      <c r="R42" s="63"/>
      <c r="S42" s="32"/>
      <c r="T42" s="17"/>
      <c r="U42" s="371"/>
      <c r="V42" s="372"/>
      <c r="W42" s="370"/>
      <c r="X42" s="370"/>
      <c r="Y42" s="370"/>
    </row>
    <row r="43" spans="1:25">
      <c r="A43" s="841">
        <f>IF('Cumulative Budget Request '!L42='Member E'!$L$1,'Cumulative Budget Request '!A42,0)</f>
        <v>0</v>
      </c>
      <c r="B43" s="792">
        <f>IF('Cumulative Budget Request '!L42='Member E'!$L$1,'Cumulative Budget Request '!B42,0)</f>
        <v>0</v>
      </c>
      <c r="C43" s="101"/>
      <c r="D43" s="34" t="s">
        <v>121</v>
      </c>
      <c r="E43" s="100">
        <f>ROUND($R43*$S43,6)</f>
        <v>0</v>
      </c>
      <c r="F43" s="100">
        <f>ROUND($R44*$S44,6)</f>
        <v>0</v>
      </c>
      <c r="G43" s="100">
        <f>ROUND($R45*$S45,6)</f>
        <v>0</v>
      </c>
      <c r="H43" s="100">
        <f>ROUND($R46*$S46,6)</f>
        <v>0</v>
      </c>
      <c r="I43" s="100">
        <f>ROUND($R47*$S47,6)</f>
        <v>0</v>
      </c>
      <c r="J43" s="47"/>
      <c r="M43" s="150">
        <f>IF('Cumulative Budget Request '!L42='Member E'!$L$1,'Cumulative Budget Request '!M42,0)</f>
        <v>0</v>
      </c>
      <c r="N43" s="230">
        <f>ROUND(M43/12,2)</f>
        <v>0</v>
      </c>
      <c r="O43" s="230">
        <f>IF('Cumulative Budget Request '!L42='Member E'!$L$1,'Cumulative Budget Request '!O42,0)</f>
        <v>0</v>
      </c>
      <c r="P43" s="224">
        <f>IF('Cumulative Budget Request '!L42='Member E'!$L$1,'Cumulative Budget Request '!P42,0)</f>
        <v>0</v>
      </c>
      <c r="Q43" s="227">
        <f>IF('Cumulative Budget Request '!L42='Member E'!$L$1,'Cumulative Budget Request '!Q42,0)</f>
        <v>0</v>
      </c>
      <c r="R43" s="228">
        <f>IF('Cumulative Budget Request '!L42='Member E'!$L$1,'Cumulative Budget Request '!R42,0)</f>
        <v>0</v>
      </c>
      <c r="S43" s="76">
        <f>IF('Cumulative Budget Request '!L42='Member E'!$L$1,'Cumulative Budget Request '!S42,0)</f>
        <v>0</v>
      </c>
      <c r="T43" s="3"/>
      <c r="U43" s="369">
        <f>IFERROR((E46+E47)/E45,0)</f>
        <v>0</v>
      </c>
      <c r="V43" s="369">
        <f t="shared" ref="V43:Y43" si="10">IFERROR((F46+F47)/F45,0)</f>
        <v>0</v>
      </c>
      <c r="W43" s="369">
        <f t="shared" si="10"/>
        <v>0</v>
      </c>
      <c r="X43" s="369">
        <f t="shared" si="10"/>
        <v>0</v>
      </c>
      <c r="Y43" s="369">
        <f t="shared" si="10"/>
        <v>0</v>
      </c>
    </row>
    <row r="44" spans="1:25">
      <c r="A44" s="825"/>
      <c r="B44" s="842"/>
      <c r="C44" s="100"/>
      <c r="D44" s="74" t="s">
        <v>15</v>
      </c>
      <c r="E44" s="57">
        <f>ROUND((N43+O43)*E43*Q43,0)</f>
        <v>0</v>
      </c>
      <c r="F44" s="57">
        <f>ROUND((N43+O43)*F43*Q43*Q44,0)</f>
        <v>0</v>
      </c>
      <c r="G44" s="57">
        <f>ROUND((N43+O43)*G43*Q43*Q44*Q45,0)</f>
        <v>0</v>
      </c>
      <c r="H44" s="57">
        <f>ROUND((N43+O43)*H43*Q43*Q44*Q45*Q46,0)</f>
        <v>0</v>
      </c>
      <c r="I44" s="57">
        <f>ROUND((N43+O43)*I43*Q43*Q44*Q45*Q46*Q47,0)</f>
        <v>0</v>
      </c>
      <c r="J44" s="172">
        <f>SUM(E44:I44)</f>
        <v>0</v>
      </c>
      <c r="M44" s="231"/>
      <c r="N44" s="63"/>
      <c r="O44" s="63"/>
      <c r="P44" s="63"/>
      <c r="Q44" s="227">
        <f>IF('Cumulative Budget Request '!L43='Member E'!$L$1,'Cumulative Budget Request '!Q43,0)</f>
        <v>0</v>
      </c>
      <c r="R44" s="228">
        <f>IF('Cumulative Budget Request '!L43='Member E'!$L$1,'Cumulative Budget Request '!R43,0)</f>
        <v>0</v>
      </c>
      <c r="S44" s="76">
        <f>IF('Cumulative Budget Request '!L43='Member E'!$L$1,'Cumulative Budget Request '!S43,0)</f>
        <v>0</v>
      </c>
      <c r="T44" s="17"/>
      <c r="U44" s="370"/>
      <c r="V44" s="370"/>
      <c r="W44" s="370"/>
      <c r="X44" s="370"/>
      <c r="Y44" s="370"/>
    </row>
    <row r="45" spans="1:25">
      <c r="A45" s="825"/>
      <c r="B45" s="793"/>
      <c r="C45" s="100"/>
      <c r="D45" s="74" t="s">
        <v>30</v>
      </c>
      <c r="E45" s="57">
        <f>ROUND(E44*$Q$8,0)</f>
        <v>0</v>
      </c>
      <c r="F45" s="57">
        <f>ROUND(F44*$Q$8,0)</f>
        <v>0</v>
      </c>
      <c r="G45" s="57">
        <f>ROUND(G44*$Q$8,0)</f>
        <v>0</v>
      </c>
      <c r="H45" s="57">
        <f>ROUND(H44*$Q$8,0)</f>
        <v>0</v>
      </c>
      <c r="I45" s="57">
        <f>ROUND(I44*$Q$8,0)</f>
        <v>0</v>
      </c>
      <c r="J45" s="172">
        <f>SUM(E45:I45)</f>
        <v>0</v>
      </c>
      <c r="M45" s="231"/>
      <c r="N45" s="63"/>
      <c r="O45" s="63"/>
      <c r="P45" s="63"/>
      <c r="Q45" s="227">
        <f>IF('Cumulative Budget Request '!L44='Member E'!$L$1,'Cumulative Budget Request '!Q44,0)</f>
        <v>0</v>
      </c>
      <c r="R45" s="228">
        <f>IF('Cumulative Budget Request '!L44='Member E'!$L$1,'Cumulative Budget Request '!R44,0)</f>
        <v>0</v>
      </c>
      <c r="S45" s="76">
        <f>IF('Cumulative Budget Request '!L44='Member E'!$L$1,'Cumulative Budget Request '!S44,0)</f>
        <v>0</v>
      </c>
      <c r="T45" s="17"/>
      <c r="U45" s="369"/>
      <c r="V45" s="369"/>
      <c r="W45" s="369"/>
      <c r="X45" s="369"/>
      <c r="Y45" s="369"/>
    </row>
    <row r="46" spans="1:25" ht="15">
      <c r="A46" s="825"/>
      <c r="B46" s="793"/>
      <c r="C46" s="100"/>
      <c r="D46" s="74" t="s">
        <v>29</v>
      </c>
      <c r="E46" s="184">
        <f>ROUND($Q$9*E43,0)</f>
        <v>0</v>
      </c>
      <c r="F46" s="184">
        <f>ROUND($Q$9*F43,0)</f>
        <v>0</v>
      </c>
      <c r="G46" s="184">
        <f>ROUND($Q$9*G43,0)</f>
        <v>0</v>
      </c>
      <c r="H46" s="184">
        <f>ROUND($Q$9*H43,0)</f>
        <v>0</v>
      </c>
      <c r="I46" s="184">
        <f>ROUND($Q$9*I43,0)</f>
        <v>0</v>
      </c>
      <c r="J46" s="181">
        <f>SUM(E46:I46)</f>
        <v>0</v>
      </c>
      <c r="M46" s="231"/>
      <c r="N46" s="63"/>
      <c r="O46" s="63"/>
      <c r="P46" s="63"/>
      <c r="Q46" s="227">
        <f>IF('Cumulative Budget Request '!L45='Member E'!$L$1,'Cumulative Budget Request '!Q45,0)</f>
        <v>0</v>
      </c>
      <c r="R46" s="228">
        <f>IF('Cumulative Budget Request '!L45='Member E'!$L$1,'Cumulative Budget Request '!R45,0)</f>
        <v>0</v>
      </c>
      <c r="S46" s="76">
        <f>IF('Cumulative Budget Request '!L45='Member E'!$L$1,'Cumulative Budget Request '!S45,0)</f>
        <v>0</v>
      </c>
      <c r="T46" s="17"/>
      <c r="U46" s="369"/>
      <c r="V46" s="369"/>
      <c r="W46" s="369"/>
      <c r="X46" s="369"/>
      <c r="Y46" s="369"/>
    </row>
    <row r="47" spans="1:25">
      <c r="A47" s="825"/>
      <c r="B47" s="793"/>
      <c r="C47" s="100"/>
      <c r="D47" s="77" t="s">
        <v>171</v>
      </c>
      <c r="E47" s="185">
        <f>SUM(E45:E46)</f>
        <v>0</v>
      </c>
      <c r="F47" s="185">
        <f t="shared" ref="F47:I47" si="11">SUM(F45:F46)</f>
        <v>0</v>
      </c>
      <c r="G47" s="185">
        <f t="shared" si="11"/>
        <v>0</v>
      </c>
      <c r="H47" s="185">
        <f t="shared" si="11"/>
        <v>0</v>
      </c>
      <c r="I47" s="185">
        <f t="shared" si="11"/>
        <v>0</v>
      </c>
      <c r="J47" s="186">
        <f>SUM(J45:J46)</f>
        <v>0</v>
      </c>
      <c r="M47" s="231"/>
      <c r="N47" s="63"/>
      <c r="O47" s="63"/>
      <c r="P47" s="63"/>
      <c r="Q47" s="227">
        <f>IF('Cumulative Budget Request '!L46='Member E'!$L$1,'Cumulative Budget Request '!Q46,0)</f>
        <v>0</v>
      </c>
      <c r="R47" s="228">
        <f>IF('Cumulative Budget Request '!L46='Member E'!$L$1,'Cumulative Budget Request '!R46,0)</f>
        <v>0</v>
      </c>
      <c r="S47" s="76">
        <f>IF('Cumulative Budget Request '!L46='Member E'!$L$1,'Cumulative Budget Request '!S46,0)</f>
        <v>0</v>
      </c>
      <c r="T47" s="17"/>
      <c r="U47" s="369"/>
      <c r="V47" s="369"/>
      <c r="W47" s="369"/>
      <c r="X47" s="369"/>
      <c r="Y47" s="369"/>
    </row>
    <row r="48" spans="1:25">
      <c r="A48" s="825"/>
      <c r="B48" s="793"/>
      <c r="C48" s="100"/>
      <c r="D48" s="74"/>
      <c r="E48" s="17"/>
      <c r="F48" s="17"/>
      <c r="G48" s="17"/>
      <c r="H48" s="17"/>
      <c r="I48" s="17"/>
      <c r="J48" s="26"/>
      <c r="M48" s="231"/>
      <c r="N48" s="63"/>
      <c r="O48" s="63"/>
      <c r="P48" s="63"/>
      <c r="Q48" s="32"/>
      <c r="R48" s="63"/>
      <c r="S48" s="32"/>
      <c r="T48" s="17"/>
      <c r="U48" s="371"/>
      <c r="V48" s="372"/>
      <c r="W48" s="370"/>
      <c r="X48" s="370"/>
      <c r="Y48" s="370"/>
    </row>
    <row r="49" spans="1:25">
      <c r="A49" s="841">
        <f>IF('Cumulative Budget Request '!L48='Member E'!$L$1,'Cumulative Budget Request '!A48,0)</f>
        <v>0</v>
      </c>
      <c r="B49" s="792">
        <f>IF('Cumulative Budget Request '!L48='Member E'!$L$1,'Cumulative Budget Request '!B48,0)</f>
        <v>0</v>
      </c>
      <c r="C49" s="101"/>
      <c r="D49" s="34" t="s">
        <v>121</v>
      </c>
      <c r="E49" s="100">
        <f>ROUND($R49*$S49,6)</f>
        <v>0</v>
      </c>
      <c r="F49" s="100">
        <f>ROUND($R50*$S50,6)</f>
        <v>0</v>
      </c>
      <c r="G49" s="100">
        <f>ROUND($R51*$S51,6)</f>
        <v>0</v>
      </c>
      <c r="H49" s="100">
        <f>ROUND($R52*$S52,6)</f>
        <v>0</v>
      </c>
      <c r="I49" s="100">
        <f>ROUND($R53*$S53,6)</f>
        <v>0</v>
      </c>
      <c r="J49" s="47"/>
      <c r="M49" s="150">
        <f>IF('Cumulative Budget Request '!L48='Member E'!$L$1,'Cumulative Budget Request '!M48,0)</f>
        <v>0</v>
      </c>
      <c r="N49" s="230">
        <f>ROUND(M49/12,2)</f>
        <v>0</v>
      </c>
      <c r="O49" s="230">
        <f>IF('Cumulative Budget Request '!L48='Member E'!$L$1,'Cumulative Budget Request '!O48,0)</f>
        <v>0</v>
      </c>
      <c r="P49" s="224">
        <f>IF('Cumulative Budget Request '!L48='Member E'!$L$1,'Cumulative Budget Request '!P48,0)</f>
        <v>0</v>
      </c>
      <c r="Q49" s="227">
        <f>IF('Cumulative Budget Request '!L48='Member E'!$L$1,'Cumulative Budget Request '!Q48,0)</f>
        <v>0</v>
      </c>
      <c r="R49" s="228">
        <f>IF('Cumulative Budget Request '!L48='Member E'!$L$1,'Cumulative Budget Request '!R48,0)</f>
        <v>0</v>
      </c>
      <c r="S49" s="76">
        <f>IF('Cumulative Budget Request '!L48='Member E'!$L$1,'Cumulative Budget Request '!S48,0)</f>
        <v>0</v>
      </c>
      <c r="T49" s="3"/>
      <c r="U49" s="369">
        <f>IFERROR((E52+E53)/E51,0)</f>
        <v>0</v>
      </c>
      <c r="V49" s="369">
        <f t="shared" ref="V49:Y49" si="12">IFERROR((F52+F53)/F51,0)</f>
        <v>0</v>
      </c>
      <c r="W49" s="369">
        <f t="shared" si="12"/>
        <v>0</v>
      </c>
      <c r="X49" s="369">
        <f t="shared" si="12"/>
        <v>0</v>
      </c>
      <c r="Y49" s="369">
        <f t="shared" si="12"/>
        <v>0</v>
      </c>
    </row>
    <row r="50" spans="1:25">
      <c r="A50" s="825"/>
      <c r="B50" s="842"/>
      <c r="C50" s="100"/>
      <c r="D50" s="74" t="s">
        <v>15</v>
      </c>
      <c r="E50" s="57">
        <f>ROUND((N49+O49)*E49*Q49,0)</f>
        <v>0</v>
      </c>
      <c r="F50" s="57">
        <f>ROUND((N49+O49)*F49*Q49*Q50,0)</f>
        <v>0</v>
      </c>
      <c r="G50" s="57">
        <f>ROUND((N49+O49)*G49*Q49*Q50*Q51,0)</f>
        <v>0</v>
      </c>
      <c r="H50" s="57">
        <f>ROUND((N49+O49)*H49*Q49*Q50*Q51*Q52,0)</f>
        <v>0</v>
      </c>
      <c r="I50" s="57">
        <f>ROUND((N49+O49)*I49*Q49*Q50*Q51*Q52*Q53,0)</f>
        <v>0</v>
      </c>
      <c r="J50" s="172">
        <f>SUM(E50:I50)</f>
        <v>0</v>
      </c>
      <c r="M50" s="231"/>
      <c r="N50" s="63"/>
      <c r="O50" s="63"/>
      <c r="P50" s="63"/>
      <c r="Q50" s="227">
        <f>IF('Cumulative Budget Request '!L49='Member E'!$L$1,'Cumulative Budget Request '!Q49,0)</f>
        <v>0</v>
      </c>
      <c r="R50" s="228">
        <f>IF('Cumulative Budget Request '!L49='Member E'!$L$1,'Cumulative Budget Request '!R49,0)</f>
        <v>0</v>
      </c>
      <c r="S50" s="76">
        <f>IF('Cumulative Budget Request '!L49='Member E'!$L$1,'Cumulative Budget Request '!S49,0)</f>
        <v>0</v>
      </c>
      <c r="T50" s="17"/>
      <c r="U50" s="370"/>
      <c r="V50" s="370"/>
      <c r="W50" s="370"/>
      <c r="X50" s="370"/>
      <c r="Y50" s="370"/>
    </row>
    <row r="51" spans="1:25">
      <c r="A51" s="825"/>
      <c r="B51" s="793"/>
      <c r="C51" s="100"/>
      <c r="D51" s="74" t="s">
        <v>30</v>
      </c>
      <c r="E51" s="57">
        <f>ROUND(E50*$Q$8,0)</f>
        <v>0</v>
      </c>
      <c r="F51" s="57">
        <f>ROUND(F50*$Q$8,0)</f>
        <v>0</v>
      </c>
      <c r="G51" s="57">
        <f>ROUND(G50*$Q$8,0)</f>
        <v>0</v>
      </c>
      <c r="H51" s="57">
        <f>ROUND(H50*$Q$8,0)</f>
        <v>0</v>
      </c>
      <c r="I51" s="57">
        <f>ROUND(I50*$Q$8,0)</f>
        <v>0</v>
      </c>
      <c r="J51" s="172">
        <f>SUM(E51:I51)</f>
        <v>0</v>
      </c>
      <c r="M51" s="231"/>
      <c r="N51" s="63"/>
      <c r="O51" s="63"/>
      <c r="P51" s="63"/>
      <c r="Q51" s="227">
        <f>IF('Cumulative Budget Request '!L50='Member E'!$L$1,'Cumulative Budget Request '!Q50,0)</f>
        <v>0</v>
      </c>
      <c r="R51" s="228">
        <f>IF('Cumulative Budget Request '!L50='Member E'!$L$1,'Cumulative Budget Request '!R50,0)</f>
        <v>0</v>
      </c>
      <c r="S51" s="76">
        <f>IF('Cumulative Budget Request '!L50='Member E'!$L$1,'Cumulative Budget Request '!S50,0)</f>
        <v>0</v>
      </c>
      <c r="T51" s="17"/>
      <c r="U51" s="369"/>
      <c r="V51" s="369"/>
      <c r="W51" s="369"/>
      <c r="X51" s="369"/>
      <c r="Y51" s="369"/>
    </row>
    <row r="52" spans="1:25" ht="15">
      <c r="A52" s="825"/>
      <c r="B52" s="793"/>
      <c r="C52" s="100"/>
      <c r="D52" s="74" t="s">
        <v>29</v>
      </c>
      <c r="E52" s="184">
        <f>ROUND($Q$9*E49,0)</f>
        <v>0</v>
      </c>
      <c r="F52" s="184">
        <f>ROUND($Q$9*F49,0)</f>
        <v>0</v>
      </c>
      <c r="G52" s="184">
        <f>ROUND($Q$9*G49,0)</f>
        <v>0</v>
      </c>
      <c r="H52" s="184">
        <f>ROUND($Q$9*H49,0)</f>
        <v>0</v>
      </c>
      <c r="I52" s="184">
        <f>ROUND($Q$9*I49,0)</f>
        <v>0</v>
      </c>
      <c r="J52" s="181">
        <f>SUM(E52:I52)</f>
        <v>0</v>
      </c>
      <c r="M52" s="231"/>
      <c r="N52" s="63"/>
      <c r="O52" s="63"/>
      <c r="P52" s="63"/>
      <c r="Q52" s="227">
        <f>IF('Cumulative Budget Request '!L51='Member E'!$L$1,'Cumulative Budget Request '!Q51,0)</f>
        <v>0</v>
      </c>
      <c r="R52" s="228">
        <f>IF('Cumulative Budget Request '!L51='Member E'!$L$1,'Cumulative Budget Request '!R51,0)</f>
        <v>0</v>
      </c>
      <c r="S52" s="76">
        <f>IF('Cumulative Budget Request '!L51='Member E'!$L$1,'Cumulative Budget Request '!S51,0)</f>
        <v>0</v>
      </c>
      <c r="T52" s="17"/>
      <c r="U52" s="369"/>
      <c r="V52" s="369"/>
      <c r="W52" s="369"/>
      <c r="X52" s="369"/>
      <c r="Y52" s="369"/>
    </row>
    <row r="53" spans="1:25">
      <c r="A53" s="825"/>
      <c r="B53" s="793"/>
      <c r="C53" s="100"/>
      <c r="D53" s="77" t="s">
        <v>171</v>
      </c>
      <c r="E53" s="185">
        <f>SUM(E51:E52)</f>
        <v>0</v>
      </c>
      <c r="F53" s="185">
        <f t="shared" ref="F53:I53" si="13">SUM(F51:F52)</f>
        <v>0</v>
      </c>
      <c r="G53" s="185">
        <f t="shared" si="13"/>
        <v>0</v>
      </c>
      <c r="H53" s="185">
        <f t="shared" si="13"/>
        <v>0</v>
      </c>
      <c r="I53" s="185">
        <f t="shared" si="13"/>
        <v>0</v>
      </c>
      <c r="J53" s="186">
        <f>SUM(J51:J52)</f>
        <v>0</v>
      </c>
      <c r="M53" s="231"/>
      <c r="N53" s="63"/>
      <c r="O53" s="63"/>
      <c r="P53" s="63"/>
      <c r="Q53" s="227">
        <f>IF('Cumulative Budget Request '!L52='Member E'!$L$1,'Cumulative Budget Request '!Q52,0)</f>
        <v>0</v>
      </c>
      <c r="R53" s="228">
        <f>IF('Cumulative Budget Request '!L52='Member E'!$L$1,'Cumulative Budget Request '!R52,0)</f>
        <v>0</v>
      </c>
      <c r="S53" s="76">
        <f>IF('Cumulative Budget Request '!L52='Member E'!$L$1,'Cumulative Budget Request '!S52,0)</f>
        <v>0</v>
      </c>
      <c r="T53" s="17"/>
      <c r="U53" s="369"/>
      <c r="V53" s="369"/>
      <c r="W53" s="369"/>
      <c r="X53" s="369"/>
      <c r="Y53" s="369"/>
    </row>
    <row r="54" spans="1:25">
      <c r="A54" s="825"/>
      <c r="B54" s="793"/>
      <c r="C54" s="100"/>
      <c r="D54" s="74"/>
      <c r="E54" s="17"/>
      <c r="F54" s="17"/>
      <c r="G54" s="17"/>
      <c r="H54" s="17"/>
      <c r="I54" s="17"/>
      <c r="J54" s="26"/>
      <c r="M54" s="231"/>
      <c r="N54" s="63"/>
      <c r="O54" s="63"/>
      <c r="P54" s="63"/>
      <c r="Q54" s="32"/>
      <c r="R54" s="63"/>
      <c r="S54" s="32"/>
      <c r="T54" s="17"/>
      <c r="U54" s="371"/>
      <c r="V54" s="372"/>
      <c r="W54" s="370"/>
      <c r="X54" s="370"/>
      <c r="Y54" s="370"/>
    </row>
    <row r="55" spans="1:25">
      <c r="A55" s="841">
        <f>IF('Cumulative Budget Request '!L54='Member E'!$L$1,'Cumulative Budget Request '!A54,0)</f>
        <v>0</v>
      </c>
      <c r="B55" s="792">
        <f>IF('Cumulative Budget Request '!L54='Member E'!$L$1,'Cumulative Budget Request '!B54,0)</f>
        <v>0</v>
      </c>
      <c r="C55" s="101"/>
      <c r="D55" s="34" t="s">
        <v>121</v>
      </c>
      <c r="E55" s="100">
        <f>ROUND($R55*$S55,6)</f>
        <v>0</v>
      </c>
      <c r="F55" s="100">
        <f>ROUND($R56*$S56,6)</f>
        <v>0</v>
      </c>
      <c r="G55" s="100">
        <f>ROUND($R57*$S57,6)</f>
        <v>0</v>
      </c>
      <c r="H55" s="100">
        <f>ROUND($R58*$S58,6)</f>
        <v>0</v>
      </c>
      <c r="I55" s="100">
        <f>ROUND($R59*$S59,6)</f>
        <v>0</v>
      </c>
      <c r="J55" s="47"/>
      <c r="M55" s="150">
        <f>IF('Cumulative Budget Request '!L54='Member E'!$L$1,'Cumulative Budget Request '!M54,0)</f>
        <v>0</v>
      </c>
      <c r="N55" s="230">
        <f>ROUND(M55/12,2)</f>
        <v>0</v>
      </c>
      <c r="O55" s="230">
        <f>IF('Cumulative Budget Request '!L54='Member E'!$L$1,'Cumulative Budget Request '!O54,0)</f>
        <v>0</v>
      </c>
      <c r="P55" s="224">
        <f>IF('Cumulative Budget Request '!L54='Member E'!$L$1,'Cumulative Budget Request '!P54,0)</f>
        <v>0</v>
      </c>
      <c r="Q55" s="227">
        <f>IF('Cumulative Budget Request '!L54='Member E'!$L$1,'Cumulative Budget Request '!Q54,0)</f>
        <v>0</v>
      </c>
      <c r="R55" s="228">
        <f>IF('Cumulative Budget Request '!L54='Member E'!$L$1,'Cumulative Budget Request '!R54,0)</f>
        <v>0</v>
      </c>
      <c r="S55" s="76">
        <f>IF('Cumulative Budget Request '!L54='Member E'!$L$1,'Cumulative Budget Request '!S54,0)</f>
        <v>0</v>
      </c>
      <c r="T55" s="3"/>
      <c r="U55" s="369">
        <f>IFERROR((E58+E59)/E57,0)</f>
        <v>0</v>
      </c>
      <c r="V55" s="369">
        <f t="shared" ref="V55:Y55" si="14">IFERROR((F58+F59)/F57,0)</f>
        <v>0</v>
      </c>
      <c r="W55" s="369">
        <f t="shared" si="14"/>
        <v>0</v>
      </c>
      <c r="X55" s="369">
        <f t="shared" si="14"/>
        <v>0</v>
      </c>
      <c r="Y55" s="369">
        <f t="shared" si="14"/>
        <v>0</v>
      </c>
    </row>
    <row r="56" spans="1:25">
      <c r="A56" s="825"/>
      <c r="B56" s="842"/>
      <c r="C56" s="100"/>
      <c r="D56" s="74" t="s">
        <v>15</v>
      </c>
      <c r="E56" s="57">
        <f>ROUND((N55+O55)*E55*Q55,0)</f>
        <v>0</v>
      </c>
      <c r="F56" s="57">
        <f>ROUND((N55+O55)*F55*Q55*Q56,0)</f>
        <v>0</v>
      </c>
      <c r="G56" s="57">
        <f>ROUND((N55+O55)*G55*Q55*Q56*Q57,0)</f>
        <v>0</v>
      </c>
      <c r="H56" s="57">
        <f>ROUND((N55+O55)*H55*Q55*Q56*Q57*Q58,0)</f>
        <v>0</v>
      </c>
      <c r="I56" s="57">
        <f>ROUND((N55+O55)*I55*Q55*Q56*Q57*Q58*Q59,0)</f>
        <v>0</v>
      </c>
      <c r="J56" s="172">
        <f>SUM(E56:I56)</f>
        <v>0</v>
      </c>
      <c r="M56" s="231"/>
      <c r="N56" s="63"/>
      <c r="O56" s="63"/>
      <c r="P56" s="63"/>
      <c r="Q56" s="227">
        <f>IF('Cumulative Budget Request '!L55='Member E'!$L$1,'Cumulative Budget Request '!Q55,0)</f>
        <v>0</v>
      </c>
      <c r="R56" s="228">
        <f>IF('Cumulative Budget Request '!L55='Member E'!$L$1,'Cumulative Budget Request '!R55,0)</f>
        <v>0</v>
      </c>
      <c r="S56" s="76">
        <f>IF('Cumulative Budget Request '!L55='Member E'!$L$1,'Cumulative Budget Request '!S55,0)</f>
        <v>0</v>
      </c>
      <c r="T56" s="17"/>
      <c r="U56" s="370"/>
      <c r="V56" s="370"/>
      <c r="W56" s="370"/>
      <c r="X56" s="370"/>
      <c r="Y56" s="370"/>
    </row>
    <row r="57" spans="1:25">
      <c r="A57" s="825"/>
      <c r="B57" s="842"/>
      <c r="C57" s="100"/>
      <c r="D57" s="74" t="s">
        <v>30</v>
      </c>
      <c r="E57" s="57">
        <f>ROUND(E56*$Q$8,0)</f>
        <v>0</v>
      </c>
      <c r="F57" s="57">
        <f>ROUND(F56*$Q$8,0)</f>
        <v>0</v>
      </c>
      <c r="G57" s="57">
        <f>ROUND(G56*$Q$8,0)</f>
        <v>0</v>
      </c>
      <c r="H57" s="57">
        <f>ROUND(H56*$Q$8,0)</f>
        <v>0</v>
      </c>
      <c r="I57" s="57">
        <f>ROUND(I56*$Q$8,0)</f>
        <v>0</v>
      </c>
      <c r="J57" s="172">
        <f>SUM(E57:I57)</f>
        <v>0</v>
      </c>
      <c r="M57" s="231"/>
      <c r="N57" s="63"/>
      <c r="O57" s="63"/>
      <c r="P57" s="63"/>
      <c r="Q57" s="227">
        <f>IF('Cumulative Budget Request '!L56='Member E'!$L$1,'Cumulative Budget Request '!Q56,0)</f>
        <v>0</v>
      </c>
      <c r="R57" s="228">
        <f>IF('Cumulative Budget Request '!L56='Member E'!$L$1,'Cumulative Budget Request '!R56,0)</f>
        <v>0</v>
      </c>
      <c r="S57" s="76">
        <f>IF('Cumulative Budget Request '!L56='Member E'!$L$1,'Cumulative Budget Request '!S56,0)</f>
        <v>0</v>
      </c>
      <c r="T57" s="17"/>
      <c r="U57" s="369"/>
      <c r="V57" s="369"/>
      <c r="W57" s="369"/>
      <c r="X57" s="369"/>
      <c r="Y57" s="369"/>
    </row>
    <row r="58" spans="1:25" ht="15">
      <c r="A58" s="825"/>
      <c r="B58" s="842"/>
      <c r="C58" s="100"/>
      <c r="D58" s="74" t="s">
        <v>29</v>
      </c>
      <c r="E58" s="184">
        <f>ROUND($Q$9*E55,0)</f>
        <v>0</v>
      </c>
      <c r="F58" s="184">
        <f>ROUND($Q$9*F55,0)</f>
        <v>0</v>
      </c>
      <c r="G58" s="184">
        <f>ROUND($Q$9*G55,0)</f>
        <v>0</v>
      </c>
      <c r="H58" s="184">
        <f>ROUND($Q$9*H55,0)</f>
        <v>0</v>
      </c>
      <c r="I58" s="184">
        <f>ROUND($Q$9*I55,0)</f>
        <v>0</v>
      </c>
      <c r="J58" s="181">
        <f>SUM(E58:I58)</f>
        <v>0</v>
      </c>
      <c r="M58" s="231"/>
      <c r="N58" s="63"/>
      <c r="O58" s="63"/>
      <c r="P58" s="63"/>
      <c r="Q58" s="227">
        <f>IF('Cumulative Budget Request '!L57='Member E'!$L$1,'Cumulative Budget Request '!Q57,0)</f>
        <v>0</v>
      </c>
      <c r="R58" s="228">
        <f>IF('Cumulative Budget Request '!L57='Member E'!$L$1,'Cumulative Budget Request '!R57,0)</f>
        <v>0</v>
      </c>
      <c r="S58" s="76">
        <f>IF('Cumulative Budget Request '!L57='Member E'!$L$1,'Cumulative Budget Request '!S57,0)</f>
        <v>0</v>
      </c>
      <c r="T58" s="17"/>
      <c r="U58" s="370"/>
      <c r="V58" s="370"/>
      <c r="W58" s="370"/>
      <c r="X58" s="370"/>
      <c r="Y58" s="370"/>
    </row>
    <row r="59" spans="1:25">
      <c r="A59" s="10"/>
      <c r="C59" s="100"/>
      <c r="D59" s="77" t="s">
        <v>171</v>
      </c>
      <c r="E59" s="185">
        <f>SUM(E57:E58)</f>
        <v>0</v>
      </c>
      <c r="F59" s="185">
        <f t="shared" ref="F59:I59" si="15">SUM(F57:F58)</f>
        <v>0</v>
      </c>
      <c r="G59" s="185">
        <f t="shared" si="15"/>
        <v>0</v>
      </c>
      <c r="H59" s="185">
        <f t="shared" si="15"/>
        <v>0</v>
      </c>
      <c r="I59" s="185">
        <f t="shared" si="15"/>
        <v>0</v>
      </c>
      <c r="J59" s="186">
        <f>SUM(J57:J58)</f>
        <v>0</v>
      </c>
      <c r="M59" s="231"/>
      <c r="N59" s="63"/>
      <c r="O59" s="63"/>
      <c r="P59" s="63"/>
      <c r="Q59" s="227">
        <f>IF('Cumulative Budget Request '!L58='Member E'!$L$1,'Cumulative Budget Request '!Q58,0)</f>
        <v>0</v>
      </c>
      <c r="R59" s="228">
        <f>IF('Cumulative Budget Request '!L58='Member E'!$L$1,'Cumulative Budget Request '!R58,0)</f>
        <v>0</v>
      </c>
      <c r="S59" s="76">
        <f>IF('Cumulative Budget Request '!L58='Member E'!$L$1,'Cumulative Budget Request '!S58,0)</f>
        <v>0</v>
      </c>
      <c r="T59" s="17"/>
      <c r="U59" s="369"/>
      <c r="V59" s="369"/>
      <c r="W59" s="369"/>
      <c r="X59" s="369"/>
      <c r="Y59" s="369"/>
    </row>
    <row r="60" spans="1:25" hidden="1">
      <c r="A60" s="10"/>
      <c r="C60" s="100"/>
      <c r="D60" s="74"/>
      <c r="E60" s="17"/>
      <c r="F60" s="17"/>
      <c r="G60" s="17"/>
      <c r="H60" s="17"/>
      <c r="I60" s="17"/>
      <c r="J60" s="26"/>
      <c r="M60" s="3"/>
      <c r="N60" s="3"/>
      <c r="O60" s="3"/>
      <c r="P60" s="3"/>
      <c r="Q60" s="3"/>
      <c r="R60" s="5"/>
      <c r="S60" s="4"/>
      <c r="T60" s="17"/>
      <c r="U60" s="25"/>
      <c r="V60" s="25"/>
      <c r="W60" s="25"/>
      <c r="X60" s="25"/>
      <c r="Y60" s="25"/>
    </row>
    <row r="61" spans="1:25" ht="3.75" customHeight="1">
      <c r="A61" s="10"/>
      <c r="D61" s="22"/>
      <c r="E61" s="22"/>
      <c r="F61" s="22"/>
      <c r="G61" s="22"/>
      <c r="H61" s="22"/>
      <c r="I61" s="22"/>
      <c r="J61" s="76"/>
      <c r="S61" s="17"/>
    </row>
    <row r="62" spans="1:25">
      <c r="A62" s="48" t="s">
        <v>19</v>
      </c>
      <c r="B62" s="49"/>
      <c r="C62" s="49"/>
      <c r="D62" s="50"/>
      <c r="E62" s="178">
        <f>SUMIF($D$12:$D$61,"*Salary",E12:E61)</f>
        <v>0</v>
      </c>
      <c r="F62" s="178">
        <f t="shared" ref="F62:I62" si="16">SUMIF($D$12:$D$61,"*Salary",F12:F61)</f>
        <v>0</v>
      </c>
      <c r="G62" s="178">
        <f t="shared" si="16"/>
        <v>0</v>
      </c>
      <c r="H62" s="178">
        <f t="shared" si="16"/>
        <v>0</v>
      </c>
      <c r="I62" s="178">
        <f t="shared" si="16"/>
        <v>0</v>
      </c>
      <c r="J62" s="172">
        <f>SUM(E62:I62)</f>
        <v>0</v>
      </c>
      <c r="S62" s="4"/>
    </row>
    <row r="63" spans="1:25" ht="15">
      <c r="A63" s="48" t="s">
        <v>20</v>
      </c>
      <c r="B63" s="49"/>
      <c r="C63" s="49"/>
      <c r="D63" s="50"/>
      <c r="E63" s="180">
        <f>SUMIF(D14:D61,"*Total Fringe",E14:E61)</f>
        <v>0</v>
      </c>
      <c r="F63" s="180">
        <f>SUMIF($D$14:$D$61,"*Total Fringe",F14:F61)</f>
        <v>0</v>
      </c>
      <c r="G63" s="180">
        <f t="shared" ref="G63:I63" si="17">SUMIF($D$14:$D$61,"*Total Fringe",G14:G61)</f>
        <v>0</v>
      </c>
      <c r="H63" s="180">
        <f t="shared" si="17"/>
        <v>0</v>
      </c>
      <c r="I63" s="180">
        <f t="shared" si="17"/>
        <v>0</v>
      </c>
      <c r="J63" s="181">
        <f>SUM(E63:I63)</f>
        <v>0</v>
      </c>
      <c r="S63" s="4"/>
    </row>
    <row r="64" spans="1:25">
      <c r="A64" s="48" t="s">
        <v>21</v>
      </c>
      <c r="B64" s="49"/>
      <c r="C64" s="49"/>
      <c r="D64" s="50"/>
      <c r="E64" s="191">
        <f>SUM(E62:E63)</f>
        <v>0</v>
      </c>
      <c r="F64" s="191">
        <f t="shared" ref="F64:I64" si="18">SUM(F62:F63)</f>
        <v>0</v>
      </c>
      <c r="G64" s="191">
        <f t="shared" si="18"/>
        <v>0</v>
      </c>
      <c r="H64" s="191">
        <f t="shared" si="18"/>
        <v>0</v>
      </c>
      <c r="I64" s="191">
        <f t="shared" si="18"/>
        <v>0</v>
      </c>
      <c r="J64" s="172">
        <f>SUM(E64:I64)</f>
        <v>0</v>
      </c>
      <c r="U64" s="52"/>
      <c r="V64" s="52"/>
      <c r="W64" s="52"/>
      <c r="X64" s="52"/>
      <c r="Y64" s="52"/>
    </row>
    <row r="65" spans="1:25">
      <c r="A65" s="1"/>
      <c r="B65" s="58"/>
      <c r="C65" s="58"/>
      <c r="D65" s="71"/>
      <c r="E65" s="8"/>
      <c r="F65" s="8"/>
      <c r="G65" s="8"/>
      <c r="H65" s="8"/>
      <c r="I65" s="8"/>
      <c r="J65" s="45"/>
      <c r="U65" s="24"/>
      <c r="V65" s="15"/>
      <c r="W65" s="15"/>
      <c r="X65" s="15"/>
      <c r="Y65" s="15"/>
    </row>
    <row r="66" spans="1:25">
      <c r="A66" s="20" t="s">
        <v>22</v>
      </c>
      <c r="B66" s="92"/>
      <c r="C66" s="92"/>
      <c r="D66" s="46"/>
      <c r="J66" s="33"/>
      <c r="M66" s="843"/>
      <c r="N66" s="843"/>
      <c r="O66" s="843"/>
      <c r="P66" s="843"/>
      <c r="Q66" s="843"/>
      <c r="R66" s="843"/>
      <c r="S66" s="843"/>
      <c r="T66" s="843"/>
      <c r="U66" s="844"/>
      <c r="V66" s="844"/>
      <c r="W66" s="844"/>
      <c r="X66" s="844"/>
      <c r="Y66" s="844"/>
    </row>
    <row r="67" spans="1:25">
      <c r="A67" s="716" t="s">
        <v>392</v>
      </c>
      <c r="B67" s="716"/>
      <c r="C67" s="716"/>
      <c r="D67" s="716"/>
      <c r="E67" s="716"/>
      <c r="F67" s="716"/>
      <c r="G67" s="716"/>
      <c r="H67" s="716"/>
      <c r="I67" s="716"/>
      <c r="J67" s="716"/>
      <c r="M67" s="58" t="s">
        <v>118</v>
      </c>
      <c r="N67" s="71" t="s">
        <v>80</v>
      </c>
      <c r="O67" s="71"/>
      <c r="P67" s="71" t="s">
        <v>245</v>
      </c>
      <c r="Q67" s="71" t="s">
        <v>108</v>
      </c>
      <c r="R67" s="71" t="s">
        <v>18</v>
      </c>
      <c r="S67" s="71"/>
      <c r="T67" s="71" t="s">
        <v>169</v>
      </c>
      <c r="U67" s="625" t="s">
        <v>116</v>
      </c>
      <c r="V67" s="625"/>
      <c r="W67" s="625"/>
      <c r="X67" s="625"/>
      <c r="Y67" s="625"/>
    </row>
    <row r="68" spans="1:25">
      <c r="A68" s="58" t="s">
        <v>61</v>
      </c>
      <c r="B68" s="58" t="s">
        <v>62</v>
      </c>
      <c r="D68" s="46"/>
      <c r="E68" s="18" t="str">
        <f>E11</f>
        <v>Year 1</v>
      </c>
      <c r="F68" s="18" t="str">
        <f>F11</f>
        <v>Year 2</v>
      </c>
      <c r="G68" s="18" t="str">
        <f>G11</f>
        <v>Year 3</v>
      </c>
      <c r="H68" s="18" t="str">
        <f>H11</f>
        <v>Year 4</v>
      </c>
      <c r="I68" s="18" t="str">
        <f>I11</f>
        <v>Year 5</v>
      </c>
      <c r="J68" s="46" t="s">
        <v>1</v>
      </c>
      <c r="M68" s="92" t="s">
        <v>117</v>
      </c>
      <c r="N68" s="46" t="s">
        <v>15</v>
      </c>
      <c r="O68" s="46" t="s">
        <v>245</v>
      </c>
      <c r="P68" s="46" t="s">
        <v>101</v>
      </c>
      <c r="Q68" s="46" t="s">
        <v>109</v>
      </c>
      <c r="R68" s="46" t="s">
        <v>111</v>
      </c>
      <c r="S68" s="46" t="s">
        <v>101</v>
      </c>
      <c r="T68" s="46" t="s">
        <v>170</v>
      </c>
      <c r="U68" s="367" t="s">
        <v>31</v>
      </c>
      <c r="V68" s="368" t="s">
        <v>32</v>
      </c>
      <c r="W68" s="368" t="s">
        <v>33</v>
      </c>
      <c r="X68" s="368" t="s">
        <v>34</v>
      </c>
      <c r="Y68" s="368" t="s">
        <v>35</v>
      </c>
    </row>
    <row r="69" spans="1:25">
      <c r="A69" s="841">
        <f>IF('Cumulative Budget Request '!L68='Member E'!$L$1,'Cumulative Budget Request '!A68,0)</f>
        <v>0</v>
      </c>
      <c r="B69" s="792">
        <f>IF('Cumulative Budget Request '!L68='Member E'!$L$1,'Cumulative Budget Request '!B68,0)</f>
        <v>0</v>
      </c>
      <c r="C69" s="92"/>
      <c r="D69" s="34" t="s">
        <v>121</v>
      </c>
      <c r="E69" s="100">
        <f>ROUND($R69*$S69*T69,6)</f>
        <v>0</v>
      </c>
      <c r="F69" s="100">
        <f>ROUND($R70*$S70*T70,6)</f>
        <v>0</v>
      </c>
      <c r="G69" s="100">
        <f>ROUND($R71*$S71*T71,6)</f>
        <v>0</v>
      </c>
      <c r="H69" s="100">
        <f>ROUND($R72*$S72*T72,6)</f>
        <v>0</v>
      </c>
      <c r="I69" s="100">
        <f>ROUND($R73*$S73*T73,6)</f>
        <v>0</v>
      </c>
      <c r="J69" s="46"/>
      <c r="M69" s="150">
        <v>0</v>
      </c>
      <c r="N69" s="230">
        <f>ROUND(M69/12,2)</f>
        <v>0</v>
      </c>
      <c r="O69" s="230">
        <f>IF('Cumulative Budget Request '!L68='Member E'!$L$1,'Cumulative Budget Request '!O68,0)</f>
        <v>0</v>
      </c>
      <c r="P69" s="224">
        <f>IF('Cumulative Budget Request '!L68='Member E'!$L$1,'Cumulative Budget Request '!P68,0)</f>
        <v>0</v>
      </c>
      <c r="Q69" s="227">
        <f>IF('Cumulative Budget Request '!L68='Member E'!$L$1,'Cumulative Budget Request '!Q68,0)</f>
        <v>0</v>
      </c>
      <c r="R69" s="228">
        <v>0</v>
      </c>
      <c r="S69" s="76">
        <f>IF('Cumulative Budget Request '!L68='Member E'!$L$1,'Cumulative Budget Request '!S68,0)</f>
        <v>0</v>
      </c>
      <c r="T69" s="227">
        <v>0</v>
      </c>
      <c r="U69" s="369">
        <f>IFERROR((E72+E73)/E71,0)</f>
        <v>0</v>
      </c>
      <c r="V69" s="369">
        <f t="shared" ref="V69:Y69" si="19">IFERROR((F72+F73)/F71,0)</f>
        <v>0</v>
      </c>
      <c r="W69" s="369">
        <f t="shared" si="19"/>
        <v>0</v>
      </c>
      <c r="X69" s="369">
        <f t="shared" si="19"/>
        <v>0</v>
      </c>
      <c r="Y69" s="369">
        <f t="shared" si="19"/>
        <v>0</v>
      </c>
    </row>
    <row r="70" spans="1:25">
      <c r="A70" s="845"/>
      <c r="B70" s="792"/>
      <c r="C70" s="92"/>
      <c r="D70" s="34" t="s">
        <v>172</v>
      </c>
      <c r="E70" s="22">
        <f>T69</f>
        <v>0</v>
      </c>
      <c r="F70" s="22">
        <f>T70</f>
        <v>0</v>
      </c>
      <c r="G70" s="22">
        <f>T71</f>
        <v>0</v>
      </c>
      <c r="H70" s="22">
        <f>T72</f>
        <v>0</v>
      </c>
      <c r="I70" s="22">
        <f>T73</f>
        <v>0</v>
      </c>
      <c r="J70" s="46"/>
      <c r="M70" s="231"/>
      <c r="N70" s="230"/>
      <c r="O70" s="230"/>
      <c r="P70" s="230"/>
      <c r="Q70" s="227">
        <f>IF('Cumulative Budget Request '!L69='Member E'!$L$1,'Cumulative Budget Request '!Q69,0)</f>
        <v>0</v>
      </c>
      <c r="R70" s="228">
        <f>IF('Cumulative Budget Request '!L69='Member E'!$L$1,'Cumulative Budget Request '!R69,0)</f>
        <v>0</v>
      </c>
      <c r="S70" s="76">
        <f>IF('Cumulative Budget Request '!L69='Member E'!$L$1,'Cumulative Budget Request '!S69,0)</f>
        <v>0</v>
      </c>
      <c r="T70" s="227">
        <f>IF('Cumulative Budget Request '!L69='Member E'!$L$1,'Cumulative Budget Request '!T69,0)</f>
        <v>0</v>
      </c>
      <c r="U70" s="369"/>
      <c r="V70" s="369"/>
      <c r="W70" s="369"/>
      <c r="X70" s="369"/>
      <c r="Y70" s="369"/>
    </row>
    <row r="71" spans="1:25">
      <c r="A71" s="825"/>
      <c r="B71" s="842"/>
      <c r="C71" s="100"/>
      <c r="D71" s="74" t="s">
        <v>15</v>
      </c>
      <c r="E71" s="57">
        <f>ROUND((N69+O69)*E69*Q69,0)</f>
        <v>0</v>
      </c>
      <c r="F71" s="57">
        <f>ROUND((N69+O69)*F69*Q69*Q70,0)</f>
        <v>0</v>
      </c>
      <c r="G71" s="57">
        <f>ROUND((N69+O69)*G69*Q69*Q70*Q71,0)</f>
        <v>0</v>
      </c>
      <c r="H71" s="57">
        <f>ROUND((N69+O69)*H69*Q69*Q70*Q71*Q72,0)</f>
        <v>0</v>
      </c>
      <c r="I71" s="57">
        <f>ROUND((N69+O69)*I69*Q69*Q70*Q71*Q72*Q73,0)</f>
        <v>0</v>
      </c>
      <c r="J71" s="172">
        <f>SUM(E71:I71)</f>
        <v>0</v>
      </c>
      <c r="M71" s="231"/>
      <c r="N71" s="63"/>
      <c r="O71" s="63"/>
      <c r="P71" s="63"/>
      <c r="Q71" s="227">
        <f>IF('Cumulative Budget Request '!L70='Member E'!$L$1,'Cumulative Budget Request '!Q70,0)</f>
        <v>0</v>
      </c>
      <c r="R71" s="228">
        <f>IF('Cumulative Budget Request '!L70='Member E'!$L$1,'Cumulative Budget Request '!R70,0)</f>
        <v>0</v>
      </c>
      <c r="S71" s="76">
        <f>IF('Cumulative Budget Request '!L70='Member E'!$L$1,'Cumulative Budget Request '!S70,0)</f>
        <v>0</v>
      </c>
      <c r="T71" s="227">
        <f>IF('Cumulative Budget Request '!L70='Member E'!$L$1,'Cumulative Budget Request '!T70,0)</f>
        <v>0</v>
      </c>
      <c r="U71" s="370"/>
      <c r="V71" s="370"/>
      <c r="W71" s="370"/>
      <c r="X71" s="370"/>
      <c r="Y71" s="370"/>
    </row>
    <row r="72" spans="1:25">
      <c r="A72" s="825"/>
      <c r="B72" s="792"/>
      <c r="C72" s="100"/>
      <c r="D72" s="74" t="s">
        <v>30</v>
      </c>
      <c r="E72" s="57">
        <f>IFERROR(IF((ROUND(E71*$Q$2,0) + ROUND($Q$3*E69,0))/E71 &gt; 35%, ROUND(E71*$Q$7,0), ROUND(E71*$Q$2,0)),0)</f>
        <v>0</v>
      </c>
      <c r="F72" s="57">
        <f t="shared" ref="F72:I72" si="20">IFERROR(IF((ROUND(F71*$Q$2,0) + ROUND($Q$3*F69,0))/F71 &gt; 35%, ROUND(F71*$Q$7,0), ROUND(F71*$Q$2,0)),0)</f>
        <v>0</v>
      </c>
      <c r="G72" s="57">
        <f t="shared" si="20"/>
        <v>0</v>
      </c>
      <c r="H72" s="57">
        <f t="shared" si="20"/>
        <v>0</v>
      </c>
      <c r="I72" s="57">
        <f t="shared" si="20"/>
        <v>0</v>
      </c>
      <c r="J72" s="172">
        <f>SUM(E72:I72)</f>
        <v>0</v>
      </c>
      <c r="M72" s="231"/>
      <c r="N72" s="63"/>
      <c r="O72" s="63"/>
      <c r="P72" s="63"/>
      <c r="Q72" s="227">
        <f>IF('Cumulative Budget Request '!L71='Member E'!$L$1,'Cumulative Budget Request '!Q71,0)</f>
        <v>0</v>
      </c>
      <c r="R72" s="228">
        <f>IF('Cumulative Budget Request '!L71='Member E'!$L$1,'Cumulative Budget Request '!R71,0)</f>
        <v>0</v>
      </c>
      <c r="S72" s="76">
        <f>IF('Cumulative Budget Request '!L71='Member E'!$L$1,'Cumulative Budget Request '!S71,0)</f>
        <v>0</v>
      </c>
      <c r="T72" s="227">
        <f>IF('Cumulative Budget Request '!L71='Member E'!$L$1,'Cumulative Budget Request '!T71,0)</f>
        <v>0</v>
      </c>
      <c r="U72" s="369"/>
      <c r="V72" s="369"/>
      <c r="W72" s="369"/>
      <c r="X72" s="369"/>
      <c r="Y72" s="369"/>
    </row>
    <row r="73" spans="1:25" ht="15">
      <c r="A73" s="825"/>
      <c r="B73" s="792"/>
      <c r="C73" s="100"/>
      <c r="D73" s="74" t="s">
        <v>29</v>
      </c>
      <c r="E73" s="184">
        <f>IFERROR(IF((ROUND(E71*$Q$2,0) + ROUND($Q$3*E69,0))/E71 &gt; 35%, 0, ROUND(E69*$Q$3,0)),0)</f>
        <v>0</v>
      </c>
      <c r="F73" s="184">
        <f t="shared" ref="F73:I73" si="21">IFERROR(IF((ROUND(F71*$Q$2,0) + ROUND($Q$3*F69,0))/F71 &gt; 35%, 0, ROUND(F69*$Q$3,0)),0)</f>
        <v>0</v>
      </c>
      <c r="G73" s="184">
        <f t="shared" si="21"/>
        <v>0</v>
      </c>
      <c r="H73" s="184">
        <f t="shared" si="21"/>
        <v>0</v>
      </c>
      <c r="I73" s="184">
        <f t="shared" si="21"/>
        <v>0</v>
      </c>
      <c r="J73" s="181">
        <f>SUM(E73:I73)</f>
        <v>0</v>
      </c>
      <c r="M73" s="231"/>
      <c r="N73" s="63"/>
      <c r="O73" s="63"/>
      <c r="P73" s="63"/>
      <c r="Q73" s="227">
        <f>IF('Cumulative Budget Request '!L72='Member E'!$L$1,'Cumulative Budget Request '!Q72,0)</f>
        <v>0</v>
      </c>
      <c r="R73" s="228">
        <f>IF('Cumulative Budget Request '!L72='Member E'!$L$1,'Cumulative Budget Request '!R72,0)</f>
        <v>0</v>
      </c>
      <c r="S73" s="76">
        <f>IF('Cumulative Budget Request '!L72='Member E'!$L$1,'Cumulative Budget Request '!S72,0)</f>
        <v>0</v>
      </c>
      <c r="T73" s="227">
        <f>IF('Cumulative Budget Request '!L72='Member E'!$L$1,'Cumulative Budget Request '!T72,0)</f>
        <v>0</v>
      </c>
      <c r="U73" s="369"/>
      <c r="V73" s="369"/>
      <c r="W73" s="369"/>
      <c r="X73" s="369"/>
      <c r="Y73" s="369"/>
    </row>
    <row r="74" spans="1:25">
      <c r="A74" s="825"/>
      <c r="B74" s="792"/>
      <c r="C74" s="100"/>
      <c r="D74" s="77" t="s">
        <v>171</v>
      </c>
      <c r="E74" s="185">
        <f>SUM(E72:E73)</f>
        <v>0</v>
      </c>
      <c r="F74" s="185">
        <f t="shared" ref="F74:I74" si="22">SUM(F72:F73)</f>
        <v>0</v>
      </c>
      <c r="G74" s="185">
        <f t="shared" si="22"/>
        <v>0</v>
      </c>
      <c r="H74" s="185">
        <f t="shared" si="22"/>
        <v>0</v>
      </c>
      <c r="I74" s="185">
        <f t="shared" si="22"/>
        <v>0</v>
      </c>
      <c r="J74" s="186">
        <f>SUM(J72:J73)</f>
        <v>0</v>
      </c>
      <c r="M74" s="231"/>
      <c r="N74" s="63"/>
      <c r="O74" s="63"/>
      <c r="P74" s="63"/>
      <c r="Q74" s="74"/>
      <c r="R74" s="232"/>
      <c r="S74" s="76"/>
      <c r="T74" s="74"/>
      <c r="U74" s="369"/>
      <c r="V74" s="369"/>
      <c r="W74" s="369"/>
      <c r="X74" s="369"/>
      <c r="Y74" s="369"/>
    </row>
    <row r="75" spans="1:25">
      <c r="A75" s="825"/>
      <c r="B75" s="792"/>
      <c r="C75" s="100"/>
      <c r="D75" s="74"/>
      <c r="E75" s="17"/>
      <c r="F75" s="17"/>
      <c r="G75" s="17"/>
      <c r="H75" s="17"/>
      <c r="I75" s="17"/>
      <c r="J75" s="26"/>
      <c r="M75" s="231"/>
      <c r="N75" s="63"/>
      <c r="O75" s="63"/>
      <c r="P75" s="63"/>
      <c r="Q75" s="34"/>
      <c r="R75" s="63"/>
      <c r="S75" s="34"/>
      <c r="T75" s="229"/>
      <c r="U75" s="371"/>
      <c r="V75" s="372"/>
      <c r="W75" s="370"/>
      <c r="X75" s="370"/>
      <c r="Y75" s="370"/>
    </row>
    <row r="76" spans="1:25">
      <c r="A76" s="841">
        <f>IF('Cumulative Budget Request '!L75='Member E'!$L$1,'Cumulative Budget Request '!A75,0)</f>
        <v>0</v>
      </c>
      <c r="B76" s="792">
        <f>IF('Cumulative Budget Request '!L75='Member E'!$L$1,'Cumulative Budget Request '!B75,0)</f>
        <v>0</v>
      </c>
      <c r="D76" s="34" t="s">
        <v>121</v>
      </c>
      <c r="E76" s="100">
        <f>ROUND($R76*$S76*T76,6)</f>
        <v>0</v>
      </c>
      <c r="F76" s="100">
        <f>ROUND($R77*$S77*T77,6)</f>
        <v>0</v>
      </c>
      <c r="G76" s="100">
        <f>ROUND($R78*$S78*T78,6)</f>
        <v>0</v>
      </c>
      <c r="H76" s="100">
        <f>ROUND($R79*$S79*T79,6)</f>
        <v>0</v>
      </c>
      <c r="I76" s="100">
        <f>ROUND($R80*$S80*T80,6)</f>
        <v>0</v>
      </c>
      <c r="J76" s="46"/>
      <c r="M76" s="150">
        <f>IF('Cumulative Budget Request '!L75='Member E'!$L$1,'Cumulative Budget Request '!M75,0)</f>
        <v>0</v>
      </c>
      <c r="N76" s="230">
        <f>ROUND(M76/12,2)</f>
        <v>0</v>
      </c>
      <c r="O76" s="230">
        <f>IF('Cumulative Budget Request '!L75='Member E'!$L$1,'Cumulative Budget Request '!O75,0)</f>
        <v>0</v>
      </c>
      <c r="P76" s="224">
        <f>IF('Cumulative Budget Request '!L75='Member E'!$L$1,'Cumulative Budget Request '!P75,0)</f>
        <v>0</v>
      </c>
      <c r="Q76" s="227">
        <f>IF('Cumulative Budget Request '!L75='Member E'!$L$1,'Cumulative Budget Request '!Q75,0)</f>
        <v>0</v>
      </c>
      <c r="R76" s="228">
        <f>IF('Cumulative Budget Request '!L75='Member E'!$L$1,'Cumulative Budget Request '!R75,0)</f>
        <v>0</v>
      </c>
      <c r="S76" s="76">
        <f>IF('Cumulative Budget Request '!L75='Member E'!$L$1,'Cumulative Budget Request '!S75,0)</f>
        <v>0</v>
      </c>
      <c r="T76" s="227">
        <f>IF('Cumulative Budget Request '!L75='Member E'!$L$1,'Cumulative Budget Request '!T75,0)</f>
        <v>0</v>
      </c>
      <c r="U76" s="369">
        <f>IFERROR((E79+E80)/E78,0)</f>
        <v>0</v>
      </c>
      <c r="V76" s="369">
        <f t="shared" ref="V76:Y76" si="23">IFERROR((F79+F80)/F78,0)</f>
        <v>0</v>
      </c>
      <c r="W76" s="369">
        <f t="shared" si="23"/>
        <v>0</v>
      </c>
      <c r="X76" s="369">
        <f t="shared" si="23"/>
        <v>0</v>
      </c>
      <c r="Y76" s="369">
        <f t="shared" si="23"/>
        <v>0</v>
      </c>
    </row>
    <row r="77" spans="1:25">
      <c r="A77" s="842"/>
      <c r="B77" s="792"/>
      <c r="D77" s="34" t="s">
        <v>172</v>
      </c>
      <c r="E77" s="22">
        <f>T76</f>
        <v>0</v>
      </c>
      <c r="F77" s="22">
        <f>T77</f>
        <v>0</v>
      </c>
      <c r="G77" s="22">
        <f>T78</f>
        <v>0</v>
      </c>
      <c r="H77" s="22">
        <f>T79</f>
        <v>0</v>
      </c>
      <c r="I77" s="22">
        <f>T80</f>
        <v>0</v>
      </c>
      <c r="J77" s="163"/>
      <c r="M77" s="231"/>
      <c r="N77" s="230"/>
      <c r="O77" s="230"/>
      <c r="P77" s="230"/>
      <c r="Q77" s="227">
        <f>IF('Cumulative Budget Request '!L76='Member E'!$L$1,'Cumulative Budget Request '!Q76,0)</f>
        <v>0</v>
      </c>
      <c r="R77" s="228">
        <f>IF('Cumulative Budget Request '!L76='Member E'!$L$1,'Cumulative Budget Request '!R76,0)</f>
        <v>0</v>
      </c>
      <c r="S77" s="76">
        <f>IF('Cumulative Budget Request '!L76='Member E'!$L$1,'Cumulative Budget Request '!S76,0)</f>
        <v>0</v>
      </c>
      <c r="T77" s="227">
        <f>IF('Cumulative Budget Request '!L76='Member E'!$L$1,'Cumulative Budget Request '!T76,0)</f>
        <v>0</v>
      </c>
      <c r="U77" s="369"/>
      <c r="V77" s="369"/>
      <c r="W77" s="369"/>
      <c r="X77" s="369"/>
      <c r="Y77" s="369"/>
    </row>
    <row r="78" spans="1:25">
      <c r="A78" s="825"/>
      <c r="B78" s="842"/>
      <c r="C78" s="100"/>
      <c r="D78" s="74" t="s">
        <v>15</v>
      </c>
      <c r="E78" s="57">
        <f>ROUND((N76+O76)*E76*Q76,0)</f>
        <v>0</v>
      </c>
      <c r="F78" s="57">
        <f>ROUND((N76+O76)*F76*Q76*Q77,0)</f>
        <v>0</v>
      </c>
      <c r="G78" s="57">
        <f>ROUND((N76+O76)*G76*Q76*Q77*Q78,0)</f>
        <v>0</v>
      </c>
      <c r="H78" s="57">
        <f>ROUND((N76+O76)*H76*Q76*Q77*Q78*Q79,0)</f>
        <v>0</v>
      </c>
      <c r="I78" s="57">
        <f>ROUND((N76+O76)*I76*Q76*Q77*Q78*Q79*Q80,0)</f>
        <v>0</v>
      </c>
      <c r="J78" s="172">
        <f>SUM(E78:I78)</f>
        <v>0</v>
      </c>
      <c r="M78" s="231"/>
      <c r="N78" s="63"/>
      <c r="O78" s="63"/>
      <c r="P78" s="63"/>
      <c r="Q78" s="227">
        <f>IF('Cumulative Budget Request '!L77='Member E'!$L$1,'Cumulative Budget Request '!Q77,0)</f>
        <v>0</v>
      </c>
      <c r="R78" s="228">
        <f>IF('Cumulative Budget Request '!L77='Member E'!$L$1,'Cumulative Budget Request '!R77,0)</f>
        <v>0</v>
      </c>
      <c r="S78" s="76">
        <f>IF('Cumulative Budget Request '!L77='Member E'!$L$1,'Cumulative Budget Request '!S77,0)</f>
        <v>0</v>
      </c>
      <c r="T78" s="227">
        <f>IF('Cumulative Budget Request '!L77='Member E'!$L$1,'Cumulative Budget Request '!T77,0)</f>
        <v>0</v>
      </c>
      <c r="U78" s="370"/>
      <c r="V78" s="370"/>
      <c r="W78" s="370"/>
      <c r="X78" s="370"/>
      <c r="Y78" s="370"/>
    </row>
    <row r="79" spans="1:25">
      <c r="A79" s="825"/>
      <c r="B79" s="792"/>
      <c r="C79" s="100"/>
      <c r="D79" s="74" t="s">
        <v>30</v>
      </c>
      <c r="E79" s="57">
        <f>IFERROR(IF((ROUND(E78*$Q$2,0) + ROUND($Q$3*E76,0))/E78 &gt; 35%, ROUND(E78*$Q$7,0), ROUND(E78*$Q$2,0)),0)</f>
        <v>0</v>
      </c>
      <c r="F79" s="57">
        <f t="shared" ref="F79:I79" si="24">IFERROR(IF((ROUND(F78*$Q$2,0) + ROUND($Q$3*F76,0))/F78 &gt; 35%, ROUND(F78*$Q$7,0), ROUND(F78*$Q$2,0)),0)</f>
        <v>0</v>
      </c>
      <c r="G79" s="57">
        <f t="shared" si="24"/>
        <v>0</v>
      </c>
      <c r="H79" s="57">
        <f t="shared" si="24"/>
        <v>0</v>
      </c>
      <c r="I79" s="57">
        <f t="shared" si="24"/>
        <v>0</v>
      </c>
      <c r="J79" s="172">
        <f>SUM(E79:I79)</f>
        <v>0</v>
      </c>
      <c r="M79" s="231"/>
      <c r="N79" s="63"/>
      <c r="O79" s="63"/>
      <c r="P79" s="63"/>
      <c r="Q79" s="227">
        <f>IF('Cumulative Budget Request '!L78='Member E'!$L$1,'Cumulative Budget Request '!Q78,0)</f>
        <v>0</v>
      </c>
      <c r="R79" s="228">
        <f>IF('Cumulative Budget Request '!L78='Member E'!$L$1,'Cumulative Budget Request '!R78,0)</f>
        <v>0</v>
      </c>
      <c r="S79" s="76">
        <f>IF('Cumulative Budget Request '!L78='Member E'!$L$1,'Cumulative Budget Request '!S78,0)</f>
        <v>0</v>
      </c>
      <c r="T79" s="227">
        <f>IF('Cumulative Budget Request '!L78='Member E'!$L$1,'Cumulative Budget Request '!T78,0)</f>
        <v>0</v>
      </c>
      <c r="U79" s="369"/>
      <c r="V79" s="369"/>
      <c r="W79" s="369"/>
      <c r="X79" s="369"/>
      <c r="Y79" s="369"/>
    </row>
    <row r="80" spans="1:25" ht="15">
      <c r="A80" s="825"/>
      <c r="B80" s="792"/>
      <c r="C80" s="100"/>
      <c r="D80" s="74" t="s">
        <v>29</v>
      </c>
      <c r="E80" s="184">
        <f>IFERROR(IF((ROUND(E78*$Q$2,0) + ROUND($Q$3*E76,0))/E78 &gt; 35%, 0, ROUND(E76*$Q$3,0)),0)</f>
        <v>0</v>
      </c>
      <c r="F80" s="184">
        <f t="shared" ref="F80:I80" si="25">IFERROR(IF((ROUND(F78*$Q$2,0) + ROUND($Q$3*F76,0))/F78 &gt; 35%, 0, ROUND(F76*$Q$3,0)),0)</f>
        <v>0</v>
      </c>
      <c r="G80" s="184">
        <f t="shared" si="25"/>
        <v>0</v>
      </c>
      <c r="H80" s="184">
        <f t="shared" si="25"/>
        <v>0</v>
      </c>
      <c r="I80" s="184">
        <f t="shared" si="25"/>
        <v>0</v>
      </c>
      <c r="J80" s="181">
        <f>SUM(E80:I80)</f>
        <v>0</v>
      </c>
      <c r="M80" s="231"/>
      <c r="N80" s="63"/>
      <c r="O80" s="63"/>
      <c r="P80" s="63"/>
      <c r="Q80" s="227">
        <f>IF('Cumulative Budget Request '!L79='Member E'!$L$1,'Cumulative Budget Request '!Q79,0)</f>
        <v>0</v>
      </c>
      <c r="R80" s="228">
        <f>IF('Cumulative Budget Request '!L79='Member E'!$L$1,'Cumulative Budget Request '!R79,0)</f>
        <v>0</v>
      </c>
      <c r="S80" s="76">
        <f>IF('Cumulative Budget Request '!L79='Member E'!$L$1,'Cumulative Budget Request '!S79,0)</f>
        <v>0</v>
      </c>
      <c r="T80" s="227">
        <f>IF('Cumulative Budget Request '!L79='Member E'!$L$1,'Cumulative Budget Request '!T79,0)</f>
        <v>0</v>
      </c>
      <c r="U80" s="369"/>
      <c r="V80" s="369"/>
      <c r="W80" s="369"/>
      <c r="X80" s="369"/>
      <c r="Y80" s="369"/>
    </row>
    <row r="81" spans="1:25">
      <c r="A81" s="825"/>
      <c r="B81" s="792"/>
      <c r="C81" s="100"/>
      <c r="D81" s="77" t="s">
        <v>171</v>
      </c>
      <c r="E81" s="185">
        <f>SUM(E79:E80)</f>
        <v>0</v>
      </c>
      <c r="F81" s="185">
        <f t="shared" ref="F81:I81" si="26">SUM(F79:F80)</f>
        <v>0</v>
      </c>
      <c r="G81" s="185">
        <f t="shared" si="26"/>
        <v>0</v>
      </c>
      <c r="H81" s="185">
        <f t="shared" si="26"/>
        <v>0</v>
      </c>
      <c r="I81" s="185">
        <f t="shared" si="26"/>
        <v>0</v>
      </c>
      <c r="J81" s="186">
        <f>SUM(J79:J80)</f>
        <v>0</v>
      </c>
      <c r="M81" s="231"/>
      <c r="N81" s="63"/>
      <c r="O81" s="63"/>
      <c r="P81" s="63"/>
      <c r="Q81" s="74"/>
      <c r="R81" s="232"/>
      <c r="S81" s="76"/>
      <c r="T81" s="74"/>
      <c r="U81" s="369"/>
      <c r="V81" s="369"/>
      <c r="W81" s="369"/>
      <c r="X81" s="369"/>
      <c r="Y81" s="369"/>
    </row>
    <row r="82" spans="1:25">
      <c r="A82" s="825"/>
      <c r="B82" s="792"/>
      <c r="C82" s="100"/>
      <c r="D82" s="74"/>
      <c r="E82" s="17"/>
      <c r="F82" s="17"/>
      <c r="G82" s="17"/>
      <c r="H82" s="17"/>
      <c r="I82" s="17"/>
      <c r="J82" s="26"/>
      <c r="M82" s="231"/>
      <c r="N82" s="63"/>
      <c r="O82" s="63"/>
      <c r="P82" s="63"/>
      <c r="Q82" s="34"/>
      <c r="R82" s="63"/>
      <c r="S82" s="34"/>
      <c r="T82" s="229"/>
      <c r="U82" s="371"/>
      <c r="V82" s="372"/>
      <c r="W82" s="370"/>
      <c r="X82" s="370"/>
      <c r="Y82" s="370"/>
    </row>
    <row r="83" spans="1:25">
      <c r="A83" s="841">
        <f>IF('Cumulative Budget Request '!L82='Member E'!$L$1,'Cumulative Budget Request '!A82,0)</f>
        <v>0</v>
      </c>
      <c r="B83" s="792">
        <f>IF('Cumulative Budget Request '!L82='Member E'!$L$1,'Cumulative Budget Request '!B82,0)</f>
        <v>0</v>
      </c>
      <c r="D83" s="34" t="s">
        <v>121</v>
      </c>
      <c r="E83" s="100">
        <f>ROUND($R83*$S83*T83,6)</f>
        <v>0</v>
      </c>
      <c r="F83" s="100">
        <f>ROUND($R84*$S84*T84,6)</f>
        <v>0</v>
      </c>
      <c r="G83" s="100">
        <f>ROUND($R85*$S85*T85,6)</f>
        <v>0</v>
      </c>
      <c r="H83" s="100">
        <f>ROUND($R86*$S86*T86,6)</f>
        <v>0</v>
      </c>
      <c r="I83" s="100">
        <f>ROUND($R87*$S87*T87,6)</f>
        <v>0</v>
      </c>
      <c r="J83" s="46"/>
      <c r="M83" s="150">
        <f>IF('Cumulative Budget Request '!L82='Member E'!$L$1,'Cumulative Budget Request '!M82,0)</f>
        <v>0</v>
      </c>
      <c r="N83" s="230">
        <f>ROUND(M83/12,2)</f>
        <v>0</v>
      </c>
      <c r="O83" s="230">
        <f>IF('Cumulative Budget Request '!L82='Member E'!$L$1,'Cumulative Budget Request '!O82,0)</f>
        <v>0</v>
      </c>
      <c r="P83" s="224">
        <f>IF('Cumulative Budget Request '!L82='Member E'!$L$1,'Cumulative Budget Request '!P82,0)</f>
        <v>0</v>
      </c>
      <c r="Q83" s="227">
        <f>IF('Cumulative Budget Request '!L82='Member E'!$L$1,'Cumulative Budget Request '!Q82,0)</f>
        <v>0</v>
      </c>
      <c r="R83" s="228">
        <f>IF('Cumulative Budget Request '!L82='Member E'!$L$1,'Cumulative Budget Request '!R82,0)</f>
        <v>0</v>
      </c>
      <c r="S83" s="76">
        <f>IF('Cumulative Budget Request '!L82='Member E'!$L$1,'Cumulative Budget Request '!S82,0)</f>
        <v>0</v>
      </c>
      <c r="T83" s="227">
        <f>IF('Cumulative Budget Request '!L82='Member E'!$L$1,'Cumulative Budget Request '!T82,0)</f>
        <v>0</v>
      </c>
      <c r="U83" s="369">
        <f>IFERROR((E86+E87)/E85,0)</f>
        <v>0</v>
      </c>
      <c r="V83" s="369">
        <f t="shared" ref="V83:Y83" si="27">IFERROR((F86+F87)/F85,0)</f>
        <v>0</v>
      </c>
      <c r="W83" s="369">
        <f t="shared" si="27"/>
        <v>0</v>
      </c>
      <c r="X83" s="369">
        <f t="shared" si="27"/>
        <v>0</v>
      </c>
      <c r="Y83" s="369">
        <f t="shared" si="27"/>
        <v>0</v>
      </c>
    </row>
    <row r="84" spans="1:25">
      <c r="B84" s="102"/>
      <c r="D84" s="34" t="s">
        <v>172</v>
      </c>
      <c r="E84" s="22">
        <f>T83</f>
        <v>0</v>
      </c>
      <c r="F84" s="22">
        <f>T84</f>
        <v>0</v>
      </c>
      <c r="G84" s="22">
        <f>T85</f>
        <v>0</v>
      </c>
      <c r="H84" s="22">
        <f>T86</f>
        <v>0</v>
      </c>
      <c r="I84" s="22">
        <f>T87</f>
        <v>0</v>
      </c>
      <c r="J84" s="46"/>
      <c r="M84" s="231"/>
      <c r="N84" s="230"/>
      <c r="O84" s="230"/>
      <c r="P84" s="230"/>
      <c r="Q84" s="227">
        <f>IF('Cumulative Budget Request '!L83='Member E'!$L$1,'Cumulative Budget Request '!Q83,0)</f>
        <v>0</v>
      </c>
      <c r="R84" s="228">
        <f>IF('Cumulative Budget Request '!L83='Member E'!$L$1,'Cumulative Budget Request '!R83,0)</f>
        <v>0</v>
      </c>
      <c r="S84" s="76">
        <f>IF('Cumulative Budget Request '!L83='Member E'!$L$1,'Cumulative Budget Request '!S83,0)</f>
        <v>0</v>
      </c>
      <c r="T84" s="227">
        <f>IF('Cumulative Budget Request '!L83='Member E'!$L$1,'Cumulative Budget Request '!T83,0)</f>
        <v>0</v>
      </c>
      <c r="U84" s="369"/>
      <c r="V84" s="369"/>
      <c r="W84" s="369"/>
      <c r="X84" s="369"/>
      <c r="Y84" s="369"/>
    </row>
    <row r="85" spans="1:25">
      <c r="A85" s="10"/>
      <c r="C85" s="100"/>
      <c r="D85" s="74" t="s">
        <v>15</v>
      </c>
      <c r="E85" s="57">
        <f>ROUND((N83+O83)*E83*Q83,0)</f>
        <v>0</v>
      </c>
      <c r="F85" s="57">
        <f>ROUND((N83+O83)*F83*Q83*Q84,0)</f>
        <v>0</v>
      </c>
      <c r="G85" s="57">
        <f>ROUND((N83+O83)*G83*Q83*Q84*Q85,0)</f>
        <v>0</v>
      </c>
      <c r="H85" s="57">
        <f>ROUND((N83+O83)*H83*Q83*Q84*Q85*Q86,0)</f>
        <v>0</v>
      </c>
      <c r="I85" s="57">
        <f>ROUND((N83+O83)*I83*Q83*Q84*Q85*Q86*Q87,0)</f>
        <v>0</v>
      </c>
      <c r="J85" s="172">
        <f>SUM(E85:I85)</f>
        <v>0</v>
      </c>
      <c r="M85" s="231"/>
      <c r="N85" s="63"/>
      <c r="O85" s="63"/>
      <c r="P85" s="63"/>
      <c r="Q85" s="227">
        <f>IF('Cumulative Budget Request '!L84='Member E'!$L$1,'Cumulative Budget Request '!Q84,0)</f>
        <v>0</v>
      </c>
      <c r="R85" s="228">
        <f>IF('Cumulative Budget Request '!L84='Member E'!$L$1,'Cumulative Budget Request '!R84,0)</f>
        <v>0</v>
      </c>
      <c r="S85" s="76">
        <f>IF('Cumulative Budget Request '!L84='Member E'!$L$1,'Cumulative Budget Request '!S84,0)</f>
        <v>0</v>
      </c>
      <c r="T85" s="227">
        <f>IF('Cumulative Budget Request '!L84='Member E'!$L$1,'Cumulative Budget Request '!T84,0)</f>
        <v>0</v>
      </c>
      <c r="U85" s="370"/>
      <c r="V85" s="370"/>
      <c r="W85" s="370"/>
      <c r="X85" s="370"/>
      <c r="Y85" s="370"/>
    </row>
    <row r="86" spans="1:25">
      <c r="A86" s="10"/>
      <c r="B86" s="102"/>
      <c r="C86" s="100"/>
      <c r="D86" s="74" t="s">
        <v>30</v>
      </c>
      <c r="E86" s="57">
        <f>IFERROR(IF((ROUND(E85*$Q$2,0) + ROUND($Q$3*E83,0))/E85 &gt; 35%, ROUND(E85*$Q$7,0), ROUND(E85*$Q$2,0)),0)</f>
        <v>0</v>
      </c>
      <c r="F86" s="57">
        <f t="shared" ref="F86:I86" si="28">IFERROR(IF((ROUND(F85*$Q$2,0) + ROUND($Q$3*F83,0))/F85 &gt; 35%, ROUND(F85*$Q$7,0), ROUND(F85*$Q$2,0)),0)</f>
        <v>0</v>
      </c>
      <c r="G86" s="57">
        <f t="shared" si="28"/>
        <v>0</v>
      </c>
      <c r="H86" s="57">
        <f t="shared" si="28"/>
        <v>0</v>
      </c>
      <c r="I86" s="57">
        <f t="shared" si="28"/>
        <v>0</v>
      </c>
      <c r="J86" s="172">
        <f>SUM(E86:I86)</f>
        <v>0</v>
      </c>
      <c r="M86" s="231"/>
      <c r="N86" s="63"/>
      <c r="O86" s="63"/>
      <c r="P86" s="63"/>
      <c r="Q86" s="227">
        <f>IF('Cumulative Budget Request '!L85='Member E'!$L$1,'Cumulative Budget Request '!Q85,0)</f>
        <v>0</v>
      </c>
      <c r="R86" s="228">
        <f>IF('Cumulative Budget Request '!L85='Member E'!$L$1,'Cumulative Budget Request '!R85,0)</f>
        <v>0</v>
      </c>
      <c r="S86" s="76">
        <f>IF('Cumulative Budget Request '!L85='Member E'!$L$1,'Cumulative Budget Request '!S85,0)</f>
        <v>0</v>
      </c>
      <c r="T86" s="227">
        <f>IF('Cumulative Budget Request '!L85='Member E'!$L$1,'Cumulative Budget Request '!T85,0)</f>
        <v>0</v>
      </c>
      <c r="U86" s="370"/>
      <c r="V86" s="370"/>
      <c r="W86" s="370"/>
      <c r="X86" s="370"/>
      <c r="Y86" s="370"/>
    </row>
    <row r="87" spans="1:25" ht="15">
      <c r="A87" s="10"/>
      <c r="B87" s="102"/>
      <c r="C87" s="100"/>
      <c r="D87" s="74" t="s">
        <v>29</v>
      </c>
      <c r="E87" s="184">
        <f>IFERROR(IF((ROUND(E85*$Q$2,0) + ROUND($Q$3*E83,0))/E85 &gt; 35%, 0, ROUND(E83*$Q$3,0)),0)</f>
        <v>0</v>
      </c>
      <c r="F87" s="184">
        <f t="shared" ref="F87:I87" si="29">IFERROR(IF((ROUND(F85*$Q$2,0) + ROUND($Q$3*F83,0))/F85 &gt; 35%, 0, ROUND(F83*$Q$3,0)),0)</f>
        <v>0</v>
      </c>
      <c r="G87" s="184">
        <f t="shared" si="29"/>
        <v>0</v>
      </c>
      <c r="H87" s="184">
        <f t="shared" si="29"/>
        <v>0</v>
      </c>
      <c r="I87" s="184">
        <f t="shared" si="29"/>
        <v>0</v>
      </c>
      <c r="J87" s="181">
        <f>SUM(E87:I87)</f>
        <v>0</v>
      </c>
      <c r="M87" s="231"/>
      <c r="N87" s="63"/>
      <c r="O87" s="63"/>
      <c r="P87" s="63"/>
      <c r="Q87" s="227">
        <f>IF('Cumulative Budget Request '!L86='Member E'!$L$1,'Cumulative Budget Request '!Q86,0)</f>
        <v>0</v>
      </c>
      <c r="R87" s="228">
        <f>IF('Cumulative Budget Request '!L86='Member E'!$L$1,'Cumulative Budget Request '!R86,0)</f>
        <v>0</v>
      </c>
      <c r="S87" s="76">
        <f>IF('Cumulative Budget Request '!L86='Member E'!$L$1,'Cumulative Budget Request '!S86,0)</f>
        <v>0</v>
      </c>
      <c r="T87" s="227">
        <f>IF('Cumulative Budget Request '!L86='Member E'!$L$1,'Cumulative Budget Request '!T86,0)</f>
        <v>0</v>
      </c>
      <c r="U87" s="369"/>
      <c r="V87" s="369"/>
      <c r="W87" s="369"/>
      <c r="X87" s="369"/>
      <c r="Y87" s="369"/>
    </row>
    <row r="88" spans="1:25">
      <c r="A88" s="10"/>
      <c r="B88" s="102"/>
      <c r="C88" s="100"/>
      <c r="D88" s="77" t="s">
        <v>171</v>
      </c>
      <c r="E88" s="185">
        <f>SUM(E86:E87)</f>
        <v>0</v>
      </c>
      <c r="F88" s="185">
        <f t="shared" ref="F88:I88" si="30">SUM(F86:F87)</f>
        <v>0</v>
      </c>
      <c r="G88" s="185">
        <f t="shared" si="30"/>
        <v>0</v>
      </c>
      <c r="H88" s="185">
        <f t="shared" si="30"/>
        <v>0</v>
      </c>
      <c r="I88" s="185">
        <f t="shared" si="30"/>
        <v>0</v>
      </c>
      <c r="J88" s="186">
        <f>SUM(J86:J87)</f>
        <v>0</v>
      </c>
      <c r="M88" s="19"/>
      <c r="N88" s="33"/>
      <c r="O88" s="33"/>
      <c r="P88" s="33"/>
      <c r="Q88" s="47"/>
      <c r="R88" s="47"/>
      <c r="S88" s="47"/>
      <c r="T88" s="26"/>
      <c r="U88" s="369"/>
      <c r="V88" s="369"/>
      <c r="W88" s="369"/>
      <c r="X88" s="369"/>
      <c r="Y88" s="369"/>
    </row>
    <row r="89" spans="1:25">
      <c r="A89" s="10"/>
      <c r="B89" s="102"/>
      <c r="C89" s="100"/>
      <c r="D89" s="74"/>
      <c r="E89" s="17"/>
      <c r="F89" s="17"/>
      <c r="G89" s="17"/>
      <c r="H89" s="17"/>
      <c r="I89" s="17"/>
      <c r="J89" s="26"/>
      <c r="M89" s="19"/>
      <c r="N89" s="94"/>
      <c r="O89" s="94"/>
      <c r="P89" s="94"/>
      <c r="Q89" s="47"/>
      <c r="R89" s="47"/>
      <c r="S89" s="47"/>
      <c r="T89" s="26"/>
      <c r="U89" s="369"/>
      <c r="V89" s="369"/>
      <c r="W89" s="369"/>
      <c r="X89" s="369"/>
      <c r="Y89" s="369"/>
    </row>
    <row r="90" spans="1:25">
      <c r="A90" s="10"/>
      <c r="C90" s="75"/>
      <c r="D90" s="75" t="s">
        <v>106</v>
      </c>
      <c r="E90" s="164">
        <f>SUMIF($D$68:$D$89,"*Salary",E68:E89)</f>
        <v>0</v>
      </c>
      <c r="F90" s="164">
        <f>SUMIF($D$68:$D$89,"*Salary",F68:F89)</f>
        <v>0</v>
      </c>
      <c r="G90" s="164">
        <f>SUMIF($D$68:$D$89,"*Salary",G68:G89)</f>
        <v>0</v>
      </c>
      <c r="H90" s="164">
        <f>SUMIF($D$68:$D$89,"*Salary",H68:H89)</f>
        <v>0</v>
      </c>
      <c r="I90" s="164">
        <f>SUMIF($D$68:$D$89,"*Salary",I68:I89)</f>
        <v>0</v>
      </c>
      <c r="J90" s="165">
        <f>SUM(E90:I90)</f>
        <v>0</v>
      </c>
      <c r="M90" s="58"/>
      <c r="N90" s="71"/>
      <c r="O90" s="71"/>
      <c r="P90" s="71"/>
      <c r="Q90" s="71"/>
      <c r="R90" s="71"/>
      <c r="S90" s="71"/>
      <c r="T90" s="26"/>
      <c r="U90" s="369"/>
      <c r="V90" s="369"/>
      <c r="W90" s="369"/>
      <c r="X90" s="369"/>
      <c r="Y90" s="369"/>
    </row>
    <row r="91" spans="1:25">
      <c r="A91" s="10"/>
      <c r="C91" s="75"/>
      <c r="D91" s="75" t="s">
        <v>107</v>
      </c>
      <c r="E91" s="166">
        <f>SUMIF($D$71:$D$89,"*Total Fringe",E71:E89)</f>
        <v>0</v>
      </c>
      <c r="F91" s="166">
        <f t="shared" ref="F91:I91" si="31">SUMIF($D$71:$D$89,"*Total Fringe",F71:F89)</f>
        <v>0</v>
      </c>
      <c r="G91" s="166">
        <f t="shared" si="31"/>
        <v>0</v>
      </c>
      <c r="H91" s="166">
        <f t="shared" si="31"/>
        <v>0</v>
      </c>
      <c r="I91" s="166">
        <f t="shared" si="31"/>
        <v>0</v>
      </c>
      <c r="J91" s="167">
        <f>SUM(E91:I91)</f>
        <v>0</v>
      </c>
      <c r="M91" s="58"/>
      <c r="N91" s="71"/>
      <c r="O91" s="71"/>
      <c r="P91" s="71"/>
      <c r="Q91" s="71"/>
      <c r="R91" s="71"/>
      <c r="S91" s="71"/>
      <c r="T91" s="71"/>
      <c r="U91" s="625"/>
      <c r="V91" s="625"/>
      <c r="W91" s="625"/>
      <c r="X91" s="625"/>
      <c r="Y91" s="625"/>
    </row>
    <row r="92" spans="1:25">
      <c r="A92" s="717" t="s">
        <v>393</v>
      </c>
      <c r="B92" s="717"/>
      <c r="C92" s="717"/>
      <c r="D92" s="717"/>
      <c r="E92" s="717"/>
      <c r="F92" s="717"/>
      <c r="G92" s="717"/>
      <c r="H92" s="717"/>
      <c r="I92" s="717"/>
      <c r="J92" s="717"/>
      <c r="M92" s="58" t="s">
        <v>118</v>
      </c>
      <c r="N92" s="71" t="s">
        <v>80</v>
      </c>
      <c r="O92" s="71"/>
      <c r="P92" s="71" t="s">
        <v>245</v>
      </c>
      <c r="Q92" s="71" t="s">
        <v>108</v>
      </c>
      <c r="R92" s="71" t="s">
        <v>18</v>
      </c>
      <c r="S92" s="71"/>
      <c r="T92" s="71" t="s">
        <v>169</v>
      </c>
      <c r="U92" s="625" t="s">
        <v>116</v>
      </c>
      <c r="V92" s="625"/>
      <c r="W92" s="625"/>
      <c r="X92" s="625"/>
      <c r="Y92" s="625"/>
    </row>
    <row r="93" spans="1:25">
      <c r="A93" s="58" t="s">
        <v>61</v>
      </c>
      <c r="B93" s="58"/>
      <c r="C93" s="75"/>
      <c r="D93" s="169"/>
      <c r="E93" s="18" t="str">
        <f>E11</f>
        <v>Year 1</v>
      </c>
      <c r="F93" s="18" t="str">
        <f>F11</f>
        <v>Year 2</v>
      </c>
      <c r="G93" s="18" t="str">
        <f>G11</f>
        <v>Year 3</v>
      </c>
      <c r="H93" s="18" t="str">
        <f>H11</f>
        <v>Year 4</v>
      </c>
      <c r="I93" s="18" t="str">
        <f>I11</f>
        <v>Year 5</v>
      </c>
      <c r="J93" s="46" t="s">
        <v>1</v>
      </c>
      <c r="M93" s="92" t="s">
        <v>117</v>
      </c>
      <c r="N93" s="46" t="s">
        <v>15</v>
      </c>
      <c r="O93" s="46" t="s">
        <v>245</v>
      </c>
      <c r="P93" s="46" t="s">
        <v>101</v>
      </c>
      <c r="Q93" s="46" t="s">
        <v>109</v>
      </c>
      <c r="R93" s="46" t="s">
        <v>111</v>
      </c>
      <c r="S93" s="46" t="s">
        <v>101</v>
      </c>
      <c r="T93" s="46" t="s">
        <v>170</v>
      </c>
      <c r="U93" s="367" t="s">
        <v>31</v>
      </c>
      <c r="V93" s="368" t="s">
        <v>32</v>
      </c>
      <c r="W93" s="368" t="s">
        <v>33</v>
      </c>
      <c r="X93" s="368" t="s">
        <v>34</v>
      </c>
      <c r="Y93" s="368" t="s">
        <v>35</v>
      </c>
    </row>
    <row r="94" spans="1:25">
      <c r="A94" s="841">
        <f>IF('Cumulative Budget Request '!L93='Member E'!$L$1,'Cumulative Budget Request '!A93,0)</f>
        <v>0</v>
      </c>
      <c r="B94" s="15"/>
      <c r="D94" s="34" t="s">
        <v>121</v>
      </c>
      <c r="E94" s="100">
        <f>ROUND($R94*$S94*T94,6)</f>
        <v>0</v>
      </c>
      <c r="F94" s="100">
        <f>ROUND($R95*$S95*T95,6)</f>
        <v>0</v>
      </c>
      <c r="G94" s="100">
        <f>ROUND($R96*$S96*T96,6)</f>
        <v>0</v>
      </c>
      <c r="H94" s="100">
        <f>ROUND($R97*$S97*T97,6)</f>
        <v>0</v>
      </c>
      <c r="I94" s="100">
        <f>ROUND($R98*$S98*T98,6)</f>
        <v>0</v>
      </c>
      <c r="J94" s="46"/>
      <c r="K94" s="17"/>
      <c r="L94" s="17"/>
      <c r="M94" s="150">
        <f>IF('Cumulative Budget Request '!L93='Member E'!$L$1,'Cumulative Budget Request '!M93,0)</f>
        <v>0</v>
      </c>
      <c r="N94" s="230">
        <f>ROUND(M94/12,2)</f>
        <v>0</v>
      </c>
      <c r="O94" s="230">
        <f>IF('Cumulative Budget Request '!L93='Member E'!$L$1,'Cumulative Budget Request '!O93,0)</f>
        <v>0</v>
      </c>
      <c r="P94" s="224">
        <f>IF('Cumulative Budget Request '!L93='Member E'!$L$1,'Cumulative Budget Request '!P93,0)</f>
        <v>0</v>
      </c>
      <c r="Q94" s="227">
        <f>IF('Cumulative Budget Request '!L93='Member E'!$L$1,'Cumulative Budget Request '!Q93,0)</f>
        <v>0</v>
      </c>
      <c r="R94" s="228">
        <f>IF('Cumulative Budget Request '!L93='Member E'!$L$1,'Cumulative Budget Request '!R93,0)</f>
        <v>0</v>
      </c>
      <c r="S94" s="76">
        <f>IF('Cumulative Budget Request '!L93='Member E'!$L$1,'Cumulative Budget Request '!S93,0)</f>
        <v>0</v>
      </c>
      <c r="T94" s="227">
        <f>IF('Cumulative Budget Request '!L93='Member E'!$L$1,'Cumulative Budget Request '!T93,0)</f>
        <v>0</v>
      </c>
      <c r="U94" s="369">
        <f>IFERROR((E97+E98)/E96,0)</f>
        <v>0</v>
      </c>
      <c r="V94" s="369">
        <f t="shared" ref="V94:Y94" si="32">IFERROR((F97+F98)/F96,0)</f>
        <v>0</v>
      </c>
      <c r="W94" s="369">
        <f t="shared" si="32"/>
        <v>0</v>
      </c>
      <c r="X94" s="369">
        <f t="shared" si="32"/>
        <v>0</v>
      </c>
      <c r="Y94" s="369">
        <f t="shared" si="32"/>
        <v>0</v>
      </c>
    </row>
    <row r="95" spans="1:25">
      <c r="A95" s="842"/>
      <c r="B95" s="102"/>
      <c r="D95" s="34" t="s">
        <v>172</v>
      </c>
      <c r="E95" s="22">
        <f>T94</f>
        <v>0</v>
      </c>
      <c r="F95" s="22">
        <f>T95</f>
        <v>0</v>
      </c>
      <c r="G95" s="22">
        <f>T96</f>
        <v>0</v>
      </c>
      <c r="H95" s="22">
        <f>T97</f>
        <v>0</v>
      </c>
      <c r="I95" s="22">
        <f>T98</f>
        <v>0</v>
      </c>
      <c r="J95" s="46"/>
      <c r="K95" s="17"/>
      <c r="L95" s="17"/>
      <c r="M95" s="231"/>
      <c r="N95" s="230"/>
      <c r="O95" s="230"/>
      <c r="P95" s="230"/>
      <c r="Q95" s="227">
        <f>IF('Cumulative Budget Request '!L94='Member E'!$L$1,'Cumulative Budget Request '!Q94,0)</f>
        <v>0</v>
      </c>
      <c r="R95" s="228">
        <f>IF('Cumulative Budget Request '!L94='Member E'!$L$1,'Cumulative Budget Request '!R94,0)</f>
        <v>0</v>
      </c>
      <c r="S95" s="76">
        <f>IF('Cumulative Budget Request '!L94='Member E'!$L$1,'Cumulative Budget Request '!S94,0)</f>
        <v>0</v>
      </c>
      <c r="T95" s="227">
        <f>IF('Cumulative Budget Request '!L94='Member E'!$L$1,'Cumulative Budget Request '!T94,0)</f>
        <v>0</v>
      </c>
      <c r="U95" s="369"/>
      <c r="V95" s="369"/>
      <c r="W95" s="369"/>
      <c r="X95" s="369"/>
      <c r="Y95" s="369"/>
    </row>
    <row r="96" spans="1:25">
      <c r="A96" s="825"/>
      <c r="C96" s="100"/>
      <c r="D96" s="74" t="s">
        <v>15</v>
      </c>
      <c r="E96" s="57">
        <f>ROUND((N94+O94)*E94*Q94,0)</f>
        <v>0</v>
      </c>
      <c r="F96" s="57">
        <f>ROUND((N94+O94)*F94*Q94*Q95,0)</f>
        <v>0</v>
      </c>
      <c r="G96" s="57">
        <f>ROUND((N94+O94)*G94*Q94*Q95*Q96,0)</f>
        <v>0</v>
      </c>
      <c r="H96" s="57">
        <f>ROUND((N94+O94)*H94*Q94*Q95*Q96*Q97,0)</f>
        <v>0</v>
      </c>
      <c r="I96" s="57">
        <f>ROUND((N94+O94)*I94*Q94*Q95*Q96*Q97*Q98,0)</f>
        <v>0</v>
      </c>
      <c r="J96" s="172">
        <f>SUM(E96:I96)</f>
        <v>0</v>
      </c>
      <c r="M96" s="231"/>
      <c r="N96" s="63"/>
      <c r="O96" s="63"/>
      <c r="P96" s="63"/>
      <c r="Q96" s="227">
        <f>IF('Cumulative Budget Request '!L95='Member E'!$L$1,'Cumulative Budget Request '!Q95,0)</f>
        <v>0</v>
      </c>
      <c r="R96" s="228">
        <f>IF('Cumulative Budget Request '!L95='Member E'!$L$1,'Cumulative Budget Request '!R95,0)</f>
        <v>0</v>
      </c>
      <c r="S96" s="76">
        <f>IF('Cumulative Budget Request '!L95='Member E'!$L$1,'Cumulative Budget Request '!S95,0)</f>
        <v>0</v>
      </c>
      <c r="T96" s="227">
        <f>IF('Cumulative Budget Request '!L95='Member E'!$L$1,'Cumulative Budget Request '!T95,0)</f>
        <v>0</v>
      </c>
      <c r="U96" s="369"/>
      <c r="V96" s="369"/>
      <c r="W96" s="369"/>
      <c r="X96" s="369"/>
      <c r="Y96" s="369"/>
    </row>
    <row r="97" spans="1:25">
      <c r="A97" s="825"/>
      <c r="B97" s="93"/>
      <c r="C97" s="100"/>
      <c r="D97" s="74" t="s">
        <v>30</v>
      </c>
      <c r="E97" s="57">
        <f>IFERROR(IF((ROUND(E96*$Q$2,0) + ROUND($Q$3*E94,0))/E96 &gt; 35%, ROUND(E96*$Q$7,0), ROUND(E96*$Q$2,0)),0)</f>
        <v>0</v>
      </c>
      <c r="F97" s="57">
        <f t="shared" ref="F97:I97" si="33">IFERROR(IF((ROUND(F96*$Q$2,0) + ROUND($Q$3*F94,0))/F96 &gt; 35%, ROUND(F96*$Q$7,0), ROUND(F96*$Q$2,0)),0)</f>
        <v>0</v>
      </c>
      <c r="G97" s="57">
        <f t="shared" si="33"/>
        <v>0</v>
      </c>
      <c r="H97" s="57">
        <f t="shared" si="33"/>
        <v>0</v>
      </c>
      <c r="I97" s="57">
        <f t="shared" si="33"/>
        <v>0</v>
      </c>
      <c r="J97" s="172">
        <f>SUM(E97:I97)</f>
        <v>0</v>
      </c>
      <c r="M97" s="231"/>
      <c r="N97" s="63"/>
      <c r="O97" s="63"/>
      <c r="P97" s="63"/>
      <c r="Q97" s="227">
        <f>IF('Cumulative Budget Request '!L96='Member E'!$L$1,'Cumulative Budget Request '!Q96,0)</f>
        <v>0</v>
      </c>
      <c r="R97" s="228">
        <f>IF('Cumulative Budget Request '!L96='Member E'!$L$1,'Cumulative Budget Request '!R96,0)</f>
        <v>0</v>
      </c>
      <c r="S97" s="76">
        <f>IF('Cumulative Budget Request '!L96='Member E'!$L$1,'Cumulative Budget Request '!S96,0)</f>
        <v>0</v>
      </c>
      <c r="T97" s="227">
        <f>IF('Cumulative Budget Request '!L96='Member E'!$L$1,'Cumulative Budget Request '!T96,0)</f>
        <v>0</v>
      </c>
      <c r="U97" s="369"/>
      <c r="V97" s="369"/>
      <c r="W97" s="369"/>
      <c r="X97" s="369"/>
      <c r="Y97" s="369"/>
    </row>
    <row r="98" spans="1:25" ht="15">
      <c r="A98" s="825"/>
      <c r="B98" s="93"/>
      <c r="C98" s="100"/>
      <c r="D98" s="74" t="s">
        <v>29</v>
      </c>
      <c r="E98" s="184">
        <f>IFERROR(IF((ROUND(E96*$Q$2,0) + ROUND($Q$3*E94,0))/E96 &gt; 35%, 0, ROUND(E94*$Q$3,0)),0)</f>
        <v>0</v>
      </c>
      <c r="F98" s="184">
        <f t="shared" ref="F98:I98" si="34">IFERROR(IF((ROUND(F96*$Q$2,0) + ROUND($Q$3*F94,0))/F96 &gt; 35%, 0, ROUND(F94*$Q$3,0)),0)</f>
        <v>0</v>
      </c>
      <c r="G98" s="184">
        <f t="shared" si="34"/>
        <v>0</v>
      </c>
      <c r="H98" s="184">
        <f t="shared" si="34"/>
        <v>0</v>
      </c>
      <c r="I98" s="184">
        <f t="shared" si="34"/>
        <v>0</v>
      </c>
      <c r="J98" s="181">
        <f>SUM(E98:I98)</f>
        <v>0</v>
      </c>
      <c r="M98" s="231"/>
      <c r="N98" s="63"/>
      <c r="O98" s="63"/>
      <c r="P98" s="63"/>
      <c r="Q98" s="227">
        <f>IF('Cumulative Budget Request '!L97='Member E'!$L$1,'Cumulative Budget Request '!Q97,0)</f>
        <v>0</v>
      </c>
      <c r="R98" s="228">
        <f>IF('Cumulative Budget Request '!L97='Member E'!$L$1,'Cumulative Budget Request '!R97,0)</f>
        <v>0</v>
      </c>
      <c r="S98" s="76">
        <f>IF('Cumulative Budget Request '!L97='Member E'!$L$1,'Cumulative Budget Request '!S97,0)</f>
        <v>0</v>
      </c>
      <c r="T98" s="227">
        <f>IF('Cumulative Budget Request '!L97='Member E'!$L$1,'Cumulative Budget Request '!T97,0)</f>
        <v>0</v>
      </c>
      <c r="U98" s="369"/>
      <c r="V98" s="369"/>
      <c r="W98" s="369"/>
      <c r="X98" s="369"/>
      <c r="Y98" s="369"/>
    </row>
    <row r="99" spans="1:25">
      <c r="A99" s="825"/>
      <c r="B99" s="93"/>
      <c r="C99" s="100"/>
      <c r="D99" s="77" t="s">
        <v>171</v>
      </c>
      <c r="E99" s="185">
        <f>SUM(E97:E98)</f>
        <v>0</v>
      </c>
      <c r="F99" s="185">
        <f t="shared" ref="F99:I99" si="35">SUM(F97:F98)</f>
        <v>0</v>
      </c>
      <c r="G99" s="185">
        <f t="shared" si="35"/>
        <v>0</v>
      </c>
      <c r="H99" s="185">
        <f t="shared" si="35"/>
        <v>0</v>
      </c>
      <c r="I99" s="185">
        <f t="shared" si="35"/>
        <v>0</v>
      </c>
      <c r="J99" s="186">
        <f>SUM(J97:J98)</f>
        <v>0</v>
      </c>
      <c r="M99" s="231"/>
      <c r="N99" s="63"/>
      <c r="O99" s="63"/>
      <c r="P99" s="63"/>
      <c r="Q99" s="74"/>
      <c r="R99" s="232"/>
      <c r="S99" s="76"/>
      <c r="T99" s="74"/>
      <c r="U99" s="371"/>
      <c r="V99" s="372"/>
      <c r="W99" s="370"/>
      <c r="X99" s="370"/>
      <c r="Y99" s="370"/>
    </row>
    <row r="100" spans="1:25">
      <c r="A100" s="842"/>
      <c r="C100" s="100"/>
      <c r="D100" s="74"/>
      <c r="E100" s="17"/>
      <c r="F100" s="17"/>
      <c r="G100" s="17"/>
      <c r="H100" s="17"/>
      <c r="I100" s="17"/>
      <c r="J100" s="26"/>
      <c r="M100" s="231"/>
      <c r="N100" s="63"/>
      <c r="O100" s="63"/>
      <c r="P100" s="63"/>
      <c r="Q100" s="34"/>
      <c r="R100" s="63"/>
      <c r="S100" s="34"/>
      <c r="T100" s="229"/>
      <c r="U100" s="373"/>
      <c r="V100" s="373"/>
      <c r="W100" s="373"/>
      <c r="X100" s="373"/>
      <c r="Y100" s="373"/>
    </row>
    <row r="101" spans="1:25">
      <c r="A101" s="841">
        <f>IF('Cumulative Budget Request '!L100='Member E'!$L$1,'Cumulative Budget Request '!A100,0)</f>
        <v>0</v>
      </c>
      <c r="B101" s="15"/>
      <c r="D101" s="34" t="s">
        <v>121</v>
      </c>
      <c r="E101" s="100">
        <f>ROUND($R101*$S101*T101,6)</f>
        <v>0</v>
      </c>
      <c r="F101" s="100">
        <f>ROUND($R102*$S102*T102,6)</f>
        <v>0</v>
      </c>
      <c r="G101" s="100">
        <f>ROUND($R103*$S103*T103,6)</f>
        <v>0</v>
      </c>
      <c r="H101" s="100">
        <f>ROUND($R104*$S104*T104,6)</f>
        <v>0</v>
      </c>
      <c r="I101" s="100">
        <f>ROUND($R105*$S105*T105,6)</f>
        <v>0</v>
      </c>
      <c r="J101" s="46"/>
      <c r="M101" s="150">
        <f>IF('Cumulative Budget Request '!L100='Member E'!$L$1,'Cumulative Budget Request '!M100,0)</f>
        <v>0</v>
      </c>
      <c r="N101" s="230">
        <f>ROUND(M101/12,2)</f>
        <v>0</v>
      </c>
      <c r="O101" s="230">
        <f>IF('Cumulative Budget Request '!L100='Member E'!$L$1,'Cumulative Budget Request '!O100,0)</f>
        <v>0</v>
      </c>
      <c r="P101" s="224">
        <f>IF('Cumulative Budget Request '!L100='Member E'!$L$1,'Cumulative Budget Request '!P100,0)</f>
        <v>0</v>
      </c>
      <c r="Q101" s="227">
        <f>IF('Cumulative Budget Request '!L100='Member E'!$L$1,'Cumulative Budget Request '!Q100,0)</f>
        <v>0</v>
      </c>
      <c r="R101" s="228">
        <f>IF('Cumulative Budget Request '!L100='Member E'!$L$1,'Cumulative Budget Request '!R100,0)</f>
        <v>0</v>
      </c>
      <c r="S101" s="76">
        <f>IF('Cumulative Budget Request '!L100='Member E'!$L$1,'Cumulative Budget Request '!S100,0)</f>
        <v>0</v>
      </c>
      <c r="T101" s="227">
        <f>IF('Cumulative Budget Request '!L100='Member E'!$L$1,'Cumulative Budget Request '!T100,0)</f>
        <v>0</v>
      </c>
      <c r="U101" s="369">
        <f>IFERROR((E104+E105)/E103,0)</f>
        <v>0</v>
      </c>
      <c r="V101" s="369">
        <f t="shared" ref="V101:Y101" si="36">IFERROR((F104+F105)/F103,0)</f>
        <v>0</v>
      </c>
      <c r="W101" s="369">
        <f t="shared" si="36"/>
        <v>0</v>
      </c>
      <c r="X101" s="369">
        <f t="shared" si="36"/>
        <v>0</v>
      </c>
      <c r="Y101" s="369">
        <f t="shared" si="36"/>
        <v>0</v>
      </c>
    </row>
    <row r="102" spans="1:25">
      <c r="A102" s="842"/>
      <c r="B102" s="102"/>
      <c r="D102" s="34" t="s">
        <v>172</v>
      </c>
      <c r="E102" s="22">
        <f>T101</f>
        <v>0</v>
      </c>
      <c r="F102" s="22">
        <f>T102</f>
        <v>0</v>
      </c>
      <c r="G102" s="22">
        <f>T103</f>
        <v>0</v>
      </c>
      <c r="H102" s="22">
        <f>T104</f>
        <v>0</v>
      </c>
      <c r="I102" s="22">
        <f>T105</f>
        <v>0</v>
      </c>
      <c r="J102" s="46"/>
      <c r="M102" s="231"/>
      <c r="N102" s="230"/>
      <c r="O102" s="230"/>
      <c r="P102" s="230"/>
      <c r="Q102" s="227">
        <f>IF('Cumulative Budget Request '!L101='Member E'!$L$1,'Cumulative Budget Request '!Q101,0)</f>
        <v>0</v>
      </c>
      <c r="R102" s="228">
        <f>IF('Cumulative Budget Request '!L101='Member E'!$L$1,'Cumulative Budget Request '!R101,0)</f>
        <v>0</v>
      </c>
      <c r="S102" s="76">
        <f>IF('Cumulative Budget Request '!L101='Member E'!$L$1,'Cumulative Budget Request '!S101,0)</f>
        <v>0</v>
      </c>
      <c r="T102" s="227">
        <f>IF('Cumulative Budget Request '!L101='Member E'!$L$1,'Cumulative Budget Request '!T101,0)</f>
        <v>0</v>
      </c>
      <c r="U102" s="369"/>
      <c r="V102" s="369"/>
      <c r="W102" s="369"/>
      <c r="X102" s="369"/>
      <c r="Y102" s="369"/>
    </row>
    <row r="103" spans="1:25">
      <c r="A103" s="825"/>
      <c r="B103" s="93"/>
      <c r="C103" s="100"/>
      <c r="D103" s="74" t="s">
        <v>15</v>
      </c>
      <c r="E103" s="57">
        <f>ROUND((N101+O101)*E101*Q101,0)</f>
        <v>0</v>
      </c>
      <c r="F103" s="57">
        <f>ROUND((N101+O101)*F101*Q101*Q102,0)</f>
        <v>0</v>
      </c>
      <c r="G103" s="57">
        <f>ROUND((N101+O101)*G101*Q101*Q102*Q103,0)</f>
        <v>0</v>
      </c>
      <c r="H103" s="57">
        <f>ROUND((N101+O101)*H101*Q101*Q102*Q103*Q104,0)</f>
        <v>0</v>
      </c>
      <c r="I103" s="57">
        <f>ROUND((N101+O101)*I101*Q101*Q102*Q103*Q104*Q105,0)</f>
        <v>0</v>
      </c>
      <c r="J103" s="172">
        <f>SUM(E103:I103)</f>
        <v>0</v>
      </c>
      <c r="M103" s="231"/>
      <c r="N103" s="63"/>
      <c r="O103" s="63"/>
      <c r="P103" s="63"/>
      <c r="Q103" s="227">
        <f>IF('Cumulative Budget Request '!L102='Member E'!$L$1,'Cumulative Budget Request '!Q102,0)</f>
        <v>0</v>
      </c>
      <c r="R103" s="228">
        <f>IF('Cumulative Budget Request '!L102='Member E'!$L$1,'Cumulative Budget Request '!R102,0)</f>
        <v>0</v>
      </c>
      <c r="S103" s="76">
        <f>IF('Cumulative Budget Request '!L102='Member E'!$L$1,'Cumulative Budget Request '!S102,0)</f>
        <v>0</v>
      </c>
      <c r="T103" s="227">
        <f>IF('Cumulative Budget Request '!L102='Member E'!$L$1,'Cumulative Budget Request '!T102,0)</f>
        <v>0</v>
      </c>
      <c r="U103" s="369"/>
      <c r="V103" s="369"/>
      <c r="W103" s="369"/>
      <c r="X103" s="369"/>
      <c r="Y103" s="369"/>
    </row>
    <row r="104" spans="1:25">
      <c r="A104" s="825"/>
      <c r="B104" s="93"/>
      <c r="C104" s="100"/>
      <c r="D104" s="74" t="s">
        <v>30</v>
      </c>
      <c r="E104" s="57">
        <f>IFERROR(IF((ROUND(E103*$Q$2,0) + ROUND($Q$3*E101,0))/E103 &gt; 35%, ROUND(E103*$Q$7,0), ROUND(E103*$Q$2,0)),0)</f>
        <v>0</v>
      </c>
      <c r="F104" s="57">
        <f t="shared" ref="F104:I104" si="37">IFERROR(IF((ROUND(F103*$Q$2,0) + ROUND($Q$3*F101,0))/F103 &gt; 35%, ROUND(F103*$Q$7,0), ROUND(F103*$Q$2,0)),0)</f>
        <v>0</v>
      </c>
      <c r="G104" s="57">
        <f t="shared" si="37"/>
        <v>0</v>
      </c>
      <c r="H104" s="57">
        <f t="shared" si="37"/>
        <v>0</v>
      </c>
      <c r="I104" s="57">
        <f t="shared" si="37"/>
        <v>0</v>
      </c>
      <c r="J104" s="172">
        <f>SUM(E104:I104)</f>
        <v>0</v>
      </c>
      <c r="M104" s="231"/>
      <c r="N104" s="63"/>
      <c r="O104" s="63"/>
      <c r="P104" s="63"/>
      <c r="Q104" s="227">
        <f>IF('Cumulative Budget Request '!L103='Member E'!$L$1,'Cumulative Budget Request '!Q103,0)</f>
        <v>0</v>
      </c>
      <c r="R104" s="228">
        <f>IF('Cumulative Budget Request '!L103='Member E'!$L$1,'Cumulative Budget Request '!R103,0)</f>
        <v>0</v>
      </c>
      <c r="S104" s="76">
        <f>IF('Cumulative Budget Request '!L103='Member E'!$L$1,'Cumulative Budget Request '!S103,0)</f>
        <v>0</v>
      </c>
      <c r="T104" s="227">
        <f>IF('Cumulative Budget Request '!L103='Member E'!$L$1,'Cumulative Budget Request '!T103,0)</f>
        <v>0</v>
      </c>
      <c r="U104" s="369"/>
      <c r="V104" s="369"/>
      <c r="W104" s="369"/>
      <c r="X104" s="369"/>
      <c r="Y104" s="369"/>
    </row>
    <row r="105" spans="1:25" ht="15">
      <c r="A105" s="825"/>
      <c r="B105" s="93"/>
      <c r="C105" s="100"/>
      <c r="D105" s="74" t="s">
        <v>29</v>
      </c>
      <c r="E105" s="184">
        <f>IFERROR(IF((ROUND(E103*$Q$2,0) + ROUND($Q$3*E101,0))/E103 &gt; 35%, 0, ROUND(E101*$Q$3,0)),0)</f>
        <v>0</v>
      </c>
      <c r="F105" s="184">
        <f t="shared" ref="F105:I105" si="38">IFERROR(IF((ROUND(F103*$Q$2,0) + ROUND($Q$3*F101,0))/F103 &gt; 35%, 0, ROUND(F101*$Q$3,0)),0)</f>
        <v>0</v>
      </c>
      <c r="G105" s="184">
        <f t="shared" si="38"/>
        <v>0</v>
      </c>
      <c r="H105" s="184">
        <f t="shared" si="38"/>
        <v>0</v>
      </c>
      <c r="I105" s="184">
        <f t="shared" si="38"/>
        <v>0</v>
      </c>
      <c r="J105" s="181">
        <f>SUM(E105:I105)</f>
        <v>0</v>
      </c>
      <c r="M105" s="231"/>
      <c r="N105" s="63"/>
      <c r="O105" s="63"/>
      <c r="P105" s="63"/>
      <c r="Q105" s="227">
        <f>IF('Cumulative Budget Request '!L104='Member E'!$L$1,'Cumulative Budget Request '!Q104,0)</f>
        <v>0</v>
      </c>
      <c r="R105" s="228">
        <f>IF('Cumulative Budget Request '!L104='Member E'!$L$1,'Cumulative Budget Request '!R104,0)</f>
        <v>0</v>
      </c>
      <c r="S105" s="76">
        <f>IF('Cumulative Budget Request '!L104='Member E'!$L$1,'Cumulative Budget Request '!S104,0)</f>
        <v>0</v>
      </c>
      <c r="T105" s="227">
        <f>IF('Cumulative Budget Request '!L104='Member E'!$L$1,'Cumulative Budget Request '!T104,0)</f>
        <v>0</v>
      </c>
      <c r="U105" s="369"/>
      <c r="V105" s="369"/>
      <c r="W105" s="369"/>
      <c r="X105" s="369"/>
      <c r="Y105" s="369"/>
    </row>
    <row r="106" spans="1:25">
      <c r="A106" s="825"/>
      <c r="B106" s="93"/>
      <c r="C106" s="100"/>
      <c r="D106" s="77" t="s">
        <v>171</v>
      </c>
      <c r="E106" s="185">
        <f>SUM(E104:E105)</f>
        <v>0</v>
      </c>
      <c r="F106" s="185">
        <f t="shared" ref="F106:I106" si="39">SUM(F104:F105)</f>
        <v>0</v>
      </c>
      <c r="G106" s="185">
        <f t="shared" si="39"/>
        <v>0</v>
      </c>
      <c r="H106" s="185">
        <f t="shared" si="39"/>
        <v>0</v>
      </c>
      <c r="I106" s="185">
        <f t="shared" si="39"/>
        <v>0</v>
      </c>
      <c r="J106" s="186">
        <f>SUM(J104:J105)</f>
        <v>0</v>
      </c>
      <c r="M106" s="231"/>
      <c r="N106" s="63"/>
      <c r="O106" s="63"/>
      <c r="P106" s="63"/>
      <c r="Q106" s="74"/>
      <c r="R106" s="232"/>
      <c r="S106" s="76"/>
      <c r="T106" s="74"/>
      <c r="U106" s="371"/>
      <c r="V106" s="372"/>
      <c r="W106" s="370"/>
      <c r="X106" s="370"/>
      <c r="Y106" s="370"/>
    </row>
    <row r="107" spans="1:25">
      <c r="A107" s="825"/>
      <c r="B107" s="93"/>
      <c r="C107" s="100"/>
      <c r="D107" s="74"/>
      <c r="E107" s="17"/>
      <c r="F107" s="17"/>
      <c r="G107" s="17"/>
      <c r="H107" s="17"/>
      <c r="I107" s="17"/>
      <c r="J107" s="26"/>
      <c r="M107" s="231"/>
      <c r="N107" s="63"/>
      <c r="O107" s="63"/>
      <c r="P107" s="63"/>
      <c r="Q107" s="34"/>
      <c r="R107" s="63"/>
      <c r="S107" s="34"/>
      <c r="T107" s="229"/>
      <c r="U107" s="373"/>
      <c r="V107" s="373"/>
      <c r="W107" s="373"/>
      <c r="X107" s="373"/>
      <c r="Y107" s="373"/>
    </row>
    <row r="108" spans="1:25">
      <c r="A108" s="841">
        <f>IF('Cumulative Budget Request '!L107='Member E'!$L$1,'Cumulative Budget Request '!A107,0)</f>
        <v>0</v>
      </c>
      <c r="B108" s="15"/>
      <c r="D108" s="34" t="s">
        <v>121</v>
      </c>
      <c r="E108" s="100">
        <f>ROUND($R108*$S108*T108,6)</f>
        <v>0</v>
      </c>
      <c r="F108" s="100">
        <f>ROUND($R109*$S109*T109,6)</f>
        <v>0</v>
      </c>
      <c r="G108" s="100">
        <f>ROUND($R110*$S110*T110,6)</f>
        <v>0</v>
      </c>
      <c r="H108" s="100">
        <f>ROUND($R111*$S111*T111,6)</f>
        <v>0</v>
      </c>
      <c r="I108" s="100">
        <f>ROUND($R112*$S112*T112,6)</f>
        <v>0</v>
      </c>
      <c r="J108" s="46"/>
      <c r="M108" s="150">
        <f>IF('Cumulative Budget Request '!L107='Member E'!$L$1,'Cumulative Budget Request '!M107,0)</f>
        <v>0</v>
      </c>
      <c r="N108" s="230">
        <f>ROUND(M108/12,2)</f>
        <v>0</v>
      </c>
      <c r="O108" s="230">
        <f>IF('Cumulative Budget Request '!L107='Member E'!$L$1,'Cumulative Budget Request '!O107,0)</f>
        <v>0</v>
      </c>
      <c r="P108" s="224">
        <f>IF('Cumulative Budget Request '!L107='Member E'!$L$1,'Cumulative Budget Request '!P107,0)</f>
        <v>0</v>
      </c>
      <c r="Q108" s="227">
        <f>IF('Cumulative Budget Request '!L107='Member E'!$L$1,'Cumulative Budget Request '!Q107,0)</f>
        <v>0</v>
      </c>
      <c r="R108" s="228">
        <f>IF('Cumulative Budget Request '!L107='Member E'!$L$1,'Cumulative Budget Request '!R107,0)</f>
        <v>0</v>
      </c>
      <c r="S108" s="76">
        <f>IF('Cumulative Budget Request '!L107='Member E'!$L$1,'Cumulative Budget Request '!S107,0)</f>
        <v>0</v>
      </c>
      <c r="T108" s="227">
        <f>IF('Cumulative Budget Request '!L107='Member E'!$L$1,'Cumulative Budget Request '!T107,0)</f>
        <v>0</v>
      </c>
      <c r="U108" s="369">
        <f>IFERROR((E111+E112)/E110,0)</f>
        <v>0</v>
      </c>
      <c r="V108" s="369">
        <f t="shared" ref="V108:Y108" si="40">IFERROR((F111+F112)/F110,0)</f>
        <v>0</v>
      </c>
      <c r="W108" s="369">
        <f t="shared" si="40"/>
        <v>0</v>
      </c>
      <c r="X108" s="369">
        <f t="shared" si="40"/>
        <v>0</v>
      </c>
      <c r="Y108" s="369">
        <f t="shared" si="40"/>
        <v>0</v>
      </c>
    </row>
    <row r="109" spans="1:25">
      <c r="A109" s="842"/>
      <c r="B109" s="102"/>
      <c r="D109" s="34" t="s">
        <v>172</v>
      </c>
      <c r="E109" s="22">
        <f>T108</f>
        <v>0</v>
      </c>
      <c r="F109" s="22">
        <f>T109</f>
        <v>0</v>
      </c>
      <c r="G109" s="22">
        <f>T110</f>
        <v>0</v>
      </c>
      <c r="H109" s="22">
        <f>T111</f>
        <v>0</v>
      </c>
      <c r="I109" s="22">
        <f>T112</f>
        <v>0</v>
      </c>
      <c r="J109" s="46"/>
      <c r="M109" s="231"/>
      <c r="N109" s="230"/>
      <c r="O109" s="230"/>
      <c r="P109" s="230"/>
      <c r="Q109" s="227">
        <f>IF('Cumulative Budget Request '!L108='Member E'!$L$1,'Cumulative Budget Request '!Q108,0)</f>
        <v>0</v>
      </c>
      <c r="R109" s="228">
        <f>IF('Cumulative Budget Request '!L108='Member E'!$L$1,'Cumulative Budget Request '!R108,0)</f>
        <v>0</v>
      </c>
      <c r="S109" s="76">
        <f>IF('Cumulative Budget Request '!L108='Member E'!$L$1,'Cumulative Budget Request '!S108,0)</f>
        <v>0</v>
      </c>
      <c r="T109" s="227">
        <f>IF('Cumulative Budget Request '!L108='Member E'!$L$1,'Cumulative Budget Request '!T108,0)</f>
        <v>0</v>
      </c>
      <c r="U109" s="369"/>
      <c r="V109" s="369"/>
      <c r="W109" s="369"/>
      <c r="X109" s="369"/>
      <c r="Y109" s="369"/>
    </row>
    <row r="110" spans="1:25">
      <c r="A110" s="10"/>
      <c r="B110" s="93"/>
      <c r="C110" s="100"/>
      <c r="D110" s="74" t="s">
        <v>15</v>
      </c>
      <c r="E110" s="57">
        <f>ROUND((N108+O108)*E108*Q108,0)</f>
        <v>0</v>
      </c>
      <c r="F110" s="57">
        <f>ROUND((N108+O108)*F108*Q108*Q109,0)</f>
        <v>0</v>
      </c>
      <c r="G110" s="57">
        <f>ROUND((N108+O108)*G108*Q108*Q109*Q110,0)</f>
        <v>0</v>
      </c>
      <c r="H110" s="57">
        <f>ROUND((N108+O108)*H108*Q108*Q109*Q110*Q111,0)</f>
        <v>0</v>
      </c>
      <c r="I110" s="57">
        <f>ROUND((N108+O108)*I108*Q108*Q109*Q110*Q111*Q112,0)</f>
        <v>0</v>
      </c>
      <c r="J110" s="172">
        <f>SUM(E110:I110)</f>
        <v>0</v>
      </c>
      <c r="M110" s="231"/>
      <c r="N110" s="63"/>
      <c r="O110" s="63"/>
      <c r="P110" s="63"/>
      <c r="Q110" s="227">
        <f>IF('Cumulative Budget Request '!L109='Member E'!$L$1,'Cumulative Budget Request '!Q109,0)</f>
        <v>0</v>
      </c>
      <c r="R110" s="228">
        <f>IF('Cumulative Budget Request '!L109='Member E'!$L$1,'Cumulative Budget Request '!R109,0)</f>
        <v>0</v>
      </c>
      <c r="S110" s="76">
        <f>IF('Cumulative Budget Request '!L109='Member E'!$L$1,'Cumulative Budget Request '!S109,0)</f>
        <v>0</v>
      </c>
      <c r="T110" s="227">
        <f>IF('Cumulative Budget Request '!L109='Member E'!$L$1,'Cumulative Budget Request '!T109,0)</f>
        <v>0</v>
      </c>
      <c r="U110" s="370"/>
      <c r="V110" s="370"/>
      <c r="W110" s="370"/>
      <c r="X110" s="370"/>
      <c r="Y110" s="370"/>
    </row>
    <row r="111" spans="1:25">
      <c r="A111" s="10"/>
      <c r="B111" s="93"/>
      <c r="C111" s="100"/>
      <c r="D111" s="74" t="s">
        <v>30</v>
      </c>
      <c r="E111" s="57">
        <f>IFERROR(IF((ROUND(E110*$Q$2,0) + ROUND($Q$3*E108,0))/E110 &gt; 35%, ROUND(E110*$Q$7,0), ROUND(E110*$Q$2,0)),0)</f>
        <v>0</v>
      </c>
      <c r="F111" s="57">
        <f t="shared" ref="F111:I111" si="41">IFERROR(IF((ROUND(F110*$Q$2,0) + ROUND($Q$3*F108,0))/F110 &gt; 35%, ROUND(F110*$Q$7,0), ROUND(F110*$Q$2,0)),0)</f>
        <v>0</v>
      </c>
      <c r="G111" s="57">
        <f t="shared" si="41"/>
        <v>0</v>
      </c>
      <c r="H111" s="57">
        <f t="shared" si="41"/>
        <v>0</v>
      </c>
      <c r="I111" s="57">
        <f t="shared" si="41"/>
        <v>0</v>
      </c>
      <c r="J111" s="172">
        <f>SUM(E111:I111)</f>
        <v>0</v>
      </c>
      <c r="M111" s="231"/>
      <c r="N111" s="63"/>
      <c r="O111" s="63"/>
      <c r="P111" s="63"/>
      <c r="Q111" s="227">
        <f>IF('Cumulative Budget Request '!L110='Member E'!$L$1,'Cumulative Budget Request '!Q110,0)</f>
        <v>0</v>
      </c>
      <c r="R111" s="228">
        <f>IF('Cumulative Budget Request '!L110='Member E'!$L$1,'Cumulative Budget Request '!R110,0)</f>
        <v>0</v>
      </c>
      <c r="S111" s="76">
        <f>IF('Cumulative Budget Request '!L110='Member E'!$L$1,'Cumulative Budget Request '!S110,0)</f>
        <v>0</v>
      </c>
      <c r="T111" s="227">
        <f>IF('Cumulative Budget Request '!L110='Member E'!$L$1,'Cumulative Budget Request '!T110,0)</f>
        <v>0</v>
      </c>
      <c r="U111" s="370"/>
      <c r="V111" s="370"/>
      <c r="W111" s="370"/>
      <c r="X111" s="370"/>
      <c r="Y111" s="370"/>
    </row>
    <row r="112" spans="1:25" ht="15">
      <c r="A112" s="10"/>
      <c r="B112" s="93"/>
      <c r="C112" s="100"/>
      <c r="D112" s="74" t="s">
        <v>29</v>
      </c>
      <c r="E112" s="184">
        <f>IFERROR(IF((ROUND(E110*$Q$2,0) + ROUND($Q$3*E108,0))/E110 &gt; 35%, 0, ROUND(E108*$Q$3,0)),0)</f>
        <v>0</v>
      </c>
      <c r="F112" s="184">
        <f t="shared" ref="F112:I112" si="42">IFERROR(IF((ROUND(F110*$Q$2,0) + ROUND($Q$3*F108,0))/F110 &gt; 35%, 0, ROUND(F108*$Q$3,0)),0)</f>
        <v>0</v>
      </c>
      <c r="G112" s="184">
        <f t="shared" si="42"/>
        <v>0</v>
      </c>
      <c r="H112" s="184">
        <f t="shared" si="42"/>
        <v>0</v>
      </c>
      <c r="I112" s="184">
        <f t="shared" si="42"/>
        <v>0</v>
      </c>
      <c r="J112" s="181">
        <f>SUM(E112:I112)</f>
        <v>0</v>
      </c>
      <c r="M112" s="231"/>
      <c r="N112" s="63"/>
      <c r="O112" s="63"/>
      <c r="P112" s="63"/>
      <c r="Q112" s="227">
        <f>IF('Cumulative Budget Request '!L111='Member E'!$L$1,'Cumulative Budget Request '!Q111,0)</f>
        <v>0</v>
      </c>
      <c r="R112" s="228">
        <f>IF('Cumulative Budget Request '!L111='Member E'!$L$1,'Cumulative Budget Request '!R111,0)</f>
        <v>0</v>
      </c>
      <c r="S112" s="76">
        <f>IF('Cumulative Budget Request '!L111='Member E'!$L$1,'Cumulative Budget Request '!S111,0)</f>
        <v>0</v>
      </c>
      <c r="T112" s="227">
        <f>IF('Cumulative Budget Request '!L111='Member E'!$L$1,'Cumulative Budget Request '!T111,0)</f>
        <v>0</v>
      </c>
      <c r="U112" s="369"/>
      <c r="V112" s="369"/>
      <c r="W112" s="369"/>
      <c r="X112" s="369"/>
      <c r="Y112" s="369"/>
    </row>
    <row r="113" spans="1:41">
      <c r="A113" s="10"/>
      <c r="B113" s="93"/>
      <c r="C113" s="100"/>
      <c r="D113" s="77" t="s">
        <v>171</v>
      </c>
      <c r="E113" s="185">
        <f>SUM(E111:E112)</f>
        <v>0</v>
      </c>
      <c r="F113" s="185">
        <f t="shared" ref="F113:I113" si="43">SUM(F111:F112)</f>
        <v>0</v>
      </c>
      <c r="G113" s="185">
        <f t="shared" si="43"/>
        <v>0</v>
      </c>
      <c r="H113" s="185">
        <f t="shared" si="43"/>
        <v>0</v>
      </c>
      <c r="I113" s="185">
        <f t="shared" si="43"/>
        <v>0</v>
      </c>
      <c r="J113" s="186">
        <f>SUM(J111:J112)</f>
        <v>0</v>
      </c>
      <c r="M113" s="19"/>
      <c r="N113" s="33"/>
      <c r="O113" s="33"/>
      <c r="P113" s="33"/>
      <c r="Q113" s="114"/>
      <c r="R113" s="115"/>
      <c r="S113" s="76"/>
      <c r="T113" s="114"/>
      <c r="U113" s="369"/>
      <c r="V113" s="369"/>
      <c r="W113" s="369"/>
      <c r="X113" s="369"/>
      <c r="Y113" s="369"/>
    </row>
    <row r="114" spans="1:41">
      <c r="A114" s="10"/>
      <c r="B114" s="93"/>
      <c r="C114" s="100"/>
      <c r="D114" s="74"/>
      <c r="E114" s="17"/>
      <c r="F114" s="17"/>
      <c r="G114" s="17"/>
      <c r="H114" s="17"/>
      <c r="I114" s="17"/>
      <c r="J114" s="26"/>
      <c r="M114" s="19"/>
      <c r="N114" s="33"/>
      <c r="O114" s="33"/>
      <c r="P114" s="33"/>
      <c r="Q114" s="114"/>
      <c r="R114" s="115"/>
      <c r="S114" s="76"/>
      <c r="T114" s="26"/>
      <c r="U114" s="369"/>
      <c r="V114" s="369"/>
      <c r="W114" s="369"/>
      <c r="X114" s="369"/>
      <c r="Y114" s="369"/>
    </row>
    <row r="115" spans="1:41">
      <c r="A115" s="10"/>
      <c r="C115" s="75"/>
      <c r="D115" s="75" t="s">
        <v>104</v>
      </c>
      <c r="E115" s="187">
        <f>SUMIF($D$93:$D$114,"Salary",E93:E114)</f>
        <v>0</v>
      </c>
      <c r="F115" s="187">
        <f t="shared" ref="F115:I115" si="44">SUMIF($D$93:$D$114,"Salary",F93:F114)</f>
        <v>0</v>
      </c>
      <c r="G115" s="187">
        <f t="shared" si="44"/>
        <v>0</v>
      </c>
      <c r="H115" s="187">
        <f t="shared" si="44"/>
        <v>0</v>
      </c>
      <c r="I115" s="187">
        <f t="shared" si="44"/>
        <v>0</v>
      </c>
      <c r="J115" s="188">
        <f>SUM(E115:I115)</f>
        <v>0</v>
      </c>
      <c r="M115" s="19"/>
      <c r="N115" s="94"/>
      <c r="O115" s="94"/>
      <c r="P115" s="94"/>
      <c r="Q115" s="47"/>
      <c r="R115" s="47"/>
      <c r="S115" s="47"/>
      <c r="T115" s="26"/>
      <c r="U115" s="369"/>
      <c r="V115" s="369"/>
      <c r="W115" s="369"/>
      <c r="X115" s="369"/>
      <c r="Y115" s="369"/>
      <c r="Z115" s="802"/>
      <c r="AA115" s="802"/>
      <c r="AB115" s="802"/>
      <c r="AC115" s="802"/>
      <c r="AD115" s="802"/>
      <c r="AE115" s="802"/>
      <c r="AF115" s="802"/>
      <c r="AG115" s="802"/>
      <c r="AH115" s="802"/>
      <c r="AI115" s="802"/>
      <c r="AJ115" s="802"/>
      <c r="AK115" s="802"/>
      <c r="AL115" s="802"/>
      <c r="AM115" s="802"/>
      <c r="AN115" s="802"/>
      <c r="AO115" s="802"/>
    </row>
    <row r="116" spans="1:41">
      <c r="A116" s="10"/>
      <c r="C116" s="75"/>
      <c r="D116" s="75" t="s">
        <v>105</v>
      </c>
      <c r="E116" s="189">
        <f>SUMIF($D$93:$D$114,"*Total Fringe",E93:E114)</f>
        <v>0</v>
      </c>
      <c r="F116" s="189">
        <f t="shared" ref="F116:I116" si="45">SUMIF($D$93:$D$114,"*Total Fringe",F93:F114)</f>
        <v>0</v>
      </c>
      <c r="G116" s="189">
        <f t="shared" si="45"/>
        <v>0</v>
      </c>
      <c r="H116" s="189">
        <f t="shared" si="45"/>
        <v>0</v>
      </c>
      <c r="I116" s="189">
        <f t="shared" si="45"/>
        <v>0</v>
      </c>
      <c r="J116" s="190">
        <f>SUM(E116:I116)</f>
        <v>0</v>
      </c>
      <c r="M116" s="58"/>
      <c r="N116" s="71"/>
      <c r="O116" s="71"/>
      <c r="P116" s="71"/>
      <c r="Q116" s="71"/>
      <c r="R116" s="71"/>
      <c r="S116" s="71"/>
      <c r="T116" s="71"/>
      <c r="U116" s="470"/>
      <c r="V116" s="470"/>
      <c r="W116" s="470"/>
      <c r="X116" s="470"/>
      <c r="Y116" s="814"/>
      <c r="Z116" s="816"/>
      <c r="AA116" s="816"/>
      <c r="AB116" s="816"/>
      <c r="AC116" s="816"/>
      <c r="AD116" s="816"/>
      <c r="AE116" s="816"/>
      <c r="AF116" s="816"/>
      <c r="AG116" s="802"/>
      <c r="AH116" s="849"/>
      <c r="AI116" s="849"/>
      <c r="AJ116" s="849"/>
      <c r="AK116" s="849"/>
      <c r="AL116" s="849"/>
      <c r="AM116" s="849"/>
      <c r="AN116" s="849"/>
      <c r="AO116" s="849"/>
    </row>
    <row r="117" spans="1:41">
      <c r="A117" s="10"/>
      <c r="C117" s="75"/>
      <c r="D117" s="75" t="s">
        <v>348</v>
      </c>
      <c r="E117" s="529">
        <f>SUMIF($D$94:$D$113,"*Person Months",E94:E113)</f>
        <v>0</v>
      </c>
      <c r="F117" s="529">
        <f t="shared" ref="F117:I117" si="46">SUMIF($D$94:$D$113,"*Person Months",F94:F113)</f>
        <v>0</v>
      </c>
      <c r="G117" s="529">
        <f t="shared" si="46"/>
        <v>0</v>
      </c>
      <c r="H117" s="529">
        <f t="shared" si="46"/>
        <v>0</v>
      </c>
      <c r="I117" s="529">
        <f t="shared" si="46"/>
        <v>0</v>
      </c>
      <c r="J117" s="190"/>
      <c r="M117" s="58"/>
      <c r="N117" s="71"/>
      <c r="O117" s="71"/>
      <c r="P117" s="71"/>
      <c r="Q117" s="71"/>
      <c r="R117" s="71"/>
      <c r="S117" s="71"/>
      <c r="T117" s="71"/>
      <c r="U117" s="470"/>
      <c r="V117" s="470"/>
      <c r="W117" s="470"/>
      <c r="X117" s="470"/>
      <c r="Y117" s="814"/>
      <c r="Z117" s="816"/>
      <c r="AA117" s="816"/>
      <c r="AB117" s="816"/>
      <c r="AC117" s="816"/>
      <c r="AD117" s="816"/>
      <c r="AE117" s="816"/>
      <c r="AF117" s="816"/>
      <c r="AG117" s="802"/>
      <c r="AH117" s="804"/>
      <c r="AI117" s="804"/>
      <c r="AJ117" s="804"/>
      <c r="AK117" s="804"/>
      <c r="AL117" s="804"/>
      <c r="AM117" s="804"/>
      <c r="AN117" s="804"/>
      <c r="AO117" s="804"/>
    </row>
    <row r="118" spans="1:41">
      <c r="A118" s="10"/>
      <c r="C118" s="75"/>
      <c r="D118" s="75" t="s">
        <v>349</v>
      </c>
      <c r="E118" s="72">
        <f>SUMIF($D$94:$D$113,"*# of Persons",E94:E113)</f>
        <v>0</v>
      </c>
      <c r="F118" s="72">
        <f t="shared" ref="F118:I118" si="47">SUMIF($D$94:$D$113,"*# of Persons",F94:F113)</f>
        <v>0</v>
      </c>
      <c r="G118" s="72">
        <f t="shared" si="47"/>
        <v>0</v>
      </c>
      <c r="H118" s="72">
        <f t="shared" si="47"/>
        <v>0</v>
      </c>
      <c r="I118" s="72">
        <f t="shared" si="47"/>
        <v>0</v>
      </c>
      <c r="J118" s="190"/>
      <c r="M118" s="58"/>
      <c r="N118" s="71"/>
      <c r="O118" s="71"/>
      <c r="P118" s="71"/>
      <c r="Q118" s="71"/>
      <c r="R118" s="71"/>
      <c r="S118" s="71"/>
      <c r="T118" s="71"/>
      <c r="U118" s="470"/>
      <c r="V118" s="470"/>
      <c r="W118" s="470"/>
      <c r="X118" s="470"/>
      <c r="Y118" s="814"/>
      <c r="Z118" s="816"/>
      <c r="AA118" s="816"/>
      <c r="AB118" s="816"/>
      <c r="AC118" s="816"/>
      <c r="AD118" s="816"/>
      <c r="AE118" s="816"/>
      <c r="AF118" s="816"/>
      <c r="AG118" s="802"/>
      <c r="AH118" s="804"/>
      <c r="AI118" s="804"/>
      <c r="AJ118" s="804"/>
      <c r="AK118" s="804"/>
      <c r="AL118" s="804"/>
      <c r="AM118" s="804"/>
      <c r="AN118" s="804"/>
      <c r="AO118" s="804"/>
    </row>
    <row r="119" spans="1:41">
      <c r="A119" s="717" t="s">
        <v>494</v>
      </c>
      <c r="B119" s="717"/>
      <c r="C119" s="717"/>
      <c r="D119" s="717"/>
      <c r="E119" s="717"/>
      <c r="F119" s="717"/>
      <c r="G119" s="717"/>
      <c r="H119" s="717"/>
      <c r="I119" s="717"/>
      <c r="J119" s="717"/>
      <c r="M119" s="58" t="s">
        <v>118</v>
      </c>
      <c r="N119" s="71" t="s">
        <v>80</v>
      </c>
      <c r="O119" s="71" t="s">
        <v>108</v>
      </c>
      <c r="P119" s="71" t="s">
        <v>18</v>
      </c>
      <c r="Q119" s="71"/>
      <c r="R119" s="71" t="s">
        <v>169</v>
      </c>
      <c r="S119" s="71"/>
      <c r="T119" s="71"/>
      <c r="U119" s="470" t="s">
        <v>116</v>
      </c>
      <c r="V119" s="470"/>
      <c r="W119" s="470"/>
      <c r="X119" s="470"/>
      <c r="Y119" s="814"/>
      <c r="Z119" s="816"/>
      <c r="AA119" s="816"/>
      <c r="AB119" s="816"/>
      <c r="AC119" s="816"/>
      <c r="AD119" s="816"/>
      <c r="AE119" s="816"/>
      <c r="AF119" s="816"/>
      <c r="AG119" s="802"/>
      <c r="AH119" s="804"/>
      <c r="AI119" s="804"/>
      <c r="AJ119" s="804"/>
      <c r="AK119" s="804"/>
      <c r="AL119" s="804"/>
      <c r="AM119" s="804"/>
      <c r="AN119" s="804"/>
      <c r="AO119" s="804"/>
    </row>
    <row r="120" spans="1:41">
      <c r="A120" s="58" t="s">
        <v>61</v>
      </c>
      <c r="B120" s="816" t="s">
        <v>395</v>
      </c>
      <c r="C120" s="846" t="s">
        <v>396</v>
      </c>
      <c r="D120" s="169"/>
      <c r="E120" s="18" t="str">
        <f>E11</f>
        <v>Year 1</v>
      </c>
      <c r="F120" s="18" t="str">
        <f>F11</f>
        <v>Year 2</v>
      </c>
      <c r="G120" s="18" t="str">
        <f>G11</f>
        <v>Year 3</v>
      </c>
      <c r="H120" s="18" t="str">
        <f>H11</f>
        <v>Year 4</v>
      </c>
      <c r="I120" s="18" t="str">
        <f>I11</f>
        <v>Year 5</v>
      </c>
      <c r="J120" s="46" t="s">
        <v>1</v>
      </c>
      <c r="M120" s="92" t="s">
        <v>117</v>
      </c>
      <c r="N120" s="46" t="s">
        <v>15</v>
      </c>
      <c r="O120" s="46" t="s">
        <v>109</v>
      </c>
      <c r="P120" s="46" t="s">
        <v>111</v>
      </c>
      <c r="Q120" s="46" t="s">
        <v>101</v>
      </c>
      <c r="R120" s="46" t="s">
        <v>170</v>
      </c>
      <c r="S120" s="46"/>
      <c r="T120" s="46"/>
      <c r="U120" s="367" t="s">
        <v>31</v>
      </c>
      <c r="V120" s="368" t="s">
        <v>32</v>
      </c>
      <c r="W120" s="368" t="s">
        <v>33</v>
      </c>
      <c r="X120" s="368" t="s">
        <v>34</v>
      </c>
      <c r="Y120" s="368" t="s">
        <v>35</v>
      </c>
      <c r="Z120" s="817"/>
      <c r="AA120" s="818"/>
      <c r="AB120" s="818"/>
      <c r="AC120" s="818"/>
      <c r="AD120" s="818"/>
      <c r="AE120" s="818"/>
      <c r="AF120" s="816"/>
      <c r="AG120" s="802"/>
      <c r="AH120" s="804"/>
      <c r="AI120" s="804"/>
      <c r="AJ120" s="804"/>
      <c r="AK120" s="804"/>
      <c r="AL120" s="804"/>
      <c r="AM120" s="804"/>
      <c r="AN120" s="804"/>
      <c r="AO120" s="804"/>
    </row>
    <row r="121" spans="1:41">
      <c r="A121" s="841">
        <f>IF('Cumulative Budget Request '!L120='Member E'!$L$1,'Cumulative Budget Request '!A120,0)</f>
        <v>0</v>
      </c>
      <c r="B121" s="847">
        <f>IF('Cumulative Budget Request '!L120='Member E'!$L$1,'Cumulative Budget Request '!B120,0)</f>
        <v>0</v>
      </c>
      <c r="C121" s="847">
        <f>IF('Cumulative Budget Request '!L120='Member E'!$L$1,'Cumulative Budget Request '!C120,0)</f>
        <v>0</v>
      </c>
      <c r="D121" s="34" t="s">
        <v>121</v>
      </c>
      <c r="E121" s="100">
        <f>ROUND($P121*$Q121*R121,6)</f>
        <v>0</v>
      </c>
      <c r="F121" s="100">
        <f>ROUND($P122*$Q122*R122,6)</f>
        <v>0</v>
      </c>
      <c r="G121" s="100">
        <f>ROUND($P123*$Q123*R123,6)</f>
        <v>0</v>
      </c>
      <c r="H121" s="100">
        <f>ROUND($P124*$Q124*R124,6)</f>
        <v>0</v>
      </c>
      <c r="I121" s="100">
        <f>ROUND($P125*$Q125*R125,6)</f>
        <v>0</v>
      </c>
      <c r="J121" s="26"/>
      <c r="K121" s="17"/>
      <c r="L121" s="17"/>
      <c r="M121" s="150">
        <f>IF('Cumulative Budget Request '!L120='Member E'!$L$1,'Cumulative Budget Request '!M120,0)</f>
        <v>0</v>
      </c>
      <c r="N121" s="230">
        <f>ROUND(M121/12,2)</f>
        <v>0</v>
      </c>
      <c r="O121" s="227">
        <f>IF('Cumulative Budget Request '!L120='Member E'!$L$1,'Cumulative Budget Request '!O120,0)</f>
        <v>0</v>
      </c>
      <c r="P121" s="228">
        <f>IF('Cumulative Budget Request '!L120='Member E'!$L$1,'Cumulative Budget Request '!P120,0)</f>
        <v>0</v>
      </c>
      <c r="Q121" s="76">
        <f>IF('Cumulative Budget Request '!L120='Member E'!$L$1,'Cumulative Budget Request '!Q120,0)</f>
        <v>0</v>
      </c>
      <c r="R121" s="227">
        <f>IF('Cumulative Budget Request '!L120='Member E'!$L$1,'Cumulative Budget Request '!R120,0)</f>
        <v>0</v>
      </c>
      <c r="S121" s="76"/>
      <c r="T121" s="74"/>
      <c r="U121" s="369">
        <f>IFERROR((E124+E125)/E123,0)</f>
        <v>0</v>
      </c>
      <c r="V121" s="369">
        <f t="shared" ref="V121:Y121" si="48">IFERROR((F124+F125)/F123,0)</f>
        <v>0</v>
      </c>
      <c r="W121" s="369">
        <f t="shared" si="48"/>
        <v>0</v>
      </c>
      <c r="X121" s="369">
        <f t="shared" si="48"/>
        <v>0</v>
      </c>
      <c r="Y121" s="369">
        <f t="shared" si="48"/>
        <v>0</v>
      </c>
      <c r="Z121" s="819"/>
      <c r="AA121" s="820"/>
      <c r="AB121" s="820"/>
      <c r="AC121" s="820"/>
      <c r="AD121" s="820"/>
      <c r="AE121" s="820"/>
      <c r="AF121" s="820"/>
      <c r="AG121" s="802"/>
      <c r="AH121" s="802"/>
      <c r="AI121" s="802"/>
      <c r="AJ121" s="802"/>
      <c r="AK121" s="804"/>
      <c r="AL121" s="804"/>
      <c r="AM121" s="804"/>
      <c r="AN121" s="804"/>
      <c r="AO121" s="804"/>
    </row>
    <row r="122" spans="1:41">
      <c r="A122" s="825"/>
      <c r="B122" s="847">
        <f>IF('Cumulative Budget Request '!L121='Member E'!$L$1,'Cumulative Budget Request '!B121,0)</f>
        <v>0</v>
      </c>
      <c r="C122" s="847">
        <f>IF('Cumulative Budget Request '!L121='Member E'!$L$1,'Cumulative Budget Request '!C121,0)</f>
        <v>0</v>
      </c>
      <c r="D122" s="34" t="s">
        <v>172</v>
      </c>
      <c r="E122" s="22">
        <f>R121</f>
        <v>0</v>
      </c>
      <c r="F122" s="22">
        <f>R122</f>
        <v>0</v>
      </c>
      <c r="G122" s="22">
        <f>R123</f>
        <v>0</v>
      </c>
      <c r="H122" s="22">
        <f>T124</f>
        <v>0</v>
      </c>
      <c r="I122" s="22">
        <f>T125</f>
        <v>0</v>
      </c>
      <c r="J122" s="26"/>
      <c r="K122" s="17"/>
      <c r="L122" s="17"/>
      <c r="M122" s="231"/>
      <c r="N122" s="230"/>
      <c r="O122" s="227">
        <f>IF('Cumulative Budget Request '!L121='Member E'!$L$1,'Cumulative Budget Request '!O121,0)</f>
        <v>0</v>
      </c>
      <c r="P122" s="228">
        <f>IF('Cumulative Budget Request '!L121='Member E'!$L$1,'Cumulative Budget Request '!P121,0)</f>
        <v>0</v>
      </c>
      <c r="Q122" s="76">
        <f>IF('Cumulative Budget Request '!L121='Member E'!$L$1,'Cumulative Budget Request '!Q121,0)</f>
        <v>0</v>
      </c>
      <c r="R122" s="227">
        <f>IF('Cumulative Budget Request '!L121='Member E'!$L$1,'Cumulative Budget Request '!R121,0)</f>
        <v>0</v>
      </c>
      <c r="S122" s="76"/>
      <c r="T122" s="74"/>
      <c r="U122" s="369"/>
      <c r="V122" s="369"/>
      <c r="W122" s="369"/>
      <c r="X122" s="369"/>
      <c r="Y122" s="369"/>
      <c r="Z122" s="819"/>
      <c r="AA122" s="820"/>
      <c r="AB122" s="820"/>
      <c r="AC122" s="820"/>
      <c r="AD122" s="820"/>
      <c r="AE122" s="820"/>
      <c r="AF122" s="820"/>
      <c r="AG122" s="802"/>
      <c r="AH122" s="850"/>
      <c r="AI122" s="850"/>
      <c r="AJ122" s="850"/>
      <c r="AK122" s="806"/>
      <c r="AL122" s="806"/>
      <c r="AM122" s="806"/>
      <c r="AN122" s="806"/>
      <c r="AO122" s="806"/>
    </row>
    <row r="123" spans="1:41">
      <c r="A123" s="825"/>
      <c r="B123" s="847">
        <f>IF('Cumulative Budget Request '!L122='Member E'!$L$1,'Cumulative Budget Request '!B122,0)</f>
        <v>0</v>
      </c>
      <c r="C123" s="847">
        <f>IF('Cumulative Budget Request '!L122='Member E'!$L$1,'Cumulative Budget Request '!C122,0)</f>
        <v>0</v>
      </c>
      <c r="D123" s="74" t="s">
        <v>15</v>
      </c>
      <c r="E123" s="57">
        <f>ROUND(N121*E121*O121,0)</f>
        <v>0</v>
      </c>
      <c r="F123" s="57">
        <f>ROUND(N121*F121*O121*O122,0)</f>
        <v>0</v>
      </c>
      <c r="G123" s="57">
        <f>ROUND(N121*G121*O121*O122*O123,0)</f>
        <v>0</v>
      </c>
      <c r="H123" s="57">
        <f>ROUND(N121*H121*O121*O122*O123*O124,0)</f>
        <v>0</v>
      </c>
      <c r="I123" s="57">
        <f>ROUND(N121*I121*O121*O122*O123*O124*O125,0)</f>
        <v>0</v>
      </c>
      <c r="J123" s="172">
        <f>SUM(E123:I123)</f>
        <v>0</v>
      </c>
      <c r="M123" s="231"/>
      <c r="N123" s="63"/>
      <c r="O123" s="227">
        <f>IF('Cumulative Budget Request '!L122='Member E'!$L$1,'Cumulative Budget Request '!O122,0)</f>
        <v>0</v>
      </c>
      <c r="P123" s="228">
        <f>IF('Cumulative Budget Request '!L122='Member E'!$L$1,'Cumulative Budget Request '!P122,0)</f>
        <v>0</v>
      </c>
      <c r="Q123" s="76">
        <f>IF('Cumulative Budget Request '!L122='Member E'!$L$1,'Cumulative Budget Request '!Q122,0)</f>
        <v>0</v>
      </c>
      <c r="R123" s="227">
        <f>IF('Cumulative Budget Request '!L122='Member E'!$L$1,'Cumulative Budget Request '!R122,0)</f>
        <v>0</v>
      </c>
      <c r="S123" s="76"/>
      <c r="T123" s="74"/>
      <c r="U123" s="369"/>
      <c r="V123" s="369"/>
      <c r="W123" s="369"/>
      <c r="X123" s="369"/>
      <c r="Y123" s="369"/>
      <c r="Z123" s="802"/>
      <c r="AA123" s="820"/>
      <c r="AB123" s="820"/>
      <c r="AC123" s="820"/>
      <c r="AD123" s="820"/>
      <c r="AE123" s="820"/>
      <c r="AF123" s="820"/>
      <c r="AG123" s="802"/>
      <c r="AH123" s="807"/>
      <c r="AI123" s="807"/>
      <c r="AJ123" s="807"/>
      <c r="AK123" s="808"/>
      <c r="AL123" s="808"/>
      <c r="AM123" s="808"/>
      <c r="AN123" s="808"/>
      <c r="AO123" s="808"/>
    </row>
    <row r="124" spans="1:41">
      <c r="A124" s="825"/>
      <c r="B124" s="847">
        <f>IF('Cumulative Budget Request '!L123='Member E'!$L$1,'Cumulative Budget Request '!B123,0)</f>
        <v>0</v>
      </c>
      <c r="C124" s="847">
        <f>IF('Cumulative Budget Request '!L123='Member E'!$L$1,'Cumulative Budget Request '!C123,0)</f>
        <v>0</v>
      </c>
      <c r="D124" s="74" t="s">
        <v>30</v>
      </c>
      <c r="E124" s="57">
        <f>ROUND($E$123*$S$156,0)</f>
        <v>0</v>
      </c>
      <c r="F124" s="57">
        <f>ROUND($F$123*$S$156,0)</f>
        <v>0</v>
      </c>
      <c r="G124" s="57">
        <f>ROUND($G$123*$S$156,0)</f>
        <v>0</v>
      </c>
      <c r="H124" s="57">
        <f>ROUND($H$123*$S$156,0)</f>
        <v>0</v>
      </c>
      <c r="I124" s="57">
        <f>ROUND($I$123*$S$156,0)</f>
        <v>0</v>
      </c>
      <c r="J124" s="172">
        <f>SUM(E124:I124)</f>
        <v>0</v>
      </c>
      <c r="M124" s="231"/>
      <c r="N124" s="63"/>
      <c r="O124" s="227">
        <f>IF('Cumulative Budget Request '!L123='Member E'!$L$1,'Cumulative Budget Request '!O123,0)</f>
        <v>0</v>
      </c>
      <c r="P124" s="228">
        <f>IF('Cumulative Budget Request '!L123='Member E'!$L$1,'Cumulative Budget Request '!P123,0)</f>
        <v>0</v>
      </c>
      <c r="Q124" s="76">
        <f>IF('Cumulative Budget Request '!L123='Member E'!$L$1,'Cumulative Budget Request '!Q123,0)</f>
        <v>0</v>
      </c>
      <c r="R124" s="227">
        <f>IF('Cumulative Budget Request '!L123='Member E'!$L$1,'Cumulative Budget Request '!R123,0)</f>
        <v>0</v>
      </c>
      <c r="S124" s="76"/>
      <c r="T124" s="74"/>
      <c r="U124" s="369"/>
      <c r="V124" s="369"/>
      <c r="W124" s="369"/>
      <c r="X124" s="369"/>
      <c r="Y124" s="369"/>
      <c r="Z124" s="802"/>
      <c r="AA124" s="820"/>
      <c r="AB124" s="820"/>
      <c r="AC124" s="820"/>
      <c r="AD124" s="820"/>
      <c r="AE124" s="820"/>
      <c r="AF124" s="820"/>
      <c r="AG124" s="802"/>
      <c r="AH124" s="807"/>
      <c r="AI124" s="807"/>
      <c r="AJ124" s="807"/>
      <c r="AK124" s="808"/>
      <c r="AL124" s="808"/>
      <c r="AM124" s="808"/>
      <c r="AN124" s="808"/>
      <c r="AO124" s="808"/>
    </row>
    <row r="125" spans="1:41" ht="15">
      <c r="A125" s="825"/>
      <c r="B125" s="847">
        <f>IF('Cumulative Budget Request '!L124='Member E'!$L$1,'Cumulative Budget Request '!B124,0)</f>
        <v>0</v>
      </c>
      <c r="C125" s="847">
        <f>IF('Cumulative Budget Request '!L124='Member E'!$L$1,'Cumulative Budget Request '!C124,0)</f>
        <v>0</v>
      </c>
      <c r="D125" s="74" t="s">
        <v>29</v>
      </c>
      <c r="E125" s="184">
        <f>ROUND($S$157*$E$121,0)</f>
        <v>0</v>
      </c>
      <c r="F125" s="184">
        <f>ROUND($S$157*$F$121,0)</f>
        <v>0</v>
      </c>
      <c r="G125" s="184">
        <f>ROUND($S$157*$G$121,0)</f>
        <v>0</v>
      </c>
      <c r="H125" s="184">
        <f>ROUND($S$157*$H$121,0)</f>
        <v>0</v>
      </c>
      <c r="I125" s="184">
        <f>ROUND($S$157*$I$121,0)</f>
        <v>0</v>
      </c>
      <c r="J125" s="181">
        <f>SUM(E125:I125)</f>
        <v>0</v>
      </c>
      <c r="M125" s="231"/>
      <c r="N125" s="63"/>
      <c r="O125" s="227">
        <f>IF('Cumulative Budget Request '!L124='Member E'!$L$1,'Cumulative Budget Request '!O124,0)</f>
        <v>0</v>
      </c>
      <c r="P125" s="228">
        <f>IF('Cumulative Budget Request '!L124='Member E'!$L$1,'Cumulative Budget Request '!P124,0)</f>
        <v>0</v>
      </c>
      <c r="Q125" s="76">
        <f>IF('Cumulative Budget Request '!L124='Member E'!$L$1,'Cumulative Budget Request '!Q124,0)</f>
        <v>0</v>
      </c>
      <c r="R125" s="227">
        <f>IF('Cumulative Budget Request '!L124='Member E'!$L$1,'Cumulative Budget Request '!R124,0)</f>
        <v>0</v>
      </c>
      <c r="S125" s="76"/>
      <c r="T125" s="74"/>
      <c r="U125" s="369"/>
      <c r="V125" s="369"/>
      <c r="W125" s="369"/>
      <c r="X125" s="369"/>
      <c r="Y125" s="369"/>
      <c r="Z125" s="802"/>
      <c r="AA125" s="820"/>
      <c r="AB125" s="820"/>
      <c r="AC125" s="820"/>
      <c r="AD125" s="820"/>
      <c r="AE125" s="820"/>
      <c r="AF125" s="820"/>
      <c r="AG125" s="802"/>
      <c r="AH125" s="802"/>
      <c r="AI125" s="802"/>
      <c r="AJ125" s="802"/>
      <c r="AK125" s="802"/>
      <c r="AL125" s="802"/>
      <c r="AM125" s="802"/>
      <c r="AN125" s="802"/>
      <c r="AO125" s="802"/>
    </row>
    <row r="126" spans="1:41">
      <c r="A126" s="825"/>
      <c r="B126" s="847">
        <f>IF('Cumulative Budget Request '!L125='Member E'!$L$1,'Cumulative Budget Request '!B125,0)</f>
        <v>0</v>
      </c>
      <c r="C126" s="847">
        <f>IF('Cumulative Budget Request '!L125='Member E'!$L$1,'Cumulative Budget Request '!C125,0)</f>
        <v>0</v>
      </c>
      <c r="D126" s="77" t="s">
        <v>171</v>
      </c>
      <c r="E126" s="185">
        <f>SUM(E124:E125)</f>
        <v>0</v>
      </c>
      <c r="F126" s="185">
        <f t="shared" ref="F126:I126" si="49">SUM(F124:F125)</f>
        <v>0</v>
      </c>
      <c r="G126" s="185">
        <f t="shared" si="49"/>
        <v>0</v>
      </c>
      <c r="H126" s="185">
        <f t="shared" si="49"/>
        <v>0</v>
      </c>
      <c r="I126" s="185">
        <f t="shared" si="49"/>
        <v>0</v>
      </c>
      <c r="J126" s="186">
        <f>SUM(J124:J125)</f>
        <v>0</v>
      </c>
      <c r="M126" s="231"/>
      <c r="N126" s="63"/>
      <c r="O126" s="74"/>
      <c r="P126" s="232"/>
      <c r="Q126" s="76"/>
      <c r="R126" s="74"/>
      <c r="S126" s="76"/>
      <c r="T126" s="74"/>
      <c r="U126" s="371"/>
      <c r="V126" s="372"/>
      <c r="W126" s="370"/>
      <c r="X126" s="370"/>
      <c r="Y126" s="370"/>
      <c r="Z126" s="802"/>
      <c r="AA126" s="820"/>
      <c r="AB126" s="820"/>
      <c r="AC126" s="820"/>
      <c r="AD126" s="820"/>
      <c r="AE126" s="820"/>
      <c r="AF126" s="820"/>
      <c r="AG126" s="802"/>
      <c r="AH126" s="809"/>
      <c r="AI126" s="802"/>
      <c r="AJ126" s="802"/>
      <c r="AK126" s="802"/>
      <c r="AL126" s="802"/>
      <c r="AM126" s="802"/>
      <c r="AN126" s="802"/>
      <c r="AO126" s="802"/>
    </row>
    <row r="127" spans="1:41">
      <c r="A127" s="825"/>
      <c r="B127" s="93"/>
      <c r="C127" s="100"/>
      <c r="D127" s="74"/>
      <c r="E127" s="17"/>
      <c r="F127" s="17"/>
      <c r="G127" s="17"/>
      <c r="H127" s="17"/>
      <c r="I127" s="17"/>
      <c r="J127" s="26"/>
      <c r="M127" s="231"/>
      <c r="N127" s="63"/>
      <c r="O127" s="34"/>
      <c r="P127" s="63"/>
      <c r="Q127" s="34"/>
      <c r="R127" s="229"/>
      <c r="S127" s="34"/>
      <c r="T127" s="229"/>
      <c r="U127" s="373"/>
      <c r="V127" s="373"/>
      <c r="W127" s="373"/>
      <c r="X127" s="373"/>
      <c r="Y127" s="373"/>
      <c r="Z127" s="802"/>
      <c r="AA127" s="820"/>
      <c r="AB127" s="820"/>
      <c r="AC127" s="820"/>
      <c r="AD127" s="820"/>
      <c r="AE127" s="820"/>
      <c r="AF127" s="820"/>
      <c r="AG127" s="802"/>
      <c r="AH127" s="809"/>
      <c r="AI127" s="802"/>
      <c r="AJ127" s="802"/>
      <c r="AK127" s="802"/>
      <c r="AL127" s="802"/>
      <c r="AM127" s="802"/>
      <c r="AN127" s="802"/>
      <c r="AO127" s="802"/>
    </row>
    <row r="128" spans="1:41">
      <c r="A128" s="841">
        <f>IF('Cumulative Budget Request '!L127='Member E'!$L$1,'Cumulative Budget Request '!A127,0)</f>
        <v>0</v>
      </c>
      <c r="B128" s="816" t="s">
        <v>395</v>
      </c>
      <c r="C128" s="846" t="s">
        <v>396</v>
      </c>
      <c r="D128" s="34" t="s">
        <v>121</v>
      </c>
      <c r="E128" s="100">
        <f>ROUND($P128*$Q128*R128,6)</f>
        <v>0</v>
      </c>
      <c r="F128" s="100">
        <f>ROUND($P129*$Q129*R129,6)</f>
        <v>0</v>
      </c>
      <c r="G128" s="100">
        <f>ROUND($P130*$Q130*R130,6)</f>
        <v>0</v>
      </c>
      <c r="H128" s="100">
        <f>ROUND($P131*$Q131*R131,6)</f>
        <v>0</v>
      </c>
      <c r="I128" s="100">
        <f>ROUND($P132*$Q132*R132,6)</f>
        <v>0</v>
      </c>
      <c r="J128" s="26"/>
      <c r="M128" s="150">
        <f>IF('Cumulative Budget Request '!L127='Member E'!$L$1,'Cumulative Budget Request '!M127,0)</f>
        <v>0</v>
      </c>
      <c r="N128" s="230">
        <f>ROUND(M128/12,2)</f>
        <v>0</v>
      </c>
      <c r="O128" s="227">
        <f>IF('Cumulative Budget Request '!L127='Member E'!$L$1,'Cumulative Budget Request '!O127,0)</f>
        <v>0</v>
      </c>
      <c r="P128" s="228">
        <f>IF('Cumulative Budget Request '!L127='Member E'!$L$1,'Cumulative Budget Request '!P127,0)</f>
        <v>0</v>
      </c>
      <c r="Q128" s="76">
        <f>IF('Cumulative Budget Request '!L127='Member E'!$L$1,'Cumulative Budget Request '!Q127,0)</f>
        <v>0</v>
      </c>
      <c r="R128" s="227">
        <f>IF('Cumulative Budget Request '!L127='Member E'!$L$1,'Cumulative Budget Request '!R127,0)</f>
        <v>0</v>
      </c>
      <c r="S128" s="76"/>
      <c r="T128" s="74"/>
      <c r="U128" s="369">
        <f>IFERROR((E131+E132)/E130,0)</f>
        <v>0</v>
      </c>
      <c r="V128" s="369">
        <f t="shared" ref="V128:Y128" si="50">IFERROR((F131+F132)/F130,0)</f>
        <v>0</v>
      </c>
      <c r="W128" s="369">
        <f t="shared" si="50"/>
        <v>0</v>
      </c>
      <c r="X128" s="369">
        <f t="shared" si="50"/>
        <v>0</v>
      </c>
      <c r="Y128" s="369">
        <f t="shared" si="50"/>
        <v>0</v>
      </c>
      <c r="Z128" s="819"/>
      <c r="AA128" s="820"/>
      <c r="AB128" s="820"/>
      <c r="AC128" s="820"/>
      <c r="AD128" s="820"/>
      <c r="AE128" s="820"/>
      <c r="AF128" s="820"/>
      <c r="AG128" s="802"/>
      <c r="AH128" s="810"/>
      <c r="AI128" s="811"/>
      <c r="AJ128" s="812"/>
      <c r="AK128" s="812"/>
      <c r="AL128" s="812"/>
      <c r="AM128" s="812"/>
      <c r="AN128" s="812"/>
      <c r="AO128" s="812"/>
    </row>
    <row r="129" spans="1:41">
      <c r="A129" s="842"/>
      <c r="B129" s="847">
        <f>IF('Cumulative Budget Request '!L128='Member E'!$L$1,'Cumulative Budget Request '!B128,0)</f>
        <v>0</v>
      </c>
      <c r="C129" s="847">
        <f>IF('Cumulative Budget Request '!L128='Member E'!$L$1,'Cumulative Budget Request '!C128,0)</f>
        <v>0</v>
      </c>
      <c r="D129" s="34" t="s">
        <v>172</v>
      </c>
      <c r="E129" s="22">
        <f>R128</f>
        <v>0</v>
      </c>
      <c r="F129" s="22">
        <f>R129</f>
        <v>0</v>
      </c>
      <c r="G129" s="22">
        <f>R130</f>
        <v>0</v>
      </c>
      <c r="H129" s="22">
        <f>T131</f>
        <v>0</v>
      </c>
      <c r="I129" s="22">
        <f>T132</f>
        <v>0</v>
      </c>
      <c r="J129" s="26"/>
      <c r="M129" s="231"/>
      <c r="N129" s="230"/>
      <c r="O129" s="227">
        <f>IF('Cumulative Budget Request '!L128='Member E'!$L$1,'Cumulative Budget Request '!O128,0)</f>
        <v>0</v>
      </c>
      <c r="P129" s="228">
        <f>IF('Cumulative Budget Request '!L128='Member E'!$L$1,'Cumulative Budget Request '!P128,0)</f>
        <v>0</v>
      </c>
      <c r="Q129" s="76">
        <f>IF('Cumulative Budget Request '!L128='Member E'!$L$1,'Cumulative Budget Request '!Q128,0)</f>
        <v>0</v>
      </c>
      <c r="R129" s="227">
        <f>IF('Cumulative Budget Request '!L128='Member E'!$L$1,'Cumulative Budget Request '!R128,0)</f>
        <v>0</v>
      </c>
      <c r="S129" s="76"/>
      <c r="T129" s="74"/>
      <c r="U129" s="369"/>
      <c r="V129" s="369"/>
      <c r="W129" s="369"/>
      <c r="X129" s="369"/>
      <c r="Y129" s="369"/>
      <c r="Z129" s="819"/>
      <c r="AA129" s="820"/>
      <c r="AB129" s="820"/>
      <c r="AC129" s="820"/>
      <c r="AD129" s="820"/>
      <c r="AE129" s="820"/>
      <c r="AF129" s="820"/>
      <c r="AG129" s="802"/>
      <c r="AH129" s="848"/>
      <c r="AI129" s="811"/>
      <c r="AJ129" s="812"/>
      <c r="AK129" s="812"/>
      <c r="AL129" s="812"/>
      <c r="AM129" s="812"/>
      <c r="AN129" s="812"/>
      <c r="AO129" s="812"/>
    </row>
    <row r="130" spans="1:41">
      <c r="A130" s="825"/>
      <c r="B130" s="847">
        <f>IF('Cumulative Budget Request '!L129='Member E'!$L$1,'Cumulative Budget Request '!B129,0)</f>
        <v>0</v>
      </c>
      <c r="C130" s="847">
        <f>IF('Cumulative Budget Request '!L129='Member E'!$L$1,'Cumulative Budget Request '!C129,0)</f>
        <v>0</v>
      </c>
      <c r="D130" s="74" t="s">
        <v>15</v>
      </c>
      <c r="E130" s="57">
        <f>ROUND(N128*E128*O128,0)</f>
        <v>0</v>
      </c>
      <c r="F130" s="57">
        <f>ROUND(N128*F128*O128*O129,0)</f>
        <v>0</v>
      </c>
      <c r="G130" s="57">
        <f>ROUND(N128*G128*O128*O129*O130,0)</f>
        <v>0</v>
      </c>
      <c r="H130" s="57">
        <f>ROUND(N128*H128*O128*O129*O130*O131,0)</f>
        <v>0</v>
      </c>
      <c r="I130" s="57">
        <f>ROUND(N128*I128*O128*O129*O130*O131*O132,0)</f>
        <v>0</v>
      </c>
      <c r="J130" s="172">
        <f>SUM(E130:I130)</f>
        <v>0</v>
      </c>
      <c r="M130" s="231"/>
      <c r="N130" s="63"/>
      <c r="O130" s="227">
        <f>IF('Cumulative Budget Request '!L129='Member E'!$L$1,'Cumulative Budget Request '!O129,0)</f>
        <v>0</v>
      </c>
      <c r="P130" s="228">
        <f>IF('Cumulative Budget Request '!L129='Member E'!$L$1,'Cumulative Budget Request '!P129,0)</f>
        <v>0</v>
      </c>
      <c r="Q130" s="76">
        <f>IF('Cumulative Budget Request '!L129='Member E'!$L$1,'Cumulative Budget Request '!Q129,0)</f>
        <v>0</v>
      </c>
      <c r="R130" s="227">
        <f>IF('Cumulative Budget Request '!L129='Member E'!$L$1,'Cumulative Budget Request '!R129,0)</f>
        <v>0</v>
      </c>
      <c r="S130" s="76"/>
      <c r="T130" s="74"/>
      <c r="U130" s="369"/>
      <c r="V130" s="369"/>
      <c r="W130" s="369"/>
      <c r="X130" s="369"/>
      <c r="Y130" s="369"/>
      <c r="Z130" s="802"/>
      <c r="AA130" s="820"/>
      <c r="AB130" s="820"/>
      <c r="AC130" s="820"/>
      <c r="AD130" s="820"/>
      <c r="AE130" s="820"/>
      <c r="AF130" s="820"/>
      <c r="AG130" s="802"/>
      <c r="AH130" s="848"/>
      <c r="AI130" s="811"/>
      <c r="AJ130" s="812"/>
      <c r="AK130" s="812"/>
      <c r="AL130" s="812"/>
      <c r="AM130" s="812"/>
      <c r="AN130" s="812"/>
      <c r="AO130" s="812"/>
    </row>
    <row r="131" spans="1:41">
      <c r="A131" s="825"/>
      <c r="B131" s="847">
        <f>IF('Cumulative Budget Request '!L130='Member E'!$L$1,'Cumulative Budget Request '!B130,0)</f>
        <v>0</v>
      </c>
      <c r="C131" s="847">
        <f>IF('Cumulative Budget Request '!L130='Member E'!$L$1,'Cumulative Budget Request '!C130,0)</f>
        <v>0</v>
      </c>
      <c r="D131" s="74" t="s">
        <v>30</v>
      </c>
      <c r="E131" s="57">
        <f>ROUND(E130*$S$156,0)</f>
        <v>0</v>
      </c>
      <c r="F131" s="57">
        <f>ROUND(F130*$S$156,0)</f>
        <v>0</v>
      </c>
      <c r="G131" s="57">
        <f>ROUND(G130*$S$156,0)</f>
        <v>0</v>
      </c>
      <c r="H131" s="57">
        <f>ROUND(H130*$S$156,0)</f>
        <v>0</v>
      </c>
      <c r="I131" s="57">
        <f>ROUND(I130*$S$156,0)</f>
        <v>0</v>
      </c>
      <c r="J131" s="172">
        <f>SUM(E131:I131)</f>
        <v>0</v>
      </c>
      <c r="M131" s="231"/>
      <c r="N131" s="63"/>
      <c r="O131" s="227">
        <f>IF('Cumulative Budget Request '!L130='Member E'!$L$1,'Cumulative Budget Request '!O130,0)</f>
        <v>0</v>
      </c>
      <c r="P131" s="228">
        <f>IF('Cumulative Budget Request '!L130='Member E'!$L$1,'Cumulative Budget Request '!P130,0)</f>
        <v>0</v>
      </c>
      <c r="Q131" s="76">
        <f>IF('Cumulative Budget Request '!L130='Member E'!$L$1,'Cumulative Budget Request '!Q130,0)</f>
        <v>0</v>
      </c>
      <c r="R131" s="227">
        <f>IF('Cumulative Budget Request '!L130='Member E'!$L$1,'Cumulative Budget Request '!R130,0)</f>
        <v>0</v>
      </c>
      <c r="S131" s="76"/>
      <c r="T131" s="74"/>
      <c r="U131" s="369"/>
      <c r="V131" s="369"/>
      <c r="W131" s="369"/>
      <c r="X131" s="369"/>
      <c r="Y131" s="369"/>
      <c r="Z131" s="802"/>
      <c r="AA131" s="820"/>
      <c r="AB131" s="820"/>
      <c r="AC131" s="820"/>
      <c r="AD131" s="820"/>
      <c r="AE131" s="820"/>
      <c r="AF131" s="820"/>
      <c r="AG131" s="802"/>
      <c r="AH131" s="848"/>
      <c r="AI131" s="811"/>
      <c r="AJ131" s="812"/>
      <c r="AK131" s="812"/>
      <c r="AL131" s="812"/>
      <c r="AM131" s="812"/>
      <c r="AN131" s="812"/>
      <c r="AO131" s="812"/>
    </row>
    <row r="132" spans="1:41" ht="15">
      <c r="A132" s="825"/>
      <c r="B132" s="847">
        <f>IF('Cumulative Budget Request '!L131='Member E'!$L$1,'Cumulative Budget Request '!B131,0)</f>
        <v>0</v>
      </c>
      <c r="C132" s="847">
        <f>IF('Cumulative Budget Request '!L131='Member E'!$L$1,'Cumulative Budget Request '!C131,0)</f>
        <v>0</v>
      </c>
      <c r="D132" s="74" t="s">
        <v>29</v>
      </c>
      <c r="E132" s="184">
        <f>ROUND($S$157*E128,0)</f>
        <v>0</v>
      </c>
      <c r="F132" s="184">
        <f>ROUND($S$157*F128,0)</f>
        <v>0</v>
      </c>
      <c r="G132" s="184">
        <f>ROUND($S$157*G128,0)</f>
        <v>0</v>
      </c>
      <c r="H132" s="184">
        <f>ROUND($S$157*H128,0)</f>
        <v>0</v>
      </c>
      <c r="I132" s="184">
        <f>ROUND($S$157*I128,0)</f>
        <v>0</v>
      </c>
      <c r="J132" s="181">
        <f>SUM(E132:I132)</f>
        <v>0</v>
      </c>
      <c r="M132" s="231"/>
      <c r="N132" s="63"/>
      <c r="O132" s="227">
        <f>IF('Cumulative Budget Request '!L131='Member E'!$L$1,'Cumulative Budget Request '!O131,0)</f>
        <v>0</v>
      </c>
      <c r="P132" s="228">
        <f>IF('Cumulative Budget Request '!L131='Member E'!$L$1,'Cumulative Budget Request '!P131,0)</f>
        <v>0</v>
      </c>
      <c r="Q132" s="76">
        <f>IF('Cumulative Budget Request '!L131='Member E'!$L$1,'Cumulative Budget Request '!Q131,0)</f>
        <v>0</v>
      </c>
      <c r="R132" s="227">
        <f>IF('Cumulative Budget Request '!L131='Member E'!$L$1,'Cumulative Budget Request '!R131,0)</f>
        <v>0</v>
      </c>
      <c r="S132" s="76"/>
      <c r="T132" s="74"/>
      <c r="U132" s="369"/>
      <c r="V132" s="369"/>
      <c r="W132" s="369"/>
      <c r="X132" s="369"/>
      <c r="Y132" s="369"/>
      <c r="Z132" s="802"/>
      <c r="AA132" s="820"/>
      <c r="AB132" s="820"/>
      <c r="AC132" s="820"/>
      <c r="AD132" s="820"/>
      <c r="AE132" s="820"/>
      <c r="AF132" s="820"/>
      <c r="AG132" s="802"/>
      <c r="AH132" s="848"/>
      <c r="AI132" s="811"/>
      <c r="AJ132" s="812"/>
      <c r="AK132" s="812"/>
      <c r="AL132" s="812"/>
      <c r="AM132" s="812"/>
      <c r="AN132" s="812"/>
      <c r="AO132" s="812"/>
    </row>
    <row r="133" spans="1:41">
      <c r="A133" s="825"/>
      <c r="B133" s="847">
        <f>IF('Cumulative Budget Request '!L132='Member E'!$L$1,'Cumulative Budget Request '!B132,0)</f>
        <v>0</v>
      </c>
      <c r="C133" s="847">
        <f>IF('Cumulative Budget Request '!L132='Member E'!$L$1,'Cumulative Budget Request '!C132,0)</f>
        <v>0</v>
      </c>
      <c r="D133" s="77" t="s">
        <v>171</v>
      </c>
      <c r="E133" s="185">
        <f>SUM(E131:E132)</f>
        <v>0</v>
      </c>
      <c r="F133" s="185">
        <f t="shared" ref="F133:I133" si="51">SUM(F131:F132)</f>
        <v>0</v>
      </c>
      <c r="G133" s="185">
        <f t="shared" si="51"/>
        <v>0</v>
      </c>
      <c r="H133" s="185">
        <f t="shared" si="51"/>
        <v>0</v>
      </c>
      <c r="I133" s="185">
        <f t="shared" si="51"/>
        <v>0</v>
      </c>
      <c r="J133" s="186">
        <f>SUM(J131:J132)</f>
        <v>0</v>
      </c>
      <c r="M133" s="231"/>
      <c r="N133" s="63"/>
      <c r="O133" s="74"/>
      <c r="P133" s="232"/>
      <c r="Q133" s="76"/>
      <c r="R133" s="74"/>
      <c r="S133" s="76"/>
      <c r="T133" s="74"/>
      <c r="U133" s="371"/>
      <c r="V133" s="372"/>
      <c r="W133" s="370"/>
      <c r="X133" s="370"/>
      <c r="Y133" s="370"/>
      <c r="Z133" s="802"/>
      <c r="AA133" s="820"/>
      <c r="AB133" s="820"/>
      <c r="AC133" s="820"/>
      <c r="AD133" s="820"/>
      <c r="AE133" s="820"/>
      <c r="AF133" s="820"/>
      <c r="AG133" s="802"/>
      <c r="AH133" s="848"/>
      <c r="AI133" s="811"/>
      <c r="AJ133" s="812"/>
      <c r="AK133" s="812"/>
      <c r="AL133" s="812"/>
      <c r="AM133" s="812"/>
      <c r="AN133" s="812"/>
      <c r="AO133" s="812"/>
    </row>
    <row r="134" spans="1:41">
      <c r="A134" s="825"/>
      <c r="B134" s="847">
        <f>IF('Cumulative Budget Request '!L133='Member E'!$L$1,'Cumulative Budget Request '!B133,0)</f>
        <v>0</v>
      </c>
      <c r="C134" s="847">
        <f>IF('Cumulative Budget Request '!L133='Member E'!$L$1,'Cumulative Budget Request '!C133,0)</f>
        <v>0</v>
      </c>
      <c r="D134" s="74"/>
      <c r="E134" s="17"/>
      <c r="F134" s="17"/>
      <c r="G134" s="17"/>
      <c r="H134" s="17"/>
      <c r="I134" s="17"/>
      <c r="J134" s="26"/>
      <c r="M134" s="231"/>
      <c r="N134" s="63"/>
      <c r="O134" s="34"/>
      <c r="P134" s="63"/>
      <c r="Q134" s="34"/>
      <c r="R134" s="229"/>
      <c r="S134" s="34"/>
      <c r="T134" s="229"/>
      <c r="U134" s="373"/>
      <c r="V134" s="373"/>
      <c r="W134" s="373"/>
      <c r="X134" s="373"/>
      <c r="Y134" s="373"/>
      <c r="Z134" s="802"/>
      <c r="AA134" s="820"/>
      <c r="AB134" s="820"/>
      <c r="AC134" s="820"/>
      <c r="AD134" s="820"/>
      <c r="AE134" s="820"/>
      <c r="AF134" s="820"/>
      <c r="AG134" s="802"/>
      <c r="AH134" s="848"/>
      <c r="AI134" s="811"/>
      <c r="AJ134" s="812"/>
      <c r="AK134" s="812"/>
      <c r="AL134" s="812"/>
      <c r="AM134" s="812"/>
      <c r="AN134" s="812"/>
      <c r="AO134" s="812"/>
    </row>
    <row r="135" spans="1:41">
      <c r="A135" s="841">
        <f>IF('Cumulative Budget Request '!L135='Member E'!$L$1,'Cumulative Budget Request '!A135,0)</f>
        <v>0</v>
      </c>
      <c r="B135" s="816" t="s">
        <v>395</v>
      </c>
      <c r="C135" s="846" t="s">
        <v>396</v>
      </c>
      <c r="D135" s="34" t="s">
        <v>121</v>
      </c>
      <c r="E135" s="100">
        <f>ROUND($P135*$Q135*R135,6)</f>
        <v>0</v>
      </c>
      <c r="F135" s="100">
        <f>ROUND($P136*$Q136*R136,6)</f>
        <v>0</v>
      </c>
      <c r="G135" s="100">
        <f>ROUND($P137*$Q137*R137,6)</f>
        <v>0</v>
      </c>
      <c r="H135" s="100">
        <f>ROUND($P138*$Q138*R138,6)</f>
        <v>0</v>
      </c>
      <c r="I135" s="100">
        <f>ROUND($P139*$Q139*R139,6)</f>
        <v>0</v>
      </c>
      <c r="J135" s="26"/>
      <c r="M135" s="150">
        <f>IF('Cumulative Budget Request '!L135='Member E'!$L$1,'Cumulative Budget Request '!M135,0)</f>
        <v>0</v>
      </c>
      <c r="N135" s="230">
        <f>ROUND(M135/12,2)</f>
        <v>0</v>
      </c>
      <c r="O135" s="227">
        <f>IF('Cumulative Budget Request '!L135='Member E'!$L$1,'Cumulative Budget Request '!O135,0)</f>
        <v>0</v>
      </c>
      <c r="P135" s="228">
        <f>IF('Cumulative Budget Request '!L135='Member E'!$L$1,'Cumulative Budget Request '!P135,0)</f>
        <v>0</v>
      </c>
      <c r="Q135" s="76">
        <f>IF('Cumulative Budget Request '!L135='Member E'!$L$1,'Cumulative Budget Request '!Q135,0)</f>
        <v>0</v>
      </c>
      <c r="R135" s="227">
        <f>IF('Cumulative Budget Request '!L135='Member E'!$L$1,'Cumulative Budget Request '!R135,0)</f>
        <v>0</v>
      </c>
      <c r="S135" s="76"/>
      <c r="T135" s="74"/>
      <c r="U135" s="369">
        <f>IFERROR((E138+E139)/E137,0)</f>
        <v>0</v>
      </c>
      <c r="V135" s="369">
        <f t="shared" ref="V135:Y135" si="52">IFERROR((F138+F139)/F137,0)</f>
        <v>0</v>
      </c>
      <c r="W135" s="369">
        <f t="shared" si="52"/>
        <v>0</v>
      </c>
      <c r="X135" s="369">
        <f t="shared" si="52"/>
        <v>0</v>
      </c>
      <c r="Y135" s="369">
        <f t="shared" si="52"/>
        <v>0</v>
      </c>
      <c r="Z135" s="819"/>
      <c r="AA135" s="820"/>
      <c r="AB135" s="820"/>
      <c r="AC135" s="820"/>
      <c r="AD135" s="820"/>
      <c r="AE135" s="820"/>
      <c r="AF135" s="820"/>
      <c r="AG135" s="802"/>
      <c r="AH135" s="810"/>
      <c r="AI135" s="811"/>
      <c r="AJ135" s="812"/>
      <c r="AK135" s="812"/>
      <c r="AL135" s="812"/>
      <c r="AM135" s="812"/>
      <c r="AN135" s="812"/>
      <c r="AO135" s="812"/>
    </row>
    <row r="136" spans="1:41">
      <c r="A136" s="842"/>
      <c r="B136" s="847">
        <f>IF('Cumulative Budget Request '!L136='Member E'!$L$1,'Cumulative Budget Request '!B136,0)</f>
        <v>0</v>
      </c>
      <c r="C136" s="847">
        <f>IF('Cumulative Budget Request '!L136='Member E'!$L$1,'Cumulative Budget Request '!C136,0)</f>
        <v>0</v>
      </c>
      <c r="D136" s="34" t="s">
        <v>172</v>
      </c>
      <c r="E136" s="22">
        <f>R135</f>
        <v>0</v>
      </c>
      <c r="F136" s="22">
        <f>R136</f>
        <v>0</v>
      </c>
      <c r="G136" s="22">
        <f>R137</f>
        <v>0</v>
      </c>
      <c r="H136" s="22">
        <f>T138</f>
        <v>0</v>
      </c>
      <c r="I136" s="22">
        <f>T139</f>
        <v>0</v>
      </c>
      <c r="J136" s="26"/>
      <c r="M136" s="231"/>
      <c r="N136" s="230"/>
      <c r="O136" s="227">
        <f>IF('Cumulative Budget Request '!L136='Member E'!$L$1,'Cumulative Budget Request '!O136,0)</f>
        <v>0</v>
      </c>
      <c r="P136" s="228">
        <f>IF('Cumulative Budget Request '!L136='Member E'!$L$1,'Cumulative Budget Request '!P136,0)</f>
        <v>0</v>
      </c>
      <c r="Q136" s="76">
        <f>IF('Cumulative Budget Request '!L136='Member E'!$L$1,'Cumulative Budget Request '!Q136,0)</f>
        <v>0</v>
      </c>
      <c r="R136" s="227">
        <f>IF('Cumulative Budget Request '!L136='Member E'!$L$1,'Cumulative Budget Request '!R136,0)</f>
        <v>0</v>
      </c>
      <c r="S136" s="76"/>
      <c r="T136" s="74"/>
      <c r="U136" s="369"/>
      <c r="V136" s="369"/>
      <c r="W136" s="369"/>
      <c r="X136" s="369"/>
      <c r="Y136" s="369"/>
      <c r="Z136" s="819"/>
      <c r="AA136" s="820"/>
      <c r="AB136" s="820"/>
      <c r="AC136" s="820"/>
      <c r="AD136" s="820"/>
      <c r="AE136" s="820"/>
      <c r="AF136" s="820"/>
      <c r="AG136" s="802"/>
      <c r="AH136" s="810"/>
      <c r="AI136" s="811"/>
      <c r="AJ136" s="812"/>
      <c r="AK136" s="812"/>
      <c r="AL136" s="812"/>
      <c r="AM136" s="812"/>
      <c r="AN136" s="812"/>
      <c r="AO136" s="812"/>
    </row>
    <row r="137" spans="1:41">
      <c r="A137" s="825"/>
      <c r="B137" s="847">
        <f>IF('Cumulative Budget Request '!L137='Member E'!$L$1,'Cumulative Budget Request '!B137,0)</f>
        <v>0</v>
      </c>
      <c r="C137" s="847">
        <f>IF('Cumulative Budget Request '!L137='Member E'!$L$1,'Cumulative Budget Request '!C137,0)</f>
        <v>0</v>
      </c>
      <c r="D137" s="74" t="s">
        <v>15</v>
      </c>
      <c r="E137" s="57">
        <f>ROUND(N135*E135*O135,0)</f>
        <v>0</v>
      </c>
      <c r="F137" s="57">
        <f>ROUND(N135*F135*O135*O136,0)</f>
        <v>0</v>
      </c>
      <c r="G137" s="57">
        <f>ROUND(N135*G135*O135*O136*O137,0)</f>
        <v>0</v>
      </c>
      <c r="H137" s="57">
        <f>ROUND(N135*H135*O135*O136*O137*O138,0)</f>
        <v>0</v>
      </c>
      <c r="I137" s="57">
        <f>ROUND(N135*I135*O135*O136*O137*O138*O139,0)</f>
        <v>0</v>
      </c>
      <c r="J137" s="172">
        <f>SUM(E137:I137)</f>
        <v>0</v>
      </c>
      <c r="M137" s="231"/>
      <c r="N137" s="63"/>
      <c r="O137" s="227">
        <f>IF('Cumulative Budget Request '!L137='Member E'!$L$1,'Cumulative Budget Request '!O137,0)</f>
        <v>0</v>
      </c>
      <c r="P137" s="228">
        <f>IF('Cumulative Budget Request '!L137='Member E'!$L$1,'Cumulative Budget Request '!P137,0)</f>
        <v>0</v>
      </c>
      <c r="Q137" s="76">
        <f>IF('Cumulative Budget Request '!L137='Member E'!$L$1,'Cumulative Budget Request '!Q137,0)</f>
        <v>0</v>
      </c>
      <c r="R137" s="227">
        <f>IF('Cumulative Budget Request '!L137='Member E'!$L$1,'Cumulative Budget Request '!R137,0)</f>
        <v>0</v>
      </c>
      <c r="S137" s="76"/>
      <c r="T137" s="74"/>
      <c r="U137" s="369"/>
      <c r="V137" s="369"/>
      <c r="W137" s="369"/>
      <c r="X137" s="369"/>
      <c r="Y137" s="369"/>
      <c r="Z137" s="802"/>
      <c r="AA137" s="820"/>
      <c r="AB137" s="820"/>
      <c r="AC137" s="820"/>
      <c r="AD137" s="820"/>
      <c r="AE137" s="820"/>
      <c r="AF137" s="820"/>
      <c r="AG137" s="802"/>
      <c r="AH137" s="810"/>
      <c r="AI137" s="811"/>
      <c r="AJ137" s="812"/>
      <c r="AK137" s="812"/>
      <c r="AL137" s="812"/>
      <c r="AM137" s="812"/>
      <c r="AN137" s="812"/>
      <c r="AO137" s="812"/>
    </row>
    <row r="138" spans="1:41">
      <c r="A138" s="825"/>
      <c r="B138" s="847">
        <f>IF('Cumulative Budget Request '!L138='Member E'!$L$1,'Cumulative Budget Request '!B138,0)</f>
        <v>0</v>
      </c>
      <c r="C138" s="847">
        <f>IF('Cumulative Budget Request '!L138='Member E'!$L$1,'Cumulative Budget Request '!C138,0)</f>
        <v>0</v>
      </c>
      <c r="D138" s="74" t="s">
        <v>30</v>
      </c>
      <c r="E138" s="57">
        <f>ROUND(E137*$S$156,0)</f>
        <v>0</v>
      </c>
      <c r="F138" s="57">
        <f>ROUND(F137*$S$156,0)</f>
        <v>0</v>
      </c>
      <c r="G138" s="57">
        <f>ROUND(G137*$S$156,0)</f>
        <v>0</v>
      </c>
      <c r="H138" s="57">
        <f>ROUND(H137*$S$156,0)</f>
        <v>0</v>
      </c>
      <c r="I138" s="57">
        <f>ROUND(I137*$S$156,0)</f>
        <v>0</v>
      </c>
      <c r="J138" s="172">
        <f>SUM(E138:I138)</f>
        <v>0</v>
      </c>
      <c r="M138" s="231"/>
      <c r="N138" s="63"/>
      <c r="O138" s="227">
        <f>IF('Cumulative Budget Request '!L138='Member E'!$L$1,'Cumulative Budget Request '!O138,0)</f>
        <v>0</v>
      </c>
      <c r="P138" s="228">
        <f>IF('Cumulative Budget Request '!L138='Member E'!$L$1,'Cumulative Budget Request '!P138,0)</f>
        <v>0</v>
      </c>
      <c r="Q138" s="76">
        <f>IF('Cumulative Budget Request '!L138='Member E'!$L$1,'Cumulative Budget Request '!Q138,0)</f>
        <v>0</v>
      </c>
      <c r="R138" s="227">
        <f>IF('Cumulative Budget Request '!L138='Member E'!$L$1,'Cumulative Budget Request '!R138,0)</f>
        <v>0</v>
      </c>
      <c r="S138" s="76"/>
      <c r="T138" s="74"/>
      <c r="U138" s="369"/>
      <c r="V138" s="369"/>
      <c r="W138" s="369"/>
      <c r="X138" s="369"/>
      <c r="Y138" s="369"/>
      <c r="Z138" s="802"/>
      <c r="AA138" s="820"/>
      <c r="AB138" s="820"/>
      <c r="AC138" s="820"/>
      <c r="AD138" s="820"/>
      <c r="AE138" s="820"/>
      <c r="AF138" s="820"/>
      <c r="AG138" s="802"/>
      <c r="AH138" s="810"/>
      <c r="AI138" s="811"/>
      <c r="AJ138" s="812"/>
      <c r="AK138" s="812"/>
      <c r="AL138" s="812"/>
      <c r="AM138" s="812"/>
      <c r="AN138" s="812"/>
      <c r="AO138" s="812"/>
    </row>
    <row r="139" spans="1:41" ht="15">
      <c r="A139" s="825"/>
      <c r="B139" s="847">
        <f>IF('Cumulative Budget Request '!L139='Member E'!$L$1,'Cumulative Budget Request '!B139,0)</f>
        <v>0</v>
      </c>
      <c r="C139" s="847">
        <f>IF('Cumulative Budget Request '!L139='Member E'!$L$1,'Cumulative Budget Request '!C139,0)</f>
        <v>0</v>
      </c>
      <c r="D139" s="74" t="s">
        <v>29</v>
      </c>
      <c r="E139" s="184">
        <f>ROUND($S$157*E135,0)</f>
        <v>0</v>
      </c>
      <c r="F139" s="184">
        <f>ROUND($S$157*F135,0)</f>
        <v>0</v>
      </c>
      <c r="G139" s="184">
        <f>ROUND($S$157*G135,0)</f>
        <v>0</v>
      </c>
      <c r="H139" s="184">
        <f>ROUND($S$157*H135,0)</f>
        <v>0</v>
      </c>
      <c r="I139" s="184">
        <f>ROUND($S$157*I135,0)</f>
        <v>0</v>
      </c>
      <c r="J139" s="181">
        <f>SUM(E139:I139)</f>
        <v>0</v>
      </c>
      <c r="M139" s="231"/>
      <c r="N139" s="63"/>
      <c r="O139" s="227">
        <f>IF('Cumulative Budget Request '!L139='Member E'!$L$1,'Cumulative Budget Request '!O139,0)</f>
        <v>0</v>
      </c>
      <c r="P139" s="228">
        <f>IF('Cumulative Budget Request '!L139='Member E'!$L$1,'Cumulative Budget Request '!P139,0)</f>
        <v>0</v>
      </c>
      <c r="Q139" s="76">
        <f>IF('Cumulative Budget Request '!L139='Member E'!$L$1,'Cumulative Budget Request '!Q139,0)</f>
        <v>0</v>
      </c>
      <c r="R139" s="227">
        <f>IF('Cumulative Budget Request '!L139='Member E'!$L$1,'Cumulative Budget Request '!R139,0)</f>
        <v>0</v>
      </c>
      <c r="S139" s="76"/>
      <c r="T139" s="74"/>
      <c r="U139" s="369"/>
      <c r="V139" s="369"/>
      <c r="W139" s="369"/>
      <c r="X139" s="369"/>
      <c r="Y139" s="369"/>
      <c r="Z139" s="802"/>
      <c r="AA139" s="820"/>
      <c r="AB139" s="820"/>
      <c r="AC139" s="820"/>
      <c r="AD139" s="820"/>
      <c r="AE139" s="820"/>
      <c r="AF139" s="820"/>
      <c r="AG139" s="802"/>
      <c r="AH139" s="810"/>
      <c r="AI139" s="811"/>
      <c r="AJ139" s="812"/>
      <c r="AK139" s="812"/>
      <c r="AL139" s="812"/>
      <c r="AM139" s="812"/>
      <c r="AN139" s="812"/>
      <c r="AO139" s="812"/>
    </row>
    <row r="140" spans="1:41">
      <c r="A140" s="825"/>
      <c r="B140" s="847">
        <f>IF('Cumulative Budget Request '!L140='Member E'!$L$1,'Cumulative Budget Request '!B140,0)</f>
        <v>0</v>
      </c>
      <c r="C140" s="847">
        <f>IF('Cumulative Budget Request '!L140='Member E'!$L$1,'Cumulative Budget Request '!C140,0)</f>
        <v>0</v>
      </c>
      <c r="D140" s="77" t="s">
        <v>171</v>
      </c>
      <c r="E140" s="185">
        <f>SUM(E138:E139)</f>
        <v>0</v>
      </c>
      <c r="F140" s="185">
        <f t="shared" ref="F140:I140" si="53">SUM(F138:F139)</f>
        <v>0</v>
      </c>
      <c r="G140" s="185">
        <f t="shared" si="53"/>
        <v>0</v>
      </c>
      <c r="H140" s="185">
        <f t="shared" si="53"/>
        <v>0</v>
      </c>
      <c r="I140" s="185">
        <f t="shared" si="53"/>
        <v>0</v>
      </c>
      <c r="J140" s="186">
        <f>SUM(J138:J139)</f>
        <v>0</v>
      </c>
      <c r="M140" s="231"/>
      <c r="N140" s="63"/>
      <c r="O140" s="74"/>
      <c r="P140" s="232"/>
      <c r="Q140" s="76"/>
      <c r="R140" s="74"/>
      <c r="S140" s="76"/>
      <c r="T140" s="74"/>
      <c r="U140" s="371"/>
      <c r="V140" s="372"/>
      <c r="W140" s="370"/>
      <c r="X140" s="370"/>
      <c r="Y140" s="370"/>
      <c r="Z140" s="802"/>
      <c r="AA140" s="820"/>
      <c r="AB140" s="820"/>
      <c r="AC140" s="820"/>
      <c r="AD140" s="820"/>
      <c r="AE140" s="820"/>
      <c r="AF140" s="820"/>
      <c r="AG140" s="802"/>
      <c r="AH140" s="810"/>
      <c r="AI140" s="811"/>
      <c r="AJ140" s="812"/>
      <c r="AK140" s="812"/>
      <c r="AL140" s="812"/>
      <c r="AM140" s="812"/>
      <c r="AN140" s="812"/>
      <c r="AO140" s="812"/>
    </row>
    <row r="141" spans="1:41">
      <c r="A141" s="825"/>
      <c r="B141" s="847">
        <f>IF('Cumulative Budget Request '!L140='Member E'!$L$1,'Cumulative Budget Request '!B140,0)</f>
        <v>0</v>
      </c>
      <c r="C141" s="847">
        <f>IF('Cumulative Budget Request '!L140='Member E'!$L$1,'Cumulative Budget Request '!C140,0)</f>
        <v>0</v>
      </c>
      <c r="D141" s="74"/>
      <c r="E141" s="21"/>
      <c r="F141" s="21"/>
      <c r="G141" s="21"/>
      <c r="H141" s="21"/>
      <c r="I141" s="21"/>
      <c r="J141" s="125"/>
      <c r="M141" s="231"/>
      <c r="N141" s="63"/>
      <c r="O141" s="34"/>
      <c r="P141" s="63"/>
      <c r="Q141" s="34"/>
      <c r="R141" s="229"/>
      <c r="S141" s="34"/>
      <c r="T141" s="229"/>
      <c r="U141" s="373"/>
      <c r="V141" s="373"/>
      <c r="W141" s="373"/>
      <c r="X141" s="373"/>
      <c r="Y141" s="373"/>
      <c r="Z141" s="802"/>
      <c r="AA141" s="820"/>
      <c r="AB141" s="820"/>
      <c r="AC141" s="820"/>
      <c r="AD141" s="820"/>
      <c r="AE141" s="820"/>
      <c r="AF141" s="820"/>
      <c r="AG141" s="802"/>
      <c r="AH141" s="810"/>
      <c r="AI141" s="811"/>
      <c r="AJ141" s="812"/>
      <c r="AK141" s="812"/>
      <c r="AL141" s="812"/>
      <c r="AM141" s="812"/>
      <c r="AN141" s="812"/>
      <c r="AO141" s="812"/>
    </row>
    <row r="142" spans="1:41">
      <c r="A142" s="841">
        <f>IF('Cumulative Budget Request '!L143='Member E'!$L$1,'Cumulative Budget Request '!A143,0)</f>
        <v>0</v>
      </c>
      <c r="B142" s="816" t="s">
        <v>395</v>
      </c>
      <c r="C142" s="846" t="s">
        <v>396</v>
      </c>
      <c r="D142" s="34" t="s">
        <v>121</v>
      </c>
      <c r="E142" s="100">
        <f>ROUND($P142*$Q142*R142,6)</f>
        <v>0</v>
      </c>
      <c r="F142" s="100">
        <f>ROUND($P143*$Q143*R143,6)</f>
        <v>0</v>
      </c>
      <c r="G142" s="100">
        <f>ROUND($P144*$Q144*R144,6)</f>
        <v>0</v>
      </c>
      <c r="H142" s="100">
        <f>ROUND($P145*$Q145*R145,6)</f>
        <v>0</v>
      </c>
      <c r="I142" s="100">
        <f>ROUND($P146*$Q146*R146,6)</f>
        <v>0</v>
      </c>
      <c r="J142" s="26"/>
      <c r="M142" s="150">
        <f>IF('Cumulative Budget Request '!L143='Member E'!$L$1,'Cumulative Budget Request '!M143,0)</f>
        <v>0</v>
      </c>
      <c r="N142" s="230">
        <f>ROUND(M142/12,2)</f>
        <v>0</v>
      </c>
      <c r="O142" s="227">
        <f>IF('Cumulative Budget Request '!L143='Member E'!$L$1,'Cumulative Budget Request '!O143,0)</f>
        <v>0</v>
      </c>
      <c r="P142" s="228">
        <f>IF('Cumulative Budget Request '!L143='Member E'!$L$1,'Cumulative Budget Request '!P143,0)</f>
        <v>0</v>
      </c>
      <c r="Q142" s="76">
        <f>IF('Cumulative Budget Request '!L143='Member E'!$L$1,'Cumulative Budget Request '!Q143,0)</f>
        <v>0</v>
      </c>
      <c r="R142" s="227">
        <f>IF('Cumulative Budget Request '!L143='Member E'!$L$1,'Cumulative Budget Request '!R143,0)</f>
        <v>0</v>
      </c>
      <c r="S142" s="76"/>
      <c r="T142" s="74"/>
      <c r="U142" s="369">
        <f>IFERROR((E145+E146)/E144,0)</f>
        <v>0</v>
      </c>
      <c r="V142" s="369">
        <f t="shared" ref="V142:Y142" si="54">IFERROR((F145+F146)/F144,0)</f>
        <v>0</v>
      </c>
      <c r="W142" s="369">
        <f t="shared" si="54"/>
        <v>0</v>
      </c>
      <c r="X142" s="369">
        <f t="shared" si="54"/>
        <v>0</v>
      </c>
      <c r="Y142" s="369">
        <f t="shared" si="54"/>
        <v>0</v>
      </c>
      <c r="Z142" s="819"/>
      <c r="AA142" s="820"/>
      <c r="AB142" s="820"/>
      <c r="AC142" s="820"/>
      <c r="AD142" s="820"/>
      <c r="AE142" s="820"/>
      <c r="AF142" s="820"/>
      <c r="AG142" s="802"/>
      <c r="AH142" s="810"/>
      <c r="AI142" s="811"/>
      <c r="AJ142" s="812"/>
      <c r="AK142" s="812"/>
      <c r="AL142" s="812"/>
      <c r="AM142" s="812"/>
      <c r="AN142" s="812"/>
      <c r="AO142" s="812"/>
    </row>
    <row r="143" spans="1:41">
      <c r="A143" s="842"/>
      <c r="B143" s="847">
        <f>IF('Cumulative Budget Request '!L144='Member E'!$L$1,'Cumulative Budget Request '!B144,0)</f>
        <v>0</v>
      </c>
      <c r="C143" s="847">
        <f>IF('Cumulative Budget Request '!L144='Member E'!$L$1,'Cumulative Budget Request '!C144,0)</f>
        <v>0</v>
      </c>
      <c r="D143" s="34" t="s">
        <v>172</v>
      </c>
      <c r="E143" s="22">
        <f>R142</f>
        <v>0</v>
      </c>
      <c r="F143" s="22">
        <f>R143</f>
        <v>0</v>
      </c>
      <c r="G143" s="22">
        <f>R144</f>
        <v>0</v>
      </c>
      <c r="H143" s="22">
        <f>T145</f>
        <v>0</v>
      </c>
      <c r="I143" s="22">
        <f>T146</f>
        <v>0</v>
      </c>
      <c r="J143" s="26"/>
      <c r="M143" s="231"/>
      <c r="N143" s="230"/>
      <c r="O143" s="227">
        <f>IF('Cumulative Budget Request '!L144='Member E'!$L$1,'Cumulative Budget Request '!O144,0)</f>
        <v>0</v>
      </c>
      <c r="P143" s="228">
        <f>IF('Cumulative Budget Request '!L144='Member E'!$L$1,'Cumulative Budget Request '!P144,0)</f>
        <v>0</v>
      </c>
      <c r="Q143" s="76">
        <f>IF('Cumulative Budget Request '!L144='Member E'!$L$1,'Cumulative Budget Request '!Q144,0)</f>
        <v>0</v>
      </c>
      <c r="R143" s="227">
        <f>IF('Cumulative Budget Request '!L144='Member E'!$L$1,'Cumulative Budget Request '!R144,0)</f>
        <v>0</v>
      </c>
      <c r="S143" s="76"/>
      <c r="T143" s="74"/>
      <c r="U143" s="369"/>
      <c r="V143" s="369"/>
      <c r="W143" s="369"/>
      <c r="X143" s="369"/>
      <c r="Y143" s="369"/>
      <c r="Z143" s="819"/>
      <c r="AA143" s="820"/>
      <c r="AB143" s="820"/>
      <c r="AC143" s="820"/>
      <c r="AD143" s="820"/>
      <c r="AE143" s="820"/>
      <c r="AF143" s="820"/>
      <c r="AG143" s="802"/>
      <c r="AH143" s="810"/>
      <c r="AI143" s="811"/>
      <c r="AJ143" s="812"/>
      <c r="AK143" s="812"/>
      <c r="AL143" s="812"/>
      <c r="AM143" s="812"/>
      <c r="AN143" s="812"/>
      <c r="AO143" s="812"/>
    </row>
    <row r="144" spans="1:41">
      <c r="A144" s="825"/>
      <c r="B144" s="847">
        <f>IF('Cumulative Budget Request '!L145='Member E'!$L$1,'Cumulative Budget Request '!B145,0)</f>
        <v>0</v>
      </c>
      <c r="C144" s="847">
        <f>IF('Cumulative Budget Request '!L145='Member E'!$L$1,'Cumulative Budget Request '!C145,0)</f>
        <v>0</v>
      </c>
      <c r="D144" s="74" t="s">
        <v>15</v>
      </c>
      <c r="E144" s="57">
        <f>ROUND(N142*E142*O142,0)</f>
        <v>0</v>
      </c>
      <c r="F144" s="57">
        <f>ROUND(N142*F142*O142*O143,0)</f>
        <v>0</v>
      </c>
      <c r="G144" s="57">
        <f>ROUND(N142*G142*O142*O143*O144,0)</f>
        <v>0</v>
      </c>
      <c r="H144" s="57">
        <f>ROUND(N142*H142*O142*O143*O144*O145,0)</f>
        <v>0</v>
      </c>
      <c r="I144" s="57">
        <f>ROUND(N142*I142*O142*O143*O144*O145*O146,0)</f>
        <v>0</v>
      </c>
      <c r="J144" s="172">
        <f>SUM(E144:I144)</f>
        <v>0</v>
      </c>
      <c r="M144" s="231"/>
      <c r="N144" s="63"/>
      <c r="O144" s="227">
        <f>IF('Cumulative Budget Request '!L145='Member E'!$L$1,'Cumulative Budget Request '!O145,0)</f>
        <v>0</v>
      </c>
      <c r="P144" s="228">
        <f>IF('Cumulative Budget Request '!L145='Member E'!$L$1,'Cumulative Budget Request '!P145,0)</f>
        <v>0</v>
      </c>
      <c r="Q144" s="76">
        <f>IF('Cumulative Budget Request '!L145='Member E'!$L$1,'Cumulative Budget Request '!Q145,0)</f>
        <v>0</v>
      </c>
      <c r="R144" s="227">
        <f>IF('Cumulative Budget Request '!L145='Member E'!$L$1,'Cumulative Budget Request '!R145,0)</f>
        <v>0</v>
      </c>
      <c r="S144" s="76"/>
      <c r="T144" s="74"/>
      <c r="U144" s="369"/>
      <c r="V144" s="369"/>
      <c r="W144" s="369"/>
      <c r="X144" s="369"/>
      <c r="Y144" s="369"/>
      <c r="Z144" s="802"/>
      <c r="AA144" s="820"/>
      <c r="AB144" s="820"/>
      <c r="AC144" s="820"/>
      <c r="AD144" s="820"/>
      <c r="AE144" s="820"/>
      <c r="AF144" s="820"/>
      <c r="AG144" s="802"/>
      <c r="AH144" s="810"/>
      <c r="AI144" s="811"/>
      <c r="AJ144" s="812"/>
      <c r="AK144" s="812"/>
      <c r="AL144" s="812"/>
      <c r="AM144" s="812"/>
      <c r="AN144" s="812"/>
      <c r="AO144" s="812"/>
    </row>
    <row r="145" spans="1:41">
      <c r="A145" s="825"/>
      <c r="B145" s="847">
        <f>IF('Cumulative Budget Request '!L146='Member E'!$L$1,'Cumulative Budget Request '!B146,0)</f>
        <v>0</v>
      </c>
      <c r="C145" s="847">
        <f>IF('Cumulative Budget Request '!L146='Member E'!$L$1,'Cumulative Budget Request '!C146,0)</f>
        <v>0</v>
      </c>
      <c r="D145" s="74" t="s">
        <v>30</v>
      </c>
      <c r="E145" s="57">
        <f>ROUND(E144*$S$156,0)</f>
        <v>0</v>
      </c>
      <c r="F145" s="57">
        <f>ROUND(F144*$S$156,0)</f>
        <v>0</v>
      </c>
      <c r="G145" s="57">
        <f>ROUND(G144*$S$156,0)</f>
        <v>0</v>
      </c>
      <c r="H145" s="57">
        <f>ROUND(H144*$S$156,0)</f>
        <v>0</v>
      </c>
      <c r="I145" s="57">
        <f>ROUND(I144*$S$156,0)</f>
        <v>0</v>
      </c>
      <c r="J145" s="172">
        <f>SUM(E145:I145)</f>
        <v>0</v>
      </c>
      <c r="M145" s="231"/>
      <c r="N145" s="63"/>
      <c r="O145" s="227">
        <f>IF('Cumulative Budget Request '!L146='Member E'!$L$1,'Cumulative Budget Request '!O146,0)</f>
        <v>0</v>
      </c>
      <c r="P145" s="228">
        <f>IF('Cumulative Budget Request '!L146='Member E'!$L$1,'Cumulative Budget Request '!P146,0)</f>
        <v>0</v>
      </c>
      <c r="Q145" s="76">
        <f>IF('Cumulative Budget Request '!L146='Member E'!$L$1,'Cumulative Budget Request '!Q146,0)</f>
        <v>0</v>
      </c>
      <c r="R145" s="227">
        <f>IF('Cumulative Budget Request '!L146='Member E'!$L$1,'Cumulative Budget Request '!R146,0)</f>
        <v>0</v>
      </c>
      <c r="S145" s="76"/>
      <c r="T145" s="74"/>
      <c r="U145" s="369"/>
      <c r="V145" s="369"/>
      <c r="W145" s="369"/>
      <c r="X145" s="369"/>
      <c r="Y145" s="369"/>
      <c r="Z145" s="802"/>
      <c r="AA145" s="820"/>
      <c r="AB145" s="820"/>
      <c r="AC145" s="820"/>
      <c r="AD145" s="820"/>
      <c r="AE145" s="820"/>
      <c r="AF145" s="820"/>
      <c r="AG145" s="802"/>
      <c r="AH145" s="810"/>
      <c r="AI145" s="811"/>
      <c r="AJ145" s="812"/>
      <c r="AK145" s="812"/>
      <c r="AL145" s="812"/>
      <c r="AM145" s="812"/>
      <c r="AN145" s="812"/>
      <c r="AO145" s="812"/>
    </row>
    <row r="146" spans="1:41" ht="15">
      <c r="A146" s="825"/>
      <c r="B146" s="847">
        <f>IF('Cumulative Budget Request '!L147='Member E'!$L$1,'Cumulative Budget Request '!B147,0)</f>
        <v>0</v>
      </c>
      <c r="C146" s="847">
        <f>IF('Cumulative Budget Request '!L147='Member E'!$L$1,'Cumulative Budget Request '!C147,0)</f>
        <v>0</v>
      </c>
      <c r="D146" s="74" t="s">
        <v>29</v>
      </c>
      <c r="E146" s="184">
        <f>ROUND($S$157*E142,0)</f>
        <v>0</v>
      </c>
      <c r="F146" s="184">
        <f>ROUND($S$157*F142,0)</f>
        <v>0</v>
      </c>
      <c r="G146" s="184">
        <f>ROUND($S$157*G142,0)</f>
        <v>0</v>
      </c>
      <c r="H146" s="184">
        <f>ROUND($S$157*H142,0)</f>
        <v>0</v>
      </c>
      <c r="I146" s="184">
        <f>ROUND($S$157*I142,0)</f>
        <v>0</v>
      </c>
      <c r="J146" s="181">
        <f>SUM(E146:I146)</f>
        <v>0</v>
      </c>
      <c r="M146" s="231"/>
      <c r="N146" s="63"/>
      <c r="O146" s="227">
        <f>IF('Cumulative Budget Request '!L147='Member E'!$L$1,'Cumulative Budget Request '!O147,0)</f>
        <v>0</v>
      </c>
      <c r="P146" s="228">
        <f>IF('Cumulative Budget Request '!L147='Member E'!$L$1,'Cumulative Budget Request '!P147,0)</f>
        <v>0</v>
      </c>
      <c r="Q146" s="76">
        <f>IF('Cumulative Budget Request '!L147='Member E'!$L$1,'Cumulative Budget Request '!Q147,0)</f>
        <v>0</v>
      </c>
      <c r="R146" s="227">
        <f>IF('Cumulative Budget Request '!L147='Member E'!$L$1,'Cumulative Budget Request '!R147,0)</f>
        <v>0</v>
      </c>
      <c r="S146" s="76"/>
      <c r="T146" s="74"/>
      <c r="U146" s="369"/>
      <c r="V146" s="369"/>
      <c r="W146" s="369"/>
      <c r="X146" s="369"/>
      <c r="Y146" s="369"/>
      <c r="Z146" s="802"/>
      <c r="AA146" s="820"/>
      <c r="AB146" s="820"/>
      <c r="AC146" s="820"/>
      <c r="AD146" s="820"/>
      <c r="AE146" s="820"/>
      <c r="AF146" s="820"/>
      <c r="AG146" s="802"/>
      <c r="AH146" s="810"/>
      <c r="AI146" s="811"/>
      <c r="AJ146" s="812"/>
      <c r="AK146" s="812"/>
      <c r="AL146" s="812"/>
      <c r="AM146" s="812"/>
      <c r="AN146" s="812"/>
      <c r="AO146" s="812"/>
    </row>
    <row r="147" spans="1:41" ht="13.5" customHeight="1">
      <c r="A147" s="825"/>
      <c r="B147" s="847">
        <f>IF('Cumulative Budget Request '!L148='Member E'!$L$1,'Cumulative Budget Request '!B148,0)</f>
        <v>0</v>
      </c>
      <c r="C147" s="847">
        <f>IF('Cumulative Budget Request '!L148='Member E'!$L$1,'Cumulative Budget Request '!C148,0)</f>
        <v>0</v>
      </c>
      <c r="D147" s="77" t="s">
        <v>171</v>
      </c>
      <c r="E147" s="185">
        <f>SUM(E145:E146)</f>
        <v>0</v>
      </c>
      <c r="F147" s="185">
        <f t="shared" ref="F147:I147" si="55">SUM(F145:F146)</f>
        <v>0</v>
      </c>
      <c r="G147" s="185">
        <f t="shared" si="55"/>
        <v>0</v>
      </c>
      <c r="H147" s="185">
        <f t="shared" si="55"/>
        <v>0</v>
      </c>
      <c r="I147" s="185">
        <f t="shared" si="55"/>
        <v>0</v>
      </c>
      <c r="J147" s="186">
        <f>SUM(J145:J146)</f>
        <v>0</v>
      </c>
      <c r="M147" s="231"/>
      <c r="N147" s="63"/>
      <c r="O147" s="74"/>
      <c r="P147" s="232"/>
      <c r="Q147" s="76"/>
      <c r="R147" s="74"/>
      <c r="S147" s="76"/>
      <c r="T147" s="74"/>
      <c r="U147" s="371"/>
      <c r="V147" s="372"/>
      <c r="W147" s="370"/>
      <c r="X147" s="370"/>
      <c r="Y147" s="370"/>
      <c r="Z147" s="802"/>
      <c r="AA147" s="820"/>
      <c r="AB147" s="820"/>
      <c r="AC147" s="820"/>
      <c r="AD147" s="820"/>
      <c r="AE147" s="820"/>
      <c r="AF147" s="820"/>
      <c r="AG147" s="802"/>
      <c r="AH147" s="810"/>
      <c r="AI147" s="811"/>
      <c r="AJ147" s="812"/>
      <c r="AK147" s="812"/>
      <c r="AL147" s="812"/>
      <c r="AM147" s="812"/>
      <c r="AN147" s="812"/>
      <c r="AO147" s="812"/>
    </row>
    <row r="148" spans="1:41">
      <c r="A148" s="825"/>
      <c r="B148" s="93"/>
      <c r="C148" s="100"/>
      <c r="D148" s="74"/>
      <c r="E148" s="17"/>
      <c r="F148" s="17"/>
      <c r="G148" s="17"/>
      <c r="H148" s="17"/>
      <c r="I148" s="17"/>
      <c r="J148" s="26"/>
      <c r="M148" s="231"/>
      <c r="N148" s="63"/>
      <c r="O148" s="34"/>
      <c r="P148" s="63"/>
      <c r="Q148" s="34"/>
      <c r="R148" s="229"/>
      <c r="S148" s="34"/>
      <c r="T148" s="229"/>
      <c r="U148" s="373"/>
      <c r="V148" s="373"/>
      <c r="W148" s="373"/>
      <c r="X148" s="373"/>
      <c r="Y148" s="373"/>
      <c r="Z148" s="802"/>
      <c r="AA148" s="820"/>
      <c r="AB148" s="820"/>
      <c r="AC148" s="820"/>
      <c r="AD148" s="820"/>
      <c r="AE148" s="820"/>
      <c r="AF148" s="820"/>
      <c r="AG148" s="802"/>
      <c r="AH148" s="810"/>
      <c r="AI148" s="811"/>
      <c r="AJ148" s="812"/>
      <c r="AK148" s="812"/>
      <c r="AL148" s="812"/>
      <c r="AM148" s="812"/>
      <c r="AN148" s="812"/>
      <c r="AO148" s="812"/>
    </row>
    <row r="149" spans="1:41">
      <c r="A149" s="841">
        <f>IF('Cumulative Budget Request '!L151='Member E'!$L$1,'Cumulative Budget Request '!A151,0)</f>
        <v>0</v>
      </c>
      <c r="B149" s="816" t="s">
        <v>395</v>
      </c>
      <c r="C149" s="846" t="s">
        <v>396</v>
      </c>
      <c r="D149" s="34" t="s">
        <v>121</v>
      </c>
      <c r="E149" s="100">
        <f>ROUND($P149*$Q149*R149,6)</f>
        <v>0</v>
      </c>
      <c r="F149" s="100">
        <f>ROUND($P150*$Q150*R150,6)</f>
        <v>0</v>
      </c>
      <c r="G149" s="100">
        <f>ROUND($P151*$Q151*R151,6)</f>
        <v>0</v>
      </c>
      <c r="H149" s="100">
        <f>ROUND($P152*$Q152*R152,6)</f>
        <v>0</v>
      </c>
      <c r="I149" s="100">
        <f>ROUND($P153*$Q153*R153,6)</f>
        <v>0</v>
      </c>
      <c r="J149" s="26"/>
      <c r="M149" s="150">
        <f>IF('Cumulative Budget Request '!L151='Member E'!$L$1,'Cumulative Budget Request '!M151,0)</f>
        <v>0</v>
      </c>
      <c r="N149" s="230">
        <f>ROUND(M149/12,2)</f>
        <v>0</v>
      </c>
      <c r="O149" s="227">
        <f>IF('Cumulative Budget Request '!L151='Member E'!$L$1,'Cumulative Budget Request '!O151,0)</f>
        <v>0</v>
      </c>
      <c r="P149" s="228">
        <f>IF('Cumulative Budget Request '!L151='Member E'!$L$1,'Cumulative Budget Request '!P151,0)</f>
        <v>0</v>
      </c>
      <c r="Q149" s="76">
        <f>IF('Cumulative Budget Request '!L151='Member E'!$L$1,'Cumulative Budget Request '!Q151,0)</f>
        <v>0</v>
      </c>
      <c r="R149" s="227">
        <f>IF('Cumulative Budget Request '!L151='Member E'!$L$1,'Cumulative Budget Request '!R151,0)</f>
        <v>0</v>
      </c>
      <c r="S149" s="76"/>
      <c r="T149" s="74"/>
      <c r="U149" s="369">
        <f>IFERROR((E152+E153)/E151,0)</f>
        <v>0</v>
      </c>
      <c r="V149" s="369">
        <f t="shared" ref="V149:Y149" si="56">IFERROR((F152+F153)/F151,0)</f>
        <v>0</v>
      </c>
      <c r="W149" s="369">
        <f t="shared" si="56"/>
        <v>0</v>
      </c>
      <c r="X149" s="369">
        <f t="shared" si="56"/>
        <v>0</v>
      </c>
      <c r="Y149" s="369">
        <f t="shared" si="56"/>
        <v>0</v>
      </c>
      <c r="Z149" s="819"/>
      <c r="AA149" s="820"/>
      <c r="AB149" s="820"/>
      <c r="AC149" s="820"/>
      <c r="AD149" s="820"/>
      <c r="AE149" s="820"/>
      <c r="AF149" s="820"/>
      <c r="AG149" s="802"/>
      <c r="AH149" s="810"/>
      <c r="AI149" s="811"/>
      <c r="AJ149" s="812"/>
      <c r="AK149" s="812"/>
      <c r="AL149" s="812"/>
      <c r="AM149" s="812"/>
      <c r="AN149" s="812"/>
      <c r="AO149" s="812"/>
    </row>
    <row r="150" spans="1:41">
      <c r="A150" s="842"/>
      <c r="B150" s="847">
        <f>IF('Cumulative Budget Request '!L152='Member E'!$L$1,'Cumulative Budget Request '!B152,0)</f>
        <v>0</v>
      </c>
      <c r="C150" s="847">
        <f>IF('Cumulative Budget Request '!L152='Member E'!$L$1,'Cumulative Budget Request '!C152,0)</f>
        <v>0</v>
      </c>
      <c r="D150" s="34" t="s">
        <v>172</v>
      </c>
      <c r="E150" s="22">
        <f>R149</f>
        <v>0</v>
      </c>
      <c r="F150" s="22">
        <f>R150</f>
        <v>0</v>
      </c>
      <c r="G150" s="22">
        <f>R151</f>
        <v>0</v>
      </c>
      <c r="H150" s="22">
        <f>T152</f>
        <v>0</v>
      </c>
      <c r="I150" s="22">
        <f>T153</f>
        <v>0</v>
      </c>
      <c r="J150" s="26"/>
      <c r="M150" s="231"/>
      <c r="N150" s="230"/>
      <c r="O150" s="227">
        <f>IF('Cumulative Budget Request '!L152='Member E'!$L$1,'Cumulative Budget Request '!O152,0)</f>
        <v>0</v>
      </c>
      <c r="P150" s="228">
        <f>IF('Cumulative Budget Request '!L152='Member E'!$L$1,'Cumulative Budget Request '!P152,0)</f>
        <v>0</v>
      </c>
      <c r="Q150" s="76">
        <f>IF('Cumulative Budget Request '!L152='Member E'!$L$1,'Cumulative Budget Request '!Q152,0)</f>
        <v>0</v>
      </c>
      <c r="R150" s="227">
        <f>IF('Cumulative Budget Request '!L152='Member E'!$L$1,'Cumulative Budget Request '!R152,0)</f>
        <v>0</v>
      </c>
      <c r="S150" s="76"/>
      <c r="T150" s="74"/>
      <c r="U150" s="369"/>
      <c r="V150" s="369"/>
      <c r="W150" s="369"/>
      <c r="X150" s="369"/>
      <c r="Y150" s="369"/>
      <c r="Z150" s="819"/>
      <c r="AA150" s="820"/>
      <c r="AB150" s="820"/>
      <c r="AC150" s="820"/>
      <c r="AD150" s="820"/>
      <c r="AE150" s="820"/>
      <c r="AF150" s="820"/>
      <c r="AG150" s="802"/>
      <c r="AH150" s="810"/>
      <c r="AI150" s="811"/>
      <c r="AJ150" s="812"/>
      <c r="AK150" s="812"/>
      <c r="AL150" s="812"/>
      <c r="AM150" s="812"/>
      <c r="AN150" s="812"/>
      <c r="AO150" s="812"/>
    </row>
    <row r="151" spans="1:41">
      <c r="A151" s="10"/>
      <c r="B151" s="847">
        <f>IF('Cumulative Budget Request '!L153='Member E'!$L$1,'Cumulative Budget Request '!B153,0)</f>
        <v>0</v>
      </c>
      <c r="C151" s="847">
        <f>IF('Cumulative Budget Request '!L153='Member E'!$L$1,'Cumulative Budget Request '!C153,0)</f>
        <v>0</v>
      </c>
      <c r="D151" s="74" t="s">
        <v>15</v>
      </c>
      <c r="E151" s="57">
        <f>ROUND(N149*E149*O149,0)</f>
        <v>0</v>
      </c>
      <c r="F151" s="57">
        <f>ROUND(N149*F149*O149*O150,0)</f>
        <v>0</v>
      </c>
      <c r="G151" s="57">
        <f>ROUND(N149*G149*O149*O150*O151,0)</f>
        <v>0</v>
      </c>
      <c r="H151" s="57">
        <f>ROUND(N149*H149*O149*O150*O151*O152,0)</f>
        <v>0</v>
      </c>
      <c r="I151" s="57">
        <f>ROUND(N149*I149*O149*O150*O151*O152*O153,0)</f>
        <v>0</v>
      </c>
      <c r="J151" s="172">
        <f>SUM(E151:I151)</f>
        <v>0</v>
      </c>
      <c r="M151" s="231"/>
      <c r="N151" s="63"/>
      <c r="O151" s="227">
        <f>IF('Cumulative Budget Request '!L153='Member E'!$L$1,'Cumulative Budget Request '!O153,0)</f>
        <v>0</v>
      </c>
      <c r="P151" s="228">
        <f>IF('Cumulative Budget Request '!L153='Member E'!$L$1,'Cumulative Budget Request '!P153,0)</f>
        <v>0</v>
      </c>
      <c r="Q151" s="76">
        <f>IF('Cumulative Budget Request '!L153='Member E'!$L$1,'Cumulative Budget Request '!Q153,0)</f>
        <v>0</v>
      </c>
      <c r="R151" s="227">
        <f>IF('Cumulative Budget Request '!L153='Member E'!$L$1,'Cumulative Budget Request '!R153,0)</f>
        <v>0</v>
      </c>
      <c r="S151" s="76"/>
      <c r="T151" s="74"/>
      <c r="U151" s="370"/>
      <c r="V151" s="370"/>
      <c r="W151" s="370"/>
      <c r="X151" s="370"/>
      <c r="Y151" s="370"/>
      <c r="Z151" s="802"/>
      <c r="AA151" s="820"/>
      <c r="AB151" s="820"/>
      <c r="AC151" s="820"/>
      <c r="AD151" s="820"/>
      <c r="AE151" s="820"/>
      <c r="AF151" s="820"/>
      <c r="AG151" s="802"/>
      <c r="AH151" s="810"/>
      <c r="AI151" s="811"/>
      <c r="AJ151" s="812"/>
      <c r="AK151" s="812"/>
      <c r="AL151" s="812"/>
      <c r="AM151" s="812"/>
      <c r="AN151" s="812"/>
      <c r="AO151" s="812"/>
    </row>
    <row r="152" spans="1:41">
      <c r="A152" s="10"/>
      <c r="B152" s="847">
        <f>IF('Cumulative Budget Request '!L154='Member E'!$L$1,'Cumulative Budget Request '!B154,0)</f>
        <v>0</v>
      </c>
      <c r="C152" s="847">
        <f>IF('Cumulative Budget Request '!L154='Member E'!$L$1,'Cumulative Budget Request '!C154,0)</f>
        <v>0</v>
      </c>
      <c r="D152" s="74" t="s">
        <v>30</v>
      </c>
      <c r="E152" s="57">
        <f>ROUND(E151*$S$156,0)</f>
        <v>0</v>
      </c>
      <c r="F152" s="57">
        <f>ROUND(F151*$S$156,0)</f>
        <v>0</v>
      </c>
      <c r="G152" s="57">
        <f>ROUND(G151*$S$156,0)</f>
        <v>0</v>
      </c>
      <c r="H152" s="57">
        <f>ROUND(H151*$S$156,0)</f>
        <v>0</v>
      </c>
      <c r="I152" s="57">
        <f>ROUND(I151*$S$156,0)</f>
        <v>0</v>
      </c>
      <c r="J152" s="172">
        <f>SUM(E152:I152)</f>
        <v>0</v>
      </c>
      <c r="M152" s="231"/>
      <c r="N152" s="63"/>
      <c r="O152" s="227">
        <f>IF('Cumulative Budget Request '!L154='Member E'!$L$1,'Cumulative Budget Request '!O154,0)</f>
        <v>0</v>
      </c>
      <c r="P152" s="228">
        <f>IF('Cumulative Budget Request '!L154='Member E'!$L$1,'Cumulative Budget Request '!P154,0)</f>
        <v>0</v>
      </c>
      <c r="Q152" s="76">
        <f>IF('Cumulative Budget Request '!L154='Member E'!$L$1,'Cumulative Budget Request '!Q154,0)</f>
        <v>0</v>
      </c>
      <c r="R152" s="227">
        <f>IF('Cumulative Budget Request '!L154='Member E'!$L$1,'Cumulative Budget Request '!R154,0)</f>
        <v>0</v>
      </c>
      <c r="S152" s="76"/>
      <c r="T152" s="74"/>
      <c r="U152" s="370"/>
      <c r="V152" s="370"/>
      <c r="W152" s="370"/>
      <c r="X152" s="370"/>
      <c r="Y152" s="370"/>
      <c r="Z152" s="802"/>
      <c r="AA152" s="820"/>
      <c r="AB152" s="820"/>
      <c r="AC152" s="820"/>
      <c r="AD152" s="820"/>
      <c r="AE152" s="820"/>
      <c r="AF152" s="820"/>
      <c r="AG152" s="802"/>
      <c r="AH152" s="810"/>
      <c r="AI152" s="811"/>
      <c r="AJ152" s="812"/>
      <c r="AK152" s="812"/>
      <c r="AL152" s="812"/>
      <c r="AM152" s="812"/>
      <c r="AN152" s="812"/>
      <c r="AO152" s="812"/>
    </row>
    <row r="153" spans="1:41" ht="15">
      <c r="A153" s="10"/>
      <c r="B153" s="847">
        <f>IF('Cumulative Budget Request '!L155='Member E'!$L$1,'Cumulative Budget Request '!B155,0)</f>
        <v>0</v>
      </c>
      <c r="C153" s="847">
        <f>IF('Cumulative Budget Request '!L155='Member E'!$L$1,'Cumulative Budget Request '!C155,0)</f>
        <v>0</v>
      </c>
      <c r="D153" s="74" t="s">
        <v>29</v>
      </c>
      <c r="E153" s="184">
        <f>ROUND($S$157*E149,0)</f>
        <v>0</v>
      </c>
      <c r="F153" s="184">
        <f>ROUND($S$157*F149,0)</f>
        <v>0</v>
      </c>
      <c r="G153" s="184">
        <f>ROUND($S$157*G149,0)</f>
        <v>0</v>
      </c>
      <c r="H153" s="184">
        <f>ROUND($S$157*H149,0)</f>
        <v>0</v>
      </c>
      <c r="I153" s="184">
        <f>ROUND($S$157*I149,0)</f>
        <v>0</v>
      </c>
      <c r="J153" s="181">
        <f>SUM(E153:I153)</f>
        <v>0</v>
      </c>
      <c r="M153" s="231"/>
      <c r="N153" s="63"/>
      <c r="O153" s="227">
        <f>IF('Cumulative Budget Request '!L155='Member E'!$L$1,'Cumulative Budget Request '!O155,0)</f>
        <v>0</v>
      </c>
      <c r="P153" s="228">
        <f>IF('Cumulative Budget Request '!L155='Member E'!$L$1,'Cumulative Budget Request '!P155,0)</f>
        <v>0</v>
      </c>
      <c r="Q153" s="76">
        <f>IF('Cumulative Budget Request '!L155='Member E'!$L$1,'Cumulative Budget Request '!Q155,0)</f>
        <v>0</v>
      </c>
      <c r="R153" s="227">
        <f>IF('Cumulative Budget Request '!L155='Member E'!$L$1,'Cumulative Budget Request '!R155,0)</f>
        <v>0</v>
      </c>
      <c r="S153" s="76"/>
      <c r="T153" s="74"/>
      <c r="U153" s="369"/>
      <c r="V153" s="369"/>
      <c r="W153" s="369"/>
      <c r="X153" s="369"/>
      <c r="Y153" s="369"/>
      <c r="Z153" s="802"/>
      <c r="AA153" s="820"/>
      <c r="AB153" s="820"/>
      <c r="AC153" s="820"/>
      <c r="AD153" s="820"/>
      <c r="AE153" s="820"/>
      <c r="AF153" s="820"/>
      <c r="AG153" s="802"/>
      <c r="AH153" s="810"/>
      <c r="AI153" s="811"/>
      <c r="AJ153" s="812"/>
      <c r="AK153" s="812"/>
      <c r="AL153" s="812"/>
      <c r="AM153" s="812"/>
      <c r="AN153" s="812"/>
      <c r="AO153" s="812"/>
    </row>
    <row r="154" spans="1:41">
      <c r="A154" s="10"/>
      <c r="B154" s="847">
        <f>IF('Cumulative Budget Request '!L156='Member E'!$L$1,'Cumulative Budget Request '!B156,0)</f>
        <v>0</v>
      </c>
      <c r="C154" s="847">
        <f>IF('Cumulative Budget Request '!L156='Member E'!$L$1,'Cumulative Budget Request '!C156,0)</f>
        <v>0</v>
      </c>
      <c r="D154" s="77" t="s">
        <v>171</v>
      </c>
      <c r="E154" s="185">
        <f>SUM(E152:E153)</f>
        <v>0</v>
      </c>
      <c r="F154" s="185">
        <f t="shared" ref="F154:I154" si="57">SUM(F152:F153)</f>
        <v>0</v>
      </c>
      <c r="G154" s="185">
        <f t="shared" si="57"/>
        <v>0</v>
      </c>
      <c r="H154" s="185">
        <f t="shared" si="57"/>
        <v>0</v>
      </c>
      <c r="I154" s="185">
        <f t="shared" si="57"/>
        <v>0</v>
      </c>
      <c r="J154" s="186">
        <f>SUM(J152:J153)</f>
        <v>0</v>
      </c>
      <c r="M154" s="19"/>
      <c r="N154" s="33"/>
      <c r="O154" s="33"/>
      <c r="P154" s="33"/>
      <c r="Q154" s="114"/>
      <c r="R154" s="115"/>
      <c r="S154" s="76"/>
      <c r="T154" s="114"/>
      <c r="U154" s="369"/>
      <c r="V154" s="369"/>
      <c r="W154" s="369"/>
      <c r="X154" s="369"/>
      <c r="Y154" s="369"/>
      <c r="Z154" s="802"/>
      <c r="AA154" s="820"/>
      <c r="AB154" s="820"/>
      <c r="AC154" s="820"/>
      <c r="AD154" s="820"/>
      <c r="AE154" s="820"/>
      <c r="AF154" s="820"/>
      <c r="AG154" s="802"/>
      <c r="AH154" s="802"/>
      <c r="AI154" s="802"/>
      <c r="AJ154" s="802"/>
      <c r="AK154" s="802"/>
      <c r="AL154" s="802"/>
      <c r="AM154" s="802"/>
      <c r="AN154" s="802"/>
      <c r="AO154" s="802"/>
    </row>
    <row r="155" spans="1:41">
      <c r="A155" s="10"/>
      <c r="B155" s="93"/>
      <c r="C155" s="100"/>
      <c r="D155" s="74"/>
      <c r="E155" s="22"/>
      <c r="F155" s="22"/>
      <c r="G155" s="22"/>
      <c r="H155" s="22"/>
      <c r="I155" s="22"/>
      <c r="J155" s="76"/>
      <c r="M155" s="19"/>
      <c r="T155" s="17"/>
      <c r="U155" s="25"/>
      <c r="V155" s="25"/>
      <c r="W155" s="25"/>
      <c r="X155" s="25"/>
      <c r="Y155" s="25"/>
      <c r="Z155" s="804"/>
      <c r="AA155" s="821"/>
      <c r="AB155" s="821"/>
      <c r="AC155" s="821"/>
      <c r="AD155" s="821"/>
      <c r="AE155" s="821"/>
      <c r="AF155" s="820"/>
      <c r="AG155" s="802"/>
      <c r="AH155" s="802"/>
      <c r="AI155" s="802"/>
      <c r="AJ155" s="802"/>
      <c r="AK155" s="802"/>
      <c r="AL155" s="802"/>
      <c r="AM155" s="802"/>
      <c r="AN155" s="802"/>
      <c r="AO155" s="802"/>
    </row>
    <row r="156" spans="1:41" ht="13.5" customHeight="1">
      <c r="A156" s="10"/>
      <c r="C156" s="75"/>
      <c r="D156" s="75" t="s">
        <v>102</v>
      </c>
      <c r="E156" s="187">
        <f>SUMIF($D$121:$D$155,"*Salary",E121:E155)</f>
        <v>0</v>
      </c>
      <c r="F156" s="187">
        <f>SUMIF($D$121:$D$155,"*Salary",F121:F155)</f>
        <v>0</v>
      </c>
      <c r="G156" s="187">
        <f>SUMIF($D$121:$D$155,"*Salary",G121:G155)</f>
        <v>0</v>
      </c>
      <c r="H156" s="187">
        <f>SUMIF($D$121:$D$155,"*Salary",H121:H155)</f>
        <v>0</v>
      </c>
      <c r="I156" s="187">
        <f>SUMIF($D$121:$D$155,"*Salary",I121:I155)</f>
        <v>0</v>
      </c>
      <c r="J156" s="188">
        <f>SUM(E156:I156)</f>
        <v>0</v>
      </c>
      <c r="M156" s="19"/>
      <c r="N156" s="794"/>
      <c r="O156" s="794"/>
      <c r="P156" s="794"/>
      <c r="Q156" s="795"/>
      <c r="R156" s="796"/>
      <c r="S156" s="797"/>
      <c r="T156" s="834"/>
      <c r="U156" s="834"/>
      <c r="V156" s="834"/>
      <c r="Z156" s="802"/>
      <c r="AA156" s="802"/>
      <c r="AB156" s="802"/>
      <c r="AC156" s="802"/>
      <c r="AD156" s="802"/>
      <c r="AE156" s="802"/>
      <c r="AF156" s="802"/>
      <c r="AG156" s="802"/>
      <c r="AH156" s="802"/>
      <c r="AI156" s="802"/>
      <c r="AJ156" s="802"/>
      <c r="AK156" s="802"/>
      <c r="AL156" s="802"/>
      <c r="AM156" s="802"/>
      <c r="AN156" s="802"/>
      <c r="AO156" s="802"/>
    </row>
    <row r="157" spans="1:41">
      <c r="A157" s="10"/>
      <c r="C157" s="75"/>
      <c r="D157" s="75" t="s">
        <v>103</v>
      </c>
      <c r="E157" s="189">
        <f>SUMIF($D$121:$D$155,"*Total Fringe",E121:E155)</f>
        <v>0</v>
      </c>
      <c r="F157" s="189">
        <f>SUMIF($D$121:$D$155,"*Total Fringe",F121:F155)</f>
        <v>0</v>
      </c>
      <c r="G157" s="189">
        <f>SUMIF($D$121:$D$155,"*Total Fringe",G121:G155)</f>
        <v>0</v>
      </c>
      <c r="H157" s="189">
        <f>SUMIF($D$121:$D$155,"*Total Fringe",H121:H155)</f>
        <v>0</v>
      </c>
      <c r="I157" s="189">
        <f>SUMIF($D$121:$D$155,"*Total Fringe",I121:I155)</f>
        <v>0</v>
      </c>
      <c r="J157" s="190">
        <f>SUM(E157:I157)</f>
        <v>0</v>
      </c>
      <c r="M157" s="16"/>
      <c r="N157" s="794"/>
      <c r="O157" s="794"/>
      <c r="P157" s="794"/>
      <c r="Q157" s="795"/>
      <c r="R157" s="795"/>
      <c r="S157" s="833"/>
      <c r="T157" s="834"/>
      <c r="U157" s="834"/>
      <c r="V157" s="834"/>
      <c r="Z157" s="802"/>
      <c r="AA157" s="802"/>
      <c r="AB157" s="802"/>
      <c r="AC157" s="802"/>
      <c r="AD157" s="802"/>
      <c r="AE157" s="802"/>
      <c r="AF157" s="802"/>
      <c r="AG157" s="802"/>
      <c r="AH157" s="802"/>
      <c r="AI157" s="802"/>
      <c r="AJ157" s="802"/>
      <c r="AK157" s="802"/>
      <c r="AL157" s="802"/>
      <c r="AM157" s="802"/>
      <c r="AN157" s="802"/>
      <c r="AO157" s="802"/>
    </row>
    <row r="158" spans="1:41">
      <c r="A158" s="10"/>
      <c r="C158" s="75"/>
      <c r="D158" s="75" t="s">
        <v>350</v>
      </c>
      <c r="E158" s="529">
        <f>SUMIF($D$121:$D$154,"*Person Months",E121:E154)</f>
        <v>0</v>
      </c>
      <c r="F158" s="529">
        <f>SUMIF($D$121:$D$154,"*Person Months",F121:F154)</f>
        <v>0</v>
      </c>
      <c r="G158" s="529">
        <f>SUMIF($D$121:$D$154,"*Person Months",G121:G154)</f>
        <v>0</v>
      </c>
      <c r="H158" s="529">
        <f>SUMIF($D$121:$D$154,"*Person Months",H121:H154)</f>
        <v>0</v>
      </c>
      <c r="I158" s="529">
        <f>SUMIF($D$121:$D$154,"*Person Months",I121:I154)</f>
        <v>0</v>
      </c>
      <c r="J158" s="190"/>
      <c r="M158" s="16"/>
      <c r="N158" s="294"/>
      <c r="O158" s="294"/>
      <c r="P158" s="294"/>
      <c r="Q158" s="3"/>
      <c r="R158" s="3"/>
      <c r="S158" s="231"/>
      <c r="T158" s="559"/>
      <c r="U158" s="559"/>
      <c r="V158" s="530"/>
      <c r="Z158" s="802"/>
      <c r="AA158" s="802"/>
      <c r="AB158" s="802"/>
      <c r="AC158" s="802"/>
      <c r="AD158" s="802"/>
      <c r="AE158" s="802"/>
      <c r="AF158" s="802"/>
      <c r="AG158" s="802"/>
      <c r="AH158" s="802"/>
      <c r="AI158" s="812"/>
      <c r="AJ158" s="809"/>
      <c r="AK158" s="802"/>
      <c r="AL158" s="802"/>
      <c r="AM158" s="802"/>
      <c r="AN158" s="802"/>
      <c r="AO158" s="802"/>
    </row>
    <row r="159" spans="1:41">
      <c r="A159" s="10"/>
      <c r="C159" s="75"/>
      <c r="D159" s="75" t="s">
        <v>351</v>
      </c>
      <c r="E159" s="72">
        <f>SUMIF($D$121:$D$154,"*# of Persons",E121:E154)</f>
        <v>0</v>
      </c>
      <c r="F159" s="72">
        <f>SUMIF($D$121:$D$154,"*# of Persons",F121:F154)</f>
        <v>0</v>
      </c>
      <c r="G159" s="72">
        <f>SUMIF($D$121:$D$154,"*# of Persons",G121:G154)</f>
        <v>0</v>
      </c>
      <c r="H159" s="72">
        <f>SUMIF($D$121:$D$154,"*# of Persons",H121:H154)</f>
        <v>0</v>
      </c>
      <c r="I159" s="72">
        <f>SUMIF($D$121:$D$154,"*# of Persons",I121:I154)</f>
        <v>0</v>
      </c>
      <c r="J159" s="190"/>
      <c r="M159" s="16"/>
      <c r="N159" s="294"/>
      <c r="O159" s="294"/>
      <c r="P159" s="294"/>
      <c r="Q159" s="3"/>
      <c r="R159" s="3"/>
      <c r="S159" s="231"/>
      <c r="T159" s="530"/>
      <c r="U159" s="530"/>
      <c r="V159" s="530"/>
      <c r="AJ159" s="10"/>
    </row>
    <row r="160" spans="1:41" ht="13.8" thickBot="1">
      <c r="A160" s="717" t="s">
        <v>492</v>
      </c>
      <c r="B160" s="717"/>
      <c r="C160" s="717"/>
      <c r="D160" s="717"/>
      <c r="E160" s="717"/>
      <c r="F160" s="717"/>
      <c r="G160" s="717"/>
      <c r="H160" s="717"/>
      <c r="I160" s="717"/>
      <c r="J160" s="717"/>
      <c r="M160" s="16"/>
      <c r="N160" s="294"/>
      <c r="O160" s="294"/>
      <c r="P160" s="294"/>
      <c r="Q160" s="3"/>
      <c r="R160" s="3"/>
      <c r="S160" s="303"/>
      <c r="T160" s="25"/>
      <c r="U160" s="25"/>
      <c r="V160" s="25"/>
    </row>
    <row r="161" spans="1:34" ht="13.8" thickBot="1">
      <c r="C161" s="92"/>
      <c r="D161" s="46"/>
      <c r="E161" s="18" t="str">
        <f>E11</f>
        <v>Year 1</v>
      </c>
      <c r="F161" s="18" t="str">
        <f>F11</f>
        <v>Year 2</v>
      </c>
      <c r="G161" s="18" t="str">
        <f>G11</f>
        <v>Year 3</v>
      </c>
      <c r="H161" s="18" t="str">
        <f>H11</f>
        <v>Year 4</v>
      </c>
      <c r="I161" s="18" t="str">
        <f>I11</f>
        <v>Year 5</v>
      </c>
      <c r="J161" s="46" t="s">
        <v>1</v>
      </c>
      <c r="N161" s="626" t="s">
        <v>174</v>
      </c>
      <c r="O161" s="627"/>
      <c r="P161" s="627"/>
      <c r="Q161" s="627"/>
      <c r="R161" s="627"/>
      <c r="S161" s="627"/>
      <c r="T161" s="627"/>
      <c r="U161" s="628"/>
      <c r="V161" s="642" t="s">
        <v>116</v>
      </c>
      <c r="W161" s="625"/>
      <c r="X161" s="625"/>
      <c r="Y161" s="625"/>
      <c r="Z161" s="625"/>
    </row>
    <row r="162" spans="1:34" ht="13.8" thickBot="1">
      <c r="A162" s="851">
        <f>IF('Cumulative Budget Request '!L166='Member E'!$L$1,'Cumulative Budget Request '!A164,0)</f>
        <v>0</v>
      </c>
      <c r="C162" s="92"/>
      <c r="D162" s="34" t="s">
        <v>121</v>
      </c>
      <c r="E162" s="100">
        <f>IF('Cumulative Budget Request '!$L164='Member E'!$L$1,'Cumulative Budget Request '!E164,0)</f>
        <v>0</v>
      </c>
      <c r="F162" s="100">
        <f>IF('Cumulative Budget Request '!$L164='Member E'!$L$1,'Cumulative Budget Request '!F164,0)</f>
        <v>0</v>
      </c>
      <c r="G162" s="100">
        <f>IF('Cumulative Budget Request '!$L164='Member E'!$L$1,'Cumulative Budget Request '!G164,0)</f>
        <v>0</v>
      </c>
      <c r="H162" s="100">
        <f>IF('Cumulative Budget Request '!$L164='Member E'!$L$1,'Cumulative Budget Request '!H164,0)</f>
        <v>0</v>
      </c>
      <c r="I162" s="100">
        <f>IF('Cumulative Budget Request '!$L164='Member E'!$L$1,'Cumulative Budget Request '!I164,0)</f>
        <v>0</v>
      </c>
      <c r="J162" s="46"/>
      <c r="N162" s="592"/>
      <c r="O162" s="629"/>
      <c r="P162" s="629"/>
      <c r="Q162" s="192" t="s">
        <v>31</v>
      </c>
      <c r="R162" s="193" t="s">
        <v>32</v>
      </c>
      <c r="S162" s="193" t="s">
        <v>33</v>
      </c>
      <c r="T162" s="192" t="s">
        <v>34</v>
      </c>
      <c r="U162" s="194" t="s">
        <v>35</v>
      </c>
      <c r="V162" s="367" t="s">
        <v>31</v>
      </c>
      <c r="W162" s="368" t="s">
        <v>32</v>
      </c>
      <c r="X162" s="368" t="s">
        <v>33</v>
      </c>
      <c r="Y162" s="368" t="s">
        <v>34</v>
      </c>
      <c r="Z162" s="368" t="s">
        <v>35</v>
      </c>
    </row>
    <row r="163" spans="1:34" ht="13.8" thickBot="1">
      <c r="A163" s="842"/>
      <c r="B163" s="15" t="str">
        <f>'Cumulative Budget Request '!B165</f>
        <v xml:space="preserve"> </v>
      </c>
      <c r="C163" s="92"/>
      <c r="D163" s="34" t="s">
        <v>172</v>
      </c>
      <c r="E163" s="22">
        <f>IF('Cumulative Budget Request '!$L165='Member E'!$L$1,'Cumulative Budget Request '!E165,0)</f>
        <v>0</v>
      </c>
      <c r="F163" s="22">
        <f>IF('Cumulative Budget Request '!$L165='Member E'!$L$1,'Cumulative Budget Request '!F165,0)</f>
        <v>0</v>
      </c>
      <c r="G163" s="22">
        <f>IF('Cumulative Budget Request '!$L165='Member E'!$L$1,'Cumulative Budget Request '!G165,0)</f>
        <v>0</v>
      </c>
      <c r="H163" s="22">
        <f>IF('Cumulative Budget Request '!$L165='Member E'!$L$1,'Cumulative Budget Request '!H165,0)</f>
        <v>0</v>
      </c>
      <c r="I163" s="22">
        <f>IF('Cumulative Budget Request '!$L165='Member E'!$L$1,'Cumulative Budget Request '!I165,0)</f>
        <v>0</v>
      </c>
      <c r="J163" s="46"/>
      <c r="N163" s="592" t="s">
        <v>352</v>
      </c>
      <c r="O163" s="629"/>
      <c r="P163" s="629"/>
      <c r="Q163" s="537">
        <f>IF('Cumulative Budget Request '!$L165='Member E'!$L$1,'Cumulative Budget Request '!Q165,0)</f>
        <v>0</v>
      </c>
      <c r="R163" s="537">
        <f>IF('Cumulative Budget Request '!$L165='Member E'!$L$1,'Cumulative Budget Request '!R165,0)</f>
        <v>0</v>
      </c>
      <c r="S163" s="537">
        <f>IF('Cumulative Budget Request '!$L165='Member E'!$L$1,'Cumulative Budget Request '!S165,0)</f>
        <v>0</v>
      </c>
      <c r="T163" s="537">
        <f>IF('Cumulative Budget Request '!$L165='Member E'!$L$1,'Cumulative Budget Request '!T165,0)</f>
        <v>0</v>
      </c>
      <c r="U163" s="538">
        <f>IF('Cumulative Budget Request '!$L165='Member E'!$L$1,'Cumulative Budget Request '!U165,0)</f>
        <v>0</v>
      </c>
      <c r="V163" s="369">
        <f>IFERROR((F168+F169)/F166,0)</f>
        <v>0</v>
      </c>
      <c r="W163" s="369">
        <f>IFERROR((G168+G169)/G166,0)</f>
        <v>0</v>
      </c>
      <c r="X163" s="369">
        <f>IFERROR((H168+H169)/H166,0)</f>
        <v>0</v>
      </c>
      <c r="Y163" s="369">
        <f>IFERROR((I168+I169)/I166,0)</f>
        <v>0</v>
      </c>
      <c r="Z163" s="369">
        <f>IFERROR((J168+J169)/J166,0)</f>
        <v>0</v>
      </c>
      <c r="AA163" s="58"/>
      <c r="AB163" s="58"/>
      <c r="AC163" s="58"/>
      <c r="AD163" s="58"/>
      <c r="AE163" s="58"/>
      <c r="AF163" s="58"/>
      <c r="AG163" s="58"/>
    </row>
    <row r="164" spans="1:34">
      <c r="A164" s="825"/>
      <c r="C164" s="151"/>
      <c r="D164" s="148" t="s">
        <v>167</v>
      </c>
      <c r="E164" s="175">
        <f>IF('Cumulative Budget Request '!$L166='Member E'!$L$1,'Cumulative Budget Request '!E166,0)</f>
        <v>0</v>
      </c>
      <c r="F164" s="175">
        <f>IF('Cumulative Budget Request '!$L166='Member E'!$L$1,'Cumulative Budget Request '!F166,0)</f>
        <v>0</v>
      </c>
      <c r="G164" s="175">
        <f>IF('Cumulative Budget Request '!$L166='Member E'!$L$1,'Cumulative Budget Request '!G166,0)</f>
        <v>0</v>
      </c>
      <c r="H164" s="175">
        <f>IF('Cumulative Budget Request '!$L166='Member E'!$L$1,'Cumulative Budget Request '!H166,0)</f>
        <v>0</v>
      </c>
      <c r="I164" s="175">
        <f>IF('Cumulative Budget Request '!$L166='Member E'!$L$1,'Cumulative Budget Request '!I166,0)</f>
        <v>0</v>
      </c>
      <c r="J164" s="172">
        <f>SUM(E164:I164)</f>
        <v>0</v>
      </c>
      <c r="N164" s="539" t="s">
        <v>353</v>
      </c>
      <c r="O164" s="46"/>
      <c r="P164" s="540" t="s">
        <v>354</v>
      </c>
      <c r="Q164" s="562">
        <f>IF('Cumulative Budget Request '!$L165='Member E'!$L$1,'Cumulative Budget Request '!Q166,0)</f>
        <v>0</v>
      </c>
      <c r="R164" s="562">
        <f>IF('Cumulative Budget Request '!$L165='Member E'!$L$1,'Cumulative Budget Request '!R166,0)</f>
        <v>0</v>
      </c>
      <c r="S164" s="562">
        <f>IF('Cumulative Budget Request '!$L165='Member E'!$L$1,'Cumulative Budget Request '!S166,0)</f>
        <v>0</v>
      </c>
      <c r="T164" s="562">
        <f>IF('Cumulative Budget Request '!$L165='Member E'!$L$1,'Cumulative Budget Request '!T166,0)</f>
        <v>0</v>
      </c>
      <c r="U164" s="563">
        <f>IF('Cumulative Budget Request '!$L165='Member E'!$L$1,'Cumulative Budget Request '!U166,0)</f>
        <v>0</v>
      </c>
      <c r="V164" s="370"/>
      <c r="W164" s="370"/>
      <c r="X164" s="370"/>
      <c r="Y164" s="370"/>
      <c r="Z164" s="370"/>
      <c r="AA164" s="58"/>
      <c r="AB164" s="58"/>
      <c r="AC164" s="58"/>
      <c r="AD164" s="58"/>
      <c r="AE164" s="58"/>
      <c r="AF164" s="58"/>
      <c r="AG164" s="58"/>
    </row>
    <row r="165" spans="1:34">
      <c r="A165" s="842"/>
      <c r="D165" s="34" t="s">
        <v>30</v>
      </c>
      <c r="E165" s="175">
        <f>IF('Cumulative Budget Request '!$L167='Member E'!$L$1,'Cumulative Budget Request '!E167,0)</f>
        <v>0</v>
      </c>
      <c r="F165" s="175">
        <f>IF('Cumulative Budget Request '!$L167='Member E'!$L$1,'Cumulative Budget Request '!F167,0)</f>
        <v>0</v>
      </c>
      <c r="G165" s="175">
        <f>IF('Cumulative Budget Request '!$L167='Member E'!$L$1,'Cumulative Budget Request '!G167,0)</f>
        <v>0</v>
      </c>
      <c r="H165" s="175">
        <f>IF('Cumulative Budget Request '!$L167='Member E'!$L$1,'Cumulative Budget Request '!H167,0)</f>
        <v>0</v>
      </c>
      <c r="I165" s="175">
        <f>IF('Cumulative Budget Request '!$L167='Member E'!$L$1,'Cumulative Budget Request '!I167,0)</f>
        <v>0</v>
      </c>
      <c r="J165" s="172">
        <f>SUM(E165:I165)</f>
        <v>0</v>
      </c>
      <c r="N165" s="168"/>
      <c r="O165" s="541" t="s">
        <v>119</v>
      </c>
      <c r="P165" s="540" t="s">
        <v>355</v>
      </c>
      <c r="Q165" s="224">
        <f>IF('Cumulative Budget Request '!$L165='Member E'!$L$1,'Cumulative Budget Request '!Q167,0)</f>
        <v>0</v>
      </c>
      <c r="R165" s="224">
        <f>IF('Cumulative Budget Request '!$L165='Member E'!$L$1,'Cumulative Budget Request '!R167,0)</f>
        <v>0</v>
      </c>
      <c r="S165" s="224">
        <f>IF('Cumulative Budget Request '!$L165='Member E'!$L$1,'Cumulative Budget Request '!S167,0)</f>
        <v>0</v>
      </c>
      <c r="T165" s="224">
        <f>IF('Cumulative Budget Request '!$L165='Member E'!$L$1,'Cumulative Budget Request '!T167,0)</f>
        <v>0</v>
      </c>
      <c r="U165" s="478">
        <f>IF('Cumulative Budget Request '!$L165='Member E'!$L$1,'Cumulative Budget Request '!U167,0)</f>
        <v>0</v>
      </c>
      <c r="V165" s="370"/>
      <c r="W165" s="370"/>
      <c r="X165" s="370"/>
      <c r="Y165" s="370"/>
      <c r="Z165" s="370"/>
      <c r="AD165" s="58"/>
      <c r="AE165" s="58"/>
      <c r="AF165" s="58"/>
      <c r="AG165" s="58"/>
    </row>
    <row r="166" spans="1:34">
      <c r="A166" s="842"/>
      <c r="C166" s="92"/>
      <c r="D166" s="46"/>
      <c r="E166" s="17"/>
      <c r="F166" s="17"/>
      <c r="G166" s="17"/>
      <c r="H166" s="17"/>
      <c r="I166" s="17"/>
      <c r="J166" s="26"/>
      <c r="N166" s="196"/>
      <c r="O166" s="542">
        <f>IF('Cumulative Budget Request '!$L165='Member E'!$L$1,'Cumulative Budget Request '!O168,0)</f>
        <v>0</v>
      </c>
      <c r="P166" s="540" t="s">
        <v>356</v>
      </c>
      <c r="Q166" s="224">
        <f>IF('Cumulative Budget Request '!$L165='Member E'!$L$1,'Cumulative Budget Request '!Q168,0)</f>
        <v>0</v>
      </c>
      <c r="R166" s="224">
        <f>IF('Cumulative Budget Request '!$L165='Member E'!$L$1,'Cumulative Budget Request '!R168,0)</f>
        <v>0</v>
      </c>
      <c r="S166" s="224">
        <f>IF('Cumulative Budget Request '!$L165='Member E'!$L$1,'Cumulative Budget Request '!S168,0)</f>
        <v>0</v>
      </c>
      <c r="T166" s="224">
        <f>IF('Cumulative Budget Request '!$L165='Member E'!$L$1,'Cumulative Budget Request '!T168,0)</f>
        <v>0</v>
      </c>
      <c r="U166" s="478">
        <f>IF('Cumulative Budget Request '!$L165='Member E'!$L$1,'Cumulative Budget Request '!U168,0)</f>
        <v>0</v>
      </c>
      <c r="V166" s="370"/>
      <c r="W166" s="370"/>
      <c r="X166" s="370"/>
      <c r="Y166" s="370"/>
      <c r="Z166" s="370"/>
      <c r="AA166" s="473"/>
      <c r="AB166" s="473"/>
      <c r="AC166" s="473"/>
      <c r="AD166" s="131"/>
      <c r="AE166" s="131"/>
      <c r="AF166" s="131"/>
      <c r="AG166" s="131"/>
    </row>
    <row r="167" spans="1:34">
      <c r="A167" s="851">
        <f>IF('Cumulative Budget Request '!L171='Member E'!$L$1,'Cumulative Budget Request '!A169,0)</f>
        <v>0</v>
      </c>
      <c r="C167" s="92"/>
      <c r="D167" s="34" t="s">
        <v>121</v>
      </c>
      <c r="E167" s="100">
        <f>IF('Cumulative Budget Request '!$L169='Member E'!$L$1,'Cumulative Budget Request '!E169,0)</f>
        <v>0</v>
      </c>
      <c r="F167" s="100">
        <f>IF('Cumulative Budget Request '!$L169='Member E'!$L$1,'Cumulative Budget Request '!F169,0)</f>
        <v>0</v>
      </c>
      <c r="G167" s="100">
        <f>IF('Cumulative Budget Request '!$L169='Member E'!$L$1,'Cumulative Budget Request '!G169,0)</f>
        <v>0</v>
      </c>
      <c r="H167" s="100">
        <f>IF('Cumulative Budget Request '!$L169='Member E'!$L$1,'Cumulative Budget Request '!H169,0)</f>
        <v>0</v>
      </c>
      <c r="I167" s="100">
        <f>IF('Cumulative Budget Request '!$L169='Member E'!$L$1,'Cumulative Budget Request '!I169,0)</f>
        <v>0</v>
      </c>
      <c r="J167" s="26"/>
      <c r="N167" s="116"/>
      <c r="Q167" s="58"/>
      <c r="R167" s="96"/>
      <c r="S167" s="96"/>
      <c r="T167" s="58"/>
      <c r="U167" s="117"/>
      <c r="V167" s="369">
        <f>IFERROR((F173+F174)/F171,0)</f>
        <v>0</v>
      </c>
      <c r="W167" s="369">
        <f>IFERROR((G173+G174)/G171,0)</f>
        <v>0</v>
      </c>
      <c r="X167" s="369">
        <f>IFERROR((H173+H174)/H171,0)</f>
        <v>0</v>
      </c>
      <c r="Y167" s="369">
        <f>IFERROR((I173+I174)/I171,0)</f>
        <v>0</v>
      </c>
      <c r="Z167" s="369">
        <f>IFERROR((J173+J174)/J171,0)</f>
        <v>0</v>
      </c>
      <c r="AA167" s="58"/>
      <c r="AB167" s="58"/>
      <c r="AC167" s="58"/>
      <c r="AD167" s="58"/>
      <c r="AE167" s="58"/>
      <c r="AF167" s="58"/>
      <c r="AG167" s="58"/>
      <c r="AH167" s="58"/>
    </row>
    <row r="168" spans="1:34">
      <c r="A168" s="842"/>
      <c r="B168" s="15" t="str">
        <f>'Cumulative Budget Request '!B170</f>
        <v xml:space="preserve"> </v>
      </c>
      <c r="C168" s="92"/>
      <c r="D168" s="34" t="s">
        <v>172</v>
      </c>
      <c r="E168" s="22">
        <f>IF('Cumulative Budget Request '!$L170='Member E'!$L$1,'Cumulative Budget Request '!E170,0)</f>
        <v>0</v>
      </c>
      <c r="F168" s="22">
        <f>IF('Cumulative Budget Request '!$L170='Member E'!$L$1,'Cumulative Budget Request '!F170,0)</f>
        <v>0</v>
      </c>
      <c r="G168" s="22">
        <f>IF('Cumulative Budget Request '!$L170='Member E'!$L$1,'Cumulative Budget Request '!G170,0)</f>
        <v>0</v>
      </c>
      <c r="H168" s="22">
        <f>IF('Cumulative Budget Request '!$L170='Member E'!$L$1,'Cumulative Budget Request '!H170,0)</f>
        <v>0</v>
      </c>
      <c r="I168" s="22">
        <f>IF('Cumulative Budget Request '!$L170='Member E'!$L$1,'Cumulative Budget Request '!I170,0)</f>
        <v>0</v>
      </c>
      <c r="J168" s="26"/>
      <c r="N168" s="539" t="s">
        <v>357</v>
      </c>
      <c r="O168" s="46"/>
      <c r="P168" s="540" t="s">
        <v>354</v>
      </c>
      <c r="Q168" s="224">
        <f>IF('Cumulative Budget Request '!$L169='Member E'!$L$1,'Cumulative Budget Request '!Q170,0)</f>
        <v>0</v>
      </c>
      <c r="R168" s="224">
        <f>IF('Cumulative Budget Request '!$L169='Member E'!$L$1,'Cumulative Budget Request '!R170,0)</f>
        <v>0</v>
      </c>
      <c r="S168" s="224">
        <f>IF('Cumulative Budget Request '!$L169='Member E'!$L$1,'Cumulative Budget Request '!S170,0)</f>
        <v>0</v>
      </c>
      <c r="T168" s="224">
        <f>IF('Cumulative Budget Request '!$L169='Member E'!$L$1,'Cumulative Budget Request '!T170,0)</f>
        <v>0</v>
      </c>
      <c r="U168" s="478">
        <f>IF('Cumulative Budget Request '!$L169='Member E'!$L$1,'Cumulative Budget Request '!U170,0)</f>
        <v>0</v>
      </c>
      <c r="V168" s="370"/>
      <c r="W168" s="370"/>
      <c r="X168" s="370"/>
      <c r="Y168" s="370"/>
      <c r="Z168" s="370"/>
      <c r="AA168" s="58"/>
      <c r="AB168" s="58"/>
      <c r="AC168" s="58"/>
      <c r="AD168" s="58"/>
      <c r="AE168" s="58"/>
      <c r="AF168" s="58"/>
      <c r="AG168" s="58"/>
      <c r="AH168" s="58"/>
    </row>
    <row r="169" spans="1:34">
      <c r="A169" s="825"/>
      <c r="C169" s="151"/>
      <c r="D169" s="148" t="s">
        <v>167</v>
      </c>
      <c r="E169" s="175">
        <f>IF('Cumulative Budget Request '!$L171='Member E'!$L$1,'Cumulative Budget Request '!E171,0)</f>
        <v>0</v>
      </c>
      <c r="F169" s="175">
        <f>IF('Cumulative Budget Request '!$L171='Member E'!$L$1,'Cumulative Budget Request '!F171,0)</f>
        <v>0</v>
      </c>
      <c r="G169" s="175">
        <f>IF('Cumulative Budget Request '!$L171='Member E'!$L$1,'Cumulative Budget Request '!G171,0)</f>
        <v>0</v>
      </c>
      <c r="H169" s="175">
        <f>IF('Cumulative Budget Request '!$L171='Member E'!$L$1,'Cumulative Budget Request '!H171,0)</f>
        <v>0</v>
      </c>
      <c r="I169" s="175">
        <f>IF('Cumulative Budget Request '!$L171='Member E'!$L$1,'Cumulative Budget Request '!I171,0)</f>
        <v>0</v>
      </c>
      <c r="J169" s="172">
        <f>SUM(E169:I169)</f>
        <v>0</v>
      </c>
      <c r="N169" s="168"/>
      <c r="O169" s="541" t="s">
        <v>119</v>
      </c>
      <c r="P169" s="540" t="s">
        <v>355</v>
      </c>
      <c r="Q169" s="224">
        <f>IF('Cumulative Budget Request '!$L169='Member E'!$L$1,'Cumulative Budget Request '!Q171,0)</f>
        <v>0</v>
      </c>
      <c r="R169" s="224">
        <f>IF('Cumulative Budget Request '!$L169='Member E'!$L$1,'Cumulative Budget Request '!R171,0)</f>
        <v>0</v>
      </c>
      <c r="S169" s="224">
        <f>IF('Cumulative Budget Request '!$L169='Member E'!$L$1,'Cumulative Budget Request '!S171,0)</f>
        <v>0</v>
      </c>
      <c r="T169" s="224">
        <f>IF('Cumulative Budget Request '!$L169='Member E'!$L$1,'Cumulative Budget Request '!T171,0)</f>
        <v>0</v>
      </c>
      <c r="U169" s="478">
        <f>IF('Cumulative Budget Request '!$L169='Member E'!$L$1,'Cumulative Budget Request '!U171,0)</f>
        <v>0</v>
      </c>
      <c r="V169" s="370"/>
      <c r="W169" s="370"/>
      <c r="X169" s="370"/>
      <c r="Y169" s="370"/>
      <c r="Z169" s="370"/>
      <c r="AD169" s="58"/>
      <c r="AE169" s="58"/>
      <c r="AF169" s="58"/>
      <c r="AG169" s="58"/>
      <c r="AH169" s="131"/>
    </row>
    <row r="170" spans="1:34">
      <c r="A170" s="842"/>
      <c r="D170" s="34" t="s">
        <v>30</v>
      </c>
      <c r="E170" s="175">
        <f>IF('Cumulative Budget Request '!$L172='Member E'!$L$1,'Cumulative Budget Request '!E172,0)</f>
        <v>0</v>
      </c>
      <c r="F170" s="175">
        <f>IF('Cumulative Budget Request '!$L172='Member E'!$L$1,'Cumulative Budget Request '!F172,0)</f>
        <v>0</v>
      </c>
      <c r="G170" s="175">
        <f>IF('Cumulative Budget Request '!$L172='Member E'!$L$1,'Cumulative Budget Request '!G172,0)</f>
        <v>0</v>
      </c>
      <c r="H170" s="175">
        <f>IF('Cumulative Budget Request '!$L172='Member E'!$L$1,'Cumulative Budget Request '!H172,0)</f>
        <v>0</v>
      </c>
      <c r="I170" s="175">
        <f>IF('Cumulative Budget Request '!$L172='Member E'!$L$1,'Cumulative Budget Request '!I172,0)</f>
        <v>0</v>
      </c>
      <c r="J170" s="172">
        <f>SUM(E170:I170)</f>
        <v>0</v>
      </c>
      <c r="N170" s="196"/>
      <c r="O170" s="542">
        <f>IF('Cumulative Budget Request '!$L169='Member E'!$L$1,'Cumulative Budget Request '!O172,0)</f>
        <v>0</v>
      </c>
      <c r="P170" s="540" t="s">
        <v>356</v>
      </c>
      <c r="Q170" s="224">
        <f>IF('Cumulative Budget Request '!$L169='Member E'!$L$1,'Cumulative Budget Request '!Q172,0)</f>
        <v>0</v>
      </c>
      <c r="R170" s="224">
        <f>IF('Cumulative Budget Request '!$L169='Member E'!$L$1,'Cumulative Budget Request '!R172,0)</f>
        <v>0</v>
      </c>
      <c r="S170" s="224">
        <f>IF('Cumulative Budget Request '!$L169='Member E'!$L$1,'Cumulative Budget Request '!S172,0)</f>
        <v>0</v>
      </c>
      <c r="T170" s="224">
        <f>IF('Cumulative Budget Request '!$L169='Member E'!$L$1,'Cumulative Budget Request '!T172,0)</f>
        <v>0</v>
      </c>
      <c r="U170" s="478">
        <f>IF('Cumulative Budget Request '!$L169='Member E'!$L$1,'Cumulative Budget Request '!U172,0)</f>
        <v>0</v>
      </c>
      <c r="V170" s="370"/>
      <c r="W170" s="370"/>
      <c r="X170" s="370"/>
      <c r="Y170" s="370"/>
      <c r="Z170" s="370"/>
      <c r="AA170" s="622"/>
      <c r="AB170" s="622"/>
      <c r="AC170" s="622"/>
      <c r="AD170" s="131"/>
      <c r="AE170" s="131"/>
      <c r="AF170" s="131"/>
      <c r="AG170" s="131"/>
    </row>
    <row r="171" spans="1:34">
      <c r="A171" s="842"/>
      <c r="C171" s="92"/>
      <c r="D171" s="46"/>
      <c r="E171" s="17"/>
      <c r="F171" s="17"/>
      <c r="G171" s="17"/>
      <c r="H171" s="17"/>
      <c r="I171" s="17"/>
      <c r="J171" s="26"/>
      <c r="N171" s="544"/>
      <c r="O171" s="545"/>
      <c r="P171" s="546"/>
      <c r="Q171" s="100"/>
      <c r="R171" s="100"/>
      <c r="S171" s="100"/>
      <c r="T171" s="100"/>
      <c r="U171" s="560"/>
      <c r="V171" s="369">
        <f>IFERROR((F177+F178)/F176,0)</f>
        <v>0</v>
      </c>
      <c r="W171" s="369">
        <f t="shared" ref="W171:Z171" si="58">IFERROR((G177+G178)/G176,0)</f>
        <v>0</v>
      </c>
      <c r="X171" s="369">
        <f t="shared" si="58"/>
        <v>0</v>
      </c>
      <c r="Y171" s="369">
        <f t="shared" si="58"/>
        <v>0</v>
      </c>
      <c r="Z171" s="369">
        <f t="shared" si="58"/>
        <v>0</v>
      </c>
    </row>
    <row r="172" spans="1:34">
      <c r="A172" s="851">
        <f>IF('Cumulative Budget Request '!L175='Member E'!$L$1,'Cumulative Budget Request '!A175,0)</f>
        <v>0</v>
      </c>
      <c r="C172" s="92"/>
      <c r="D172" s="34" t="s">
        <v>121</v>
      </c>
      <c r="E172" s="100">
        <f>IF('Cumulative Budget Request '!$L174='Member E'!$L$1,'Cumulative Budget Request '!E174,0)</f>
        <v>0</v>
      </c>
      <c r="F172" s="100">
        <f>IF('Cumulative Budget Request '!$L174='Member E'!$L$1,'Cumulative Budget Request '!F174,0)</f>
        <v>0</v>
      </c>
      <c r="G172" s="100">
        <f>IF('Cumulative Budget Request '!$L174='Member E'!$L$1,'Cumulative Budget Request '!G174,0)</f>
        <v>0</v>
      </c>
      <c r="H172" s="100">
        <f>IF('Cumulative Budget Request '!$L174='Member E'!$L$1,'Cumulative Budget Request '!H174,0)</f>
        <v>0</v>
      </c>
      <c r="I172" s="100">
        <f>IF('Cumulative Budget Request '!$L174='Member E'!$L$1,'Cumulative Budget Request '!I174,0)</f>
        <v>0</v>
      </c>
      <c r="J172" s="26"/>
      <c r="M172" s="3"/>
      <c r="N172" s="116"/>
      <c r="Q172" s="58"/>
      <c r="R172" s="96"/>
      <c r="S172" s="96"/>
      <c r="T172" s="58"/>
      <c r="U172" s="117"/>
      <c r="V172" s="370"/>
      <c r="W172" s="370"/>
      <c r="X172" s="370"/>
      <c r="Y172" s="370"/>
      <c r="Z172" s="370"/>
    </row>
    <row r="173" spans="1:34">
      <c r="A173" s="842"/>
      <c r="B173" s="15" t="str">
        <f>'Cumulative Budget Request '!B175</f>
        <v xml:space="preserve"> </v>
      </c>
      <c r="C173" s="92"/>
      <c r="D173" s="34" t="s">
        <v>172</v>
      </c>
      <c r="E173" s="22">
        <f>IF('Cumulative Budget Request '!$L175='Member E'!$L$1,'Cumulative Budget Request '!E175,0)</f>
        <v>0</v>
      </c>
      <c r="F173" s="22">
        <f>IF('Cumulative Budget Request '!$L175='Member E'!$L$1,'Cumulative Budget Request '!F175,0)</f>
        <v>0</v>
      </c>
      <c r="G173" s="22">
        <f>IF('Cumulative Budget Request '!$L175='Member E'!$L$1,'Cumulative Budget Request '!G175,0)</f>
        <v>0</v>
      </c>
      <c r="H173" s="22">
        <f>IF('Cumulative Budget Request '!$L175='Member E'!$L$1,'Cumulative Budget Request '!H175,0)</f>
        <v>0</v>
      </c>
      <c r="I173" s="22">
        <f>IF('Cumulative Budget Request '!$L175='Member E'!$L$1,'Cumulative Budget Request '!I175,0)</f>
        <v>0</v>
      </c>
      <c r="J173" s="26"/>
      <c r="M173" s="3"/>
      <c r="N173" s="548" t="s">
        <v>358</v>
      </c>
      <c r="O173" s="46"/>
      <c r="P173" s="540" t="s">
        <v>354</v>
      </c>
      <c r="Q173" s="224">
        <f>IF('Cumulative Budget Request '!$L174='Member E'!$L$1,'Cumulative Budget Request '!Q175,0)</f>
        <v>0</v>
      </c>
      <c r="R173" s="224">
        <f>IF('Cumulative Budget Request '!$L174='Member E'!$L$1,'Cumulative Budget Request '!R175,0)</f>
        <v>0</v>
      </c>
      <c r="S173" s="224">
        <f>IF('Cumulative Budget Request '!$L174='Member E'!$L$1,'Cumulative Budget Request '!S175,0)</f>
        <v>0</v>
      </c>
      <c r="T173" s="224">
        <f>IF('Cumulative Budget Request '!$L174='Member E'!$L$1,'Cumulative Budget Request '!T175,0)</f>
        <v>0</v>
      </c>
      <c r="U173" s="478">
        <f>IF('Cumulative Budget Request '!$L174='Member E'!$L$1,'Cumulative Budget Request '!U175,0)</f>
        <v>0</v>
      </c>
      <c r="V173" s="370"/>
      <c r="W173" s="370"/>
      <c r="X173" s="370"/>
      <c r="Y173" s="370"/>
      <c r="Z173" s="370"/>
    </row>
    <row r="174" spans="1:34">
      <c r="C174" s="151"/>
      <c r="D174" s="148" t="s">
        <v>167</v>
      </c>
      <c r="E174" s="175">
        <f>IF('Cumulative Budget Request '!$L176='Member E'!$L$1,'Cumulative Budget Request '!E176,0)</f>
        <v>0</v>
      </c>
      <c r="F174" s="175">
        <f>IF('Cumulative Budget Request '!$L176='Member E'!$L$1,'Cumulative Budget Request '!F176,0)</f>
        <v>0</v>
      </c>
      <c r="G174" s="175">
        <f>IF('Cumulative Budget Request '!$L176='Member E'!$L$1,'Cumulative Budget Request '!G176,0)</f>
        <v>0</v>
      </c>
      <c r="H174" s="175">
        <f>IF('Cumulative Budget Request '!$L176='Member E'!$L$1,'Cumulative Budget Request '!H176,0)</f>
        <v>0</v>
      </c>
      <c r="I174" s="175">
        <f>IF('Cumulative Budget Request '!$L176='Member E'!$L$1,'Cumulative Budget Request '!I176,0)</f>
        <v>0</v>
      </c>
      <c r="J174" s="172">
        <f>SUM(E174:I174)</f>
        <v>0</v>
      </c>
      <c r="M174" s="3"/>
      <c r="N174" s="168"/>
      <c r="O174" s="541" t="s">
        <v>119</v>
      </c>
      <c r="P174" s="540" t="s">
        <v>355</v>
      </c>
      <c r="Q174" s="224">
        <f>IF('Cumulative Budget Request '!$L174='Member E'!$L$1,'Cumulative Budget Request '!Q176,0)</f>
        <v>0</v>
      </c>
      <c r="R174" s="224">
        <f>IF('Cumulative Budget Request '!$L174='Member E'!$L$1,'Cumulative Budget Request '!R176,0)</f>
        <v>0</v>
      </c>
      <c r="S174" s="224">
        <f>IF('Cumulative Budget Request '!$L174='Member E'!$L$1,'Cumulative Budget Request '!S176,0)</f>
        <v>0</v>
      </c>
      <c r="T174" s="224">
        <f>IF('Cumulative Budget Request '!$L174='Member E'!$L$1,'Cumulative Budget Request '!T176,0)</f>
        <v>0</v>
      </c>
      <c r="U174" s="478">
        <f>IF('Cumulative Budget Request '!$L174='Member E'!$L$1,'Cumulative Budget Request '!U176,0)</f>
        <v>0</v>
      </c>
      <c r="V174" s="370"/>
      <c r="W174" s="370"/>
      <c r="X174" s="370"/>
      <c r="Y174" s="370"/>
      <c r="Z174" s="370"/>
    </row>
    <row r="175" spans="1:34">
      <c r="A175" s="10"/>
      <c r="D175" s="34" t="s">
        <v>30</v>
      </c>
      <c r="E175" s="175">
        <f>IF('Cumulative Budget Request '!$L177='Member E'!$L$1,'Cumulative Budget Request '!E177,0)</f>
        <v>0</v>
      </c>
      <c r="F175" s="175">
        <f>IF('Cumulative Budget Request '!$L177='Member E'!$L$1,'Cumulative Budget Request '!F177,0)</f>
        <v>0</v>
      </c>
      <c r="G175" s="175">
        <f>IF('Cumulative Budget Request '!$L177='Member E'!$L$1,'Cumulative Budget Request '!G177,0)</f>
        <v>0</v>
      </c>
      <c r="H175" s="175">
        <f>IF('Cumulative Budget Request '!$L177='Member E'!$L$1,'Cumulative Budget Request '!H177,0)</f>
        <v>0</v>
      </c>
      <c r="I175" s="175">
        <f>IF('Cumulative Budget Request '!$L177='Member E'!$L$1,'Cumulative Budget Request '!I177,0)</f>
        <v>0</v>
      </c>
      <c r="J175" s="172">
        <f>SUM(E175:I175)</f>
        <v>0</v>
      </c>
      <c r="M175" s="3"/>
      <c r="N175" s="196"/>
      <c r="O175" s="542">
        <f>IF('Cumulative Budget Request '!$L174='Member E'!$L$1,'Cumulative Budget Request '!O177,0)</f>
        <v>0</v>
      </c>
      <c r="P175" s="540" t="s">
        <v>356</v>
      </c>
      <c r="Q175" s="224">
        <f>IF('Cumulative Budget Request '!$L174='Member E'!$L$1,'Cumulative Budget Request '!Q177,0)</f>
        <v>0</v>
      </c>
      <c r="R175" s="224">
        <f>IF('Cumulative Budget Request '!$L174='Member E'!$L$1,'Cumulative Budget Request '!R177,0)</f>
        <v>0</v>
      </c>
      <c r="S175" s="224">
        <f>IF('Cumulative Budget Request '!$L174='Member E'!$L$1,'Cumulative Budget Request '!S177,0)</f>
        <v>0</v>
      </c>
      <c r="T175" s="224">
        <f>IF('Cumulative Budget Request '!$L174='Member E'!$L$1,'Cumulative Budget Request '!T177,0)</f>
        <v>0</v>
      </c>
      <c r="U175" s="478">
        <f>IF('Cumulative Budget Request '!$L174='Member E'!$L$1,'Cumulative Budget Request '!U177,0)</f>
        <v>0</v>
      </c>
    </row>
    <row r="176" spans="1:34" ht="13.8" thickBot="1">
      <c r="A176" s="10"/>
      <c r="D176" s="34"/>
      <c r="E176" s="175"/>
      <c r="F176" s="175"/>
      <c r="G176" s="175"/>
      <c r="H176" s="175"/>
      <c r="I176" s="175"/>
      <c r="J176" s="172"/>
      <c r="M176" s="3"/>
      <c r="N176" s="281"/>
      <c r="O176" s="283"/>
      <c r="P176" s="283"/>
      <c r="Q176" s="282"/>
      <c r="R176" s="284"/>
      <c r="S176" s="284"/>
      <c r="T176" s="197"/>
      <c r="U176" s="198"/>
    </row>
    <row r="177" spans="1:36">
      <c r="A177" s="10"/>
      <c r="C177" s="75"/>
      <c r="D177" s="75" t="s">
        <v>157</v>
      </c>
      <c r="E177" s="176">
        <f>SUMIF($D$161:$D$175,"*Wage",E161:E175)</f>
        <v>0</v>
      </c>
      <c r="F177" s="176">
        <f>SUMIF($D$161:$D$175,"*Wage",F161:F175)</f>
        <v>0</v>
      </c>
      <c r="G177" s="176">
        <f>SUMIF($D$161:$D$175,"*Wage",G161:G175)</f>
        <v>0</v>
      </c>
      <c r="H177" s="176">
        <f>SUMIF($D$161:$D$175,"*Wage",H161:H175)</f>
        <v>0</v>
      </c>
      <c r="I177" s="176">
        <f>SUMIF($D$161:$D$175,"*Wage",I161:I175)</f>
        <v>0</v>
      </c>
      <c r="J177" s="177">
        <f>SUM(E177:I177)</f>
        <v>0</v>
      </c>
      <c r="M177" s="3"/>
      <c r="N177" s="827"/>
      <c r="O177" s="827"/>
      <c r="P177" s="827"/>
      <c r="Q177" s="828"/>
      <c r="R177" s="829"/>
      <c r="S177" s="830"/>
      <c r="T177" s="561"/>
      <c r="U177" s="561"/>
    </row>
    <row r="178" spans="1:36">
      <c r="A178" s="10"/>
      <c r="C178" s="75"/>
      <c r="D178" s="75" t="s">
        <v>158</v>
      </c>
      <c r="E178" s="57">
        <f>SUMIF($D$161:$D$175,"*Fringe",E161:E175)</f>
        <v>0</v>
      </c>
      <c r="F178" s="57">
        <f>SUMIF($D$161:$D$175,"*Fringe",F161:F175)</f>
        <v>0</v>
      </c>
      <c r="G178" s="57">
        <f>SUMIF($D$161:$D$175,"*Fringe",G161:G175)</f>
        <v>0</v>
      </c>
      <c r="H178" s="57">
        <f>SUMIF($D$161:$D$175,"*Fringe",H161:H175)</f>
        <v>0</v>
      </c>
      <c r="I178" s="57">
        <f>SUMIF($D$161:$D$175,"*Fringe",I161:I175)</f>
        <v>0</v>
      </c>
      <c r="J178" s="172">
        <f>SUM(E178:I178)</f>
        <v>0</v>
      </c>
      <c r="M178" s="3"/>
      <c r="N178" s="831"/>
      <c r="O178" s="831"/>
      <c r="P178" s="831"/>
      <c r="Q178" s="831"/>
      <c r="R178" s="831"/>
      <c r="S178" s="832"/>
      <c r="AI178" s="120"/>
    </row>
    <row r="179" spans="1:36">
      <c r="A179" t="s">
        <v>7</v>
      </c>
      <c r="D179" s="4" t="s">
        <v>6</v>
      </c>
      <c r="E179" s="22"/>
      <c r="F179" s="22"/>
      <c r="G179" s="22"/>
      <c r="H179" s="22"/>
      <c r="I179" s="22"/>
      <c r="J179" s="76"/>
      <c r="M179" s="3"/>
      <c r="R179" s="3"/>
      <c r="AI179" s="119"/>
    </row>
    <row r="180" spans="1:36" ht="14.4">
      <c r="A180" s="48" t="s">
        <v>24</v>
      </c>
      <c r="B180" s="49"/>
      <c r="C180" s="49"/>
      <c r="D180" s="51"/>
      <c r="E180" s="178">
        <f>SUMIF($D$68:$D$178,"*Total Other Professional Salary",E68:E178)+SUMIF($D$68:$D$178,"*Total Post Doc Salary",E68:E178)+SUMIF($D$68:$D$178,"*Total Graduate Student Salary",E68:E178)+SUMIF($D$68:$D$178,"*Total Hourly Wages",E68:E178)</f>
        <v>0</v>
      </c>
      <c r="F180" s="178">
        <f>SUMIF($D$68:$D$178,"*Total Other Professional Salary",F68:F178)+SUMIF($D$68:$D$178,"*Total Post Doc Salary",F68:F178)+SUMIF($D$68:$D$178,"*Total Graduate Student Salary",F68:F178)+SUMIF($D$68:$D$178,"*Total Hourly Wages",F68:F178)</f>
        <v>0</v>
      </c>
      <c r="G180" s="178">
        <f>SUMIF($D$68:$D$178,"*Total Other Professional Salary",G68:G178)+SUMIF($D$68:$D$178,"*Total Post Doc Salary",G68:G178)+SUMIF($D$68:$D$178,"*Total Graduate Student Salary",G68:G178)+SUMIF($D$68:$D$178,"*Total Hourly Wages",G68:G178)</f>
        <v>0</v>
      </c>
      <c r="H180" s="178">
        <f>SUMIF($D$68:$D$178,"*Total Other Professional Salary",H68:H178)+SUMIF($D$68:$D$178,"*Total Post Doc Salary",H68:H178)+SUMIF($D$68:$D$178,"*Total Graduate Student Salary",H68:H178)+SUMIF($D$68:$D$178,"*Total Hourly Wages",H68:H178)</f>
        <v>0</v>
      </c>
      <c r="I180" s="178">
        <f>SUMIF($D$68:$D$178,"*Total Other Professional Salary",I68:I178)+SUMIF($D$68:$D$178,"*Total Post Doc Salary",I68:I178)+SUMIF($D$68:$D$178,"*Total Graduate Student Salary",I68:I178)+SUMIF($D$68:$D$178,"*Total Hourly Wages",I68:I178)</f>
        <v>0</v>
      </c>
      <c r="J180" s="179">
        <f>SUM(J177,J156,J115,J90)</f>
        <v>0</v>
      </c>
      <c r="M180" s="3"/>
      <c r="N180" s="86"/>
      <c r="O180" s="86"/>
      <c r="P180" s="86"/>
      <c r="Q180" s="3"/>
      <c r="AI180" s="119"/>
      <c r="AJ180" s="10"/>
    </row>
    <row r="181" spans="1:36" ht="15">
      <c r="A181" s="48" t="s">
        <v>25</v>
      </c>
      <c r="B181" s="49"/>
      <c r="C181" s="49"/>
      <c r="D181" s="51"/>
      <c r="E181" s="180">
        <f>SUMIF($D$68:$D$178,"*Total Other Professional Fringe",E68:E178)+SUMIF($D$68:$D$178,"*Total Post Doc Fringe",E68:E178)++SUMIF($D$68:$D$178,"*Total Graduate Student Fringe",E68:E178)+SUMIF($D$68:$D$178,"*Total Fringe Benefits",E68:E178)</f>
        <v>0</v>
      </c>
      <c r="F181" s="180">
        <f>SUMIF($D$68:$D$178,"*Total Other Professional Fringe",F68:F178)+SUMIF($D$68:$D$178,"*Total Post Doc Fringe",F68:F178)++SUMIF($D$68:$D$178,"*Total Graduate Student Fringe",F68:F178)+SUMIF($D$68:$D$178,"*Total Fringe Benefits",F68:F178)</f>
        <v>0</v>
      </c>
      <c r="G181" s="180">
        <f>SUMIF($D$68:$D$178,"*Total Other Professional Fringe",G68:G178)+SUMIF($D$68:$D$178,"*Total Post Doc Fringe",G68:G178)++SUMIF($D$68:$D$178,"*Total Graduate Student Fringe",G68:G178)+SUMIF($D$68:$D$178,"*Total Fringe Benefits",G68:G178)</f>
        <v>0</v>
      </c>
      <c r="H181" s="180">
        <f>SUMIF($D$68:$D$178,"*Total Other Professional Fringe",H68:H178)+SUMIF($D$68:$D$178,"*Total Post Doc Fringe",H68:H178)++SUMIF($D$68:$D$178,"*Total Graduate Student Fringe",H68:H178)+SUMIF($D$68:$D$178,"*Total Fringe Benefits",H68:H178)</f>
        <v>0</v>
      </c>
      <c r="I181" s="180">
        <f>SUMIF($D$68:$D$178,"*Total Other Professional Fringe",I68:I178)+SUMIF($D$68:$D$178,"*Total Post Doc Fringe",I68:I178)++SUMIF($D$68:$D$178,"*Total Graduate Student Fringe",I68:I178)+SUMIF($D$68:$D$178,"*Total Fringe Benefits",I68:I178)</f>
        <v>0</v>
      </c>
      <c r="J181" s="181">
        <f>SUM(J178,J157,J116,J91)</f>
        <v>0</v>
      </c>
      <c r="M181" s="3"/>
      <c r="N181" s="3"/>
      <c r="O181" s="3"/>
      <c r="P181" s="3"/>
      <c r="AJ181" s="10"/>
    </row>
    <row r="182" spans="1:36">
      <c r="A182" s="48" t="s">
        <v>26</v>
      </c>
      <c r="B182" s="49"/>
      <c r="C182" s="95"/>
      <c r="D182" s="95"/>
      <c r="E182" s="178">
        <f>SUM(E180:E181)</f>
        <v>0</v>
      </c>
      <c r="F182" s="178">
        <f>SUM(F180:F181)</f>
        <v>0</v>
      </c>
      <c r="G182" s="178">
        <f>SUM(G180:G181)</f>
        <v>0</v>
      </c>
      <c r="H182" s="178">
        <f>SUM(H180:H181)</f>
        <v>0</v>
      </c>
      <c r="I182" s="178">
        <f>SUM(I180:I181)</f>
        <v>0</v>
      </c>
      <c r="J182" s="179">
        <f>SUM(E182:I182)</f>
        <v>0</v>
      </c>
      <c r="M182" s="3"/>
      <c r="N182" s="3"/>
      <c r="O182" s="3"/>
      <c r="P182" s="3"/>
    </row>
    <row r="183" spans="1:36">
      <c r="A183" s="1"/>
      <c r="B183" s="10"/>
      <c r="D183" s="4"/>
      <c r="E183" s="17"/>
      <c r="F183" s="17"/>
      <c r="G183" s="17"/>
      <c r="H183" s="17"/>
      <c r="I183" s="17"/>
      <c r="J183" s="26"/>
      <c r="M183" s="3"/>
      <c r="N183" s="3"/>
      <c r="O183" s="3"/>
      <c r="P183" s="3"/>
    </row>
    <row r="184" spans="1:36" hidden="1">
      <c r="A184" s="1" t="s">
        <v>27</v>
      </c>
      <c r="D184" s="4"/>
      <c r="E184" s="182">
        <f>SUM(E62,E180)</f>
        <v>0</v>
      </c>
      <c r="F184" s="182">
        <f>SUM(F62,F180)</f>
        <v>0</v>
      </c>
      <c r="G184" s="182">
        <f>SUM(G62,G180)</f>
        <v>0</v>
      </c>
      <c r="H184" s="182">
        <f>SUM(H62,H180)</f>
        <v>0</v>
      </c>
      <c r="I184" s="182">
        <f>SUM(I62,I180)</f>
        <v>0</v>
      </c>
      <c r="J184" s="183">
        <f>SUM(E184:I184)</f>
        <v>0</v>
      </c>
      <c r="K184" s="3"/>
      <c r="L184" s="3"/>
      <c r="M184" s="3"/>
      <c r="N184" s="3"/>
      <c r="O184" s="3"/>
      <c r="P184" s="3"/>
      <c r="Q184" s="3"/>
    </row>
    <row r="185" spans="1:36">
      <c r="A185" s="1" t="s">
        <v>28</v>
      </c>
      <c r="D185" s="4"/>
      <c r="E185" s="182">
        <f>SUM(E63,E181)</f>
        <v>0</v>
      </c>
      <c r="F185" s="182">
        <f>SUM(F63,F181)</f>
        <v>0</v>
      </c>
      <c r="G185" s="182">
        <f>SUM(G63,G181)</f>
        <v>0</v>
      </c>
      <c r="H185" s="182">
        <f>SUM(H63,H181)</f>
        <v>0</v>
      </c>
      <c r="I185" s="182">
        <f>SUM(I63,I181)</f>
        <v>0</v>
      </c>
      <c r="J185" s="183">
        <f>SUM(E185:I185)</f>
        <v>0</v>
      </c>
      <c r="M185" s="3"/>
      <c r="N185" s="3"/>
      <c r="O185" s="3"/>
      <c r="P185" s="3"/>
      <c r="Q185" s="3"/>
    </row>
    <row r="186" spans="1:36">
      <c r="A186" s="129"/>
      <c r="B186" s="614" t="s">
        <v>161</v>
      </c>
      <c r="C186" s="614"/>
      <c r="D186" s="614"/>
      <c r="E186" s="173">
        <f>SUM(E184:E185)</f>
        <v>0</v>
      </c>
      <c r="F186" s="173">
        <f t="shared" ref="F186:I186" si="59">SUM(F184:F185)</f>
        <v>0</v>
      </c>
      <c r="G186" s="173">
        <f t="shared" si="59"/>
        <v>0</v>
      </c>
      <c r="H186" s="173">
        <f t="shared" si="59"/>
        <v>0</v>
      </c>
      <c r="I186" s="173">
        <f t="shared" si="59"/>
        <v>0</v>
      </c>
      <c r="J186" s="174">
        <f>SUM(E186:I186)</f>
        <v>0</v>
      </c>
      <c r="K186" s="3"/>
      <c r="L186" s="3"/>
      <c r="M186" s="3"/>
    </row>
    <row r="187" spans="1:36">
      <c r="A187" s="1"/>
      <c r="B187" s="10"/>
      <c r="G187" s="3"/>
      <c r="H187" s="3"/>
      <c r="I187" s="3"/>
      <c r="J187" s="47"/>
      <c r="K187" s="3"/>
      <c r="L187" s="3"/>
      <c r="M187" s="3"/>
      <c r="Q187" s="213"/>
      <c r="R187" s="213"/>
      <c r="S187" s="213"/>
      <c r="T187" s="5"/>
    </row>
    <row r="188" spans="1:36">
      <c r="A188" s="1" t="s">
        <v>0</v>
      </c>
      <c r="G188" s="3"/>
      <c r="H188" s="3"/>
      <c r="I188" s="3"/>
      <c r="J188" s="47"/>
      <c r="K188" s="3"/>
      <c r="L188" s="3"/>
      <c r="M188" s="3"/>
    </row>
    <row r="189" spans="1:36">
      <c r="A189" s="31" t="s">
        <v>48</v>
      </c>
      <c r="G189" s="3"/>
      <c r="H189" s="3"/>
      <c r="I189" s="3"/>
      <c r="J189" s="47"/>
      <c r="K189" s="3"/>
      <c r="L189" s="3"/>
      <c r="M189" s="3"/>
      <c r="N189" s="3"/>
      <c r="O189" s="3"/>
      <c r="P189" s="3"/>
    </row>
    <row r="190" spans="1:36">
      <c r="A190" s="842"/>
      <c r="B190" s="851">
        <f>IF('Cumulative Budget Request '!L193='Member E'!$L$1,'Cumulative Budget Request '!B192,0)</f>
        <v>0</v>
      </c>
      <c r="C190" s="842"/>
      <c r="D190" s="793"/>
      <c r="E190" s="175">
        <f>IF('Cumulative Budget Request '!$L192='Member E'!$L$1,'Cumulative Budget Request '!E192,0)</f>
        <v>0</v>
      </c>
      <c r="F190" s="175">
        <f>IF('Cumulative Budget Request '!$L192='Member E'!$L$1,'Cumulative Budget Request '!F192,0)</f>
        <v>0</v>
      </c>
      <c r="G190" s="175">
        <f>IF('Cumulative Budget Request '!$L192='Member E'!$L$1,'Cumulative Budget Request '!G192,0)</f>
        <v>0</v>
      </c>
      <c r="H190" s="175">
        <f>IF('Cumulative Budget Request '!$L192='Member E'!$L$1,'Cumulative Budget Request '!H192,0)</f>
        <v>0</v>
      </c>
      <c r="I190" s="175">
        <f>IF('Cumulative Budget Request '!$L192='Member E'!$L$1,'Cumulative Budget Request '!I192,0)</f>
        <v>0</v>
      </c>
      <c r="J190" s="172">
        <f>SUM(E190:I190)</f>
        <v>0</v>
      </c>
      <c r="K190" s="3"/>
      <c r="L190" s="3"/>
      <c r="M190" s="3"/>
      <c r="N190" s="3"/>
      <c r="O190" s="3"/>
      <c r="P190" s="3"/>
    </row>
    <row r="191" spans="1:36">
      <c r="A191" s="842"/>
      <c r="B191" s="851">
        <f>IF('Cumulative Budget Request '!L194='Member E'!$L$1,'Cumulative Budget Request '!B193,0)</f>
        <v>0</v>
      </c>
      <c r="C191" s="842"/>
      <c r="D191" s="793"/>
      <c r="E191" s="175">
        <f>IF('Cumulative Budget Request '!$L193='Member E'!$L$1,'Cumulative Budget Request '!E193,0)</f>
        <v>0</v>
      </c>
      <c r="F191" s="175">
        <f>IF('Cumulative Budget Request '!$L193='Member E'!$L$1,'Cumulative Budget Request '!F193,0)</f>
        <v>0</v>
      </c>
      <c r="G191" s="175">
        <f>IF('Cumulative Budget Request '!$L193='Member E'!$L$1,'Cumulative Budget Request '!G193,0)</f>
        <v>0</v>
      </c>
      <c r="H191" s="175">
        <f>IF('Cumulative Budget Request '!$L193='Member E'!$L$1,'Cumulative Budget Request '!H193,0)</f>
        <v>0</v>
      </c>
      <c r="I191" s="175">
        <f>IF('Cumulative Budget Request '!$L193='Member E'!$L$1,'Cumulative Budget Request '!I193,0)</f>
        <v>0</v>
      </c>
      <c r="J191" s="172">
        <f>SUM(E191:I191)</f>
        <v>0</v>
      </c>
      <c r="K191" s="3"/>
      <c r="L191" s="3"/>
      <c r="M191" s="3"/>
    </row>
    <row r="192" spans="1:36">
      <c r="A192" s="852" t="s">
        <v>57</v>
      </c>
      <c r="B192" s="852"/>
      <c r="C192" s="852"/>
      <c r="D192" s="852"/>
      <c r="E192" s="199">
        <f>SUM(E190:E191)</f>
        <v>0</v>
      </c>
      <c r="F192" s="199">
        <f t="shared" ref="F192:I192" si="60">SUM(F190:F191)</f>
        <v>0</v>
      </c>
      <c r="G192" s="199">
        <f t="shared" si="60"/>
        <v>0</v>
      </c>
      <c r="H192" s="199">
        <f t="shared" si="60"/>
        <v>0</v>
      </c>
      <c r="I192" s="199">
        <f t="shared" si="60"/>
        <v>0</v>
      </c>
      <c r="J192" s="200">
        <f>SUM(J190:J191)</f>
        <v>0</v>
      </c>
      <c r="K192" s="3"/>
      <c r="L192" s="3"/>
      <c r="M192" s="3"/>
    </row>
    <row r="193" spans="1:16" hidden="1">
      <c r="A193" s="842"/>
      <c r="B193" s="842"/>
      <c r="C193" s="842"/>
      <c r="D193" s="842"/>
      <c r="E193" s="4"/>
      <c r="F193" s="3"/>
      <c r="G193" s="3"/>
      <c r="H193" s="3"/>
      <c r="I193" s="3"/>
      <c r="J193" s="47"/>
      <c r="K193" s="3"/>
      <c r="L193" s="3"/>
      <c r="M193" s="3"/>
    </row>
    <row r="194" spans="1:16" hidden="1">
      <c r="A194" s="845" t="s">
        <v>120</v>
      </c>
      <c r="B194" s="853"/>
      <c r="C194" s="825"/>
      <c r="D194" s="854" t="s">
        <v>178</v>
      </c>
      <c r="E194" s="134">
        <f>IF('Cumulative Budget Request '!$L196='Member E'!$L$1,'Cumulative Budget Request '!E196,0)</f>
        <v>0</v>
      </c>
      <c r="F194" s="134">
        <f>IF('Cumulative Budget Request '!$L196='Member E'!$L$1,'Cumulative Budget Request '!F196,0)</f>
        <v>0</v>
      </c>
      <c r="G194" s="134">
        <f>IF('Cumulative Budget Request '!$L196='Member E'!$L$1,'Cumulative Budget Request '!G196,0)</f>
        <v>0</v>
      </c>
      <c r="H194" s="134">
        <f>IF('Cumulative Budget Request '!$L196='Member E'!$L$1,'Cumulative Budget Request '!H196,0)</f>
        <v>0</v>
      </c>
      <c r="I194" s="134">
        <f>IF('Cumulative Budget Request '!$L196='Member E'!$L$1,'Cumulative Budget Request '!I196,0)</f>
        <v>0</v>
      </c>
      <c r="J194" s="97"/>
      <c r="K194" s="3"/>
      <c r="L194" s="3"/>
      <c r="M194" s="3"/>
    </row>
    <row r="195" spans="1:16" hidden="1">
      <c r="A195" s="842"/>
      <c r="B195" s="842"/>
      <c r="C195" s="842"/>
      <c r="D195" s="854" t="s">
        <v>177</v>
      </c>
      <c r="E195" s="134">
        <f>IF('Cumulative Budget Request '!$L197='Member E'!$L$1,'Cumulative Budget Request '!E197,0)</f>
        <v>0</v>
      </c>
      <c r="F195" s="134">
        <f>IF('Cumulative Budget Request '!$L197='Member E'!$L$1,'Cumulative Budget Request '!F197,0)</f>
        <v>0</v>
      </c>
      <c r="G195" s="134">
        <f>IF('Cumulative Budget Request '!$L197='Member E'!$L$1,'Cumulative Budget Request '!G197,0)</f>
        <v>0</v>
      </c>
      <c r="H195" s="134">
        <f>IF('Cumulative Budget Request '!$L197='Member E'!$L$1,'Cumulative Budget Request '!H197,0)</f>
        <v>0</v>
      </c>
      <c r="I195" s="134">
        <f>IF('Cumulative Budget Request '!$L197='Member E'!$L$1,'Cumulative Budget Request '!I197,0)</f>
        <v>0</v>
      </c>
      <c r="J195" s="97"/>
      <c r="K195" s="3"/>
      <c r="L195" s="3"/>
      <c r="M195" s="3"/>
    </row>
    <row r="196" spans="1:16" hidden="1">
      <c r="A196" s="845" t="s">
        <v>162</v>
      </c>
      <c r="B196" s="853"/>
      <c r="C196" s="825"/>
      <c r="D196" s="854" t="s">
        <v>179</v>
      </c>
      <c r="E196" s="134">
        <f>IF('Cumulative Budget Request '!$L198='Member E'!$L$1,'Cumulative Budget Request '!E198,0)</f>
        <v>0</v>
      </c>
      <c r="F196" s="134">
        <f>IF('Cumulative Budget Request '!$L198='Member E'!$L$1,'Cumulative Budget Request '!F198,0)</f>
        <v>0</v>
      </c>
      <c r="G196" s="134">
        <f>IF('Cumulative Budget Request '!$L198='Member E'!$L$1,'Cumulative Budget Request '!G198,0)</f>
        <v>0</v>
      </c>
      <c r="H196" s="134">
        <f>IF('Cumulative Budget Request '!$L198='Member E'!$L$1,'Cumulative Budget Request '!H198,0)</f>
        <v>0</v>
      </c>
      <c r="I196" s="134">
        <f>IF('Cumulative Budget Request '!$L198='Member E'!$L$1,'Cumulative Budget Request '!I198,0)</f>
        <v>0</v>
      </c>
      <c r="J196" s="97"/>
      <c r="K196" s="3"/>
      <c r="L196" s="3"/>
      <c r="M196" s="3"/>
    </row>
    <row r="197" spans="1:16" hidden="1">
      <c r="A197" s="855">
        <f>IF('Cumulative Budget Request '!L200='Member E'!$L$1,'Cumulative Budget Request '!A200,0)</f>
        <v>0</v>
      </c>
      <c r="B197" s="842"/>
      <c r="C197" s="842"/>
      <c r="D197" s="854" t="s">
        <v>180</v>
      </c>
      <c r="E197" s="134">
        <f>IF('Cumulative Budget Request '!$L199='Member E'!$L$1,'Cumulative Budget Request '!E199,0)</f>
        <v>0</v>
      </c>
      <c r="F197" s="134">
        <f>IF('Cumulative Budget Request '!$L199='Member E'!$L$1,'Cumulative Budget Request '!F199,0)</f>
        <v>0</v>
      </c>
      <c r="G197" s="134">
        <f>IF('Cumulative Budget Request '!$L199='Member E'!$L$1,'Cumulative Budget Request '!G199,0)</f>
        <v>0</v>
      </c>
      <c r="H197" s="134">
        <f>IF('Cumulative Budget Request '!$L199='Member E'!$L$1,'Cumulative Budget Request '!H199,0)</f>
        <v>0</v>
      </c>
      <c r="I197" s="134">
        <f>IF('Cumulative Budget Request '!$L199='Member E'!$L$1,'Cumulative Budget Request '!I199,0)</f>
        <v>0</v>
      </c>
      <c r="J197" s="47"/>
      <c r="K197" s="3"/>
      <c r="L197" s="3"/>
      <c r="M197" s="3"/>
    </row>
    <row r="198" spans="1:16" hidden="1">
      <c r="A198" s="855"/>
      <c r="B198" s="856" t="s">
        <v>41</v>
      </c>
      <c r="C198" s="856" t="s">
        <v>42</v>
      </c>
      <c r="D198" s="857"/>
      <c r="E198" s="15"/>
      <c r="F198" s="15"/>
      <c r="G198" s="15"/>
      <c r="H198" s="15"/>
      <c r="I198" s="15"/>
      <c r="J198" s="47"/>
      <c r="K198" s="3"/>
      <c r="L198" s="3"/>
      <c r="M198" s="3"/>
    </row>
    <row r="199" spans="1:16" hidden="1">
      <c r="A199" s="858"/>
      <c r="B199" s="859" t="s">
        <v>43</v>
      </c>
      <c r="C199" s="860">
        <f>IF('Cumulative Budget Request '!$L201='Member E'!$L$1,'Cumulative Budget Request '!C201,0)</f>
        <v>0</v>
      </c>
      <c r="D199" s="857"/>
      <c r="E199" s="251">
        <f>IF('Cumulative Budget Request '!$L201='Member E'!$L$1,'Cumulative Budget Request '!E201,0)</f>
        <v>0</v>
      </c>
      <c r="F199" s="251">
        <f>IF('Cumulative Budget Request '!$L201='Member E'!$L$1,'Cumulative Budget Request '!F201,0)</f>
        <v>0</v>
      </c>
      <c r="G199" s="251">
        <f>IF('Cumulative Budget Request '!$L201='Member E'!$L$1,'Cumulative Budget Request '!G201,0)</f>
        <v>0</v>
      </c>
      <c r="H199" s="251">
        <f>IF('Cumulative Budget Request '!$L201='Member E'!$L$1,'Cumulative Budget Request '!H201,0)</f>
        <v>0</v>
      </c>
      <c r="I199" s="251">
        <f>IF('Cumulative Budget Request '!$L201='Member E'!$L$1,'Cumulative Budget Request '!I201,0)</f>
        <v>0</v>
      </c>
      <c r="J199" s="172">
        <f t="shared" ref="J199:J204" si="61">SUM(E199:I199)</f>
        <v>0</v>
      </c>
      <c r="K199" s="3"/>
      <c r="L199" s="3"/>
      <c r="M199" s="3"/>
    </row>
    <row r="200" spans="1:16" hidden="1">
      <c r="A200" s="858"/>
      <c r="B200" s="859" t="s">
        <v>44</v>
      </c>
      <c r="C200" s="860">
        <f>IF('Cumulative Budget Request '!$L202='Member E'!$L$1,'Cumulative Budget Request '!C202,0)</f>
        <v>0</v>
      </c>
      <c r="D200" s="857"/>
      <c r="E200" s="251">
        <f>IF('Cumulative Budget Request '!$L202='Member E'!$L$1,'Cumulative Budget Request '!E202,0)</f>
        <v>0</v>
      </c>
      <c r="F200" s="251">
        <f>IF('Cumulative Budget Request '!$L202='Member E'!$L$1,'Cumulative Budget Request '!F202,0)</f>
        <v>0</v>
      </c>
      <c r="G200" s="251">
        <f>IF('Cumulative Budget Request '!$L202='Member E'!$L$1,'Cumulative Budget Request '!G202,0)</f>
        <v>0</v>
      </c>
      <c r="H200" s="251">
        <f>IF('Cumulative Budget Request '!$L202='Member E'!$L$1,'Cumulative Budget Request '!H202,0)</f>
        <v>0</v>
      </c>
      <c r="I200" s="251">
        <f>IF('Cumulative Budget Request '!$L202='Member E'!$L$1,'Cumulative Budget Request '!I202,0)</f>
        <v>0</v>
      </c>
      <c r="J200" s="172">
        <f t="shared" si="61"/>
        <v>0</v>
      </c>
      <c r="K200" s="3"/>
      <c r="L200" s="3"/>
      <c r="M200" s="3"/>
    </row>
    <row r="201" spans="1:16" hidden="1">
      <c r="A201" s="858"/>
      <c r="B201" s="859" t="s">
        <v>175</v>
      </c>
      <c r="C201" s="860">
        <f>IF('Cumulative Budget Request '!$L203='Member E'!$L$1,'Cumulative Budget Request '!C203,0)</f>
        <v>0</v>
      </c>
      <c r="D201" s="857"/>
      <c r="E201" s="251">
        <f>IF('Cumulative Budget Request '!$L203='Member E'!$L$1,'Cumulative Budget Request '!E203,0)</f>
        <v>0</v>
      </c>
      <c r="F201" s="251">
        <f>IF('Cumulative Budget Request '!$L203='Member E'!$L$1,'Cumulative Budget Request '!F203,0)</f>
        <v>0</v>
      </c>
      <c r="G201" s="251">
        <f>IF('Cumulative Budget Request '!$L203='Member E'!$L$1,'Cumulative Budget Request '!G203,0)</f>
        <v>0</v>
      </c>
      <c r="H201" s="251">
        <f>IF('Cumulative Budget Request '!$L203='Member E'!$L$1,'Cumulative Budget Request '!H203,0)</f>
        <v>0</v>
      </c>
      <c r="I201" s="251">
        <f>IF('Cumulative Budget Request '!$L203='Member E'!$L$1,'Cumulative Budget Request '!I203,0)</f>
        <v>0</v>
      </c>
      <c r="J201" s="172">
        <f t="shared" si="61"/>
        <v>0</v>
      </c>
      <c r="K201" s="3"/>
      <c r="L201" s="3"/>
      <c r="M201" s="3"/>
    </row>
    <row r="202" spans="1:16" hidden="1">
      <c r="A202" s="858"/>
      <c r="B202" s="859" t="s">
        <v>45</v>
      </c>
      <c r="C202" s="860">
        <f>IF('Cumulative Budget Request '!$L204='Member E'!$L$1,'Cumulative Budget Request '!C204,0)</f>
        <v>0</v>
      </c>
      <c r="D202" s="857"/>
      <c r="E202" s="251">
        <f>IF('Cumulative Budget Request '!$L204='Member E'!$L$1,'Cumulative Budget Request '!E204,0)</f>
        <v>0</v>
      </c>
      <c r="F202" s="251">
        <f>IF('Cumulative Budget Request '!$L204='Member E'!$L$1,'Cumulative Budget Request '!F204,0)</f>
        <v>0</v>
      </c>
      <c r="G202" s="251">
        <f>IF('Cumulative Budget Request '!$L204='Member E'!$L$1,'Cumulative Budget Request '!G204,0)</f>
        <v>0</v>
      </c>
      <c r="H202" s="251">
        <f>IF('Cumulative Budget Request '!$L204='Member E'!$L$1,'Cumulative Budget Request '!H204,0)</f>
        <v>0</v>
      </c>
      <c r="I202" s="251">
        <f>IF('Cumulative Budget Request '!$L204='Member E'!$L$1,'Cumulative Budget Request '!I204,0)</f>
        <v>0</v>
      </c>
      <c r="J202" s="172">
        <f t="shared" si="61"/>
        <v>0</v>
      </c>
      <c r="K202" s="3"/>
      <c r="L202" s="3"/>
      <c r="M202" s="9"/>
    </row>
    <row r="203" spans="1:16" hidden="1">
      <c r="A203" s="858"/>
      <c r="B203" s="859" t="s">
        <v>46</v>
      </c>
      <c r="C203" s="860">
        <f>IF('Cumulative Budget Request '!$L205='Member E'!$L$1,'Cumulative Budget Request '!C205,0)</f>
        <v>0</v>
      </c>
      <c r="D203" s="857"/>
      <c r="E203" s="251">
        <f>IF('Cumulative Budget Request '!$L205='Member E'!$L$1,'Cumulative Budget Request '!E205,0)</f>
        <v>0</v>
      </c>
      <c r="F203" s="251">
        <f>IF('Cumulative Budget Request '!$L205='Member E'!$L$1,'Cumulative Budget Request '!F205,0)</f>
        <v>0</v>
      </c>
      <c r="G203" s="251">
        <f>IF('Cumulative Budget Request '!$L205='Member E'!$L$1,'Cumulative Budget Request '!G205,0)</f>
        <v>0</v>
      </c>
      <c r="H203" s="251">
        <f>IF('Cumulative Budget Request '!$L205='Member E'!$L$1,'Cumulative Budget Request '!H205,0)</f>
        <v>0</v>
      </c>
      <c r="I203" s="251">
        <f>IF('Cumulative Budget Request '!$L205='Member E'!$L$1,'Cumulative Budget Request '!I205,0)</f>
        <v>0</v>
      </c>
      <c r="J203" s="172">
        <f t="shared" si="61"/>
        <v>0</v>
      </c>
      <c r="K203" s="3"/>
      <c r="L203" s="3"/>
      <c r="M203" s="3"/>
      <c r="N203" s="3"/>
      <c r="O203" s="3"/>
      <c r="P203" s="3"/>
    </row>
    <row r="204" spans="1:16" hidden="1">
      <c r="A204" s="858"/>
      <c r="B204" s="859" t="s">
        <v>47</v>
      </c>
      <c r="C204" s="860">
        <f>IF('Cumulative Budget Request '!$L206='Member E'!$L$1,'Cumulative Budget Request '!C206,0)</f>
        <v>0</v>
      </c>
      <c r="D204" s="857"/>
      <c r="E204" s="251">
        <f>IF('Cumulative Budget Request '!$L206='Member E'!$L$1,'Cumulative Budget Request '!E206,0)</f>
        <v>0</v>
      </c>
      <c r="F204" s="251">
        <f>IF('Cumulative Budget Request '!$L206='Member E'!$L$1,'Cumulative Budget Request '!F206,0)</f>
        <v>0</v>
      </c>
      <c r="G204" s="251">
        <f>IF('Cumulative Budget Request '!$L206='Member E'!$L$1,'Cumulative Budget Request '!G206,0)</f>
        <v>0</v>
      </c>
      <c r="H204" s="251">
        <f>IF('Cumulative Budget Request '!$L206='Member E'!$L$1,'Cumulative Budget Request '!H206,0)</f>
        <v>0</v>
      </c>
      <c r="I204" s="251">
        <f>IF('Cumulative Budget Request '!$L206='Member E'!$L$1,'Cumulative Budget Request '!I206,0)</f>
        <v>0</v>
      </c>
      <c r="J204" s="172">
        <f t="shared" si="61"/>
        <v>0</v>
      </c>
      <c r="K204" s="3"/>
      <c r="L204" s="3"/>
      <c r="M204" s="3"/>
    </row>
    <row r="205" spans="1:16" hidden="1">
      <c r="A205" s="852" t="s">
        <v>57</v>
      </c>
      <c r="B205" s="852"/>
      <c r="C205" s="852"/>
      <c r="D205" s="852"/>
      <c r="E205" s="199">
        <f>SUM(E199:E204)</f>
        <v>0</v>
      </c>
      <c r="F205" s="199">
        <f t="shared" ref="F205:J205" si="62">SUM(F199:F204)</f>
        <v>0</v>
      </c>
      <c r="G205" s="199">
        <f t="shared" si="62"/>
        <v>0</v>
      </c>
      <c r="H205" s="199">
        <f t="shared" si="62"/>
        <v>0</v>
      </c>
      <c r="I205" s="199">
        <f t="shared" si="62"/>
        <v>0</v>
      </c>
      <c r="J205" s="200">
        <f t="shared" si="62"/>
        <v>0</v>
      </c>
      <c r="K205" s="3"/>
      <c r="L205" s="3"/>
      <c r="M205" s="3"/>
    </row>
    <row r="206" spans="1:16" hidden="1">
      <c r="A206" s="842"/>
      <c r="B206" s="842"/>
      <c r="C206" s="842"/>
      <c r="D206" s="842"/>
      <c r="E206" s="4"/>
      <c r="F206" s="3"/>
      <c r="G206" s="3"/>
      <c r="H206" s="3"/>
      <c r="I206" s="3"/>
      <c r="J206" s="47"/>
      <c r="K206" s="3"/>
      <c r="L206" s="3"/>
      <c r="M206" s="3"/>
    </row>
    <row r="207" spans="1:16" hidden="1">
      <c r="A207" s="845" t="s">
        <v>120</v>
      </c>
      <c r="B207" s="853"/>
      <c r="C207" s="825"/>
      <c r="D207" s="854" t="s">
        <v>178</v>
      </c>
      <c r="E207" s="134">
        <f>IF('Cumulative Budget Request '!$L209='Member E'!$L$1,'Cumulative Budget Request '!E209,0)</f>
        <v>0</v>
      </c>
      <c r="F207" s="134">
        <f>IF('Cumulative Budget Request '!$L209='Member E'!$L$1,'Cumulative Budget Request '!F209,0)</f>
        <v>0</v>
      </c>
      <c r="G207" s="134">
        <f>IF('Cumulative Budget Request '!$L209='Member E'!$L$1,'Cumulative Budget Request '!G209,0)</f>
        <v>0</v>
      </c>
      <c r="H207" s="134">
        <f>IF('Cumulative Budget Request '!$L209='Member E'!$L$1,'Cumulative Budget Request '!H209,0)</f>
        <v>0</v>
      </c>
      <c r="I207" s="134">
        <f>IF('Cumulative Budget Request '!$L209='Member E'!$L$1,'Cumulative Budget Request '!I209,0)</f>
        <v>0</v>
      </c>
      <c r="J207" s="97"/>
      <c r="K207" s="3"/>
      <c r="L207" s="3"/>
      <c r="M207" s="3"/>
    </row>
    <row r="208" spans="1:16" hidden="1">
      <c r="A208" s="842"/>
      <c r="B208" s="842"/>
      <c r="C208" s="842"/>
      <c r="D208" s="854" t="s">
        <v>177</v>
      </c>
      <c r="E208" s="134">
        <f>IF('Cumulative Budget Request '!$L210='Member E'!$L$1,'Cumulative Budget Request '!E210,0)</f>
        <v>0</v>
      </c>
      <c r="F208" s="134">
        <f>IF('Cumulative Budget Request '!$L210='Member E'!$L$1,'Cumulative Budget Request '!F210,0)</f>
        <v>0</v>
      </c>
      <c r="G208" s="134">
        <f>IF('Cumulative Budget Request '!$L210='Member E'!$L$1,'Cumulative Budget Request '!G210,0)</f>
        <v>0</v>
      </c>
      <c r="H208" s="134">
        <f>IF('Cumulative Budget Request '!$L210='Member E'!$L$1,'Cumulative Budget Request '!H210,0)</f>
        <v>0</v>
      </c>
      <c r="I208" s="134">
        <f>IF('Cumulative Budget Request '!$L210='Member E'!$L$1,'Cumulative Budget Request '!I210,0)</f>
        <v>0</v>
      </c>
      <c r="J208" s="97"/>
      <c r="K208" s="3"/>
      <c r="L208" s="3"/>
      <c r="M208" s="3"/>
    </row>
    <row r="209" spans="1:17" hidden="1">
      <c r="A209" s="845" t="s">
        <v>162</v>
      </c>
      <c r="B209" s="853"/>
      <c r="C209" s="825"/>
      <c r="D209" s="854" t="s">
        <v>179</v>
      </c>
      <c r="E209" s="134">
        <f>IF('Cumulative Budget Request '!$L211='Member E'!$L$1,'Cumulative Budget Request '!E211,0)</f>
        <v>0</v>
      </c>
      <c r="F209" s="134">
        <f>IF('Cumulative Budget Request '!$L211='Member E'!$L$1,'Cumulative Budget Request '!F211,0)</f>
        <v>0</v>
      </c>
      <c r="G209" s="134">
        <f>IF('Cumulative Budget Request '!$L211='Member E'!$L$1,'Cumulative Budget Request '!G211,0)</f>
        <v>0</v>
      </c>
      <c r="H209" s="134">
        <f>IF('Cumulative Budget Request '!$L211='Member E'!$L$1,'Cumulative Budget Request '!H211,0)</f>
        <v>0</v>
      </c>
      <c r="I209" s="134">
        <f>IF('Cumulative Budget Request '!$L211='Member E'!$L$1,'Cumulative Budget Request '!I211,0)</f>
        <v>0</v>
      </c>
      <c r="J209" s="97"/>
      <c r="K209" s="3"/>
      <c r="L209" s="3"/>
      <c r="M209" s="3"/>
    </row>
    <row r="210" spans="1:17" hidden="1">
      <c r="A210" s="855">
        <f>IF('Cumulative Budget Request '!L213='Member E'!$L$1,'Cumulative Budget Request '!A213,0)</f>
        <v>0</v>
      </c>
      <c r="B210" s="842"/>
      <c r="C210" s="842"/>
      <c r="D210" s="854" t="s">
        <v>180</v>
      </c>
      <c r="E210" s="134">
        <f>IF('Cumulative Budget Request '!$L212='Member E'!$L$1,'Cumulative Budget Request '!E212,0)</f>
        <v>0</v>
      </c>
      <c r="F210" s="134">
        <f>IF('Cumulative Budget Request '!$L212='Member E'!$L$1,'Cumulative Budget Request '!F212,0)</f>
        <v>0</v>
      </c>
      <c r="G210" s="134">
        <f>IF('Cumulative Budget Request '!$L212='Member E'!$L$1,'Cumulative Budget Request '!G212,0)</f>
        <v>0</v>
      </c>
      <c r="H210" s="134">
        <f>IF('Cumulative Budget Request '!$L212='Member E'!$L$1,'Cumulative Budget Request '!H212,0)</f>
        <v>0</v>
      </c>
      <c r="I210" s="134">
        <f>IF('Cumulative Budget Request '!$L212='Member E'!$L$1,'Cumulative Budget Request '!I212,0)</f>
        <v>0</v>
      </c>
      <c r="J210" s="47"/>
      <c r="K210" s="3"/>
      <c r="L210" s="3"/>
      <c r="M210" s="3"/>
    </row>
    <row r="211" spans="1:17" hidden="1">
      <c r="A211" s="855"/>
      <c r="B211" s="856" t="s">
        <v>41</v>
      </c>
      <c r="C211" s="856" t="s">
        <v>42</v>
      </c>
      <c r="D211" s="857"/>
      <c r="E211" s="3"/>
      <c r="F211" s="3"/>
      <c r="G211" s="240"/>
      <c r="H211" s="240"/>
      <c r="I211" s="240"/>
      <c r="J211" s="47"/>
      <c r="K211" s="3"/>
      <c r="L211" s="3"/>
      <c r="M211" s="3"/>
    </row>
    <row r="212" spans="1:17" hidden="1">
      <c r="A212" s="858"/>
      <c r="B212" s="859" t="s">
        <v>43</v>
      </c>
      <c r="C212" s="860">
        <f>IF('Cumulative Budget Request '!$L214='Member E'!$L$1,'Cumulative Budget Request '!C214,0)</f>
        <v>0</v>
      </c>
      <c r="D212" s="857"/>
      <c r="E212" s="251">
        <f>IF('Cumulative Budget Request '!$L214='Member E'!$L$1,'Cumulative Budget Request '!E214,0)</f>
        <v>0</v>
      </c>
      <c r="F212" s="251">
        <f>IF('Cumulative Budget Request '!$L214='Member E'!$L$1,'Cumulative Budget Request '!F214,0)</f>
        <v>0</v>
      </c>
      <c r="G212" s="251">
        <f>IF('Cumulative Budget Request '!$L214='Member E'!$L$1,'Cumulative Budget Request '!G214,0)</f>
        <v>0</v>
      </c>
      <c r="H212" s="251">
        <f>IF('Cumulative Budget Request '!$L214='Member E'!$L$1,'Cumulative Budget Request '!H214,0)</f>
        <v>0</v>
      </c>
      <c r="I212" s="251">
        <f>IF('Cumulative Budget Request '!$L214='Member E'!$L$1,'Cumulative Budget Request '!I214,0)</f>
        <v>0</v>
      </c>
      <c r="J212" s="172">
        <f t="shared" ref="J212:J217" si="63">SUM(E212:I212)</f>
        <v>0</v>
      </c>
      <c r="K212" s="3"/>
      <c r="L212" s="3"/>
      <c r="M212" s="3"/>
    </row>
    <row r="213" spans="1:17" hidden="1">
      <c r="A213" s="858"/>
      <c r="B213" s="859" t="s">
        <v>44</v>
      </c>
      <c r="C213" s="860">
        <f>IF('Cumulative Budget Request '!$L215='Member E'!$L$1,'Cumulative Budget Request '!C215,0)</f>
        <v>0</v>
      </c>
      <c r="D213" s="857"/>
      <c r="E213" s="251">
        <f>IF('Cumulative Budget Request '!$L215='Member E'!$L$1,'Cumulative Budget Request '!E215,0)</f>
        <v>0</v>
      </c>
      <c r="F213" s="251">
        <f>IF('Cumulative Budget Request '!$L215='Member E'!$L$1,'Cumulative Budget Request '!F215,0)</f>
        <v>0</v>
      </c>
      <c r="G213" s="251">
        <f>IF('Cumulative Budget Request '!$L215='Member E'!$L$1,'Cumulative Budget Request '!G215,0)</f>
        <v>0</v>
      </c>
      <c r="H213" s="251">
        <f>IF('Cumulative Budget Request '!$L215='Member E'!$L$1,'Cumulative Budget Request '!H215,0)</f>
        <v>0</v>
      </c>
      <c r="I213" s="251">
        <f>IF('Cumulative Budget Request '!$L215='Member E'!$L$1,'Cumulative Budget Request '!I215,0)</f>
        <v>0</v>
      </c>
      <c r="J213" s="172">
        <f t="shared" si="63"/>
        <v>0</v>
      </c>
      <c r="K213" s="3"/>
      <c r="L213" s="3"/>
      <c r="M213" s="3"/>
    </row>
    <row r="214" spans="1:17" hidden="1">
      <c r="A214" s="858"/>
      <c r="B214" s="859" t="s">
        <v>175</v>
      </c>
      <c r="C214" s="860">
        <f>IF('Cumulative Budget Request '!$L216='Member E'!$L$1,'Cumulative Budget Request '!C216,0)</f>
        <v>0</v>
      </c>
      <c r="D214" s="857"/>
      <c r="E214" s="251">
        <f>IF('Cumulative Budget Request '!$L216='Member E'!$L$1,'Cumulative Budget Request '!E216,0)</f>
        <v>0</v>
      </c>
      <c r="F214" s="251">
        <f>IF('Cumulative Budget Request '!$L216='Member E'!$L$1,'Cumulative Budget Request '!F216,0)</f>
        <v>0</v>
      </c>
      <c r="G214" s="251">
        <f>IF('Cumulative Budget Request '!$L216='Member E'!$L$1,'Cumulative Budget Request '!G216,0)</f>
        <v>0</v>
      </c>
      <c r="H214" s="251">
        <f>IF('Cumulative Budget Request '!$L216='Member E'!$L$1,'Cumulative Budget Request '!H216,0)</f>
        <v>0</v>
      </c>
      <c r="I214" s="251">
        <f>IF('Cumulative Budget Request '!$L216='Member E'!$L$1,'Cumulative Budget Request '!I216,0)</f>
        <v>0</v>
      </c>
      <c r="J214" s="172">
        <f t="shared" si="63"/>
        <v>0</v>
      </c>
      <c r="K214" s="3"/>
      <c r="L214" s="3"/>
      <c r="M214" s="3"/>
    </row>
    <row r="215" spans="1:17" hidden="1">
      <c r="A215" s="858"/>
      <c r="B215" s="859" t="s">
        <v>45</v>
      </c>
      <c r="C215" s="860">
        <f>IF('Cumulative Budget Request '!$L217='Member E'!$L$1,'Cumulative Budget Request '!C217,0)</f>
        <v>0</v>
      </c>
      <c r="D215" s="857"/>
      <c r="E215" s="251">
        <f>IF('Cumulative Budget Request '!$L217='Member E'!$L$1,'Cumulative Budget Request '!E217,0)</f>
        <v>0</v>
      </c>
      <c r="F215" s="251">
        <f>IF('Cumulative Budget Request '!$L217='Member E'!$L$1,'Cumulative Budget Request '!F217,0)</f>
        <v>0</v>
      </c>
      <c r="G215" s="251">
        <f>IF('Cumulative Budget Request '!$L217='Member E'!$L$1,'Cumulative Budget Request '!G217,0)</f>
        <v>0</v>
      </c>
      <c r="H215" s="251">
        <f>IF('Cumulative Budget Request '!$L217='Member E'!$L$1,'Cumulative Budget Request '!H217,0)</f>
        <v>0</v>
      </c>
      <c r="I215" s="251">
        <f>IF('Cumulative Budget Request '!$L217='Member E'!$L$1,'Cumulative Budget Request '!I217,0)</f>
        <v>0</v>
      </c>
      <c r="J215" s="172">
        <f t="shared" si="63"/>
        <v>0</v>
      </c>
      <c r="K215" s="3"/>
      <c r="L215" s="3"/>
      <c r="M215" s="9"/>
    </row>
    <row r="216" spans="1:17" hidden="1">
      <c r="A216" s="858"/>
      <c r="B216" s="859" t="s">
        <v>46</v>
      </c>
      <c r="C216" s="860">
        <f>IF('Cumulative Budget Request '!$L218='Member E'!$L$1,'Cumulative Budget Request '!C218,0)</f>
        <v>0</v>
      </c>
      <c r="D216" s="857"/>
      <c r="E216" s="251">
        <f>IF('Cumulative Budget Request '!$L218='Member E'!$L$1,'Cumulative Budget Request '!E218,0)</f>
        <v>0</v>
      </c>
      <c r="F216" s="251">
        <f>IF('Cumulative Budget Request '!$L218='Member E'!$L$1,'Cumulative Budget Request '!F218,0)</f>
        <v>0</v>
      </c>
      <c r="G216" s="251">
        <f>IF('Cumulative Budget Request '!$L218='Member E'!$L$1,'Cumulative Budget Request '!G218,0)</f>
        <v>0</v>
      </c>
      <c r="H216" s="251">
        <f>IF('Cumulative Budget Request '!$L218='Member E'!$L$1,'Cumulative Budget Request '!H218,0)</f>
        <v>0</v>
      </c>
      <c r="I216" s="251">
        <f>IF('Cumulative Budget Request '!$L218='Member E'!$L$1,'Cumulative Budget Request '!I218,0)</f>
        <v>0</v>
      </c>
      <c r="J216" s="172">
        <f t="shared" si="63"/>
        <v>0</v>
      </c>
      <c r="K216" s="3"/>
      <c r="L216" s="3"/>
      <c r="M216" s="3"/>
      <c r="N216" s="3"/>
      <c r="O216" s="3"/>
      <c r="P216" s="3"/>
      <c r="Q216" s="3"/>
    </row>
    <row r="217" spans="1:17" hidden="1">
      <c r="A217" s="858"/>
      <c r="B217" s="859" t="s">
        <v>47</v>
      </c>
      <c r="C217" s="860">
        <f>IF('Cumulative Budget Request '!$L219='Member E'!$L$1,'Cumulative Budget Request '!C219,0)</f>
        <v>0</v>
      </c>
      <c r="D217" s="857"/>
      <c r="E217" s="251">
        <f>IF('Cumulative Budget Request '!$L219='Member E'!$L$1,'Cumulative Budget Request '!E219,0)</f>
        <v>0</v>
      </c>
      <c r="F217" s="251">
        <f>IF('Cumulative Budget Request '!$L219='Member E'!$L$1,'Cumulative Budget Request '!F219,0)</f>
        <v>0</v>
      </c>
      <c r="G217" s="251">
        <f>IF('Cumulative Budget Request '!$L219='Member E'!$L$1,'Cumulative Budget Request '!G219,0)</f>
        <v>0</v>
      </c>
      <c r="H217" s="251">
        <f>IF('Cumulative Budget Request '!$L219='Member E'!$L$1,'Cumulative Budget Request '!H219,0)</f>
        <v>0</v>
      </c>
      <c r="I217" s="251">
        <f>IF('Cumulative Budget Request '!$L219='Member E'!$L$1,'Cumulative Budget Request '!I219,0)</f>
        <v>0</v>
      </c>
      <c r="J217" s="172">
        <f t="shared" si="63"/>
        <v>0</v>
      </c>
      <c r="K217" s="30"/>
      <c r="L217" s="30"/>
      <c r="M217" s="3"/>
      <c r="N217" s="3"/>
      <c r="O217" s="3"/>
      <c r="P217" s="3"/>
      <c r="Q217" s="3"/>
    </row>
    <row r="218" spans="1:17" hidden="1">
      <c r="A218" s="852" t="s">
        <v>57</v>
      </c>
      <c r="B218" s="852"/>
      <c r="C218" s="852"/>
      <c r="D218" s="852"/>
      <c r="E218" s="199">
        <f>SUM(E212:E217)</f>
        <v>0</v>
      </c>
      <c r="F218" s="199">
        <f t="shared" ref="F218:J218" si="64">SUM(F212:F217)</f>
        <v>0</v>
      </c>
      <c r="G218" s="199">
        <f t="shared" si="64"/>
        <v>0</v>
      </c>
      <c r="H218" s="199">
        <f t="shared" si="64"/>
        <v>0</v>
      </c>
      <c r="I218" s="199">
        <f t="shared" si="64"/>
        <v>0</v>
      </c>
      <c r="J218" s="200">
        <f t="shared" si="64"/>
        <v>0</v>
      </c>
      <c r="K218" s="3"/>
      <c r="L218" s="3"/>
      <c r="M218" s="3"/>
    </row>
    <row r="219" spans="1:17">
      <c r="A219" s="861"/>
      <c r="B219" s="862" t="s">
        <v>51</v>
      </c>
      <c r="C219" s="862"/>
      <c r="D219" s="862"/>
      <c r="E219" s="203">
        <f ca="1">SUMIF($A$190:$D$218,"*Total Trip", E190:E218)</f>
        <v>0</v>
      </c>
      <c r="F219" s="203">
        <f t="shared" ref="F219:I219" ca="1" si="65">SUMIF($A$190:$D$218,"*Total Trip", F190:F218)</f>
        <v>0</v>
      </c>
      <c r="G219" s="203">
        <f t="shared" ca="1" si="65"/>
        <v>0</v>
      </c>
      <c r="H219" s="203">
        <f t="shared" ca="1" si="65"/>
        <v>0</v>
      </c>
      <c r="I219" s="203">
        <f t="shared" ca="1" si="65"/>
        <v>0</v>
      </c>
      <c r="J219" s="204">
        <f ca="1">SUM(E219:I219)</f>
        <v>0</v>
      </c>
      <c r="K219" s="3"/>
      <c r="L219" s="3"/>
      <c r="M219" s="3"/>
    </row>
    <row r="220" spans="1:17" hidden="1">
      <c r="A220" s="863"/>
      <c r="B220" s="864"/>
      <c r="C220" s="864"/>
      <c r="D220" s="864"/>
      <c r="E220" s="29"/>
      <c r="F220" s="29"/>
      <c r="G220" s="30"/>
      <c r="H220" s="30"/>
      <c r="I220" s="30"/>
      <c r="J220" s="99"/>
      <c r="K220" s="3"/>
      <c r="L220" s="3"/>
      <c r="M220" s="3"/>
    </row>
    <row r="221" spans="1:17" hidden="1">
      <c r="A221" s="865" t="s">
        <v>52</v>
      </c>
      <c r="B221" s="842"/>
      <c r="C221" s="842"/>
      <c r="D221" s="842"/>
      <c r="G221" s="3"/>
      <c r="H221" s="3"/>
      <c r="I221" s="3"/>
      <c r="J221" s="47"/>
      <c r="K221" s="3"/>
      <c r="L221" s="3"/>
      <c r="M221" s="3"/>
      <c r="N221" s="3"/>
      <c r="O221" s="3"/>
      <c r="P221" s="3"/>
    </row>
    <row r="222" spans="1:17" hidden="1">
      <c r="A222" s="842"/>
      <c r="B222" s="851">
        <f>IF('Cumulative Budget Request '!L225='Member E'!$L$1,'Cumulative Budget Request '!B224,0)</f>
        <v>0</v>
      </c>
      <c r="C222" s="842"/>
      <c r="D222" s="793"/>
      <c r="E222" s="175">
        <f>IF('Cumulative Budget Request '!$L224='Member E'!$L$1,'Cumulative Budget Request '!E224,0)</f>
        <v>0</v>
      </c>
      <c r="F222" s="175">
        <f>IF('Cumulative Budget Request '!$L224='Member E'!$L$1,'Cumulative Budget Request '!F224,0)</f>
        <v>0</v>
      </c>
      <c r="G222" s="175">
        <f>IF('Cumulative Budget Request '!$L224='Member E'!$L$1,'Cumulative Budget Request '!G224,0)</f>
        <v>0</v>
      </c>
      <c r="H222" s="175">
        <f>IF('Cumulative Budget Request '!$L224='Member E'!$L$1,'Cumulative Budget Request '!H224,0)</f>
        <v>0</v>
      </c>
      <c r="I222" s="175">
        <f>IF('Cumulative Budget Request '!$L224='Member E'!$L$1,'Cumulative Budget Request '!I224,0)</f>
        <v>0</v>
      </c>
      <c r="J222" s="94">
        <f>SUM(E222:I222)</f>
        <v>0</v>
      </c>
      <c r="K222" s="3"/>
      <c r="L222" s="3"/>
      <c r="M222" s="3"/>
      <c r="N222" s="3"/>
      <c r="O222" s="3"/>
      <c r="P222" s="3"/>
    </row>
    <row r="223" spans="1:17" hidden="1">
      <c r="A223" s="842"/>
      <c r="B223" s="851">
        <f>IF('Cumulative Budget Request '!L226='Member E'!$L$1,'Cumulative Budget Request '!B225,0)</f>
        <v>0</v>
      </c>
      <c r="C223" s="842"/>
      <c r="D223" s="793"/>
      <c r="E223" s="175">
        <f>IF('Cumulative Budget Request '!$L225='Member E'!$L$1,'Cumulative Budget Request '!E225,0)</f>
        <v>0</v>
      </c>
      <c r="F223" s="175">
        <f>IF('Cumulative Budget Request '!$L225='Member E'!$L$1,'Cumulative Budget Request '!F225,0)</f>
        <v>0</v>
      </c>
      <c r="G223" s="175">
        <f>IF('Cumulative Budget Request '!$L225='Member E'!$L$1,'Cumulative Budget Request '!G225,0)</f>
        <v>0</v>
      </c>
      <c r="H223" s="175">
        <f>IF('Cumulative Budget Request '!$L225='Member E'!$L$1,'Cumulative Budget Request '!H225,0)</f>
        <v>0</v>
      </c>
      <c r="I223" s="175">
        <f>IF('Cumulative Budget Request '!$L225='Member E'!$L$1,'Cumulative Budget Request '!I225,0)</f>
        <v>0</v>
      </c>
      <c r="J223" s="94">
        <f>SUM(E223:I223)</f>
        <v>0</v>
      </c>
      <c r="K223" s="3"/>
      <c r="L223" s="3"/>
      <c r="M223" s="3"/>
    </row>
    <row r="224" spans="1:17" hidden="1">
      <c r="A224" s="852" t="s">
        <v>57</v>
      </c>
      <c r="B224" s="852"/>
      <c r="C224" s="852"/>
      <c r="D224" s="852"/>
      <c r="E224" s="201">
        <f>SUM(E222:E223)</f>
        <v>0</v>
      </c>
      <c r="F224" s="201">
        <f t="shared" ref="F224:I224" si="66">SUM(F222:F223)</f>
        <v>0</v>
      </c>
      <c r="G224" s="201">
        <f t="shared" si="66"/>
        <v>0</v>
      </c>
      <c r="H224" s="201">
        <f t="shared" si="66"/>
        <v>0</v>
      </c>
      <c r="I224" s="201">
        <f t="shared" si="66"/>
        <v>0</v>
      </c>
      <c r="J224" s="202">
        <f>SUM(J222:J223)</f>
        <v>0</v>
      </c>
      <c r="K224" s="3"/>
      <c r="L224" s="3"/>
      <c r="M224" s="3"/>
    </row>
    <row r="225" spans="1:16" hidden="1">
      <c r="A225" s="842"/>
      <c r="B225" s="842"/>
      <c r="C225" s="842"/>
      <c r="D225" s="842"/>
      <c r="E225" s="4"/>
      <c r="F225" s="3"/>
      <c r="G225" s="3"/>
      <c r="H225" s="3"/>
      <c r="I225" s="3"/>
      <c r="J225" s="47"/>
      <c r="K225" s="3"/>
      <c r="L225" s="3"/>
      <c r="M225" s="3"/>
    </row>
    <row r="226" spans="1:16" hidden="1">
      <c r="A226" s="845" t="s">
        <v>120</v>
      </c>
      <c r="B226" s="842"/>
      <c r="C226" s="866"/>
      <c r="D226" s="854" t="s">
        <v>178</v>
      </c>
      <c r="E226" s="134">
        <f>IF('Cumulative Budget Request '!$L228='Member E'!$L$1,'Cumulative Budget Request '!E228,0)</f>
        <v>0</v>
      </c>
      <c r="F226" s="134">
        <f>IF('Cumulative Budget Request '!$L228='Member E'!$L$1,'Cumulative Budget Request '!F228,0)</f>
        <v>0</v>
      </c>
      <c r="G226" s="134">
        <f>IF('Cumulative Budget Request '!$L228='Member E'!$L$1,'Cumulative Budget Request '!G228,0)</f>
        <v>0</v>
      </c>
      <c r="H226" s="134">
        <f>IF('Cumulative Budget Request '!$L228='Member E'!$L$1,'Cumulative Budget Request '!H228,0)</f>
        <v>0</v>
      </c>
      <c r="I226" s="134">
        <f>IF('Cumulative Budget Request '!$L228='Member E'!$L$1,'Cumulative Budget Request '!I228,0)</f>
        <v>0</v>
      </c>
      <c r="J226" s="97"/>
      <c r="K226" s="3"/>
      <c r="L226" s="3"/>
      <c r="M226" s="3"/>
    </row>
    <row r="227" spans="1:16" hidden="1">
      <c r="A227" s="845"/>
      <c r="B227" s="853"/>
      <c r="C227" s="825"/>
      <c r="D227" s="854" t="s">
        <v>177</v>
      </c>
      <c r="E227" s="134">
        <f>IF('Cumulative Budget Request '!$L229='Member E'!$L$1,'Cumulative Budget Request '!E229,0)</f>
        <v>0</v>
      </c>
      <c r="F227" s="134">
        <f>IF('Cumulative Budget Request '!$L229='Member E'!$L$1,'Cumulative Budget Request '!F229,0)</f>
        <v>0</v>
      </c>
      <c r="G227" s="134">
        <f>IF('Cumulative Budget Request '!$L229='Member E'!$L$1,'Cumulative Budget Request '!G229,0)</f>
        <v>0</v>
      </c>
      <c r="H227" s="134">
        <f>IF('Cumulative Budget Request '!$L229='Member E'!$L$1,'Cumulative Budget Request '!H229,0)</f>
        <v>0</v>
      </c>
      <c r="I227" s="134">
        <f>IF('Cumulative Budget Request '!$L229='Member E'!$L$1,'Cumulative Budget Request '!I229,0)</f>
        <v>0</v>
      </c>
      <c r="J227" s="97"/>
      <c r="K227" s="3"/>
      <c r="L227" s="3"/>
      <c r="M227" s="3"/>
    </row>
    <row r="228" spans="1:16" hidden="1">
      <c r="A228" s="845" t="s">
        <v>162</v>
      </c>
      <c r="B228" s="853"/>
      <c r="C228" s="825"/>
      <c r="D228" s="854" t="s">
        <v>179</v>
      </c>
      <c r="E228" s="134">
        <f>IF('Cumulative Budget Request '!$L230='Member E'!$L$1,'Cumulative Budget Request '!E230,0)</f>
        <v>0</v>
      </c>
      <c r="F228" s="134">
        <f>IF('Cumulative Budget Request '!$L230='Member E'!$L$1,'Cumulative Budget Request '!F230,0)</f>
        <v>0</v>
      </c>
      <c r="G228" s="134">
        <f>IF('Cumulative Budget Request '!$L230='Member E'!$L$1,'Cumulative Budget Request '!G230,0)</f>
        <v>0</v>
      </c>
      <c r="H228" s="134">
        <f>IF('Cumulative Budget Request '!$L230='Member E'!$L$1,'Cumulative Budget Request '!H230,0)</f>
        <v>0</v>
      </c>
      <c r="I228" s="134">
        <f>IF('Cumulative Budget Request '!$L230='Member E'!$L$1,'Cumulative Budget Request '!I230,0)</f>
        <v>0</v>
      </c>
      <c r="J228" s="97"/>
      <c r="K228" s="3"/>
      <c r="L228" s="3"/>
      <c r="M228" s="3"/>
    </row>
    <row r="229" spans="1:16" hidden="1">
      <c r="A229" s="855">
        <f>IF('Cumulative Budget Request '!L232='Member E'!$L$1,'Cumulative Budget Request '!A232,0)</f>
        <v>0</v>
      </c>
      <c r="B229" s="842"/>
      <c r="C229" s="842"/>
      <c r="D229" s="854" t="s">
        <v>180</v>
      </c>
      <c r="E229" s="134">
        <f>IF('Cumulative Budget Request '!$L231='Member E'!$L$1,'Cumulative Budget Request '!E231,0)</f>
        <v>0</v>
      </c>
      <c r="F229" s="134">
        <f>IF('Cumulative Budget Request '!$L231='Member E'!$L$1,'Cumulative Budget Request '!F231,0)</f>
        <v>0</v>
      </c>
      <c r="G229" s="134">
        <f>IF('Cumulative Budget Request '!$L231='Member E'!$L$1,'Cumulative Budget Request '!G231,0)</f>
        <v>0</v>
      </c>
      <c r="H229" s="134">
        <f>IF('Cumulative Budget Request '!$L231='Member E'!$L$1,'Cumulative Budget Request '!H231,0)</f>
        <v>0</v>
      </c>
      <c r="I229" s="134">
        <f>IF('Cumulative Budget Request '!$L231='Member E'!$L$1,'Cumulative Budget Request '!I231,0)</f>
        <v>0</v>
      </c>
      <c r="J229" s="47"/>
      <c r="K229" s="3"/>
      <c r="L229" s="3"/>
      <c r="M229" s="3"/>
    </row>
    <row r="230" spans="1:16" hidden="1">
      <c r="A230" s="855"/>
      <c r="B230" s="856" t="s">
        <v>41</v>
      </c>
      <c r="C230" s="856" t="s">
        <v>42</v>
      </c>
      <c r="D230" s="857"/>
      <c r="E230" s="3"/>
      <c r="F230" s="3"/>
      <c r="G230" s="240"/>
      <c r="H230" s="240"/>
      <c r="I230" s="240"/>
      <c r="J230" s="47"/>
      <c r="K230" s="3"/>
      <c r="L230" s="3"/>
      <c r="M230" s="3"/>
    </row>
    <row r="231" spans="1:16" hidden="1">
      <c r="A231" s="858"/>
      <c r="B231" s="859" t="s">
        <v>43</v>
      </c>
      <c r="C231" s="860">
        <f>IF('Cumulative Budget Request '!$L233='Member E'!$L$1,'Cumulative Budget Request '!C233,0)</f>
        <v>0</v>
      </c>
      <c r="D231" s="857"/>
      <c r="E231" s="251">
        <f>IF('Cumulative Budget Request '!$L233='Member E'!$L$1,'Cumulative Budget Request '!E233,0)</f>
        <v>0</v>
      </c>
      <c r="F231" s="251">
        <f>IF('Cumulative Budget Request '!$L233='Member E'!$L$1,'Cumulative Budget Request '!F233,0)</f>
        <v>0</v>
      </c>
      <c r="G231" s="251">
        <f>IF('Cumulative Budget Request '!$L233='Member E'!$L$1,'Cumulative Budget Request '!G233,0)</f>
        <v>0</v>
      </c>
      <c r="H231" s="251">
        <f>IF('Cumulative Budget Request '!$L233='Member E'!$L$1,'Cumulative Budget Request '!H233,0)</f>
        <v>0</v>
      </c>
      <c r="I231" s="251">
        <f>IF('Cumulative Budget Request '!$L233='Member E'!$L$1,'Cumulative Budget Request '!I233,0)</f>
        <v>0</v>
      </c>
      <c r="J231" s="172">
        <f t="shared" ref="J231:J236" si="67">SUM(E231:I231)</f>
        <v>0</v>
      </c>
      <c r="K231" s="3"/>
      <c r="L231" s="3"/>
      <c r="M231" s="3"/>
    </row>
    <row r="232" spans="1:16" hidden="1">
      <c r="A232" s="858"/>
      <c r="B232" s="859" t="s">
        <v>44</v>
      </c>
      <c r="C232" s="860">
        <f>IF('Cumulative Budget Request '!$L234='Member E'!$L$1,'Cumulative Budget Request '!C234,0)</f>
        <v>0</v>
      </c>
      <c r="D232" s="857"/>
      <c r="E232" s="251">
        <f>IF('Cumulative Budget Request '!$L234='Member E'!$L$1,'Cumulative Budget Request '!E234,0)</f>
        <v>0</v>
      </c>
      <c r="F232" s="251">
        <f>IF('Cumulative Budget Request '!$L234='Member E'!$L$1,'Cumulative Budget Request '!F234,0)</f>
        <v>0</v>
      </c>
      <c r="G232" s="251">
        <f>IF('Cumulative Budget Request '!$L234='Member E'!$L$1,'Cumulative Budget Request '!G234,0)</f>
        <v>0</v>
      </c>
      <c r="H232" s="251">
        <f>IF('Cumulative Budget Request '!$L234='Member E'!$L$1,'Cumulative Budget Request '!H234,0)</f>
        <v>0</v>
      </c>
      <c r="I232" s="251">
        <f>IF('Cumulative Budget Request '!$L234='Member E'!$L$1,'Cumulative Budget Request '!I234,0)</f>
        <v>0</v>
      </c>
      <c r="J232" s="172">
        <f t="shared" si="67"/>
        <v>0</v>
      </c>
      <c r="K232" s="3"/>
      <c r="L232" s="3"/>
      <c r="M232" s="3"/>
    </row>
    <row r="233" spans="1:16" hidden="1">
      <c r="A233" s="858"/>
      <c r="B233" s="859" t="s">
        <v>175</v>
      </c>
      <c r="C233" s="860">
        <f>IF('Cumulative Budget Request '!$L235='Member E'!$L$1,'Cumulative Budget Request '!C235,0)</f>
        <v>0</v>
      </c>
      <c r="D233" s="857"/>
      <c r="E233" s="251">
        <f>IF('Cumulative Budget Request '!$L235='Member E'!$L$1,'Cumulative Budget Request '!E235,0)</f>
        <v>0</v>
      </c>
      <c r="F233" s="251">
        <f>IF('Cumulative Budget Request '!$L235='Member E'!$L$1,'Cumulative Budget Request '!F235,0)</f>
        <v>0</v>
      </c>
      <c r="G233" s="251">
        <f>IF('Cumulative Budget Request '!$L235='Member E'!$L$1,'Cumulative Budget Request '!G235,0)</f>
        <v>0</v>
      </c>
      <c r="H233" s="251">
        <f>IF('Cumulative Budget Request '!$L235='Member E'!$L$1,'Cumulative Budget Request '!H235,0)</f>
        <v>0</v>
      </c>
      <c r="I233" s="251">
        <f>IF('Cumulative Budget Request '!$L235='Member E'!$L$1,'Cumulative Budget Request '!I235,0)</f>
        <v>0</v>
      </c>
      <c r="J233" s="172">
        <f t="shared" si="67"/>
        <v>0</v>
      </c>
      <c r="K233" s="3"/>
      <c r="L233" s="3"/>
      <c r="M233" s="3"/>
    </row>
    <row r="234" spans="1:16" hidden="1">
      <c r="A234" s="858"/>
      <c r="B234" s="859" t="s">
        <v>45</v>
      </c>
      <c r="C234" s="860">
        <f>IF('Cumulative Budget Request '!$L236='Member E'!$L$1,'Cumulative Budget Request '!C236,0)</f>
        <v>0</v>
      </c>
      <c r="D234" s="857"/>
      <c r="E234" s="251">
        <f>IF('Cumulative Budget Request '!$L236='Member E'!$L$1,'Cumulative Budget Request '!E236,0)</f>
        <v>0</v>
      </c>
      <c r="F234" s="251">
        <f>IF('Cumulative Budget Request '!$L236='Member E'!$L$1,'Cumulative Budget Request '!F236,0)</f>
        <v>0</v>
      </c>
      <c r="G234" s="251">
        <f>IF('Cumulative Budget Request '!$L236='Member E'!$L$1,'Cumulative Budget Request '!G236,0)</f>
        <v>0</v>
      </c>
      <c r="H234" s="251">
        <f>IF('Cumulative Budget Request '!$L236='Member E'!$L$1,'Cumulative Budget Request '!H236,0)</f>
        <v>0</v>
      </c>
      <c r="I234" s="251">
        <f>IF('Cumulative Budget Request '!$L236='Member E'!$L$1,'Cumulative Budget Request '!I236,0)</f>
        <v>0</v>
      </c>
      <c r="J234" s="172">
        <f t="shared" si="67"/>
        <v>0</v>
      </c>
      <c r="K234" s="3"/>
      <c r="L234" s="3"/>
      <c r="M234" s="9"/>
    </row>
    <row r="235" spans="1:16" hidden="1">
      <c r="A235" s="858"/>
      <c r="B235" s="859" t="s">
        <v>46</v>
      </c>
      <c r="C235" s="860">
        <f>IF('Cumulative Budget Request '!$L237='Member E'!$L$1,'Cumulative Budget Request '!C237,0)</f>
        <v>0</v>
      </c>
      <c r="D235" s="857"/>
      <c r="E235" s="251">
        <f>IF('Cumulative Budget Request '!$L237='Member E'!$L$1,'Cumulative Budget Request '!E237,0)</f>
        <v>0</v>
      </c>
      <c r="F235" s="251">
        <f>IF('Cumulative Budget Request '!$L237='Member E'!$L$1,'Cumulative Budget Request '!F237,0)</f>
        <v>0</v>
      </c>
      <c r="G235" s="251">
        <f>IF('Cumulative Budget Request '!$L237='Member E'!$L$1,'Cumulative Budget Request '!G237,0)</f>
        <v>0</v>
      </c>
      <c r="H235" s="251">
        <f>IF('Cumulative Budget Request '!$L237='Member E'!$L$1,'Cumulative Budget Request '!H237,0)</f>
        <v>0</v>
      </c>
      <c r="I235" s="251">
        <f>IF('Cumulative Budget Request '!$L237='Member E'!$L$1,'Cumulative Budget Request '!I237,0)</f>
        <v>0</v>
      </c>
      <c r="J235" s="172">
        <f t="shared" si="67"/>
        <v>0</v>
      </c>
      <c r="K235" s="3"/>
      <c r="L235" s="3"/>
      <c r="M235" s="3"/>
      <c r="N235" s="3"/>
      <c r="O235" s="3"/>
      <c r="P235" s="3"/>
    </row>
    <row r="236" spans="1:16" hidden="1">
      <c r="A236" s="858"/>
      <c r="B236" s="859" t="s">
        <v>47</v>
      </c>
      <c r="C236" s="860">
        <f>IF('Cumulative Budget Request '!$L238='Member E'!$L$1,'Cumulative Budget Request '!C238,0)</f>
        <v>0</v>
      </c>
      <c r="D236" s="857"/>
      <c r="E236" s="251">
        <f>IF('Cumulative Budget Request '!$L238='Member E'!$L$1,'Cumulative Budget Request '!E238,0)</f>
        <v>0</v>
      </c>
      <c r="F236" s="251">
        <f>IF('Cumulative Budget Request '!$L238='Member E'!$L$1,'Cumulative Budget Request '!F238,0)</f>
        <v>0</v>
      </c>
      <c r="G236" s="251">
        <f>IF('Cumulative Budget Request '!$L238='Member E'!$L$1,'Cumulative Budget Request '!G238,0)</f>
        <v>0</v>
      </c>
      <c r="H236" s="251">
        <f>IF('Cumulative Budget Request '!$L238='Member E'!$L$1,'Cumulative Budget Request '!H238,0)</f>
        <v>0</v>
      </c>
      <c r="I236" s="251">
        <f>IF('Cumulative Budget Request '!$L238='Member E'!$L$1,'Cumulative Budget Request '!I238,0)</f>
        <v>0</v>
      </c>
      <c r="J236" s="172">
        <f t="shared" si="67"/>
        <v>0</v>
      </c>
      <c r="K236" s="3"/>
      <c r="L236" s="3"/>
      <c r="M236" s="3"/>
    </row>
    <row r="237" spans="1:16" hidden="1">
      <c r="A237" s="852" t="s">
        <v>57</v>
      </c>
      <c r="B237" s="852"/>
      <c r="C237" s="852"/>
      <c r="D237" s="852"/>
      <c r="E237" s="199">
        <f>SUM(E231:E236)</f>
        <v>0</v>
      </c>
      <c r="F237" s="199">
        <f t="shared" ref="F237:J237" si="68">SUM(F231:F236)</f>
        <v>0</v>
      </c>
      <c r="G237" s="199">
        <f t="shared" si="68"/>
        <v>0</v>
      </c>
      <c r="H237" s="199">
        <f t="shared" si="68"/>
        <v>0</v>
      </c>
      <c r="I237" s="199">
        <f t="shared" si="68"/>
        <v>0</v>
      </c>
      <c r="J237" s="200">
        <f t="shared" si="68"/>
        <v>0</v>
      </c>
      <c r="K237" s="3"/>
      <c r="L237" s="3"/>
      <c r="M237" s="3"/>
    </row>
    <row r="238" spans="1:16" hidden="1">
      <c r="A238" s="842"/>
      <c r="B238" s="842"/>
      <c r="C238" s="842"/>
      <c r="D238" s="842"/>
      <c r="E238" s="4"/>
      <c r="F238" s="3"/>
      <c r="G238" s="3"/>
      <c r="H238" s="3"/>
      <c r="I238" s="3"/>
      <c r="J238" s="47"/>
      <c r="K238" s="3"/>
      <c r="L238" s="3"/>
      <c r="M238" s="3"/>
    </row>
    <row r="239" spans="1:16" hidden="1">
      <c r="A239" s="845" t="s">
        <v>120</v>
      </c>
      <c r="B239" s="842"/>
      <c r="C239" s="866"/>
      <c r="D239" s="854" t="s">
        <v>178</v>
      </c>
      <c r="E239" s="134">
        <f>IF('Cumulative Budget Request '!$L241='Member E'!$L$1,'Cumulative Budget Request '!E241,0)</f>
        <v>0</v>
      </c>
      <c r="F239" s="134">
        <f>IF('Cumulative Budget Request '!$L241='Member E'!$L$1,'Cumulative Budget Request '!F241,0)</f>
        <v>0</v>
      </c>
      <c r="G239" s="134">
        <f>IF('Cumulative Budget Request '!$L241='Member E'!$L$1,'Cumulative Budget Request '!G241,0)</f>
        <v>0</v>
      </c>
      <c r="H239" s="134">
        <f>IF('Cumulative Budget Request '!$L241='Member E'!$L$1,'Cumulative Budget Request '!H241,0)</f>
        <v>0</v>
      </c>
      <c r="I239" s="134">
        <f>IF('Cumulative Budget Request '!$L241='Member E'!$L$1,'Cumulative Budget Request '!I241,0)</f>
        <v>0</v>
      </c>
      <c r="J239" s="97"/>
      <c r="K239" s="3"/>
      <c r="L239" s="3"/>
      <c r="M239" s="3"/>
    </row>
    <row r="240" spans="1:16" hidden="1">
      <c r="A240" s="845"/>
      <c r="B240" s="853"/>
      <c r="C240" s="825"/>
      <c r="D240" s="854" t="s">
        <v>177</v>
      </c>
      <c r="E240" s="134">
        <f>IF('Cumulative Budget Request '!$L242='Member E'!$L$1,'Cumulative Budget Request '!E242,0)</f>
        <v>0</v>
      </c>
      <c r="F240" s="134">
        <f>IF('Cumulative Budget Request '!$L242='Member E'!$L$1,'Cumulative Budget Request '!F242,0)</f>
        <v>0</v>
      </c>
      <c r="G240" s="134">
        <f>IF('Cumulative Budget Request '!$L242='Member E'!$L$1,'Cumulative Budget Request '!G242,0)</f>
        <v>0</v>
      </c>
      <c r="H240" s="134">
        <f>IF('Cumulative Budget Request '!$L242='Member E'!$L$1,'Cumulative Budget Request '!H242,0)</f>
        <v>0</v>
      </c>
      <c r="I240" s="134">
        <f>IF('Cumulative Budget Request '!$L242='Member E'!$L$1,'Cumulative Budget Request '!I242,0)</f>
        <v>0</v>
      </c>
      <c r="J240" s="97"/>
      <c r="K240" s="3"/>
      <c r="L240" s="3"/>
      <c r="M240" s="3"/>
    </row>
    <row r="241" spans="1:17" hidden="1">
      <c r="A241" s="845" t="s">
        <v>162</v>
      </c>
      <c r="B241" s="853"/>
      <c r="C241" s="825"/>
      <c r="D241" s="854" t="s">
        <v>179</v>
      </c>
      <c r="E241" s="134">
        <f>IF('Cumulative Budget Request '!$L243='Member E'!$L$1,'Cumulative Budget Request '!E243,0)</f>
        <v>0</v>
      </c>
      <c r="F241" s="134">
        <f>IF('Cumulative Budget Request '!$L243='Member E'!$L$1,'Cumulative Budget Request '!F243,0)</f>
        <v>0</v>
      </c>
      <c r="G241" s="134">
        <f>IF('Cumulative Budget Request '!$L243='Member E'!$L$1,'Cumulative Budget Request '!G243,0)</f>
        <v>0</v>
      </c>
      <c r="H241" s="134">
        <f>IF('Cumulative Budget Request '!$L243='Member E'!$L$1,'Cumulative Budget Request '!H243,0)</f>
        <v>0</v>
      </c>
      <c r="I241" s="134">
        <f>IF('Cumulative Budget Request '!$L243='Member E'!$L$1,'Cumulative Budget Request '!I243,0)</f>
        <v>0</v>
      </c>
      <c r="J241" s="97"/>
      <c r="K241" s="3"/>
      <c r="L241" s="3"/>
      <c r="M241" s="3"/>
    </row>
    <row r="242" spans="1:17" hidden="1">
      <c r="A242" s="855">
        <f>IF('Cumulative Budget Request '!L245='Member E'!$L$1,'Cumulative Budget Request '!A245,0)</f>
        <v>0</v>
      </c>
      <c r="B242" s="842"/>
      <c r="C242" s="842"/>
      <c r="D242" s="854" t="s">
        <v>180</v>
      </c>
      <c r="E242" s="134">
        <f>IF('Cumulative Budget Request '!$L244='Member E'!$L$1,'Cumulative Budget Request '!E244,0)</f>
        <v>0</v>
      </c>
      <c r="F242" s="134">
        <f>IF('Cumulative Budget Request '!$L244='Member E'!$L$1,'Cumulative Budget Request '!F244,0)</f>
        <v>0</v>
      </c>
      <c r="G242" s="134">
        <f>IF('Cumulative Budget Request '!$L244='Member E'!$L$1,'Cumulative Budget Request '!G244,0)</f>
        <v>0</v>
      </c>
      <c r="H242" s="134">
        <f>IF('Cumulative Budget Request '!$L244='Member E'!$L$1,'Cumulative Budget Request '!H244,0)</f>
        <v>0</v>
      </c>
      <c r="I242" s="134">
        <f>IF('Cumulative Budget Request '!$L244='Member E'!$L$1,'Cumulative Budget Request '!I244,0)</f>
        <v>0</v>
      </c>
      <c r="J242" s="47"/>
      <c r="K242" s="3"/>
      <c r="L242" s="3"/>
      <c r="M242" s="3"/>
    </row>
    <row r="243" spans="1:17" hidden="1">
      <c r="A243" s="855"/>
      <c r="B243" s="856" t="s">
        <v>41</v>
      </c>
      <c r="C243" s="856" t="s">
        <v>42</v>
      </c>
      <c r="D243" s="857"/>
      <c r="E243" s="3"/>
      <c r="F243" s="3"/>
      <c r="G243" s="240"/>
      <c r="H243" s="240"/>
      <c r="I243" s="240"/>
      <c r="J243" s="47"/>
      <c r="K243" s="3"/>
      <c r="L243" s="3"/>
      <c r="M243" s="3"/>
    </row>
    <row r="244" spans="1:17" hidden="1">
      <c r="A244" s="858"/>
      <c r="B244" s="859" t="s">
        <v>43</v>
      </c>
      <c r="C244" s="860">
        <f>IF('Cumulative Budget Request '!$L246='Member E'!$L$1,'Cumulative Budget Request '!C246,0)</f>
        <v>0</v>
      </c>
      <c r="D244" s="857"/>
      <c r="E244" s="251">
        <f>IF('Cumulative Budget Request '!$L246='Member E'!$L$1,'Cumulative Budget Request '!E246,0)</f>
        <v>0</v>
      </c>
      <c r="F244" s="251">
        <f>IF('Cumulative Budget Request '!$L246='Member E'!$L$1,'Cumulative Budget Request '!F246,0)</f>
        <v>0</v>
      </c>
      <c r="G244" s="251">
        <f>IF('Cumulative Budget Request '!$L246='Member E'!$L$1,'Cumulative Budget Request '!G246,0)</f>
        <v>0</v>
      </c>
      <c r="H244" s="251">
        <f>IF('Cumulative Budget Request '!$L246='Member E'!$L$1,'Cumulative Budget Request '!H246,0)</f>
        <v>0</v>
      </c>
      <c r="I244" s="251">
        <f>IF('Cumulative Budget Request '!$L246='Member E'!$L$1,'Cumulative Budget Request '!I246,0)</f>
        <v>0</v>
      </c>
      <c r="J244" s="172">
        <f t="shared" ref="J244:J249" si="69">SUM(E244:I244)</f>
        <v>0</v>
      </c>
      <c r="K244" s="3"/>
      <c r="L244" s="3"/>
      <c r="M244" s="3"/>
    </row>
    <row r="245" spans="1:17" hidden="1">
      <c r="A245" s="858"/>
      <c r="B245" s="859" t="s">
        <v>44</v>
      </c>
      <c r="C245" s="860">
        <f>IF('Cumulative Budget Request '!$L247='Member E'!$L$1,'Cumulative Budget Request '!C247,0)</f>
        <v>0</v>
      </c>
      <c r="D245" s="857"/>
      <c r="E245" s="251">
        <f>IF('Cumulative Budget Request '!$L247='Member E'!$L$1,'Cumulative Budget Request '!E247,0)</f>
        <v>0</v>
      </c>
      <c r="F245" s="251">
        <f>IF('Cumulative Budget Request '!$L247='Member E'!$L$1,'Cumulative Budget Request '!F247,0)</f>
        <v>0</v>
      </c>
      <c r="G245" s="251">
        <f>IF('Cumulative Budget Request '!$L247='Member E'!$L$1,'Cumulative Budget Request '!G247,0)</f>
        <v>0</v>
      </c>
      <c r="H245" s="251">
        <f>IF('Cumulative Budget Request '!$L247='Member E'!$L$1,'Cumulative Budget Request '!H247,0)</f>
        <v>0</v>
      </c>
      <c r="I245" s="251">
        <f>IF('Cumulative Budget Request '!$L247='Member E'!$L$1,'Cumulative Budget Request '!I247,0)</f>
        <v>0</v>
      </c>
      <c r="J245" s="172">
        <f t="shared" si="69"/>
        <v>0</v>
      </c>
      <c r="K245" s="3"/>
      <c r="L245" s="3"/>
      <c r="M245" s="3"/>
    </row>
    <row r="246" spans="1:17" hidden="1">
      <c r="A246" s="858"/>
      <c r="B246" s="859" t="s">
        <v>175</v>
      </c>
      <c r="C246" s="860">
        <f>IF('Cumulative Budget Request '!$L248='Member E'!$L$1,'Cumulative Budget Request '!C248,0)</f>
        <v>0</v>
      </c>
      <c r="D246" s="857"/>
      <c r="E246" s="251">
        <f>IF('Cumulative Budget Request '!$L248='Member E'!$L$1,'Cumulative Budget Request '!E248,0)</f>
        <v>0</v>
      </c>
      <c r="F246" s="251">
        <f>IF('Cumulative Budget Request '!$L248='Member E'!$L$1,'Cumulative Budget Request '!F248,0)</f>
        <v>0</v>
      </c>
      <c r="G246" s="251">
        <f>IF('Cumulative Budget Request '!$L248='Member E'!$L$1,'Cumulative Budget Request '!G248,0)</f>
        <v>0</v>
      </c>
      <c r="H246" s="251">
        <f>IF('Cumulative Budget Request '!$L248='Member E'!$L$1,'Cumulative Budget Request '!H248,0)</f>
        <v>0</v>
      </c>
      <c r="I246" s="251">
        <f>IF('Cumulative Budget Request '!$L248='Member E'!$L$1,'Cumulative Budget Request '!I248,0)</f>
        <v>0</v>
      </c>
      <c r="J246" s="172">
        <f t="shared" si="69"/>
        <v>0</v>
      </c>
      <c r="K246" s="3"/>
      <c r="L246" s="3"/>
      <c r="M246" s="3"/>
    </row>
    <row r="247" spans="1:17" hidden="1">
      <c r="A247" s="858"/>
      <c r="B247" s="859" t="s">
        <v>45</v>
      </c>
      <c r="C247" s="860">
        <f>IF('Cumulative Budget Request '!$L249='Member E'!$L$1,'Cumulative Budget Request '!C249,0)</f>
        <v>0</v>
      </c>
      <c r="D247" s="857"/>
      <c r="E247" s="251">
        <f>IF('Cumulative Budget Request '!$L249='Member E'!$L$1,'Cumulative Budget Request '!E249,0)</f>
        <v>0</v>
      </c>
      <c r="F247" s="251">
        <f>IF('Cumulative Budget Request '!$L249='Member E'!$L$1,'Cumulative Budget Request '!F249,0)</f>
        <v>0</v>
      </c>
      <c r="G247" s="251">
        <f>IF('Cumulative Budget Request '!$L249='Member E'!$L$1,'Cumulative Budget Request '!G249,0)</f>
        <v>0</v>
      </c>
      <c r="H247" s="251">
        <f>IF('Cumulative Budget Request '!$L249='Member E'!$L$1,'Cumulative Budget Request '!H249,0)</f>
        <v>0</v>
      </c>
      <c r="I247" s="251">
        <f>IF('Cumulative Budget Request '!$L249='Member E'!$L$1,'Cumulative Budget Request '!I249,0)</f>
        <v>0</v>
      </c>
      <c r="J247" s="172">
        <f t="shared" si="69"/>
        <v>0</v>
      </c>
      <c r="K247" s="3"/>
      <c r="L247" s="3"/>
      <c r="M247" s="9"/>
    </row>
    <row r="248" spans="1:17" hidden="1">
      <c r="A248" s="858"/>
      <c r="B248" s="859" t="s">
        <v>46</v>
      </c>
      <c r="C248" s="860">
        <f>IF('Cumulative Budget Request '!$L250='Member E'!$L$1,'Cumulative Budget Request '!C250,0)</f>
        <v>0</v>
      </c>
      <c r="D248" s="857"/>
      <c r="E248" s="251">
        <f>IF('Cumulative Budget Request '!$L250='Member E'!$L$1,'Cumulative Budget Request '!E250,0)</f>
        <v>0</v>
      </c>
      <c r="F248" s="251">
        <f>IF('Cumulative Budget Request '!$L250='Member E'!$L$1,'Cumulative Budget Request '!F250,0)</f>
        <v>0</v>
      </c>
      <c r="G248" s="251">
        <f>IF('Cumulative Budget Request '!$L250='Member E'!$L$1,'Cumulative Budget Request '!G250,0)</f>
        <v>0</v>
      </c>
      <c r="H248" s="251">
        <f>IF('Cumulative Budget Request '!$L250='Member E'!$L$1,'Cumulative Budget Request '!H250,0)</f>
        <v>0</v>
      </c>
      <c r="I248" s="251">
        <f>IF('Cumulative Budget Request '!$L250='Member E'!$L$1,'Cumulative Budget Request '!I250,0)</f>
        <v>0</v>
      </c>
      <c r="J248" s="172">
        <f t="shared" si="69"/>
        <v>0</v>
      </c>
      <c r="K248" s="3"/>
      <c r="L248" s="3"/>
      <c r="M248" s="3"/>
      <c r="N248" s="3"/>
      <c r="O248" s="3"/>
      <c r="P248" s="3"/>
      <c r="Q248" s="3"/>
    </row>
    <row r="249" spans="1:17" hidden="1">
      <c r="A249" s="858"/>
      <c r="B249" s="859" t="s">
        <v>47</v>
      </c>
      <c r="C249" s="860">
        <f>IF('Cumulative Budget Request '!$L251='Member E'!$L$1,'Cumulative Budget Request '!C251,0)</f>
        <v>0</v>
      </c>
      <c r="D249" s="857"/>
      <c r="E249" s="251">
        <f>IF('Cumulative Budget Request '!$L251='Member E'!$L$1,'Cumulative Budget Request '!E251,0)</f>
        <v>0</v>
      </c>
      <c r="F249" s="251">
        <f>IF('Cumulative Budget Request '!$L251='Member E'!$L$1,'Cumulative Budget Request '!F251,0)</f>
        <v>0</v>
      </c>
      <c r="G249" s="251">
        <f>IF('Cumulative Budget Request '!$L251='Member E'!$L$1,'Cumulative Budget Request '!G251,0)</f>
        <v>0</v>
      </c>
      <c r="H249" s="251">
        <f>IF('Cumulative Budget Request '!$L251='Member E'!$L$1,'Cumulative Budget Request '!H251,0)</f>
        <v>0</v>
      </c>
      <c r="I249" s="251">
        <f>IF('Cumulative Budget Request '!$L251='Member E'!$L$1,'Cumulative Budget Request '!I251,0)</f>
        <v>0</v>
      </c>
      <c r="J249" s="172">
        <f t="shared" si="69"/>
        <v>0</v>
      </c>
      <c r="K249" s="30"/>
      <c r="L249" s="30"/>
      <c r="N249" s="9"/>
      <c r="O249" s="9"/>
      <c r="P249" s="9"/>
    </row>
    <row r="250" spans="1:17" hidden="1">
      <c r="A250" s="852" t="s">
        <v>57</v>
      </c>
      <c r="B250" s="852"/>
      <c r="C250" s="852"/>
      <c r="D250" s="852"/>
      <c r="E250" s="199">
        <f>SUM(E244:E249)</f>
        <v>0</v>
      </c>
      <c r="F250" s="199">
        <f t="shared" ref="F250:J250" si="70">SUM(F244:F249)</f>
        <v>0</v>
      </c>
      <c r="G250" s="199">
        <f t="shared" si="70"/>
        <v>0</v>
      </c>
      <c r="H250" s="199">
        <f t="shared" si="70"/>
        <v>0</v>
      </c>
      <c r="I250" s="199">
        <f t="shared" si="70"/>
        <v>0</v>
      </c>
      <c r="J250" s="200">
        <f t="shared" si="70"/>
        <v>0</v>
      </c>
      <c r="N250" s="9"/>
      <c r="O250" s="9"/>
      <c r="P250" s="9"/>
    </row>
    <row r="251" spans="1:17" hidden="1">
      <c r="A251" s="861"/>
      <c r="B251" s="862" t="s">
        <v>58</v>
      </c>
      <c r="C251" s="862"/>
      <c r="D251" s="862"/>
      <c r="E251" s="173">
        <f ca="1">SUMIF($A$222:$D$250,"*Total Trip", E222:E250)</f>
        <v>0</v>
      </c>
      <c r="F251" s="173">
        <f t="shared" ref="F251:I251" ca="1" si="71">SUMIF($A$222:$D$250,"*Total Trip", F222:F250)</f>
        <v>0</v>
      </c>
      <c r="G251" s="173">
        <f t="shared" ca="1" si="71"/>
        <v>0</v>
      </c>
      <c r="H251" s="173">
        <f t="shared" ca="1" si="71"/>
        <v>0</v>
      </c>
      <c r="I251" s="173">
        <f t="shared" ca="1" si="71"/>
        <v>0</v>
      </c>
      <c r="J251" s="174">
        <f ca="1">SUM(E251:I251)</f>
        <v>0</v>
      </c>
    </row>
    <row r="252" spans="1:17">
      <c r="A252" s="863"/>
      <c r="B252" s="864"/>
      <c r="C252" s="864"/>
      <c r="D252" s="864"/>
      <c r="E252" s="29"/>
      <c r="F252" s="29"/>
      <c r="G252" s="30"/>
      <c r="H252" s="30"/>
      <c r="I252" s="30"/>
      <c r="J252" s="99"/>
    </row>
    <row r="253" spans="1:17">
      <c r="A253" s="865" t="s">
        <v>49</v>
      </c>
      <c r="B253" s="842"/>
      <c r="C253" s="842"/>
      <c r="D253" s="842"/>
      <c r="J253" s="33"/>
    </row>
    <row r="254" spans="1:17">
      <c r="A254" s="867"/>
      <c r="B254" s="851">
        <f>IF('Cumulative Budget Request '!L256='Member E'!$L$1,'Cumulative Budget Request '!B256,0)</f>
        <v>0</v>
      </c>
      <c r="C254" s="825"/>
      <c r="D254" s="842"/>
      <c r="E254" s="251">
        <f>IF('Cumulative Budget Request '!$L256='Member E'!$L$1,'Cumulative Budget Request '!E256,0)</f>
        <v>0</v>
      </c>
      <c r="F254" s="251">
        <f>IF('Cumulative Budget Request '!$L256='Member E'!$L$1,'Cumulative Budget Request '!F256,0)</f>
        <v>0</v>
      </c>
      <c r="G254" s="251">
        <f>IF('Cumulative Budget Request '!$L256='Member E'!$L$1,'Cumulative Budget Request '!G256,0)</f>
        <v>0</v>
      </c>
      <c r="H254" s="251">
        <f>IF('Cumulative Budget Request '!$L256='Member E'!$L$1,'Cumulative Budget Request '!H256,0)</f>
        <v>0</v>
      </c>
      <c r="I254" s="251">
        <f>IF('Cumulative Budget Request '!$L256='Member E'!$L$1,'Cumulative Budget Request '!I256,0)</f>
        <v>0</v>
      </c>
      <c r="J254" s="172">
        <f>SUM(E254:I254)</f>
        <v>0</v>
      </c>
    </row>
    <row r="255" spans="1:17">
      <c r="A255" s="867"/>
      <c r="B255" s="851">
        <f>IF('Cumulative Budget Request '!L257='Member E'!$L$1,'Cumulative Budget Request '!B257,0)</f>
        <v>0</v>
      </c>
      <c r="C255" s="825"/>
      <c r="D255" s="842"/>
      <c r="E255" s="251">
        <f>IF('Cumulative Budget Request '!$L257='Member E'!$L$1,'Cumulative Budget Request '!E257,0)</f>
        <v>0</v>
      </c>
      <c r="F255" s="251">
        <f>IF('Cumulative Budget Request '!$L257='Member E'!$L$1,'Cumulative Budget Request '!F257,0)</f>
        <v>0</v>
      </c>
      <c r="G255" s="251">
        <f>IF('Cumulative Budget Request '!$L257='Member E'!$L$1,'Cumulative Budget Request '!G257,0)</f>
        <v>0</v>
      </c>
      <c r="H255" s="251">
        <f>IF('Cumulative Budget Request '!$L257='Member E'!$L$1,'Cumulative Budget Request '!H257,0)</f>
        <v>0</v>
      </c>
      <c r="I255" s="251">
        <f>IF('Cumulative Budget Request '!$L257='Member E'!$L$1,'Cumulative Budget Request '!I257,0)</f>
        <v>0</v>
      </c>
      <c r="J255" s="172">
        <f t="shared" ref="J255:J256" si="72">SUM(E255:I255)</f>
        <v>0</v>
      </c>
    </row>
    <row r="256" spans="1:17">
      <c r="A256" s="867"/>
      <c r="B256" s="851">
        <f>IF('Cumulative Budget Request '!L258='Member E'!$L$1,'Cumulative Budget Request '!B258,0)</f>
        <v>0</v>
      </c>
      <c r="C256" s="825"/>
      <c r="D256" s="842"/>
      <c r="E256" s="251">
        <f>IF('Cumulative Budget Request '!$L258='Member E'!$L$1,'Cumulative Budget Request '!E258,0)</f>
        <v>0</v>
      </c>
      <c r="F256" s="251">
        <f>IF('Cumulative Budget Request '!$L258='Member E'!$L$1,'Cumulative Budget Request '!F258,0)</f>
        <v>0</v>
      </c>
      <c r="G256" s="251">
        <f>IF('Cumulative Budget Request '!$L258='Member E'!$L$1,'Cumulative Budget Request '!G258,0)</f>
        <v>0</v>
      </c>
      <c r="H256" s="251">
        <f>IF('Cumulative Budget Request '!$L258='Member E'!$L$1,'Cumulative Budget Request '!H258,0)</f>
        <v>0</v>
      </c>
      <c r="I256" s="251">
        <f>IF('Cumulative Budget Request '!$L258='Member E'!$L$1,'Cumulative Budget Request '!I258,0)</f>
        <v>0</v>
      </c>
      <c r="J256" s="172">
        <f t="shared" si="72"/>
        <v>0</v>
      </c>
      <c r="K256" s="21"/>
      <c r="L256" s="17"/>
      <c r="N256" s="9"/>
      <c r="O256" s="9"/>
      <c r="P256" s="9"/>
    </row>
    <row r="257" spans="1:17" ht="13.5" customHeight="1">
      <c r="A257" s="867"/>
      <c r="B257" s="851">
        <f>IF('Cumulative Budget Request '!L259='Member E'!$L$1,'Cumulative Budget Request '!B259,0)</f>
        <v>0</v>
      </c>
      <c r="C257" s="825"/>
      <c r="D257" s="842"/>
      <c r="E257" s="251">
        <f>IF('Cumulative Budget Request '!$L259='Member E'!$L$1,'Cumulative Budget Request '!E259,0)</f>
        <v>0</v>
      </c>
      <c r="F257" s="251">
        <f>IF('Cumulative Budget Request '!$L259='Member E'!$L$1,'Cumulative Budget Request '!F259,0)</f>
        <v>0</v>
      </c>
      <c r="G257" s="251">
        <f>IF('Cumulative Budget Request '!$L259='Member E'!$L$1,'Cumulative Budget Request '!G259,0)</f>
        <v>0</v>
      </c>
      <c r="H257" s="251">
        <f>IF('Cumulative Budget Request '!$L259='Member E'!$L$1,'Cumulative Budget Request '!H259,0)</f>
        <v>0</v>
      </c>
      <c r="I257" s="251">
        <f>IF('Cumulative Budget Request '!$L259='Member E'!$L$1,'Cumulative Budget Request '!I259,0)</f>
        <v>0</v>
      </c>
      <c r="J257" s="172">
        <f>SUM(E257:I257)</f>
        <v>0</v>
      </c>
    </row>
    <row r="258" spans="1:17" ht="13.5" customHeight="1">
      <c r="A258" s="868"/>
      <c r="B258" s="862" t="s">
        <v>36</v>
      </c>
      <c r="C258" s="862"/>
      <c r="D258" s="862"/>
      <c r="E258" s="173">
        <f>SUM(E254:E257)</f>
        <v>0</v>
      </c>
      <c r="F258" s="173">
        <f t="shared" ref="F258:J258" si="73">SUM(F254:F257)</f>
        <v>0</v>
      </c>
      <c r="G258" s="173">
        <f t="shared" si="73"/>
        <v>0</v>
      </c>
      <c r="H258" s="173">
        <f t="shared" si="73"/>
        <v>0</v>
      </c>
      <c r="I258" s="173">
        <f t="shared" si="73"/>
        <v>0</v>
      </c>
      <c r="J258" s="174">
        <f t="shared" si="73"/>
        <v>0</v>
      </c>
    </row>
    <row r="259" spans="1:17" ht="13.5" customHeight="1">
      <c r="A259" s="867"/>
      <c r="B259" s="842"/>
      <c r="C259" s="842"/>
      <c r="D259" s="842"/>
      <c r="G259" s="17"/>
      <c r="H259" s="17"/>
      <c r="I259" s="17"/>
      <c r="J259" s="26"/>
    </row>
    <row r="260" spans="1:17">
      <c r="A260" s="865" t="s">
        <v>191</v>
      </c>
      <c r="B260" s="825"/>
      <c r="C260" s="842"/>
      <c r="D260" s="842"/>
      <c r="J260" s="33"/>
    </row>
    <row r="261" spans="1:17">
      <c r="A261" s="865"/>
      <c r="B261" s="851">
        <f>IF('Cumulative Budget Request '!L263='Member E'!$L$1,'Cumulative Budget Request '!B263,0)</f>
        <v>0</v>
      </c>
      <c r="C261" s="825"/>
      <c r="D261" s="842"/>
      <c r="E261" s="251">
        <f>IF('Cumulative Budget Request '!$L263='Member E'!$L$1,'Cumulative Budget Request '!E263,0)</f>
        <v>0</v>
      </c>
      <c r="F261" s="251">
        <f>IF('Cumulative Budget Request '!$L263='Member E'!$L$1,'Cumulative Budget Request '!F263,0)</f>
        <v>0</v>
      </c>
      <c r="G261" s="251">
        <f>IF('Cumulative Budget Request '!$L263='Member E'!$L$1,'Cumulative Budget Request '!G263,0)</f>
        <v>0</v>
      </c>
      <c r="H261" s="251">
        <f>IF('Cumulative Budget Request '!$L263='Member E'!$L$1,'Cumulative Budget Request '!H263,0)</f>
        <v>0</v>
      </c>
      <c r="I261" s="251">
        <f>IF('Cumulative Budget Request '!$L263='Member E'!$L$1,'Cumulative Budget Request '!I263,0)</f>
        <v>0</v>
      </c>
      <c r="J261" s="172">
        <f>SUM(E261:I261)</f>
        <v>0</v>
      </c>
    </row>
    <row r="262" spans="1:17">
      <c r="A262" s="865"/>
      <c r="B262" s="851">
        <f>IF('Cumulative Budget Request '!L264='Member E'!$L$1,'Cumulative Budget Request '!B264,0)</f>
        <v>0</v>
      </c>
      <c r="C262" s="825"/>
      <c r="D262" s="842"/>
      <c r="E262" s="251">
        <f>IF('Cumulative Budget Request '!$L264='Member E'!$L$1,'Cumulative Budget Request '!E264,0)</f>
        <v>0</v>
      </c>
      <c r="F262" s="251">
        <f>IF('Cumulative Budget Request '!$L264='Member E'!$L$1,'Cumulative Budget Request '!F264,0)</f>
        <v>0</v>
      </c>
      <c r="G262" s="251">
        <f>IF('Cumulative Budget Request '!$L264='Member E'!$L$1,'Cumulative Budget Request '!G264,0)</f>
        <v>0</v>
      </c>
      <c r="H262" s="251">
        <f>IF('Cumulative Budget Request '!$L264='Member E'!$L$1,'Cumulative Budget Request '!H264,0)</f>
        <v>0</v>
      </c>
      <c r="I262" s="251">
        <f>IF('Cumulative Budget Request '!$L264='Member E'!$L$1,'Cumulative Budget Request '!I264,0)</f>
        <v>0</v>
      </c>
      <c r="J262" s="172">
        <f>SUM(E262:I262)</f>
        <v>0</v>
      </c>
      <c r="N262" s="9"/>
      <c r="O262" s="9"/>
      <c r="P262" s="9"/>
    </row>
    <row r="263" spans="1:17">
      <c r="A263" s="869"/>
      <c r="B263" s="862" t="s">
        <v>83</v>
      </c>
      <c r="C263" s="862"/>
      <c r="D263" s="862"/>
      <c r="E263" s="173">
        <f>SUM(E261:E262)</f>
        <v>0</v>
      </c>
      <c r="F263" s="173">
        <f>SUM(F261:F262)</f>
        <v>0</v>
      </c>
      <c r="G263" s="173">
        <f t="shared" ref="G263:I263" si="74">SUM(G261:G262)</f>
        <v>0</v>
      </c>
      <c r="H263" s="173">
        <f t="shared" si="74"/>
        <v>0</v>
      </c>
      <c r="I263" s="173">
        <f t="shared" si="74"/>
        <v>0</v>
      </c>
      <c r="J263" s="174">
        <f>SUM(J261:J262)</f>
        <v>0</v>
      </c>
    </row>
    <row r="264" spans="1:17">
      <c r="A264" s="867"/>
      <c r="B264" s="842"/>
      <c r="C264" s="842"/>
      <c r="D264" s="793"/>
      <c r="E264" s="17"/>
      <c r="F264" s="17"/>
      <c r="G264" s="17"/>
      <c r="H264" s="17"/>
      <c r="I264" s="21"/>
      <c r="J264" s="26"/>
      <c r="M264" s="3"/>
    </row>
    <row r="265" spans="1:17">
      <c r="A265" s="865" t="s">
        <v>50</v>
      </c>
      <c r="B265" s="842"/>
      <c r="C265" s="842"/>
      <c r="D265" s="793"/>
      <c r="E265" s="17"/>
      <c r="F265" s="17"/>
      <c r="G265" s="17"/>
      <c r="H265" s="17"/>
      <c r="I265" s="21"/>
      <c r="J265" s="26"/>
      <c r="K265" s="3"/>
      <c r="L265" s="3"/>
      <c r="M265" s="3"/>
    </row>
    <row r="266" spans="1:17">
      <c r="A266" s="842"/>
      <c r="B266" s="851">
        <f>IF('Cumulative Budget Request '!L268='Member E'!$L$1,'Cumulative Budget Request '!B268,0)</f>
        <v>0</v>
      </c>
      <c r="C266" s="825"/>
      <c r="D266" s="842"/>
      <c r="E266" s="251">
        <f>IF('Cumulative Budget Request '!$L268='Member E'!$L$1,'Cumulative Budget Request '!E268,0)</f>
        <v>0</v>
      </c>
      <c r="F266" s="251">
        <f>IF('Cumulative Budget Request '!$L268='Member E'!$L$1,'Cumulative Budget Request '!F268,0)</f>
        <v>0</v>
      </c>
      <c r="G266" s="251">
        <f>IF('Cumulative Budget Request '!$L268='Member E'!$L$1,'Cumulative Budget Request '!G268,0)</f>
        <v>0</v>
      </c>
      <c r="H266" s="251">
        <f>IF('Cumulative Budget Request '!$L268='Member E'!$L$1,'Cumulative Budget Request '!H268,0)</f>
        <v>0</v>
      </c>
      <c r="I266" s="251">
        <f>IF('Cumulative Budget Request '!$L268='Member E'!$L$1,'Cumulative Budget Request '!I268,0)</f>
        <v>0</v>
      </c>
      <c r="J266" s="172">
        <f t="shared" ref="J266:J272" si="75">SUM(E266:I266)</f>
        <v>0</v>
      </c>
      <c r="K266" s="3"/>
      <c r="L266" s="3"/>
      <c r="M266" s="3"/>
    </row>
    <row r="267" spans="1:17">
      <c r="A267" s="842"/>
      <c r="B267" s="851">
        <f>IF('Cumulative Budget Request '!L269='Member E'!$L$1,'Cumulative Budget Request '!B269,0)</f>
        <v>0</v>
      </c>
      <c r="C267" s="825"/>
      <c r="D267" s="870"/>
      <c r="E267" s="251">
        <f>IF('Cumulative Budget Request '!$L269='Member E'!$L$1,'Cumulative Budget Request '!E269,0)</f>
        <v>0</v>
      </c>
      <c r="F267" s="251">
        <f>IF('Cumulative Budget Request '!$L269='Member E'!$L$1,'Cumulative Budget Request '!F269,0)</f>
        <v>0</v>
      </c>
      <c r="G267" s="251">
        <f>IF('Cumulative Budget Request '!$L269='Member E'!$L$1,'Cumulative Budget Request '!G269,0)</f>
        <v>0</v>
      </c>
      <c r="H267" s="251">
        <f>IF('Cumulative Budget Request '!$L269='Member E'!$L$1,'Cumulative Budget Request '!H269,0)</f>
        <v>0</v>
      </c>
      <c r="I267" s="251">
        <f>IF('Cumulative Budget Request '!$L269='Member E'!$L$1,'Cumulative Budget Request '!I269,0)</f>
        <v>0</v>
      </c>
      <c r="J267" s="172">
        <f t="shared" si="75"/>
        <v>0</v>
      </c>
      <c r="K267" s="3"/>
      <c r="L267" s="3"/>
      <c r="M267" s="3"/>
    </row>
    <row r="268" spans="1:17">
      <c r="A268" s="842"/>
      <c r="B268" s="851">
        <f>IF('Cumulative Budget Request '!L270='Member E'!$L$1,'Cumulative Budget Request '!B270,0)</f>
        <v>0</v>
      </c>
      <c r="C268" s="825"/>
      <c r="D268" s="870"/>
      <c r="E268" s="251">
        <f>IF('Cumulative Budget Request '!$L270='Member E'!$L$1,'Cumulative Budget Request '!E270,0)</f>
        <v>0</v>
      </c>
      <c r="F268" s="251">
        <f>IF('Cumulative Budget Request '!$L270='Member E'!$L$1,'Cumulative Budget Request '!F270,0)</f>
        <v>0</v>
      </c>
      <c r="G268" s="251">
        <f>IF('Cumulative Budget Request '!$L270='Member E'!$L$1,'Cumulative Budget Request '!G270,0)</f>
        <v>0</v>
      </c>
      <c r="H268" s="251">
        <f>IF('Cumulative Budget Request '!$L270='Member E'!$L$1,'Cumulative Budget Request '!H270,0)</f>
        <v>0</v>
      </c>
      <c r="I268" s="251">
        <f>IF('Cumulative Budget Request '!$L270='Member E'!$L$1,'Cumulative Budget Request '!I270,0)</f>
        <v>0</v>
      </c>
      <c r="J268" s="172">
        <f t="shared" si="75"/>
        <v>0</v>
      </c>
      <c r="K268" s="3"/>
      <c r="L268" s="3"/>
      <c r="M268" s="3"/>
    </row>
    <row r="269" spans="1:17">
      <c r="A269" s="842"/>
      <c r="B269" s="851">
        <f>IF('Cumulative Budget Request '!L271='Member E'!$L$1,'Cumulative Budget Request '!B271,0)</f>
        <v>0</v>
      </c>
      <c r="C269" s="825"/>
      <c r="D269" s="870"/>
      <c r="E269" s="251">
        <f>IF('Cumulative Budget Request '!$L271='Member E'!$L$1,'Cumulative Budget Request '!E271,0)</f>
        <v>0</v>
      </c>
      <c r="F269" s="251">
        <f>IF('Cumulative Budget Request '!$L271='Member E'!$L$1,'Cumulative Budget Request '!F271,0)</f>
        <v>0</v>
      </c>
      <c r="G269" s="251">
        <f>IF('Cumulative Budget Request '!$L271='Member E'!$L$1,'Cumulative Budget Request '!G271,0)</f>
        <v>0</v>
      </c>
      <c r="H269" s="251">
        <f>IF('Cumulative Budget Request '!$L271='Member E'!$L$1,'Cumulative Budget Request '!H271,0)</f>
        <v>0</v>
      </c>
      <c r="I269" s="251">
        <f>IF('Cumulative Budget Request '!$L271='Member E'!$L$1,'Cumulative Budget Request '!I271,0)</f>
        <v>0</v>
      </c>
      <c r="J269" s="172">
        <f t="shared" si="75"/>
        <v>0</v>
      </c>
      <c r="K269" s="3"/>
      <c r="L269" s="3"/>
      <c r="M269" s="3"/>
    </row>
    <row r="270" spans="1:17">
      <c r="A270" s="842"/>
      <c r="B270" s="851">
        <f>IF('Cumulative Budget Request '!L272='Member E'!$L$1,'Cumulative Budget Request '!B272,0)</f>
        <v>0</v>
      </c>
      <c r="C270" s="825"/>
      <c r="D270" s="870"/>
      <c r="E270" s="251">
        <f>IF('Cumulative Budget Request '!$L272='Member E'!$L$1,'Cumulative Budget Request '!E272,0)</f>
        <v>0</v>
      </c>
      <c r="F270" s="251">
        <f>IF('Cumulative Budget Request '!$L272='Member E'!$L$1,'Cumulative Budget Request '!F272,0)</f>
        <v>0</v>
      </c>
      <c r="G270" s="251">
        <f>IF('Cumulative Budget Request '!$L272='Member E'!$L$1,'Cumulative Budget Request '!G272,0)</f>
        <v>0</v>
      </c>
      <c r="H270" s="251">
        <f>IF('Cumulative Budget Request '!$L272='Member E'!$L$1,'Cumulative Budget Request '!H272,0)</f>
        <v>0</v>
      </c>
      <c r="I270" s="251">
        <f>IF('Cumulative Budget Request '!$L272='Member E'!$L$1,'Cumulative Budget Request '!I272,0)</f>
        <v>0</v>
      </c>
      <c r="J270" s="172">
        <f t="shared" si="75"/>
        <v>0</v>
      </c>
      <c r="K270" s="3"/>
      <c r="L270" s="3"/>
      <c r="M270" s="3"/>
    </row>
    <row r="271" spans="1:17">
      <c r="A271" s="842"/>
      <c r="B271" s="851">
        <f>IF('Cumulative Budget Request '!L273='Member E'!$L$1,'Cumulative Budget Request '!B273,0)</f>
        <v>0</v>
      </c>
      <c r="C271" s="825"/>
      <c r="D271" s="870"/>
      <c r="E271" s="251">
        <f>IF('Cumulative Budget Request '!$L273='Member E'!$L$1,'Cumulative Budget Request '!E273,0)</f>
        <v>0</v>
      </c>
      <c r="F271" s="251">
        <f>IF('Cumulative Budget Request '!$L273='Member E'!$L$1,'Cumulative Budget Request '!F273,0)</f>
        <v>0</v>
      </c>
      <c r="G271" s="251">
        <f>IF('Cumulative Budget Request '!$L273='Member E'!$L$1,'Cumulative Budget Request '!G273,0)</f>
        <v>0</v>
      </c>
      <c r="H271" s="251">
        <f>IF('Cumulative Budget Request '!$L273='Member E'!$L$1,'Cumulative Budget Request '!H273,0)</f>
        <v>0</v>
      </c>
      <c r="I271" s="251">
        <f>IF('Cumulative Budget Request '!$L273='Member E'!$L$1,'Cumulative Budget Request '!I273,0)</f>
        <v>0</v>
      </c>
      <c r="J271" s="172">
        <f t="shared" si="75"/>
        <v>0</v>
      </c>
      <c r="K271" s="21"/>
      <c r="L271" s="308"/>
      <c r="M271" s="3"/>
      <c r="N271" s="3"/>
      <c r="O271" s="3"/>
      <c r="P271" s="3"/>
      <c r="Q271" s="3"/>
    </row>
    <row r="272" spans="1:17">
      <c r="A272" s="842"/>
      <c r="B272" s="851">
        <f>IF('Cumulative Budget Request '!L274='Member E'!$L$1,'Cumulative Budget Request '!B274,0)</f>
        <v>0</v>
      </c>
      <c r="C272" s="825"/>
      <c r="D272" s="870"/>
      <c r="E272" s="251">
        <f>IF('Cumulative Budget Request '!$L274='Member E'!$L$1,'Cumulative Budget Request '!E274,0)</f>
        <v>0</v>
      </c>
      <c r="F272" s="251">
        <f>IF('Cumulative Budget Request '!$L274='Member E'!$L$1,'Cumulative Budget Request '!F274,0)</f>
        <v>0</v>
      </c>
      <c r="G272" s="251">
        <f>IF('Cumulative Budget Request '!$L274='Member E'!$L$1,'Cumulative Budget Request '!G274,0)</f>
        <v>0</v>
      </c>
      <c r="H272" s="251">
        <f>IF('Cumulative Budget Request '!$L274='Member E'!$L$1,'Cumulative Budget Request '!H274,0)</f>
        <v>0</v>
      </c>
      <c r="I272" s="251">
        <f>IF('Cumulative Budget Request '!$L274='Member E'!$L$1,'Cumulative Budget Request '!I274,0)</f>
        <v>0</v>
      </c>
      <c r="J272" s="172">
        <f t="shared" si="75"/>
        <v>0</v>
      </c>
      <c r="N272" s="9"/>
      <c r="O272" s="9"/>
      <c r="P272" s="9"/>
    </row>
    <row r="273" spans="1:36">
      <c r="A273" s="868"/>
      <c r="B273" s="871" t="s">
        <v>37</v>
      </c>
      <c r="C273" s="871"/>
      <c r="D273" s="871"/>
      <c r="E273" s="173">
        <f t="shared" ref="E273:J273" si="76">SUM(E266:E272)</f>
        <v>0</v>
      </c>
      <c r="F273" s="173">
        <f t="shared" si="76"/>
        <v>0</v>
      </c>
      <c r="G273" s="173">
        <f t="shared" si="76"/>
        <v>0</v>
      </c>
      <c r="H273" s="173">
        <f t="shared" si="76"/>
        <v>0</v>
      </c>
      <c r="I273" s="173">
        <f t="shared" si="76"/>
        <v>0</v>
      </c>
      <c r="J273" s="174">
        <f t="shared" si="76"/>
        <v>0</v>
      </c>
      <c r="L273" s="24"/>
      <c r="AI273" s="120"/>
    </row>
    <row r="274" spans="1:36" hidden="1">
      <c r="A274" s="6"/>
      <c r="G274" s="17"/>
      <c r="H274" s="17"/>
      <c r="I274" s="17"/>
      <c r="J274" s="26"/>
      <c r="L274" s="24"/>
      <c r="AI274" s="119"/>
    </row>
    <row r="275" spans="1:36" ht="14.4" hidden="1" thickTop="1" thickBot="1">
      <c r="A275" s="31" t="s">
        <v>240</v>
      </c>
      <c r="J275" s="33"/>
      <c r="L275" s="24"/>
      <c r="M275" s="381" t="s">
        <v>241</v>
      </c>
      <c r="N275" s="382"/>
      <c r="O275" s="382"/>
      <c r="P275" s="382"/>
      <c r="Q275" s="383"/>
      <c r="AI275" s="119"/>
      <c r="AJ275" s="10"/>
    </row>
    <row r="276" spans="1:36" hidden="1">
      <c r="A276" s="10"/>
      <c r="B276" s="362">
        <f>IF('Cumulative Budget Request '!L278='Member E'!$L$1,'Cumulative Budget Request '!B278,0)</f>
        <v>0</v>
      </c>
      <c r="C276" s="10"/>
      <c r="E276" s="251">
        <f>IF('Cumulative Budget Request '!$L278='Member E'!$L$1,'Cumulative Budget Request '!E278,0)</f>
        <v>0</v>
      </c>
      <c r="F276" s="251">
        <f>IF('Cumulative Budget Request '!$L278='Member E'!$L$1,'Cumulative Budget Request '!F278,0)</f>
        <v>0</v>
      </c>
      <c r="G276" s="251">
        <f>IF('Cumulative Budget Request '!$L278='Member E'!$L$1,'Cumulative Budget Request '!G278,0)</f>
        <v>0</v>
      </c>
      <c r="H276" s="251">
        <f>IF('Cumulative Budget Request '!$L278='Member E'!$L$1,'Cumulative Budget Request '!H278,0)</f>
        <v>0</v>
      </c>
      <c r="I276" s="251">
        <f>IF('Cumulative Budget Request '!$L278='Member E'!$L$1,'Cumulative Budget Request '!I278,0)</f>
        <v>0</v>
      </c>
      <c r="J276" s="172">
        <f t="shared" ref="J276:J279" si="77">SUM(E276:I276)</f>
        <v>0</v>
      </c>
      <c r="L276" s="24"/>
      <c r="M276" s="377" t="s">
        <v>250</v>
      </c>
      <c r="N276" s="378"/>
      <c r="O276" s="378"/>
      <c r="P276" s="379"/>
      <c r="Q276" s="380"/>
      <c r="R276" s="375"/>
      <c r="S276" s="375"/>
      <c r="T276" s="376"/>
      <c r="AJ276" s="10"/>
    </row>
    <row r="277" spans="1:36" hidden="1">
      <c r="A277" s="10"/>
      <c r="B277" s="362">
        <f>IF('Cumulative Budget Request '!L279='Member E'!$L$1,'Cumulative Budget Request '!B279,0)</f>
        <v>0</v>
      </c>
      <c r="C277" s="10"/>
      <c r="E277" s="251">
        <f>IF('Cumulative Budget Request '!$L279='Member E'!$L$1,'Cumulative Budget Request '!E279,0)</f>
        <v>0</v>
      </c>
      <c r="F277" s="251">
        <f>IF('Cumulative Budget Request '!$L279='Member E'!$L$1,'Cumulative Budget Request '!F279,0)</f>
        <v>0</v>
      </c>
      <c r="G277" s="251">
        <f>IF('Cumulative Budget Request '!$L279='Member E'!$L$1,'Cumulative Budget Request '!G279,0)</f>
        <v>0</v>
      </c>
      <c r="H277" s="251">
        <f>IF('Cumulative Budget Request '!$L279='Member E'!$L$1,'Cumulative Budget Request '!H279,0)</f>
        <v>0</v>
      </c>
      <c r="I277" s="251">
        <f>IF('Cumulative Budget Request '!$L279='Member E'!$L$1,'Cumulative Budget Request '!I279,0)</f>
        <v>0</v>
      </c>
      <c r="J277" s="172">
        <f t="shared" si="77"/>
        <v>0</v>
      </c>
      <c r="M277" s="526" t="s">
        <v>251</v>
      </c>
      <c r="N277" s="527"/>
      <c r="O277" s="527"/>
      <c r="P277" s="527"/>
      <c r="Q277" s="527"/>
      <c r="R277" s="527"/>
      <c r="S277" s="527"/>
      <c r="T277" s="528"/>
    </row>
    <row r="278" spans="1:36" ht="13.8" hidden="1" thickBot="1">
      <c r="A278" s="10"/>
      <c r="B278" s="362">
        <f>IF('Cumulative Budget Request '!L280='Member E'!$L$1,'Cumulative Budget Request '!B280,0)</f>
        <v>0</v>
      </c>
      <c r="C278" s="10"/>
      <c r="E278" s="251">
        <f>IF('Cumulative Budget Request '!$L280='Member E'!$L$1,'Cumulative Budget Request '!E280,0)</f>
        <v>0</v>
      </c>
      <c r="F278" s="251">
        <f>IF('Cumulative Budget Request '!$L280='Member E'!$L$1,'Cumulative Budget Request '!F280,0)</f>
        <v>0</v>
      </c>
      <c r="G278" s="251">
        <f>IF('Cumulative Budget Request '!$L280='Member E'!$L$1,'Cumulative Budget Request '!G280,0)</f>
        <v>0</v>
      </c>
      <c r="H278" s="251">
        <f>IF('Cumulative Budget Request '!$L280='Member E'!$L$1,'Cumulative Budget Request '!H280,0)</f>
        <v>0</v>
      </c>
      <c r="I278" s="251">
        <f>IF('Cumulative Budget Request '!$L280='Member E'!$L$1,'Cumulative Budget Request '!I280,0)</f>
        <v>0</v>
      </c>
      <c r="J278" s="172">
        <f t="shared" si="77"/>
        <v>0</v>
      </c>
      <c r="K278" s="21"/>
      <c r="L278" s="17"/>
      <c r="M278" s="523" t="s">
        <v>252</v>
      </c>
      <c r="N278" s="524"/>
      <c r="O278" s="524"/>
      <c r="P278" s="524"/>
      <c r="Q278" s="524"/>
      <c r="R278" s="524"/>
      <c r="S278" s="524"/>
      <c r="T278" s="525"/>
    </row>
    <row r="279" spans="1:36" hidden="1">
      <c r="A279" s="10"/>
      <c r="B279" s="362">
        <f>IF('Cumulative Budget Request '!L281='Member E'!$L$1,'Cumulative Budget Request '!B281,0)</f>
        <v>0</v>
      </c>
      <c r="C279" s="10"/>
      <c r="E279" s="251">
        <f>IF('Cumulative Budget Request '!$L281='Member E'!$L$1,'Cumulative Budget Request '!E281,0)</f>
        <v>0</v>
      </c>
      <c r="F279" s="251">
        <f>IF('Cumulative Budget Request '!$L281='Member E'!$L$1,'Cumulative Budget Request '!F281,0)</f>
        <v>0</v>
      </c>
      <c r="G279" s="251">
        <f>IF('Cumulative Budget Request '!$L281='Member E'!$L$1,'Cumulative Budget Request '!G281,0)</f>
        <v>0</v>
      </c>
      <c r="H279" s="251">
        <f>IF('Cumulative Budget Request '!$L281='Member E'!$L$1,'Cumulative Budget Request '!H281,0)</f>
        <v>0</v>
      </c>
      <c r="I279" s="251">
        <f>IF('Cumulative Budget Request '!$L281='Member E'!$L$1,'Cumulative Budget Request '!I281,0)</f>
        <v>0</v>
      </c>
      <c r="J279" s="172">
        <f t="shared" si="77"/>
        <v>0</v>
      </c>
      <c r="K279" s="3"/>
      <c r="L279" s="3"/>
      <c r="M279" s="310"/>
    </row>
    <row r="280" spans="1:36" hidden="1">
      <c r="A280" s="356"/>
      <c r="B280" s="614" t="s">
        <v>242</v>
      </c>
      <c r="C280" s="614"/>
      <c r="D280" s="614"/>
      <c r="E280" s="173">
        <f>SUM(E276:E279)</f>
        <v>0</v>
      </c>
      <c r="F280" s="173">
        <f t="shared" ref="F280:J280" si="78">SUM(F276:F279)</f>
        <v>0</v>
      </c>
      <c r="G280" s="173">
        <f t="shared" si="78"/>
        <v>0</v>
      </c>
      <c r="H280" s="173">
        <f t="shared" si="78"/>
        <v>0</v>
      </c>
      <c r="I280" s="173">
        <f t="shared" si="78"/>
        <v>0</v>
      </c>
      <c r="J280" s="174">
        <f t="shared" si="78"/>
        <v>0</v>
      </c>
      <c r="K280" s="3"/>
      <c r="L280" s="3"/>
      <c r="AH280" s="139"/>
    </row>
    <row r="281" spans="1:36">
      <c r="A281" s="6"/>
      <c r="G281" s="17"/>
      <c r="H281" s="17"/>
      <c r="I281" s="17"/>
      <c r="J281" s="26"/>
      <c r="K281" s="3"/>
      <c r="L281" s="3"/>
      <c r="AA281" s="139"/>
      <c r="AB281" s="139"/>
      <c r="AC281" s="139"/>
      <c r="AD281" s="139"/>
      <c r="AE281" s="139"/>
      <c r="AF281" s="139"/>
      <c r="AG281" s="139"/>
      <c r="AH281" s="10"/>
    </row>
    <row r="282" spans="1:36">
      <c r="A282" s="31" t="s">
        <v>128</v>
      </c>
      <c r="B282" s="636" t="s">
        <v>270</v>
      </c>
      <c r="C282" s="636"/>
      <c r="D282" s="636"/>
      <c r="E282" s="636"/>
      <c r="F282" s="636"/>
      <c r="G282" s="636"/>
      <c r="H282" s="636"/>
      <c r="I282" s="636"/>
      <c r="J282" s="26"/>
      <c r="K282" s="3"/>
      <c r="L282" s="3"/>
      <c r="M282" s="294"/>
      <c r="AA282" s="10"/>
      <c r="AB282" s="10"/>
      <c r="AC282" s="10"/>
      <c r="AD282" s="10"/>
      <c r="AE282" s="10"/>
      <c r="AF282" s="10"/>
      <c r="AG282" s="10"/>
      <c r="AH282" s="139"/>
    </row>
    <row r="283" spans="1:36">
      <c r="A283" s="825"/>
      <c r="B283" s="825">
        <f t="shared" ref="B283:B302" si="79">B363</f>
        <v>0</v>
      </c>
      <c r="C283" s="825" t="str">
        <f>'Cumulative Budget Request '!C285</f>
        <v xml:space="preserve"> </v>
      </c>
      <c r="D283" s="842"/>
      <c r="E283" s="251">
        <f>IF('Cumulative Budget Request '!$L285='Member E'!$L$1,'Cumulative Budget Request '!E285,0)</f>
        <v>0</v>
      </c>
      <c r="F283" s="251">
        <f>IF('Cumulative Budget Request '!$L285='Member E'!$L$1,'Cumulative Budget Request '!F285,0)</f>
        <v>0</v>
      </c>
      <c r="G283" s="251">
        <f>IF('Cumulative Budget Request '!$L285='Member E'!$L$1,'Cumulative Budget Request '!G285,0)</f>
        <v>0</v>
      </c>
      <c r="H283" s="251">
        <f>IF('Cumulative Budget Request '!$L285='Member E'!$L$1,'Cumulative Budget Request '!H285,0)</f>
        <v>0</v>
      </c>
      <c r="I283" s="251">
        <f>IF('Cumulative Budget Request '!$L285='Member E'!$L$1,'Cumulative Budget Request '!I285,0)</f>
        <v>0</v>
      </c>
      <c r="J283" s="172">
        <f>SUM(E283:I283)</f>
        <v>0</v>
      </c>
      <c r="K283" s="3"/>
      <c r="L283" s="3"/>
      <c r="M283" s="294"/>
      <c r="AA283" s="139"/>
      <c r="AB283" s="139"/>
      <c r="AC283" s="139"/>
      <c r="AD283" s="139"/>
      <c r="AE283" s="139"/>
      <c r="AF283" s="139"/>
      <c r="AG283" s="139"/>
    </row>
    <row r="284" spans="1:36">
      <c r="A284" s="825"/>
      <c r="B284" s="825">
        <f t="shared" si="79"/>
        <v>0</v>
      </c>
      <c r="C284" s="825" t="str">
        <f>'Cumulative Budget Request '!C286</f>
        <v xml:space="preserve"> </v>
      </c>
      <c r="D284" s="842"/>
      <c r="E284" s="251">
        <f>IF('Cumulative Budget Request '!$L286='Member E'!$L$1,'Cumulative Budget Request '!E286,0)</f>
        <v>0</v>
      </c>
      <c r="F284" s="251">
        <f>IF('Cumulative Budget Request '!$L286='Member E'!$L$1,'Cumulative Budget Request '!F286,0)</f>
        <v>0</v>
      </c>
      <c r="G284" s="251">
        <f>IF('Cumulative Budget Request '!$L286='Member E'!$L$1,'Cumulative Budget Request '!G286,0)</f>
        <v>0</v>
      </c>
      <c r="H284" s="251">
        <f>IF('Cumulative Budget Request '!$L286='Member E'!$L$1,'Cumulative Budget Request '!H286,0)</f>
        <v>0</v>
      </c>
      <c r="I284" s="251">
        <f>IF('Cumulative Budget Request '!$L286='Member E'!$L$1,'Cumulative Budget Request '!I286,0)</f>
        <v>0</v>
      </c>
      <c r="J284" s="172">
        <f t="shared" ref="J284:J285" si="80">SUM(E284:I284)</f>
        <v>0</v>
      </c>
      <c r="K284" s="3"/>
      <c r="L284" s="3"/>
      <c r="M284" s="3"/>
      <c r="N284" s="3"/>
      <c r="O284" s="3"/>
      <c r="P284" s="3"/>
    </row>
    <row r="285" spans="1:36">
      <c r="A285" s="825"/>
      <c r="B285" s="825">
        <f t="shared" si="79"/>
        <v>0</v>
      </c>
      <c r="C285" s="825" t="str">
        <f>'Cumulative Budget Request '!C287</f>
        <v xml:space="preserve"> </v>
      </c>
      <c r="D285" s="842"/>
      <c r="E285" s="251">
        <f>IF('Cumulative Budget Request '!$L287='Member E'!$L$1,'Cumulative Budget Request '!E287,0)</f>
        <v>0</v>
      </c>
      <c r="F285" s="251">
        <f>IF('Cumulative Budget Request '!$L287='Member E'!$L$1,'Cumulative Budget Request '!F287,0)</f>
        <v>0</v>
      </c>
      <c r="G285" s="251">
        <f>IF('Cumulative Budget Request '!$L287='Member E'!$L$1,'Cumulative Budget Request '!G287,0)</f>
        <v>0</v>
      </c>
      <c r="H285" s="251">
        <f>IF('Cumulative Budget Request '!$L287='Member E'!$L$1,'Cumulative Budget Request '!H287,0)</f>
        <v>0</v>
      </c>
      <c r="I285" s="251">
        <f>IF('Cumulative Budget Request '!$L287='Member E'!$L$1,'Cumulative Budget Request '!I287,0)</f>
        <v>0</v>
      </c>
      <c r="J285" s="172">
        <f t="shared" si="80"/>
        <v>0</v>
      </c>
      <c r="K285" s="3"/>
      <c r="L285" s="3"/>
      <c r="M285" s="3"/>
      <c r="N285" s="3"/>
      <c r="O285" s="3"/>
      <c r="P285" s="3"/>
    </row>
    <row r="286" spans="1:36" hidden="1">
      <c r="A286" s="867"/>
      <c r="B286" s="825">
        <f t="shared" si="79"/>
        <v>0</v>
      </c>
      <c r="C286" s="825" t="str">
        <f>'Cumulative Budget Request '!C288</f>
        <v xml:space="preserve"> </v>
      </c>
      <c r="D286" s="842"/>
      <c r="E286" s="251">
        <f>IF('Cumulative Budget Request '!$L288='Member E'!$L$1,'Cumulative Budget Request '!E288,0)</f>
        <v>0</v>
      </c>
      <c r="F286" s="251">
        <f>IF('Cumulative Budget Request '!$L288='Member E'!$L$1,'Cumulative Budget Request '!F288,0)</f>
        <v>0</v>
      </c>
      <c r="G286" s="251">
        <f>IF('Cumulative Budget Request '!$L288='Member E'!$L$1,'Cumulative Budget Request '!G288,0)</f>
        <v>0</v>
      </c>
      <c r="H286" s="251">
        <f>IF('Cumulative Budget Request '!$L288='Member E'!$L$1,'Cumulative Budget Request '!H288,0)</f>
        <v>0</v>
      </c>
      <c r="I286" s="251">
        <f>IF('Cumulative Budget Request '!$L288='Member E'!$L$1,'Cumulative Budget Request '!I288,0)</f>
        <v>0</v>
      </c>
      <c r="J286" s="172">
        <f>SUM(E286:I286)</f>
        <v>0</v>
      </c>
      <c r="K286" s="3"/>
      <c r="L286" s="3"/>
      <c r="M286" s="3"/>
      <c r="N286" s="3"/>
      <c r="O286" s="3"/>
      <c r="P286" s="3"/>
    </row>
    <row r="287" spans="1:36" hidden="1">
      <c r="A287" s="867"/>
      <c r="B287" s="825">
        <f t="shared" si="79"/>
        <v>0</v>
      </c>
      <c r="C287" s="825" t="str">
        <f>'Cumulative Budget Request '!C289</f>
        <v xml:space="preserve"> </v>
      </c>
      <c r="D287" s="842"/>
      <c r="E287" s="251">
        <f>IF('Cumulative Budget Request '!$L289='Member E'!$L$1,'Cumulative Budget Request '!E289,0)</f>
        <v>0</v>
      </c>
      <c r="F287" s="251">
        <f>IF('Cumulative Budget Request '!$L289='Member E'!$L$1,'Cumulative Budget Request '!F289,0)</f>
        <v>0</v>
      </c>
      <c r="G287" s="251">
        <f>IF('Cumulative Budget Request '!$L289='Member E'!$L$1,'Cumulative Budget Request '!G289,0)</f>
        <v>0</v>
      </c>
      <c r="H287" s="251">
        <f>IF('Cumulative Budget Request '!$L289='Member E'!$L$1,'Cumulative Budget Request '!H289,0)</f>
        <v>0</v>
      </c>
      <c r="I287" s="251">
        <f>IF('Cumulative Budget Request '!$L289='Member E'!$L$1,'Cumulative Budget Request '!I289,0)</f>
        <v>0</v>
      </c>
      <c r="J287" s="172">
        <f t="shared" ref="J287:J302" si="81">SUM(E287:I287)</f>
        <v>0</v>
      </c>
      <c r="K287" s="3"/>
      <c r="L287" s="3"/>
      <c r="M287" s="3"/>
      <c r="N287" s="3"/>
      <c r="O287" s="3"/>
      <c r="P287" s="3"/>
      <c r="AH287" s="146"/>
    </row>
    <row r="288" spans="1:36" hidden="1">
      <c r="A288" s="867"/>
      <c r="B288" s="825">
        <f t="shared" si="79"/>
        <v>0</v>
      </c>
      <c r="C288" s="825" t="str">
        <f>'Cumulative Budget Request '!C290</f>
        <v xml:space="preserve"> </v>
      </c>
      <c r="D288" s="842"/>
      <c r="E288" s="251">
        <f>IF('Cumulative Budget Request '!$L290='Member E'!$L$1,'Cumulative Budget Request '!E290,0)</f>
        <v>0</v>
      </c>
      <c r="F288" s="251">
        <f>IF('Cumulative Budget Request '!$L290='Member E'!$L$1,'Cumulative Budget Request '!F290,0)</f>
        <v>0</v>
      </c>
      <c r="G288" s="251">
        <f>IF('Cumulative Budget Request '!$L290='Member E'!$L$1,'Cumulative Budget Request '!G290,0)</f>
        <v>0</v>
      </c>
      <c r="H288" s="251">
        <f>IF('Cumulative Budget Request '!$L290='Member E'!$L$1,'Cumulative Budget Request '!H290,0)</f>
        <v>0</v>
      </c>
      <c r="I288" s="251">
        <f>IF('Cumulative Budget Request '!$L290='Member E'!$L$1,'Cumulative Budget Request '!I290,0)</f>
        <v>0</v>
      </c>
      <c r="J288" s="172">
        <f t="shared" si="81"/>
        <v>0</v>
      </c>
      <c r="K288" s="3"/>
      <c r="L288" s="3"/>
      <c r="M288" s="3"/>
      <c r="N288" s="3"/>
      <c r="O288" s="3"/>
      <c r="P288" s="3"/>
      <c r="AA288" s="146"/>
      <c r="AB288" s="146"/>
      <c r="AC288" s="146"/>
      <c r="AD288" s="146"/>
      <c r="AE288" s="146"/>
      <c r="AF288" s="146"/>
      <c r="AG288" s="146"/>
    </row>
    <row r="289" spans="1:34" hidden="1">
      <c r="A289" s="867"/>
      <c r="B289" s="825">
        <f t="shared" si="79"/>
        <v>0</v>
      </c>
      <c r="C289" s="825" t="str">
        <f>'Cumulative Budget Request '!C291</f>
        <v xml:space="preserve"> </v>
      </c>
      <c r="D289" s="842"/>
      <c r="E289" s="251">
        <f>IF('Cumulative Budget Request '!$L291='Member E'!$L$1,'Cumulative Budget Request '!E291,0)</f>
        <v>0</v>
      </c>
      <c r="F289" s="251">
        <f>IF('Cumulative Budget Request '!$L291='Member E'!$L$1,'Cumulative Budget Request '!F291,0)</f>
        <v>0</v>
      </c>
      <c r="G289" s="251">
        <f>IF('Cumulative Budget Request '!$L291='Member E'!$L$1,'Cumulative Budget Request '!G291,0)</f>
        <v>0</v>
      </c>
      <c r="H289" s="251">
        <f>IF('Cumulative Budget Request '!$L291='Member E'!$L$1,'Cumulative Budget Request '!H291,0)</f>
        <v>0</v>
      </c>
      <c r="I289" s="251">
        <f>IF('Cumulative Budget Request '!$L291='Member E'!$L$1,'Cumulative Budget Request '!I291,0)</f>
        <v>0</v>
      </c>
      <c r="J289" s="172">
        <f t="shared" si="81"/>
        <v>0</v>
      </c>
      <c r="K289" s="3"/>
      <c r="L289" s="3"/>
      <c r="M289" s="3"/>
      <c r="N289" s="3"/>
      <c r="O289" s="3"/>
      <c r="P289" s="3"/>
      <c r="AH289" s="146"/>
    </row>
    <row r="290" spans="1:34" hidden="1">
      <c r="A290" s="867"/>
      <c r="B290" s="825">
        <f t="shared" si="79"/>
        <v>0</v>
      </c>
      <c r="C290" s="825" t="str">
        <f>'Cumulative Budget Request '!C292</f>
        <v xml:space="preserve"> </v>
      </c>
      <c r="D290" s="842"/>
      <c r="E290" s="251">
        <f>IF('Cumulative Budget Request '!$L292='Member E'!$L$1,'Cumulative Budget Request '!E292,0)</f>
        <v>0</v>
      </c>
      <c r="F290" s="251">
        <f>IF('Cumulative Budget Request '!$L292='Member E'!$L$1,'Cumulative Budget Request '!F292,0)</f>
        <v>0</v>
      </c>
      <c r="G290" s="251">
        <f>IF('Cumulative Budget Request '!$L292='Member E'!$L$1,'Cumulative Budget Request '!G292,0)</f>
        <v>0</v>
      </c>
      <c r="H290" s="251">
        <f>IF('Cumulative Budget Request '!$L292='Member E'!$L$1,'Cumulative Budget Request '!H292,0)</f>
        <v>0</v>
      </c>
      <c r="I290" s="251">
        <f>IF('Cumulative Budget Request '!$L292='Member E'!$L$1,'Cumulative Budget Request '!I292,0)</f>
        <v>0</v>
      </c>
      <c r="J290" s="172">
        <f t="shared" si="81"/>
        <v>0</v>
      </c>
      <c r="K290" s="3"/>
      <c r="L290" s="3"/>
      <c r="M290" s="3"/>
      <c r="N290" s="3"/>
      <c r="O290" s="3"/>
      <c r="P290" s="3"/>
      <c r="AA290" s="146"/>
      <c r="AB290" s="146"/>
      <c r="AC290" s="146"/>
      <c r="AD290" s="146"/>
      <c r="AE290" s="146"/>
      <c r="AF290" s="146"/>
      <c r="AG290" s="146"/>
    </row>
    <row r="291" spans="1:34" hidden="1">
      <c r="A291" s="867"/>
      <c r="B291" s="825">
        <f t="shared" si="79"/>
        <v>0</v>
      </c>
      <c r="C291" s="825" t="str">
        <f>'Cumulative Budget Request '!C293</f>
        <v xml:space="preserve"> </v>
      </c>
      <c r="D291" s="842"/>
      <c r="E291" s="251">
        <f>IF('Cumulative Budget Request '!$L293='Member E'!$L$1,'Cumulative Budget Request '!E293,0)</f>
        <v>0</v>
      </c>
      <c r="F291" s="251">
        <f>IF('Cumulative Budget Request '!$L293='Member E'!$L$1,'Cumulative Budget Request '!F293,0)</f>
        <v>0</v>
      </c>
      <c r="G291" s="251">
        <f>IF('Cumulative Budget Request '!$L293='Member E'!$L$1,'Cumulative Budget Request '!G293,0)</f>
        <v>0</v>
      </c>
      <c r="H291" s="251">
        <f>IF('Cumulative Budget Request '!$L293='Member E'!$L$1,'Cumulative Budget Request '!H293,0)</f>
        <v>0</v>
      </c>
      <c r="I291" s="251">
        <f>IF('Cumulative Budget Request '!$L293='Member E'!$L$1,'Cumulative Budget Request '!I293,0)</f>
        <v>0</v>
      </c>
      <c r="J291" s="172">
        <f t="shared" si="81"/>
        <v>0</v>
      </c>
      <c r="K291" s="3"/>
      <c r="L291" s="3"/>
      <c r="M291" s="3"/>
      <c r="N291" s="3"/>
      <c r="O291" s="3"/>
      <c r="P291" s="3"/>
      <c r="AH291" s="146"/>
    </row>
    <row r="292" spans="1:34" hidden="1">
      <c r="A292" s="867"/>
      <c r="B292" s="825">
        <f t="shared" si="79"/>
        <v>0</v>
      </c>
      <c r="C292" s="825" t="str">
        <f>'Cumulative Budget Request '!C294</f>
        <v xml:space="preserve"> </v>
      </c>
      <c r="D292" s="842"/>
      <c r="E292" s="251">
        <f>IF('Cumulative Budget Request '!$L294='Member E'!$L$1,'Cumulative Budget Request '!E294,0)</f>
        <v>0</v>
      </c>
      <c r="F292" s="251">
        <f>IF('Cumulative Budget Request '!$L294='Member E'!$L$1,'Cumulative Budget Request '!F294,0)</f>
        <v>0</v>
      </c>
      <c r="G292" s="251">
        <f>IF('Cumulative Budget Request '!$L294='Member E'!$L$1,'Cumulative Budget Request '!G294,0)</f>
        <v>0</v>
      </c>
      <c r="H292" s="251">
        <f>IF('Cumulative Budget Request '!$L294='Member E'!$L$1,'Cumulative Budget Request '!H294,0)</f>
        <v>0</v>
      </c>
      <c r="I292" s="251">
        <f>IF('Cumulative Budget Request '!$L294='Member E'!$L$1,'Cumulative Budget Request '!I294,0)</f>
        <v>0</v>
      </c>
      <c r="J292" s="172">
        <f t="shared" si="81"/>
        <v>0</v>
      </c>
      <c r="K292" s="3"/>
      <c r="L292" s="3"/>
      <c r="M292" s="3"/>
      <c r="N292" s="3"/>
      <c r="O292" s="3"/>
      <c r="P292" s="3"/>
      <c r="AA292" s="146"/>
      <c r="AB292" s="146"/>
      <c r="AC292" s="146"/>
      <c r="AD292" s="146"/>
      <c r="AE292" s="146"/>
      <c r="AF292" s="146"/>
      <c r="AG292" s="146"/>
    </row>
    <row r="293" spans="1:34" hidden="1">
      <c r="A293" s="867"/>
      <c r="B293" s="825">
        <f t="shared" si="79"/>
        <v>0</v>
      </c>
      <c r="C293" s="825" t="str">
        <f>'Cumulative Budget Request '!C295</f>
        <v xml:space="preserve"> </v>
      </c>
      <c r="D293" s="842"/>
      <c r="E293" s="251">
        <f>IF('Cumulative Budget Request '!$L295='Member E'!$L$1,'Cumulative Budget Request '!E295,0)</f>
        <v>0</v>
      </c>
      <c r="F293" s="251">
        <f>IF('Cumulative Budget Request '!$L295='Member E'!$L$1,'Cumulative Budget Request '!F295,0)</f>
        <v>0</v>
      </c>
      <c r="G293" s="251">
        <f>IF('Cumulative Budget Request '!$L295='Member E'!$L$1,'Cumulative Budget Request '!G295,0)</f>
        <v>0</v>
      </c>
      <c r="H293" s="251">
        <f>IF('Cumulative Budget Request '!$L295='Member E'!$L$1,'Cumulative Budget Request '!H295,0)</f>
        <v>0</v>
      </c>
      <c r="I293" s="251">
        <f>IF('Cumulative Budget Request '!$L295='Member E'!$L$1,'Cumulative Budget Request '!I295,0)</f>
        <v>0</v>
      </c>
      <c r="J293" s="172">
        <f t="shared" si="81"/>
        <v>0</v>
      </c>
      <c r="K293" s="3"/>
      <c r="L293" s="3"/>
      <c r="M293" s="3"/>
      <c r="N293" s="3"/>
      <c r="O293" s="3"/>
      <c r="P293" s="3"/>
    </row>
    <row r="294" spans="1:34" hidden="1">
      <c r="A294" s="867"/>
      <c r="B294" s="825">
        <f t="shared" si="79"/>
        <v>0</v>
      </c>
      <c r="C294" s="825" t="str">
        <f>'Cumulative Budget Request '!C296</f>
        <v xml:space="preserve"> </v>
      </c>
      <c r="D294" s="842"/>
      <c r="E294" s="251">
        <f>IF('Cumulative Budget Request '!$L296='Member E'!$L$1,'Cumulative Budget Request '!E296,0)</f>
        <v>0</v>
      </c>
      <c r="F294" s="251">
        <f>IF('Cumulative Budget Request '!$L296='Member E'!$L$1,'Cumulative Budget Request '!F296,0)</f>
        <v>0</v>
      </c>
      <c r="G294" s="251">
        <f>IF('Cumulative Budget Request '!$L296='Member E'!$L$1,'Cumulative Budget Request '!G296,0)</f>
        <v>0</v>
      </c>
      <c r="H294" s="251">
        <f>IF('Cumulative Budget Request '!$L296='Member E'!$L$1,'Cumulative Budget Request '!H296,0)</f>
        <v>0</v>
      </c>
      <c r="I294" s="251">
        <f>IF('Cumulative Budget Request '!$L296='Member E'!$L$1,'Cumulative Budget Request '!I296,0)</f>
        <v>0</v>
      </c>
      <c r="J294" s="172">
        <f t="shared" si="81"/>
        <v>0</v>
      </c>
      <c r="K294" s="3"/>
      <c r="L294" s="3"/>
      <c r="M294" s="3"/>
      <c r="N294" s="3"/>
      <c r="O294" s="3"/>
      <c r="P294" s="3"/>
    </row>
    <row r="295" spans="1:34" hidden="1">
      <c r="A295" s="867"/>
      <c r="B295" s="825">
        <f t="shared" si="79"/>
        <v>0</v>
      </c>
      <c r="C295" s="825" t="str">
        <f>'Cumulative Budget Request '!C297</f>
        <v xml:space="preserve"> </v>
      </c>
      <c r="D295" s="842"/>
      <c r="E295" s="251">
        <f>IF('Cumulative Budget Request '!$L297='Member E'!$L$1,'Cumulative Budget Request '!E297,0)</f>
        <v>0</v>
      </c>
      <c r="F295" s="251">
        <f>IF('Cumulative Budget Request '!$L297='Member E'!$L$1,'Cumulative Budget Request '!F297,0)</f>
        <v>0</v>
      </c>
      <c r="G295" s="251">
        <f>IF('Cumulative Budget Request '!$L297='Member E'!$L$1,'Cumulative Budget Request '!G297,0)</f>
        <v>0</v>
      </c>
      <c r="H295" s="251">
        <f>IF('Cumulative Budget Request '!$L297='Member E'!$L$1,'Cumulative Budget Request '!H297,0)</f>
        <v>0</v>
      </c>
      <c r="I295" s="251">
        <f>IF('Cumulative Budget Request '!$L297='Member E'!$L$1,'Cumulative Budget Request '!I297,0)</f>
        <v>0</v>
      </c>
      <c r="J295" s="172">
        <f t="shared" si="81"/>
        <v>0</v>
      </c>
      <c r="K295" s="3"/>
      <c r="L295" s="3"/>
      <c r="M295" s="3"/>
      <c r="N295" s="3"/>
      <c r="O295" s="3"/>
      <c r="P295" s="3"/>
    </row>
    <row r="296" spans="1:34" hidden="1">
      <c r="A296" s="867"/>
      <c r="B296" s="825">
        <f t="shared" si="79"/>
        <v>0</v>
      </c>
      <c r="C296" s="825" t="str">
        <f>'Cumulative Budget Request '!C298</f>
        <v xml:space="preserve"> </v>
      </c>
      <c r="D296" s="842"/>
      <c r="E296" s="251">
        <f>IF('Cumulative Budget Request '!$L298='Member E'!$L$1,'Cumulative Budget Request '!E298,0)</f>
        <v>0</v>
      </c>
      <c r="F296" s="251">
        <f>IF('Cumulative Budget Request '!$L298='Member E'!$L$1,'Cumulative Budget Request '!F298,0)</f>
        <v>0</v>
      </c>
      <c r="G296" s="251">
        <f>IF('Cumulative Budget Request '!$L298='Member E'!$L$1,'Cumulative Budget Request '!G298,0)</f>
        <v>0</v>
      </c>
      <c r="H296" s="251">
        <f>IF('Cumulative Budget Request '!$L298='Member E'!$L$1,'Cumulative Budget Request '!H298,0)</f>
        <v>0</v>
      </c>
      <c r="I296" s="251">
        <f>IF('Cumulative Budget Request '!$L298='Member E'!$L$1,'Cumulative Budget Request '!I298,0)</f>
        <v>0</v>
      </c>
      <c r="J296" s="172">
        <f t="shared" si="81"/>
        <v>0</v>
      </c>
      <c r="K296" s="3"/>
      <c r="L296" s="3"/>
      <c r="M296" s="3"/>
      <c r="N296" s="3"/>
      <c r="O296" s="3"/>
      <c r="P296" s="3"/>
    </row>
    <row r="297" spans="1:34" hidden="1">
      <c r="A297" s="867"/>
      <c r="B297" s="825">
        <f t="shared" si="79"/>
        <v>0</v>
      </c>
      <c r="C297" s="825" t="str">
        <f>'Cumulative Budget Request '!C299</f>
        <v xml:space="preserve"> </v>
      </c>
      <c r="D297" s="842"/>
      <c r="E297" s="251">
        <f>IF('Cumulative Budget Request '!$L299='Member E'!$L$1,'Cumulative Budget Request '!E299,0)</f>
        <v>0</v>
      </c>
      <c r="F297" s="251">
        <f>IF('Cumulative Budget Request '!$L299='Member E'!$L$1,'Cumulative Budget Request '!F299,0)</f>
        <v>0</v>
      </c>
      <c r="G297" s="251">
        <f>IF('Cumulative Budget Request '!$L299='Member E'!$L$1,'Cumulative Budget Request '!G299,0)</f>
        <v>0</v>
      </c>
      <c r="H297" s="251">
        <f>IF('Cumulative Budget Request '!$L299='Member E'!$L$1,'Cumulative Budget Request '!H299,0)</f>
        <v>0</v>
      </c>
      <c r="I297" s="251">
        <f>IF('Cumulative Budget Request '!$L299='Member E'!$L$1,'Cumulative Budget Request '!I299,0)</f>
        <v>0</v>
      </c>
      <c r="J297" s="172">
        <f t="shared" si="81"/>
        <v>0</v>
      </c>
      <c r="K297" s="3"/>
      <c r="L297" s="3"/>
      <c r="M297" s="3"/>
      <c r="N297" s="3"/>
      <c r="O297" s="3"/>
      <c r="P297" s="3"/>
    </row>
    <row r="298" spans="1:34" hidden="1">
      <c r="A298" s="867"/>
      <c r="B298" s="825">
        <f t="shared" si="79"/>
        <v>0</v>
      </c>
      <c r="C298" s="825" t="str">
        <f>'Cumulative Budget Request '!C300</f>
        <v xml:space="preserve"> </v>
      </c>
      <c r="D298" s="842"/>
      <c r="E298" s="251">
        <f>IF('Cumulative Budget Request '!$L300='Member E'!$L$1,'Cumulative Budget Request '!E300,0)</f>
        <v>0</v>
      </c>
      <c r="F298" s="251">
        <f>IF('Cumulative Budget Request '!$L300='Member E'!$L$1,'Cumulative Budget Request '!F300,0)</f>
        <v>0</v>
      </c>
      <c r="G298" s="251">
        <f>IF('Cumulative Budget Request '!$L300='Member E'!$L$1,'Cumulative Budget Request '!G300,0)</f>
        <v>0</v>
      </c>
      <c r="H298" s="251">
        <f>IF('Cumulative Budget Request '!$L300='Member E'!$L$1,'Cumulative Budget Request '!H300,0)</f>
        <v>0</v>
      </c>
      <c r="I298" s="251">
        <f>IF('Cumulative Budget Request '!$L300='Member E'!$L$1,'Cumulative Budget Request '!I300,0)</f>
        <v>0</v>
      </c>
      <c r="J298" s="172">
        <f t="shared" si="81"/>
        <v>0</v>
      </c>
      <c r="K298" s="3"/>
      <c r="L298" s="3"/>
      <c r="M298" s="3"/>
      <c r="N298" s="3"/>
      <c r="O298" s="3"/>
      <c r="P298" s="3"/>
    </row>
    <row r="299" spans="1:34" hidden="1">
      <c r="A299" s="867"/>
      <c r="B299" s="825">
        <f t="shared" si="79"/>
        <v>0</v>
      </c>
      <c r="C299" s="825" t="str">
        <f>'Cumulative Budget Request '!C301</f>
        <v xml:space="preserve"> </v>
      </c>
      <c r="D299" s="842"/>
      <c r="E299" s="251">
        <f>IF('Cumulative Budget Request '!$L301='Member E'!$L$1,'Cumulative Budget Request '!E301,0)</f>
        <v>0</v>
      </c>
      <c r="F299" s="251">
        <f>IF('Cumulative Budget Request '!$L301='Member E'!$L$1,'Cumulative Budget Request '!F301,0)</f>
        <v>0</v>
      </c>
      <c r="G299" s="251">
        <f>IF('Cumulative Budget Request '!$L301='Member E'!$L$1,'Cumulative Budget Request '!G301,0)</f>
        <v>0</v>
      </c>
      <c r="H299" s="251">
        <f>IF('Cumulative Budget Request '!$L301='Member E'!$L$1,'Cumulative Budget Request '!H301,0)</f>
        <v>0</v>
      </c>
      <c r="I299" s="251">
        <f>IF('Cumulative Budget Request '!$L301='Member E'!$L$1,'Cumulative Budget Request '!I301,0)</f>
        <v>0</v>
      </c>
      <c r="J299" s="172">
        <f t="shared" si="81"/>
        <v>0</v>
      </c>
      <c r="K299" s="3"/>
      <c r="L299" s="3"/>
    </row>
    <row r="300" spans="1:34" hidden="1">
      <c r="A300" s="867"/>
      <c r="B300" s="825">
        <f t="shared" si="79"/>
        <v>0</v>
      </c>
      <c r="C300" s="825" t="str">
        <f>'Cumulative Budget Request '!C302</f>
        <v xml:space="preserve"> </v>
      </c>
      <c r="D300" s="842"/>
      <c r="E300" s="251">
        <f>IF('Cumulative Budget Request '!$L302='Member E'!$L$1,'Cumulative Budget Request '!E302,0)</f>
        <v>0</v>
      </c>
      <c r="F300" s="251">
        <f>IF('Cumulative Budget Request '!$L302='Member E'!$L$1,'Cumulative Budget Request '!F302,0)</f>
        <v>0</v>
      </c>
      <c r="G300" s="251">
        <f>IF('Cumulative Budget Request '!$L302='Member E'!$L$1,'Cumulative Budget Request '!G302,0)</f>
        <v>0</v>
      </c>
      <c r="H300" s="251">
        <f>IF('Cumulative Budget Request '!$L302='Member E'!$L$1,'Cumulative Budget Request '!H302,0)</f>
        <v>0</v>
      </c>
      <c r="I300" s="251">
        <f>IF('Cumulative Budget Request '!$L302='Member E'!$L$1,'Cumulative Budget Request '!I302,0)</f>
        <v>0</v>
      </c>
      <c r="J300" s="172">
        <f t="shared" si="81"/>
        <v>0</v>
      </c>
      <c r="K300" s="3"/>
      <c r="L300" s="3"/>
    </row>
    <row r="301" spans="1:34" hidden="1">
      <c r="A301" s="867"/>
      <c r="B301" s="825">
        <f t="shared" si="79"/>
        <v>0</v>
      </c>
      <c r="C301" s="825" t="str">
        <f>'Cumulative Budget Request '!C303</f>
        <v xml:space="preserve"> </v>
      </c>
      <c r="D301" s="842"/>
      <c r="E301" s="251">
        <f>IF('Cumulative Budget Request '!$L303='Member E'!$L$1,'Cumulative Budget Request '!E303,0)</f>
        <v>0</v>
      </c>
      <c r="F301" s="251">
        <f>IF('Cumulative Budget Request '!$L303='Member E'!$L$1,'Cumulative Budget Request '!F303,0)</f>
        <v>0</v>
      </c>
      <c r="G301" s="251">
        <f>IF('Cumulative Budget Request '!$L303='Member E'!$L$1,'Cumulative Budget Request '!G303,0)</f>
        <v>0</v>
      </c>
      <c r="H301" s="251">
        <f>IF('Cumulative Budget Request '!$L303='Member E'!$L$1,'Cumulative Budget Request '!H303,0)</f>
        <v>0</v>
      </c>
      <c r="I301" s="251">
        <f>IF('Cumulative Budget Request '!$L303='Member E'!$L$1,'Cumulative Budget Request '!I303,0)</f>
        <v>0</v>
      </c>
      <c r="J301" s="172">
        <f t="shared" si="81"/>
        <v>0</v>
      </c>
      <c r="K301" s="3"/>
      <c r="L301" s="3"/>
      <c r="M301" s="3"/>
      <c r="N301" s="3"/>
      <c r="O301" s="3"/>
      <c r="P301" s="3"/>
    </row>
    <row r="302" spans="1:34" hidden="1">
      <c r="A302" s="867"/>
      <c r="B302" s="825">
        <f t="shared" si="79"/>
        <v>0</v>
      </c>
      <c r="C302" s="825" t="str">
        <f>'Cumulative Budget Request '!C304</f>
        <v xml:space="preserve"> </v>
      </c>
      <c r="D302" s="842"/>
      <c r="E302" s="251">
        <f>IF('Cumulative Budget Request '!$L304='Member E'!$L$1,'Cumulative Budget Request '!E304,0)</f>
        <v>0</v>
      </c>
      <c r="F302" s="251">
        <f>IF('Cumulative Budget Request '!$L304='Member E'!$L$1,'Cumulative Budget Request '!F304,0)</f>
        <v>0</v>
      </c>
      <c r="G302" s="251">
        <f>IF('Cumulative Budget Request '!$L304='Member E'!$L$1,'Cumulative Budget Request '!G304,0)</f>
        <v>0</v>
      </c>
      <c r="H302" s="251">
        <f>IF('Cumulative Budget Request '!$L304='Member E'!$L$1,'Cumulative Budget Request '!H304,0)</f>
        <v>0</v>
      </c>
      <c r="I302" s="251">
        <f>IF('Cumulative Budget Request '!$L304='Member E'!$L$1,'Cumulative Budget Request '!I304,0)</f>
        <v>0</v>
      </c>
      <c r="J302" s="172">
        <f t="shared" si="81"/>
        <v>0</v>
      </c>
      <c r="K302" s="17"/>
      <c r="L302" s="17"/>
      <c r="M302" s="3"/>
      <c r="N302" s="3"/>
      <c r="O302" s="3"/>
      <c r="P302" s="3"/>
      <c r="Q302" s="3"/>
      <c r="R302" s="3"/>
    </row>
    <row r="303" spans="1:34" ht="15">
      <c r="A303" s="868"/>
      <c r="B303" s="871" t="s">
        <v>129</v>
      </c>
      <c r="C303" s="871"/>
      <c r="D303" s="871"/>
      <c r="E303" s="173">
        <f t="shared" ref="E303:J303" si="82">SUM(E282:E302)</f>
        <v>0</v>
      </c>
      <c r="F303" s="173">
        <f t="shared" si="82"/>
        <v>0</v>
      </c>
      <c r="G303" s="173">
        <f t="shared" si="82"/>
        <v>0</v>
      </c>
      <c r="H303" s="173">
        <f t="shared" si="82"/>
        <v>0</v>
      </c>
      <c r="I303" s="173">
        <f t="shared" si="82"/>
        <v>0</v>
      </c>
      <c r="J303" s="174">
        <f t="shared" si="82"/>
        <v>0</v>
      </c>
      <c r="K303" s="3"/>
      <c r="L303" s="3"/>
      <c r="M303" s="3"/>
      <c r="N303" s="3"/>
      <c r="O303" s="3"/>
      <c r="P303" s="3"/>
      <c r="AH303" s="111"/>
    </row>
    <row r="304" spans="1:34">
      <c r="A304" s="825"/>
      <c r="B304" s="825"/>
      <c r="C304" s="842"/>
      <c r="D304" s="842"/>
      <c r="E304" s="17"/>
      <c r="F304" s="17"/>
      <c r="G304" s="17"/>
      <c r="H304" s="17"/>
      <c r="I304" s="17"/>
      <c r="J304" s="26"/>
      <c r="K304" s="17"/>
      <c r="L304" s="3"/>
      <c r="M304" s="3"/>
      <c r="N304" s="3"/>
      <c r="O304" s="3"/>
      <c r="P304" s="3"/>
    </row>
    <row r="305" spans="1:33">
      <c r="A305" s="865" t="s">
        <v>369</v>
      </c>
      <c r="B305" s="872"/>
      <c r="C305" s="842"/>
      <c r="D305" s="842"/>
      <c r="G305" s="17"/>
      <c r="H305" s="17"/>
      <c r="I305" s="17"/>
      <c r="J305" s="26"/>
      <c r="K305" s="3"/>
      <c r="L305" s="17"/>
      <c r="M305" s="3"/>
      <c r="N305" s="3"/>
      <c r="O305" s="3"/>
      <c r="P305" s="3"/>
      <c r="Q305" s="3"/>
      <c r="R305" s="3"/>
    </row>
    <row r="306" spans="1:33" ht="12.75" customHeight="1">
      <c r="A306" s="873" t="s">
        <v>370</v>
      </c>
      <c r="B306" s="825"/>
      <c r="C306" s="825"/>
      <c r="D306" s="842"/>
      <c r="E306" s="57"/>
      <c r="F306" s="57"/>
      <c r="G306" s="57"/>
      <c r="H306" s="57"/>
      <c r="I306" s="57"/>
      <c r="J306" s="172"/>
      <c r="K306" s="3"/>
      <c r="L306" s="24"/>
      <c r="M306" s="3"/>
      <c r="N306" s="3"/>
      <c r="O306" s="3"/>
      <c r="P306" s="3"/>
    </row>
    <row r="307" spans="1:33" ht="12.75" customHeight="1">
      <c r="A307" s="873"/>
      <c r="B307" s="851">
        <f>IF('Cumulative Budget Request '!L309='Member E'!$L$1,'Cumulative Budget Request '!B309,0)</f>
        <v>0</v>
      </c>
      <c r="C307" s="825"/>
      <c r="D307" s="842"/>
      <c r="E307" s="251">
        <f>IF('Cumulative Budget Request '!$L309='Member E'!$L$1,'Cumulative Budget Request '!E309,0)</f>
        <v>0</v>
      </c>
      <c r="F307" s="251">
        <f>IF('Cumulative Budget Request '!$L309='Member E'!$L$1,'Cumulative Budget Request '!F309,0)</f>
        <v>0</v>
      </c>
      <c r="G307" s="251">
        <f>IF('Cumulative Budget Request '!$L309='Member E'!$L$1,'Cumulative Budget Request '!G309,0)</f>
        <v>0</v>
      </c>
      <c r="H307" s="251">
        <f>IF('Cumulative Budget Request '!$L309='Member E'!$L$1,'Cumulative Budget Request '!H309,0)</f>
        <v>0</v>
      </c>
      <c r="I307" s="251">
        <f>IF('Cumulative Budget Request '!$L309='Member E'!$L$1,'Cumulative Budget Request '!I309,0)</f>
        <v>0</v>
      </c>
      <c r="J307" s="172">
        <f t="shared" ref="J307:J309" si="83">SUM(E307:I307)</f>
        <v>0</v>
      </c>
      <c r="K307" s="3"/>
      <c r="L307" s="24"/>
      <c r="M307" s="3"/>
      <c r="N307" s="3"/>
      <c r="O307" s="3"/>
      <c r="P307" s="3"/>
    </row>
    <row r="308" spans="1:33">
      <c r="A308" s="842"/>
      <c r="B308" s="851">
        <f>IF('Cumulative Budget Request '!L310='Member E'!$L$1,'Cumulative Budget Request '!B310,0)</f>
        <v>0</v>
      </c>
      <c r="C308" s="825"/>
      <c r="D308" s="842"/>
      <c r="E308" s="251">
        <f>IF('Cumulative Budget Request '!$L310='Member E'!$L$1,'Cumulative Budget Request '!E310,0)</f>
        <v>0</v>
      </c>
      <c r="F308" s="251">
        <f>IF('Cumulative Budget Request '!$L310='Member E'!$L$1,'Cumulative Budget Request '!F310,0)</f>
        <v>0</v>
      </c>
      <c r="G308" s="251">
        <f>IF('Cumulative Budget Request '!$L310='Member E'!$L$1,'Cumulative Budget Request '!G310,0)</f>
        <v>0</v>
      </c>
      <c r="H308" s="251">
        <f>IF('Cumulative Budget Request '!$L310='Member E'!$L$1,'Cumulative Budget Request '!H310,0)</f>
        <v>0</v>
      </c>
      <c r="I308" s="251">
        <f>IF('Cumulative Budget Request '!$L310='Member E'!$L$1,'Cumulative Budget Request '!I310,0)</f>
        <v>0</v>
      </c>
      <c r="J308" s="172">
        <f t="shared" si="83"/>
        <v>0</v>
      </c>
      <c r="K308" s="3"/>
      <c r="L308" s="24"/>
      <c r="M308" s="3"/>
      <c r="N308" s="3"/>
      <c r="O308" s="3"/>
      <c r="P308" s="3"/>
    </row>
    <row r="309" spans="1:33">
      <c r="A309" s="842"/>
      <c r="B309" s="851">
        <f>IF('Cumulative Budget Request '!L311='Member E'!$L$1,'Cumulative Budget Request '!B311,0)</f>
        <v>0</v>
      </c>
      <c r="C309" s="825"/>
      <c r="D309" s="842"/>
      <c r="E309" s="251">
        <f>IF('Cumulative Budget Request '!$L311='Member E'!$L$1,'Cumulative Budget Request '!E311,0)</f>
        <v>0</v>
      </c>
      <c r="F309" s="251">
        <f>IF('Cumulative Budget Request '!$L311='Member E'!$L$1,'Cumulative Budget Request '!F311,0)</f>
        <v>0</v>
      </c>
      <c r="G309" s="251">
        <f>IF('Cumulative Budget Request '!$L311='Member E'!$L$1,'Cumulative Budget Request '!G311,0)</f>
        <v>0</v>
      </c>
      <c r="H309" s="251">
        <f>IF('Cumulative Budget Request '!$L311='Member E'!$L$1,'Cumulative Budget Request '!H311,0)</f>
        <v>0</v>
      </c>
      <c r="I309" s="251">
        <f>IF('Cumulative Budget Request '!$L311='Member E'!$L$1,'Cumulative Budget Request '!I311,0)</f>
        <v>0</v>
      </c>
      <c r="J309" s="172">
        <f t="shared" si="83"/>
        <v>0</v>
      </c>
      <c r="K309" s="3"/>
      <c r="L309" s="24"/>
      <c r="M309" s="88"/>
      <c r="N309" s="88"/>
      <c r="O309" s="88"/>
      <c r="P309" s="88"/>
      <c r="Q309" s="88"/>
      <c r="R309" s="88"/>
    </row>
    <row r="310" spans="1:33">
      <c r="A310" s="873" t="s">
        <v>372</v>
      </c>
      <c r="B310" s="842"/>
      <c r="C310" s="825"/>
      <c r="D310" s="842"/>
      <c r="E310" s="57"/>
      <c r="F310" s="57"/>
      <c r="G310" s="57"/>
      <c r="H310" s="57"/>
      <c r="I310" s="57"/>
      <c r="J310" s="172"/>
      <c r="K310" s="3"/>
      <c r="L310" s="24"/>
      <c r="M310" s="3"/>
      <c r="N310" s="3"/>
      <c r="O310" s="3"/>
      <c r="P310" s="3"/>
    </row>
    <row r="311" spans="1:33">
      <c r="A311" s="874"/>
      <c r="B311" s="875">
        <f>IF('Cumulative Budget Request '!L313='Member E'!$L$1,'Cumulative Budget Request '!B313,0)</f>
        <v>0</v>
      </c>
      <c r="C311" s="875"/>
      <c r="D311" s="842"/>
      <c r="E311" s="251">
        <f>IF('Cumulative Budget Request '!$L313='Member E'!$L$1,'Cumulative Budget Request '!E313,0)</f>
        <v>0</v>
      </c>
      <c r="F311" s="251">
        <f>IF('Cumulative Budget Request '!$L313='Member E'!$L$1,'Cumulative Budget Request '!F313,0)</f>
        <v>0</v>
      </c>
      <c r="G311" s="251">
        <f>IF('Cumulative Budget Request '!$L313='Member E'!$L$1,'Cumulative Budget Request '!G313,0)</f>
        <v>0</v>
      </c>
      <c r="H311" s="251">
        <f>IF('Cumulative Budget Request '!$L313='Member E'!$L$1,'Cumulative Budget Request '!H313,0)</f>
        <v>0</v>
      </c>
      <c r="I311" s="251">
        <f>IF('Cumulative Budget Request '!$L313='Member E'!$L$1,'Cumulative Budget Request '!I313,0)</f>
        <v>0</v>
      </c>
      <c r="J311" s="172">
        <f t="shared" ref="J311:J313" si="84">SUM(E311:I311)</f>
        <v>0</v>
      </c>
      <c r="K311" s="3"/>
      <c r="L311" s="24"/>
      <c r="M311" s="3"/>
      <c r="N311" s="3"/>
      <c r="O311" s="3"/>
      <c r="P311" s="3"/>
    </row>
    <row r="312" spans="1:33">
      <c r="A312" s="874"/>
      <c r="B312" s="875">
        <f>IF('Cumulative Budget Request '!L314='Member E'!$L$1,'Cumulative Budget Request '!B314,0)</f>
        <v>0</v>
      </c>
      <c r="C312" s="875"/>
      <c r="D312" s="842"/>
      <c r="E312" s="251">
        <f>IF('Cumulative Budget Request '!$L314='Member E'!$L$1,'Cumulative Budget Request '!E314,0)</f>
        <v>0</v>
      </c>
      <c r="F312" s="251">
        <f>IF('Cumulative Budget Request '!$L314='Member E'!$L$1,'Cumulative Budget Request '!F314,0)</f>
        <v>0</v>
      </c>
      <c r="G312" s="251">
        <f>IF('Cumulative Budget Request '!$L314='Member E'!$L$1,'Cumulative Budget Request '!G314,0)</f>
        <v>0</v>
      </c>
      <c r="H312" s="251">
        <f>IF('Cumulative Budget Request '!$L314='Member E'!$L$1,'Cumulative Budget Request '!H314,0)</f>
        <v>0</v>
      </c>
      <c r="I312" s="251">
        <f>IF('Cumulative Budget Request '!$L314='Member E'!$L$1,'Cumulative Budget Request '!I314,0)</f>
        <v>0</v>
      </c>
      <c r="J312" s="172">
        <f t="shared" si="84"/>
        <v>0</v>
      </c>
      <c r="K312" s="3"/>
      <c r="L312" s="24"/>
      <c r="M312" s="3"/>
      <c r="N312" s="3"/>
      <c r="O312" s="3"/>
      <c r="P312" s="3"/>
    </row>
    <row r="313" spans="1:33">
      <c r="A313" s="874"/>
      <c r="B313" s="875">
        <f>IF('Cumulative Budget Request '!L315='Member E'!$L$1,'Cumulative Budget Request '!B315,0)</f>
        <v>0</v>
      </c>
      <c r="C313" s="875"/>
      <c r="D313" s="842"/>
      <c r="E313" s="251">
        <f>IF('Cumulative Budget Request '!$L315='Member E'!$L$1,'Cumulative Budget Request '!E315,0)</f>
        <v>0</v>
      </c>
      <c r="F313" s="251">
        <f>IF('Cumulative Budget Request '!$L315='Member E'!$L$1,'Cumulative Budget Request '!F315,0)</f>
        <v>0</v>
      </c>
      <c r="G313" s="251">
        <f>IF('Cumulative Budget Request '!$L315='Member E'!$L$1,'Cumulative Budget Request '!G315,0)</f>
        <v>0</v>
      </c>
      <c r="H313" s="251">
        <f>IF('Cumulative Budget Request '!$L315='Member E'!$L$1,'Cumulative Budget Request '!H315,0)</f>
        <v>0</v>
      </c>
      <c r="I313" s="251">
        <f>IF('Cumulative Budget Request '!$L315='Member E'!$L$1,'Cumulative Budget Request '!I315,0)</f>
        <v>0</v>
      </c>
      <c r="J313" s="172">
        <f t="shared" si="84"/>
        <v>0</v>
      </c>
      <c r="K313" s="3"/>
      <c r="L313" s="24"/>
      <c r="M313" s="3"/>
      <c r="N313" s="3"/>
      <c r="O313" s="3"/>
      <c r="P313" s="3"/>
    </row>
    <row r="314" spans="1:33">
      <c r="A314" s="873" t="s">
        <v>373</v>
      </c>
      <c r="B314" s="825"/>
      <c r="C314" s="825"/>
      <c r="D314" s="842"/>
      <c r="E314" s="57"/>
      <c r="F314" s="57"/>
      <c r="G314" s="57"/>
      <c r="H314" s="57"/>
      <c r="I314" s="57"/>
      <c r="J314" s="172"/>
      <c r="K314" s="3"/>
      <c r="L314" s="24"/>
      <c r="M314" s="3"/>
      <c r="N314" s="3"/>
      <c r="O314" s="3"/>
      <c r="P314" s="3"/>
    </row>
    <row r="315" spans="1:33">
      <c r="A315" s="842"/>
      <c r="B315" s="851">
        <f>IF('Cumulative Budget Request '!L317='Member E'!$L$1,'Cumulative Budget Request '!B317,0)</f>
        <v>0</v>
      </c>
      <c r="C315" s="825"/>
      <c r="D315" s="842"/>
      <c r="E315" s="251">
        <f>IF('Cumulative Budget Request '!$L317='Member E'!$L$1,'Cumulative Budget Request '!E317,0)</f>
        <v>0</v>
      </c>
      <c r="F315" s="251">
        <f>IF('Cumulative Budget Request '!$L317='Member E'!$L$1,'Cumulative Budget Request '!F317,0)</f>
        <v>0</v>
      </c>
      <c r="G315" s="251">
        <f>IF('Cumulative Budget Request '!$L317='Member E'!$L$1,'Cumulative Budget Request '!G317,0)</f>
        <v>0</v>
      </c>
      <c r="H315" s="251">
        <f>IF('Cumulative Budget Request '!$L317='Member E'!$L$1,'Cumulative Budget Request '!H317,0)</f>
        <v>0</v>
      </c>
      <c r="I315" s="251">
        <f>IF('Cumulative Budget Request '!$L317='Member E'!$L$1,'Cumulative Budget Request '!I317,0)</f>
        <v>0</v>
      </c>
      <c r="J315" s="172">
        <f>SUM(E315:I315)</f>
        <v>0</v>
      </c>
      <c r="K315" s="3"/>
      <c r="L315" s="24"/>
      <c r="M315" s="3"/>
      <c r="N315" s="3"/>
      <c r="O315" s="3"/>
      <c r="P315" s="3"/>
    </row>
    <row r="316" spans="1:33">
      <c r="A316" s="842"/>
      <c r="B316" s="851">
        <f>IF('Cumulative Budget Request '!L318='Member E'!$L$1,'Cumulative Budget Request '!B318,0)</f>
        <v>0</v>
      </c>
      <c r="C316" s="825"/>
      <c r="D316" s="842"/>
      <c r="E316" s="251">
        <f>IF('Cumulative Budget Request '!$L318='Member E'!$L$1,'Cumulative Budget Request '!E318,0)</f>
        <v>0</v>
      </c>
      <c r="F316" s="251">
        <f>IF('Cumulative Budget Request '!$L318='Member E'!$L$1,'Cumulative Budget Request '!F318,0)</f>
        <v>0</v>
      </c>
      <c r="G316" s="251">
        <f>IF('Cumulative Budget Request '!$L318='Member E'!$L$1,'Cumulative Budget Request '!G318,0)</f>
        <v>0</v>
      </c>
      <c r="H316" s="251">
        <f>IF('Cumulative Budget Request '!$L318='Member E'!$L$1,'Cumulative Budget Request '!H318,0)</f>
        <v>0</v>
      </c>
      <c r="I316" s="251">
        <f>IF('Cumulative Budget Request '!$L318='Member E'!$L$1,'Cumulative Budget Request '!I318,0)</f>
        <v>0</v>
      </c>
      <c r="J316" s="172">
        <f>SUM(E316:I316)</f>
        <v>0</v>
      </c>
      <c r="K316" s="3"/>
      <c r="L316" s="24"/>
      <c r="M316" s="3"/>
      <c r="N316" s="3"/>
      <c r="O316" s="3"/>
      <c r="P316" s="3"/>
    </row>
    <row r="317" spans="1:33">
      <c r="A317" s="873" t="s">
        <v>47</v>
      </c>
      <c r="B317" s="825"/>
      <c r="C317" s="825"/>
      <c r="D317" s="842"/>
      <c r="E317" s="57"/>
      <c r="F317" s="57"/>
      <c r="G317" s="57"/>
      <c r="H317" s="57"/>
      <c r="I317" s="57"/>
      <c r="J317" s="172"/>
      <c r="K317" s="3"/>
      <c r="L317" s="24"/>
      <c r="M317" s="3"/>
      <c r="N317" s="3"/>
      <c r="O317" s="3"/>
      <c r="P317" s="3"/>
    </row>
    <row r="318" spans="1:33">
      <c r="A318" s="873"/>
      <c r="B318" s="851">
        <f>IF('Cumulative Budget Request '!L320='Member E'!$L$1,'Cumulative Budget Request '!B320,0)</f>
        <v>0</v>
      </c>
      <c r="C318" s="825"/>
      <c r="D318" s="842"/>
      <c r="E318" s="251">
        <f>IF('Cumulative Budget Request '!$L320='Member E'!$L$1,'Cumulative Budget Request '!E320,0)</f>
        <v>0</v>
      </c>
      <c r="F318" s="251">
        <f>IF('Cumulative Budget Request '!$L320='Member E'!$L$1,'Cumulative Budget Request '!F320,0)</f>
        <v>0</v>
      </c>
      <c r="G318" s="251">
        <f>IF('Cumulative Budget Request '!$L320='Member E'!$L$1,'Cumulative Budget Request '!G320,0)</f>
        <v>0</v>
      </c>
      <c r="H318" s="251">
        <f>IF('Cumulative Budget Request '!$L320='Member E'!$L$1,'Cumulative Budget Request '!H320,0)</f>
        <v>0</v>
      </c>
      <c r="I318" s="251">
        <f>IF('Cumulative Budget Request '!$L320='Member E'!$L$1,'Cumulative Budget Request '!I320,0)</f>
        <v>0</v>
      </c>
      <c r="J318" s="172">
        <f>SUM(E318:I318)</f>
        <v>0</v>
      </c>
      <c r="K318" s="3"/>
      <c r="L318" s="24"/>
      <c r="M318" s="3"/>
      <c r="N318" s="3"/>
      <c r="O318" s="3"/>
      <c r="P318" s="3"/>
    </row>
    <row r="319" spans="1:33">
      <c r="A319" s="842"/>
      <c r="B319" s="851">
        <f>IF('Cumulative Budget Request '!L321='Member E'!$L$1,'Cumulative Budget Request '!B321,0)</f>
        <v>0</v>
      </c>
      <c r="C319" s="825"/>
      <c r="D319" s="842"/>
      <c r="E319" s="251">
        <f>IF('Cumulative Budget Request '!$L321='Member E'!$L$1,'Cumulative Budget Request '!E321,0)</f>
        <v>0</v>
      </c>
      <c r="F319" s="251">
        <f>IF('Cumulative Budget Request '!$L321='Member E'!$L$1,'Cumulative Budget Request '!F321,0)</f>
        <v>0</v>
      </c>
      <c r="G319" s="251">
        <f>IF('Cumulative Budget Request '!$L321='Member E'!$L$1,'Cumulative Budget Request '!G321,0)</f>
        <v>0</v>
      </c>
      <c r="H319" s="251">
        <f>IF('Cumulative Budget Request '!$L321='Member E'!$L$1,'Cumulative Budget Request '!H321,0)</f>
        <v>0</v>
      </c>
      <c r="I319" s="251">
        <f>IF('Cumulative Budget Request '!$L321='Member E'!$L$1,'Cumulative Budget Request '!I321,0)</f>
        <v>0</v>
      </c>
      <c r="J319" s="172">
        <f>SUM(E319:I319)</f>
        <v>0</v>
      </c>
      <c r="K319" s="3"/>
      <c r="L319" s="24"/>
      <c r="M319" s="3"/>
      <c r="N319" s="3"/>
      <c r="O319" s="3"/>
      <c r="P319" s="3"/>
    </row>
    <row r="320" spans="1:33" ht="15">
      <c r="A320" s="842"/>
      <c r="B320" s="851">
        <f>IF('Cumulative Budget Request '!L322='Member E'!$L$1,'Cumulative Budget Request '!B322,0)</f>
        <v>0</v>
      </c>
      <c r="C320" s="825"/>
      <c r="D320" s="842"/>
      <c r="E320" s="251">
        <f>IF('Cumulative Budget Request '!$L322='Member E'!$L$1,'Cumulative Budget Request '!E322,0)</f>
        <v>0</v>
      </c>
      <c r="F320" s="251">
        <f>IF('Cumulative Budget Request '!$L322='Member E'!$L$1,'Cumulative Budget Request '!F322,0)</f>
        <v>0</v>
      </c>
      <c r="G320" s="251">
        <f>IF('Cumulative Budget Request '!$L322='Member E'!$L$1,'Cumulative Budget Request '!G322,0)</f>
        <v>0</v>
      </c>
      <c r="H320" s="251">
        <f>IF('Cumulative Budget Request '!$L322='Member E'!$L$1,'Cumulative Budget Request '!H322,0)</f>
        <v>0</v>
      </c>
      <c r="I320" s="251">
        <f>IF('Cumulative Budget Request '!$L322='Member E'!$L$1,'Cumulative Budget Request '!I322,0)</f>
        <v>0</v>
      </c>
      <c r="J320" s="172">
        <f>SUM(E320:I320)</f>
        <v>0</v>
      </c>
      <c r="K320" s="3"/>
      <c r="L320" s="24"/>
      <c r="M320" s="3"/>
      <c r="N320" s="3"/>
      <c r="O320" s="3"/>
      <c r="P320" s="3"/>
      <c r="AA320" s="111"/>
      <c r="AB320" s="111"/>
      <c r="AC320" s="111"/>
      <c r="AD320" s="111"/>
      <c r="AE320" s="111"/>
      <c r="AF320" s="111"/>
      <c r="AG320" s="111"/>
    </row>
    <row r="321" spans="1:34">
      <c r="A321" s="873"/>
      <c r="B321" s="851">
        <f>IF('Cumulative Budget Request '!L323='Member E'!$L$1,'Cumulative Budget Request '!B323,0)</f>
        <v>0</v>
      </c>
      <c r="C321" s="825"/>
      <c r="D321" s="842"/>
      <c r="E321" s="251">
        <f>IF('Cumulative Budget Request '!$L323='Member E'!$L$1,'Cumulative Budget Request '!E323,0)</f>
        <v>0</v>
      </c>
      <c r="F321" s="251">
        <f>IF('Cumulative Budget Request '!$L323='Member E'!$L$1,'Cumulative Budget Request '!F323,0)</f>
        <v>0</v>
      </c>
      <c r="G321" s="251">
        <f>IF('Cumulative Budget Request '!$L323='Member E'!$L$1,'Cumulative Budget Request '!G323,0)</f>
        <v>0</v>
      </c>
      <c r="H321" s="251">
        <f>IF('Cumulative Budget Request '!$L323='Member E'!$L$1,'Cumulative Budget Request '!H323,0)</f>
        <v>0</v>
      </c>
      <c r="I321" s="251">
        <f>IF('Cumulative Budget Request '!$L323='Member E'!$L$1,'Cumulative Budget Request '!I323,0)</f>
        <v>0</v>
      </c>
      <c r="J321" s="172">
        <f>SUM(E321:I321)</f>
        <v>0</v>
      </c>
      <c r="K321" s="3"/>
      <c r="L321" s="24"/>
      <c r="M321" s="3"/>
      <c r="N321" s="3"/>
      <c r="O321" s="3"/>
      <c r="P321" s="3"/>
    </row>
    <row r="322" spans="1:34">
      <c r="A322" s="873"/>
      <c r="B322" s="851">
        <f>IF('Cumulative Budget Request '!L324='Member E'!$L$1,'Cumulative Budget Request '!B324,0)</f>
        <v>0</v>
      </c>
      <c r="C322" s="825"/>
      <c r="D322" s="842"/>
      <c r="E322" s="251">
        <f>IF('Cumulative Budget Request '!$L324='Member E'!$L$1,'Cumulative Budget Request '!E324,0)</f>
        <v>0</v>
      </c>
      <c r="F322" s="251">
        <f>IF('Cumulative Budget Request '!$L324='Member E'!$L$1,'Cumulative Budget Request '!F324,0)</f>
        <v>0</v>
      </c>
      <c r="G322" s="251">
        <f>IF('Cumulative Budget Request '!$L324='Member E'!$L$1,'Cumulative Budget Request '!G324,0)</f>
        <v>0</v>
      </c>
      <c r="H322" s="251">
        <f>IF('Cumulative Budget Request '!$L324='Member E'!$L$1,'Cumulative Budget Request '!H324,0)</f>
        <v>0</v>
      </c>
      <c r="I322" s="251">
        <f>IF('Cumulative Budget Request '!$L324='Member E'!$L$1,'Cumulative Budget Request '!I324,0)</f>
        <v>0</v>
      </c>
      <c r="J322" s="172">
        <f t="shared" ref="J322" si="85">SUM(E322:I322)</f>
        <v>0</v>
      </c>
      <c r="K322" s="3"/>
      <c r="L322" s="24"/>
      <c r="M322" s="3"/>
      <c r="N322" s="3"/>
      <c r="O322" s="3"/>
      <c r="P322" s="3"/>
    </row>
    <row r="323" spans="1:34" ht="15">
      <c r="A323" s="876"/>
      <c r="B323" s="871" t="s">
        <v>378</v>
      </c>
      <c r="C323" s="871"/>
      <c r="D323" s="871"/>
      <c r="E323" s="173">
        <f>SUM(E306:E322)</f>
        <v>0</v>
      </c>
      <c r="F323" s="173">
        <f t="shared" ref="F323:I323" si="86">SUM(F306:F322)</f>
        <v>0</v>
      </c>
      <c r="G323" s="173">
        <f t="shared" si="86"/>
        <v>0</v>
      </c>
      <c r="H323" s="173">
        <f t="shared" si="86"/>
        <v>0</v>
      </c>
      <c r="I323" s="173">
        <f t="shared" si="86"/>
        <v>0</v>
      </c>
      <c r="J323" s="174">
        <f>SUM(J306:J322)</f>
        <v>0</v>
      </c>
      <c r="K323" s="30"/>
      <c r="L323" s="3"/>
      <c r="M323" s="88"/>
      <c r="N323" s="88"/>
      <c r="O323" s="88"/>
      <c r="P323" s="88"/>
      <c r="Q323" s="88"/>
      <c r="R323" s="88"/>
      <c r="S323" s="88"/>
      <c r="AH323" s="111"/>
    </row>
    <row r="324" spans="1:34">
      <c r="A324" s="863"/>
      <c r="B324" s="864"/>
      <c r="C324" s="864"/>
      <c r="D324" s="864"/>
      <c r="E324" s="29"/>
      <c r="F324" s="29"/>
      <c r="G324" s="30"/>
      <c r="H324" s="30"/>
      <c r="I324" s="30"/>
      <c r="J324" s="99"/>
      <c r="M324" s="89"/>
    </row>
    <row r="325" spans="1:34" ht="13.8" customHeight="1">
      <c r="A325" s="865" t="s">
        <v>77</v>
      </c>
      <c r="B325" s="842"/>
      <c r="C325" s="877"/>
      <c r="D325" s="842"/>
      <c r="F325"/>
      <c r="J325" s="33"/>
      <c r="M325" s="1"/>
      <c r="N325" s="1"/>
      <c r="O325" s="331"/>
      <c r="P325" s="331"/>
    </row>
    <row r="326" spans="1:34">
      <c r="A326" s="851"/>
      <c r="B326" s="878">
        <f>IF('Cumulative Budget Request '!L328='Member E'!$L$1,'Cumulative Budget Request '!B328,0)</f>
        <v>0</v>
      </c>
      <c r="C326" s="825" t="str">
        <f>'Cumulative Budget Request '!C328</f>
        <v xml:space="preserve"> </v>
      </c>
      <c r="D326" s="842"/>
      <c r="E326" s="251">
        <f>IF('Cumulative Budget Request '!$L328='Member E'!$L$1,'Cumulative Budget Request '!E328,0)</f>
        <v>0</v>
      </c>
      <c r="F326" s="251">
        <f>IF('Cumulative Budget Request '!$L328='Member E'!$L$1,'Cumulative Budget Request '!F328,0)</f>
        <v>0</v>
      </c>
      <c r="G326" s="251">
        <f>IF('Cumulative Budget Request '!$L328='Member E'!$L$1,'Cumulative Budget Request '!G328,0)</f>
        <v>0</v>
      </c>
      <c r="H326" s="251">
        <f>IF('Cumulative Budget Request '!$L328='Member E'!$L$1,'Cumulative Budget Request '!H328,0)</f>
        <v>0</v>
      </c>
      <c r="I326" s="251">
        <f>IF('Cumulative Budget Request '!$L328='Member E'!$L$1,'Cumulative Budget Request '!I328,0)</f>
        <v>0</v>
      </c>
      <c r="J326" s="172">
        <f>SUM(E326:I326)</f>
        <v>0</v>
      </c>
      <c r="M326" s="1"/>
      <c r="N326" s="1"/>
      <c r="O326" s="331"/>
      <c r="P326" s="331"/>
    </row>
    <row r="327" spans="1:34">
      <c r="A327" s="851"/>
      <c r="B327" s="878">
        <f>IF('Cumulative Budget Request '!L329='Member E'!$L$1,'Cumulative Budget Request '!B329,0)</f>
        <v>0</v>
      </c>
      <c r="C327" s="825" t="str">
        <f>'Cumulative Budget Request '!C329</f>
        <v xml:space="preserve"> </v>
      </c>
      <c r="D327" s="842"/>
      <c r="E327" s="251"/>
      <c r="F327" s="251"/>
      <c r="G327" s="251"/>
      <c r="H327" s="251"/>
      <c r="I327" s="251"/>
      <c r="J327" s="172"/>
      <c r="M327" s="89"/>
    </row>
    <row r="328" spans="1:34">
      <c r="A328" s="851"/>
      <c r="B328" s="874"/>
      <c r="C328" s="851">
        <f>IF('Cumulative Budget Request '!$L330='Member E'!$L$1,'Cumulative Budget Request '!C330,0)</f>
        <v>0</v>
      </c>
      <c r="D328" s="842"/>
      <c r="E328" s="251">
        <f>IF('Cumulative Budget Request '!$L330='Member E'!$L$1,'Cumulative Budget Request '!E330,0)</f>
        <v>0</v>
      </c>
      <c r="F328" s="251">
        <f>IF('Cumulative Budget Request '!$L330='Member E'!$L$1,'Cumulative Budget Request '!F330,0)</f>
        <v>0</v>
      </c>
      <c r="G328" s="251">
        <f>IF('Cumulative Budget Request '!$L330='Member E'!$L$1,'Cumulative Budget Request '!G330,0)</f>
        <v>0</v>
      </c>
      <c r="H328" s="251">
        <f>IF('Cumulative Budget Request '!$L330='Member E'!$L$1,'Cumulative Budget Request '!H330,0)</f>
        <v>0</v>
      </c>
      <c r="I328" s="251">
        <f>IF('Cumulative Budget Request '!$L330='Member E'!$L$1,'Cumulative Budget Request '!I330,0)</f>
        <v>0</v>
      </c>
      <c r="J328" s="172">
        <f>SUM(E328:I328)</f>
        <v>0</v>
      </c>
      <c r="M328" s="89"/>
    </row>
    <row r="329" spans="1:34">
      <c r="A329" s="851"/>
      <c r="B329" s="874"/>
      <c r="C329" s="851">
        <f>IF('Cumulative Budget Request '!$L331='Member E'!$L$1,'Cumulative Budget Request '!C331,0)</f>
        <v>0</v>
      </c>
      <c r="D329" s="842"/>
      <c r="E329" s="251">
        <f>IF('Cumulative Budget Request '!$L331='Member E'!$L$1,'Cumulative Budget Request '!E331,0)</f>
        <v>0</v>
      </c>
      <c r="F329" s="251">
        <f>IF('Cumulative Budget Request '!$L331='Member E'!$L$1,'Cumulative Budget Request '!F331,0)</f>
        <v>0</v>
      </c>
      <c r="G329" s="251">
        <f>IF('Cumulative Budget Request '!$L331='Member E'!$L$1,'Cumulative Budget Request '!G331,0)</f>
        <v>0</v>
      </c>
      <c r="H329" s="251">
        <f>IF('Cumulative Budget Request '!$L331='Member E'!$L$1,'Cumulative Budget Request '!H331,0)</f>
        <v>0</v>
      </c>
      <c r="I329" s="251">
        <f>IF('Cumulative Budget Request '!$L331='Member E'!$L$1,'Cumulative Budget Request '!I331,0)</f>
        <v>0</v>
      </c>
      <c r="J329" s="172">
        <f t="shared" ref="J329:J339" si="87">SUM(E329:I329)</f>
        <v>0</v>
      </c>
      <c r="M329" s="89"/>
    </row>
    <row r="330" spans="1:34">
      <c r="A330" s="851"/>
      <c r="B330" s="874"/>
      <c r="C330" s="851">
        <f>IF('Cumulative Budget Request '!$L332='Member E'!$L$1,'Cumulative Budget Request '!C332,0)</f>
        <v>0</v>
      </c>
      <c r="D330" s="842"/>
      <c r="E330" s="251">
        <f>IF('Cumulative Budget Request '!$L332='Member E'!$L$1,'Cumulative Budget Request '!E332,0)</f>
        <v>0</v>
      </c>
      <c r="F330" s="251">
        <f>IF('Cumulative Budget Request '!$L332='Member E'!$L$1,'Cumulative Budget Request '!F332,0)</f>
        <v>0</v>
      </c>
      <c r="G330" s="251">
        <f>IF('Cumulative Budget Request '!$L332='Member E'!$L$1,'Cumulative Budget Request '!G332,0)</f>
        <v>0</v>
      </c>
      <c r="H330" s="251">
        <f>IF('Cumulative Budget Request '!$L332='Member E'!$L$1,'Cumulative Budget Request '!H332,0)</f>
        <v>0</v>
      </c>
      <c r="I330" s="251">
        <f>IF('Cumulative Budget Request '!$L332='Member E'!$L$1,'Cumulative Budget Request '!I332,0)</f>
        <v>0</v>
      </c>
      <c r="J330" s="172">
        <f t="shared" si="87"/>
        <v>0</v>
      </c>
      <c r="M330" s="89"/>
    </row>
    <row r="331" spans="1:34">
      <c r="A331" s="851"/>
      <c r="B331" s="878">
        <f>IF('Cumulative Budget Request '!L333='Member E'!$L$1,'Cumulative Budget Request '!B333,0)</f>
        <v>0</v>
      </c>
      <c r="C331" s="825" t="str">
        <f>'Cumulative Budget Request '!C333</f>
        <v xml:space="preserve"> </v>
      </c>
      <c r="D331" s="842"/>
      <c r="E331" s="251"/>
      <c r="F331" s="251"/>
      <c r="G331" s="251"/>
      <c r="H331" s="251"/>
      <c r="I331" s="251"/>
      <c r="J331" s="172"/>
    </row>
    <row r="332" spans="1:34">
      <c r="A332" s="851"/>
      <c r="B332" s="874"/>
      <c r="C332" s="851">
        <f>IF('Cumulative Budget Request '!$L334='Member E'!$L$1,'Cumulative Budget Request '!C334,0)</f>
        <v>0</v>
      </c>
      <c r="D332" s="842"/>
      <c r="E332" s="251">
        <f>IF('Cumulative Budget Request '!$L334='Member E'!$L$1,'Cumulative Budget Request '!E334,0)</f>
        <v>0</v>
      </c>
      <c r="F332" s="251">
        <f>IF('Cumulative Budget Request '!$L334='Member E'!$L$1,'Cumulative Budget Request '!F334,0)</f>
        <v>0</v>
      </c>
      <c r="G332" s="251">
        <f>IF('Cumulative Budget Request '!$L334='Member E'!$L$1,'Cumulative Budget Request '!G334,0)</f>
        <v>0</v>
      </c>
      <c r="H332" s="251">
        <f>IF('Cumulative Budget Request '!$L334='Member E'!$L$1,'Cumulative Budget Request '!H334,0)</f>
        <v>0</v>
      </c>
      <c r="I332" s="251">
        <f>IF('Cumulative Budget Request '!$L334='Member E'!$L$1,'Cumulative Budget Request '!I334,0)</f>
        <v>0</v>
      </c>
      <c r="J332" s="172">
        <f t="shared" si="87"/>
        <v>0</v>
      </c>
      <c r="M332" s="3"/>
    </row>
    <row r="333" spans="1:34">
      <c r="A333" s="851"/>
      <c r="B333" s="874"/>
      <c r="C333" s="851">
        <f>IF('Cumulative Budget Request '!$L335='Member E'!$L$1,'Cumulative Budget Request '!C335,0)</f>
        <v>0</v>
      </c>
      <c r="D333" s="842"/>
      <c r="E333" s="251">
        <f>IF('Cumulative Budget Request '!$L335='Member E'!$L$1,'Cumulative Budget Request '!E335,0)</f>
        <v>0</v>
      </c>
      <c r="F333" s="251">
        <f>IF('Cumulative Budget Request '!$L335='Member E'!$L$1,'Cumulative Budget Request '!F335,0)</f>
        <v>0</v>
      </c>
      <c r="G333" s="251">
        <f>IF('Cumulative Budget Request '!$L335='Member E'!$L$1,'Cumulative Budget Request '!G335,0)</f>
        <v>0</v>
      </c>
      <c r="H333" s="251">
        <f>IF('Cumulative Budget Request '!$L335='Member E'!$L$1,'Cumulative Budget Request '!H335,0)</f>
        <v>0</v>
      </c>
      <c r="I333" s="251">
        <f>IF('Cumulative Budget Request '!$L335='Member E'!$L$1,'Cumulative Budget Request '!I335,0)</f>
        <v>0</v>
      </c>
      <c r="J333" s="172">
        <f t="shared" si="87"/>
        <v>0</v>
      </c>
      <c r="M333" s="3"/>
    </row>
    <row r="334" spans="1:34">
      <c r="A334" s="851"/>
      <c r="B334" s="878">
        <f>IF('Cumulative Budget Request '!L336='Member E'!$L$1,'Cumulative Budget Request '!B336,0)</f>
        <v>0</v>
      </c>
      <c r="C334" s="825"/>
      <c r="D334" s="842"/>
      <c r="E334" s="251">
        <f>IF('Cumulative Budget Request '!$L336='Member E'!$L$1,'Cumulative Budget Request '!E336,0)</f>
        <v>0</v>
      </c>
      <c r="F334" s="251">
        <f>IF('Cumulative Budget Request '!$L336='Member E'!$L$1,'Cumulative Budget Request '!F336,0)</f>
        <v>0</v>
      </c>
      <c r="G334" s="251">
        <f>IF('Cumulative Budget Request '!$L336='Member E'!$L$1,'Cumulative Budget Request '!G336,0)</f>
        <v>0</v>
      </c>
      <c r="H334" s="251">
        <f>IF('Cumulative Budget Request '!$L336='Member E'!$L$1,'Cumulative Budget Request '!H336,0)</f>
        <v>0</v>
      </c>
      <c r="I334" s="251">
        <f>IF('Cumulative Budget Request '!$L336='Member E'!$L$1,'Cumulative Budget Request '!I336,0)</f>
        <v>0</v>
      </c>
      <c r="J334" s="172">
        <f t="shared" si="87"/>
        <v>0</v>
      </c>
      <c r="K334" s="3"/>
      <c r="L334" s="3"/>
    </row>
    <row r="335" spans="1:34">
      <c r="A335" s="851"/>
      <c r="B335" s="878">
        <f>IF('Cumulative Budget Request '!L337='Member E'!$L$1,'Cumulative Budget Request '!B337,0)</f>
        <v>0</v>
      </c>
      <c r="C335" s="825"/>
      <c r="D335" s="842"/>
      <c r="E335" s="251">
        <f>IF('Cumulative Budget Request '!$L337='Member E'!$L$1,'Cumulative Budget Request '!E337,0)</f>
        <v>0</v>
      </c>
      <c r="F335" s="251">
        <f>IF('Cumulative Budget Request '!$L337='Member E'!$L$1,'Cumulative Budget Request '!F337,0)</f>
        <v>0</v>
      </c>
      <c r="G335" s="251">
        <f>IF('Cumulative Budget Request '!$L337='Member E'!$L$1,'Cumulative Budget Request '!G337,0)</f>
        <v>0</v>
      </c>
      <c r="H335" s="251">
        <f>IF('Cumulative Budget Request '!$L337='Member E'!$L$1,'Cumulative Budget Request '!H337,0)</f>
        <v>0</v>
      </c>
      <c r="I335" s="251">
        <f>IF('Cumulative Budget Request '!$L337='Member E'!$L$1,'Cumulative Budget Request '!I337,0)</f>
        <v>0</v>
      </c>
      <c r="J335" s="172">
        <f t="shared" si="87"/>
        <v>0</v>
      </c>
      <c r="K335" s="3"/>
      <c r="L335" s="3"/>
    </row>
    <row r="336" spans="1:34">
      <c r="A336" s="851"/>
      <c r="B336" s="878">
        <f>IF('Cumulative Budget Request '!L338='Member E'!$L$1,'Cumulative Budget Request '!B338,0)</f>
        <v>0</v>
      </c>
      <c r="C336" s="825"/>
      <c r="D336" s="842"/>
      <c r="E336" s="251">
        <f>IF('Cumulative Budget Request '!$L338='Member E'!$L$1,'Cumulative Budget Request '!E338,0)</f>
        <v>0</v>
      </c>
      <c r="F336" s="251">
        <f>IF('Cumulative Budget Request '!$L338='Member E'!$L$1,'Cumulative Budget Request '!F338,0)</f>
        <v>0</v>
      </c>
      <c r="G336" s="251">
        <f>IF('Cumulative Budget Request '!$L338='Member E'!$L$1,'Cumulative Budget Request '!G338,0)</f>
        <v>0</v>
      </c>
      <c r="H336" s="251">
        <f>IF('Cumulative Budget Request '!$L338='Member E'!$L$1,'Cumulative Budget Request '!H338,0)</f>
        <v>0</v>
      </c>
      <c r="I336" s="251">
        <f>IF('Cumulative Budget Request '!$L338='Member E'!$L$1,'Cumulative Budget Request '!I338,0)</f>
        <v>0</v>
      </c>
      <c r="J336" s="172">
        <f t="shared" si="87"/>
        <v>0</v>
      </c>
      <c r="K336" s="3"/>
      <c r="L336" s="3"/>
    </row>
    <row r="337" spans="1:45">
      <c r="A337" s="851"/>
      <c r="B337" s="878">
        <f>IF('Cumulative Budget Request '!L339='Member E'!$L$1,'Cumulative Budget Request '!B339,0)</f>
        <v>0</v>
      </c>
      <c r="C337" s="825"/>
      <c r="D337" s="842"/>
      <c r="E337" s="251">
        <f>IF('Cumulative Budget Request '!$L339='Member E'!$L$1,'Cumulative Budget Request '!E339,0)</f>
        <v>0</v>
      </c>
      <c r="F337" s="251">
        <f>IF('Cumulative Budget Request '!$L339='Member E'!$L$1,'Cumulative Budget Request '!F339,0)</f>
        <v>0</v>
      </c>
      <c r="G337" s="251">
        <f>IF('Cumulative Budget Request '!$L339='Member E'!$L$1,'Cumulative Budget Request '!G339,0)</f>
        <v>0</v>
      </c>
      <c r="H337" s="251">
        <f>IF('Cumulative Budget Request '!$L339='Member E'!$L$1,'Cumulative Budget Request '!H339,0)</f>
        <v>0</v>
      </c>
      <c r="I337" s="251">
        <f>IF('Cumulative Budget Request '!$L339='Member E'!$L$1,'Cumulative Budget Request '!I339,0)</f>
        <v>0</v>
      </c>
      <c r="J337" s="172">
        <f t="shared" si="87"/>
        <v>0</v>
      </c>
      <c r="K337" s="3"/>
      <c r="L337" s="3"/>
    </row>
    <row r="338" spans="1:45">
      <c r="A338" s="851"/>
      <c r="B338" s="878">
        <f>IF('Cumulative Budget Request '!L340='Member E'!$L$1,'Cumulative Budget Request '!B340,0)</f>
        <v>0</v>
      </c>
      <c r="C338" s="825"/>
      <c r="D338" s="842"/>
      <c r="E338" s="251">
        <f>IF('Cumulative Budget Request '!$L340='Member E'!$L$1,'Cumulative Budget Request '!E340,0)</f>
        <v>0</v>
      </c>
      <c r="F338" s="251">
        <f>IF('Cumulative Budget Request '!$L340='Member E'!$L$1,'Cumulative Budget Request '!F340,0)</f>
        <v>0</v>
      </c>
      <c r="G338" s="251">
        <f>IF('Cumulative Budget Request '!$L340='Member E'!$L$1,'Cumulative Budget Request '!G340,0)</f>
        <v>0</v>
      </c>
      <c r="H338" s="251">
        <f>IF('Cumulative Budget Request '!$L340='Member E'!$L$1,'Cumulative Budget Request '!H340,0)</f>
        <v>0</v>
      </c>
      <c r="I338" s="251">
        <f>IF('Cumulative Budget Request '!$L340='Member E'!$L$1,'Cumulative Budget Request '!I340,0)</f>
        <v>0</v>
      </c>
      <c r="J338" s="172">
        <f t="shared" si="87"/>
        <v>0</v>
      </c>
      <c r="K338" s="3"/>
      <c r="L338" s="3"/>
    </row>
    <row r="339" spans="1:45">
      <c r="A339" s="851"/>
      <c r="B339" s="878">
        <f>IF('Cumulative Budget Request '!L341='Member E'!$L$1,'Cumulative Budget Request '!B341,0)</f>
        <v>0</v>
      </c>
      <c r="C339" s="825"/>
      <c r="D339" s="842"/>
      <c r="E339" s="251">
        <f>IF('Cumulative Budget Request '!$L341='Member E'!$L$1,'Cumulative Budget Request '!E341,0)</f>
        <v>0</v>
      </c>
      <c r="F339" s="251">
        <f>IF('Cumulative Budget Request '!$L341='Member E'!$L$1,'Cumulative Budget Request '!F341,0)</f>
        <v>0</v>
      </c>
      <c r="G339" s="251">
        <f>IF('Cumulative Budget Request '!$L341='Member E'!$L$1,'Cumulative Budget Request '!G341,0)</f>
        <v>0</v>
      </c>
      <c r="H339" s="251">
        <f>IF('Cumulative Budget Request '!$L341='Member E'!$L$1,'Cumulative Budget Request '!H341,0)</f>
        <v>0</v>
      </c>
      <c r="I339" s="251">
        <f>IF('Cumulative Budget Request '!$L341='Member E'!$L$1,'Cumulative Budget Request '!I341,0)</f>
        <v>0</v>
      </c>
      <c r="J339" s="172">
        <f t="shared" si="87"/>
        <v>0</v>
      </c>
      <c r="K339" s="3"/>
      <c r="L339" s="3"/>
    </row>
    <row r="340" spans="1:45" ht="12.75" customHeight="1">
      <c r="A340" s="842"/>
      <c r="B340" s="792"/>
      <c r="C340" s="842"/>
      <c r="D340" s="879" t="s">
        <v>173</v>
      </c>
      <c r="E340" s="135">
        <f>IF('Cumulative Budget Request '!$L342='Member E'!$L$1,'Cumulative Budget Request '!E342,0)</f>
        <v>0</v>
      </c>
      <c r="F340" s="135">
        <f>IF('Cumulative Budget Request '!$L342='Member E'!$L$1,'Cumulative Budget Request '!F342,0)</f>
        <v>0</v>
      </c>
      <c r="G340" s="135">
        <f>IF('Cumulative Budget Request '!$L342='Member E'!$L$1,'Cumulative Budget Request '!G342,0)</f>
        <v>0</v>
      </c>
      <c r="H340" s="135">
        <f>IF('Cumulative Budget Request '!$L342='Member E'!$L$1,'Cumulative Budget Request '!H342,0)</f>
        <v>0</v>
      </c>
      <c r="I340" s="135">
        <f>IF('Cumulative Budget Request '!$L342='Member E'!$L$1,'Cumulative Budget Request '!I342,0)</f>
        <v>0</v>
      </c>
      <c r="J340" s="125"/>
      <c r="K340" s="17"/>
      <c r="L340" s="17"/>
    </row>
    <row r="341" spans="1:45">
      <c r="A341" s="105"/>
      <c r="B341" s="614" t="s">
        <v>71</v>
      </c>
      <c r="C341" s="614"/>
      <c r="D341" s="614"/>
      <c r="E341" s="173">
        <f>SUM(E326:E339)</f>
        <v>0</v>
      </c>
      <c r="F341" s="173">
        <f t="shared" ref="F341:I341" si="88">SUM(F326:F339)</f>
        <v>0</v>
      </c>
      <c r="G341" s="173">
        <f t="shared" si="88"/>
        <v>0</v>
      </c>
      <c r="H341" s="173">
        <f t="shared" si="88"/>
        <v>0</v>
      </c>
      <c r="I341" s="173">
        <f t="shared" si="88"/>
        <v>0</v>
      </c>
      <c r="J341" s="174">
        <f>SUM(J326:J339)</f>
        <v>0</v>
      </c>
      <c r="K341" s="17"/>
      <c r="L341" s="17"/>
    </row>
    <row r="342" spans="1:45">
      <c r="A342" s="6"/>
      <c r="B342" s="10"/>
      <c r="E342" s="17"/>
      <c r="F342" s="17"/>
      <c r="G342" s="17"/>
      <c r="H342" s="17"/>
      <c r="I342" s="17"/>
      <c r="J342" s="26"/>
      <c r="K342" s="17"/>
      <c r="L342" s="17"/>
    </row>
    <row r="343" spans="1:45">
      <c r="A343" s="31" t="s">
        <v>310</v>
      </c>
      <c r="G343" s="17"/>
      <c r="H343" s="17"/>
      <c r="I343" s="17"/>
      <c r="J343" s="26"/>
      <c r="K343" s="17"/>
      <c r="L343" s="17"/>
      <c r="M343" s="618" t="s">
        <v>163</v>
      </c>
      <c r="N343" s="618"/>
      <c r="O343" s="618"/>
      <c r="P343" s="618"/>
      <c r="Q343" s="618"/>
      <c r="R343" s="618"/>
      <c r="S343" s="618"/>
    </row>
    <row r="344" spans="1:45">
      <c r="A344" s="92" t="s">
        <v>61</v>
      </c>
      <c r="B344" s="92" t="s">
        <v>62</v>
      </c>
      <c r="C344" s="92" t="s">
        <v>81</v>
      </c>
      <c r="D344" s="570"/>
      <c r="E344" s="571"/>
      <c r="G344" s="17"/>
      <c r="H344" s="17"/>
      <c r="I344" s="17"/>
      <c r="J344" s="26"/>
      <c r="K344" s="17"/>
      <c r="L344" s="17"/>
      <c r="M344" s="618"/>
      <c r="N344" s="618"/>
      <c r="O344" s="618"/>
      <c r="P344" s="618"/>
      <c r="Q344" s="618"/>
      <c r="R344" s="618"/>
      <c r="S344" s="618"/>
    </row>
    <row r="345" spans="1:45">
      <c r="A345" s="792">
        <f>A121</f>
        <v>0</v>
      </c>
      <c r="B345" s="793">
        <f>B121</f>
        <v>0</v>
      </c>
      <c r="C345" s="793">
        <f>C121</f>
        <v>0</v>
      </c>
      <c r="E345" s="251">
        <f>IF('Cumulative Budget Request '!$L347='Member E'!$L$1,'Cumulative Budget Request '!E347,0)</f>
        <v>0</v>
      </c>
      <c r="F345" s="251">
        <f>IF('Cumulative Budget Request '!$L347='Member E'!$L$1,'Cumulative Budget Request '!F347,0)</f>
        <v>0</v>
      </c>
      <c r="G345" s="251">
        <f>IF('Cumulative Budget Request '!$L347='Member E'!$L$1,'Cumulative Budget Request '!G347,0)</f>
        <v>0</v>
      </c>
      <c r="H345" s="251">
        <f>IF('Cumulative Budget Request '!$L347='Member E'!$L$1,'Cumulative Budget Request '!H347,0)</f>
        <v>0</v>
      </c>
      <c r="I345" s="251">
        <f>IF('Cumulative Budget Request '!$L347='Member E'!$L$1,'Cumulative Budget Request '!I347,0)</f>
        <v>0</v>
      </c>
      <c r="J345" s="172">
        <f>SUM(E345:I345)</f>
        <v>0</v>
      </c>
      <c r="K345" s="17"/>
      <c r="L345" s="17"/>
      <c r="M345" s="123" t="s">
        <v>176</v>
      </c>
      <c r="N345" s="239"/>
      <c r="O345" s="239"/>
      <c r="P345" s="239"/>
      <c r="Q345" s="239"/>
      <c r="R345" s="239"/>
      <c r="S345" s="128"/>
    </row>
    <row r="346" spans="1:45" ht="12.75" customHeight="1">
      <c r="A346" s="792">
        <f>A128</f>
        <v>0</v>
      </c>
      <c r="B346" s="793">
        <f>B129</f>
        <v>0</v>
      </c>
      <c r="C346" s="793">
        <f>C129</f>
        <v>0</v>
      </c>
      <c r="E346" s="251">
        <f>IF('Cumulative Budget Request '!$L348='Member E'!$L$1,'Cumulative Budget Request '!E348,0)</f>
        <v>0</v>
      </c>
      <c r="F346" s="251">
        <f>IF('Cumulative Budget Request '!$L348='Member E'!$L$1,'Cumulative Budget Request '!F348,0)</f>
        <v>0</v>
      </c>
      <c r="G346" s="251">
        <f>IF('Cumulative Budget Request '!$L348='Member E'!$L$1,'Cumulative Budget Request '!G348,0)</f>
        <v>0</v>
      </c>
      <c r="H346" s="251">
        <f>IF('Cumulative Budget Request '!$L348='Member E'!$L$1,'Cumulative Budget Request '!H348,0)</f>
        <v>0</v>
      </c>
      <c r="I346" s="251">
        <f>IF('Cumulative Budget Request '!$L348='Member E'!$L$1,'Cumulative Budget Request '!I348,0)</f>
        <v>0</v>
      </c>
      <c r="J346" s="172">
        <f>SUM(E346:I346)</f>
        <v>0</v>
      </c>
      <c r="K346" s="3"/>
      <c r="L346" s="3"/>
    </row>
    <row r="347" spans="1:45">
      <c r="A347" s="792">
        <f>A135</f>
        <v>0</v>
      </c>
      <c r="B347" s="793">
        <f>B136</f>
        <v>0</v>
      </c>
      <c r="C347" s="793">
        <f>C136</f>
        <v>0</v>
      </c>
      <c r="E347" s="251">
        <f>IF('Cumulative Budget Request '!$L349='Member E'!$L$1,'Cumulative Budget Request '!E349,0)</f>
        <v>0</v>
      </c>
      <c r="F347" s="251">
        <f>IF('Cumulative Budget Request '!$L349='Member E'!$L$1,'Cumulative Budget Request '!F349,0)</f>
        <v>0</v>
      </c>
      <c r="G347" s="251">
        <f>IF('Cumulative Budget Request '!$L349='Member E'!$L$1,'Cumulative Budget Request '!G349,0)</f>
        <v>0</v>
      </c>
      <c r="H347" s="251">
        <f>IF('Cumulative Budget Request '!$L349='Member E'!$L$1,'Cumulative Budget Request '!H349,0)</f>
        <v>0</v>
      </c>
      <c r="I347" s="251">
        <f>IF('Cumulative Budget Request '!$L349='Member E'!$L$1,'Cumulative Budget Request '!I349,0)</f>
        <v>0</v>
      </c>
      <c r="J347" s="172">
        <f>SUM(E347:I347)</f>
        <v>0</v>
      </c>
      <c r="K347" s="3"/>
      <c r="L347" s="3"/>
    </row>
    <row r="348" spans="1:45">
      <c r="A348" s="792">
        <f>A142</f>
        <v>0</v>
      </c>
      <c r="B348" s="793">
        <f>B143</f>
        <v>0</v>
      </c>
      <c r="C348" s="793">
        <f>C143</f>
        <v>0</v>
      </c>
      <c r="E348" s="251">
        <f>IF('Cumulative Budget Request '!$L350='Member E'!$L$1,'Cumulative Budget Request '!E350,0)</f>
        <v>0</v>
      </c>
      <c r="F348" s="251">
        <f>IF('Cumulative Budget Request '!$L350='Member E'!$L$1,'Cumulative Budget Request '!F350,0)</f>
        <v>0</v>
      </c>
      <c r="G348" s="251">
        <f>IF('Cumulative Budget Request '!$L350='Member E'!$L$1,'Cumulative Budget Request '!G350,0)</f>
        <v>0</v>
      </c>
      <c r="H348" s="251">
        <f>IF('Cumulative Budget Request '!$L350='Member E'!$L$1,'Cumulative Budget Request '!H350,0)</f>
        <v>0</v>
      </c>
      <c r="I348" s="251">
        <f>IF('Cumulative Budget Request '!$L350='Member E'!$L$1,'Cumulative Budget Request '!I350,0)</f>
        <v>0</v>
      </c>
      <c r="J348" s="172">
        <f>SUM(E348:I348)</f>
        <v>0</v>
      </c>
      <c r="K348" s="3"/>
      <c r="L348" s="3"/>
      <c r="M348" s="3"/>
      <c r="N348" s="3"/>
      <c r="O348" s="3"/>
      <c r="P348" s="3"/>
    </row>
    <row r="349" spans="1:45">
      <c r="A349" s="792">
        <f>A149</f>
        <v>0</v>
      </c>
      <c r="B349" s="792">
        <f>B150</f>
        <v>0</v>
      </c>
      <c r="C349" s="793">
        <f>C150</f>
        <v>0</v>
      </c>
      <c r="E349" s="251">
        <f>IF('Cumulative Budget Request '!$L351='Member E'!$L$1,'Cumulative Budget Request '!E351,0)</f>
        <v>0</v>
      </c>
      <c r="F349" s="251">
        <f>IF('Cumulative Budget Request '!$L351='Member E'!$L$1,'Cumulative Budget Request '!F351,0)</f>
        <v>0</v>
      </c>
      <c r="G349" s="251">
        <f>IF('Cumulative Budget Request '!$L351='Member E'!$L$1,'Cumulative Budget Request '!G351,0)</f>
        <v>0</v>
      </c>
      <c r="H349" s="251">
        <f>IF('Cumulative Budget Request '!$L351='Member E'!$L$1,'Cumulative Budget Request '!H351,0)</f>
        <v>0</v>
      </c>
      <c r="I349" s="251">
        <f>IF('Cumulative Budget Request '!$L351='Member E'!$L$1,'Cumulative Budget Request '!I351,0)</f>
        <v>0</v>
      </c>
      <c r="J349" s="172">
        <f>SUM(E349:I349)</f>
        <v>0</v>
      </c>
      <c r="K349" s="3"/>
      <c r="L349" s="3"/>
      <c r="M349" s="3"/>
      <c r="N349" s="3"/>
      <c r="O349" s="3"/>
      <c r="P349" s="3"/>
    </row>
    <row r="350" spans="1:45" s="139" customFormat="1" ht="13.8" customHeight="1">
      <c r="A350" s="112"/>
      <c r="B350" s="616" t="s">
        <v>311</v>
      </c>
      <c r="C350" s="616"/>
      <c r="D350" s="616"/>
      <c r="E350" s="173">
        <f t="shared" ref="E350:J350" si="89">SUM(E345:E349)</f>
        <v>0</v>
      </c>
      <c r="F350" s="173">
        <f t="shared" si="89"/>
        <v>0</v>
      </c>
      <c r="G350" s="173">
        <f t="shared" si="89"/>
        <v>0</v>
      </c>
      <c r="H350" s="173">
        <f t="shared" si="89"/>
        <v>0</v>
      </c>
      <c r="I350" s="173">
        <f t="shared" si="89"/>
        <v>0</v>
      </c>
      <c r="J350" s="174">
        <f t="shared" si="89"/>
        <v>0</v>
      </c>
      <c r="K350" s="138"/>
      <c r="L350" s="138"/>
      <c r="W350"/>
      <c r="X350"/>
      <c r="Y350"/>
      <c r="Z350"/>
      <c r="AA350"/>
      <c r="AB350"/>
      <c r="AC350"/>
      <c r="AD350"/>
      <c r="AE350"/>
      <c r="AF350"/>
      <c r="AG350"/>
      <c r="AH350"/>
      <c r="AI350"/>
      <c r="AJ350"/>
      <c r="AK350"/>
      <c r="AL350"/>
      <c r="AM350"/>
      <c r="AN350"/>
      <c r="AO350"/>
      <c r="AP350"/>
      <c r="AQ350"/>
      <c r="AR350"/>
      <c r="AS350"/>
    </row>
    <row r="351" spans="1:45">
      <c r="A351" s="10"/>
      <c r="B351" s="10"/>
      <c r="C351" s="10"/>
      <c r="D351" s="10"/>
      <c r="E351" s="10"/>
      <c r="F351" s="10"/>
      <c r="G351" s="10"/>
      <c r="H351" s="10"/>
      <c r="I351" s="10"/>
      <c r="J351" s="26"/>
      <c r="K351" s="17"/>
      <c r="L351" s="17"/>
      <c r="W351" s="139"/>
      <c r="X351" s="139"/>
      <c r="Y351" s="139"/>
      <c r="Z351" s="139"/>
      <c r="AP351" s="139"/>
      <c r="AQ351" s="139"/>
      <c r="AR351" s="139"/>
      <c r="AS351" s="139"/>
    </row>
    <row r="352" spans="1:45" ht="19.95" customHeight="1">
      <c r="A352" s="615" t="s">
        <v>11</v>
      </c>
      <c r="B352" s="615"/>
      <c r="C352" s="550"/>
      <c r="D352" s="549"/>
      <c r="E352" s="551">
        <f ca="1">(SUM(E186:E280)+E383)-(SUMIF($A186:$D280,"*Total Trip",E186:E280)+SUMIF($B186:$D280,"*Total Domestic Travel",E186:E280)+SUMIF($B186:$D280,"*Total Foreign Travel",E186:E280)+SUMIF($B186:$D280,"*Total Supplies",E186:E280)+SUMIF($B186:$D280,"Total Publications",E186:E280)+SUMIF($B186:$D280,"*Total Other Costs",E186:E280)+SUMIF($B186:$D280,"*Total Modular Budget Calculation",E186:E280)+SUMIF($D186:$D280,"*# Trips/Yr",E186:E280)+SUMIF($D186:$D280,"*# Persons/Yr",E186:E280)+SUMIF($D186:$D280,"*# Days Per Diem/Yr",E186:E280)+SUMIF($D186:$D280,"*# Days Lodging/Yr",E186:E280)+SUMIF($D186:$D280,"*TOTAL NUMBER PARTICIPANTS PER YEAR",E186:E280))</f>
        <v>0</v>
      </c>
      <c r="F352" s="551">
        <f ca="1">(SUM(F186:F280)+F383)-(SUMIF($A186:$D280,"*Total Trip",F186:F280)+SUMIF($B186:$D280,"*Total Domestic Travel",F186:F280)+SUMIF($B186:$D280,"*Total Foreign Travel",F186:F280)+SUMIF($B186:$D280,"*Total Supplies",F186:F280)+SUMIF($B186:$D280,"Total Publications",F186:F280)+SUMIF($B186:$D280,"*Total Other Costs",F186:F280)+SUMIF($B186:$D280,"*Total Modular Budget Calculation",F186:F280)+SUMIF($D186:$D280,"*# Trips/Yr",F186:F280)+SUMIF($D186:$D280,"*# Persons/Yr",F186:F280)+SUMIF($D186:$D280,"*# Days Per Diem/Yr",F186:F280)+SUMIF($D186:$D280,"*# Days Lodging/Yr",F186:F280)+SUMIF($D186:$D280,"*TOTAL NUMBER PARTICIPANTS PER YEAR",F186:F280))</f>
        <v>0</v>
      </c>
      <c r="G352" s="551">
        <f ca="1">(SUM(G186:G280)+G383)-(SUMIF($A186:$D280,"*Total Trip",G186:G280)+SUMIF($B186:$D280,"*Total Domestic Travel",G186:G280)+SUMIF($B186:$D280,"*Total Foreign Travel",G186:G280)+SUMIF($B186:$D280,"*Total Supplies",G186:G280)+SUMIF($B186:$D280,"Total Publications",G186:G280)+SUMIF($B186:$D280,"*Total Other Costs",G186:G280)+SUMIF($B186:$D280,"*Total Modular Budget Calculation",G186:G280)+SUMIF($D186:$D280,"*# Trips/Yr",G186:G280)+SUMIF($D186:$D280,"*# Persons/Yr",G186:G280)+SUMIF($D186:$D280,"*# Days Per Diem/Yr",G186:G280)+SUMIF($D186:$D280,"*# Days Lodging/Yr",G186:G280)+SUMIF($D186:$D280,"*TOTAL NUMBER PARTICIPANTS PER YEAR",G186:G280))</f>
        <v>0</v>
      </c>
      <c r="H352" s="551">
        <f ca="1">(SUM(H186:H280)+H383)-(SUMIF($A186:$D280,"*Total Trip",H186:H280)+SUMIF($B186:$D280,"*Total Domestic Travel",H186:H280)+SUMIF($B186:$D280,"*Total Foreign Travel",H186:H280)+SUMIF($B186:$D280,"*Total Supplies",H186:H280)+SUMIF($B186:$D280,"Total Publications",H186:H280)+SUMIF($B186:$D280,"*Total Other Costs",H186:H280)+SUMIF($B186:$D280,"*Total Modular Budget Calculation",H186:H280)+SUMIF($D186:$D280,"*# Trips/Yr",H186:H280)+SUMIF($D186:$D280,"*# Persons/Yr",H186:H280)+SUMIF($D186:$D280,"*# Days Per Diem/Yr",H186:H280)+SUMIF($D186:$D280,"*# Days Lodging/Yr",H186:H280)+SUMIF($D186:$D280,"*TOTAL NUMBER PARTICIPANTS PER YEAR",H186:H280))</f>
        <v>0</v>
      </c>
      <c r="I352" s="551">
        <f ca="1">(SUM(I186:I280)+I383)-(SUMIF($A186:$D280,"*Total Trip",I186:I280)+SUMIF($B186:$D280,"*Total Domestic Travel",I186:I280)+SUMIF($B186:$D280,"*Total Foreign Travel",I186:I280)+SUMIF($B186:$D280,"*Total Supplies",I186:I280)+SUMIF($B186:$D280,"Total Publications",I186:I280)+SUMIF($B186:$D280,"*Total Other Costs",I186:I280)+SUMIF($B186:$D280,"*Total Modular Budget Calculation",I186:I280)+SUMIF($D186:$D280,"*# Trips/Yr",I186:I280)+SUMIF($D186:$D280,"*# Persons/Yr",I186:I280)+SUMIF($D186:$D280,"*# Days Per Diem/Yr",I186:I280)+SUMIF($D186:$D280,"*# Days Lodging/Yr",I186:I280)+SUMIF($D186:$D280,"*TOTAL NUMBER PARTICIPANTS PER YEAR",I186:I280))</f>
        <v>0</v>
      </c>
      <c r="J352" s="552">
        <f ca="1">SUM(E352:I352)</f>
        <v>0</v>
      </c>
      <c r="K352" s="21"/>
      <c r="L352" s="17"/>
      <c r="Q352" s="3"/>
      <c r="R352" s="3"/>
      <c r="W352" s="10"/>
      <c r="X352" s="10"/>
      <c r="Y352" s="10"/>
      <c r="Z352" s="10"/>
      <c r="AI352" s="139"/>
      <c r="AJ352" s="139"/>
      <c r="AK352" s="139"/>
      <c r="AL352" s="139"/>
      <c r="AM352" s="139"/>
      <c r="AN352" s="139"/>
      <c r="AO352" s="139"/>
      <c r="AP352" s="10"/>
      <c r="AQ352" s="10"/>
      <c r="AR352" s="10"/>
      <c r="AS352" s="10"/>
    </row>
    <row r="353" spans="1:48" ht="19.95" customHeight="1">
      <c r="A353" s="615" t="s">
        <v>12</v>
      </c>
      <c r="B353" s="615"/>
      <c r="C353" s="553"/>
      <c r="D353" s="554"/>
      <c r="E353" s="555">
        <f ca="1">SUM(E281:E352)-(SUMIF($B274:$D352,"*Total SubRecipient Costs",E274:E352)+SUMIF($B274:$D352,"*Total Other Costs IDC Exempt",E274:E352)+SUMIF($B274:$D352,"Total Tuition &amp; Fees",E274:E352)+SUMIF($B274:$D352,"*Total Participant Support Costs",E274:E352))-E340-E574</f>
        <v>0</v>
      </c>
      <c r="F353" s="555">
        <f t="shared" ref="F353:I353" ca="1" si="90">SUM(F281:F352)-(SUMIF($B274:$D352,"*Total SubRecipient Costs",F274:F352)+SUMIF($B274:$D352,"*Total Other Costs IDC Exempt",F274:F352)+SUMIF($B274:$D352,"Total Tuition &amp; Fees",F274:F352)+SUMIF($B274:$D352,"*Total Participant Support Costs",F274:F352))-F340-F574</f>
        <v>0</v>
      </c>
      <c r="G353" s="555">
        <f t="shared" ca="1" si="90"/>
        <v>0</v>
      </c>
      <c r="H353" s="555">
        <f t="shared" ca="1" si="90"/>
        <v>0</v>
      </c>
      <c r="I353" s="555">
        <f t="shared" ca="1" si="90"/>
        <v>0</v>
      </c>
      <c r="J353" s="552">
        <f ca="1">SUM(E353:I353)</f>
        <v>0</v>
      </c>
      <c r="K353" s="3"/>
      <c r="L353" s="3"/>
    </row>
    <row r="354" spans="1:48" s="146" customFormat="1" ht="13.8" customHeight="1" thickBot="1">
      <c r="A354" s="1" t="s">
        <v>5</v>
      </c>
      <c r="B354"/>
      <c r="C354" s="58" t="s">
        <v>160</v>
      </c>
      <c r="D354" s="58" t="s">
        <v>72</v>
      </c>
      <c r="E354"/>
      <c r="F354" s="4"/>
      <c r="G354" s="17"/>
      <c r="H354" s="17"/>
      <c r="I354" s="17"/>
      <c r="J354" s="26"/>
      <c r="K354" s="145"/>
      <c r="L354" s="145"/>
      <c r="W354"/>
      <c r="X354"/>
      <c r="Y354"/>
      <c r="Z354"/>
      <c r="AA354"/>
      <c r="AB354"/>
      <c r="AC354"/>
      <c r="AD354"/>
      <c r="AE354"/>
      <c r="AF354"/>
      <c r="AG354"/>
      <c r="AH354"/>
      <c r="AI354"/>
      <c r="AJ354"/>
      <c r="AK354"/>
      <c r="AL354"/>
      <c r="AM354"/>
      <c r="AN354"/>
      <c r="AO354"/>
      <c r="AP354"/>
      <c r="AQ354"/>
      <c r="AR354"/>
      <c r="AS354"/>
    </row>
    <row r="355" spans="1:48" ht="13.8" thickBot="1">
      <c r="A355" s="10"/>
      <c r="C355" s="420">
        <f>M355</f>
        <v>5.2630000000000003E-2</v>
      </c>
      <c r="D355" s="136" t="str">
        <f>O355</f>
        <v>TDC</v>
      </c>
      <c r="E355" s="207">
        <f ca="1">IF(O355="MTDC",ROUND(E352*M355,0),IF(O355="TDC",ROUND(E353*M355,0),"ERROR"))</f>
        <v>0</v>
      </c>
      <c r="F355" s="207">
        <f ca="1">IF(O355="MTDC",ROUND(F352*M355,0),IF(O355="TDC",ROUND(F353*M355,0),"ERROR"))</f>
        <v>0</v>
      </c>
      <c r="G355" s="207">
        <f ca="1">IF(O355="MTDC",ROUND(G352*M355,0),IF(O355="TDC",ROUND(G353*M355,0),"ERROR"))</f>
        <v>0</v>
      </c>
      <c r="H355" s="207">
        <f ca="1">IF(O355="MTDC",ROUND(H352*M355,0),IF(O355="TDC",ROUND(H353*M355,0),"ERROR"))</f>
        <v>0</v>
      </c>
      <c r="I355" s="207">
        <f ca="1">IF(O355="MTDC",ROUND(I352*M355,0),IF(O355="TDC",ROUND(I353*M355,0),"ERROR"))</f>
        <v>0</v>
      </c>
      <c r="J355" s="208">
        <f ca="1">SUM(E355:I355)</f>
        <v>0</v>
      </c>
      <c r="M355" s="435">
        <f>'Cumulative Budget Request '!M357</f>
        <v>5.2630000000000003E-2</v>
      </c>
      <c r="N355" s="15" t="s">
        <v>38</v>
      </c>
      <c r="O355" s="147" t="str">
        <f>'Cumulative Budget Request '!O357</f>
        <v>TDC</v>
      </c>
      <c r="P355" s="15"/>
    </row>
    <row r="356" spans="1:48" ht="19.95" customHeight="1">
      <c r="A356" s="550" t="s">
        <v>194</v>
      </c>
      <c r="B356" s="553"/>
      <c r="C356" s="553"/>
      <c r="D356" s="553"/>
      <c r="E356" s="555">
        <f ca="1">SUM(E353:E355)</f>
        <v>0</v>
      </c>
      <c r="F356" s="555">
        <f ca="1">SUM(F353:F355)</f>
        <v>0</v>
      </c>
      <c r="G356" s="555">
        <f ca="1">SUM(G353:G355)</f>
        <v>0</v>
      </c>
      <c r="H356" s="555">
        <f ca="1">SUM(H353:H355)</f>
        <v>0</v>
      </c>
      <c r="I356" s="555">
        <f ca="1">SUM(I353:I355)</f>
        <v>0</v>
      </c>
      <c r="J356" s="552">
        <f ca="1">SUM(E356:I356)</f>
        <v>0</v>
      </c>
    </row>
    <row r="357" spans="1:48">
      <c r="A357" s="137"/>
    </row>
    <row r="358" spans="1:48" ht="15" customHeight="1">
      <c r="A358" s="137"/>
      <c r="K358" s="235"/>
      <c r="L358" s="24"/>
      <c r="M358" s="235"/>
      <c r="N358" s="235"/>
      <c r="O358" s="235"/>
      <c r="P358" s="235"/>
      <c r="Q358" s="235"/>
      <c r="R358" s="235"/>
      <c r="S358" s="235"/>
      <c r="T358" s="235"/>
      <c r="U358" s="235"/>
      <c r="AI358" s="111"/>
      <c r="AJ358" s="111"/>
      <c r="AK358" s="111"/>
      <c r="AL358" s="111"/>
      <c r="AM358" s="111"/>
      <c r="AN358" s="111"/>
      <c r="AO358" s="111"/>
    </row>
    <row r="359" spans="1:48" ht="15">
      <c r="E359" s="21"/>
      <c r="F359" s="17"/>
      <c r="G359" s="21"/>
      <c r="H359" s="21"/>
      <c r="I359" s="21"/>
      <c r="J359" s="21"/>
      <c r="W359" s="58"/>
      <c r="Z359" s="111"/>
      <c r="AP359" s="111"/>
      <c r="AQ359" s="111"/>
      <c r="AR359" s="111"/>
      <c r="AS359" s="111"/>
      <c r="AT359" s="111"/>
      <c r="AU359" s="111"/>
      <c r="AV359" s="111"/>
    </row>
    <row r="360" spans="1:48" ht="16.2" thickBot="1">
      <c r="A360" s="591" t="s">
        <v>166</v>
      </c>
      <c r="B360" s="591"/>
      <c r="C360" s="591"/>
      <c r="D360" s="591"/>
      <c r="E360" s="591"/>
      <c r="F360" s="591"/>
      <c r="G360" s="591"/>
      <c r="H360" s="591"/>
      <c r="I360" s="591"/>
      <c r="J360" s="591"/>
    </row>
    <row r="361" spans="1:48">
      <c r="B361" s="586" t="s">
        <v>151</v>
      </c>
      <c r="C361" s="587"/>
      <c r="D361" s="587"/>
      <c r="E361" s="587"/>
      <c r="F361" s="587"/>
      <c r="G361" s="587"/>
      <c r="H361" s="587"/>
      <c r="I361" s="587"/>
      <c r="J361" s="588"/>
      <c r="M361" s="123" t="s">
        <v>153</v>
      </c>
      <c r="N361" s="124"/>
      <c r="O361" s="124"/>
      <c r="P361" s="124"/>
      <c r="Q361" s="124"/>
      <c r="R361" s="124"/>
      <c r="W361" s="236"/>
    </row>
    <row r="362" spans="1:48">
      <c r="B362" s="589" t="s">
        <v>130</v>
      </c>
      <c r="C362" s="590"/>
      <c r="D362" s="590"/>
      <c r="E362" s="233" t="s">
        <v>31</v>
      </c>
      <c r="F362" s="233" t="s">
        <v>32</v>
      </c>
      <c r="G362" s="246" t="s">
        <v>33</v>
      </c>
      <c r="H362" s="246" t="s">
        <v>34</v>
      </c>
      <c r="I362" s="246" t="s">
        <v>35</v>
      </c>
      <c r="J362" s="234" t="s">
        <v>1</v>
      </c>
      <c r="W362" s="236"/>
    </row>
    <row r="363" spans="1:48">
      <c r="B363" s="638">
        <f>IF('Cumulative Budget Request '!L556='Member E'!$L$1,'Cumulative Budget Request '!B556,0)</f>
        <v>0</v>
      </c>
      <c r="C363" s="639"/>
      <c r="D363" s="639"/>
      <c r="E363" s="270">
        <f>IF('Cumulative Budget Request '!L556='Member E'!$L$1,'Cumulative Budget Request '!E556,0)</f>
        <v>0</v>
      </c>
      <c r="F363" s="270">
        <f>IF('Cumulative Budget Request '!L556='Member E'!$L$1,'Cumulative Budget Request '!F556,0)</f>
        <v>0</v>
      </c>
      <c r="G363" s="270">
        <f>IF('Cumulative Budget Request '!L556='Member E'!$L$1,'Cumulative Budget Request '!G556,0)</f>
        <v>0</v>
      </c>
      <c r="H363" s="270">
        <f>IF('Cumulative Budget Request '!L556='Member E'!$L$1,'Cumulative Budget Request '!H556,0)</f>
        <v>0</v>
      </c>
      <c r="I363" s="270">
        <f>IF('Cumulative Budget Request '!L556='Member E'!$L$1,'Cumulative Budget Request '!I556,0)</f>
        <v>0</v>
      </c>
      <c r="J363" s="363">
        <f>SUM(E363:I363)</f>
        <v>0</v>
      </c>
      <c r="W363" s="236"/>
    </row>
    <row r="364" spans="1:48">
      <c r="B364" s="582">
        <f>IF('Cumulative Budget Request '!L557='Member E'!$L$1,'Cumulative Budget Request '!B557,0)</f>
        <v>0</v>
      </c>
      <c r="C364" s="583"/>
      <c r="D364" s="583"/>
      <c r="E364" s="270">
        <f>IF('Cumulative Budget Request '!L557='Member E'!$L$1,'Cumulative Budget Request '!E557,0)</f>
        <v>0</v>
      </c>
      <c r="F364" s="270">
        <f>IF('Cumulative Budget Request '!L557='Member E'!$L$1,'Cumulative Budget Request '!F557,0)</f>
        <v>0</v>
      </c>
      <c r="G364" s="270">
        <f>IF('Cumulative Budget Request '!L557='Member E'!$L$1,'Cumulative Budget Request '!G557,0)</f>
        <v>0</v>
      </c>
      <c r="H364" s="270">
        <f>IF('Cumulative Budget Request '!L557='Member E'!$L$1,'Cumulative Budget Request '!H557,0)</f>
        <v>0</v>
      </c>
      <c r="I364" s="270">
        <f>IF('Cumulative Budget Request '!L557='Member E'!$L$1,'Cumulative Budget Request '!I557,0)</f>
        <v>0</v>
      </c>
      <c r="J364" s="363">
        <f t="shared" ref="J364:J382" si="91">SUM(E364:I364)</f>
        <v>0</v>
      </c>
      <c r="W364" s="236"/>
    </row>
    <row r="365" spans="1:48">
      <c r="B365" s="582">
        <f>IF('Cumulative Budget Request '!L558='Member E'!$L$1,'Cumulative Budget Request '!B558,0)</f>
        <v>0</v>
      </c>
      <c r="C365" s="583"/>
      <c r="D365" s="583"/>
      <c r="E365" s="270">
        <f>IF('Cumulative Budget Request '!L558='Member E'!$L$1,'Cumulative Budget Request '!E558,0)</f>
        <v>0</v>
      </c>
      <c r="F365" s="270">
        <f>IF('Cumulative Budget Request '!L558='Member E'!$L$1,'Cumulative Budget Request '!F558,0)</f>
        <v>0</v>
      </c>
      <c r="G365" s="270">
        <f>IF('Cumulative Budget Request '!L558='Member E'!$L$1,'Cumulative Budget Request '!G558,0)</f>
        <v>0</v>
      </c>
      <c r="H365" s="270">
        <f>IF('Cumulative Budget Request '!L558='Member E'!$L$1,'Cumulative Budget Request '!H558,0)</f>
        <v>0</v>
      </c>
      <c r="I365" s="270">
        <f>IF('Cumulative Budget Request '!L558='Member E'!$L$1,'Cumulative Budget Request '!I558,0)</f>
        <v>0</v>
      </c>
      <c r="J365" s="363">
        <f t="shared" si="91"/>
        <v>0</v>
      </c>
      <c r="W365" s="236"/>
    </row>
    <row r="366" spans="1:48" hidden="1">
      <c r="B366" s="582">
        <f>IF('Cumulative Budget Request '!L559='Member E'!$L$1,'Cumulative Budget Request '!B559,0)</f>
        <v>0</v>
      </c>
      <c r="C366" s="583"/>
      <c r="D366" s="583"/>
      <c r="E366" s="270">
        <f>IF('Cumulative Budget Request '!L559='Member E'!$L$1,'Cumulative Budget Request '!E559,0)</f>
        <v>0</v>
      </c>
      <c r="F366" s="270">
        <f>IF('Cumulative Budget Request '!L559='Member E'!$L$1,'Cumulative Budget Request '!F559,0)</f>
        <v>0</v>
      </c>
      <c r="G366" s="270">
        <f>IF('Cumulative Budget Request '!L559='Member E'!$L$1,'Cumulative Budget Request '!G559,0)</f>
        <v>0</v>
      </c>
      <c r="H366" s="270">
        <f>IF('Cumulative Budget Request '!L559='Member E'!$L$1,'Cumulative Budget Request '!H559,0)</f>
        <v>0</v>
      </c>
      <c r="I366" s="270">
        <f>IF('Cumulative Budget Request '!L559='Member E'!$L$1,'Cumulative Budget Request '!I559,0)</f>
        <v>0</v>
      </c>
      <c r="J366" s="363">
        <f t="shared" si="91"/>
        <v>0</v>
      </c>
      <c r="W366" s="236"/>
    </row>
    <row r="367" spans="1:48" hidden="1">
      <c r="B367" s="582">
        <f>IF('Cumulative Budget Request '!L560='Member E'!$L$1,'Cumulative Budget Request '!B560,0)</f>
        <v>0</v>
      </c>
      <c r="C367" s="583"/>
      <c r="D367" s="583"/>
      <c r="E367" s="270">
        <f>IF('Cumulative Budget Request '!L560='Member E'!$L$1,'Cumulative Budget Request '!E560,0)</f>
        <v>0</v>
      </c>
      <c r="F367" s="270">
        <f>IF('Cumulative Budget Request '!L560='Member E'!$L$1,'Cumulative Budget Request '!F560,0)</f>
        <v>0</v>
      </c>
      <c r="G367" s="270">
        <f>IF('Cumulative Budget Request '!L560='Member E'!$L$1,'Cumulative Budget Request '!G560,0)</f>
        <v>0</v>
      </c>
      <c r="H367" s="270">
        <f>IF('Cumulative Budget Request '!L560='Member E'!$L$1,'Cumulative Budget Request '!H560,0)</f>
        <v>0</v>
      </c>
      <c r="I367" s="270">
        <f>IF('Cumulative Budget Request '!L560='Member E'!$L$1,'Cumulative Budget Request '!I560,0)</f>
        <v>0</v>
      </c>
      <c r="J367" s="363">
        <f t="shared" si="91"/>
        <v>0</v>
      </c>
      <c r="W367" s="236"/>
    </row>
    <row r="368" spans="1:48" hidden="1">
      <c r="B368" s="582">
        <f>IF('Cumulative Budget Request '!L561='Member E'!$L$1,'Cumulative Budget Request '!B561,0)</f>
        <v>0</v>
      </c>
      <c r="C368" s="583"/>
      <c r="D368" s="583"/>
      <c r="E368" s="270">
        <f>IF('Cumulative Budget Request '!L561='Member E'!$L$1,'Cumulative Budget Request '!E561,0)</f>
        <v>0</v>
      </c>
      <c r="F368" s="270">
        <f>IF('Cumulative Budget Request '!L561='Member E'!$L$1,'Cumulative Budget Request '!F561,0)</f>
        <v>0</v>
      </c>
      <c r="G368" s="270">
        <f>IF('Cumulative Budget Request '!L561='Member E'!$L$1,'Cumulative Budget Request '!G561,0)</f>
        <v>0</v>
      </c>
      <c r="H368" s="270">
        <f>IF('Cumulative Budget Request '!L561='Member E'!$L$1,'Cumulative Budget Request '!H561,0)</f>
        <v>0</v>
      </c>
      <c r="I368" s="270">
        <f>IF('Cumulative Budget Request '!L561='Member E'!$L$1,'Cumulative Budget Request '!I561,0)</f>
        <v>0</v>
      </c>
      <c r="J368" s="363">
        <f t="shared" si="91"/>
        <v>0</v>
      </c>
      <c r="W368" s="236"/>
    </row>
    <row r="369" spans="2:35" hidden="1">
      <c r="B369" s="582">
        <f>IF('Cumulative Budget Request '!L562='Member E'!$L$1,'Cumulative Budget Request '!B562,0)</f>
        <v>0</v>
      </c>
      <c r="C369" s="583"/>
      <c r="D369" s="583"/>
      <c r="E369" s="270">
        <f>IF('Cumulative Budget Request '!L562='Member E'!$L$1,'Cumulative Budget Request '!E562,0)</f>
        <v>0</v>
      </c>
      <c r="F369" s="270">
        <f>IF('Cumulative Budget Request '!L562='Member E'!$L$1,'Cumulative Budget Request '!F562,0)</f>
        <v>0</v>
      </c>
      <c r="G369" s="270">
        <f>IF('Cumulative Budget Request '!L562='Member E'!$L$1,'Cumulative Budget Request '!G562,0)</f>
        <v>0</v>
      </c>
      <c r="H369" s="270">
        <f>IF('Cumulative Budget Request '!L562='Member E'!$L$1,'Cumulative Budget Request '!H562,0)</f>
        <v>0</v>
      </c>
      <c r="I369" s="270">
        <f>IF('Cumulative Budget Request '!L562='Member E'!$L$1,'Cumulative Budget Request '!I562,0)</f>
        <v>0</v>
      </c>
      <c r="J369" s="363">
        <f t="shared" si="91"/>
        <v>0</v>
      </c>
      <c r="W369" s="236"/>
    </row>
    <row r="370" spans="2:35" hidden="1">
      <c r="B370" s="582">
        <f>IF('Cumulative Budget Request '!L563='Member E'!$L$1,'Cumulative Budget Request '!B563,0)</f>
        <v>0</v>
      </c>
      <c r="C370" s="583"/>
      <c r="D370" s="583"/>
      <c r="E370" s="270">
        <f>IF('Cumulative Budget Request '!L563='Member E'!$L$1,'Cumulative Budget Request '!E563,0)</f>
        <v>0</v>
      </c>
      <c r="F370" s="270">
        <f>IF('Cumulative Budget Request '!L563='Member E'!$L$1,'Cumulative Budget Request '!F563,0)</f>
        <v>0</v>
      </c>
      <c r="G370" s="270">
        <f>IF('Cumulative Budget Request '!L563='Member E'!$L$1,'Cumulative Budget Request '!G563,0)</f>
        <v>0</v>
      </c>
      <c r="H370" s="270">
        <f>IF('Cumulative Budget Request '!L563='Member E'!$L$1,'Cumulative Budget Request '!H563,0)</f>
        <v>0</v>
      </c>
      <c r="I370" s="270">
        <f>IF('Cumulative Budget Request '!L563='Member E'!$L$1,'Cumulative Budget Request '!I563,0)</f>
        <v>0</v>
      </c>
      <c r="J370" s="363">
        <f t="shared" si="91"/>
        <v>0</v>
      </c>
      <c r="W370" s="236"/>
    </row>
    <row r="371" spans="2:35" hidden="1">
      <c r="B371" s="582">
        <f>IF('Cumulative Budget Request '!L564='Member E'!$L$1,'Cumulative Budget Request '!B564,0)</f>
        <v>0</v>
      </c>
      <c r="C371" s="583"/>
      <c r="D371" s="583"/>
      <c r="E371" s="270">
        <f>IF('Cumulative Budget Request '!L564='Member E'!$L$1,'Cumulative Budget Request '!E564,0)</f>
        <v>0</v>
      </c>
      <c r="F371" s="270">
        <f>IF('Cumulative Budget Request '!L564='Member E'!$L$1,'Cumulative Budget Request '!F564,0)</f>
        <v>0</v>
      </c>
      <c r="G371" s="270">
        <f>IF('Cumulative Budget Request '!L564='Member E'!$L$1,'Cumulative Budget Request '!G564,0)</f>
        <v>0</v>
      </c>
      <c r="H371" s="270">
        <f>IF('Cumulative Budget Request '!L564='Member E'!$L$1,'Cumulative Budget Request '!H564,0)</f>
        <v>0</v>
      </c>
      <c r="I371" s="270">
        <f>IF('Cumulative Budget Request '!L564='Member E'!$L$1,'Cumulative Budget Request '!I564,0)</f>
        <v>0</v>
      </c>
      <c r="J371" s="363">
        <f t="shared" si="91"/>
        <v>0</v>
      </c>
      <c r="W371" s="236"/>
    </row>
    <row r="372" spans="2:35" hidden="1">
      <c r="B372" s="582">
        <f>IF('Cumulative Budget Request '!L565='Member E'!$L$1,'Cumulative Budget Request '!B565,0)</f>
        <v>0</v>
      </c>
      <c r="C372" s="583"/>
      <c r="D372" s="583"/>
      <c r="E372" s="270">
        <f>IF('Cumulative Budget Request '!L565='Member E'!$L$1,'Cumulative Budget Request '!E565,0)</f>
        <v>0</v>
      </c>
      <c r="F372" s="270">
        <f>IF('Cumulative Budget Request '!L565='Member E'!$L$1,'Cumulative Budget Request '!F565,0)</f>
        <v>0</v>
      </c>
      <c r="G372" s="270">
        <f>IF('Cumulative Budget Request '!L565='Member E'!$L$1,'Cumulative Budget Request '!G565,0)</f>
        <v>0</v>
      </c>
      <c r="H372" s="270">
        <f>IF('Cumulative Budget Request '!L565='Member E'!$L$1,'Cumulative Budget Request '!H565,0)</f>
        <v>0</v>
      </c>
      <c r="I372" s="270">
        <f>IF('Cumulative Budget Request '!L565='Member E'!$L$1,'Cumulative Budget Request '!I565,0)</f>
        <v>0</v>
      </c>
      <c r="J372" s="363">
        <f t="shared" si="91"/>
        <v>0</v>
      </c>
      <c r="W372" s="236"/>
    </row>
    <row r="373" spans="2:35" hidden="1">
      <c r="B373" s="582">
        <f>IF('Cumulative Budget Request '!L566='Member E'!$L$1,'Cumulative Budget Request '!B566,0)</f>
        <v>0</v>
      </c>
      <c r="C373" s="583"/>
      <c r="D373" s="583"/>
      <c r="E373" s="270">
        <f>IF('Cumulative Budget Request '!L566='Member E'!$L$1,'Cumulative Budget Request '!E566,0)</f>
        <v>0</v>
      </c>
      <c r="F373" s="270">
        <f>IF('Cumulative Budget Request '!L566='Member E'!$L$1,'Cumulative Budget Request '!F566,0)</f>
        <v>0</v>
      </c>
      <c r="G373" s="270">
        <f>IF('Cumulative Budget Request '!L566='Member E'!$L$1,'Cumulative Budget Request '!G566,0)</f>
        <v>0</v>
      </c>
      <c r="H373" s="270">
        <f>IF('Cumulative Budget Request '!L566='Member E'!$L$1,'Cumulative Budget Request '!H566,0)</f>
        <v>0</v>
      </c>
      <c r="I373" s="270">
        <f>IF('Cumulative Budget Request '!L566='Member E'!$L$1,'Cumulative Budget Request '!I566,0)</f>
        <v>0</v>
      </c>
      <c r="J373" s="363">
        <f t="shared" si="91"/>
        <v>0</v>
      </c>
      <c r="W373" s="236"/>
    </row>
    <row r="374" spans="2:35" hidden="1">
      <c r="B374" s="582">
        <f>IF('Cumulative Budget Request '!L567='Member E'!$L$1,'Cumulative Budget Request '!B567,0)</f>
        <v>0</v>
      </c>
      <c r="C374" s="583"/>
      <c r="D374" s="583"/>
      <c r="E374" s="270">
        <f>IF('Cumulative Budget Request '!L567='Member E'!$L$1,'Cumulative Budget Request '!E567,0)</f>
        <v>0</v>
      </c>
      <c r="F374" s="270">
        <f>IF('Cumulative Budget Request '!L567='Member E'!$L$1,'Cumulative Budget Request '!F567,0)</f>
        <v>0</v>
      </c>
      <c r="G374" s="270">
        <f>IF('Cumulative Budget Request '!L567='Member E'!$L$1,'Cumulative Budget Request '!G567,0)</f>
        <v>0</v>
      </c>
      <c r="H374" s="270">
        <f>IF('Cumulative Budget Request '!L567='Member E'!$L$1,'Cumulative Budget Request '!H567,0)</f>
        <v>0</v>
      </c>
      <c r="I374" s="270">
        <f>IF('Cumulative Budget Request '!L567='Member E'!$L$1,'Cumulative Budget Request '!I567,0)</f>
        <v>0</v>
      </c>
      <c r="J374" s="363">
        <f t="shared" si="91"/>
        <v>0</v>
      </c>
      <c r="W374" s="236"/>
    </row>
    <row r="375" spans="2:35" hidden="1">
      <c r="B375" s="582">
        <f>IF('Cumulative Budget Request '!L568='Member E'!$L$1,'Cumulative Budget Request '!B568,0)</f>
        <v>0</v>
      </c>
      <c r="C375" s="583"/>
      <c r="D375" s="583"/>
      <c r="E375" s="270">
        <f>IF('Cumulative Budget Request '!L568='Member E'!$L$1,'Cumulative Budget Request '!E568,0)</f>
        <v>0</v>
      </c>
      <c r="F375" s="270">
        <f>IF('Cumulative Budget Request '!L568='Member E'!$L$1,'Cumulative Budget Request '!F568,0)</f>
        <v>0</v>
      </c>
      <c r="G375" s="270">
        <f>IF('Cumulative Budget Request '!L568='Member E'!$L$1,'Cumulative Budget Request '!G568,0)</f>
        <v>0</v>
      </c>
      <c r="H375" s="270">
        <f>IF('Cumulative Budget Request '!L568='Member E'!$L$1,'Cumulative Budget Request '!H568,0)</f>
        <v>0</v>
      </c>
      <c r="I375" s="270">
        <f>IF('Cumulative Budget Request '!L568='Member E'!$L$1,'Cumulative Budget Request '!I568,0)</f>
        <v>0</v>
      </c>
      <c r="J375" s="363">
        <f t="shared" si="91"/>
        <v>0</v>
      </c>
      <c r="W375" s="236"/>
    </row>
    <row r="376" spans="2:35" hidden="1">
      <c r="B376" s="582">
        <f>IF('Cumulative Budget Request '!L569='Member E'!$L$1,'Cumulative Budget Request '!B569,0)</f>
        <v>0</v>
      </c>
      <c r="C376" s="583"/>
      <c r="D376" s="583"/>
      <c r="E376" s="270">
        <f>IF('Cumulative Budget Request '!L569='Member E'!$L$1,'Cumulative Budget Request '!E569,0)</f>
        <v>0</v>
      </c>
      <c r="F376" s="270">
        <f>IF('Cumulative Budget Request '!L569='Member E'!$L$1,'Cumulative Budget Request '!F569,0)</f>
        <v>0</v>
      </c>
      <c r="G376" s="270">
        <f>IF('Cumulative Budget Request '!L569='Member E'!$L$1,'Cumulative Budget Request '!G569,0)</f>
        <v>0</v>
      </c>
      <c r="H376" s="270">
        <f>IF('Cumulative Budget Request '!L569='Member E'!$L$1,'Cumulative Budget Request '!H569,0)</f>
        <v>0</v>
      </c>
      <c r="I376" s="270">
        <f>IF('Cumulative Budget Request '!L569='Member E'!$L$1,'Cumulative Budget Request '!I569,0)</f>
        <v>0</v>
      </c>
      <c r="J376" s="363">
        <f t="shared" si="91"/>
        <v>0</v>
      </c>
      <c r="W376" s="236"/>
    </row>
    <row r="377" spans="2:35" hidden="1">
      <c r="B377" s="582">
        <f>IF('Cumulative Budget Request '!L570='Member E'!$L$1,'Cumulative Budget Request '!B570,0)</f>
        <v>0</v>
      </c>
      <c r="C377" s="583"/>
      <c r="D377" s="583"/>
      <c r="E377" s="270">
        <f>IF('Cumulative Budget Request '!L570='Member E'!$L$1,'Cumulative Budget Request '!E570,0)</f>
        <v>0</v>
      </c>
      <c r="F377" s="270">
        <f>IF('Cumulative Budget Request '!L570='Member E'!$L$1,'Cumulative Budget Request '!F570,0)</f>
        <v>0</v>
      </c>
      <c r="G377" s="270">
        <f>IF('Cumulative Budget Request '!L570='Member E'!$L$1,'Cumulative Budget Request '!G570,0)</f>
        <v>0</v>
      </c>
      <c r="H377" s="270">
        <f>IF('Cumulative Budget Request '!L570='Member E'!$L$1,'Cumulative Budget Request '!H570,0)</f>
        <v>0</v>
      </c>
      <c r="I377" s="270">
        <f>IF('Cumulative Budget Request '!L570='Member E'!$L$1,'Cumulative Budget Request '!I570,0)</f>
        <v>0</v>
      </c>
      <c r="J377" s="363">
        <f t="shared" si="91"/>
        <v>0</v>
      </c>
      <c r="W377" s="236"/>
    </row>
    <row r="378" spans="2:35" hidden="1">
      <c r="B378" s="582">
        <f>IF('Cumulative Budget Request '!L571='Member E'!$L$1,'Cumulative Budget Request '!B571,0)</f>
        <v>0</v>
      </c>
      <c r="C378" s="583"/>
      <c r="D378" s="583"/>
      <c r="E378" s="270">
        <f>IF('Cumulative Budget Request '!L571='Member E'!$L$1,'Cumulative Budget Request '!E571,0)</f>
        <v>0</v>
      </c>
      <c r="F378" s="270">
        <f>IF('Cumulative Budget Request '!L571='Member E'!$L$1,'Cumulative Budget Request '!F571,0)</f>
        <v>0</v>
      </c>
      <c r="G378" s="270">
        <f>IF('Cumulative Budget Request '!L571='Member E'!$L$1,'Cumulative Budget Request '!G571,0)</f>
        <v>0</v>
      </c>
      <c r="H378" s="270">
        <f>IF('Cumulative Budget Request '!L571='Member E'!$L$1,'Cumulative Budget Request '!H571,0)</f>
        <v>0</v>
      </c>
      <c r="I378" s="270">
        <f>IF('Cumulative Budget Request '!L571='Member E'!$L$1,'Cumulative Budget Request '!I571,0)</f>
        <v>0</v>
      </c>
      <c r="J378" s="363">
        <f t="shared" si="91"/>
        <v>0</v>
      </c>
      <c r="W378" s="236"/>
    </row>
    <row r="379" spans="2:35" ht="16.8" hidden="1">
      <c r="B379" s="582">
        <f>IF('Cumulative Budget Request '!L572='Member E'!$L$1,'Cumulative Budget Request '!B572,0)</f>
        <v>0</v>
      </c>
      <c r="C379" s="583"/>
      <c r="D379" s="583"/>
      <c r="E379" s="270">
        <f>IF('Cumulative Budget Request '!L572='Member E'!$L$1,'Cumulative Budget Request '!E572,0)</f>
        <v>0</v>
      </c>
      <c r="F379" s="270">
        <f>IF('Cumulative Budget Request '!L572='Member E'!$L$1,'Cumulative Budget Request '!F572,0)</f>
        <v>0</v>
      </c>
      <c r="G379" s="270">
        <f>IF('Cumulative Budget Request '!L572='Member E'!$L$1,'Cumulative Budget Request '!G572,0)</f>
        <v>0</v>
      </c>
      <c r="H379" s="270">
        <f>IF('Cumulative Budget Request '!L572='Member E'!$L$1,'Cumulative Budget Request '!H572,0)</f>
        <v>0</v>
      </c>
      <c r="I379" s="270">
        <f>IF('Cumulative Budget Request '!L572='Member E'!$L$1,'Cumulative Budget Request '!I572,0)</f>
        <v>0</v>
      </c>
      <c r="J379" s="363">
        <f t="shared" si="91"/>
        <v>0</v>
      </c>
      <c r="W379" s="237"/>
    </row>
    <row r="380" spans="2:35" hidden="1">
      <c r="B380" s="582">
        <f>IF('Cumulative Budget Request '!L573='Member E'!$L$1,'Cumulative Budget Request '!B573,0)</f>
        <v>0</v>
      </c>
      <c r="C380" s="583"/>
      <c r="D380" s="583"/>
      <c r="E380" s="270">
        <f>IF('Cumulative Budget Request '!L573='Member E'!$L$1,'Cumulative Budget Request '!E573,0)</f>
        <v>0</v>
      </c>
      <c r="F380" s="270">
        <f>IF('Cumulative Budget Request '!L573='Member E'!$L$1,'Cumulative Budget Request '!F573,0)</f>
        <v>0</v>
      </c>
      <c r="G380" s="270">
        <f>IF('Cumulative Budget Request '!L573='Member E'!$L$1,'Cumulative Budget Request '!G573,0)</f>
        <v>0</v>
      </c>
      <c r="H380" s="270">
        <f>IF('Cumulative Budget Request '!L573='Member E'!$L$1,'Cumulative Budget Request '!H573,0)</f>
        <v>0</v>
      </c>
      <c r="I380" s="270">
        <f>IF('Cumulative Budget Request '!L573='Member E'!$L$1,'Cumulative Budget Request '!I573,0)</f>
        <v>0</v>
      </c>
      <c r="J380" s="363">
        <f t="shared" si="91"/>
        <v>0</v>
      </c>
      <c r="V380" s="1"/>
      <c r="W380" s="236"/>
    </row>
    <row r="381" spans="2:35" hidden="1">
      <c r="B381" s="582">
        <f>IF('Cumulative Budget Request '!L574='Member E'!$L$1,'Cumulative Budget Request '!B574,0)</f>
        <v>0</v>
      </c>
      <c r="C381" s="583"/>
      <c r="D381" s="583"/>
      <c r="E381" s="270">
        <f>IF('Cumulative Budget Request '!L574='Member E'!$L$1,'Cumulative Budget Request '!E574,0)</f>
        <v>0</v>
      </c>
      <c r="F381" s="270">
        <f>IF('Cumulative Budget Request '!L574='Member E'!$L$1,'Cumulative Budget Request '!F574,0)</f>
        <v>0</v>
      </c>
      <c r="G381" s="270">
        <f>IF('Cumulative Budget Request '!L574='Member E'!$L$1,'Cumulative Budget Request '!G574,0)</f>
        <v>0</v>
      </c>
      <c r="H381" s="270">
        <f>IF('Cumulative Budget Request '!L574='Member E'!$L$1,'Cumulative Budget Request '!H574,0)</f>
        <v>0</v>
      </c>
      <c r="I381" s="270">
        <f>IF('Cumulative Budget Request '!L574='Member E'!$L$1,'Cumulative Budget Request '!I574,0)</f>
        <v>0</v>
      </c>
      <c r="J381" s="363">
        <f t="shared" si="91"/>
        <v>0</v>
      </c>
      <c r="K381" s="21"/>
      <c r="L381" s="17"/>
      <c r="M381" s="21"/>
      <c r="N381" s="21"/>
      <c r="O381" s="21"/>
      <c r="P381" s="21"/>
      <c r="AI381" s="1"/>
    </row>
    <row r="382" spans="2:35" hidden="1">
      <c r="B382" s="640">
        <f>IF('Cumulative Budget Request '!L575='Member E'!$L$1,'Cumulative Budget Request '!B575,0)</f>
        <v>0</v>
      </c>
      <c r="C382" s="641"/>
      <c r="D382" s="641"/>
      <c r="E382" s="270">
        <f>IF('Cumulative Budget Request '!L575='Member E'!$L$1,'Cumulative Budget Request '!E575,0)</f>
        <v>0</v>
      </c>
      <c r="F382" s="270">
        <f>IF('Cumulative Budget Request '!L575='Member E'!$L$1,'Cumulative Budget Request '!F575,0)</f>
        <v>0</v>
      </c>
      <c r="G382" s="270">
        <f>IF('Cumulative Budget Request '!L575='Member E'!$L$1,'Cumulative Budget Request '!G575,0)</f>
        <v>0</v>
      </c>
      <c r="H382" s="270">
        <f>IF('Cumulative Budget Request '!L575='Member E'!$L$1,'Cumulative Budget Request '!H575,0)</f>
        <v>0</v>
      </c>
      <c r="I382" s="270">
        <f>IF('Cumulative Budget Request '!L575='Member E'!$L$1,'Cumulative Budget Request '!I575,0)</f>
        <v>0</v>
      </c>
      <c r="J382" s="364">
        <f t="shared" si="91"/>
        <v>0</v>
      </c>
      <c r="K382" s="21"/>
      <c r="L382" s="17"/>
      <c r="M382" s="21"/>
      <c r="N382" s="21"/>
      <c r="O382" s="21"/>
      <c r="P382" s="21"/>
    </row>
    <row r="383" spans="2:35" ht="13.8" thickBot="1">
      <c r="B383" s="584" t="s">
        <v>1</v>
      </c>
      <c r="C383" s="585"/>
      <c r="D383" s="585"/>
      <c r="E383" s="366">
        <f>SUM(E363:E382)</f>
        <v>0</v>
      </c>
      <c r="F383" s="366">
        <f t="shared" ref="F383:J383" si="92">SUM(F363:F382)</f>
        <v>0</v>
      </c>
      <c r="G383" s="366">
        <f t="shared" si="92"/>
        <v>0</v>
      </c>
      <c r="H383" s="366">
        <f t="shared" si="92"/>
        <v>0</v>
      </c>
      <c r="I383" s="366">
        <f t="shared" si="92"/>
        <v>0</v>
      </c>
      <c r="J383" s="365">
        <f t="shared" si="92"/>
        <v>0</v>
      </c>
      <c r="K383" s="21"/>
      <c r="L383" s="17"/>
      <c r="M383" s="21"/>
      <c r="N383" s="21"/>
      <c r="O383" s="21"/>
      <c r="P383" s="21"/>
    </row>
    <row r="384" spans="2:35" ht="13.8" thickBot="1">
      <c r="F384"/>
      <c r="H384" s="21"/>
      <c r="I384" s="17"/>
      <c r="J384" s="21"/>
      <c r="K384" s="21"/>
      <c r="L384" s="17"/>
      <c r="M384" s="21"/>
      <c r="N384" s="21"/>
      <c r="O384" s="21"/>
      <c r="P384" s="21"/>
    </row>
    <row r="385" spans="2:16">
      <c r="B385" s="586" t="s">
        <v>152</v>
      </c>
      <c r="C385" s="587"/>
      <c r="D385" s="587"/>
      <c r="E385" s="587"/>
      <c r="F385" s="587"/>
      <c r="G385" s="587"/>
      <c r="H385" s="587"/>
      <c r="I385" s="587"/>
      <c r="J385" s="588"/>
      <c r="K385" s="21"/>
      <c r="L385" s="17"/>
      <c r="M385" s="21"/>
      <c r="N385" s="21"/>
      <c r="O385" s="21"/>
      <c r="P385" s="21"/>
    </row>
    <row r="386" spans="2:16">
      <c r="B386" s="589" t="s">
        <v>130</v>
      </c>
      <c r="C386" s="590"/>
      <c r="D386" s="590"/>
      <c r="E386" s="233" t="s">
        <v>31</v>
      </c>
      <c r="F386" s="233" t="s">
        <v>32</v>
      </c>
      <c r="G386" s="246" t="s">
        <v>33</v>
      </c>
      <c r="H386" s="246" t="s">
        <v>34</v>
      </c>
      <c r="I386" s="246" t="s">
        <v>35</v>
      </c>
      <c r="J386" s="234" t="s">
        <v>1</v>
      </c>
      <c r="K386" s="21"/>
      <c r="L386" s="17"/>
      <c r="M386" s="21"/>
      <c r="N386" s="21"/>
      <c r="O386" s="21"/>
      <c r="P386" s="21"/>
    </row>
    <row r="387" spans="2:16">
      <c r="B387" s="638">
        <f t="shared" ref="B387:B407" si="93">B363</f>
        <v>0</v>
      </c>
      <c r="C387" s="639"/>
      <c r="D387" s="639"/>
      <c r="E387" s="270">
        <f>IF('Cumulative Budget Request '!L580='Member E'!$L$1,'Cumulative Budget Request '!E580,0)</f>
        <v>0</v>
      </c>
      <c r="F387" s="270">
        <f>IF('Cumulative Budget Request '!L580='Member E'!$L$1,'Cumulative Budget Request '!F580,0)</f>
        <v>0</v>
      </c>
      <c r="G387" s="270">
        <f>IF('Cumulative Budget Request '!L580='Member E'!$L$1,'Cumulative Budget Request '!G580,0)</f>
        <v>0</v>
      </c>
      <c r="H387" s="270">
        <f>IF('Cumulative Budget Request '!L580='Member E'!$L$1,'Cumulative Budget Request '!H580,0)</f>
        <v>0</v>
      </c>
      <c r="I387" s="270">
        <f>IF('Cumulative Budget Request '!L580='Member E'!$L$1,'Cumulative Budget Request '!I580,0)</f>
        <v>0</v>
      </c>
      <c r="J387" s="363">
        <f t="shared" ref="J387:J406" si="94">SUM(E387:I387)</f>
        <v>0</v>
      </c>
      <c r="K387" s="21"/>
      <c r="L387" s="17"/>
      <c r="M387" s="21"/>
      <c r="N387" s="21"/>
      <c r="O387" s="21"/>
      <c r="P387" s="21"/>
    </row>
    <row r="388" spans="2:16">
      <c r="B388" s="582">
        <f t="shared" si="93"/>
        <v>0</v>
      </c>
      <c r="C388" s="583"/>
      <c r="D388" s="583"/>
      <c r="E388" s="270">
        <f>IF('Cumulative Budget Request '!L581='Member E'!$L$1,'Cumulative Budget Request '!E581,0)</f>
        <v>0</v>
      </c>
      <c r="F388" s="270">
        <f>IF('Cumulative Budget Request '!L581='Member E'!$L$1,'Cumulative Budget Request '!F581,0)</f>
        <v>0</v>
      </c>
      <c r="G388" s="270">
        <f>IF('Cumulative Budget Request '!L581='Member E'!$L$1,'Cumulative Budget Request '!G581,0)</f>
        <v>0</v>
      </c>
      <c r="H388" s="270">
        <f>IF('Cumulative Budget Request '!L581='Member E'!$L$1,'Cumulative Budget Request '!H581,0)</f>
        <v>0</v>
      </c>
      <c r="I388" s="270">
        <f>IF('Cumulative Budget Request '!L581='Member E'!$L$1,'Cumulative Budget Request '!I581,0)</f>
        <v>0</v>
      </c>
      <c r="J388" s="363">
        <f t="shared" si="94"/>
        <v>0</v>
      </c>
      <c r="K388" s="21"/>
      <c r="L388" s="17"/>
      <c r="M388" s="21"/>
      <c r="N388" s="21"/>
      <c r="O388" s="21"/>
      <c r="P388" s="21"/>
    </row>
    <row r="389" spans="2:16">
      <c r="B389" s="582">
        <f t="shared" si="93"/>
        <v>0</v>
      </c>
      <c r="C389" s="583"/>
      <c r="D389" s="583"/>
      <c r="E389" s="270">
        <f>IF('Cumulative Budget Request '!L582='Member E'!$L$1,'Cumulative Budget Request '!E582,0)</f>
        <v>0</v>
      </c>
      <c r="F389" s="270">
        <f>IF('Cumulative Budget Request '!L582='Member E'!$L$1,'Cumulative Budget Request '!F582,0)</f>
        <v>0</v>
      </c>
      <c r="G389" s="270">
        <f>IF('Cumulative Budget Request '!L582='Member E'!$L$1,'Cumulative Budget Request '!G582,0)</f>
        <v>0</v>
      </c>
      <c r="H389" s="270">
        <f>IF('Cumulative Budget Request '!L582='Member E'!$L$1,'Cumulative Budget Request '!H582,0)</f>
        <v>0</v>
      </c>
      <c r="I389" s="270">
        <f>IF('Cumulative Budget Request '!L582='Member E'!$L$1,'Cumulative Budget Request '!I582,0)</f>
        <v>0</v>
      </c>
      <c r="J389" s="363">
        <f t="shared" si="94"/>
        <v>0</v>
      </c>
      <c r="K389" s="21"/>
      <c r="L389" s="17"/>
      <c r="M389" s="21"/>
      <c r="N389" s="21"/>
      <c r="O389" s="21"/>
      <c r="P389" s="21"/>
    </row>
    <row r="390" spans="2:16" hidden="1">
      <c r="B390" s="582">
        <f t="shared" si="93"/>
        <v>0</v>
      </c>
      <c r="C390" s="583"/>
      <c r="D390" s="583"/>
      <c r="E390" s="270">
        <f>IF('Cumulative Budget Request '!L583='Member E'!$L$1,'Cumulative Budget Request '!E583,0)</f>
        <v>0</v>
      </c>
      <c r="F390" s="270">
        <f>IF('Cumulative Budget Request '!L583='Member E'!$L$1,'Cumulative Budget Request '!F583,0)</f>
        <v>0</v>
      </c>
      <c r="G390" s="270">
        <f>IF('Cumulative Budget Request '!L583='Member E'!$L$1,'Cumulative Budget Request '!G583,0)</f>
        <v>0</v>
      </c>
      <c r="H390" s="270">
        <f>IF('Cumulative Budget Request '!L583='Member E'!$L$1,'Cumulative Budget Request '!H583,0)</f>
        <v>0</v>
      </c>
      <c r="I390" s="270">
        <f>IF('Cumulative Budget Request '!L583='Member E'!$L$1,'Cumulative Budget Request '!I583,0)</f>
        <v>0</v>
      </c>
      <c r="J390" s="363">
        <f t="shared" si="94"/>
        <v>0</v>
      </c>
      <c r="K390" s="21"/>
      <c r="L390" s="17"/>
      <c r="M390" s="21"/>
      <c r="N390" s="21"/>
      <c r="O390" s="21"/>
      <c r="P390" s="21"/>
    </row>
    <row r="391" spans="2:16" hidden="1">
      <c r="B391" s="582">
        <f t="shared" si="93"/>
        <v>0</v>
      </c>
      <c r="C391" s="583"/>
      <c r="D391" s="583"/>
      <c r="E391" s="270">
        <f>IF('Cumulative Budget Request '!L584='Member E'!$L$1,'Cumulative Budget Request '!E584,0)</f>
        <v>0</v>
      </c>
      <c r="F391" s="270">
        <f>IF('Cumulative Budget Request '!L584='Member E'!$L$1,'Cumulative Budget Request '!F584,0)</f>
        <v>0</v>
      </c>
      <c r="G391" s="270">
        <f>IF('Cumulative Budget Request '!L584='Member E'!$L$1,'Cumulative Budget Request '!G584,0)</f>
        <v>0</v>
      </c>
      <c r="H391" s="270">
        <f>IF('Cumulative Budget Request '!L584='Member E'!$L$1,'Cumulative Budget Request '!H584,0)</f>
        <v>0</v>
      </c>
      <c r="I391" s="270">
        <f>IF('Cumulative Budget Request '!L584='Member E'!$L$1,'Cumulative Budget Request '!I584,0)</f>
        <v>0</v>
      </c>
      <c r="J391" s="363">
        <f t="shared" si="94"/>
        <v>0</v>
      </c>
      <c r="K391" s="21"/>
      <c r="L391" s="17"/>
      <c r="M391" s="21"/>
      <c r="N391" s="21"/>
      <c r="O391" s="21"/>
      <c r="P391" s="21"/>
    </row>
    <row r="392" spans="2:16" hidden="1">
      <c r="B392" s="582">
        <f t="shared" si="93"/>
        <v>0</v>
      </c>
      <c r="C392" s="583"/>
      <c r="D392" s="583"/>
      <c r="E392" s="270">
        <f>IF('Cumulative Budget Request '!L585='Member E'!$L$1,'Cumulative Budget Request '!E585,0)</f>
        <v>0</v>
      </c>
      <c r="F392" s="270">
        <f>IF('Cumulative Budget Request '!L585='Member E'!$L$1,'Cumulative Budget Request '!F585,0)</f>
        <v>0</v>
      </c>
      <c r="G392" s="270">
        <f>IF('Cumulative Budget Request '!L585='Member E'!$L$1,'Cumulative Budget Request '!G585,0)</f>
        <v>0</v>
      </c>
      <c r="H392" s="270">
        <f>IF('Cumulative Budget Request '!L585='Member E'!$L$1,'Cumulative Budget Request '!H585,0)</f>
        <v>0</v>
      </c>
      <c r="I392" s="270">
        <f>IF('Cumulative Budget Request '!L585='Member E'!$L$1,'Cumulative Budget Request '!I585,0)</f>
        <v>0</v>
      </c>
      <c r="J392" s="363">
        <f t="shared" si="94"/>
        <v>0</v>
      </c>
      <c r="K392" s="21"/>
      <c r="L392" s="17"/>
      <c r="M392" s="21"/>
      <c r="N392" s="21"/>
      <c r="O392" s="21"/>
      <c r="P392" s="21"/>
    </row>
    <row r="393" spans="2:16" hidden="1">
      <c r="B393" s="582">
        <f t="shared" si="93"/>
        <v>0</v>
      </c>
      <c r="C393" s="583"/>
      <c r="D393" s="583"/>
      <c r="E393" s="270">
        <f>IF('Cumulative Budget Request '!L586='Member E'!$L$1,'Cumulative Budget Request '!E586,0)</f>
        <v>0</v>
      </c>
      <c r="F393" s="270">
        <f>IF('Cumulative Budget Request '!L586='Member E'!$L$1,'Cumulative Budget Request '!F586,0)</f>
        <v>0</v>
      </c>
      <c r="G393" s="270">
        <f>IF('Cumulative Budget Request '!L586='Member E'!$L$1,'Cumulative Budget Request '!G586,0)</f>
        <v>0</v>
      </c>
      <c r="H393" s="270">
        <f>IF('Cumulative Budget Request '!L586='Member E'!$L$1,'Cumulative Budget Request '!H586,0)</f>
        <v>0</v>
      </c>
      <c r="I393" s="270">
        <f>IF('Cumulative Budget Request '!L586='Member E'!$L$1,'Cumulative Budget Request '!I586,0)</f>
        <v>0</v>
      </c>
      <c r="J393" s="363">
        <f t="shared" si="94"/>
        <v>0</v>
      </c>
      <c r="K393" s="21"/>
      <c r="L393" s="17"/>
      <c r="M393" s="21"/>
      <c r="N393" s="21"/>
      <c r="O393" s="21"/>
      <c r="P393" s="21"/>
    </row>
    <row r="394" spans="2:16" hidden="1">
      <c r="B394" s="582">
        <f t="shared" si="93"/>
        <v>0</v>
      </c>
      <c r="C394" s="583"/>
      <c r="D394" s="583"/>
      <c r="E394" s="270">
        <f>IF('Cumulative Budget Request '!L587='Member E'!$L$1,'Cumulative Budget Request '!E587,0)</f>
        <v>0</v>
      </c>
      <c r="F394" s="270">
        <f>IF('Cumulative Budget Request '!L587='Member E'!$L$1,'Cumulative Budget Request '!F587,0)</f>
        <v>0</v>
      </c>
      <c r="G394" s="270">
        <f>IF('Cumulative Budget Request '!L587='Member E'!$L$1,'Cumulative Budget Request '!G587,0)</f>
        <v>0</v>
      </c>
      <c r="H394" s="270">
        <f>IF('Cumulative Budget Request '!L587='Member E'!$L$1,'Cumulative Budget Request '!H587,0)</f>
        <v>0</v>
      </c>
      <c r="I394" s="270">
        <f>IF('Cumulative Budget Request '!L587='Member E'!$L$1,'Cumulative Budget Request '!I587,0)</f>
        <v>0</v>
      </c>
      <c r="J394" s="363">
        <f t="shared" si="94"/>
        <v>0</v>
      </c>
      <c r="K394" s="21"/>
      <c r="L394" s="17"/>
      <c r="M394" s="21"/>
      <c r="N394" s="21"/>
      <c r="O394" s="21"/>
      <c r="P394" s="21"/>
    </row>
    <row r="395" spans="2:16" hidden="1">
      <c r="B395" s="582">
        <f t="shared" si="93"/>
        <v>0</v>
      </c>
      <c r="C395" s="583"/>
      <c r="D395" s="583"/>
      <c r="E395" s="270">
        <f>IF('Cumulative Budget Request '!L588='Member E'!$L$1,'Cumulative Budget Request '!E588,0)</f>
        <v>0</v>
      </c>
      <c r="F395" s="270">
        <f>IF('Cumulative Budget Request '!L588='Member E'!$L$1,'Cumulative Budget Request '!F588,0)</f>
        <v>0</v>
      </c>
      <c r="G395" s="270">
        <f>IF('Cumulative Budget Request '!L588='Member E'!$L$1,'Cumulative Budget Request '!G588,0)</f>
        <v>0</v>
      </c>
      <c r="H395" s="270">
        <f>IF('Cumulative Budget Request '!L588='Member E'!$L$1,'Cumulative Budget Request '!H588,0)</f>
        <v>0</v>
      </c>
      <c r="I395" s="270">
        <f>IF('Cumulative Budget Request '!L588='Member E'!$L$1,'Cumulative Budget Request '!I588,0)</f>
        <v>0</v>
      </c>
      <c r="J395" s="363">
        <f t="shared" si="94"/>
        <v>0</v>
      </c>
      <c r="K395" s="21"/>
      <c r="L395" s="17"/>
      <c r="M395" s="21"/>
      <c r="N395" s="21"/>
      <c r="O395" s="21"/>
      <c r="P395" s="21"/>
    </row>
    <row r="396" spans="2:16" hidden="1">
      <c r="B396" s="582">
        <f t="shared" si="93"/>
        <v>0</v>
      </c>
      <c r="C396" s="583"/>
      <c r="D396" s="583"/>
      <c r="E396" s="270">
        <f>IF('Cumulative Budget Request '!L589='Member E'!$L$1,'Cumulative Budget Request '!E589,0)</f>
        <v>0</v>
      </c>
      <c r="F396" s="270">
        <f>IF('Cumulative Budget Request '!L589='Member E'!$L$1,'Cumulative Budget Request '!F589,0)</f>
        <v>0</v>
      </c>
      <c r="G396" s="270">
        <f>IF('Cumulative Budget Request '!L589='Member E'!$L$1,'Cumulative Budget Request '!G589,0)</f>
        <v>0</v>
      </c>
      <c r="H396" s="270">
        <f>IF('Cumulative Budget Request '!L589='Member E'!$L$1,'Cumulative Budget Request '!H589,0)</f>
        <v>0</v>
      </c>
      <c r="I396" s="270">
        <f>IF('Cumulative Budget Request '!L589='Member E'!$L$1,'Cumulative Budget Request '!I589,0)</f>
        <v>0</v>
      </c>
      <c r="J396" s="363">
        <f t="shared" si="94"/>
        <v>0</v>
      </c>
      <c r="K396" s="21"/>
      <c r="L396" s="17"/>
      <c r="M396" s="21"/>
      <c r="N396" s="21"/>
      <c r="O396" s="21"/>
      <c r="P396" s="21"/>
    </row>
    <row r="397" spans="2:16" hidden="1">
      <c r="B397" s="582">
        <f t="shared" si="93"/>
        <v>0</v>
      </c>
      <c r="C397" s="583"/>
      <c r="D397" s="583"/>
      <c r="E397" s="270">
        <f>IF('Cumulative Budget Request '!L590='Member E'!$L$1,'Cumulative Budget Request '!E590,0)</f>
        <v>0</v>
      </c>
      <c r="F397" s="270">
        <f>IF('Cumulative Budget Request '!L590='Member E'!$L$1,'Cumulative Budget Request '!F590,0)</f>
        <v>0</v>
      </c>
      <c r="G397" s="270">
        <f>IF('Cumulative Budget Request '!L590='Member E'!$L$1,'Cumulative Budget Request '!G590,0)</f>
        <v>0</v>
      </c>
      <c r="H397" s="270">
        <f>IF('Cumulative Budget Request '!L590='Member E'!$L$1,'Cumulative Budget Request '!H590,0)</f>
        <v>0</v>
      </c>
      <c r="I397" s="270">
        <f>IF('Cumulative Budget Request '!L590='Member E'!$L$1,'Cumulative Budget Request '!I590,0)</f>
        <v>0</v>
      </c>
      <c r="J397" s="363">
        <f t="shared" si="94"/>
        <v>0</v>
      </c>
      <c r="K397" s="21"/>
      <c r="L397" s="17"/>
      <c r="M397" s="21"/>
      <c r="N397" s="21"/>
      <c r="O397" s="21"/>
      <c r="P397" s="21"/>
    </row>
    <row r="398" spans="2:16" hidden="1">
      <c r="B398" s="582">
        <f t="shared" si="93"/>
        <v>0</v>
      </c>
      <c r="C398" s="583"/>
      <c r="D398" s="583"/>
      <c r="E398" s="270">
        <f>IF('Cumulative Budget Request '!L591='Member E'!$L$1,'Cumulative Budget Request '!E591,0)</f>
        <v>0</v>
      </c>
      <c r="F398" s="270">
        <f>IF('Cumulative Budget Request '!L591='Member E'!$L$1,'Cumulative Budget Request '!F591,0)</f>
        <v>0</v>
      </c>
      <c r="G398" s="270">
        <f>IF('Cumulative Budget Request '!L591='Member E'!$L$1,'Cumulative Budget Request '!G591,0)</f>
        <v>0</v>
      </c>
      <c r="H398" s="270">
        <f>IF('Cumulative Budget Request '!L591='Member E'!$L$1,'Cumulative Budget Request '!H591,0)</f>
        <v>0</v>
      </c>
      <c r="I398" s="270">
        <f>IF('Cumulative Budget Request '!L591='Member E'!$L$1,'Cumulative Budget Request '!I591,0)</f>
        <v>0</v>
      </c>
      <c r="J398" s="363">
        <f t="shared" si="94"/>
        <v>0</v>
      </c>
      <c r="K398" s="21"/>
      <c r="L398" s="17"/>
      <c r="M398" s="21"/>
      <c r="N398" s="21"/>
      <c r="O398" s="21"/>
      <c r="P398" s="21"/>
    </row>
    <row r="399" spans="2:16" hidden="1">
      <c r="B399" s="582">
        <f t="shared" si="93"/>
        <v>0</v>
      </c>
      <c r="C399" s="583"/>
      <c r="D399" s="583"/>
      <c r="E399" s="270">
        <f>IF('Cumulative Budget Request '!L592='Member E'!$L$1,'Cumulative Budget Request '!E592,0)</f>
        <v>0</v>
      </c>
      <c r="F399" s="270">
        <f>IF('Cumulative Budget Request '!L592='Member E'!$L$1,'Cumulative Budget Request '!F592,0)</f>
        <v>0</v>
      </c>
      <c r="G399" s="270">
        <f>IF('Cumulative Budget Request '!L592='Member E'!$L$1,'Cumulative Budget Request '!G592,0)</f>
        <v>0</v>
      </c>
      <c r="H399" s="270">
        <f>IF('Cumulative Budget Request '!L592='Member E'!$L$1,'Cumulative Budget Request '!H592,0)</f>
        <v>0</v>
      </c>
      <c r="I399" s="270">
        <f>IF('Cumulative Budget Request '!L592='Member E'!$L$1,'Cumulative Budget Request '!I592,0)</f>
        <v>0</v>
      </c>
      <c r="J399" s="363">
        <f t="shared" si="94"/>
        <v>0</v>
      </c>
      <c r="K399" s="21"/>
      <c r="L399" s="17"/>
      <c r="M399" s="21"/>
      <c r="N399" s="21"/>
      <c r="O399" s="21"/>
      <c r="P399" s="21"/>
    </row>
    <row r="400" spans="2:16" hidden="1">
      <c r="B400" s="582">
        <f t="shared" si="93"/>
        <v>0</v>
      </c>
      <c r="C400" s="583"/>
      <c r="D400" s="583"/>
      <c r="E400" s="270">
        <f>IF('Cumulative Budget Request '!L593='Member E'!$L$1,'Cumulative Budget Request '!E593,0)</f>
        <v>0</v>
      </c>
      <c r="F400" s="270">
        <f>IF('Cumulative Budget Request '!L593='Member E'!$L$1,'Cumulative Budget Request '!F593,0)</f>
        <v>0</v>
      </c>
      <c r="G400" s="270">
        <f>IF('Cumulative Budget Request '!L593='Member E'!$L$1,'Cumulative Budget Request '!G593,0)</f>
        <v>0</v>
      </c>
      <c r="H400" s="270">
        <f>IF('Cumulative Budget Request '!L593='Member E'!$L$1,'Cumulative Budget Request '!H593,0)</f>
        <v>0</v>
      </c>
      <c r="I400" s="270">
        <f>IF('Cumulative Budget Request '!L593='Member E'!$L$1,'Cumulative Budget Request '!I593,0)</f>
        <v>0</v>
      </c>
      <c r="J400" s="363">
        <f t="shared" si="94"/>
        <v>0</v>
      </c>
      <c r="K400" s="21"/>
      <c r="L400" s="17"/>
      <c r="M400" s="21"/>
      <c r="N400" s="21"/>
      <c r="O400" s="21"/>
      <c r="P400" s="21"/>
    </row>
    <row r="401" spans="2:16" hidden="1">
      <c r="B401" s="582">
        <f t="shared" si="93"/>
        <v>0</v>
      </c>
      <c r="C401" s="583"/>
      <c r="D401" s="583"/>
      <c r="E401" s="270">
        <f>IF('Cumulative Budget Request '!L594='Member E'!$L$1,'Cumulative Budget Request '!E594,0)</f>
        <v>0</v>
      </c>
      <c r="F401" s="270">
        <f>IF('Cumulative Budget Request '!L594='Member E'!$L$1,'Cumulative Budget Request '!F594,0)</f>
        <v>0</v>
      </c>
      <c r="G401" s="270">
        <f>IF('Cumulative Budget Request '!L594='Member E'!$L$1,'Cumulative Budget Request '!G594,0)</f>
        <v>0</v>
      </c>
      <c r="H401" s="270">
        <f>IF('Cumulative Budget Request '!L594='Member E'!$L$1,'Cumulative Budget Request '!H594,0)</f>
        <v>0</v>
      </c>
      <c r="I401" s="270">
        <f>IF('Cumulative Budget Request '!L594='Member E'!$L$1,'Cumulative Budget Request '!I594,0)</f>
        <v>0</v>
      </c>
      <c r="J401" s="363">
        <f t="shared" si="94"/>
        <v>0</v>
      </c>
      <c r="K401" s="21"/>
      <c r="L401" s="17"/>
      <c r="M401" s="21"/>
      <c r="N401" s="21"/>
      <c r="O401" s="21"/>
      <c r="P401" s="21"/>
    </row>
    <row r="402" spans="2:16" hidden="1">
      <c r="B402" s="582">
        <f t="shared" si="93"/>
        <v>0</v>
      </c>
      <c r="C402" s="583"/>
      <c r="D402" s="583"/>
      <c r="E402" s="270">
        <f>IF('Cumulative Budget Request '!L595='Member E'!$L$1,'Cumulative Budget Request '!E595,0)</f>
        <v>0</v>
      </c>
      <c r="F402" s="270">
        <f>IF('Cumulative Budget Request '!L595='Member E'!$L$1,'Cumulative Budget Request '!F595,0)</f>
        <v>0</v>
      </c>
      <c r="G402" s="270">
        <f>IF('Cumulative Budget Request '!L595='Member E'!$L$1,'Cumulative Budget Request '!G595,0)</f>
        <v>0</v>
      </c>
      <c r="H402" s="270">
        <f>IF('Cumulative Budget Request '!L595='Member E'!$L$1,'Cumulative Budget Request '!H595,0)</f>
        <v>0</v>
      </c>
      <c r="I402" s="270">
        <f>IF('Cumulative Budget Request '!L595='Member E'!$L$1,'Cumulative Budget Request '!I595,0)</f>
        <v>0</v>
      </c>
      <c r="J402" s="363">
        <f t="shared" si="94"/>
        <v>0</v>
      </c>
      <c r="K402" s="21"/>
      <c r="L402" s="17"/>
      <c r="M402" s="21"/>
      <c r="N402" s="21"/>
      <c r="O402" s="21"/>
      <c r="P402" s="21"/>
    </row>
    <row r="403" spans="2:16" hidden="1">
      <c r="B403" s="582">
        <f t="shared" si="93"/>
        <v>0</v>
      </c>
      <c r="C403" s="583"/>
      <c r="D403" s="583"/>
      <c r="E403" s="270">
        <f>IF('Cumulative Budget Request '!L596='Member E'!$L$1,'Cumulative Budget Request '!E596,0)</f>
        <v>0</v>
      </c>
      <c r="F403" s="270">
        <f>IF('Cumulative Budget Request '!L596='Member E'!$L$1,'Cumulative Budget Request '!F596,0)</f>
        <v>0</v>
      </c>
      <c r="G403" s="270">
        <f>IF('Cumulative Budget Request '!L596='Member E'!$L$1,'Cumulative Budget Request '!G596,0)</f>
        <v>0</v>
      </c>
      <c r="H403" s="270">
        <f>IF('Cumulative Budget Request '!L596='Member E'!$L$1,'Cumulative Budget Request '!H596,0)</f>
        <v>0</v>
      </c>
      <c r="I403" s="270">
        <f>IF('Cumulative Budget Request '!L596='Member E'!$L$1,'Cumulative Budget Request '!I596,0)</f>
        <v>0</v>
      </c>
      <c r="J403" s="363">
        <f t="shared" si="94"/>
        <v>0</v>
      </c>
      <c r="K403" s="21"/>
      <c r="L403" s="17"/>
      <c r="M403" s="21"/>
      <c r="N403" s="21"/>
      <c r="O403" s="21"/>
      <c r="P403" s="21"/>
    </row>
    <row r="404" spans="2:16" hidden="1">
      <c r="B404" s="582">
        <f t="shared" si="93"/>
        <v>0</v>
      </c>
      <c r="C404" s="583"/>
      <c r="D404" s="583"/>
      <c r="E404" s="270">
        <f>IF('Cumulative Budget Request '!L597='Member E'!$L$1,'Cumulative Budget Request '!E597,0)</f>
        <v>0</v>
      </c>
      <c r="F404" s="270">
        <f>IF('Cumulative Budget Request '!L597='Member E'!$L$1,'Cumulative Budget Request '!F597,0)</f>
        <v>0</v>
      </c>
      <c r="G404" s="270">
        <f>IF('Cumulative Budget Request '!L597='Member E'!$L$1,'Cumulative Budget Request '!G597,0)</f>
        <v>0</v>
      </c>
      <c r="H404" s="270">
        <f>IF('Cumulative Budget Request '!L597='Member E'!$L$1,'Cumulative Budget Request '!H597,0)</f>
        <v>0</v>
      </c>
      <c r="I404" s="270">
        <f>IF('Cumulative Budget Request '!L597='Member E'!$L$1,'Cumulative Budget Request '!I597,0)</f>
        <v>0</v>
      </c>
      <c r="J404" s="363">
        <f t="shared" si="94"/>
        <v>0</v>
      </c>
      <c r="K404" s="21"/>
      <c r="L404" s="17"/>
      <c r="M404" s="21"/>
      <c r="N404" s="21"/>
      <c r="O404" s="21"/>
      <c r="P404" s="21"/>
    </row>
    <row r="405" spans="2:16" hidden="1">
      <c r="B405" s="582">
        <f t="shared" si="93"/>
        <v>0</v>
      </c>
      <c r="C405" s="583"/>
      <c r="D405" s="583"/>
      <c r="E405" s="270">
        <f>IF('Cumulative Budget Request '!L598='Member E'!$L$1,'Cumulative Budget Request '!E598,0)</f>
        <v>0</v>
      </c>
      <c r="F405" s="270">
        <f>IF('Cumulative Budget Request '!L598='Member E'!$L$1,'Cumulative Budget Request '!F598,0)</f>
        <v>0</v>
      </c>
      <c r="G405" s="270">
        <f>IF('Cumulative Budget Request '!L598='Member E'!$L$1,'Cumulative Budget Request '!G598,0)</f>
        <v>0</v>
      </c>
      <c r="H405" s="270">
        <f>IF('Cumulative Budget Request '!L598='Member E'!$L$1,'Cumulative Budget Request '!H598,0)</f>
        <v>0</v>
      </c>
      <c r="I405" s="270">
        <f>IF('Cumulative Budget Request '!L598='Member E'!$L$1,'Cumulative Budget Request '!I598,0)</f>
        <v>0</v>
      </c>
      <c r="J405" s="363">
        <f t="shared" si="94"/>
        <v>0</v>
      </c>
    </row>
    <row r="406" spans="2:16" ht="12.9" hidden="1" customHeight="1">
      <c r="B406" s="640">
        <f t="shared" si="93"/>
        <v>0</v>
      </c>
      <c r="C406" s="641"/>
      <c r="D406" s="641"/>
      <c r="E406" s="270">
        <f>IF('Cumulative Budget Request '!L599='Member E'!$L$1,'Cumulative Budget Request '!E599,0)</f>
        <v>0</v>
      </c>
      <c r="F406" s="270">
        <f>IF('Cumulative Budget Request '!L599='Member E'!$L$1,'Cumulative Budget Request '!F599,0)</f>
        <v>0</v>
      </c>
      <c r="G406" s="270">
        <f>IF('Cumulative Budget Request '!L599='Member E'!$L$1,'Cumulative Budget Request '!G599,0)</f>
        <v>0</v>
      </c>
      <c r="H406" s="270">
        <f>IF('Cumulative Budget Request '!L599='Member E'!$L$1,'Cumulative Budget Request '!H599,0)</f>
        <v>0</v>
      </c>
      <c r="I406" s="270">
        <f>IF('Cumulative Budget Request '!L599='Member E'!$L$1,'Cumulative Budget Request '!I599,0)</f>
        <v>0</v>
      </c>
      <c r="J406" s="364">
        <f t="shared" si="94"/>
        <v>0</v>
      </c>
    </row>
    <row r="407" spans="2:16" ht="13.8" thickBot="1">
      <c r="B407" s="584" t="str">
        <f t="shared" si="93"/>
        <v>TOTAL</v>
      </c>
      <c r="C407" s="585"/>
      <c r="D407" s="585"/>
      <c r="E407" s="366">
        <f>SUM(E387:E406)</f>
        <v>0</v>
      </c>
      <c r="F407" s="366">
        <f t="shared" ref="F407:I407" si="95">SUM(F387:F406)</f>
        <v>0</v>
      </c>
      <c r="G407" s="366">
        <f t="shared" si="95"/>
        <v>0</v>
      </c>
      <c r="H407" s="366">
        <f t="shared" si="95"/>
        <v>0</v>
      </c>
      <c r="I407" s="366">
        <f t="shared" si="95"/>
        <v>0</v>
      </c>
      <c r="J407" s="365">
        <f>SUM(J387:J406)</f>
        <v>0</v>
      </c>
    </row>
    <row r="408" spans="2:16" ht="13.8" thickBot="1">
      <c r="E408" s="21"/>
      <c r="F408" s="17"/>
      <c r="G408" s="21"/>
      <c r="H408" s="21"/>
      <c r="I408" s="21"/>
      <c r="J408" s="21"/>
    </row>
    <row r="409" spans="2:16">
      <c r="B409" s="586" t="s">
        <v>129</v>
      </c>
      <c r="C409" s="587"/>
      <c r="D409" s="587"/>
      <c r="E409" s="587"/>
      <c r="F409" s="587"/>
      <c r="G409" s="587"/>
      <c r="H409" s="587"/>
      <c r="I409" s="587"/>
      <c r="J409" s="588"/>
    </row>
    <row r="410" spans="2:16">
      <c r="B410" s="589" t="s">
        <v>130</v>
      </c>
      <c r="C410" s="590"/>
      <c r="D410" s="590"/>
      <c r="E410" s="233" t="s">
        <v>31</v>
      </c>
      <c r="F410" s="233" t="s">
        <v>32</v>
      </c>
      <c r="G410" s="246" t="s">
        <v>33</v>
      </c>
      <c r="H410" s="246" t="s">
        <v>34</v>
      </c>
      <c r="I410" s="246" t="s">
        <v>35</v>
      </c>
      <c r="J410" s="234" t="s">
        <v>1</v>
      </c>
    </row>
    <row r="411" spans="2:16">
      <c r="B411" s="638">
        <f t="shared" ref="B411:B431" si="96">B387</f>
        <v>0</v>
      </c>
      <c r="C411" s="639"/>
      <c r="D411" s="639"/>
      <c r="E411" s="270">
        <f>IF('Cumulative Budget Request '!L604='Member E'!$L$1,'Cumulative Budget Request '!E604,0)</f>
        <v>0</v>
      </c>
      <c r="F411" s="270">
        <f>IF('Cumulative Budget Request '!L604='Member E'!$L$1,'Cumulative Budget Request '!F604,0)</f>
        <v>0</v>
      </c>
      <c r="G411" s="270">
        <f>IF('Cumulative Budget Request '!L604='Member E'!$L$1,'Cumulative Budget Request '!G604,0)</f>
        <v>0</v>
      </c>
      <c r="H411" s="270">
        <f>IF('Cumulative Budget Request '!L604='Member E'!$L$1,'Cumulative Budget Request '!H604,0)</f>
        <v>0</v>
      </c>
      <c r="I411" s="270">
        <f>IF('Cumulative Budget Request '!L604='Member E'!$L$1,'Cumulative Budget Request '!I604,0)</f>
        <v>0</v>
      </c>
      <c r="J411" s="363">
        <f t="shared" ref="J411:J430" si="97">SUM(E411:I411)</f>
        <v>0</v>
      </c>
    </row>
    <row r="412" spans="2:16">
      <c r="B412" s="582">
        <f t="shared" si="96"/>
        <v>0</v>
      </c>
      <c r="C412" s="583"/>
      <c r="D412" s="583"/>
      <c r="E412" s="270">
        <f>IF('Cumulative Budget Request '!L605='Member E'!$L$1,'Cumulative Budget Request '!E605,0)</f>
        <v>0</v>
      </c>
      <c r="F412" s="270">
        <f>IF('Cumulative Budget Request '!L605='Member E'!$L$1,'Cumulative Budget Request '!F605,0)</f>
        <v>0</v>
      </c>
      <c r="G412" s="270">
        <f>IF('Cumulative Budget Request '!L605='Member E'!$L$1,'Cumulative Budget Request '!G605,0)</f>
        <v>0</v>
      </c>
      <c r="H412" s="270">
        <f>IF('Cumulative Budget Request '!L605='Member E'!$L$1,'Cumulative Budget Request '!H605,0)</f>
        <v>0</v>
      </c>
      <c r="I412" s="270">
        <f>IF('Cumulative Budget Request '!L605='Member E'!$L$1,'Cumulative Budget Request '!I605,0)</f>
        <v>0</v>
      </c>
      <c r="J412" s="363">
        <f t="shared" si="97"/>
        <v>0</v>
      </c>
    </row>
    <row r="413" spans="2:16">
      <c r="B413" s="582">
        <f t="shared" si="96"/>
        <v>0</v>
      </c>
      <c r="C413" s="583"/>
      <c r="D413" s="583"/>
      <c r="E413" s="270">
        <f>IF('Cumulative Budget Request '!L606='Member E'!$L$1,'Cumulative Budget Request '!E606,0)</f>
        <v>0</v>
      </c>
      <c r="F413" s="270">
        <f>IF('Cumulative Budget Request '!L606='Member E'!$L$1,'Cumulative Budget Request '!F606,0)</f>
        <v>0</v>
      </c>
      <c r="G413" s="270">
        <f>IF('Cumulative Budget Request '!L606='Member E'!$L$1,'Cumulative Budget Request '!G606,0)</f>
        <v>0</v>
      </c>
      <c r="H413" s="270">
        <f>IF('Cumulative Budget Request '!L606='Member E'!$L$1,'Cumulative Budget Request '!H606,0)</f>
        <v>0</v>
      </c>
      <c r="I413" s="270">
        <f>IF('Cumulative Budget Request '!L606='Member E'!$L$1,'Cumulative Budget Request '!I606,0)</f>
        <v>0</v>
      </c>
      <c r="J413" s="363">
        <f t="shared" si="97"/>
        <v>0</v>
      </c>
    </row>
    <row r="414" spans="2:16" hidden="1">
      <c r="B414" s="582">
        <f t="shared" si="96"/>
        <v>0</v>
      </c>
      <c r="C414" s="583"/>
      <c r="D414" s="583"/>
      <c r="E414" s="270">
        <f>IF('Cumulative Budget Request '!L607='Member E'!$L$1,'Cumulative Budget Request '!E607,0)</f>
        <v>0</v>
      </c>
      <c r="F414" s="270">
        <f>IF('Cumulative Budget Request '!L607='Member E'!$L$1,'Cumulative Budget Request '!F607,0)</f>
        <v>0</v>
      </c>
      <c r="G414" s="270">
        <f>IF('Cumulative Budget Request '!L607='Member E'!$L$1,'Cumulative Budget Request '!G607,0)</f>
        <v>0</v>
      </c>
      <c r="H414" s="270">
        <f>IF('Cumulative Budget Request '!L607='Member E'!$L$1,'Cumulative Budget Request '!H607,0)</f>
        <v>0</v>
      </c>
      <c r="I414" s="270">
        <f>IF('Cumulative Budget Request '!L607='Member E'!$L$1,'Cumulative Budget Request '!I607,0)</f>
        <v>0</v>
      </c>
      <c r="J414" s="363">
        <f t="shared" si="97"/>
        <v>0</v>
      </c>
    </row>
    <row r="415" spans="2:16" hidden="1">
      <c r="B415" s="582">
        <f t="shared" si="96"/>
        <v>0</v>
      </c>
      <c r="C415" s="583"/>
      <c r="D415" s="583"/>
      <c r="E415" s="270">
        <f>IF('Cumulative Budget Request '!L608='Member E'!$L$1,'Cumulative Budget Request '!E608,0)</f>
        <v>0</v>
      </c>
      <c r="F415" s="270">
        <f>IF('Cumulative Budget Request '!L608='Member E'!$L$1,'Cumulative Budget Request '!F608,0)</f>
        <v>0</v>
      </c>
      <c r="G415" s="270">
        <f>IF('Cumulative Budget Request '!L608='Member E'!$L$1,'Cumulative Budget Request '!G608,0)</f>
        <v>0</v>
      </c>
      <c r="H415" s="270">
        <f>IF('Cumulative Budget Request '!L608='Member E'!$L$1,'Cumulative Budget Request '!H608,0)</f>
        <v>0</v>
      </c>
      <c r="I415" s="270">
        <f>IF('Cumulative Budget Request '!L608='Member E'!$L$1,'Cumulative Budget Request '!I608,0)</f>
        <v>0</v>
      </c>
      <c r="J415" s="363">
        <f t="shared" si="97"/>
        <v>0</v>
      </c>
    </row>
    <row r="416" spans="2:16" hidden="1">
      <c r="B416" s="582">
        <f t="shared" si="96"/>
        <v>0</v>
      </c>
      <c r="C416" s="583"/>
      <c r="D416" s="583"/>
      <c r="E416" s="270">
        <f>IF('Cumulative Budget Request '!L609='Member E'!$L$1,'Cumulative Budget Request '!E609,0)</f>
        <v>0</v>
      </c>
      <c r="F416" s="270">
        <f>IF('Cumulative Budget Request '!L609='Member E'!$L$1,'Cumulative Budget Request '!F609,0)</f>
        <v>0</v>
      </c>
      <c r="G416" s="270">
        <f>IF('Cumulative Budget Request '!L609='Member E'!$L$1,'Cumulative Budget Request '!G609,0)</f>
        <v>0</v>
      </c>
      <c r="H416" s="270">
        <f>IF('Cumulative Budget Request '!L609='Member E'!$L$1,'Cumulative Budget Request '!H609,0)</f>
        <v>0</v>
      </c>
      <c r="I416" s="270">
        <f>IF('Cumulative Budget Request '!L609='Member E'!$L$1,'Cumulative Budget Request '!I609,0)</f>
        <v>0</v>
      </c>
      <c r="J416" s="363">
        <f t="shared" si="97"/>
        <v>0</v>
      </c>
    </row>
    <row r="417" spans="2:10" hidden="1">
      <c r="B417" s="582">
        <f t="shared" si="96"/>
        <v>0</v>
      </c>
      <c r="C417" s="583"/>
      <c r="D417" s="583"/>
      <c r="E417" s="270">
        <f>IF('Cumulative Budget Request '!L610='Member E'!$L$1,'Cumulative Budget Request '!E610,0)</f>
        <v>0</v>
      </c>
      <c r="F417" s="270">
        <f>IF('Cumulative Budget Request '!L610='Member E'!$L$1,'Cumulative Budget Request '!F610,0)</f>
        <v>0</v>
      </c>
      <c r="G417" s="270">
        <f>IF('Cumulative Budget Request '!L610='Member E'!$L$1,'Cumulative Budget Request '!G610,0)</f>
        <v>0</v>
      </c>
      <c r="H417" s="270">
        <f>IF('Cumulative Budget Request '!L610='Member E'!$L$1,'Cumulative Budget Request '!H610,0)</f>
        <v>0</v>
      </c>
      <c r="I417" s="270">
        <f>IF('Cumulative Budget Request '!L610='Member E'!$L$1,'Cumulative Budget Request '!I610,0)</f>
        <v>0</v>
      </c>
      <c r="J417" s="363">
        <f t="shared" si="97"/>
        <v>0</v>
      </c>
    </row>
    <row r="418" spans="2:10" hidden="1">
      <c r="B418" s="582">
        <f t="shared" si="96"/>
        <v>0</v>
      </c>
      <c r="C418" s="583"/>
      <c r="D418" s="583"/>
      <c r="E418" s="270">
        <f>IF('Cumulative Budget Request '!L611='Member E'!$L$1,'Cumulative Budget Request '!E611,0)</f>
        <v>0</v>
      </c>
      <c r="F418" s="270">
        <f>IF('Cumulative Budget Request '!L611='Member E'!$L$1,'Cumulative Budget Request '!F611,0)</f>
        <v>0</v>
      </c>
      <c r="G418" s="270">
        <f>IF('Cumulative Budget Request '!L611='Member E'!$L$1,'Cumulative Budget Request '!G611,0)</f>
        <v>0</v>
      </c>
      <c r="H418" s="270">
        <f>IF('Cumulative Budget Request '!L611='Member E'!$L$1,'Cumulative Budget Request '!H611,0)</f>
        <v>0</v>
      </c>
      <c r="I418" s="270">
        <f>IF('Cumulative Budget Request '!L611='Member E'!$L$1,'Cumulative Budget Request '!I611,0)</f>
        <v>0</v>
      </c>
      <c r="J418" s="363">
        <f t="shared" si="97"/>
        <v>0</v>
      </c>
    </row>
    <row r="419" spans="2:10" hidden="1">
      <c r="B419" s="582">
        <f t="shared" si="96"/>
        <v>0</v>
      </c>
      <c r="C419" s="583"/>
      <c r="D419" s="583"/>
      <c r="E419" s="270">
        <f>IF('Cumulative Budget Request '!L612='Member E'!$L$1,'Cumulative Budget Request '!E612,0)</f>
        <v>0</v>
      </c>
      <c r="F419" s="270">
        <f>IF('Cumulative Budget Request '!L612='Member E'!$L$1,'Cumulative Budget Request '!F612,0)</f>
        <v>0</v>
      </c>
      <c r="G419" s="270">
        <f>IF('Cumulative Budget Request '!L612='Member E'!$L$1,'Cumulative Budget Request '!G612,0)</f>
        <v>0</v>
      </c>
      <c r="H419" s="270">
        <f>IF('Cumulative Budget Request '!L612='Member E'!$L$1,'Cumulative Budget Request '!H612,0)</f>
        <v>0</v>
      </c>
      <c r="I419" s="270">
        <f>IF('Cumulative Budget Request '!L612='Member E'!$L$1,'Cumulative Budget Request '!I612,0)</f>
        <v>0</v>
      </c>
      <c r="J419" s="363">
        <f t="shared" si="97"/>
        <v>0</v>
      </c>
    </row>
    <row r="420" spans="2:10" hidden="1">
      <c r="B420" s="582">
        <f t="shared" si="96"/>
        <v>0</v>
      </c>
      <c r="C420" s="583"/>
      <c r="D420" s="583"/>
      <c r="E420" s="270">
        <f>IF('Cumulative Budget Request '!L613='Member E'!$L$1,'Cumulative Budget Request '!E613,0)</f>
        <v>0</v>
      </c>
      <c r="F420" s="270">
        <f>IF('Cumulative Budget Request '!L613='Member E'!$L$1,'Cumulative Budget Request '!F613,0)</f>
        <v>0</v>
      </c>
      <c r="G420" s="270">
        <f>IF('Cumulative Budget Request '!L613='Member E'!$L$1,'Cumulative Budget Request '!G613,0)</f>
        <v>0</v>
      </c>
      <c r="H420" s="270">
        <f>IF('Cumulative Budget Request '!L613='Member E'!$L$1,'Cumulative Budget Request '!H613,0)</f>
        <v>0</v>
      </c>
      <c r="I420" s="270">
        <f>IF('Cumulative Budget Request '!L613='Member E'!$L$1,'Cumulative Budget Request '!I613,0)</f>
        <v>0</v>
      </c>
      <c r="J420" s="363">
        <f t="shared" si="97"/>
        <v>0</v>
      </c>
    </row>
    <row r="421" spans="2:10" hidden="1">
      <c r="B421" s="582">
        <f t="shared" si="96"/>
        <v>0</v>
      </c>
      <c r="C421" s="583"/>
      <c r="D421" s="583"/>
      <c r="E421" s="270">
        <f>IF('Cumulative Budget Request '!L614='Member E'!$L$1,'Cumulative Budget Request '!E614,0)</f>
        <v>0</v>
      </c>
      <c r="F421" s="270">
        <f>IF('Cumulative Budget Request '!L614='Member E'!$L$1,'Cumulative Budget Request '!F614,0)</f>
        <v>0</v>
      </c>
      <c r="G421" s="270">
        <f>IF('Cumulative Budget Request '!L614='Member E'!$L$1,'Cumulative Budget Request '!G614,0)</f>
        <v>0</v>
      </c>
      <c r="H421" s="270">
        <f>IF('Cumulative Budget Request '!L614='Member E'!$L$1,'Cumulative Budget Request '!H614,0)</f>
        <v>0</v>
      </c>
      <c r="I421" s="270">
        <f>IF('Cumulative Budget Request '!L614='Member E'!$L$1,'Cumulative Budget Request '!I614,0)</f>
        <v>0</v>
      </c>
      <c r="J421" s="363">
        <f t="shared" si="97"/>
        <v>0</v>
      </c>
    </row>
    <row r="422" spans="2:10" hidden="1">
      <c r="B422" s="582">
        <f t="shared" si="96"/>
        <v>0</v>
      </c>
      <c r="C422" s="583"/>
      <c r="D422" s="583"/>
      <c r="E422" s="270">
        <f>IF('Cumulative Budget Request '!L615='Member E'!$L$1,'Cumulative Budget Request '!E615,0)</f>
        <v>0</v>
      </c>
      <c r="F422" s="270">
        <f>IF('Cumulative Budget Request '!L615='Member E'!$L$1,'Cumulative Budget Request '!F615,0)</f>
        <v>0</v>
      </c>
      <c r="G422" s="270">
        <f>IF('Cumulative Budget Request '!L615='Member E'!$L$1,'Cumulative Budget Request '!G615,0)</f>
        <v>0</v>
      </c>
      <c r="H422" s="270">
        <f>IF('Cumulative Budget Request '!L615='Member E'!$L$1,'Cumulative Budget Request '!H615,0)</f>
        <v>0</v>
      </c>
      <c r="I422" s="270">
        <f>IF('Cumulative Budget Request '!L615='Member E'!$L$1,'Cumulative Budget Request '!I615,0)</f>
        <v>0</v>
      </c>
      <c r="J422" s="363">
        <f t="shared" si="97"/>
        <v>0</v>
      </c>
    </row>
    <row r="423" spans="2:10" hidden="1">
      <c r="B423" s="582">
        <f t="shared" si="96"/>
        <v>0</v>
      </c>
      <c r="C423" s="583"/>
      <c r="D423" s="583"/>
      <c r="E423" s="270">
        <f>IF('Cumulative Budget Request '!L616='Member E'!$L$1,'Cumulative Budget Request '!E616,0)</f>
        <v>0</v>
      </c>
      <c r="F423" s="270">
        <f>IF('Cumulative Budget Request '!L616='Member E'!$L$1,'Cumulative Budget Request '!F616,0)</f>
        <v>0</v>
      </c>
      <c r="G423" s="270">
        <f>IF('Cumulative Budget Request '!L616='Member E'!$L$1,'Cumulative Budget Request '!G616,0)</f>
        <v>0</v>
      </c>
      <c r="H423" s="270">
        <f>IF('Cumulative Budget Request '!L616='Member E'!$L$1,'Cumulative Budget Request '!H616,0)</f>
        <v>0</v>
      </c>
      <c r="I423" s="270">
        <f>IF('Cumulative Budget Request '!L616='Member E'!$L$1,'Cumulative Budget Request '!I616,0)</f>
        <v>0</v>
      </c>
      <c r="J423" s="363">
        <f t="shared" si="97"/>
        <v>0</v>
      </c>
    </row>
    <row r="424" spans="2:10" hidden="1">
      <c r="B424" s="582">
        <f t="shared" si="96"/>
        <v>0</v>
      </c>
      <c r="C424" s="583"/>
      <c r="D424" s="583"/>
      <c r="E424" s="270">
        <f>IF('Cumulative Budget Request '!L617='Member E'!$L$1,'Cumulative Budget Request '!E617,0)</f>
        <v>0</v>
      </c>
      <c r="F424" s="270">
        <f>IF('Cumulative Budget Request '!L617='Member E'!$L$1,'Cumulative Budget Request '!F617,0)</f>
        <v>0</v>
      </c>
      <c r="G424" s="270">
        <f>IF('Cumulative Budget Request '!L617='Member E'!$L$1,'Cumulative Budget Request '!G617,0)</f>
        <v>0</v>
      </c>
      <c r="H424" s="270">
        <f>IF('Cumulative Budget Request '!L617='Member E'!$L$1,'Cumulative Budget Request '!H617,0)</f>
        <v>0</v>
      </c>
      <c r="I424" s="270">
        <f>IF('Cumulative Budget Request '!L617='Member E'!$L$1,'Cumulative Budget Request '!I617,0)</f>
        <v>0</v>
      </c>
      <c r="J424" s="363">
        <f t="shared" si="97"/>
        <v>0</v>
      </c>
    </row>
    <row r="425" spans="2:10" hidden="1">
      <c r="B425" s="582">
        <f t="shared" si="96"/>
        <v>0</v>
      </c>
      <c r="C425" s="583"/>
      <c r="D425" s="583"/>
      <c r="E425" s="270">
        <f>IF('Cumulative Budget Request '!L618='Member E'!$L$1,'Cumulative Budget Request '!E618,0)</f>
        <v>0</v>
      </c>
      <c r="F425" s="270">
        <f>IF('Cumulative Budget Request '!L618='Member E'!$L$1,'Cumulative Budget Request '!F618,0)</f>
        <v>0</v>
      </c>
      <c r="G425" s="270">
        <f>IF('Cumulative Budget Request '!L618='Member E'!$L$1,'Cumulative Budget Request '!G618,0)</f>
        <v>0</v>
      </c>
      <c r="H425" s="270">
        <f>IF('Cumulative Budget Request '!L618='Member E'!$L$1,'Cumulative Budget Request '!H618,0)</f>
        <v>0</v>
      </c>
      <c r="I425" s="270">
        <f>IF('Cumulative Budget Request '!L618='Member E'!$L$1,'Cumulative Budget Request '!I618,0)</f>
        <v>0</v>
      </c>
      <c r="J425" s="363">
        <f t="shared" si="97"/>
        <v>0</v>
      </c>
    </row>
    <row r="426" spans="2:10" hidden="1">
      <c r="B426" s="582">
        <f t="shared" si="96"/>
        <v>0</v>
      </c>
      <c r="C426" s="583"/>
      <c r="D426" s="583"/>
      <c r="E426" s="270">
        <f>IF('Cumulative Budget Request '!L619='Member E'!$L$1,'Cumulative Budget Request '!E619,0)</f>
        <v>0</v>
      </c>
      <c r="F426" s="270">
        <f>IF('Cumulative Budget Request '!L619='Member E'!$L$1,'Cumulative Budget Request '!F619,0)</f>
        <v>0</v>
      </c>
      <c r="G426" s="270">
        <f>IF('Cumulative Budget Request '!L619='Member E'!$L$1,'Cumulative Budget Request '!G619,0)</f>
        <v>0</v>
      </c>
      <c r="H426" s="270">
        <f>IF('Cumulative Budget Request '!L619='Member E'!$L$1,'Cumulative Budget Request '!H619,0)</f>
        <v>0</v>
      </c>
      <c r="I426" s="270">
        <f>IF('Cumulative Budget Request '!L619='Member E'!$L$1,'Cumulative Budget Request '!I619,0)</f>
        <v>0</v>
      </c>
      <c r="J426" s="363">
        <f t="shared" si="97"/>
        <v>0</v>
      </c>
    </row>
    <row r="427" spans="2:10" hidden="1">
      <c r="B427" s="582">
        <f t="shared" si="96"/>
        <v>0</v>
      </c>
      <c r="C427" s="583"/>
      <c r="D427" s="583"/>
      <c r="E427" s="270">
        <f>IF('Cumulative Budget Request '!L620='Member E'!$L$1,'Cumulative Budget Request '!E620,0)</f>
        <v>0</v>
      </c>
      <c r="F427" s="270">
        <f>IF('Cumulative Budget Request '!L620='Member E'!$L$1,'Cumulative Budget Request '!F620,0)</f>
        <v>0</v>
      </c>
      <c r="G427" s="270">
        <f>IF('Cumulative Budget Request '!L620='Member E'!$L$1,'Cumulative Budget Request '!G620,0)</f>
        <v>0</v>
      </c>
      <c r="H427" s="270">
        <f>IF('Cumulative Budget Request '!L620='Member E'!$L$1,'Cumulative Budget Request '!H620,0)</f>
        <v>0</v>
      </c>
      <c r="I427" s="270">
        <f>IF('Cumulative Budget Request '!L620='Member E'!$L$1,'Cumulative Budget Request '!I620,0)</f>
        <v>0</v>
      </c>
      <c r="J427" s="363">
        <f t="shared" si="97"/>
        <v>0</v>
      </c>
    </row>
    <row r="428" spans="2:10" hidden="1">
      <c r="B428" s="582">
        <f t="shared" si="96"/>
        <v>0</v>
      </c>
      <c r="C428" s="583"/>
      <c r="D428" s="583"/>
      <c r="E428" s="270">
        <f>IF('Cumulative Budget Request '!L621='Member E'!$L$1,'Cumulative Budget Request '!E621,0)</f>
        <v>0</v>
      </c>
      <c r="F428" s="270">
        <f>IF('Cumulative Budget Request '!L621='Member E'!$L$1,'Cumulative Budget Request '!F621,0)</f>
        <v>0</v>
      </c>
      <c r="G428" s="270">
        <f>IF('Cumulative Budget Request '!L621='Member E'!$L$1,'Cumulative Budget Request '!G621,0)</f>
        <v>0</v>
      </c>
      <c r="H428" s="270">
        <f>IF('Cumulative Budget Request '!L621='Member E'!$L$1,'Cumulative Budget Request '!H621,0)</f>
        <v>0</v>
      </c>
      <c r="I428" s="270">
        <f>IF('Cumulative Budget Request '!L621='Member E'!$L$1,'Cumulative Budget Request '!I621,0)</f>
        <v>0</v>
      </c>
      <c r="J428" s="363">
        <f t="shared" si="97"/>
        <v>0</v>
      </c>
    </row>
    <row r="429" spans="2:10" hidden="1">
      <c r="B429" s="582">
        <f t="shared" si="96"/>
        <v>0</v>
      </c>
      <c r="C429" s="583"/>
      <c r="D429" s="583"/>
      <c r="E429" s="270">
        <f>IF('Cumulative Budget Request '!L622='Member E'!$L$1,'Cumulative Budget Request '!E622,0)</f>
        <v>0</v>
      </c>
      <c r="F429" s="270">
        <f>IF('Cumulative Budget Request '!L622='Member E'!$L$1,'Cumulative Budget Request '!F622,0)</f>
        <v>0</v>
      </c>
      <c r="G429" s="270">
        <f>IF('Cumulative Budget Request '!L622='Member E'!$L$1,'Cumulative Budget Request '!G622,0)</f>
        <v>0</v>
      </c>
      <c r="H429" s="270">
        <f>IF('Cumulative Budget Request '!L622='Member E'!$L$1,'Cumulative Budget Request '!H622,0)</f>
        <v>0</v>
      </c>
      <c r="I429" s="270">
        <f>IF('Cumulative Budget Request '!L622='Member E'!$L$1,'Cumulative Budget Request '!I622,0)</f>
        <v>0</v>
      </c>
      <c r="J429" s="363">
        <f t="shared" si="97"/>
        <v>0</v>
      </c>
    </row>
    <row r="430" spans="2:10" hidden="1">
      <c r="B430" s="640">
        <f t="shared" si="96"/>
        <v>0</v>
      </c>
      <c r="C430" s="641"/>
      <c r="D430" s="641"/>
      <c r="E430" s="270">
        <f>IF('Cumulative Budget Request '!L623='Member E'!$L$1,'Cumulative Budget Request '!E623,0)</f>
        <v>0</v>
      </c>
      <c r="F430" s="270">
        <f>IF('Cumulative Budget Request '!L623='Member E'!$L$1,'Cumulative Budget Request '!F623,0)</f>
        <v>0</v>
      </c>
      <c r="G430" s="270">
        <f>IF('Cumulative Budget Request '!L623='Member E'!$L$1,'Cumulative Budget Request '!G623,0)</f>
        <v>0</v>
      </c>
      <c r="H430" s="270">
        <f>IF('Cumulative Budget Request '!L623='Member E'!$L$1,'Cumulative Budget Request '!H623,0)</f>
        <v>0</v>
      </c>
      <c r="I430" s="270">
        <f>IF('Cumulative Budget Request '!L623='Member E'!$L$1,'Cumulative Budget Request '!I623,0)</f>
        <v>0</v>
      </c>
      <c r="J430" s="364">
        <f t="shared" si="97"/>
        <v>0</v>
      </c>
    </row>
    <row r="431" spans="2:10" ht="13.8" thickBot="1">
      <c r="B431" s="584" t="str">
        <f t="shared" si="96"/>
        <v>TOTAL</v>
      </c>
      <c r="C431" s="585"/>
      <c r="D431" s="585"/>
      <c r="E431" s="366">
        <f>SUM(E411:E430)</f>
        <v>0</v>
      </c>
      <c r="F431" s="366">
        <f t="shared" ref="F431:I431" si="98">SUM(F411:F430)</f>
        <v>0</v>
      </c>
      <c r="G431" s="366">
        <f t="shared" si="98"/>
        <v>0</v>
      </c>
      <c r="H431" s="366">
        <f t="shared" si="98"/>
        <v>0</v>
      </c>
      <c r="I431" s="366">
        <f t="shared" si="98"/>
        <v>0</v>
      </c>
      <c r="J431" s="365">
        <f>SUM(J411:J430)</f>
        <v>0</v>
      </c>
    </row>
    <row r="432" spans="2: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row r="543" spans="5:10">
      <c r="E543" s="21"/>
      <c r="F543" s="17"/>
      <c r="G543" s="21"/>
      <c r="H543" s="21"/>
      <c r="I543" s="21"/>
      <c r="J543" s="21"/>
    </row>
    <row r="544" spans="5:10">
      <c r="E544" s="21"/>
      <c r="F544" s="17"/>
      <c r="G544" s="21"/>
      <c r="H544" s="21"/>
      <c r="I544" s="21"/>
      <c r="J544" s="21"/>
    </row>
    <row r="545" spans="5:10">
      <c r="E545" s="21"/>
      <c r="F545" s="17"/>
      <c r="G545" s="21"/>
      <c r="H545" s="21"/>
      <c r="I545" s="21"/>
      <c r="J545" s="21"/>
    </row>
    <row r="546" spans="5:10">
      <c r="E546" s="21"/>
      <c r="F546" s="17"/>
      <c r="G546" s="21"/>
      <c r="H546" s="21"/>
      <c r="I546" s="21"/>
      <c r="J546" s="21"/>
    </row>
    <row r="547" spans="5:10">
      <c r="E547" s="21"/>
      <c r="F547" s="17"/>
      <c r="G547" s="21"/>
      <c r="H547" s="21"/>
      <c r="I547" s="21"/>
      <c r="J547" s="21"/>
    </row>
    <row r="548" spans="5:10">
      <c r="E548" s="21"/>
      <c r="F548" s="17"/>
      <c r="G548" s="21"/>
      <c r="H548" s="21"/>
      <c r="I548" s="21"/>
      <c r="J548" s="21"/>
    </row>
    <row r="549" spans="5:10">
      <c r="E549" s="21"/>
      <c r="F549" s="17"/>
      <c r="G549" s="21"/>
      <c r="H549" s="21"/>
      <c r="I549" s="21"/>
      <c r="J549" s="21"/>
    </row>
    <row r="550" spans="5:10">
      <c r="E550" s="21"/>
      <c r="F550" s="17"/>
      <c r="G550" s="21"/>
      <c r="H550" s="21"/>
      <c r="I550" s="21"/>
      <c r="J550" s="21"/>
    </row>
    <row r="551" spans="5:10">
      <c r="E551" s="21"/>
      <c r="F551" s="17"/>
      <c r="G551" s="21"/>
      <c r="H551" s="21"/>
      <c r="I551" s="21"/>
      <c r="J551" s="21"/>
    </row>
    <row r="552" spans="5:10">
      <c r="E552" s="21"/>
      <c r="F552" s="17"/>
      <c r="G552" s="21"/>
      <c r="H552" s="21"/>
      <c r="I552" s="21"/>
      <c r="J552" s="21"/>
    </row>
    <row r="553" spans="5:10">
      <c r="E553" s="21"/>
      <c r="F553" s="17"/>
      <c r="G553" s="21"/>
      <c r="H553" s="21"/>
      <c r="I553" s="21"/>
      <c r="J553" s="21"/>
    </row>
    <row r="554" spans="5:10">
      <c r="E554" s="21"/>
      <c r="F554" s="17"/>
      <c r="G554" s="21"/>
      <c r="H554" s="21"/>
      <c r="I554" s="21"/>
      <c r="J554" s="21"/>
    </row>
    <row r="555" spans="5:10">
      <c r="E555" s="21"/>
      <c r="F555" s="17"/>
      <c r="G555" s="21"/>
      <c r="H555" s="21"/>
      <c r="I555" s="21"/>
      <c r="J555" s="21"/>
    </row>
    <row r="556" spans="5:10">
      <c r="E556" s="21"/>
      <c r="F556" s="17"/>
      <c r="G556" s="21"/>
      <c r="H556" s="21"/>
      <c r="I556" s="21"/>
      <c r="J556" s="21"/>
    </row>
    <row r="557" spans="5:10">
      <c r="E557" s="21"/>
      <c r="F557" s="17"/>
      <c r="G557" s="21"/>
      <c r="H557" s="21"/>
      <c r="I557" s="21"/>
      <c r="J557" s="21"/>
    </row>
    <row r="558" spans="5:10">
      <c r="E558" s="21"/>
      <c r="F558" s="17"/>
      <c r="G558" s="21"/>
      <c r="H558" s="21"/>
      <c r="I558" s="21"/>
      <c r="J558" s="21"/>
    </row>
    <row r="559" spans="5:10">
      <c r="E559" s="21"/>
      <c r="F559" s="17"/>
      <c r="G559" s="21"/>
      <c r="H559" s="21"/>
      <c r="I559" s="21"/>
      <c r="J559" s="21"/>
    </row>
    <row r="560" spans="5:10">
      <c r="E560" s="21"/>
      <c r="F560" s="17"/>
      <c r="G560" s="21"/>
      <c r="H560" s="21"/>
      <c r="I560" s="21"/>
      <c r="J560" s="21"/>
    </row>
    <row r="561" spans="5:10">
      <c r="E561" s="21"/>
      <c r="F561" s="17"/>
      <c r="G561" s="21"/>
      <c r="H561" s="21"/>
      <c r="I561" s="21"/>
      <c r="J561" s="21"/>
    </row>
    <row r="562" spans="5:10">
      <c r="E562" s="21"/>
      <c r="F562" s="17"/>
      <c r="G562" s="21"/>
      <c r="H562" s="21"/>
      <c r="I562" s="21"/>
      <c r="J562" s="21"/>
    </row>
    <row r="563" spans="5:10">
      <c r="E563" s="21"/>
      <c r="F563" s="17"/>
      <c r="G563" s="21"/>
      <c r="H563" s="21"/>
      <c r="I563" s="21"/>
      <c r="J563" s="21"/>
    </row>
    <row r="564" spans="5:10">
      <c r="E564" s="21"/>
      <c r="F564" s="17"/>
      <c r="G564" s="21"/>
      <c r="H564" s="21"/>
      <c r="I564" s="21"/>
      <c r="J564" s="21"/>
    </row>
    <row r="565" spans="5:10">
      <c r="E565" s="21"/>
      <c r="F565" s="17"/>
      <c r="G565" s="21"/>
      <c r="H565" s="21"/>
      <c r="I565" s="21"/>
      <c r="J565" s="21"/>
    </row>
    <row r="566" spans="5:10">
      <c r="E566" s="21"/>
      <c r="F566" s="17"/>
      <c r="G566" s="21"/>
      <c r="H566" s="21"/>
      <c r="I566" s="21"/>
      <c r="J566" s="21"/>
    </row>
    <row r="567" spans="5:10">
      <c r="E567" s="21"/>
      <c r="F567" s="17"/>
      <c r="G567" s="21"/>
      <c r="H567" s="21"/>
      <c r="I567" s="21"/>
      <c r="J567" s="21"/>
    </row>
    <row r="568" spans="5:10">
      <c r="E568" s="21"/>
      <c r="F568" s="17"/>
      <c r="G568" s="21"/>
      <c r="H568" s="21"/>
      <c r="I568" s="21"/>
      <c r="J568" s="21"/>
    </row>
    <row r="569" spans="5:10">
      <c r="E569" s="21"/>
      <c r="F569" s="17"/>
      <c r="G569" s="21"/>
      <c r="H569" s="21"/>
      <c r="I569" s="21"/>
      <c r="J569" s="21"/>
    </row>
    <row r="570" spans="5:10">
      <c r="E570" s="21"/>
      <c r="F570" s="17"/>
      <c r="G570" s="21"/>
      <c r="H570" s="21"/>
      <c r="I570" s="21"/>
      <c r="J570" s="21"/>
    </row>
    <row r="571" spans="5:10">
      <c r="E571" s="21"/>
      <c r="F571" s="17"/>
      <c r="G571" s="21"/>
      <c r="H571" s="21"/>
      <c r="I571" s="21"/>
      <c r="J571" s="21"/>
    </row>
    <row r="572" spans="5:10">
      <c r="E572" s="21"/>
      <c r="F572" s="17"/>
      <c r="G572" s="21"/>
      <c r="H572" s="21"/>
      <c r="I572" s="21"/>
      <c r="J572" s="21"/>
    </row>
    <row r="573" spans="5:10">
      <c r="E573" s="21"/>
      <c r="F573" s="17"/>
      <c r="G573" s="21"/>
      <c r="H573" s="21"/>
      <c r="I573" s="21"/>
      <c r="J573" s="21"/>
    </row>
    <row r="574" spans="5:10">
      <c r="E574" s="21"/>
      <c r="F574" s="17"/>
      <c r="G574" s="21"/>
      <c r="H574" s="21"/>
      <c r="I574" s="21"/>
      <c r="J574" s="21"/>
    </row>
    <row r="575" spans="5:10">
      <c r="E575" s="21"/>
      <c r="F575" s="17"/>
      <c r="G575" s="21"/>
      <c r="H575" s="21"/>
      <c r="I575" s="21"/>
      <c r="J575" s="21"/>
    </row>
    <row r="576" spans="5:10">
      <c r="E576" s="21"/>
      <c r="F576" s="17"/>
      <c r="G576" s="21"/>
      <c r="H576" s="21"/>
      <c r="I576" s="21"/>
      <c r="J576" s="21"/>
    </row>
    <row r="577" spans="5:10">
      <c r="E577" s="21"/>
      <c r="F577" s="17"/>
      <c r="G577" s="21"/>
      <c r="H577" s="21"/>
      <c r="I577" s="21"/>
      <c r="J577" s="21"/>
    </row>
    <row r="578" spans="5:10">
      <c r="E578" s="21"/>
      <c r="F578" s="17"/>
      <c r="G578" s="21"/>
      <c r="H578" s="21"/>
      <c r="I578" s="21"/>
      <c r="J578" s="21"/>
    </row>
    <row r="579" spans="5:10">
      <c r="E579" s="21"/>
      <c r="F579" s="17"/>
      <c r="G579" s="21"/>
      <c r="H579" s="21"/>
      <c r="I579" s="21"/>
      <c r="J579" s="21"/>
    </row>
    <row r="580" spans="5:10">
      <c r="E580" s="21"/>
      <c r="F580" s="17"/>
      <c r="G580" s="21"/>
      <c r="H580" s="21"/>
      <c r="I580" s="21"/>
      <c r="J580" s="21"/>
    </row>
    <row r="581" spans="5:10">
      <c r="E581" s="21"/>
      <c r="F581" s="17"/>
      <c r="G581" s="21"/>
      <c r="H581" s="21"/>
      <c r="I581" s="21"/>
      <c r="J581" s="21"/>
    </row>
    <row r="582" spans="5:10">
      <c r="E582" s="21"/>
      <c r="F582" s="17"/>
      <c r="G582" s="21"/>
      <c r="H582" s="21"/>
      <c r="I582" s="21"/>
      <c r="J582" s="21"/>
    </row>
    <row r="583" spans="5:10">
      <c r="E583" s="21"/>
      <c r="F583" s="17"/>
      <c r="G583" s="21"/>
      <c r="H583" s="21"/>
      <c r="I583" s="21"/>
      <c r="J583" s="21"/>
    </row>
    <row r="584" spans="5:10">
      <c r="E584" s="21"/>
      <c r="F584" s="17"/>
      <c r="G584" s="21"/>
      <c r="H584" s="21"/>
      <c r="I584" s="21"/>
      <c r="J584" s="21"/>
    </row>
    <row r="585" spans="5:10">
      <c r="E585" s="21"/>
      <c r="F585" s="17"/>
      <c r="G585" s="21"/>
      <c r="H585" s="21"/>
      <c r="I585" s="21"/>
      <c r="J585" s="21"/>
    </row>
    <row r="586" spans="5:10">
      <c r="E586" s="21"/>
      <c r="F586" s="17"/>
      <c r="G586" s="21"/>
      <c r="H586" s="21"/>
      <c r="I586" s="21"/>
      <c r="J586" s="21"/>
    </row>
    <row r="587" spans="5:10">
      <c r="E587" s="21"/>
      <c r="F587" s="17"/>
      <c r="G587" s="21"/>
      <c r="H587" s="21"/>
      <c r="I587" s="21"/>
      <c r="J587" s="21"/>
    </row>
    <row r="588" spans="5:10">
      <c r="E588" s="21"/>
      <c r="F588" s="17"/>
      <c r="G588" s="21"/>
      <c r="H588" s="21"/>
      <c r="I588" s="21"/>
      <c r="J588" s="21"/>
    </row>
    <row r="589" spans="5:10">
      <c r="E589" s="21"/>
      <c r="F589" s="17"/>
      <c r="G589" s="21"/>
      <c r="H589" s="21"/>
      <c r="I589" s="21"/>
      <c r="J589" s="21"/>
    </row>
    <row r="590" spans="5:10">
      <c r="E590" s="21"/>
      <c r="F590" s="17"/>
      <c r="G590" s="21"/>
      <c r="H590" s="21"/>
      <c r="I590" s="21"/>
      <c r="J590" s="21"/>
    </row>
    <row r="591" spans="5:10">
      <c r="E591" s="21"/>
      <c r="F591" s="17"/>
      <c r="G591" s="21"/>
      <c r="H591" s="21"/>
      <c r="I591" s="21"/>
      <c r="J591" s="21"/>
    </row>
    <row r="592" spans="5:10">
      <c r="E592" s="21"/>
      <c r="F592" s="17"/>
      <c r="G592" s="21"/>
      <c r="H592" s="21"/>
      <c r="I592" s="21"/>
      <c r="J592" s="21"/>
    </row>
    <row r="593" spans="5:10">
      <c r="E593" s="21"/>
      <c r="F593" s="17"/>
      <c r="G593" s="21"/>
      <c r="H593" s="21"/>
      <c r="I593" s="21"/>
      <c r="J593" s="21"/>
    </row>
    <row r="594" spans="5:10">
      <c r="E594" s="21"/>
      <c r="F594" s="17"/>
      <c r="G594" s="21"/>
      <c r="H594" s="21"/>
      <c r="I594" s="21"/>
      <c r="J594" s="21"/>
    </row>
    <row r="595" spans="5:10">
      <c r="E595" s="21"/>
      <c r="F595" s="17"/>
      <c r="G595" s="21"/>
      <c r="H595" s="21"/>
      <c r="I595" s="21"/>
      <c r="J595" s="21"/>
    </row>
    <row r="596" spans="5:10">
      <c r="E596" s="21"/>
      <c r="F596" s="17"/>
      <c r="G596" s="21"/>
      <c r="H596" s="21"/>
      <c r="I596" s="21"/>
      <c r="J596" s="21"/>
    </row>
    <row r="597" spans="5:10">
      <c r="E597" s="21"/>
      <c r="F597" s="17"/>
      <c r="G597" s="21"/>
      <c r="H597" s="21"/>
      <c r="I597" s="21"/>
      <c r="J597" s="21"/>
    </row>
    <row r="598" spans="5:10">
      <c r="E598" s="21"/>
      <c r="F598" s="17"/>
      <c r="G598" s="21"/>
      <c r="H598" s="21"/>
      <c r="I598" s="21"/>
      <c r="J598" s="21"/>
    </row>
    <row r="599" spans="5:10">
      <c r="E599" s="21"/>
      <c r="F599" s="17"/>
      <c r="G599" s="21"/>
      <c r="H599" s="21"/>
      <c r="I599" s="21"/>
      <c r="J599" s="21"/>
    </row>
    <row r="600" spans="5:10">
      <c r="E600" s="21"/>
      <c r="F600" s="17"/>
      <c r="G600" s="21"/>
      <c r="H600" s="21"/>
      <c r="I600" s="21"/>
      <c r="J600" s="21"/>
    </row>
    <row r="601" spans="5:10">
      <c r="E601" s="21"/>
      <c r="F601" s="17"/>
      <c r="G601" s="21"/>
      <c r="H601" s="21"/>
      <c r="I601" s="21"/>
      <c r="J601" s="21"/>
    </row>
    <row r="602" spans="5:10">
      <c r="E602" s="21"/>
      <c r="F602" s="17"/>
      <c r="G602" s="21"/>
      <c r="H602" s="21"/>
      <c r="I602" s="21"/>
      <c r="J602" s="21"/>
    </row>
    <row r="603" spans="5:10">
      <c r="E603" s="21"/>
      <c r="F603" s="17"/>
      <c r="G603" s="21"/>
      <c r="H603" s="21"/>
      <c r="I603" s="21"/>
      <c r="J603" s="21"/>
    </row>
    <row r="604" spans="5:10">
      <c r="E604" s="21"/>
      <c r="F604" s="17"/>
      <c r="G604" s="21"/>
      <c r="H604" s="21"/>
      <c r="I604" s="21"/>
      <c r="J604" s="21"/>
    </row>
    <row r="605" spans="5:10">
      <c r="E605" s="21"/>
      <c r="F605" s="17"/>
      <c r="G605" s="21"/>
      <c r="H605" s="21"/>
      <c r="I605" s="21"/>
      <c r="J605" s="21"/>
    </row>
    <row r="606" spans="5:10">
      <c r="E606" s="21"/>
      <c r="F606" s="17"/>
      <c r="G606" s="21"/>
      <c r="H606" s="21"/>
      <c r="I606" s="21"/>
      <c r="J606" s="21"/>
    </row>
    <row r="607" spans="5:10">
      <c r="E607" s="21"/>
      <c r="F607" s="17"/>
      <c r="G607" s="21"/>
      <c r="H607" s="21"/>
      <c r="I607" s="21"/>
      <c r="J607" s="21"/>
    </row>
    <row r="608" spans="5:10">
      <c r="E608" s="21"/>
      <c r="F608" s="17"/>
      <c r="G608" s="21"/>
      <c r="H608" s="21"/>
      <c r="I608" s="21"/>
      <c r="J608" s="21"/>
    </row>
    <row r="609" spans="5:10">
      <c r="E609" s="21"/>
      <c r="F609" s="17"/>
      <c r="G609" s="21"/>
      <c r="H609" s="21"/>
      <c r="I609" s="21"/>
      <c r="J609" s="21"/>
    </row>
    <row r="610" spans="5:10">
      <c r="E610" s="21"/>
      <c r="F610" s="17"/>
      <c r="G610" s="21"/>
      <c r="H610" s="21"/>
      <c r="I610" s="21"/>
      <c r="J610" s="21"/>
    </row>
    <row r="611" spans="5:10">
      <c r="E611" s="21"/>
      <c r="F611" s="17"/>
      <c r="G611" s="21"/>
      <c r="H611" s="21"/>
      <c r="I611" s="21"/>
      <c r="J611" s="21"/>
    </row>
    <row r="612" spans="5:10">
      <c r="E612" s="21"/>
      <c r="F612" s="17"/>
      <c r="G612" s="21"/>
      <c r="H612" s="21"/>
      <c r="I612" s="21"/>
      <c r="J612" s="21"/>
    </row>
    <row r="613" spans="5:10">
      <c r="E613" s="21"/>
      <c r="F613" s="17"/>
      <c r="G613" s="21"/>
      <c r="H613" s="21"/>
      <c r="I613" s="21"/>
      <c r="J613" s="21"/>
    </row>
    <row r="614" spans="5:10">
      <c r="E614" s="21"/>
      <c r="F614" s="17"/>
      <c r="G614" s="21"/>
      <c r="H614" s="21"/>
      <c r="I614" s="21"/>
      <c r="J614" s="21"/>
    </row>
    <row r="615" spans="5:10">
      <c r="E615" s="21"/>
      <c r="F615" s="17"/>
      <c r="G615" s="21"/>
      <c r="H615" s="21"/>
      <c r="I615" s="21"/>
      <c r="J615" s="21"/>
    </row>
    <row r="616" spans="5:10">
      <c r="E616" s="21"/>
      <c r="F616" s="17"/>
      <c r="G616" s="21"/>
      <c r="H616" s="21"/>
      <c r="I616" s="21"/>
      <c r="J616" s="21"/>
    </row>
    <row r="617" spans="5:10">
      <c r="E617" s="21"/>
      <c r="F617" s="17"/>
      <c r="G617" s="21"/>
      <c r="H617" s="21"/>
      <c r="I617" s="21"/>
      <c r="J617" s="21"/>
    </row>
    <row r="618" spans="5:10">
      <c r="E618" s="21"/>
      <c r="F618" s="17"/>
      <c r="G618" s="21"/>
      <c r="H618" s="21"/>
      <c r="I618" s="21"/>
      <c r="J618" s="21"/>
    </row>
    <row r="619" spans="5:10">
      <c r="E619" s="21"/>
      <c r="F619" s="17"/>
      <c r="G619" s="21"/>
      <c r="H619" s="21"/>
      <c r="I619" s="21"/>
      <c r="J619" s="21"/>
    </row>
    <row r="620" spans="5:10">
      <c r="E620" s="21"/>
      <c r="F620" s="17"/>
      <c r="G620" s="21"/>
      <c r="H620" s="21"/>
      <c r="I620" s="21"/>
      <c r="J620" s="21"/>
    </row>
    <row r="621" spans="5:10">
      <c r="E621" s="21"/>
      <c r="F621" s="17"/>
      <c r="G621" s="21"/>
      <c r="H621" s="21"/>
      <c r="I621" s="21"/>
      <c r="J621" s="21"/>
    </row>
    <row r="622" spans="5:10">
      <c r="E622" s="21"/>
      <c r="F622" s="17"/>
      <c r="G622" s="21"/>
      <c r="H622" s="21"/>
      <c r="I622" s="21"/>
      <c r="J622" s="21"/>
    </row>
    <row r="623" spans="5:10">
      <c r="E623" s="21"/>
      <c r="F623" s="17"/>
      <c r="G623" s="21"/>
      <c r="H623" s="21"/>
      <c r="I623" s="21"/>
      <c r="J623" s="21"/>
    </row>
    <row r="624" spans="5:10">
      <c r="E624" s="21"/>
      <c r="F624" s="17"/>
      <c r="G624" s="21"/>
      <c r="H624" s="21"/>
      <c r="I624" s="21"/>
      <c r="J624" s="21"/>
    </row>
    <row r="625" spans="5:10">
      <c r="E625" s="21"/>
      <c r="F625" s="17"/>
      <c r="G625" s="21"/>
      <c r="H625" s="21"/>
      <c r="I625" s="21"/>
      <c r="J625" s="21"/>
    </row>
    <row r="626" spans="5:10">
      <c r="E626" s="21"/>
      <c r="F626" s="17"/>
      <c r="G626" s="21"/>
      <c r="H626" s="21"/>
      <c r="I626" s="21"/>
      <c r="J626" s="21"/>
    </row>
    <row r="627" spans="5:10">
      <c r="E627" s="21"/>
      <c r="F627" s="17"/>
      <c r="G627" s="21"/>
      <c r="H627" s="21"/>
      <c r="I627" s="21"/>
      <c r="J627" s="21"/>
    </row>
    <row r="628" spans="5:10">
      <c r="E628" s="21"/>
      <c r="F628" s="17"/>
      <c r="G628" s="21"/>
      <c r="H628" s="21"/>
      <c r="I628" s="21"/>
      <c r="J628" s="21"/>
    </row>
    <row r="629" spans="5:10">
      <c r="E629" s="21"/>
      <c r="F629" s="17"/>
      <c r="G629" s="21"/>
      <c r="H629" s="21"/>
      <c r="I629" s="21"/>
      <c r="J629" s="21"/>
    </row>
    <row r="630" spans="5:10">
      <c r="E630" s="21"/>
      <c r="F630" s="17"/>
      <c r="G630" s="21"/>
      <c r="H630" s="21"/>
      <c r="I630" s="21"/>
      <c r="J630" s="21"/>
    </row>
    <row r="631" spans="5:10">
      <c r="E631" s="21"/>
      <c r="F631" s="17"/>
      <c r="G631" s="21"/>
      <c r="H631" s="21"/>
      <c r="I631" s="21"/>
      <c r="J631" s="21"/>
    </row>
    <row r="632" spans="5:10">
      <c r="E632" s="21"/>
      <c r="F632" s="17"/>
      <c r="G632" s="21"/>
      <c r="H632" s="21"/>
      <c r="I632" s="21"/>
      <c r="J632" s="21"/>
    </row>
    <row r="633" spans="5:10">
      <c r="E633" s="21"/>
      <c r="F633" s="17"/>
      <c r="G633" s="21"/>
      <c r="H633" s="21"/>
      <c r="I633" s="21"/>
      <c r="J633" s="21"/>
    </row>
    <row r="634" spans="5:10">
      <c r="E634" s="21"/>
      <c r="F634" s="17"/>
      <c r="G634" s="21"/>
      <c r="H634" s="21"/>
      <c r="I634" s="21"/>
      <c r="J634" s="21"/>
    </row>
    <row r="635" spans="5:10">
      <c r="E635" s="21"/>
      <c r="F635" s="17"/>
      <c r="G635" s="21"/>
      <c r="H635" s="21"/>
      <c r="I635" s="21"/>
      <c r="J635" s="21"/>
    </row>
    <row r="636" spans="5:10">
      <c r="E636" s="21"/>
      <c r="F636" s="17"/>
      <c r="G636" s="21"/>
      <c r="H636" s="21"/>
      <c r="I636" s="21"/>
      <c r="J636" s="21"/>
    </row>
    <row r="637" spans="5:10">
      <c r="E637" s="21"/>
      <c r="F637" s="17"/>
      <c r="G637" s="21"/>
      <c r="H637" s="21"/>
      <c r="I637" s="21"/>
      <c r="J637" s="21"/>
    </row>
    <row r="638" spans="5:10">
      <c r="E638" s="21"/>
      <c r="F638" s="17"/>
      <c r="G638" s="21"/>
      <c r="H638" s="21"/>
      <c r="I638" s="21"/>
      <c r="J638" s="21"/>
    </row>
    <row r="639" spans="5:10">
      <c r="E639" s="21"/>
      <c r="F639" s="17"/>
      <c r="G639" s="21"/>
      <c r="H639" s="21"/>
      <c r="I639" s="21"/>
      <c r="J639" s="21"/>
    </row>
    <row r="640" spans="5:10">
      <c r="E640" s="21"/>
      <c r="F640" s="17"/>
      <c r="G640" s="21"/>
      <c r="H640" s="21"/>
      <c r="I640" s="21"/>
      <c r="J640" s="21"/>
    </row>
    <row r="641" spans="5:10">
      <c r="E641" s="21"/>
      <c r="F641" s="17"/>
      <c r="G641" s="21"/>
      <c r="H641" s="21"/>
      <c r="I641" s="21"/>
      <c r="J641" s="21"/>
    </row>
    <row r="642" spans="5:10">
      <c r="E642" s="21"/>
      <c r="F642" s="17"/>
      <c r="G642" s="21"/>
      <c r="H642" s="21"/>
      <c r="I642" s="21"/>
      <c r="J642" s="21"/>
    </row>
    <row r="643" spans="5:10">
      <c r="E643" s="21"/>
      <c r="F643" s="17"/>
      <c r="G643" s="21"/>
      <c r="H643" s="21"/>
      <c r="I643" s="21"/>
      <c r="J643" s="21"/>
    </row>
    <row r="644" spans="5:10">
      <c r="E644" s="21"/>
      <c r="F644" s="17"/>
      <c r="G644" s="21"/>
      <c r="H644" s="21"/>
      <c r="I644" s="21"/>
      <c r="J644" s="21"/>
    </row>
    <row r="645" spans="5:10">
      <c r="E645" s="21"/>
      <c r="F645" s="17"/>
      <c r="G645" s="21"/>
      <c r="H645" s="21"/>
      <c r="I645" s="21"/>
      <c r="J645" s="21"/>
    </row>
    <row r="646" spans="5:10">
      <c r="E646" s="21"/>
      <c r="F646" s="17"/>
      <c r="G646" s="21"/>
      <c r="H646" s="21"/>
      <c r="I646" s="21"/>
      <c r="J646" s="21"/>
    </row>
    <row r="647" spans="5:10">
      <c r="E647" s="21"/>
      <c r="F647" s="17"/>
      <c r="G647" s="21"/>
      <c r="H647" s="21"/>
      <c r="I647" s="21"/>
      <c r="J647" s="21"/>
    </row>
    <row r="648" spans="5:10">
      <c r="E648" s="21"/>
      <c r="F648" s="17"/>
      <c r="G648" s="21"/>
      <c r="H648" s="21"/>
      <c r="I648" s="21"/>
      <c r="J648" s="21"/>
    </row>
    <row r="649" spans="5:10">
      <c r="E649" s="21"/>
      <c r="F649" s="17"/>
      <c r="G649" s="21"/>
      <c r="H649" s="21"/>
      <c r="I649" s="21"/>
      <c r="J649" s="21"/>
    </row>
    <row r="650" spans="5:10">
      <c r="E650" s="21"/>
      <c r="F650" s="17"/>
      <c r="G650" s="21"/>
      <c r="H650" s="21"/>
      <c r="I650" s="21"/>
      <c r="J650" s="21"/>
    </row>
    <row r="651" spans="5:10">
      <c r="E651" s="21"/>
      <c r="F651" s="17"/>
      <c r="G651" s="21"/>
      <c r="H651" s="21"/>
      <c r="I651" s="21"/>
      <c r="J651" s="21"/>
    </row>
    <row r="652" spans="5:10">
      <c r="E652" s="21"/>
      <c r="F652" s="17"/>
      <c r="G652" s="21"/>
      <c r="H652" s="21"/>
      <c r="I652" s="21"/>
      <c r="J652" s="21"/>
    </row>
    <row r="653" spans="5:10">
      <c r="E653" s="21"/>
      <c r="F653" s="17"/>
      <c r="G653" s="21"/>
      <c r="H653" s="21"/>
      <c r="I653" s="21"/>
      <c r="J653" s="21"/>
    </row>
    <row r="654" spans="5:10">
      <c r="E654" s="21"/>
      <c r="F654" s="17"/>
      <c r="G654" s="21"/>
      <c r="H654" s="21"/>
      <c r="I654" s="21"/>
      <c r="J654" s="21"/>
    </row>
    <row r="655" spans="5:10">
      <c r="E655" s="21"/>
      <c r="F655" s="17"/>
      <c r="G655" s="21"/>
      <c r="H655" s="21"/>
      <c r="I655" s="21"/>
      <c r="J655" s="21"/>
    </row>
    <row r="656" spans="5:10">
      <c r="E656" s="21"/>
      <c r="F656" s="17"/>
      <c r="G656" s="21"/>
      <c r="H656" s="21"/>
      <c r="I656" s="21"/>
      <c r="J656" s="21"/>
    </row>
    <row r="657" spans="5:10">
      <c r="E657" s="21"/>
      <c r="F657" s="17"/>
      <c r="G657" s="21"/>
      <c r="H657" s="21"/>
      <c r="I657" s="21"/>
      <c r="J657" s="21"/>
    </row>
    <row r="658" spans="5:10">
      <c r="E658" s="21"/>
      <c r="F658" s="17"/>
      <c r="G658" s="21"/>
      <c r="H658" s="21"/>
      <c r="I658" s="21"/>
      <c r="J658" s="21"/>
    </row>
    <row r="659" spans="5:10">
      <c r="E659" s="21"/>
      <c r="F659" s="17"/>
      <c r="G659" s="21"/>
      <c r="H659" s="21"/>
      <c r="I659" s="21"/>
      <c r="J659" s="21"/>
    </row>
    <row r="660" spans="5:10">
      <c r="E660" s="21"/>
      <c r="F660" s="17"/>
      <c r="G660" s="21"/>
      <c r="H660" s="21"/>
      <c r="I660" s="21"/>
      <c r="J660" s="21"/>
    </row>
    <row r="661" spans="5:10">
      <c r="E661" s="21"/>
      <c r="F661" s="17"/>
      <c r="G661" s="21"/>
      <c r="H661" s="21"/>
      <c r="I661" s="21"/>
      <c r="J661" s="21"/>
    </row>
    <row r="662" spans="5:10">
      <c r="E662" s="21"/>
      <c r="F662" s="17"/>
      <c r="G662" s="21"/>
      <c r="H662" s="21"/>
      <c r="I662" s="21"/>
      <c r="J662" s="21"/>
    </row>
    <row r="663" spans="5:10">
      <c r="E663" s="21"/>
      <c r="F663" s="17"/>
      <c r="G663" s="21"/>
      <c r="H663" s="21"/>
      <c r="I663" s="21"/>
      <c r="J663" s="21"/>
    </row>
    <row r="664" spans="5:10">
      <c r="E664" s="21"/>
      <c r="F664" s="17"/>
      <c r="G664" s="21"/>
      <c r="H664" s="21"/>
      <c r="I664" s="21"/>
      <c r="J664" s="21"/>
    </row>
    <row r="665" spans="5:10">
      <c r="E665" s="21"/>
      <c r="F665" s="17"/>
      <c r="G665" s="21"/>
      <c r="H665" s="21"/>
      <c r="I665" s="21"/>
      <c r="J665" s="21"/>
    </row>
    <row r="666" spans="5:10">
      <c r="E666" s="21"/>
      <c r="F666" s="17"/>
      <c r="G666" s="21"/>
      <c r="H666" s="21"/>
      <c r="I666" s="21"/>
      <c r="J666" s="21"/>
    </row>
    <row r="667" spans="5:10">
      <c r="E667" s="21"/>
      <c r="F667" s="17"/>
      <c r="G667" s="21"/>
      <c r="H667" s="21"/>
      <c r="I667" s="21"/>
      <c r="J667" s="21"/>
    </row>
    <row r="668" spans="5:10">
      <c r="E668" s="21"/>
      <c r="F668" s="17"/>
      <c r="G668" s="21"/>
      <c r="H668" s="21"/>
      <c r="I668" s="21"/>
      <c r="J668" s="21"/>
    </row>
    <row r="669" spans="5:10">
      <c r="E669" s="21"/>
      <c r="F669" s="17"/>
      <c r="G669" s="21"/>
      <c r="H669" s="21"/>
      <c r="I669" s="21"/>
      <c r="J669" s="21"/>
    </row>
    <row r="670" spans="5:10">
      <c r="E670" s="21"/>
      <c r="F670" s="17"/>
      <c r="G670" s="21"/>
      <c r="H670" s="21"/>
      <c r="I670" s="21"/>
      <c r="J670" s="21"/>
    </row>
    <row r="671" spans="5:10">
      <c r="E671" s="21"/>
      <c r="F671" s="17"/>
      <c r="G671" s="21"/>
      <c r="H671" s="21"/>
      <c r="I671" s="21"/>
      <c r="J671" s="21"/>
    </row>
    <row r="672" spans="5:10">
      <c r="E672" s="21"/>
      <c r="F672" s="17"/>
      <c r="G672" s="21"/>
      <c r="H672" s="21"/>
      <c r="I672" s="21"/>
      <c r="J672" s="21"/>
    </row>
    <row r="673" spans="5:10">
      <c r="E673" s="21"/>
      <c r="F673" s="17"/>
      <c r="G673" s="21"/>
      <c r="H673" s="21"/>
      <c r="I673" s="21"/>
      <c r="J673" s="21"/>
    </row>
    <row r="674" spans="5:10">
      <c r="E674" s="21"/>
      <c r="F674" s="17"/>
      <c r="G674" s="21"/>
      <c r="H674" s="21"/>
      <c r="I674" s="21"/>
      <c r="J674" s="21"/>
    </row>
    <row r="675" spans="5:10">
      <c r="E675" s="21"/>
      <c r="F675" s="17"/>
      <c r="G675" s="21"/>
      <c r="H675" s="21"/>
      <c r="I675" s="21"/>
      <c r="J675" s="21"/>
    </row>
    <row r="676" spans="5:10">
      <c r="E676" s="21"/>
      <c r="F676" s="17"/>
      <c r="G676" s="21"/>
      <c r="H676" s="21"/>
      <c r="I676" s="21"/>
      <c r="J676" s="21"/>
    </row>
    <row r="677" spans="5:10">
      <c r="E677" s="21"/>
      <c r="F677" s="17"/>
      <c r="G677" s="21"/>
      <c r="H677" s="21"/>
      <c r="I677" s="21"/>
      <c r="J677" s="21"/>
    </row>
    <row r="678" spans="5:10">
      <c r="E678" s="21"/>
      <c r="F678" s="17"/>
      <c r="G678" s="21"/>
      <c r="H678" s="21"/>
      <c r="I678" s="21"/>
      <c r="J678" s="21"/>
    </row>
    <row r="679" spans="5:10">
      <c r="E679" s="21"/>
      <c r="F679" s="17"/>
      <c r="G679" s="21"/>
      <c r="H679" s="21"/>
      <c r="I679" s="21"/>
      <c r="J679" s="21"/>
    </row>
    <row r="680" spans="5:10">
      <c r="E680" s="21"/>
      <c r="F680" s="17"/>
      <c r="G680" s="21"/>
      <c r="H680" s="21"/>
      <c r="I680" s="21"/>
      <c r="J680" s="21"/>
    </row>
    <row r="681" spans="5:10">
      <c r="E681" s="21"/>
      <c r="F681" s="17"/>
      <c r="G681" s="21"/>
      <c r="H681" s="21"/>
      <c r="I681" s="21"/>
      <c r="J681" s="21"/>
    </row>
    <row r="682" spans="5:10">
      <c r="E682" s="21"/>
      <c r="F682" s="17"/>
      <c r="G682" s="21"/>
      <c r="H682" s="21"/>
      <c r="I682" s="21"/>
      <c r="J682" s="21"/>
    </row>
    <row r="683" spans="5:10">
      <c r="E683" s="21"/>
      <c r="F683" s="17"/>
      <c r="G683" s="21"/>
      <c r="H683" s="21"/>
      <c r="I683" s="21"/>
      <c r="J683" s="21"/>
    </row>
    <row r="684" spans="5:10">
      <c r="E684" s="21"/>
      <c r="F684" s="17"/>
      <c r="G684" s="21"/>
      <c r="H684" s="21"/>
      <c r="I684" s="21"/>
      <c r="J684" s="21"/>
    </row>
    <row r="685" spans="5:10">
      <c r="E685" s="21"/>
      <c r="F685" s="17"/>
      <c r="G685" s="21"/>
      <c r="H685" s="21"/>
      <c r="I685" s="21"/>
      <c r="J685" s="21"/>
    </row>
    <row r="686" spans="5:10">
      <c r="E686" s="21"/>
      <c r="F686" s="17"/>
      <c r="G686" s="21"/>
      <c r="H686" s="21"/>
      <c r="I686" s="21"/>
      <c r="J686" s="21"/>
    </row>
    <row r="687" spans="5:10">
      <c r="E687" s="21"/>
      <c r="F687" s="17"/>
      <c r="G687" s="21"/>
      <c r="H687" s="21"/>
      <c r="I687" s="21"/>
      <c r="J687" s="21"/>
    </row>
    <row r="688" spans="5:10">
      <c r="E688" s="21"/>
      <c r="F688" s="17"/>
      <c r="G688" s="21"/>
      <c r="H688" s="21"/>
      <c r="I688" s="21"/>
      <c r="J688" s="21"/>
    </row>
    <row r="689" spans="5:10">
      <c r="E689" s="21"/>
      <c r="F689" s="17"/>
      <c r="G689" s="21"/>
      <c r="H689" s="21"/>
      <c r="I689" s="21"/>
      <c r="J689" s="21"/>
    </row>
    <row r="690" spans="5:10">
      <c r="E690" s="21"/>
      <c r="F690" s="17"/>
      <c r="G690" s="21"/>
      <c r="H690" s="21"/>
      <c r="I690" s="21"/>
      <c r="J690" s="21"/>
    </row>
    <row r="691" spans="5:10">
      <c r="E691" s="21"/>
      <c r="F691" s="17"/>
      <c r="G691" s="21"/>
      <c r="H691" s="21"/>
      <c r="I691" s="21"/>
      <c r="J691" s="21"/>
    </row>
    <row r="692" spans="5:10">
      <c r="E692" s="21"/>
      <c r="F692" s="17"/>
      <c r="G692" s="21"/>
      <c r="H692" s="21"/>
      <c r="I692" s="21"/>
      <c r="J692" s="21"/>
    </row>
    <row r="693" spans="5:10">
      <c r="E693" s="21"/>
      <c r="F693" s="17"/>
      <c r="G693" s="21"/>
      <c r="H693" s="21"/>
      <c r="I693" s="21"/>
      <c r="J693" s="21"/>
    </row>
    <row r="694" spans="5:10">
      <c r="E694" s="21"/>
      <c r="F694" s="17"/>
      <c r="G694" s="21"/>
      <c r="H694" s="21"/>
      <c r="I694" s="21"/>
      <c r="J694" s="21"/>
    </row>
    <row r="695" spans="5:10">
      <c r="E695" s="21"/>
      <c r="F695" s="17"/>
      <c r="G695" s="21"/>
      <c r="H695" s="21"/>
      <c r="I695" s="21"/>
      <c r="J695" s="21"/>
    </row>
    <row r="696" spans="5:10">
      <c r="E696" s="21"/>
      <c r="F696" s="17"/>
      <c r="G696" s="21"/>
      <c r="H696" s="21"/>
      <c r="I696" s="21"/>
      <c r="J696" s="21"/>
    </row>
    <row r="697" spans="5:10">
      <c r="E697" s="21"/>
      <c r="F697" s="17"/>
      <c r="G697" s="21"/>
      <c r="H697" s="21"/>
      <c r="I697" s="21"/>
      <c r="J697" s="21"/>
    </row>
    <row r="698" spans="5:10">
      <c r="E698" s="21"/>
      <c r="F698" s="17"/>
      <c r="G698" s="21"/>
      <c r="H698" s="21"/>
      <c r="I698" s="21"/>
      <c r="J698" s="21"/>
    </row>
    <row r="699" spans="5:10">
      <c r="E699" s="21"/>
      <c r="F699" s="17"/>
      <c r="G699" s="21"/>
      <c r="H699" s="21"/>
      <c r="I699" s="21"/>
      <c r="J699" s="21"/>
    </row>
    <row r="700" spans="5:10">
      <c r="E700" s="21"/>
      <c r="F700" s="17"/>
      <c r="G700" s="21"/>
      <c r="H700" s="21"/>
      <c r="I700" s="21"/>
      <c r="J700" s="21"/>
    </row>
    <row r="701" spans="5:10">
      <c r="E701" s="21"/>
      <c r="F701" s="17"/>
      <c r="G701" s="21"/>
      <c r="H701" s="21"/>
      <c r="I701" s="21"/>
      <c r="J701" s="21"/>
    </row>
    <row r="702" spans="5:10">
      <c r="E702" s="21"/>
      <c r="F702" s="17"/>
      <c r="G702" s="21"/>
      <c r="H702" s="21"/>
      <c r="I702" s="21"/>
      <c r="J702" s="21"/>
    </row>
    <row r="703" spans="5:10">
      <c r="E703" s="21"/>
      <c r="F703" s="17"/>
      <c r="G703" s="21"/>
      <c r="H703" s="21"/>
      <c r="I703" s="21"/>
      <c r="J703" s="21"/>
    </row>
    <row r="704" spans="5:10">
      <c r="E704" s="21"/>
      <c r="F704" s="17"/>
      <c r="G704" s="21"/>
      <c r="H704" s="21"/>
      <c r="I704" s="21"/>
      <c r="J704" s="21"/>
    </row>
    <row r="705" spans="5:10">
      <c r="E705" s="21"/>
      <c r="F705" s="17"/>
      <c r="G705" s="21"/>
      <c r="H705" s="21"/>
      <c r="I705" s="21"/>
      <c r="J705" s="21"/>
    </row>
    <row r="706" spans="5:10">
      <c r="E706" s="21"/>
      <c r="F706" s="17"/>
      <c r="G706" s="21"/>
      <c r="H706" s="21"/>
      <c r="I706" s="21"/>
      <c r="J706" s="21"/>
    </row>
    <row r="707" spans="5:10">
      <c r="E707" s="21"/>
      <c r="F707" s="17"/>
      <c r="G707" s="21"/>
      <c r="H707" s="21"/>
      <c r="I707" s="21"/>
      <c r="J707" s="21"/>
    </row>
    <row r="708" spans="5:10">
      <c r="E708" s="21"/>
      <c r="F708" s="17"/>
      <c r="G708" s="21"/>
      <c r="H708" s="21"/>
      <c r="I708" s="21"/>
      <c r="J708" s="21"/>
    </row>
    <row r="709" spans="5:10">
      <c r="E709" s="21"/>
      <c r="F709" s="17"/>
      <c r="G709" s="21"/>
      <c r="H709" s="21"/>
      <c r="I709" s="21"/>
      <c r="J709" s="21"/>
    </row>
    <row r="710" spans="5:10">
      <c r="E710" s="21"/>
      <c r="F710" s="17"/>
      <c r="G710" s="21"/>
      <c r="H710" s="21"/>
      <c r="I710" s="21"/>
      <c r="J710" s="21"/>
    </row>
    <row r="711" spans="5:10">
      <c r="E711" s="21"/>
      <c r="F711" s="17"/>
      <c r="G711" s="21"/>
      <c r="H711" s="21"/>
      <c r="I711" s="21"/>
      <c r="J711" s="21"/>
    </row>
    <row r="712" spans="5:10">
      <c r="E712" s="21"/>
      <c r="F712" s="17"/>
      <c r="G712" s="21"/>
      <c r="H712" s="21"/>
      <c r="I712" s="21"/>
      <c r="J712" s="21"/>
    </row>
    <row r="713" spans="5:10">
      <c r="E713" s="21"/>
      <c r="F713" s="17"/>
      <c r="G713" s="21"/>
      <c r="H713" s="21"/>
      <c r="I713" s="21"/>
      <c r="J713" s="21"/>
    </row>
    <row r="714" spans="5:10">
      <c r="E714" s="21"/>
      <c r="F714" s="17"/>
      <c r="G714" s="21"/>
      <c r="H714" s="21"/>
      <c r="I714" s="21"/>
      <c r="J714" s="21"/>
    </row>
    <row r="715" spans="5:10">
      <c r="E715" s="21"/>
      <c r="F715" s="17"/>
      <c r="G715" s="21"/>
      <c r="H715" s="21"/>
      <c r="I715" s="21"/>
      <c r="J715" s="21"/>
    </row>
    <row r="716" spans="5:10">
      <c r="E716" s="21"/>
      <c r="F716" s="17"/>
      <c r="G716" s="21"/>
      <c r="H716" s="21"/>
      <c r="I716" s="21"/>
      <c r="J716" s="21"/>
    </row>
    <row r="717" spans="5:10">
      <c r="E717" s="21"/>
      <c r="F717" s="17"/>
      <c r="G717" s="21"/>
      <c r="H717" s="21"/>
      <c r="I717" s="21"/>
      <c r="J717" s="21"/>
    </row>
    <row r="718" spans="5:10">
      <c r="E718" s="21"/>
      <c r="F718" s="17"/>
      <c r="G718" s="21"/>
      <c r="H718" s="21"/>
      <c r="I718" s="21"/>
      <c r="J718" s="21"/>
    </row>
    <row r="719" spans="5:10">
      <c r="E719" s="21"/>
      <c r="F719" s="17"/>
      <c r="G719" s="21"/>
      <c r="H719" s="21"/>
      <c r="I719" s="21"/>
      <c r="J719" s="21"/>
    </row>
    <row r="720" spans="5:10">
      <c r="E720" s="21"/>
      <c r="F720" s="17"/>
      <c r="G720" s="21"/>
      <c r="H720" s="21"/>
      <c r="I720" s="21"/>
      <c r="J720" s="21"/>
    </row>
    <row r="721" spans="5:10">
      <c r="E721" s="21"/>
      <c r="F721" s="17"/>
      <c r="G721" s="21"/>
      <c r="H721" s="21"/>
      <c r="I721" s="21"/>
      <c r="J721" s="21"/>
    </row>
    <row r="722" spans="5:10">
      <c r="E722" s="21"/>
      <c r="F722" s="17"/>
      <c r="G722" s="21"/>
      <c r="H722" s="21"/>
      <c r="I722" s="21"/>
      <c r="J722" s="21"/>
    </row>
    <row r="723" spans="5:10">
      <c r="E723" s="21"/>
      <c r="F723" s="17"/>
      <c r="G723" s="21"/>
      <c r="H723" s="21"/>
      <c r="I723" s="21"/>
      <c r="J723" s="21"/>
    </row>
    <row r="724" spans="5:10">
      <c r="E724" s="21"/>
      <c r="F724" s="17"/>
      <c r="G724" s="21"/>
      <c r="H724" s="21"/>
      <c r="I724" s="21"/>
      <c r="J724" s="21"/>
    </row>
    <row r="725" spans="5:10">
      <c r="E725" s="21"/>
      <c r="F725" s="17"/>
      <c r="G725" s="21"/>
      <c r="H725" s="21"/>
      <c r="I725" s="21"/>
      <c r="J725" s="21"/>
    </row>
    <row r="726" spans="5:10">
      <c r="E726" s="21"/>
      <c r="F726" s="17"/>
      <c r="G726" s="21"/>
      <c r="H726" s="21"/>
      <c r="I726" s="21"/>
      <c r="J726" s="21"/>
    </row>
    <row r="727" spans="5:10">
      <c r="E727" s="21"/>
      <c r="F727" s="17"/>
      <c r="G727" s="21"/>
      <c r="H727" s="21"/>
      <c r="I727" s="21"/>
      <c r="J727" s="21"/>
    </row>
    <row r="728" spans="5:10">
      <c r="E728" s="21"/>
      <c r="F728" s="17"/>
      <c r="G728" s="21"/>
      <c r="H728" s="21"/>
      <c r="I728" s="21"/>
      <c r="J728" s="21"/>
    </row>
    <row r="729" spans="5:10">
      <c r="E729" s="21"/>
      <c r="F729" s="17"/>
      <c r="G729" s="21"/>
      <c r="H729" s="21"/>
      <c r="I729" s="21"/>
      <c r="J729" s="21"/>
    </row>
    <row r="730" spans="5:10">
      <c r="E730" s="21"/>
      <c r="F730" s="17"/>
      <c r="G730" s="21"/>
      <c r="H730" s="21"/>
      <c r="I730" s="21"/>
      <c r="J730" s="21"/>
    </row>
    <row r="731" spans="5:10">
      <c r="E731" s="21"/>
      <c r="F731" s="17"/>
      <c r="G731" s="21"/>
      <c r="H731" s="21"/>
      <c r="I731" s="21"/>
      <c r="J731" s="21"/>
    </row>
    <row r="732" spans="5:10">
      <c r="E732" s="21"/>
      <c r="F732" s="17"/>
      <c r="G732" s="21"/>
      <c r="H732" s="21"/>
      <c r="I732" s="21"/>
      <c r="J732" s="21"/>
    </row>
    <row r="733" spans="5:10">
      <c r="E733" s="21"/>
      <c r="F733" s="17"/>
      <c r="G733" s="21"/>
      <c r="H733" s="21"/>
      <c r="I733" s="21"/>
      <c r="J733" s="21"/>
    </row>
    <row r="734" spans="5:10">
      <c r="E734" s="21"/>
      <c r="F734" s="17"/>
      <c r="G734" s="21"/>
      <c r="H734" s="21"/>
      <c r="I734" s="21"/>
      <c r="J734" s="21"/>
    </row>
    <row r="735" spans="5:10">
      <c r="E735" s="21"/>
      <c r="F735" s="17"/>
      <c r="G735" s="21"/>
      <c r="H735" s="21"/>
      <c r="I735" s="21"/>
      <c r="J735" s="21"/>
    </row>
    <row r="736" spans="5:10">
      <c r="E736" s="21"/>
      <c r="F736" s="17"/>
      <c r="G736" s="21"/>
      <c r="H736" s="21"/>
      <c r="I736" s="21"/>
      <c r="J736" s="21"/>
    </row>
    <row r="737" spans="5:10">
      <c r="E737" s="21"/>
      <c r="F737" s="17"/>
      <c r="G737" s="21"/>
      <c r="H737" s="21"/>
      <c r="I737" s="21"/>
      <c r="J737" s="21"/>
    </row>
    <row r="738" spans="5:10">
      <c r="E738" s="21"/>
      <c r="F738" s="17"/>
      <c r="G738" s="21"/>
      <c r="H738" s="21"/>
      <c r="I738" s="21"/>
      <c r="J738" s="21"/>
    </row>
    <row r="739" spans="5:10">
      <c r="E739" s="21"/>
      <c r="F739" s="17"/>
      <c r="G739" s="21"/>
      <c r="H739" s="21"/>
      <c r="I739" s="21"/>
      <c r="J739" s="21"/>
    </row>
    <row r="740" spans="5:10">
      <c r="E740" s="21"/>
      <c r="F740" s="17"/>
      <c r="G740" s="21"/>
      <c r="H740" s="21"/>
      <c r="I740" s="21"/>
      <c r="J740" s="21"/>
    </row>
    <row r="741" spans="5:10">
      <c r="E741" s="21"/>
      <c r="F741" s="17"/>
      <c r="G741" s="21"/>
      <c r="H741" s="21"/>
      <c r="I741" s="21"/>
      <c r="J741" s="21"/>
    </row>
    <row r="742" spans="5:10">
      <c r="E742" s="21"/>
      <c r="F742" s="17"/>
      <c r="G742" s="21"/>
      <c r="H742" s="21"/>
      <c r="I742" s="21"/>
      <c r="J742" s="21"/>
    </row>
    <row r="743" spans="5:10">
      <c r="E743" s="21"/>
      <c r="F743" s="17"/>
      <c r="G743" s="21"/>
      <c r="H743" s="21"/>
      <c r="I743" s="21"/>
      <c r="J743" s="21"/>
    </row>
    <row r="744" spans="5:10">
      <c r="E744" s="21"/>
      <c r="F744" s="17"/>
      <c r="G744" s="21"/>
      <c r="H744" s="21"/>
      <c r="I744" s="21"/>
      <c r="J744" s="21"/>
    </row>
    <row r="745" spans="5:10">
      <c r="E745" s="21"/>
      <c r="F745" s="17"/>
      <c r="G745" s="21"/>
      <c r="H745" s="21"/>
      <c r="I745" s="21"/>
      <c r="J745" s="21"/>
    </row>
    <row r="746" spans="5:10">
      <c r="E746" s="21"/>
      <c r="F746" s="17"/>
      <c r="G746" s="21"/>
      <c r="H746" s="21"/>
      <c r="I746" s="21"/>
      <c r="J746" s="21"/>
    </row>
    <row r="747" spans="5:10">
      <c r="E747" s="21"/>
      <c r="F747" s="17"/>
      <c r="G747" s="21"/>
      <c r="H747" s="21"/>
      <c r="I747" s="21"/>
      <c r="J747" s="21"/>
    </row>
    <row r="748" spans="5:10">
      <c r="E748" s="21"/>
      <c r="F748" s="17"/>
      <c r="G748" s="21"/>
      <c r="H748" s="21"/>
      <c r="I748" s="21"/>
      <c r="J748" s="21"/>
    </row>
    <row r="749" spans="5:10">
      <c r="E749" s="21"/>
      <c r="F749" s="17"/>
      <c r="G749" s="21"/>
      <c r="H749" s="21"/>
      <c r="I749" s="21"/>
      <c r="J749" s="21"/>
    </row>
    <row r="750" spans="5:10">
      <c r="E750" s="21"/>
      <c r="F750" s="17"/>
      <c r="G750" s="21"/>
      <c r="H750" s="21"/>
      <c r="I750" s="21"/>
      <c r="J750" s="21"/>
    </row>
    <row r="751" spans="5:10">
      <c r="E751" s="21"/>
      <c r="F751" s="17"/>
      <c r="G751" s="21"/>
      <c r="H751" s="21"/>
      <c r="I751" s="21"/>
      <c r="J751" s="21"/>
    </row>
    <row r="752" spans="5:10">
      <c r="E752" s="21"/>
      <c r="F752" s="17"/>
      <c r="G752" s="21"/>
      <c r="H752" s="21"/>
      <c r="I752" s="21"/>
      <c r="J752" s="21"/>
    </row>
    <row r="753" spans="5:10">
      <c r="E753" s="21"/>
      <c r="F753" s="17"/>
      <c r="G753" s="21"/>
      <c r="H753" s="21"/>
      <c r="I753" s="21"/>
      <c r="J753" s="21"/>
    </row>
    <row r="754" spans="5:10">
      <c r="E754" s="21"/>
      <c r="F754" s="17"/>
      <c r="G754" s="21"/>
      <c r="H754" s="21"/>
      <c r="I754" s="21"/>
      <c r="J754" s="21"/>
    </row>
    <row r="755" spans="5:10">
      <c r="E755" s="21"/>
      <c r="F755" s="17"/>
      <c r="G755" s="21"/>
      <c r="H755" s="21"/>
      <c r="I755" s="21"/>
      <c r="J755" s="21"/>
    </row>
    <row r="756" spans="5:10">
      <c r="E756" s="21"/>
      <c r="F756" s="17"/>
      <c r="G756" s="21"/>
      <c r="H756" s="21"/>
      <c r="I756" s="21"/>
      <c r="J756" s="21"/>
    </row>
    <row r="757" spans="5:10">
      <c r="E757" s="21"/>
      <c r="F757" s="17"/>
      <c r="G757" s="21"/>
      <c r="H757" s="21"/>
      <c r="I757" s="21"/>
      <c r="J757" s="21"/>
    </row>
    <row r="758" spans="5:10">
      <c r="E758" s="21"/>
      <c r="F758" s="17"/>
      <c r="G758" s="21"/>
      <c r="H758" s="21"/>
      <c r="I758" s="21"/>
      <c r="J758" s="21"/>
    </row>
    <row r="759" spans="5:10">
      <c r="E759" s="21"/>
      <c r="F759" s="17"/>
      <c r="G759" s="21"/>
      <c r="H759" s="21"/>
      <c r="I759" s="21"/>
      <c r="J759" s="21"/>
    </row>
    <row r="760" spans="5:10">
      <c r="E760" s="21"/>
      <c r="F760" s="17"/>
      <c r="G760" s="21"/>
      <c r="H760" s="21"/>
      <c r="I760" s="21"/>
      <c r="J760" s="21"/>
    </row>
    <row r="761" spans="5:10">
      <c r="E761" s="21"/>
      <c r="F761" s="17"/>
      <c r="G761" s="21"/>
      <c r="H761" s="21"/>
      <c r="I761" s="21"/>
      <c r="J761" s="21"/>
    </row>
    <row r="762" spans="5:10">
      <c r="E762" s="21"/>
      <c r="F762" s="17"/>
      <c r="G762" s="21"/>
      <c r="H762" s="21"/>
      <c r="I762" s="21"/>
      <c r="J762" s="21"/>
    </row>
    <row r="763" spans="5:10">
      <c r="E763" s="21"/>
      <c r="F763" s="17"/>
      <c r="G763" s="21"/>
      <c r="H763" s="21"/>
      <c r="I763" s="21"/>
      <c r="J763" s="21"/>
    </row>
    <row r="764" spans="5:10">
      <c r="E764" s="21"/>
      <c r="F764" s="17"/>
      <c r="G764" s="21"/>
      <c r="H764" s="21"/>
      <c r="I764" s="21"/>
      <c r="J764" s="21"/>
    </row>
    <row r="765" spans="5:10">
      <c r="E765" s="21"/>
      <c r="F765" s="17"/>
      <c r="G765" s="21"/>
      <c r="H765" s="21"/>
      <c r="I765" s="21"/>
      <c r="J765" s="21"/>
    </row>
    <row r="766" spans="5:10">
      <c r="E766" s="21"/>
      <c r="F766" s="17"/>
      <c r="G766" s="21"/>
      <c r="H766" s="21"/>
      <c r="I766" s="21"/>
      <c r="J766" s="21"/>
    </row>
    <row r="767" spans="5:10">
      <c r="E767" s="21"/>
      <c r="F767" s="17"/>
      <c r="G767" s="21"/>
      <c r="H767" s="21"/>
      <c r="I767" s="21"/>
      <c r="J767" s="21"/>
    </row>
    <row r="768" spans="5:10">
      <c r="E768" s="21"/>
      <c r="F768" s="17"/>
      <c r="G768" s="21"/>
      <c r="H768" s="21"/>
      <c r="I768" s="21"/>
      <c r="J768" s="21"/>
    </row>
    <row r="769" spans="5:10">
      <c r="E769" s="21"/>
      <c r="F769" s="17"/>
      <c r="G769" s="21"/>
      <c r="H769" s="21"/>
      <c r="I769" s="21"/>
      <c r="J769" s="21"/>
    </row>
    <row r="770" spans="5:10">
      <c r="E770" s="21"/>
      <c r="F770" s="17"/>
      <c r="G770" s="21"/>
      <c r="H770" s="21"/>
      <c r="I770" s="21"/>
      <c r="J770" s="21"/>
    </row>
    <row r="771" spans="5:10">
      <c r="E771" s="21"/>
      <c r="F771" s="17"/>
      <c r="G771" s="21"/>
      <c r="H771" s="21"/>
      <c r="I771" s="21"/>
      <c r="J771" s="21"/>
    </row>
    <row r="772" spans="5:10">
      <c r="E772" s="21"/>
      <c r="F772" s="17"/>
      <c r="G772" s="21"/>
      <c r="H772" s="21"/>
      <c r="I772" s="21"/>
      <c r="J772" s="21"/>
    </row>
    <row r="773" spans="5:10">
      <c r="E773" s="21"/>
      <c r="F773" s="17"/>
      <c r="G773" s="21"/>
      <c r="H773" s="21"/>
      <c r="I773" s="21"/>
      <c r="J773" s="21"/>
    </row>
  </sheetData>
  <mergeCells count="118">
    <mergeCell ref="B429:D429"/>
    <mergeCell ref="B430:D430"/>
    <mergeCell ref="B431:D431"/>
    <mergeCell ref="B423:D423"/>
    <mergeCell ref="B424:D424"/>
    <mergeCell ref="B425:D425"/>
    <mergeCell ref="B426:D426"/>
    <mergeCell ref="B427:D427"/>
    <mergeCell ref="B428:D428"/>
    <mergeCell ref="B417:D417"/>
    <mergeCell ref="B418:D418"/>
    <mergeCell ref="B419:D419"/>
    <mergeCell ref="B420:D420"/>
    <mergeCell ref="B421:D421"/>
    <mergeCell ref="B422:D422"/>
    <mergeCell ref="B411:D411"/>
    <mergeCell ref="B412:D412"/>
    <mergeCell ref="B413:D413"/>
    <mergeCell ref="B414:D414"/>
    <mergeCell ref="B415:D415"/>
    <mergeCell ref="B416:D416"/>
    <mergeCell ref="B404:D404"/>
    <mergeCell ref="B405:D405"/>
    <mergeCell ref="B406:D406"/>
    <mergeCell ref="B407:D407"/>
    <mergeCell ref="B409:J409"/>
    <mergeCell ref="B410:D410"/>
    <mergeCell ref="B398:D398"/>
    <mergeCell ref="B399:D399"/>
    <mergeCell ref="B400:D400"/>
    <mergeCell ref="B401:D401"/>
    <mergeCell ref="B402:D402"/>
    <mergeCell ref="B403:D403"/>
    <mergeCell ref="B392:D392"/>
    <mergeCell ref="B393:D393"/>
    <mergeCell ref="B394:D394"/>
    <mergeCell ref="B395:D395"/>
    <mergeCell ref="B396:D396"/>
    <mergeCell ref="B397:D397"/>
    <mergeCell ref="B386:D386"/>
    <mergeCell ref="B387:D387"/>
    <mergeCell ref="B388:D388"/>
    <mergeCell ref="B389:D389"/>
    <mergeCell ref="B390:D390"/>
    <mergeCell ref="B391:D391"/>
    <mergeCell ref="B379:D379"/>
    <mergeCell ref="B380:D380"/>
    <mergeCell ref="B381:D381"/>
    <mergeCell ref="B382:D382"/>
    <mergeCell ref="B383:D383"/>
    <mergeCell ref="B385:J385"/>
    <mergeCell ref="B373:D373"/>
    <mergeCell ref="B374:D374"/>
    <mergeCell ref="B375:D375"/>
    <mergeCell ref="B376:D376"/>
    <mergeCell ref="B377:D377"/>
    <mergeCell ref="B378:D378"/>
    <mergeCell ref="B367:D367"/>
    <mergeCell ref="B368:D368"/>
    <mergeCell ref="B369:D369"/>
    <mergeCell ref="B370:D370"/>
    <mergeCell ref="B371:D371"/>
    <mergeCell ref="B372:D372"/>
    <mergeCell ref="B361:J361"/>
    <mergeCell ref="B362:D362"/>
    <mergeCell ref="B363:D363"/>
    <mergeCell ref="B364:D364"/>
    <mergeCell ref="B365:D365"/>
    <mergeCell ref="B366:D366"/>
    <mergeCell ref="B341:D341"/>
    <mergeCell ref="M343:S344"/>
    <mergeCell ref="B350:D350"/>
    <mergeCell ref="A352:B352"/>
    <mergeCell ref="A353:B353"/>
    <mergeCell ref="A360:J360"/>
    <mergeCell ref="B282:I282"/>
    <mergeCell ref="B303:D303"/>
    <mergeCell ref="B311:C311"/>
    <mergeCell ref="B312:C312"/>
    <mergeCell ref="B313:C313"/>
    <mergeCell ref="B323:D323"/>
    <mergeCell ref="A250:D250"/>
    <mergeCell ref="B251:D251"/>
    <mergeCell ref="B258:D258"/>
    <mergeCell ref="B263:D263"/>
    <mergeCell ref="B273:D273"/>
    <mergeCell ref="B280:D280"/>
    <mergeCell ref="A218:D218"/>
    <mergeCell ref="B219:D219"/>
    <mergeCell ref="A224:D224"/>
    <mergeCell ref="A229:A236"/>
    <mergeCell ref="A237:D237"/>
    <mergeCell ref="A242:A249"/>
    <mergeCell ref="AA170:AC170"/>
    <mergeCell ref="B186:D186"/>
    <mergeCell ref="A192:D192"/>
    <mergeCell ref="A197:A204"/>
    <mergeCell ref="A205:D205"/>
    <mergeCell ref="A210:A217"/>
    <mergeCell ref="A119:J119"/>
    <mergeCell ref="A160:J160"/>
    <mergeCell ref="N161:U161"/>
    <mergeCell ref="V161:Z161"/>
    <mergeCell ref="N162:P162"/>
    <mergeCell ref="N163:P163"/>
    <mergeCell ref="U10:Y10"/>
    <mergeCell ref="U66:Y66"/>
    <mergeCell ref="A67:J67"/>
    <mergeCell ref="U67:Y67"/>
    <mergeCell ref="U91:Y91"/>
    <mergeCell ref="A92:J92"/>
    <mergeCell ref="U92:Y92"/>
    <mergeCell ref="A1:J1"/>
    <mergeCell ref="B3:D3"/>
    <mergeCell ref="B4:D4"/>
    <mergeCell ref="B5:D5"/>
    <mergeCell ref="B6:D6"/>
    <mergeCell ref="A8:J8"/>
  </mergeCells>
  <dataValidations count="1">
    <dataValidation allowBlank="1" sqref="B314 B317" xr:uid="{986AFF8D-C0D3-4820-A2BF-E266514DF199}"/>
  </dataValidations>
  <pageMargins left="1" right="0.5" top="0.5" bottom="0.5" header="0.5" footer="0.5"/>
  <pageSetup scale="50" fitToHeight="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196D2-E963-4589-99EE-FB0D05DF0205}">
  <sheetPr>
    <tabColor rgb="FF00B0F0"/>
    <pageSetUpPr fitToPage="1"/>
  </sheetPr>
  <dimension ref="A1:AV773"/>
  <sheetViews>
    <sheetView zoomScale="90" zoomScaleNormal="90" workbookViewId="0">
      <selection sqref="A1:XFD1048576"/>
    </sheetView>
  </sheetViews>
  <sheetFormatPr defaultColWidth="9.109375" defaultRowHeight="13.2"/>
  <cols>
    <col min="1" max="1" width="30.109375" customWidth="1"/>
    <col min="2" max="2" width="26.77734375" customWidth="1"/>
    <col min="3" max="3" width="36.77734375" customWidth="1"/>
    <col min="4" max="4" width="15.5546875" customWidth="1"/>
    <col min="5" max="5" width="14.6640625" customWidth="1"/>
    <col min="6" max="6" width="14.6640625" style="4" customWidth="1"/>
    <col min="7" max="10" width="14.6640625" customWidth="1"/>
    <col min="11" max="11" width="10.33203125" customWidth="1"/>
    <col min="12" max="12" width="5.33203125" style="4" customWidth="1"/>
    <col min="13" max="13" width="15.6640625" customWidth="1"/>
    <col min="14" max="14" width="16.5546875" customWidth="1"/>
    <col min="15" max="26" width="10.6640625" customWidth="1"/>
    <col min="27" max="27" width="18" customWidth="1"/>
    <col min="28" max="33" width="10.6640625" customWidth="1"/>
    <col min="34" max="34" width="11.21875" customWidth="1"/>
  </cols>
  <sheetData>
    <row r="1" spans="1:29" s="111" customFormat="1" ht="18" thickBot="1">
      <c r="A1" s="611" t="s">
        <v>199</v>
      </c>
      <c r="B1" s="611"/>
      <c r="C1" s="611"/>
      <c r="D1" s="611"/>
      <c r="E1" s="611"/>
      <c r="F1" s="611"/>
      <c r="G1" s="611"/>
      <c r="H1" s="611"/>
      <c r="I1" s="611"/>
      <c r="J1" s="611"/>
      <c r="K1" s="108"/>
      <c r="L1" s="250" t="s">
        <v>238</v>
      </c>
      <c r="M1" s="110"/>
      <c r="N1" s="705" t="s">
        <v>390</v>
      </c>
      <c r="O1" s="706"/>
      <c r="P1" s="707"/>
      <c r="Q1" s="708" t="s">
        <v>391</v>
      </c>
      <c r="R1" s="109"/>
    </row>
    <row r="2" spans="1:29" s="111" customFormat="1" ht="16.2" thickBot="1">
      <c r="A2" s="130"/>
      <c r="B2" s="130"/>
      <c r="C2" s="130"/>
      <c r="D2" s="130"/>
      <c r="E2" s="130"/>
      <c r="F2" s="130"/>
      <c r="G2" s="130"/>
      <c r="H2" s="130"/>
      <c r="I2" s="130"/>
      <c r="J2" s="130"/>
      <c r="K2" s="108"/>
      <c r="L2" s="130"/>
      <c r="M2" s="110"/>
      <c r="N2" s="37" t="s">
        <v>74</v>
      </c>
      <c r="O2" s="38"/>
      <c r="P2" s="39"/>
      <c r="Q2" s="225">
        <v>0.189</v>
      </c>
      <c r="R2" s="109"/>
    </row>
    <row r="3" spans="1:29" s="111" customFormat="1" ht="16.2" thickBot="1">
      <c r="A3" s="108" t="s">
        <v>79</v>
      </c>
      <c r="B3" s="835">
        <f>'Cumulative Budget Request '!B3</f>
        <v>0</v>
      </c>
      <c r="C3" s="835"/>
      <c r="D3" s="835"/>
      <c r="K3" s="108"/>
      <c r="L3" s="130"/>
      <c r="M3" s="110"/>
      <c r="N3" s="40" t="s">
        <v>75</v>
      </c>
      <c r="O3" s="41"/>
      <c r="P3" s="41"/>
      <c r="Q3" s="709">
        <v>1104</v>
      </c>
      <c r="R3" s="109"/>
    </row>
    <row r="4" spans="1:29" s="111" customFormat="1" ht="16.2" thickBot="1">
      <c r="A4" s="108" t="s">
        <v>70</v>
      </c>
      <c r="B4" s="835">
        <f>'Cumulative Budget Request '!B4</f>
        <v>0</v>
      </c>
      <c r="C4" s="835"/>
      <c r="D4" s="835"/>
      <c r="K4" s="108"/>
      <c r="L4" s="130"/>
      <c r="N4" s="37" t="s">
        <v>164</v>
      </c>
      <c r="O4" s="360"/>
      <c r="P4" s="360"/>
      <c r="Q4" s="225">
        <v>0.03</v>
      </c>
    </row>
    <row r="5" spans="1:29" s="111" customFormat="1" ht="16.2" thickBot="1">
      <c r="A5" s="108" t="s">
        <v>84</v>
      </c>
      <c r="B5" s="643" t="str">
        <f>'Cumulative Budget Request '!B5</f>
        <v>CPRIT</v>
      </c>
      <c r="C5" s="643"/>
      <c r="D5" s="643"/>
      <c r="K5" s="108"/>
      <c r="L5" s="130"/>
      <c r="N5" s="710" t="s">
        <v>76</v>
      </c>
      <c r="O5" s="711"/>
      <c r="P5" s="711"/>
      <c r="Q5" s="712">
        <v>566</v>
      </c>
    </row>
    <row r="6" spans="1:29" s="111" customFormat="1" ht="16.2" thickBot="1">
      <c r="A6" s="108" t="s">
        <v>248</v>
      </c>
      <c r="B6" s="644"/>
      <c r="C6" s="644"/>
      <c r="D6" s="644"/>
      <c r="F6" s="109"/>
      <c r="K6" s="108"/>
      <c r="L6" s="130"/>
      <c r="N6" s="713" t="s">
        <v>165</v>
      </c>
      <c r="O6" s="714"/>
      <c r="P6" s="714"/>
      <c r="Q6" s="715">
        <f>Q4</f>
        <v>0.03</v>
      </c>
    </row>
    <row r="7" spans="1:29" s="111" customFormat="1" ht="16.2" thickBot="1">
      <c r="A7" s="108"/>
      <c r="B7" s="130"/>
      <c r="C7" s="130"/>
      <c r="D7" s="130"/>
      <c r="F7" s="109"/>
      <c r="K7" s="108"/>
      <c r="L7" s="130"/>
      <c r="N7" s="713" t="s">
        <v>493</v>
      </c>
      <c r="O7" s="714"/>
      <c r="P7" s="714"/>
      <c r="Q7" s="715">
        <v>0.35</v>
      </c>
    </row>
    <row r="8" spans="1:29" ht="15" customHeight="1">
      <c r="A8" s="612" t="s">
        <v>249</v>
      </c>
      <c r="B8" s="612"/>
      <c r="C8" s="612"/>
      <c r="D8" s="612"/>
      <c r="E8" s="612"/>
      <c r="F8" s="612"/>
      <c r="G8" s="612"/>
      <c r="H8" s="612"/>
      <c r="I8" s="612"/>
      <c r="J8" s="612"/>
      <c r="K8" s="107"/>
      <c r="L8" s="59"/>
      <c r="N8" s="836"/>
      <c r="O8" s="837"/>
      <c r="P8" s="837"/>
      <c r="Q8" s="838"/>
    </row>
    <row r="9" spans="1:29">
      <c r="J9" s="33"/>
      <c r="N9" s="839"/>
      <c r="O9" s="839"/>
      <c r="P9" s="839"/>
      <c r="Q9" s="840"/>
    </row>
    <row r="10" spans="1:29">
      <c r="A10" s="1" t="s">
        <v>16</v>
      </c>
      <c r="C10" s="58"/>
      <c r="D10" s="58"/>
      <c r="E10" s="8"/>
      <c r="F10" s="8"/>
      <c r="G10" s="8"/>
      <c r="H10" s="8"/>
      <c r="I10" s="8"/>
      <c r="J10" s="45"/>
      <c r="M10" s="58" t="s">
        <v>118</v>
      </c>
      <c r="N10" s="71" t="s">
        <v>80</v>
      </c>
      <c r="O10" s="71"/>
      <c r="P10" s="71" t="s">
        <v>245</v>
      </c>
      <c r="Q10" s="71" t="s">
        <v>108</v>
      </c>
      <c r="R10" s="71" t="s">
        <v>18</v>
      </c>
      <c r="S10" s="71"/>
      <c r="U10" s="625" t="s">
        <v>116</v>
      </c>
      <c r="V10" s="625"/>
      <c r="W10" s="625"/>
      <c r="X10" s="625"/>
      <c r="Y10" s="625"/>
    </row>
    <row r="11" spans="1:29">
      <c r="A11" s="1" t="s">
        <v>17</v>
      </c>
      <c r="C11" s="92"/>
      <c r="D11" s="92"/>
      <c r="E11" s="18" t="s">
        <v>2</v>
      </c>
      <c r="F11" s="18" t="s">
        <v>3</v>
      </c>
      <c r="G11" s="18" t="s">
        <v>4</v>
      </c>
      <c r="H11" s="18" t="s">
        <v>8</v>
      </c>
      <c r="I11" s="18" t="s">
        <v>9</v>
      </c>
      <c r="J11" s="46" t="s">
        <v>1</v>
      </c>
      <c r="M11" s="78" t="s">
        <v>117</v>
      </c>
      <c r="N11" s="46" t="s">
        <v>15</v>
      </c>
      <c r="O11" s="46" t="s">
        <v>245</v>
      </c>
      <c r="P11" s="46" t="s">
        <v>101</v>
      </c>
      <c r="Q11" s="46" t="s">
        <v>109</v>
      </c>
      <c r="R11" s="46" t="s">
        <v>111</v>
      </c>
      <c r="S11" s="46" t="s">
        <v>101</v>
      </c>
      <c r="T11" s="23"/>
      <c r="U11" s="367" t="s">
        <v>31</v>
      </c>
      <c r="V11" s="368" t="s">
        <v>32</v>
      </c>
      <c r="W11" s="368" t="s">
        <v>33</v>
      </c>
      <c r="X11" s="368" t="s">
        <v>34</v>
      </c>
      <c r="Y11" s="368" t="s">
        <v>35</v>
      </c>
    </row>
    <row r="12" spans="1:29">
      <c r="A12" s="58" t="s">
        <v>61</v>
      </c>
      <c r="B12" s="58" t="s">
        <v>62</v>
      </c>
      <c r="D12" s="4"/>
      <c r="E12" s="3"/>
      <c r="F12" s="3"/>
      <c r="G12" s="3"/>
      <c r="H12" s="3"/>
      <c r="I12" s="3"/>
      <c r="J12" s="47"/>
      <c r="M12" s="24"/>
      <c r="N12" s="63"/>
      <c r="O12" s="63"/>
      <c r="P12" s="63"/>
      <c r="Q12" s="229"/>
      <c r="R12" s="63"/>
      <c r="S12" s="229"/>
      <c r="T12" s="3"/>
      <c r="U12" s="367"/>
      <c r="V12" s="368"/>
      <c r="W12" s="368"/>
      <c r="X12" s="368"/>
      <c r="Y12" s="368"/>
      <c r="Z12" s="4"/>
      <c r="AA12" s="4"/>
      <c r="AB12" s="4"/>
      <c r="AC12" s="4"/>
    </row>
    <row r="13" spans="1:29">
      <c r="A13" s="841">
        <f>IF('Cumulative Budget Request '!L12='Member F'!$L$1,'Cumulative Budget Request '!A12,0)</f>
        <v>0</v>
      </c>
      <c r="B13" s="792">
        <f>IF('Cumulative Budget Request '!L12='Member F'!$L$1,'Cumulative Budget Request '!B12,0)</f>
        <v>0</v>
      </c>
      <c r="D13" s="34" t="s">
        <v>121</v>
      </c>
      <c r="E13" s="100">
        <f>ROUND($R13*$S13,6)</f>
        <v>0</v>
      </c>
      <c r="F13" s="100">
        <f>ROUND($R14*$S14,6)</f>
        <v>0</v>
      </c>
      <c r="G13" s="100">
        <f>ROUND($R15*$S15,6)</f>
        <v>0</v>
      </c>
      <c r="H13" s="100">
        <f>ROUND($R16*$S16,6)</f>
        <v>0</v>
      </c>
      <c r="I13" s="100">
        <f>ROUND($R17*$S17,6)</f>
        <v>0</v>
      </c>
      <c r="J13" s="47"/>
      <c r="M13" s="150">
        <f>IF('Cumulative Budget Request '!L12='Member F'!$L$1,'Cumulative Budget Request '!M12,0)</f>
        <v>0</v>
      </c>
      <c r="N13" s="230">
        <f>ROUND(M13/12,2)</f>
        <v>0</v>
      </c>
      <c r="O13" s="230">
        <f>IF('Cumulative Budget Request '!L12='Member F'!$L$1,'Cumulative Budget Request '!O12,0)</f>
        <v>0</v>
      </c>
      <c r="P13" s="224">
        <f>IF('Cumulative Budget Request '!L12='Member F'!$L$1,'Cumulative Budget Request '!P12,0)</f>
        <v>0</v>
      </c>
      <c r="Q13" s="227">
        <f>IF('Cumulative Budget Request '!L12='Member F'!$L$1,'Cumulative Budget Request '!Q12,0)</f>
        <v>0</v>
      </c>
      <c r="R13" s="228">
        <f>IF('Cumulative Budget Request '!L12='Member F'!$L$1,'Cumulative Budget Request '!R12,0)</f>
        <v>0</v>
      </c>
      <c r="S13" s="224">
        <f>IF('Cumulative Budget Request '!L12='Member F'!$L$1,'Cumulative Budget Request '!S12,0)</f>
        <v>0</v>
      </c>
      <c r="T13" s="3"/>
      <c r="U13" s="369">
        <f>IFERROR((E16+E17)/E15,0)</f>
        <v>0</v>
      </c>
      <c r="V13" s="369">
        <f t="shared" ref="V13:Y13" si="0">IFERROR((F16+F17)/F15,0)</f>
        <v>0</v>
      </c>
      <c r="W13" s="369">
        <f t="shared" si="0"/>
        <v>0</v>
      </c>
      <c r="X13" s="369">
        <f t="shared" si="0"/>
        <v>0</v>
      </c>
      <c r="Y13" s="369">
        <f t="shared" si="0"/>
        <v>0</v>
      </c>
      <c r="Z13" s="4"/>
      <c r="AA13" s="4"/>
      <c r="AB13" s="4"/>
      <c r="AC13" s="4"/>
    </row>
    <row r="14" spans="1:29">
      <c r="A14" s="842"/>
      <c r="B14" s="793"/>
      <c r="C14" s="100"/>
      <c r="D14" s="74" t="s">
        <v>15</v>
      </c>
      <c r="E14" s="57">
        <f>ROUND((N13+O13)*E13*Q13,0)</f>
        <v>0</v>
      </c>
      <c r="F14" s="57">
        <f>ROUND((N13+O13)*F13*Q13*Q14,0)</f>
        <v>0</v>
      </c>
      <c r="G14" s="57">
        <f>ROUND((N13+O13)*G13*Q13*Q14*Q15,0)</f>
        <v>0</v>
      </c>
      <c r="H14" s="57">
        <f>ROUND((N13+O13)*H13*Q13*Q14*Q15*Q16,0)</f>
        <v>0</v>
      </c>
      <c r="I14" s="57">
        <f>ROUND((N13+O13)*I13*Q13*Q14*Q15*Q16*Q17,0)</f>
        <v>0</v>
      </c>
      <c r="J14" s="172">
        <f>SUM(E14:I14)</f>
        <v>0</v>
      </c>
      <c r="M14" s="231"/>
      <c r="N14" s="63"/>
      <c r="O14" s="63"/>
      <c r="P14" s="63"/>
      <c r="Q14" s="227">
        <f>IF('Cumulative Budget Request '!L13='Member F'!$L$1,'Cumulative Budget Request '!Q13,0)</f>
        <v>0</v>
      </c>
      <c r="R14" s="228">
        <f>IF('Cumulative Budget Request '!L13='Member F'!$L$1,'Cumulative Budget Request '!R13,0)</f>
        <v>0</v>
      </c>
      <c r="S14" s="224">
        <f>IF('Cumulative Budget Request '!L13='Member F'!$L$1,'Cumulative Budget Request '!S13,0)</f>
        <v>0</v>
      </c>
      <c r="T14" s="17"/>
      <c r="U14" s="370"/>
      <c r="V14" s="370"/>
      <c r="W14" s="370"/>
      <c r="X14" s="370"/>
      <c r="Y14" s="370"/>
    </row>
    <row r="15" spans="1:29">
      <c r="A15" s="825"/>
      <c r="B15" s="793"/>
      <c r="C15" s="100"/>
      <c r="D15" s="74" t="s">
        <v>30</v>
      </c>
      <c r="E15" s="57">
        <f>ROUND(E14*$Q$8,0)</f>
        <v>0</v>
      </c>
      <c r="F15" s="57">
        <f>ROUND(F14*$Q$8,0)</f>
        <v>0</v>
      </c>
      <c r="G15" s="57">
        <f>ROUND(G14*$Q$8,0)</f>
        <v>0</v>
      </c>
      <c r="H15" s="57">
        <f>ROUND(H14*$Q$8,0)</f>
        <v>0</v>
      </c>
      <c r="I15" s="57">
        <f>ROUND(I14*$Q$8,0)</f>
        <v>0</v>
      </c>
      <c r="J15" s="172">
        <f>SUM(E15:I15)</f>
        <v>0</v>
      </c>
      <c r="M15" s="231"/>
      <c r="N15" s="63"/>
      <c r="O15" s="63"/>
      <c r="P15" s="63"/>
      <c r="Q15" s="227">
        <f>IF('Cumulative Budget Request '!L14='Member F'!$L$1,'Cumulative Budget Request '!Q14,0)</f>
        <v>0</v>
      </c>
      <c r="R15" s="228">
        <f>IF('Cumulative Budget Request '!L14='Member F'!$L$1,'Cumulative Budget Request '!R14,0)</f>
        <v>0</v>
      </c>
      <c r="S15" s="224">
        <f>IF('Cumulative Budget Request '!L14='Member F'!$L$1,'Cumulative Budget Request '!S14,0)</f>
        <v>0</v>
      </c>
      <c r="T15" s="17"/>
      <c r="U15" s="369"/>
      <c r="V15" s="369"/>
      <c r="W15" s="369"/>
      <c r="X15" s="369"/>
      <c r="Y15" s="369"/>
    </row>
    <row r="16" spans="1:29" ht="15">
      <c r="A16" s="825"/>
      <c r="B16" s="793"/>
      <c r="C16" s="100"/>
      <c r="D16" s="74" t="s">
        <v>29</v>
      </c>
      <c r="E16" s="184">
        <f>ROUND($Q$9*E13,0)</f>
        <v>0</v>
      </c>
      <c r="F16" s="184">
        <f>ROUND($Q$9*F13,0)</f>
        <v>0</v>
      </c>
      <c r="G16" s="184">
        <f>ROUND($Q$9*G13,0)</f>
        <v>0</v>
      </c>
      <c r="H16" s="184">
        <f>ROUND($Q$9*H13,0)</f>
        <v>0</v>
      </c>
      <c r="I16" s="184">
        <f>ROUND($Q$9*I13,0)</f>
        <v>0</v>
      </c>
      <c r="J16" s="181">
        <f>SUM(E16:I16)</f>
        <v>0</v>
      </c>
      <c r="M16" s="231"/>
      <c r="N16" s="63"/>
      <c r="O16" s="63"/>
      <c r="P16" s="63"/>
      <c r="Q16" s="227">
        <f>IF('Cumulative Budget Request '!L15='Member F'!$L$1,'Cumulative Budget Request '!Q15,0)</f>
        <v>0</v>
      </c>
      <c r="R16" s="228">
        <f>IF('Cumulative Budget Request '!L15='Member F'!$L$1,'Cumulative Budget Request '!R15,0)</f>
        <v>0</v>
      </c>
      <c r="S16" s="224">
        <f>IF('Cumulative Budget Request '!L15='Member F'!$L$1,'Cumulative Budget Request '!S15,0)</f>
        <v>0</v>
      </c>
      <c r="T16" s="17"/>
      <c r="U16" s="369"/>
      <c r="V16" s="369"/>
      <c r="W16" s="369"/>
      <c r="X16" s="369"/>
      <c r="Y16" s="369"/>
    </row>
    <row r="17" spans="1:25">
      <c r="A17" s="825"/>
      <c r="B17" s="793"/>
      <c r="C17" s="100"/>
      <c r="D17" s="77" t="s">
        <v>171</v>
      </c>
      <c r="E17" s="185">
        <f>SUM(E15:E16)</f>
        <v>0</v>
      </c>
      <c r="F17" s="185">
        <f t="shared" ref="F17:I17" si="1">SUM(F15:F16)</f>
        <v>0</v>
      </c>
      <c r="G17" s="185">
        <f t="shared" si="1"/>
        <v>0</v>
      </c>
      <c r="H17" s="185">
        <f t="shared" si="1"/>
        <v>0</v>
      </c>
      <c r="I17" s="185">
        <f t="shared" si="1"/>
        <v>0</v>
      </c>
      <c r="J17" s="186">
        <f>SUM(J15:J16)</f>
        <v>0</v>
      </c>
      <c r="M17" s="231"/>
      <c r="N17" s="63"/>
      <c r="O17" s="63"/>
      <c r="P17" s="63"/>
      <c r="Q17" s="227">
        <f>IF('Cumulative Budget Request '!L16='Member F'!$L$1,'Cumulative Budget Request '!Q16,0)</f>
        <v>0</v>
      </c>
      <c r="R17" s="228">
        <f>IF('Cumulative Budget Request '!L16='Member F'!$L$1,'Cumulative Budget Request '!R16,0)</f>
        <v>0</v>
      </c>
      <c r="S17" s="224">
        <f>IF('Cumulative Budget Request '!L16='Member F'!$L$1,'Cumulative Budget Request '!S16,0)</f>
        <v>0</v>
      </c>
      <c r="T17" s="17"/>
      <c r="U17" s="369"/>
      <c r="V17" s="369"/>
      <c r="W17" s="369"/>
      <c r="X17" s="369"/>
      <c r="Y17" s="369"/>
    </row>
    <row r="18" spans="1:25">
      <c r="A18" s="825"/>
      <c r="B18" s="793"/>
      <c r="C18" s="100"/>
      <c r="D18" s="74"/>
      <c r="E18" s="17"/>
      <c r="F18" s="17"/>
      <c r="G18" s="17"/>
      <c r="H18" s="17"/>
      <c r="I18" s="17"/>
      <c r="J18" s="26"/>
      <c r="M18" s="231"/>
      <c r="N18" s="63"/>
      <c r="O18" s="63"/>
      <c r="P18" s="63"/>
      <c r="Q18" s="32"/>
      <c r="R18" s="63"/>
      <c r="S18" s="32"/>
      <c r="T18" s="17"/>
      <c r="U18" s="371"/>
      <c r="V18" s="372"/>
      <c r="W18" s="370"/>
      <c r="X18" s="370"/>
      <c r="Y18" s="370"/>
    </row>
    <row r="19" spans="1:25">
      <c r="A19" s="841">
        <f>IF('Cumulative Budget Request '!L18='Member F'!$L$1,'Cumulative Budget Request '!A18,0)</f>
        <v>0</v>
      </c>
      <c r="B19" s="792">
        <f>IF('Cumulative Budget Request '!L18='Member F'!$L$1,'Cumulative Budget Request '!B18,0)</f>
        <v>0</v>
      </c>
      <c r="C19" s="101"/>
      <c r="D19" s="34" t="s">
        <v>121</v>
      </c>
      <c r="E19" s="100">
        <f>ROUND($R19*$S19,6)</f>
        <v>0</v>
      </c>
      <c r="F19" s="100">
        <f>ROUND($R20*$S20,6)</f>
        <v>0</v>
      </c>
      <c r="G19" s="100">
        <f>ROUND($R21*$S21,6)</f>
        <v>0</v>
      </c>
      <c r="H19" s="100">
        <f>ROUND($R22*$S22,6)</f>
        <v>0</v>
      </c>
      <c r="I19" s="100">
        <f>ROUND($R23*$S23,6)</f>
        <v>0</v>
      </c>
      <c r="J19" s="47"/>
      <c r="M19" s="150">
        <f>IF('Cumulative Budget Request '!L18='Member F'!$L$1,'Cumulative Budget Request '!M18,0)</f>
        <v>0</v>
      </c>
      <c r="N19" s="230">
        <f>ROUND(M19/12,2)</f>
        <v>0</v>
      </c>
      <c r="O19" s="230">
        <f>IF('Cumulative Budget Request '!L18='Member F'!$L$1,'Cumulative Budget Request '!O18,0)</f>
        <v>0</v>
      </c>
      <c r="P19" s="224">
        <f>IF('Cumulative Budget Request '!L18='Member F'!$L$1,'Cumulative Budget Request '!P18,0)</f>
        <v>0</v>
      </c>
      <c r="Q19" s="227">
        <f>IF('Cumulative Budget Request '!L18='Member F'!$L$1,'Cumulative Budget Request '!Q18,0)</f>
        <v>0</v>
      </c>
      <c r="R19" s="228">
        <f>IF('Cumulative Budget Request '!L18='Member F'!$L$1,'Cumulative Budget Request '!R18,0)</f>
        <v>0</v>
      </c>
      <c r="S19" s="76">
        <f>IF('Cumulative Budget Request '!L18='Member F'!$L$1,'Cumulative Budget Request '!S18,0)</f>
        <v>0</v>
      </c>
      <c r="T19" s="3"/>
      <c r="U19" s="369">
        <f>IFERROR((E22+E23)/E21,0)</f>
        <v>0</v>
      </c>
      <c r="V19" s="369">
        <f t="shared" ref="V19:Y19" si="2">IFERROR((F22+F23)/F21,0)</f>
        <v>0</v>
      </c>
      <c r="W19" s="369">
        <f t="shared" si="2"/>
        <v>0</v>
      </c>
      <c r="X19" s="369">
        <f t="shared" si="2"/>
        <v>0</v>
      </c>
      <c r="Y19" s="369">
        <f t="shared" si="2"/>
        <v>0</v>
      </c>
    </row>
    <row r="20" spans="1:25">
      <c r="A20" s="825"/>
      <c r="B20" s="793"/>
      <c r="C20" s="100"/>
      <c r="D20" s="74" t="s">
        <v>15</v>
      </c>
      <c r="E20" s="57">
        <f>ROUND((N19+O19)*E19*Q19,0)</f>
        <v>0</v>
      </c>
      <c r="F20" s="57">
        <f>ROUND((N19+O19)*F19*Q19*Q20,0)</f>
        <v>0</v>
      </c>
      <c r="G20" s="57">
        <f>ROUND((N19+O19)*G19*Q19*Q20*Q21,0)</f>
        <v>0</v>
      </c>
      <c r="H20" s="57">
        <f>ROUND((N19+O19)*H19*Q19*Q20*Q21*Q22,0)</f>
        <v>0</v>
      </c>
      <c r="I20" s="57">
        <f>ROUND((N19+O19)*I19*Q19*Q20*Q21*Q22*Q23,0)</f>
        <v>0</v>
      </c>
      <c r="J20" s="172">
        <f>SUM(E20:I20)</f>
        <v>0</v>
      </c>
      <c r="M20" s="231"/>
      <c r="N20" s="63"/>
      <c r="O20" s="63"/>
      <c r="P20" s="63"/>
      <c r="Q20" s="227">
        <f>IF('Cumulative Budget Request '!L19='Member F'!$L$1,'Cumulative Budget Request '!Q19,0)</f>
        <v>0</v>
      </c>
      <c r="R20" s="228">
        <f>IF('Cumulative Budget Request '!L19='Member F'!$L$1,'Cumulative Budget Request '!R19,0)</f>
        <v>0</v>
      </c>
      <c r="S20" s="76">
        <f>IF('Cumulative Budget Request '!L19='Member F'!$L$1,'Cumulative Budget Request '!S19,0)</f>
        <v>0</v>
      </c>
      <c r="T20" s="17"/>
      <c r="U20" s="370"/>
      <c r="V20" s="370"/>
      <c r="W20" s="370"/>
      <c r="X20" s="370"/>
      <c r="Y20" s="370"/>
    </row>
    <row r="21" spans="1:25" ht="15" customHeight="1">
      <c r="A21" s="825"/>
      <c r="B21" s="793"/>
      <c r="C21" s="100"/>
      <c r="D21" s="74" t="s">
        <v>30</v>
      </c>
      <c r="E21" s="57">
        <f>ROUND(E20*$Q$8,0)</f>
        <v>0</v>
      </c>
      <c r="F21" s="57">
        <f>ROUND(F20*$Q$8,0)</f>
        <v>0</v>
      </c>
      <c r="G21" s="57">
        <f>ROUND(G20*$Q$8,0)</f>
        <v>0</v>
      </c>
      <c r="H21" s="57">
        <f>ROUND(H20*$Q$8,0)</f>
        <v>0</v>
      </c>
      <c r="I21" s="57">
        <f>ROUND(I20*$Q$8,0)</f>
        <v>0</v>
      </c>
      <c r="J21" s="172">
        <f>SUM(E21:I21)</f>
        <v>0</v>
      </c>
      <c r="M21" s="231"/>
      <c r="N21" s="63"/>
      <c r="O21" s="63"/>
      <c r="P21" s="63"/>
      <c r="Q21" s="227">
        <f>IF('Cumulative Budget Request '!L20='Member F'!$L$1,'Cumulative Budget Request '!Q20,0)</f>
        <v>0</v>
      </c>
      <c r="R21" s="228">
        <f>IF('Cumulative Budget Request '!L20='Member F'!$L$1,'Cumulative Budget Request '!R20,0)</f>
        <v>0</v>
      </c>
      <c r="S21" s="76">
        <f>IF('Cumulative Budget Request '!L20='Member F'!$L$1,'Cumulative Budget Request '!S20,0)</f>
        <v>0</v>
      </c>
      <c r="T21" s="17"/>
      <c r="U21" s="369"/>
      <c r="V21" s="369"/>
      <c r="W21" s="369"/>
      <c r="X21" s="369"/>
      <c r="Y21" s="369"/>
    </row>
    <row r="22" spans="1:25" ht="13.5" customHeight="1">
      <c r="A22" s="825"/>
      <c r="B22" s="793"/>
      <c r="C22" s="100"/>
      <c r="D22" s="74" t="s">
        <v>29</v>
      </c>
      <c r="E22" s="184">
        <f>ROUND($Q$9*E19,0)</f>
        <v>0</v>
      </c>
      <c r="F22" s="184">
        <f>ROUND($Q$9*F19,0)</f>
        <v>0</v>
      </c>
      <c r="G22" s="184">
        <f>ROUND($Q$9*G19,0)</f>
        <v>0</v>
      </c>
      <c r="H22" s="184">
        <f>ROUND($Q$9*H19,0)</f>
        <v>0</v>
      </c>
      <c r="I22" s="184">
        <f>ROUND($Q$9*I19,0)</f>
        <v>0</v>
      </c>
      <c r="J22" s="181">
        <f>SUM(E22:I22)</f>
        <v>0</v>
      </c>
      <c r="M22" s="231"/>
      <c r="N22" s="63"/>
      <c r="O22" s="63"/>
      <c r="P22" s="63"/>
      <c r="Q22" s="227">
        <f>IF('Cumulative Budget Request '!L21='Member F'!$L$1,'Cumulative Budget Request '!Q21,0)</f>
        <v>0</v>
      </c>
      <c r="R22" s="228">
        <f>IF('Cumulative Budget Request '!L21='Member F'!$L$1,'Cumulative Budget Request '!R21,0)</f>
        <v>0</v>
      </c>
      <c r="S22" s="76">
        <f>IF('Cumulative Budget Request '!L21='Member F'!$L$1,'Cumulative Budget Request '!S21,0)</f>
        <v>0</v>
      </c>
      <c r="T22" s="17"/>
      <c r="U22" s="369"/>
      <c r="V22" s="369"/>
      <c r="W22" s="369"/>
      <c r="X22" s="369"/>
      <c r="Y22" s="369"/>
    </row>
    <row r="23" spans="1:25">
      <c r="A23" s="825"/>
      <c r="B23" s="793"/>
      <c r="C23" s="100"/>
      <c r="D23" s="77" t="s">
        <v>171</v>
      </c>
      <c r="E23" s="185">
        <f>SUM(E21:E22)</f>
        <v>0</v>
      </c>
      <c r="F23" s="185">
        <f t="shared" ref="F23:I23" si="3">SUM(F21:F22)</f>
        <v>0</v>
      </c>
      <c r="G23" s="185">
        <f t="shared" si="3"/>
        <v>0</v>
      </c>
      <c r="H23" s="185">
        <f t="shared" si="3"/>
        <v>0</v>
      </c>
      <c r="I23" s="185">
        <f t="shared" si="3"/>
        <v>0</v>
      </c>
      <c r="J23" s="186">
        <f>SUM(J21:J22)</f>
        <v>0</v>
      </c>
      <c r="M23" s="231"/>
      <c r="N23" s="63"/>
      <c r="O23" s="63"/>
      <c r="P23" s="63"/>
      <c r="Q23" s="227">
        <f>IF('Cumulative Budget Request '!L22='Member F'!$L$1,'Cumulative Budget Request '!Q22,0)</f>
        <v>0</v>
      </c>
      <c r="R23" s="228">
        <f>IF('Cumulative Budget Request '!L22='Member F'!$L$1,'Cumulative Budget Request '!R22,0)</f>
        <v>0</v>
      </c>
      <c r="S23" s="76">
        <f>IF('Cumulative Budget Request '!L22='Member F'!$L$1,'Cumulative Budget Request '!S22,0)</f>
        <v>0</v>
      </c>
      <c r="T23" s="17"/>
      <c r="U23" s="369"/>
      <c r="V23" s="369"/>
      <c r="W23" s="369"/>
      <c r="X23" s="369"/>
      <c r="Y23" s="369"/>
    </row>
    <row r="24" spans="1:25">
      <c r="A24" s="825"/>
      <c r="B24" s="793"/>
      <c r="C24" s="100"/>
      <c r="D24" s="74"/>
      <c r="E24" s="17"/>
      <c r="F24" s="17"/>
      <c r="G24" s="17"/>
      <c r="H24" s="17"/>
      <c r="I24" s="17"/>
      <c r="J24" s="26"/>
      <c r="M24" s="231"/>
      <c r="N24" s="63"/>
      <c r="O24" s="63"/>
      <c r="P24" s="63"/>
      <c r="Q24" s="32"/>
      <c r="R24" s="63"/>
      <c r="S24" s="32"/>
      <c r="T24" s="17"/>
      <c r="U24" s="371"/>
      <c r="V24" s="372"/>
      <c r="W24" s="370"/>
      <c r="X24" s="370"/>
      <c r="Y24" s="370"/>
    </row>
    <row r="25" spans="1:25">
      <c r="A25" s="841">
        <f>IF('Cumulative Budget Request '!L24='Member F'!$L$1,'Cumulative Budget Request '!A24,0)</f>
        <v>0</v>
      </c>
      <c r="B25" s="792">
        <f>IF('Cumulative Budget Request '!L24='Member F'!$L$1,'Cumulative Budget Request '!B24,0)</f>
        <v>0</v>
      </c>
      <c r="C25" s="101"/>
      <c r="D25" s="34" t="s">
        <v>121</v>
      </c>
      <c r="E25" s="100">
        <f>ROUND($R25*$S25,6)</f>
        <v>0</v>
      </c>
      <c r="F25" s="100">
        <f>ROUND($R26*$S26,6)</f>
        <v>0</v>
      </c>
      <c r="G25" s="100">
        <f>ROUND($R27*$S27,6)</f>
        <v>0</v>
      </c>
      <c r="H25" s="100">
        <f>ROUND($R28*$S28,6)</f>
        <v>0</v>
      </c>
      <c r="I25" s="100">
        <f>ROUND($R29*$S29,6)</f>
        <v>0</v>
      </c>
      <c r="J25" s="47"/>
      <c r="M25" s="150">
        <f>IF('Cumulative Budget Request '!L24='Member F'!$L$1,'Cumulative Budget Request '!M24,0)</f>
        <v>0</v>
      </c>
      <c r="N25" s="230">
        <f>ROUND(M25/12,2)</f>
        <v>0</v>
      </c>
      <c r="O25" s="230">
        <f>IF('Cumulative Budget Request '!L24='Member F'!$L$1,'Cumulative Budget Request '!O24,0)</f>
        <v>0</v>
      </c>
      <c r="P25" s="224">
        <f>IF('Cumulative Budget Request '!L24='Member F'!$L$1,'Cumulative Budget Request '!P24,0)</f>
        <v>0</v>
      </c>
      <c r="Q25" s="227">
        <f>IF('Cumulative Budget Request '!L24='Member F'!$L$1,'Cumulative Budget Request '!Q24,0)</f>
        <v>0</v>
      </c>
      <c r="R25" s="228">
        <f>IF('Cumulative Budget Request '!L24='Member F'!$L$1,'Cumulative Budget Request '!R24,0)</f>
        <v>0</v>
      </c>
      <c r="S25" s="76">
        <f>IF('Cumulative Budget Request '!L24='Member F'!$L$1,'Cumulative Budget Request '!S24,0)</f>
        <v>0</v>
      </c>
      <c r="T25" s="3"/>
      <c r="U25" s="369">
        <f>IFERROR((E28+E29)/E27,0)</f>
        <v>0</v>
      </c>
      <c r="V25" s="369">
        <f t="shared" ref="V25:Y25" si="4">IFERROR((F28+F29)/F27,0)</f>
        <v>0</v>
      </c>
      <c r="W25" s="369">
        <f t="shared" si="4"/>
        <v>0</v>
      </c>
      <c r="X25" s="369">
        <f t="shared" si="4"/>
        <v>0</v>
      </c>
      <c r="Y25" s="369">
        <f t="shared" si="4"/>
        <v>0</v>
      </c>
    </row>
    <row r="26" spans="1:25">
      <c r="A26" s="842"/>
      <c r="B26" s="793"/>
      <c r="C26" s="100"/>
      <c r="D26" s="74" t="s">
        <v>15</v>
      </c>
      <c r="E26" s="57">
        <f>ROUND((N25+O25)*E25*Q25,0)</f>
        <v>0</v>
      </c>
      <c r="F26" s="57">
        <f>ROUND((N25+O25)*F25*Q25*Q26,0)</f>
        <v>0</v>
      </c>
      <c r="G26" s="57">
        <f>ROUND((N25+O25)*G25*Q25*Q26*Q27,0)</f>
        <v>0</v>
      </c>
      <c r="H26" s="57">
        <f>ROUND((N25+O25)*H25*Q25*Q26*Q27*Q28,0)</f>
        <v>0</v>
      </c>
      <c r="I26" s="57">
        <f>ROUND((N25+O25)*I25*Q25*Q26*Q27*Q28*Q29,0)</f>
        <v>0</v>
      </c>
      <c r="J26" s="172">
        <f>SUM(E26:I26)</f>
        <v>0</v>
      </c>
      <c r="M26" s="231"/>
      <c r="N26" s="63"/>
      <c r="O26" s="63"/>
      <c r="P26" s="63"/>
      <c r="Q26" s="227">
        <f>IF('Cumulative Budget Request '!L25='Member F'!$L$1,'Cumulative Budget Request '!Q25,0)</f>
        <v>0</v>
      </c>
      <c r="R26" s="228">
        <f>IF('Cumulative Budget Request '!L25='Member F'!$L$1,'Cumulative Budget Request '!R25,0)</f>
        <v>0</v>
      </c>
      <c r="S26" s="76">
        <f>IF('Cumulative Budget Request '!L25='Member F'!$L$1,'Cumulative Budget Request '!S25,0)</f>
        <v>0</v>
      </c>
      <c r="T26" s="17"/>
      <c r="U26" s="370"/>
      <c r="V26" s="370"/>
      <c r="W26" s="370"/>
      <c r="X26" s="370"/>
      <c r="Y26" s="370"/>
    </row>
    <row r="27" spans="1:25">
      <c r="A27" s="825"/>
      <c r="B27" s="793"/>
      <c r="C27" s="100"/>
      <c r="D27" s="74" t="s">
        <v>30</v>
      </c>
      <c r="E27" s="57">
        <f>ROUND(E26*$Q$8,0)</f>
        <v>0</v>
      </c>
      <c r="F27" s="57">
        <f>ROUND(F26*$Q$8,0)</f>
        <v>0</v>
      </c>
      <c r="G27" s="57">
        <f>ROUND(G26*$Q$8,0)</f>
        <v>0</v>
      </c>
      <c r="H27" s="57">
        <f>ROUND(H26*$Q$8,0)</f>
        <v>0</v>
      </c>
      <c r="I27" s="57">
        <f>ROUND(I26*$Q$8,0)</f>
        <v>0</v>
      </c>
      <c r="J27" s="172">
        <f>SUM(E27:I27)</f>
        <v>0</v>
      </c>
      <c r="M27" s="231"/>
      <c r="N27" s="63"/>
      <c r="O27" s="63"/>
      <c r="P27" s="63"/>
      <c r="Q27" s="227">
        <f>IF('Cumulative Budget Request '!L26='Member F'!$L$1,'Cumulative Budget Request '!Q26,0)</f>
        <v>0</v>
      </c>
      <c r="R27" s="228">
        <f>IF('Cumulative Budget Request '!L26='Member F'!$L$1,'Cumulative Budget Request '!R26,0)</f>
        <v>0</v>
      </c>
      <c r="S27" s="76">
        <f>IF('Cumulative Budget Request '!L26='Member F'!$L$1,'Cumulative Budget Request '!S26,0)</f>
        <v>0</v>
      </c>
      <c r="T27" s="17"/>
      <c r="U27" s="369"/>
      <c r="V27" s="369"/>
      <c r="W27" s="369"/>
      <c r="X27" s="369"/>
      <c r="Y27" s="369"/>
    </row>
    <row r="28" spans="1:25" ht="15">
      <c r="A28" s="825"/>
      <c r="B28" s="793"/>
      <c r="C28" s="100"/>
      <c r="D28" s="74" t="s">
        <v>29</v>
      </c>
      <c r="E28" s="184">
        <f>ROUND($Q$9*E25,0)</f>
        <v>0</v>
      </c>
      <c r="F28" s="184">
        <f>ROUND($Q$9*F25,0)</f>
        <v>0</v>
      </c>
      <c r="G28" s="184">
        <f>ROUND($Q$9*G25,0)</f>
        <v>0</v>
      </c>
      <c r="H28" s="184">
        <f>ROUND($Q$9*H25,0)</f>
        <v>0</v>
      </c>
      <c r="I28" s="184">
        <f>ROUND($Q$9*I25,0)</f>
        <v>0</v>
      </c>
      <c r="J28" s="181">
        <f>SUM(E28:I28)</f>
        <v>0</v>
      </c>
      <c r="M28" s="231"/>
      <c r="N28" s="63"/>
      <c r="O28" s="63"/>
      <c r="P28" s="63"/>
      <c r="Q28" s="227">
        <f>IF('Cumulative Budget Request '!L27='Member F'!$L$1,'Cumulative Budget Request '!Q27,0)</f>
        <v>0</v>
      </c>
      <c r="R28" s="228">
        <f>IF('Cumulative Budget Request '!L27='Member F'!$L$1,'Cumulative Budget Request '!R27,0)</f>
        <v>0</v>
      </c>
      <c r="S28" s="76">
        <f>IF('Cumulative Budget Request '!L27='Member F'!$L$1,'Cumulative Budget Request '!S27,0)</f>
        <v>0</v>
      </c>
      <c r="T28" s="17"/>
      <c r="U28" s="369"/>
      <c r="V28" s="369"/>
      <c r="W28" s="369"/>
      <c r="X28" s="369"/>
      <c r="Y28" s="369"/>
    </row>
    <row r="29" spans="1:25">
      <c r="A29" s="825"/>
      <c r="B29" s="793"/>
      <c r="C29" s="100"/>
      <c r="D29" s="77" t="s">
        <v>171</v>
      </c>
      <c r="E29" s="185">
        <f>SUM(E27:E28)</f>
        <v>0</v>
      </c>
      <c r="F29" s="185">
        <f t="shared" ref="F29:I29" si="5">SUM(F27:F28)</f>
        <v>0</v>
      </c>
      <c r="G29" s="185">
        <f t="shared" si="5"/>
        <v>0</v>
      </c>
      <c r="H29" s="185">
        <f t="shared" si="5"/>
        <v>0</v>
      </c>
      <c r="I29" s="185">
        <f t="shared" si="5"/>
        <v>0</v>
      </c>
      <c r="J29" s="186">
        <f>SUM(J27:J28)</f>
        <v>0</v>
      </c>
      <c r="M29" s="231"/>
      <c r="N29" s="63"/>
      <c r="O29" s="63"/>
      <c r="P29" s="63"/>
      <c r="Q29" s="227">
        <f>IF('Cumulative Budget Request '!L28='Member F'!$L$1,'Cumulative Budget Request '!Q28,0)</f>
        <v>0</v>
      </c>
      <c r="R29" s="228">
        <f>IF('Cumulative Budget Request '!L28='Member F'!$L$1,'Cumulative Budget Request '!R28,0)</f>
        <v>0</v>
      </c>
      <c r="S29" s="76">
        <f>IF('Cumulative Budget Request '!L28='Member F'!$L$1,'Cumulative Budget Request '!S28,0)</f>
        <v>0</v>
      </c>
      <c r="T29" s="17"/>
      <c r="U29" s="369"/>
      <c r="V29" s="369"/>
      <c r="W29" s="369"/>
      <c r="X29" s="369"/>
      <c r="Y29" s="369"/>
    </row>
    <row r="30" spans="1:25">
      <c r="A30" s="825"/>
      <c r="B30" s="793"/>
      <c r="C30" s="100"/>
      <c r="D30" s="74"/>
      <c r="E30" s="17"/>
      <c r="F30" s="17"/>
      <c r="G30" s="17"/>
      <c r="H30" s="17"/>
      <c r="I30" s="17"/>
      <c r="J30" s="26"/>
      <c r="M30" s="231"/>
      <c r="N30" s="63"/>
      <c r="O30" s="63"/>
      <c r="P30" s="63"/>
      <c r="Q30" s="32"/>
      <c r="R30" s="63"/>
      <c r="S30" s="32"/>
      <c r="T30" s="17"/>
      <c r="U30" s="371"/>
      <c r="V30" s="372"/>
      <c r="W30" s="370"/>
      <c r="X30" s="370"/>
      <c r="Y30" s="370"/>
    </row>
    <row r="31" spans="1:25">
      <c r="A31" s="841">
        <f>IF('Cumulative Budget Request '!L30='Member F'!$L$1,'Cumulative Budget Request '!A30,0)</f>
        <v>0</v>
      </c>
      <c r="B31" s="792">
        <f>IF('Cumulative Budget Request '!L30='Member F'!$L$1,'Cumulative Budget Request '!B30,0)</f>
        <v>0</v>
      </c>
      <c r="C31" s="101"/>
      <c r="D31" s="34" t="s">
        <v>121</v>
      </c>
      <c r="E31" s="100">
        <f>ROUND($R31*$S31,6)</f>
        <v>0</v>
      </c>
      <c r="F31" s="100">
        <f>ROUND($R32*$S32,6)</f>
        <v>0</v>
      </c>
      <c r="G31" s="100">
        <f>ROUND($R33*$S33,6)</f>
        <v>0</v>
      </c>
      <c r="H31" s="100">
        <f>ROUND($R34*$S34,6)</f>
        <v>0</v>
      </c>
      <c r="I31" s="100">
        <f>ROUND($R35*$S35,6)</f>
        <v>0</v>
      </c>
      <c r="J31" s="47"/>
      <c r="M31" s="150">
        <f>IF('Cumulative Budget Request '!L30='Member F'!$L$1,'Cumulative Budget Request '!M30,0)</f>
        <v>0</v>
      </c>
      <c r="N31" s="230">
        <f>ROUND(M31/12,2)</f>
        <v>0</v>
      </c>
      <c r="O31" s="230">
        <f>IF('Cumulative Budget Request '!L30='Member F'!$L$1,'Cumulative Budget Request '!O30,0)</f>
        <v>0</v>
      </c>
      <c r="P31" s="224">
        <f>IF('Cumulative Budget Request '!L30='Member F'!$L$1,'Cumulative Budget Request '!P30,0)</f>
        <v>0</v>
      </c>
      <c r="Q31" s="227">
        <f>IF('Cumulative Budget Request '!L30='Member F'!$L$1,'Cumulative Budget Request '!Q30,0)</f>
        <v>0</v>
      </c>
      <c r="R31" s="228">
        <f>IF('Cumulative Budget Request '!L30='Member F'!$L$1,'Cumulative Budget Request '!R30,0)</f>
        <v>0</v>
      </c>
      <c r="S31" s="76">
        <f>IF('Cumulative Budget Request '!L30='Member F'!$L$1,'Cumulative Budget Request '!S30,0)</f>
        <v>0</v>
      </c>
      <c r="T31" s="3"/>
      <c r="U31" s="369">
        <f>IFERROR((E34+E35)/E33,0)</f>
        <v>0</v>
      </c>
      <c r="V31" s="369">
        <f t="shared" ref="V31:Y31" si="6">IFERROR((F34+F35)/F33,0)</f>
        <v>0</v>
      </c>
      <c r="W31" s="369">
        <f t="shared" si="6"/>
        <v>0</v>
      </c>
      <c r="X31" s="369">
        <f t="shared" si="6"/>
        <v>0</v>
      </c>
      <c r="Y31" s="369">
        <f t="shared" si="6"/>
        <v>0</v>
      </c>
    </row>
    <row r="32" spans="1:25">
      <c r="A32" s="825"/>
      <c r="B32" s="842"/>
      <c r="C32" s="100"/>
      <c r="D32" s="74" t="s">
        <v>15</v>
      </c>
      <c r="E32" s="57">
        <f>ROUND((N31+O31)*E31*Q31,0)</f>
        <v>0</v>
      </c>
      <c r="F32" s="57">
        <f>ROUND((N31+O31)*F31*Q31*Q32,0)</f>
        <v>0</v>
      </c>
      <c r="G32" s="57">
        <f>ROUND((N31+O31)*G31*Q31*Q32*Q33,0)</f>
        <v>0</v>
      </c>
      <c r="H32" s="57">
        <f>ROUND((N31+O31)*H31*Q31*Q32*Q33*Q34,0)</f>
        <v>0</v>
      </c>
      <c r="I32" s="57">
        <f>ROUND((N31+O31)*I31*Q31*Q32*Q33*Q34*Q35,0)</f>
        <v>0</v>
      </c>
      <c r="J32" s="172">
        <f>SUM(E32:I32)</f>
        <v>0</v>
      </c>
      <c r="M32" s="231"/>
      <c r="N32" s="63"/>
      <c r="O32" s="63"/>
      <c r="P32" s="63"/>
      <c r="Q32" s="227">
        <f>IF('Cumulative Budget Request '!L31='Member F'!$L$1,'Cumulative Budget Request '!Q31,0)</f>
        <v>0</v>
      </c>
      <c r="R32" s="228">
        <f>IF('Cumulative Budget Request '!L31='Member F'!$L$1,'Cumulative Budget Request '!R31,0)</f>
        <v>0</v>
      </c>
      <c r="S32" s="76">
        <f>IF('Cumulative Budget Request '!L31='Member F'!$L$1,'Cumulative Budget Request '!S31,0)</f>
        <v>0</v>
      </c>
      <c r="T32" s="17"/>
      <c r="U32" s="370"/>
      <c r="V32" s="370"/>
      <c r="W32" s="370"/>
      <c r="X32" s="370"/>
      <c r="Y32" s="370"/>
    </row>
    <row r="33" spans="1:25">
      <c r="A33" s="825"/>
      <c r="B33" s="793"/>
      <c r="C33" s="100"/>
      <c r="D33" s="74" t="s">
        <v>30</v>
      </c>
      <c r="E33" s="57">
        <f>ROUND(E32*$Q$8,0)</f>
        <v>0</v>
      </c>
      <c r="F33" s="57">
        <f>ROUND(F32*$Q$8,0)</f>
        <v>0</v>
      </c>
      <c r="G33" s="57">
        <f>ROUND(G32*$Q$8,0)</f>
        <v>0</v>
      </c>
      <c r="H33" s="57">
        <f>ROUND(H32*$Q$8,0)</f>
        <v>0</v>
      </c>
      <c r="I33" s="57">
        <f>ROUND(I32*$Q$8,0)</f>
        <v>0</v>
      </c>
      <c r="J33" s="172">
        <f>SUM(E33:I33)</f>
        <v>0</v>
      </c>
      <c r="M33" s="231"/>
      <c r="N33" s="63"/>
      <c r="O33" s="63"/>
      <c r="P33" s="63"/>
      <c r="Q33" s="227">
        <f>IF('Cumulative Budget Request '!L32='Member F'!$L$1,'Cumulative Budget Request '!Q32,0)</f>
        <v>0</v>
      </c>
      <c r="R33" s="228">
        <f>IF('Cumulative Budget Request '!L32='Member F'!$L$1,'Cumulative Budget Request '!R32,0)</f>
        <v>0</v>
      </c>
      <c r="S33" s="76">
        <f>IF('Cumulative Budget Request '!L32='Member F'!$L$1,'Cumulative Budget Request '!S32,0)</f>
        <v>0</v>
      </c>
      <c r="T33" s="17"/>
      <c r="U33" s="369"/>
      <c r="V33" s="369"/>
      <c r="W33" s="369"/>
      <c r="X33" s="369"/>
      <c r="Y33" s="369"/>
    </row>
    <row r="34" spans="1:25" ht="15">
      <c r="A34" s="825"/>
      <c r="B34" s="793"/>
      <c r="C34" s="100"/>
      <c r="D34" s="74" t="s">
        <v>29</v>
      </c>
      <c r="E34" s="184">
        <f>ROUND($Q$9*E31,0)</f>
        <v>0</v>
      </c>
      <c r="F34" s="184">
        <f>ROUND($Q$9*F31,0)</f>
        <v>0</v>
      </c>
      <c r="G34" s="184">
        <f>ROUND($Q$9*G31,0)</f>
        <v>0</v>
      </c>
      <c r="H34" s="184">
        <f>ROUND($Q$9*H31,0)</f>
        <v>0</v>
      </c>
      <c r="I34" s="184">
        <f>ROUND($Q$9*I31,0)</f>
        <v>0</v>
      </c>
      <c r="J34" s="181">
        <f>SUM(E34:I34)</f>
        <v>0</v>
      </c>
      <c r="M34" s="231"/>
      <c r="N34" s="63"/>
      <c r="O34" s="63"/>
      <c r="P34" s="63"/>
      <c r="Q34" s="227">
        <f>IF('Cumulative Budget Request '!L33='Member F'!$L$1,'Cumulative Budget Request '!Q33,0)</f>
        <v>0</v>
      </c>
      <c r="R34" s="228">
        <f>IF('Cumulative Budget Request '!L33='Member F'!$L$1,'Cumulative Budget Request '!R33,0)</f>
        <v>0</v>
      </c>
      <c r="S34" s="76">
        <f>IF('Cumulative Budget Request '!L33='Member F'!$L$1,'Cumulative Budget Request '!S33,0)</f>
        <v>0</v>
      </c>
      <c r="T34" s="17"/>
      <c r="U34" s="369"/>
      <c r="V34" s="369"/>
      <c r="W34" s="369"/>
      <c r="X34" s="369"/>
      <c r="Y34" s="369"/>
    </row>
    <row r="35" spans="1:25">
      <c r="A35" s="825"/>
      <c r="B35" s="793"/>
      <c r="C35" s="100"/>
      <c r="D35" s="77" t="s">
        <v>171</v>
      </c>
      <c r="E35" s="185">
        <f>SUM(E33:E34)</f>
        <v>0</v>
      </c>
      <c r="F35" s="185">
        <f t="shared" ref="F35:I35" si="7">SUM(F33:F34)</f>
        <v>0</v>
      </c>
      <c r="G35" s="185">
        <f t="shared" si="7"/>
        <v>0</v>
      </c>
      <c r="H35" s="185">
        <f t="shared" si="7"/>
        <v>0</v>
      </c>
      <c r="I35" s="185">
        <f t="shared" si="7"/>
        <v>0</v>
      </c>
      <c r="J35" s="186">
        <f>SUM(J33:J34)</f>
        <v>0</v>
      </c>
      <c r="M35" s="231"/>
      <c r="N35" s="63"/>
      <c r="O35" s="63"/>
      <c r="P35" s="63"/>
      <c r="Q35" s="227">
        <f>IF('Cumulative Budget Request '!L34='Member F'!$L$1,'Cumulative Budget Request '!Q34,0)</f>
        <v>0</v>
      </c>
      <c r="R35" s="228">
        <f>IF('Cumulative Budget Request '!L34='Member F'!$L$1,'Cumulative Budget Request '!R34,0)</f>
        <v>0</v>
      </c>
      <c r="S35" s="76">
        <f>IF('Cumulative Budget Request '!L34='Member F'!$L$1,'Cumulative Budget Request '!S34,0)</f>
        <v>0</v>
      </c>
      <c r="T35" s="17"/>
      <c r="U35" s="369"/>
      <c r="V35" s="369"/>
      <c r="W35" s="369"/>
      <c r="X35" s="369"/>
      <c r="Y35" s="369"/>
    </row>
    <row r="36" spans="1:25">
      <c r="A36" s="825"/>
      <c r="B36" s="793"/>
      <c r="C36" s="100"/>
      <c r="D36" s="74"/>
      <c r="E36" s="17"/>
      <c r="F36" s="17"/>
      <c r="G36" s="17"/>
      <c r="H36" s="17"/>
      <c r="I36" s="17"/>
      <c r="J36" s="26"/>
      <c r="M36" s="231"/>
      <c r="N36" s="63"/>
      <c r="O36" s="63"/>
      <c r="P36" s="63"/>
      <c r="Q36" s="32"/>
      <c r="R36" s="63"/>
      <c r="S36" s="32"/>
      <c r="T36" s="17"/>
      <c r="U36" s="371"/>
      <c r="V36" s="372"/>
      <c r="W36" s="370"/>
      <c r="X36" s="370"/>
      <c r="Y36" s="370"/>
    </row>
    <row r="37" spans="1:25">
      <c r="A37" s="841">
        <f>IF('Cumulative Budget Request '!L36='Member F'!$L$1,'Cumulative Budget Request '!A36,0)</f>
        <v>0</v>
      </c>
      <c r="B37" s="792">
        <f>IF('Cumulative Budget Request '!L36='Member F'!$L$1,'Cumulative Budget Request '!B36,0)</f>
        <v>0</v>
      </c>
      <c r="C37" s="101"/>
      <c r="D37" s="34" t="s">
        <v>121</v>
      </c>
      <c r="E37" s="100">
        <f>ROUND($R37*$S37,6)</f>
        <v>0</v>
      </c>
      <c r="F37" s="100">
        <f>ROUND($R38*$S38,6)</f>
        <v>0</v>
      </c>
      <c r="G37" s="100">
        <f>ROUND($R39*$S39,6)</f>
        <v>0</v>
      </c>
      <c r="H37" s="100">
        <f>ROUND($R40*$S40,6)</f>
        <v>0</v>
      </c>
      <c r="I37" s="100">
        <f>ROUND($R41*$S41,6)</f>
        <v>0</v>
      </c>
      <c r="J37" s="47"/>
      <c r="M37" s="150">
        <f>IF('Cumulative Budget Request '!L36='Member F'!$L$1,'Cumulative Budget Request '!M36,0)</f>
        <v>0</v>
      </c>
      <c r="N37" s="230">
        <f>ROUND(M37/12,2)</f>
        <v>0</v>
      </c>
      <c r="O37" s="230">
        <f>IF('Cumulative Budget Request '!L36='Member F'!$L$1,'Cumulative Budget Request '!O36,0)</f>
        <v>0</v>
      </c>
      <c r="P37" s="224">
        <f>IF('Cumulative Budget Request '!L36='Member F'!$L$1,'Cumulative Budget Request '!P36,0)</f>
        <v>0</v>
      </c>
      <c r="Q37" s="227">
        <f>IF('Cumulative Budget Request '!L36='Member F'!$L$1,'Cumulative Budget Request '!Q36,0)</f>
        <v>0</v>
      </c>
      <c r="R37" s="228">
        <f>IF('Cumulative Budget Request '!L36='Member F'!$L$1,'Cumulative Budget Request '!R36,0)</f>
        <v>0</v>
      </c>
      <c r="S37" s="76">
        <f>IF('Cumulative Budget Request '!L36='Member F'!$L$1,'Cumulative Budget Request '!S36,0)</f>
        <v>0</v>
      </c>
      <c r="T37" s="3"/>
      <c r="U37" s="369">
        <f>IFERROR((E40+E41)/E39,0)</f>
        <v>0</v>
      </c>
      <c r="V37" s="369">
        <f t="shared" ref="V37:Y37" si="8">IFERROR((F40+F41)/F39,0)</f>
        <v>0</v>
      </c>
      <c r="W37" s="369">
        <f t="shared" si="8"/>
        <v>0</v>
      </c>
      <c r="X37" s="369">
        <f t="shared" si="8"/>
        <v>0</v>
      </c>
      <c r="Y37" s="369">
        <f t="shared" si="8"/>
        <v>0</v>
      </c>
    </row>
    <row r="38" spans="1:25">
      <c r="A38" s="825"/>
      <c r="B38" s="842"/>
      <c r="C38" s="100"/>
      <c r="D38" s="74" t="s">
        <v>15</v>
      </c>
      <c r="E38" s="57">
        <f>ROUND((N37+O37)*E37*Q37,0)</f>
        <v>0</v>
      </c>
      <c r="F38" s="57">
        <f>ROUND((N37+O37)*F37*Q37*Q38,0)</f>
        <v>0</v>
      </c>
      <c r="G38" s="57">
        <f>ROUND((N37+O37)*G37*Q37*Q38*Q39,0)</f>
        <v>0</v>
      </c>
      <c r="H38" s="57">
        <f>ROUND((N37+O37)*H37*Q37*Q38*Q39*Q40,0)</f>
        <v>0</v>
      </c>
      <c r="I38" s="57">
        <f>ROUND((N37+O37)*I37*Q37*Q38*Q39*Q40*Q41,0)</f>
        <v>0</v>
      </c>
      <c r="J38" s="172">
        <f>SUM(E38:I38)</f>
        <v>0</v>
      </c>
      <c r="M38" s="231"/>
      <c r="N38" s="63"/>
      <c r="O38" s="63"/>
      <c r="P38" s="63"/>
      <c r="Q38" s="227">
        <f>IF('Cumulative Budget Request '!L37='Member F'!$L$1,'Cumulative Budget Request '!Q37,0)</f>
        <v>0</v>
      </c>
      <c r="R38" s="228">
        <f>IF('Cumulative Budget Request '!L37='Member F'!$L$1,'Cumulative Budget Request '!R37,0)</f>
        <v>0</v>
      </c>
      <c r="S38" s="76">
        <f>IF('Cumulative Budget Request '!L37='Member F'!$L$1,'Cumulative Budget Request '!S37,0)</f>
        <v>0</v>
      </c>
      <c r="T38" s="17"/>
      <c r="U38" s="370"/>
      <c r="V38" s="370"/>
      <c r="W38" s="370"/>
      <c r="X38" s="370"/>
      <c r="Y38" s="370"/>
    </row>
    <row r="39" spans="1:25">
      <c r="A39" s="825"/>
      <c r="B39" s="793"/>
      <c r="C39" s="100"/>
      <c r="D39" s="74" t="s">
        <v>30</v>
      </c>
      <c r="E39" s="57">
        <f>ROUND(E38*$Q$8,0)</f>
        <v>0</v>
      </c>
      <c r="F39" s="57">
        <f>ROUND(F38*$Q$8,0)</f>
        <v>0</v>
      </c>
      <c r="G39" s="57">
        <f>ROUND(G38*$Q$8,0)</f>
        <v>0</v>
      </c>
      <c r="H39" s="57">
        <f>ROUND(H38*$Q$8,0)</f>
        <v>0</v>
      </c>
      <c r="I39" s="57">
        <f>ROUND(I38*$Q$8,0)</f>
        <v>0</v>
      </c>
      <c r="J39" s="172">
        <f>SUM(E39:I39)</f>
        <v>0</v>
      </c>
      <c r="M39" s="231"/>
      <c r="N39" s="63"/>
      <c r="O39" s="63"/>
      <c r="P39" s="63"/>
      <c r="Q39" s="227">
        <f>IF('Cumulative Budget Request '!L38='Member F'!$L$1,'Cumulative Budget Request '!Q38,0)</f>
        <v>0</v>
      </c>
      <c r="R39" s="228">
        <f>IF('Cumulative Budget Request '!L38='Member F'!$L$1,'Cumulative Budget Request '!R38,0)</f>
        <v>0</v>
      </c>
      <c r="S39" s="76">
        <f>IF('Cumulative Budget Request '!L38='Member F'!$L$1,'Cumulative Budget Request '!S38,0)</f>
        <v>0</v>
      </c>
      <c r="T39" s="17"/>
      <c r="U39" s="369"/>
      <c r="V39" s="369"/>
      <c r="W39" s="369"/>
      <c r="X39" s="369"/>
      <c r="Y39" s="369"/>
    </row>
    <row r="40" spans="1:25" ht="15">
      <c r="A40" s="825"/>
      <c r="B40" s="793"/>
      <c r="C40" s="100"/>
      <c r="D40" s="74" t="s">
        <v>29</v>
      </c>
      <c r="E40" s="184">
        <f>ROUND($Q$9*E37,0)</f>
        <v>0</v>
      </c>
      <c r="F40" s="184">
        <f>ROUND($Q$9*F37,0)</f>
        <v>0</v>
      </c>
      <c r="G40" s="184">
        <f>ROUND($Q$9*G37,0)</f>
        <v>0</v>
      </c>
      <c r="H40" s="184">
        <f>ROUND($Q$9*H37,0)</f>
        <v>0</v>
      </c>
      <c r="I40" s="184">
        <f>ROUND($Q$9*I37,0)</f>
        <v>0</v>
      </c>
      <c r="J40" s="181">
        <f>SUM(E40:I40)</f>
        <v>0</v>
      </c>
      <c r="M40" s="231"/>
      <c r="N40" s="63"/>
      <c r="O40" s="63"/>
      <c r="P40" s="63"/>
      <c r="Q40" s="227">
        <f>IF('Cumulative Budget Request '!L39='Member F'!$L$1,'Cumulative Budget Request '!Q39,0)</f>
        <v>0</v>
      </c>
      <c r="R40" s="228">
        <f>IF('Cumulative Budget Request '!L39='Member F'!$L$1,'Cumulative Budget Request '!R39,0)</f>
        <v>0</v>
      </c>
      <c r="S40" s="76">
        <f>IF('Cumulative Budget Request '!L39='Member F'!$L$1,'Cumulative Budget Request '!S39,0)</f>
        <v>0</v>
      </c>
      <c r="T40" s="17"/>
      <c r="U40" s="369"/>
      <c r="V40" s="369"/>
      <c r="W40" s="369"/>
      <c r="X40" s="369"/>
      <c r="Y40" s="369"/>
    </row>
    <row r="41" spans="1:25">
      <c r="A41" s="825"/>
      <c r="B41" s="793"/>
      <c r="C41" s="100"/>
      <c r="D41" s="77" t="s">
        <v>171</v>
      </c>
      <c r="E41" s="185">
        <f>SUM(E39:E40)</f>
        <v>0</v>
      </c>
      <c r="F41" s="185">
        <f t="shared" ref="F41:I41" si="9">SUM(F39:F40)</f>
        <v>0</v>
      </c>
      <c r="G41" s="185">
        <f t="shared" si="9"/>
        <v>0</v>
      </c>
      <c r="H41" s="185">
        <f t="shared" si="9"/>
        <v>0</v>
      </c>
      <c r="I41" s="185">
        <f t="shared" si="9"/>
        <v>0</v>
      </c>
      <c r="J41" s="186">
        <f>SUM(J39:J40)</f>
        <v>0</v>
      </c>
      <c r="M41" s="231"/>
      <c r="N41" s="63"/>
      <c r="O41" s="63"/>
      <c r="P41" s="63"/>
      <c r="Q41" s="227">
        <f>IF('Cumulative Budget Request '!L40='Member F'!$L$1,'Cumulative Budget Request '!Q40,0)</f>
        <v>0</v>
      </c>
      <c r="R41" s="228">
        <f>IF('Cumulative Budget Request '!L40='Member F'!$L$1,'Cumulative Budget Request '!R40,0)</f>
        <v>0</v>
      </c>
      <c r="S41" s="76">
        <f>IF('Cumulative Budget Request '!L40='Member F'!$L$1,'Cumulative Budget Request '!S40,0)</f>
        <v>0</v>
      </c>
      <c r="T41" s="17"/>
      <c r="U41" s="369"/>
      <c r="V41" s="369"/>
      <c r="W41" s="369"/>
      <c r="X41" s="369"/>
      <c r="Y41" s="369"/>
    </row>
    <row r="42" spans="1:25">
      <c r="A42" s="825"/>
      <c r="B42" s="793"/>
      <c r="C42" s="100"/>
      <c r="D42" s="74"/>
      <c r="E42" s="17"/>
      <c r="F42" s="17"/>
      <c r="G42" s="17"/>
      <c r="H42" s="17"/>
      <c r="I42" s="17"/>
      <c r="J42" s="26"/>
      <c r="M42" s="231"/>
      <c r="N42" s="63"/>
      <c r="O42" s="63"/>
      <c r="P42" s="63"/>
      <c r="Q42" s="32"/>
      <c r="R42" s="63"/>
      <c r="S42" s="32"/>
      <c r="T42" s="17"/>
      <c r="U42" s="371"/>
      <c r="V42" s="372"/>
      <c r="W42" s="370"/>
      <c r="X42" s="370"/>
      <c r="Y42" s="370"/>
    </row>
    <row r="43" spans="1:25">
      <c r="A43" s="841">
        <f>IF('Cumulative Budget Request '!L42='Member F'!$L$1,'Cumulative Budget Request '!A42,0)</f>
        <v>0</v>
      </c>
      <c r="B43" s="792">
        <f>IF('Cumulative Budget Request '!L42='Member F'!$L$1,'Cumulative Budget Request '!B42,0)</f>
        <v>0</v>
      </c>
      <c r="C43" s="101"/>
      <c r="D43" s="34" t="s">
        <v>121</v>
      </c>
      <c r="E43" s="100">
        <f>ROUND($R43*$S43,6)</f>
        <v>0</v>
      </c>
      <c r="F43" s="100">
        <f>ROUND($R44*$S44,6)</f>
        <v>0</v>
      </c>
      <c r="G43" s="100">
        <f>ROUND($R45*$S45,6)</f>
        <v>0</v>
      </c>
      <c r="H43" s="100">
        <f>ROUND($R46*$S46,6)</f>
        <v>0</v>
      </c>
      <c r="I43" s="100">
        <f>ROUND($R47*$S47,6)</f>
        <v>0</v>
      </c>
      <c r="J43" s="47"/>
      <c r="M43" s="150">
        <f>IF('Cumulative Budget Request '!L42='Member F'!$L$1,'Cumulative Budget Request '!M42,0)</f>
        <v>0</v>
      </c>
      <c r="N43" s="230">
        <f>ROUND(M43/12,2)</f>
        <v>0</v>
      </c>
      <c r="O43" s="230">
        <f>IF('Cumulative Budget Request '!L42='Member F'!$L$1,'Cumulative Budget Request '!O42,0)</f>
        <v>0</v>
      </c>
      <c r="P43" s="224">
        <f>IF('Cumulative Budget Request '!L42='Member F'!$L$1,'Cumulative Budget Request '!P42,0)</f>
        <v>0</v>
      </c>
      <c r="Q43" s="227">
        <f>IF('Cumulative Budget Request '!L42='Member F'!$L$1,'Cumulative Budget Request '!Q42,0)</f>
        <v>0</v>
      </c>
      <c r="R43" s="228">
        <f>IF('Cumulative Budget Request '!L42='Member F'!$L$1,'Cumulative Budget Request '!R42,0)</f>
        <v>0</v>
      </c>
      <c r="S43" s="76">
        <f>IF('Cumulative Budget Request '!L42='Member F'!$L$1,'Cumulative Budget Request '!S42,0)</f>
        <v>0</v>
      </c>
      <c r="T43" s="3"/>
      <c r="U43" s="369">
        <f>IFERROR((E46+E47)/E45,0)</f>
        <v>0</v>
      </c>
      <c r="V43" s="369">
        <f t="shared" ref="V43:Y43" si="10">IFERROR((F46+F47)/F45,0)</f>
        <v>0</v>
      </c>
      <c r="W43" s="369">
        <f t="shared" si="10"/>
        <v>0</v>
      </c>
      <c r="X43" s="369">
        <f t="shared" si="10"/>
        <v>0</v>
      </c>
      <c r="Y43" s="369">
        <f t="shared" si="10"/>
        <v>0</v>
      </c>
    </row>
    <row r="44" spans="1:25">
      <c r="A44" s="825"/>
      <c r="B44" s="842"/>
      <c r="C44" s="100"/>
      <c r="D44" s="74" t="s">
        <v>15</v>
      </c>
      <c r="E44" s="57">
        <f>ROUND((N43+O43)*E43*Q43,0)</f>
        <v>0</v>
      </c>
      <c r="F44" s="57">
        <f>ROUND((N43+O43)*F43*Q43*Q44,0)</f>
        <v>0</v>
      </c>
      <c r="G44" s="57">
        <f>ROUND((N43+O43)*G43*Q43*Q44*Q45,0)</f>
        <v>0</v>
      </c>
      <c r="H44" s="57">
        <f>ROUND((N43+O43)*H43*Q43*Q44*Q45*Q46,0)</f>
        <v>0</v>
      </c>
      <c r="I44" s="57">
        <f>ROUND((N43+O43)*I43*Q43*Q44*Q45*Q46*Q47,0)</f>
        <v>0</v>
      </c>
      <c r="J44" s="172">
        <f>SUM(E44:I44)</f>
        <v>0</v>
      </c>
      <c r="M44" s="231"/>
      <c r="N44" s="63"/>
      <c r="O44" s="63"/>
      <c r="P44" s="63"/>
      <c r="Q44" s="227">
        <f>IF('Cumulative Budget Request '!L43='Member F'!$L$1,'Cumulative Budget Request '!Q43,0)</f>
        <v>0</v>
      </c>
      <c r="R44" s="228">
        <f>IF('Cumulative Budget Request '!L43='Member F'!$L$1,'Cumulative Budget Request '!R43,0)</f>
        <v>0</v>
      </c>
      <c r="S44" s="76">
        <f>IF('Cumulative Budget Request '!L43='Member F'!$L$1,'Cumulative Budget Request '!S43,0)</f>
        <v>0</v>
      </c>
      <c r="T44" s="17"/>
      <c r="U44" s="370"/>
      <c r="V44" s="370"/>
      <c r="W44" s="370"/>
      <c r="X44" s="370"/>
      <c r="Y44" s="370"/>
    </row>
    <row r="45" spans="1:25">
      <c r="A45" s="825"/>
      <c r="B45" s="793"/>
      <c r="C45" s="100"/>
      <c r="D45" s="74" t="s">
        <v>30</v>
      </c>
      <c r="E45" s="57">
        <f>ROUND(E44*$Q$8,0)</f>
        <v>0</v>
      </c>
      <c r="F45" s="57">
        <f>ROUND(F44*$Q$8,0)</f>
        <v>0</v>
      </c>
      <c r="G45" s="57">
        <f>ROUND(G44*$Q$8,0)</f>
        <v>0</v>
      </c>
      <c r="H45" s="57">
        <f>ROUND(H44*$Q$8,0)</f>
        <v>0</v>
      </c>
      <c r="I45" s="57">
        <f>ROUND(I44*$Q$8,0)</f>
        <v>0</v>
      </c>
      <c r="J45" s="172">
        <f>SUM(E45:I45)</f>
        <v>0</v>
      </c>
      <c r="M45" s="231"/>
      <c r="N45" s="63"/>
      <c r="O45" s="63"/>
      <c r="P45" s="63"/>
      <c r="Q45" s="227">
        <f>IF('Cumulative Budget Request '!L44='Member F'!$L$1,'Cumulative Budget Request '!Q44,0)</f>
        <v>0</v>
      </c>
      <c r="R45" s="228">
        <f>IF('Cumulative Budget Request '!L44='Member F'!$L$1,'Cumulative Budget Request '!R44,0)</f>
        <v>0</v>
      </c>
      <c r="S45" s="76">
        <f>IF('Cumulative Budget Request '!L44='Member F'!$L$1,'Cumulative Budget Request '!S44,0)</f>
        <v>0</v>
      </c>
      <c r="T45" s="17"/>
      <c r="U45" s="369"/>
      <c r="V45" s="369"/>
      <c r="W45" s="369"/>
      <c r="X45" s="369"/>
      <c r="Y45" s="369"/>
    </row>
    <row r="46" spans="1:25" ht="15">
      <c r="A46" s="825"/>
      <c r="B46" s="793"/>
      <c r="C46" s="100"/>
      <c r="D46" s="74" t="s">
        <v>29</v>
      </c>
      <c r="E46" s="184">
        <f>ROUND($Q$9*E43,0)</f>
        <v>0</v>
      </c>
      <c r="F46" s="184">
        <f>ROUND($Q$9*F43,0)</f>
        <v>0</v>
      </c>
      <c r="G46" s="184">
        <f>ROUND($Q$9*G43,0)</f>
        <v>0</v>
      </c>
      <c r="H46" s="184">
        <f>ROUND($Q$9*H43,0)</f>
        <v>0</v>
      </c>
      <c r="I46" s="184">
        <f>ROUND($Q$9*I43,0)</f>
        <v>0</v>
      </c>
      <c r="J46" s="181">
        <f>SUM(E46:I46)</f>
        <v>0</v>
      </c>
      <c r="M46" s="231"/>
      <c r="N46" s="63"/>
      <c r="O46" s="63"/>
      <c r="P46" s="63"/>
      <c r="Q46" s="227">
        <f>IF('Cumulative Budget Request '!L45='Member F'!$L$1,'Cumulative Budget Request '!Q45,0)</f>
        <v>0</v>
      </c>
      <c r="R46" s="228">
        <f>IF('Cumulative Budget Request '!L45='Member F'!$L$1,'Cumulative Budget Request '!R45,0)</f>
        <v>0</v>
      </c>
      <c r="S46" s="76">
        <f>IF('Cumulative Budget Request '!L45='Member F'!$L$1,'Cumulative Budget Request '!S45,0)</f>
        <v>0</v>
      </c>
      <c r="T46" s="17"/>
      <c r="U46" s="369"/>
      <c r="V46" s="369"/>
      <c r="W46" s="369"/>
      <c r="X46" s="369"/>
      <c r="Y46" s="369"/>
    </row>
    <row r="47" spans="1:25">
      <c r="A47" s="825"/>
      <c r="B47" s="793"/>
      <c r="C47" s="100"/>
      <c r="D47" s="77" t="s">
        <v>171</v>
      </c>
      <c r="E47" s="185">
        <f>SUM(E45:E46)</f>
        <v>0</v>
      </c>
      <c r="F47" s="185">
        <f t="shared" ref="F47:I47" si="11">SUM(F45:F46)</f>
        <v>0</v>
      </c>
      <c r="G47" s="185">
        <f t="shared" si="11"/>
        <v>0</v>
      </c>
      <c r="H47" s="185">
        <f t="shared" si="11"/>
        <v>0</v>
      </c>
      <c r="I47" s="185">
        <f t="shared" si="11"/>
        <v>0</v>
      </c>
      <c r="J47" s="186">
        <f>SUM(J45:J46)</f>
        <v>0</v>
      </c>
      <c r="M47" s="231"/>
      <c r="N47" s="63"/>
      <c r="O47" s="63"/>
      <c r="P47" s="63"/>
      <c r="Q47" s="227">
        <f>IF('Cumulative Budget Request '!L46='Member F'!$L$1,'Cumulative Budget Request '!Q46,0)</f>
        <v>0</v>
      </c>
      <c r="R47" s="228">
        <f>IF('Cumulative Budget Request '!L46='Member F'!$L$1,'Cumulative Budget Request '!R46,0)</f>
        <v>0</v>
      </c>
      <c r="S47" s="76">
        <f>IF('Cumulative Budget Request '!L46='Member F'!$L$1,'Cumulative Budget Request '!S46,0)</f>
        <v>0</v>
      </c>
      <c r="T47" s="17"/>
      <c r="U47" s="369"/>
      <c r="V47" s="369"/>
      <c r="W47" s="369"/>
      <c r="X47" s="369"/>
      <c r="Y47" s="369"/>
    </row>
    <row r="48" spans="1:25">
      <c r="A48" s="825"/>
      <c r="B48" s="793"/>
      <c r="C48" s="100"/>
      <c r="D48" s="74"/>
      <c r="E48" s="17"/>
      <c r="F48" s="17"/>
      <c r="G48" s="17"/>
      <c r="H48" s="17"/>
      <c r="I48" s="17"/>
      <c r="J48" s="26"/>
      <c r="M48" s="231"/>
      <c r="N48" s="63"/>
      <c r="O48" s="63"/>
      <c r="P48" s="63"/>
      <c r="Q48" s="32"/>
      <c r="R48" s="63"/>
      <c r="S48" s="32"/>
      <c r="T48" s="17"/>
      <c r="U48" s="371"/>
      <c r="V48" s="372"/>
      <c r="W48" s="370"/>
      <c r="X48" s="370"/>
      <c r="Y48" s="370"/>
    </row>
    <row r="49" spans="1:25">
      <c r="A49" s="841">
        <f>IF('Cumulative Budget Request '!L48='Member F'!$L$1,'Cumulative Budget Request '!A48,0)</f>
        <v>0</v>
      </c>
      <c r="B49" s="792">
        <f>IF('Cumulative Budget Request '!L48='Member F'!$L$1,'Cumulative Budget Request '!B48,0)</f>
        <v>0</v>
      </c>
      <c r="C49" s="101"/>
      <c r="D49" s="34" t="s">
        <v>121</v>
      </c>
      <c r="E49" s="100">
        <f>ROUND($R49*$S49,6)</f>
        <v>0</v>
      </c>
      <c r="F49" s="100">
        <f>ROUND($R50*$S50,6)</f>
        <v>0</v>
      </c>
      <c r="G49" s="100">
        <f>ROUND($R51*$S51,6)</f>
        <v>0</v>
      </c>
      <c r="H49" s="100">
        <f>ROUND($R52*$S52,6)</f>
        <v>0</v>
      </c>
      <c r="I49" s="100">
        <f>ROUND($R53*$S53,6)</f>
        <v>0</v>
      </c>
      <c r="J49" s="47"/>
      <c r="M49" s="150">
        <f>IF('Cumulative Budget Request '!L48='Member F'!$L$1,'Cumulative Budget Request '!M48,0)</f>
        <v>0</v>
      </c>
      <c r="N49" s="230">
        <f>ROUND(M49/12,2)</f>
        <v>0</v>
      </c>
      <c r="O49" s="230">
        <f>IF('Cumulative Budget Request '!L48='Member F'!$L$1,'Cumulative Budget Request '!O48,0)</f>
        <v>0</v>
      </c>
      <c r="P49" s="224">
        <f>IF('Cumulative Budget Request '!L48='Member F'!$L$1,'Cumulative Budget Request '!P48,0)</f>
        <v>0</v>
      </c>
      <c r="Q49" s="227">
        <f>IF('Cumulative Budget Request '!L48='Member F'!$L$1,'Cumulative Budget Request '!Q48,0)</f>
        <v>0</v>
      </c>
      <c r="R49" s="228">
        <f>IF('Cumulative Budget Request '!L48='Member F'!$L$1,'Cumulative Budget Request '!R48,0)</f>
        <v>0</v>
      </c>
      <c r="S49" s="76">
        <f>IF('Cumulative Budget Request '!L48='Member F'!$L$1,'Cumulative Budget Request '!S48,0)</f>
        <v>0</v>
      </c>
      <c r="T49" s="3"/>
      <c r="U49" s="369">
        <f>IFERROR((E52+E53)/E51,0)</f>
        <v>0</v>
      </c>
      <c r="V49" s="369">
        <f t="shared" ref="V49:Y49" si="12">IFERROR((F52+F53)/F51,0)</f>
        <v>0</v>
      </c>
      <c r="W49" s="369">
        <f t="shared" si="12"/>
        <v>0</v>
      </c>
      <c r="X49" s="369">
        <f t="shared" si="12"/>
        <v>0</v>
      </c>
      <c r="Y49" s="369">
        <f t="shared" si="12"/>
        <v>0</v>
      </c>
    </row>
    <row r="50" spans="1:25">
      <c r="A50" s="825"/>
      <c r="B50" s="842"/>
      <c r="C50" s="100"/>
      <c r="D50" s="74" t="s">
        <v>15</v>
      </c>
      <c r="E50" s="57">
        <f>ROUND((N49+O49)*E49*Q49,0)</f>
        <v>0</v>
      </c>
      <c r="F50" s="57">
        <f>ROUND((N49+O49)*F49*Q49*Q50,0)</f>
        <v>0</v>
      </c>
      <c r="G50" s="57">
        <f>ROUND((N49+O49)*G49*Q49*Q50*Q51,0)</f>
        <v>0</v>
      </c>
      <c r="H50" s="57">
        <f>ROUND((N49+O49)*H49*Q49*Q50*Q51*Q52,0)</f>
        <v>0</v>
      </c>
      <c r="I50" s="57">
        <f>ROUND((N49+O49)*I49*Q49*Q50*Q51*Q52*Q53,0)</f>
        <v>0</v>
      </c>
      <c r="J50" s="172">
        <f>SUM(E50:I50)</f>
        <v>0</v>
      </c>
      <c r="M50" s="231"/>
      <c r="N50" s="63"/>
      <c r="O50" s="63"/>
      <c r="P50" s="63"/>
      <c r="Q50" s="227">
        <f>IF('Cumulative Budget Request '!L49='Member F'!$L$1,'Cumulative Budget Request '!Q49,0)</f>
        <v>0</v>
      </c>
      <c r="R50" s="228">
        <f>IF('Cumulative Budget Request '!L49='Member F'!$L$1,'Cumulative Budget Request '!R49,0)</f>
        <v>0</v>
      </c>
      <c r="S50" s="76">
        <f>IF('Cumulative Budget Request '!L49='Member F'!$L$1,'Cumulative Budget Request '!S49,0)</f>
        <v>0</v>
      </c>
      <c r="T50" s="17"/>
      <c r="U50" s="370"/>
      <c r="V50" s="370"/>
      <c r="W50" s="370"/>
      <c r="X50" s="370"/>
      <c r="Y50" s="370"/>
    </row>
    <row r="51" spans="1:25">
      <c r="A51" s="825"/>
      <c r="B51" s="793"/>
      <c r="C51" s="100"/>
      <c r="D51" s="74" t="s">
        <v>30</v>
      </c>
      <c r="E51" s="57">
        <f>ROUND(E50*$Q$8,0)</f>
        <v>0</v>
      </c>
      <c r="F51" s="57">
        <f>ROUND(F50*$Q$8,0)</f>
        <v>0</v>
      </c>
      <c r="G51" s="57">
        <f>ROUND(G50*$Q$8,0)</f>
        <v>0</v>
      </c>
      <c r="H51" s="57">
        <f>ROUND(H50*$Q$8,0)</f>
        <v>0</v>
      </c>
      <c r="I51" s="57">
        <f>ROUND(I50*$Q$8,0)</f>
        <v>0</v>
      </c>
      <c r="J51" s="172">
        <f>SUM(E51:I51)</f>
        <v>0</v>
      </c>
      <c r="M51" s="231"/>
      <c r="N51" s="63"/>
      <c r="O51" s="63"/>
      <c r="P51" s="63"/>
      <c r="Q51" s="227">
        <f>IF('Cumulative Budget Request '!L50='Member F'!$L$1,'Cumulative Budget Request '!Q50,0)</f>
        <v>0</v>
      </c>
      <c r="R51" s="228">
        <f>IF('Cumulative Budget Request '!L50='Member F'!$L$1,'Cumulative Budget Request '!R50,0)</f>
        <v>0</v>
      </c>
      <c r="S51" s="76">
        <f>IF('Cumulative Budget Request '!L50='Member F'!$L$1,'Cumulative Budget Request '!S50,0)</f>
        <v>0</v>
      </c>
      <c r="T51" s="17"/>
      <c r="U51" s="369"/>
      <c r="V51" s="369"/>
      <c r="W51" s="369"/>
      <c r="X51" s="369"/>
      <c r="Y51" s="369"/>
    </row>
    <row r="52" spans="1:25" ht="15">
      <c r="A52" s="825"/>
      <c r="B52" s="793"/>
      <c r="C52" s="100"/>
      <c r="D52" s="74" t="s">
        <v>29</v>
      </c>
      <c r="E52" s="184">
        <f>ROUND($Q$9*E49,0)</f>
        <v>0</v>
      </c>
      <c r="F52" s="184">
        <f>ROUND($Q$9*F49,0)</f>
        <v>0</v>
      </c>
      <c r="G52" s="184">
        <f>ROUND($Q$9*G49,0)</f>
        <v>0</v>
      </c>
      <c r="H52" s="184">
        <f>ROUND($Q$9*H49,0)</f>
        <v>0</v>
      </c>
      <c r="I52" s="184">
        <f>ROUND($Q$9*I49,0)</f>
        <v>0</v>
      </c>
      <c r="J52" s="181">
        <f>SUM(E52:I52)</f>
        <v>0</v>
      </c>
      <c r="M52" s="231"/>
      <c r="N52" s="63"/>
      <c r="O52" s="63"/>
      <c r="P52" s="63"/>
      <c r="Q52" s="227">
        <f>IF('Cumulative Budget Request '!L51='Member F'!$L$1,'Cumulative Budget Request '!Q51,0)</f>
        <v>0</v>
      </c>
      <c r="R52" s="228">
        <f>IF('Cumulative Budget Request '!L51='Member F'!$L$1,'Cumulative Budget Request '!R51,0)</f>
        <v>0</v>
      </c>
      <c r="S52" s="76">
        <f>IF('Cumulative Budget Request '!L51='Member F'!$L$1,'Cumulative Budget Request '!S51,0)</f>
        <v>0</v>
      </c>
      <c r="T52" s="17"/>
      <c r="U52" s="369"/>
      <c r="V52" s="369"/>
      <c r="W52" s="369"/>
      <c r="X52" s="369"/>
      <c r="Y52" s="369"/>
    </row>
    <row r="53" spans="1:25">
      <c r="A53" s="825"/>
      <c r="B53" s="793"/>
      <c r="C53" s="100"/>
      <c r="D53" s="77" t="s">
        <v>171</v>
      </c>
      <c r="E53" s="185">
        <f>SUM(E51:E52)</f>
        <v>0</v>
      </c>
      <c r="F53" s="185">
        <f t="shared" ref="F53:I53" si="13">SUM(F51:F52)</f>
        <v>0</v>
      </c>
      <c r="G53" s="185">
        <f t="shared" si="13"/>
        <v>0</v>
      </c>
      <c r="H53" s="185">
        <f t="shared" si="13"/>
        <v>0</v>
      </c>
      <c r="I53" s="185">
        <f t="shared" si="13"/>
        <v>0</v>
      </c>
      <c r="J53" s="186">
        <f>SUM(J51:J52)</f>
        <v>0</v>
      </c>
      <c r="M53" s="231"/>
      <c r="N53" s="63"/>
      <c r="O53" s="63"/>
      <c r="P53" s="63"/>
      <c r="Q53" s="227">
        <f>IF('Cumulative Budget Request '!L52='Member F'!$L$1,'Cumulative Budget Request '!Q52,0)</f>
        <v>0</v>
      </c>
      <c r="R53" s="228">
        <f>IF('Cumulative Budget Request '!L52='Member F'!$L$1,'Cumulative Budget Request '!R52,0)</f>
        <v>0</v>
      </c>
      <c r="S53" s="76">
        <f>IF('Cumulative Budget Request '!L52='Member F'!$L$1,'Cumulative Budget Request '!S52,0)</f>
        <v>0</v>
      </c>
      <c r="T53" s="17"/>
      <c r="U53" s="369"/>
      <c r="V53" s="369"/>
      <c r="W53" s="369"/>
      <c r="X53" s="369"/>
      <c r="Y53" s="369"/>
    </row>
    <row r="54" spans="1:25">
      <c r="A54" s="825"/>
      <c r="B54" s="793"/>
      <c r="C54" s="100"/>
      <c r="D54" s="74"/>
      <c r="E54" s="17"/>
      <c r="F54" s="17"/>
      <c r="G54" s="17"/>
      <c r="H54" s="17"/>
      <c r="I54" s="17"/>
      <c r="J54" s="26"/>
      <c r="M54" s="231"/>
      <c r="N54" s="63"/>
      <c r="O54" s="63"/>
      <c r="P54" s="63"/>
      <c r="Q54" s="32"/>
      <c r="R54" s="63"/>
      <c r="S54" s="32"/>
      <c r="T54" s="17"/>
      <c r="U54" s="371"/>
      <c r="V54" s="372"/>
      <c r="W54" s="370"/>
      <c r="X54" s="370"/>
      <c r="Y54" s="370"/>
    </row>
    <row r="55" spans="1:25">
      <c r="A55" s="841">
        <f>IF('Cumulative Budget Request '!L54='Member F'!$L$1,'Cumulative Budget Request '!A54,0)</f>
        <v>0</v>
      </c>
      <c r="B55" s="792">
        <f>IF('Cumulative Budget Request '!L54='Member F'!$L$1,'Cumulative Budget Request '!B54,0)</f>
        <v>0</v>
      </c>
      <c r="C55" s="101"/>
      <c r="D55" s="34" t="s">
        <v>121</v>
      </c>
      <c r="E55" s="100">
        <f>ROUND($R55*$S55,6)</f>
        <v>0</v>
      </c>
      <c r="F55" s="100">
        <f>ROUND($R56*$S56,6)</f>
        <v>0</v>
      </c>
      <c r="G55" s="100">
        <f>ROUND($R57*$S57,6)</f>
        <v>0</v>
      </c>
      <c r="H55" s="100">
        <f>ROUND($R58*$S58,6)</f>
        <v>0</v>
      </c>
      <c r="I55" s="100">
        <f>ROUND($R59*$S59,6)</f>
        <v>0</v>
      </c>
      <c r="J55" s="47"/>
      <c r="M55" s="150">
        <f>IF('Cumulative Budget Request '!L54='Member F'!$L$1,'Cumulative Budget Request '!M54,0)</f>
        <v>0</v>
      </c>
      <c r="N55" s="230">
        <f>ROUND(M55/12,2)</f>
        <v>0</v>
      </c>
      <c r="O55" s="230">
        <f>IF('Cumulative Budget Request '!L54='Member F'!$L$1,'Cumulative Budget Request '!O54,0)</f>
        <v>0</v>
      </c>
      <c r="P55" s="224">
        <f>IF('Cumulative Budget Request '!L54='Member F'!$L$1,'Cumulative Budget Request '!P54,0)</f>
        <v>0</v>
      </c>
      <c r="Q55" s="227">
        <f>IF('Cumulative Budget Request '!L54='Member F'!$L$1,'Cumulative Budget Request '!Q54,0)</f>
        <v>0</v>
      </c>
      <c r="R55" s="228">
        <f>IF('Cumulative Budget Request '!L54='Member F'!$L$1,'Cumulative Budget Request '!R54,0)</f>
        <v>0</v>
      </c>
      <c r="S55" s="76">
        <f>IF('Cumulative Budget Request '!L54='Member F'!$L$1,'Cumulative Budget Request '!S54,0)</f>
        <v>0</v>
      </c>
      <c r="T55" s="3"/>
      <c r="U55" s="369">
        <f>IFERROR((E58+E59)/E57,0)</f>
        <v>0</v>
      </c>
      <c r="V55" s="369">
        <f t="shared" ref="V55:Y55" si="14">IFERROR((F58+F59)/F57,0)</f>
        <v>0</v>
      </c>
      <c r="W55" s="369">
        <f t="shared" si="14"/>
        <v>0</v>
      </c>
      <c r="X55" s="369">
        <f t="shared" si="14"/>
        <v>0</v>
      </c>
      <c r="Y55" s="369">
        <f t="shared" si="14"/>
        <v>0</v>
      </c>
    </row>
    <row r="56" spans="1:25">
      <c r="A56" s="825"/>
      <c r="B56" s="842"/>
      <c r="C56" s="100"/>
      <c r="D56" s="74" t="s">
        <v>15</v>
      </c>
      <c r="E56" s="57">
        <f>ROUND((N55+O55)*E55*Q55,0)</f>
        <v>0</v>
      </c>
      <c r="F56" s="57">
        <f>ROUND((N55+O55)*F55*Q55*Q56,0)</f>
        <v>0</v>
      </c>
      <c r="G56" s="57">
        <f>ROUND((N55+O55)*G55*Q55*Q56*Q57,0)</f>
        <v>0</v>
      </c>
      <c r="H56" s="57">
        <f>ROUND((N55+O55)*H55*Q55*Q56*Q57*Q58,0)</f>
        <v>0</v>
      </c>
      <c r="I56" s="57">
        <f>ROUND((N55+O55)*I55*Q55*Q56*Q57*Q58*Q59,0)</f>
        <v>0</v>
      </c>
      <c r="J56" s="172">
        <f>SUM(E56:I56)</f>
        <v>0</v>
      </c>
      <c r="M56" s="231"/>
      <c r="N56" s="63"/>
      <c r="O56" s="63"/>
      <c r="P56" s="63"/>
      <c r="Q56" s="227">
        <f>IF('Cumulative Budget Request '!L55='Member F'!$L$1,'Cumulative Budget Request '!Q55,0)</f>
        <v>0</v>
      </c>
      <c r="R56" s="228">
        <f>IF('Cumulative Budget Request '!L55='Member F'!$L$1,'Cumulative Budget Request '!R55,0)</f>
        <v>0</v>
      </c>
      <c r="S56" s="76">
        <f>IF('Cumulative Budget Request '!L55='Member F'!$L$1,'Cumulative Budget Request '!S55,0)</f>
        <v>0</v>
      </c>
      <c r="T56" s="17"/>
      <c r="U56" s="370"/>
      <c r="V56" s="370"/>
      <c r="W56" s="370"/>
      <c r="X56" s="370"/>
      <c r="Y56" s="370"/>
    </row>
    <row r="57" spans="1:25">
      <c r="A57" s="825"/>
      <c r="B57" s="842"/>
      <c r="C57" s="100"/>
      <c r="D57" s="74" t="s">
        <v>30</v>
      </c>
      <c r="E57" s="57">
        <f>ROUND(E56*$Q$8,0)</f>
        <v>0</v>
      </c>
      <c r="F57" s="57">
        <f>ROUND(F56*$Q$8,0)</f>
        <v>0</v>
      </c>
      <c r="G57" s="57">
        <f>ROUND(G56*$Q$8,0)</f>
        <v>0</v>
      </c>
      <c r="H57" s="57">
        <f>ROUND(H56*$Q$8,0)</f>
        <v>0</v>
      </c>
      <c r="I57" s="57">
        <f>ROUND(I56*$Q$8,0)</f>
        <v>0</v>
      </c>
      <c r="J57" s="172">
        <f>SUM(E57:I57)</f>
        <v>0</v>
      </c>
      <c r="M57" s="231"/>
      <c r="N57" s="63"/>
      <c r="O57" s="63"/>
      <c r="P57" s="63"/>
      <c r="Q57" s="227">
        <f>IF('Cumulative Budget Request '!L56='Member F'!$L$1,'Cumulative Budget Request '!Q56,0)</f>
        <v>0</v>
      </c>
      <c r="R57" s="228">
        <f>IF('Cumulative Budget Request '!L56='Member F'!$L$1,'Cumulative Budget Request '!R56,0)</f>
        <v>0</v>
      </c>
      <c r="S57" s="76">
        <f>IF('Cumulative Budget Request '!L56='Member F'!$L$1,'Cumulative Budget Request '!S56,0)</f>
        <v>0</v>
      </c>
      <c r="T57" s="17"/>
      <c r="U57" s="369"/>
      <c r="V57" s="369"/>
      <c r="W57" s="369"/>
      <c r="X57" s="369"/>
      <c r="Y57" s="369"/>
    </row>
    <row r="58" spans="1:25" ht="15">
      <c r="A58" s="825"/>
      <c r="B58" s="842"/>
      <c r="C58" s="100"/>
      <c r="D58" s="74" t="s">
        <v>29</v>
      </c>
      <c r="E58" s="184">
        <f>ROUND($Q$9*E55,0)</f>
        <v>0</v>
      </c>
      <c r="F58" s="184">
        <f>ROUND($Q$9*F55,0)</f>
        <v>0</v>
      </c>
      <c r="G58" s="184">
        <f>ROUND($Q$9*G55,0)</f>
        <v>0</v>
      </c>
      <c r="H58" s="184">
        <f>ROUND($Q$9*H55,0)</f>
        <v>0</v>
      </c>
      <c r="I58" s="184">
        <f>ROUND($Q$9*I55,0)</f>
        <v>0</v>
      </c>
      <c r="J58" s="181">
        <f>SUM(E58:I58)</f>
        <v>0</v>
      </c>
      <c r="M58" s="231"/>
      <c r="N58" s="63"/>
      <c r="O58" s="63"/>
      <c r="P58" s="63"/>
      <c r="Q58" s="227">
        <f>IF('Cumulative Budget Request '!L57='Member F'!$L$1,'Cumulative Budget Request '!Q57,0)</f>
        <v>0</v>
      </c>
      <c r="R58" s="228">
        <f>IF('Cumulative Budget Request '!L57='Member F'!$L$1,'Cumulative Budget Request '!R57,0)</f>
        <v>0</v>
      </c>
      <c r="S58" s="76">
        <f>IF('Cumulative Budget Request '!L57='Member F'!$L$1,'Cumulative Budget Request '!S57,0)</f>
        <v>0</v>
      </c>
      <c r="T58" s="17"/>
      <c r="U58" s="370"/>
      <c r="V58" s="370"/>
      <c r="W58" s="370"/>
      <c r="X58" s="370"/>
      <c r="Y58" s="370"/>
    </row>
    <row r="59" spans="1:25">
      <c r="A59" s="10"/>
      <c r="C59" s="100"/>
      <c r="D59" s="77" t="s">
        <v>171</v>
      </c>
      <c r="E59" s="185">
        <f>SUM(E57:E58)</f>
        <v>0</v>
      </c>
      <c r="F59" s="185">
        <f t="shared" ref="F59:I59" si="15">SUM(F57:F58)</f>
        <v>0</v>
      </c>
      <c r="G59" s="185">
        <f t="shared" si="15"/>
        <v>0</v>
      </c>
      <c r="H59" s="185">
        <f t="shared" si="15"/>
        <v>0</v>
      </c>
      <c r="I59" s="185">
        <f t="shared" si="15"/>
        <v>0</v>
      </c>
      <c r="J59" s="186">
        <f>SUM(J57:J58)</f>
        <v>0</v>
      </c>
      <c r="M59" s="231"/>
      <c r="N59" s="63"/>
      <c r="O59" s="63"/>
      <c r="P59" s="63"/>
      <c r="Q59" s="227">
        <f>IF('Cumulative Budget Request '!L58='Member F'!$L$1,'Cumulative Budget Request '!Q58,0)</f>
        <v>0</v>
      </c>
      <c r="R59" s="228">
        <f>IF('Cumulative Budget Request '!L58='Member F'!$L$1,'Cumulative Budget Request '!R58,0)</f>
        <v>0</v>
      </c>
      <c r="S59" s="76">
        <f>IF('Cumulative Budget Request '!L58='Member F'!$L$1,'Cumulative Budget Request '!S58,0)</f>
        <v>0</v>
      </c>
      <c r="T59" s="17"/>
      <c r="U59" s="369"/>
      <c r="V59" s="369"/>
      <c r="W59" s="369"/>
      <c r="X59" s="369"/>
      <c r="Y59" s="369"/>
    </row>
    <row r="60" spans="1:25" hidden="1">
      <c r="A60" s="10"/>
      <c r="C60" s="100"/>
      <c r="D60" s="74"/>
      <c r="E60" s="17"/>
      <c r="F60" s="17"/>
      <c r="G60" s="17"/>
      <c r="H60" s="17"/>
      <c r="I60" s="17"/>
      <c r="J60" s="26"/>
      <c r="M60" s="3"/>
      <c r="N60" s="3"/>
      <c r="O60" s="3"/>
      <c r="P60" s="3"/>
      <c r="Q60" s="3"/>
      <c r="R60" s="5"/>
      <c r="S60" s="4"/>
      <c r="T60" s="17"/>
      <c r="U60" s="25"/>
      <c r="V60" s="25"/>
      <c r="W60" s="25"/>
      <c r="X60" s="25"/>
      <c r="Y60" s="25"/>
    </row>
    <row r="61" spans="1:25" ht="3.75" customHeight="1">
      <c r="A61" s="10"/>
      <c r="D61" s="22"/>
      <c r="E61" s="22"/>
      <c r="F61" s="22"/>
      <c r="G61" s="22"/>
      <c r="H61" s="22"/>
      <c r="I61" s="22"/>
      <c r="J61" s="76"/>
      <c r="S61" s="17"/>
    </row>
    <row r="62" spans="1:25">
      <c r="A62" s="48" t="s">
        <v>19</v>
      </c>
      <c r="B62" s="49"/>
      <c r="C62" s="49"/>
      <c r="D62" s="50"/>
      <c r="E62" s="178">
        <f>SUMIF($D$12:$D$61,"*Salary",E12:E61)</f>
        <v>0</v>
      </c>
      <c r="F62" s="178">
        <f t="shared" ref="F62:I62" si="16">SUMIF($D$12:$D$61,"*Salary",F12:F61)</f>
        <v>0</v>
      </c>
      <c r="G62" s="178">
        <f t="shared" si="16"/>
        <v>0</v>
      </c>
      <c r="H62" s="178">
        <f t="shared" si="16"/>
        <v>0</v>
      </c>
      <c r="I62" s="178">
        <f t="shared" si="16"/>
        <v>0</v>
      </c>
      <c r="J62" s="172">
        <f>SUM(E62:I62)</f>
        <v>0</v>
      </c>
      <c r="S62" s="4"/>
    </row>
    <row r="63" spans="1:25" ht="15">
      <c r="A63" s="48" t="s">
        <v>20</v>
      </c>
      <c r="B63" s="49"/>
      <c r="C63" s="49"/>
      <c r="D63" s="50"/>
      <c r="E63" s="180">
        <f>SUMIF(D14:D61,"*Total Fringe",E14:E61)</f>
        <v>0</v>
      </c>
      <c r="F63" s="180">
        <f>SUMIF($D$14:$D$61,"*Total Fringe",F14:F61)</f>
        <v>0</v>
      </c>
      <c r="G63" s="180">
        <f t="shared" ref="G63:I63" si="17">SUMIF($D$14:$D$61,"*Total Fringe",G14:G61)</f>
        <v>0</v>
      </c>
      <c r="H63" s="180">
        <f t="shared" si="17"/>
        <v>0</v>
      </c>
      <c r="I63" s="180">
        <f t="shared" si="17"/>
        <v>0</v>
      </c>
      <c r="J63" s="181">
        <f>SUM(E63:I63)</f>
        <v>0</v>
      </c>
      <c r="S63" s="4"/>
    </row>
    <row r="64" spans="1:25">
      <c r="A64" s="48" t="s">
        <v>21</v>
      </c>
      <c r="B64" s="49"/>
      <c r="C64" s="49"/>
      <c r="D64" s="50"/>
      <c r="E64" s="191">
        <f>SUM(E62:E63)</f>
        <v>0</v>
      </c>
      <c r="F64" s="191">
        <f t="shared" ref="F64:I64" si="18">SUM(F62:F63)</f>
        <v>0</v>
      </c>
      <c r="G64" s="191">
        <f t="shared" si="18"/>
        <v>0</v>
      </c>
      <c r="H64" s="191">
        <f t="shared" si="18"/>
        <v>0</v>
      </c>
      <c r="I64" s="191">
        <f t="shared" si="18"/>
        <v>0</v>
      </c>
      <c r="J64" s="172">
        <f>SUM(E64:I64)</f>
        <v>0</v>
      </c>
      <c r="U64" s="52"/>
      <c r="V64" s="52"/>
      <c r="W64" s="52"/>
      <c r="X64" s="52"/>
      <c r="Y64" s="52"/>
    </row>
    <row r="65" spans="1:25">
      <c r="A65" s="1"/>
      <c r="B65" s="58"/>
      <c r="C65" s="58"/>
      <c r="D65" s="71"/>
      <c r="E65" s="8"/>
      <c r="F65" s="8"/>
      <c r="G65" s="8"/>
      <c r="H65" s="8"/>
      <c r="I65" s="8"/>
      <c r="J65" s="45"/>
      <c r="U65" s="24"/>
      <c r="V65" s="15"/>
      <c r="W65" s="15"/>
      <c r="X65" s="15"/>
      <c r="Y65" s="15"/>
    </row>
    <row r="66" spans="1:25">
      <c r="A66" s="20" t="s">
        <v>22</v>
      </c>
      <c r="B66" s="92"/>
      <c r="C66" s="92"/>
      <c r="D66" s="46"/>
      <c r="J66" s="33"/>
      <c r="M66" s="843"/>
      <c r="N66" s="843"/>
      <c r="O66" s="843"/>
      <c r="P66" s="843"/>
      <c r="Q66" s="843"/>
      <c r="R66" s="843"/>
      <c r="S66" s="843"/>
      <c r="T66" s="843"/>
      <c r="U66" s="844"/>
      <c r="V66" s="844"/>
      <c r="W66" s="844"/>
      <c r="X66" s="844"/>
      <c r="Y66" s="844"/>
    </row>
    <row r="67" spans="1:25">
      <c r="A67" s="716" t="s">
        <v>392</v>
      </c>
      <c r="B67" s="716"/>
      <c r="C67" s="716"/>
      <c r="D67" s="716"/>
      <c r="E67" s="716"/>
      <c r="F67" s="716"/>
      <c r="G67" s="716"/>
      <c r="H67" s="716"/>
      <c r="I67" s="716"/>
      <c r="J67" s="716"/>
      <c r="M67" s="58" t="s">
        <v>118</v>
      </c>
      <c r="N67" s="71" t="s">
        <v>80</v>
      </c>
      <c r="O67" s="71"/>
      <c r="P67" s="71" t="s">
        <v>245</v>
      </c>
      <c r="Q67" s="71" t="s">
        <v>108</v>
      </c>
      <c r="R67" s="71" t="s">
        <v>18</v>
      </c>
      <c r="S67" s="71"/>
      <c r="T67" s="71" t="s">
        <v>169</v>
      </c>
      <c r="U67" s="625" t="s">
        <v>116</v>
      </c>
      <c r="V67" s="625"/>
      <c r="W67" s="625"/>
      <c r="X67" s="625"/>
      <c r="Y67" s="625"/>
    </row>
    <row r="68" spans="1:25">
      <c r="A68" s="58" t="s">
        <v>61</v>
      </c>
      <c r="B68" s="58" t="s">
        <v>62</v>
      </c>
      <c r="D68" s="46"/>
      <c r="E68" s="18" t="str">
        <f>E11</f>
        <v>Year 1</v>
      </c>
      <c r="F68" s="18" t="str">
        <f>F11</f>
        <v>Year 2</v>
      </c>
      <c r="G68" s="18" t="str">
        <f>G11</f>
        <v>Year 3</v>
      </c>
      <c r="H68" s="18" t="str">
        <f>H11</f>
        <v>Year 4</v>
      </c>
      <c r="I68" s="18" t="str">
        <f>I11</f>
        <v>Year 5</v>
      </c>
      <c r="J68" s="46" t="s">
        <v>1</v>
      </c>
      <c r="M68" s="92" t="s">
        <v>117</v>
      </c>
      <c r="N68" s="46" t="s">
        <v>15</v>
      </c>
      <c r="O68" s="46" t="s">
        <v>245</v>
      </c>
      <c r="P68" s="46" t="s">
        <v>101</v>
      </c>
      <c r="Q68" s="46" t="s">
        <v>109</v>
      </c>
      <c r="R68" s="46" t="s">
        <v>111</v>
      </c>
      <c r="S68" s="46" t="s">
        <v>101</v>
      </c>
      <c r="T68" s="46" t="s">
        <v>170</v>
      </c>
      <c r="U68" s="367" t="s">
        <v>31</v>
      </c>
      <c r="V68" s="368" t="s">
        <v>32</v>
      </c>
      <c r="W68" s="368" t="s">
        <v>33</v>
      </c>
      <c r="X68" s="368" t="s">
        <v>34</v>
      </c>
      <c r="Y68" s="368" t="s">
        <v>35</v>
      </c>
    </row>
    <row r="69" spans="1:25">
      <c r="A69" s="841">
        <f>IF('Cumulative Budget Request '!L68='Member F'!$L$1,'Cumulative Budget Request '!A68,0)</f>
        <v>0</v>
      </c>
      <c r="B69" s="792">
        <f>IF('Cumulative Budget Request '!L68='Member F'!$L$1,'Cumulative Budget Request '!B68,0)</f>
        <v>0</v>
      </c>
      <c r="C69" s="92"/>
      <c r="D69" s="34" t="s">
        <v>121</v>
      </c>
      <c r="E69" s="100">
        <f>ROUND($R69*$S69*T69,6)</f>
        <v>0</v>
      </c>
      <c r="F69" s="100">
        <f>ROUND($R70*$S70*T70,6)</f>
        <v>0</v>
      </c>
      <c r="G69" s="100">
        <f>ROUND($R71*$S71*T71,6)</f>
        <v>0</v>
      </c>
      <c r="H69" s="100">
        <f>ROUND($R72*$S72*T72,6)</f>
        <v>0</v>
      </c>
      <c r="I69" s="100">
        <f>ROUND($R73*$S73*T73,6)</f>
        <v>0</v>
      </c>
      <c r="J69" s="46"/>
      <c r="M69" s="150">
        <v>0</v>
      </c>
      <c r="N69" s="230">
        <f>ROUND(M69/12,2)</f>
        <v>0</v>
      </c>
      <c r="O69" s="230">
        <f>IF('Cumulative Budget Request '!L68='Member F'!$L$1,'Cumulative Budget Request '!O68,0)</f>
        <v>0</v>
      </c>
      <c r="P69" s="224">
        <f>IF('Cumulative Budget Request '!L68='Member F'!$L$1,'Cumulative Budget Request '!P68,0)</f>
        <v>0</v>
      </c>
      <c r="Q69" s="227">
        <f>IF('Cumulative Budget Request '!L68='Member F'!$L$1,'Cumulative Budget Request '!Q68,0)</f>
        <v>0</v>
      </c>
      <c r="R69" s="228">
        <v>0</v>
      </c>
      <c r="S69" s="76">
        <f>IF('Cumulative Budget Request '!L68='Member F'!$L$1,'Cumulative Budget Request '!S68,0)</f>
        <v>0</v>
      </c>
      <c r="T69" s="227">
        <v>0</v>
      </c>
      <c r="U69" s="369">
        <f>IFERROR((E72+E73)/E71,0)</f>
        <v>0</v>
      </c>
      <c r="V69" s="369">
        <f t="shared" ref="V69:Y69" si="19">IFERROR((F72+F73)/F71,0)</f>
        <v>0</v>
      </c>
      <c r="W69" s="369">
        <f t="shared" si="19"/>
        <v>0</v>
      </c>
      <c r="X69" s="369">
        <f t="shared" si="19"/>
        <v>0</v>
      </c>
      <c r="Y69" s="369">
        <f t="shared" si="19"/>
        <v>0</v>
      </c>
    </row>
    <row r="70" spans="1:25">
      <c r="A70" s="845"/>
      <c r="B70" s="792"/>
      <c r="C70" s="92"/>
      <c r="D70" s="34" t="s">
        <v>172</v>
      </c>
      <c r="E70" s="22">
        <f>T69</f>
        <v>0</v>
      </c>
      <c r="F70" s="22">
        <f>T70</f>
        <v>0</v>
      </c>
      <c r="G70" s="22">
        <f>T71</f>
        <v>0</v>
      </c>
      <c r="H70" s="22">
        <f>T72</f>
        <v>0</v>
      </c>
      <c r="I70" s="22">
        <f>T73</f>
        <v>0</v>
      </c>
      <c r="J70" s="46"/>
      <c r="M70" s="231"/>
      <c r="N70" s="230"/>
      <c r="O70" s="230"/>
      <c r="P70" s="230"/>
      <c r="Q70" s="227">
        <f>IF('Cumulative Budget Request '!L69='Member F'!$L$1,'Cumulative Budget Request '!Q69,0)</f>
        <v>0</v>
      </c>
      <c r="R70" s="228">
        <f>IF('Cumulative Budget Request '!L69='Member F'!$L$1,'Cumulative Budget Request '!R69,0)</f>
        <v>0</v>
      </c>
      <c r="S70" s="76">
        <f>IF('Cumulative Budget Request '!L69='Member F'!$L$1,'Cumulative Budget Request '!S69,0)</f>
        <v>0</v>
      </c>
      <c r="T70" s="227">
        <f>IF('Cumulative Budget Request '!L69='Member F'!$L$1,'Cumulative Budget Request '!T69,0)</f>
        <v>0</v>
      </c>
      <c r="U70" s="369"/>
      <c r="V70" s="369"/>
      <c r="W70" s="369"/>
      <c r="X70" s="369"/>
      <c r="Y70" s="369"/>
    </row>
    <row r="71" spans="1:25">
      <c r="A71" s="825"/>
      <c r="B71" s="842"/>
      <c r="C71" s="100"/>
      <c r="D71" s="74" t="s">
        <v>15</v>
      </c>
      <c r="E71" s="57">
        <f>ROUND((N69+O69)*E69*Q69,0)</f>
        <v>0</v>
      </c>
      <c r="F71" s="57">
        <f>ROUND((N69+O69)*F69*Q69*Q70,0)</f>
        <v>0</v>
      </c>
      <c r="G71" s="57">
        <f>ROUND((N69+O69)*G69*Q69*Q70*Q71,0)</f>
        <v>0</v>
      </c>
      <c r="H71" s="57">
        <f>ROUND((N69+O69)*H69*Q69*Q70*Q71*Q72,0)</f>
        <v>0</v>
      </c>
      <c r="I71" s="57">
        <f>ROUND((N69+O69)*I69*Q69*Q70*Q71*Q72*Q73,0)</f>
        <v>0</v>
      </c>
      <c r="J71" s="172">
        <f>SUM(E71:I71)</f>
        <v>0</v>
      </c>
      <c r="M71" s="231"/>
      <c r="N71" s="63"/>
      <c r="O71" s="63"/>
      <c r="P71" s="63"/>
      <c r="Q71" s="227">
        <f>IF('Cumulative Budget Request '!L70='Member F'!$L$1,'Cumulative Budget Request '!Q70,0)</f>
        <v>0</v>
      </c>
      <c r="R71" s="228">
        <f>IF('Cumulative Budget Request '!L70='Member F'!$L$1,'Cumulative Budget Request '!R70,0)</f>
        <v>0</v>
      </c>
      <c r="S71" s="76">
        <f>IF('Cumulative Budget Request '!L70='Member F'!$L$1,'Cumulative Budget Request '!S70,0)</f>
        <v>0</v>
      </c>
      <c r="T71" s="227">
        <f>IF('Cumulative Budget Request '!L70='Member F'!$L$1,'Cumulative Budget Request '!T70,0)</f>
        <v>0</v>
      </c>
      <c r="U71" s="370"/>
      <c r="V71" s="370"/>
      <c r="W71" s="370"/>
      <c r="X71" s="370"/>
      <c r="Y71" s="370"/>
    </row>
    <row r="72" spans="1:25">
      <c r="A72" s="825"/>
      <c r="B72" s="792"/>
      <c r="C72" s="100"/>
      <c r="D72" s="74" t="s">
        <v>30</v>
      </c>
      <c r="E72" s="57">
        <f>IFERROR(IF((ROUND(E71*$Q$2,0) + ROUND($Q$3*E69,0))/E71 &gt; 35%, ROUND(E71*$Q$7,0), ROUND(E71*$Q$2,0)),0)</f>
        <v>0</v>
      </c>
      <c r="F72" s="57">
        <f t="shared" ref="F72:I72" si="20">IFERROR(IF((ROUND(F71*$Q$2,0) + ROUND($Q$3*F69,0))/F71 &gt; 35%, ROUND(F71*$Q$7,0), ROUND(F71*$Q$2,0)),0)</f>
        <v>0</v>
      </c>
      <c r="G72" s="57">
        <f t="shared" si="20"/>
        <v>0</v>
      </c>
      <c r="H72" s="57">
        <f t="shared" si="20"/>
        <v>0</v>
      </c>
      <c r="I72" s="57">
        <f t="shared" si="20"/>
        <v>0</v>
      </c>
      <c r="J72" s="172">
        <f>SUM(E72:I72)</f>
        <v>0</v>
      </c>
      <c r="M72" s="231"/>
      <c r="N72" s="63"/>
      <c r="O72" s="63"/>
      <c r="P72" s="63"/>
      <c r="Q72" s="227">
        <f>IF('Cumulative Budget Request '!L71='Member F'!$L$1,'Cumulative Budget Request '!Q71,0)</f>
        <v>0</v>
      </c>
      <c r="R72" s="228">
        <f>IF('Cumulative Budget Request '!L71='Member F'!$L$1,'Cumulative Budget Request '!R71,0)</f>
        <v>0</v>
      </c>
      <c r="S72" s="76">
        <f>IF('Cumulative Budget Request '!L71='Member F'!$L$1,'Cumulative Budget Request '!S71,0)</f>
        <v>0</v>
      </c>
      <c r="T72" s="227">
        <f>IF('Cumulative Budget Request '!L71='Member F'!$L$1,'Cumulative Budget Request '!T71,0)</f>
        <v>0</v>
      </c>
      <c r="U72" s="369"/>
      <c r="V72" s="369"/>
      <c r="W72" s="369"/>
      <c r="X72" s="369"/>
      <c r="Y72" s="369"/>
    </row>
    <row r="73" spans="1:25" ht="15">
      <c r="A73" s="825"/>
      <c r="B73" s="792"/>
      <c r="C73" s="100"/>
      <c r="D73" s="74" t="s">
        <v>29</v>
      </c>
      <c r="E73" s="184">
        <f>IFERROR(IF((ROUND(E71*$Q$2,0) + ROUND($Q$3*E69,0))/E71 &gt; 35%, 0, ROUND(E69*$Q$3,0)),0)</f>
        <v>0</v>
      </c>
      <c r="F73" s="184">
        <f t="shared" ref="F73:I73" si="21">IFERROR(IF((ROUND(F71*$Q$2,0) + ROUND($Q$3*F69,0))/F71 &gt; 35%, 0, ROUND(F69*$Q$3,0)),0)</f>
        <v>0</v>
      </c>
      <c r="G73" s="184">
        <f t="shared" si="21"/>
        <v>0</v>
      </c>
      <c r="H73" s="184">
        <f t="shared" si="21"/>
        <v>0</v>
      </c>
      <c r="I73" s="184">
        <f t="shared" si="21"/>
        <v>0</v>
      </c>
      <c r="J73" s="181">
        <f>SUM(E73:I73)</f>
        <v>0</v>
      </c>
      <c r="M73" s="231"/>
      <c r="N73" s="63"/>
      <c r="O73" s="63"/>
      <c r="P73" s="63"/>
      <c r="Q73" s="227">
        <f>IF('Cumulative Budget Request '!L72='Member F'!$L$1,'Cumulative Budget Request '!Q72,0)</f>
        <v>0</v>
      </c>
      <c r="R73" s="228">
        <f>IF('Cumulative Budget Request '!L72='Member F'!$L$1,'Cumulative Budget Request '!R72,0)</f>
        <v>0</v>
      </c>
      <c r="S73" s="76">
        <f>IF('Cumulative Budget Request '!L72='Member F'!$L$1,'Cumulative Budget Request '!S72,0)</f>
        <v>0</v>
      </c>
      <c r="T73" s="227">
        <f>IF('Cumulative Budget Request '!L72='Member F'!$L$1,'Cumulative Budget Request '!T72,0)</f>
        <v>0</v>
      </c>
      <c r="U73" s="369"/>
      <c r="V73" s="369"/>
      <c r="W73" s="369"/>
      <c r="X73" s="369"/>
      <c r="Y73" s="369"/>
    </row>
    <row r="74" spans="1:25">
      <c r="A74" s="825"/>
      <c r="B74" s="792"/>
      <c r="C74" s="100"/>
      <c r="D74" s="77" t="s">
        <v>171</v>
      </c>
      <c r="E74" s="185">
        <f>SUM(E72:E73)</f>
        <v>0</v>
      </c>
      <c r="F74" s="185">
        <f t="shared" ref="F74:I74" si="22">SUM(F72:F73)</f>
        <v>0</v>
      </c>
      <c r="G74" s="185">
        <f t="shared" si="22"/>
        <v>0</v>
      </c>
      <c r="H74" s="185">
        <f t="shared" si="22"/>
        <v>0</v>
      </c>
      <c r="I74" s="185">
        <f t="shared" si="22"/>
        <v>0</v>
      </c>
      <c r="J74" s="186">
        <f>SUM(J72:J73)</f>
        <v>0</v>
      </c>
      <c r="M74" s="231"/>
      <c r="N74" s="63"/>
      <c r="O74" s="63"/>
      <c r="P74" s="63"/>
      <c r="Q74" s="74"/>
      <c r="R74" s="232"/>
      <c r="S74" s="76"/>
      <c r="T74" s="74"/>
      <c r="U74" s="369"/>
      <c r="V74" s="369"/>
      <c r="W74" s="369"/>
      <c r="X74" s="369"/>
      <c r="Y74" s="369"/>
    </row>
    <row r="75" spans="1:25">
      <c r="A75" s="825"/>
      <c r="B75" s="792"/>
      <c r="C75" s="100"/>
      <c r="D75" s="74"/>
      <c r="E75" s="17"/>
      <c r="F75" s="17"/>
      <c r="G75" s="17"/>
      <c r="H75" s="17"/>
      <c r="I75" s="17"/>
      <c r="J75" s="26"/>
      <c r="M75" s="231"/>
      <c r="N75" s="63"/>
      <c r="O75" s="63"/>
      <c r="P75" s="63"/>
      <c r="Q75" s="34"/>
      <c r="R75" s="63"/>
      <c r="S75" s="34"/>
      <c r="T75" s="229"/>
      <c r="U75" s="371"/>
      <c r="V75" s="372"/>
      <c r="W75" s="370"/>
      <c r="X75" s="370"/>
      <c r="Y75" s="370"/>
    </row>
    <row r="76" spans="1:25">
      <c r="A76" s="841">
        <f>IF('Cumulative Budget Request '!L75='Member F'!$L$1,'Cumulative Budget Request '!A75,0)</f>
        <v>0</v>
      </c>
      <c r="B76" s="792">
        <f>IF('Cumulative Budget Request '!L75='Member F'!$L$1,'Cumulative Budget Request '!B75,0)</f>
        <v>0</v>
      </c>
      <c r="D76" s="34" t="s">
        <v>121</v>
      </c>
      <c r="E76" s="100">
        <f>ROUND($R76*$S76*T76,6)</f>
        <v>0</v>
      </c>
      <c r="F76" s="100">
        <f>ROUND($R77*$S77*T77,6)</f>
        <v>0</v>
      </c>
      <c r="G76" s="100">
        <f>ROUND($R78*$S78*T78,6)</f>
        <v>0</v>
      </c>
      <c r="H76" s="100">
        <f>ROUND($R79*$S79*T79,6)</f>
        <v>0</v>
      </c>
      <c r="I76" s="100">
        <f>ROUND($R80*$S80*T80,6)</f>
        <v>0</v>
      </c>
      <c r="J76" s="46"/>
      <c r="M76" s="150">
        <f>IF('Cumulative Budget Request '!L75='Member F'!$L$1,'Cumulative Budget Request '!M75,0)</f>
        <v>0</v>
      </c>
      <c r="N76" s="230">
        <f>ROUND(M76/12,2)</f>
        <v>0</v>
      </c>
      <c r="O76" s="230">
        <f>IF('Cumulative Budget Request '!L75='Member F'!$L$1,'Cumulative Budget Request '!O75,0)</f>
        <v>0</v>
      </c>
      <c r="P76" s="224">
        <f>IF('Cumulative Budget Request '!L75='Member F'!$L$1,'Cumulative Budget Request '!P75,0)</f>
        <v>0</v>
      </c>
      <c r="Q76" s="227">
        <f>IF('Cumulative Budget Request '!L75='Member F'!$L$1,'Cumulative Budget Request '!Q75,0)</f>
        <v>0</v>
      </c>
      <c r="R76" s="228">
        <f>IF('Cumulative Budget Request '!L75='Member F'!$L$1,'Cumulative Budget Request '!R75,0)</f>
        <v>0</v>
      </c>
      <c r="S76" s="76">
        <f>IF('Cumulative Budget Request '!L75='Member F'!$L$1,'Cumulative Budget Request '!S75,0)</f>
        <v>0</v>
      </c>
      <c r="T76" s="227">
        <f>IF('Cumulative Budget Request '!L75='Member F'!$L$1,'Cumulative Budget Request '!T75,0)</f>
        <v>0</v>
      </c>
      <c r="U76" s="369">
        <f>IFERROR((E79+E80)/E78,0)</f>
        <v>0</v>
      </c>
      <c r="V76" s="369">
        <f t="shared" ref="V76:Y76" si="23">IFERROR((F79+F80)/F78,0)</f>
        <v>0</v>
      </c>
      <c r="W76" s="369">
        <f t="shared" si="23"/>
        <v>0</v>
      </c>
      <c r="X76" s="369">
        <f t="shared" si="23"/>
        <v>0</v>
      </c>
      <c r="Y76" s="369">
        <f t="shared" si="23"/>
        <v>0</v>
      </c>
    </row>
    <row r="77" spans="1:25">
      <c r="A77" s="842"/>
      <c r="B77" s="792"/>
      <c r="D77" s="34" t="s">
        <v>172</v>
      </c>
      <c r="E77" s="22">
        <f>T76</f>
        <v>0</v>
      </c>
      <c r="F77" s="22">
        <f>T77</f>
        <v>0</v>
      </c>
      <c r="G77" s="22">
        <f>T78</f>
        <v>0</v>
      </c>
      <c r="H77" s="22">
        <f>T79</f>
        <v>0</v>
      </c>
      <c r="I77" s="22">
        <f>T80</f>
        <v>0</v>
      </c>
      <c r="J77" s="163"/>
      <c r="M77" s="231"/>
      <c r="N77" s="230"/>
      <c r="O77" s="230"/>
      <c r="P77" s="230"/>
      <c r="Q77" s="227">
        <f>IF('Cumulative Budget Request '!L76='Member F'!$L$1,'Cumulative Budget Request '!Q76,0)</f>
        <v>0</v>
      </c>
      <c r="R77" s="228">
        <f>IF('Cumulative Budget Request '!L76='Member F'!$L$1,'Cumulative Budget Request '!R76,0)</f>
        <v>0</v>
      </c>
      <c r="S77" s="76">
        <f>IF('Cumulative Budget Request '!L76='Member F'!$L$1,'Cumulative Budget Request '!S76,0)</f>
        <v>0</v>
      </c>
      <c r="T77" s="227">
        <f>IF('Cumulative Budget Request '!L76='Member F'!$L$1,'Cumulative Budget Request '!T76,0)</f>
        <v>0</v>
      </c>
      <c r="U77" s="369"/>
      <c r="V77" s="369"/>
      <c r="W77" s="369"/>
      <c r="X77" s="369"/>
      <c r="Y77" s="369"/>
    </row>
    <row r="78" spans="1:25">
      <c r="A78" s="825"/>
      <c r="B78" s="842"/>
      <c r="C78" s="100"/>
      <c r="D78" s="74" t="s">
        <v>15</v>
      </c>
      <c r="E78" s="57">
        <f>ROUND((N76+O76)*E76*Q76,0)</f>
        <v>0</v>
      </c>
      <c r="F78" s="57">
        <f>ROUND((N76+O76)*F76*Q76*Q77,0)</f>
        <v>0</v>
      </c>
      <c r="G78" s="57">
        <f>ROUND((N76+O76)*G76*Q76*Q77*Q78,0)</f>
        <v>0</v>
      </c>
      <c r="H78" s="57">
        <f>ROUND((N76+O76)*H76*Q76*Q77*Q78*Q79,0)</f>
        <v>0</v>
      </c>
      <c r="I78" s="57">
        <f>ROUND((N76+O76)*I76*Q76*Q77*Q78*Q79*Q80,0)</f>
        <v>0</v>
      </c>
      <c r="J78" s="172">
        <f>SUM(E78:I78)</f>
        <v>0</v>
      </c>
      <c r="M78" s="231"/>
      <c r="N78" s="63"/>
      <c r="O78" s="63"/>
      <c r="P78" s="63"/>
      <c r="Q78" s="227">
        <f>IF('Cumulative Budget Request '!L77='Member F'!$L$1,'Cumulative Budget Request '!Q77,0)</f>
        <v>0</v>
      </c>
      <c r="R78" s="228">
        <f>IF('Cumulative Budget Request '!L77='Member F'!$L$1,'Cumulative Budget Request '!R77,0)</f>
        <v>0</v>
      </c>
      <c r="S78" s="76">
        <f>IF('Cumulative Budget Request '!L77='Member F'!$L$1,'Cumulative Budget Request '!S77,0)</f>
        <v>0</v>
      </c>
      <c r="T78" s="227">
        <f>IF('Cumulative Budget Request '!L77='Member F'!$L$1,'Cumulative Budget Request '!T77,0)</f>
        <v>0</v>
      </c>
      <c r="U78" s="370"/>
      <c r="V78" s="370"/>
      <c r="W78" s="370"/>
      <c r="X78" s="370"/>
      <c r="Y78" s="370"/>
    </row>
    <row r="79" spans="1:25">
      <c r="A79" s="825"/>
      <c r="B79" s="792"/>
      <c r="C79" s="100"/>
      <c r="D79" s="74" t="s">
        <v>30</v>
      </c>
      <c r="E79" s="57">
        <f>IFERROR(IF((ROUND(E78*$Q$2,0) + ROUND($Q$3*E76,0))/E78 &gt; 35%, ROUND(E78*$Q$7,0), ROUND(E78*$Q$2,0)),0)</f>
        <v>0</v>
      </c>
      <c r="F79" s="57">
        <f t="shared" ref="F79:I79" si="24">IFERROR(IF((ROUND(F78*$Q$2,0) + ROUND($Q$3*F76,0))/F78 &gt; 35%, ROUND(F78*$Q$7,0), ROUND(F78*$Q$2,0)),0)</f>
        <v>0</v>
      </c>
      <c r="G79" s="57">
        <f t="shared" si="24"/>
        <v>0</v>
      </c>
      <c r="H79" s="57">
        <f t="shared" si="24"/>
        <v>0</v>
      </c>
      <c r="I79" s="57">
        <f t="shared" si="24"/>
        <v>0</v>
      </c>
      <c r="J79" s="172">
        <f>SUM(E79:I79)</f>
        <v>0</v>
      </c>
      <c r="M79" s="231"/>
      <c r="N79" s="63"/>
      <c r="O79" s="63"/>
      <c r="P79" s="63"/>
      <c r="Q79" s="227">
        <f>IF('Cumulative Budget Request '!L78='Member F'!$L$1,'Cumulative Budget Request '!Q78,0)</f>
        <v>0</v>
      </c>
      <c r="R79" s="228">
        <f>IF('Cumulative Budget Request '!L78='Member F'!$L$1,'Cumulative Budget Request '!R78,0)</f>
        <v>0</v>
      </c>
      <c r="S79" s="76">
        <f>IF('Cumulative Budget Request '!L78='Member F'!$L$1,'Cumulative Budget Request '!S78,0)</f>
        <v>0</v>
      </c>
      <c r="T79" s="227">
        <f>IF('Cumulative Budget Request '!L78='Member F'!$L$1,'Cumulative Budget Request '!T78,0)</f>
        <v>0</v>
      </c>
      <c r="U79" s="369"/>
      <c r="V79" s="369"/>
      <c r="W79" s="369"/>
      <c r="X79" s="369"/>
      <c r="Y79" s="369"/>
    </row>
    <row r="80" spans="1:25" ht="15">
      <c r="A80" s="825"/>
      <c r="B80" s="792"/>
      <c r="C80" s="100"/>
      <c r="D80" s="74" t="s">
        <v>29</v>
      </c>
      <c r="E80" s="184">
        <f>IFERROR(IF((ROUND(E78*$Q$2,0) + ROUND($Q$3*E76,0))/E78 &gt; 35%, 0, ROUND(E76*$Q$3,0)),0)</f>
        <v>0</v>
      </c>
      <c r="F80" s="184">
        <f t="shared" ref="F80:I80" si="25">IFERROR(IF((ROUND(F78*$Q$2,0) + ROUND($Q$3*F76,0))/F78 &gt; 35%, 0, ROUND(F76*$Q$3,0)),0)</f>
        <v>0</v>
      </c>
      <c r="G80" s="184">
        <f t="shared" si="25"/>
        <v>0</v>
      </c>
      <c r="H80" s="184">
        <f t="shared" si="25"/>
        <v>0</v>
      </c>
      <c r="I80" s="184">
        <f t="shared" si="25"/>
        <v>0</v>
      </c>
      <c r="J80" s="181">
        <f>SUM(E80:I80)</f>
        <v>0</v>
      </c>
      <c r="M80" s="231"/>
      <c r="N80" s="63"/>
      <c r="O80" s="63"/>
      <c r="P80" s="63"/>
      <c r="Q80" s="227">
        <f>IF('Cumulative Budget Request '!L79='Member F'!$L$1,'Cumulative Budget Request '!Q79,0)</f>
        <v>0</v>
      </c>
      <c r="R80" s="228">
        <f>IF('Cumulative Budget Request '!L79='Member F'!$L$1,'Cumulative Budget Request '!R79,0)</f>
        <v>0</v>
      </c>
      <c r="S80" s="76">
        <f>IF('Cumulative Budget Request '!L79='Member F'!$L$1,'Cumulative Budget Request '!S79,0)</f>
        <v>0</v>
      </c>
      <c r="T80" s="227">
        <f>IF('Cumulative Budget Request '!L79='Member F'!$L$1,'Cumulative Budget Request '!T79,0)</f>
        <v>0</v>
      </c>
      <c r="U80" s="369"/>
      <c r="V80" s="369"/>
      <c r="W80" s="369"/>
      <c r="X80" s="369"/>
      <c r="Y80" s="369"/>
    </row>
    <row r="81" spans="1:25">
      <c r="A81" s="825"/>
      <c r="B81" s="792"/>
      <c r="C81" s="100"/>
      <c r="D81" s="77" t="s">
        <v>171</v>
      </c>
      <c r="E81" s="185">
        <f>SUM(E79:E80)</f>
        <v>0</v>
      </c>
      <c r="F81" s="185">
        <f t="shared" ref="F81:I81" si="26">SUM(F79:F80)</f>
        <v>0</v>
      </c>
      <c r="G81" s="185">
        <f t="shared" si="26"/>
        <v>0</v>
      </c>
      <c r="H81" s="185">
        <f t="shared" si="26"/>
        <v>0</v>
      </c>
      <c r="I81" s="185">
        <f t="shared" si="26"/>
        <v>0</v>
      </c>
      <c r="J81" s="186">
        <f>SUM(J79:J80)</f>
        <v>0</v>
      </c>
      <c r="M81" s="231"/>
      <c r="N81" s="63"/>
      <c r="O81" s="63"/>
      <c r="P81" s="63"/>
      <c r="Q81" s="74"/>
      <c r="R81" s="232"/>
      <c r="S81" s="76"/>
      <c r="T81" s="74"/>
      <c r="U81" s="369"/>
      <c r="V81" s="369"/>
      <c r="W81" s="369"/>
      <c r="X81" s="369"/>
      <c r="Y81" s="369"/>
    </row>
    <row r="82" spans="1:25">
      <c r="A82" s="825"/>
      <c r="B82" s="792"/>
      <c r="C82" s="100"/>
      <c r="D82" s="74"/>
      <c r="E82" s="17"/>
      <c r="F82" s="17"/>
      <c r="G82" s="17"/>
      <c r="H82" s="17"/>
      <c r="I82" s="17"/>
      <c r="J82" s="26"/>
      <c r="M82" s="231"/>
      <c r="N82" s="63"/>
      <c r="O82" s="63"/>
      <c r="P82" s="63"/>
      <c r="Q82" s="34"/>
      <c r="R82" s="63"/>
      <c r="S82" s="34"/>
      <c r="T82" s="229"/>
      <c r="U82" s="371"/>
      <c r="V82" s="372"/>
      <c r="W82" s="370"/>
      <c r="X82" s="370"/>
      <c r="Y82" s="370"/>
    </row>
    <row r="83" spans="1:25">
      <c r="A83" s="841">
        <f>IF('Cumulative Budget Request '!L82='Member F'!$L$1,'Cumulative Budget Request '!A82,0)</f>
        <v>0</v>
      </c>
      <c r="B83" s="792">
        <f>IF('Cumulative Budget Request '!L82='Member F'!$L$1,'Cumulative Budget Request '!B82,0)</f>
        <v>0</v>
      </c>
      <c r="D83" s="34" t="s">
        <v>121</v>
      </c>
      <c r="E83" s="100">
        <f>ROUND($R83*$S83*T83,6)</f>
        <v>0</v>
      </c>
      <c r="F83" s="100">
        <f>ROUND($R84*$S84*T84,6)</f>
        <v>0</v>
      </c>
      <c r="G83" s="100">
        <f>ROUND($R85*$S85*T85,6)</f>
        <v>0</v>
      </c>
      <c r="H83" s="100">
        <f>ROUND($R86*$S86*T86,6)</f>
        <v>0</v>
      </c>
      <c r="I83" s="100">
        <f>ROUND($R87*$S87*T87,6)</f>
        <v>0</v>
      </c>
      <c r="J83" s="46"/>
      <c r="M83" s="150">
        <f>IF('Cumulative Budget Request '!L82='Member F'!$L$1,'Cumulative Budget Request '!M82,0)</f>
        <v>0</v>
      </c>
      <c r="N83" s="230">
        <f>ROUND(M83/12,2)</f>
        <v>0</v>
      </c>
      <c r="O83" s="230">
        <f>IF('Cumulative Budget Request '!L82='Member F'!$L$1,'Cumulative Budget Request '!O82,0)</f>
        <v>0</v>
      </c>
      <c r="P83" s="224">
        <f>IF('Cumulative Budget Request '!L82='Member F'!$L$1,'Cumulative Budget Request '!P82,0)</f>
        <v>0</v>
      </c>
      <c r="Q83" s="227">
        <f>IF('Cumulative Budget Request '!L82='Member F'!$L$1,'Cumulative Budget Request '!Q82,0)</f>
        <v>0</v>
      </c>
      <c r="R83" s="228">
        <f>IF('Cumulative Budget Request '!L82='Member F'!$L$1,'Cumulative Budget Request '!R82,0)</f>
        <v>0</v>
      </c>
      <c r="S83" s="76">
        <f>IF('Cumulative Budget Request '!L82='Member F'!$L$1,'Cumulative Budget Request '!S82,0)</f>
        <v>0</v>
      </c>
      <c r="T83" s="227">
        <f>IF('Cumulative Budget Request '!L82='Member F'!$L$1,'Cumulative Budget Request '!T82,0)</f>
        <v>0</v>
      </c>
      <c r="U83" s="369">
        <f>IFERROR((E86+E87)/E85,0)</f>
        <v>0</v>
      </c>
      <c r="V83" s="369">
        <f t="shared" ref="V83:Y83" si="27">IFERROR((F86+F87)/F85,0)</f>
        <v>0</v>
      </c>
      <c r="W83" s="369">
        <f t="shared" si="27"/>
        <v>0</v>
      </c>
      <c r="X83" s="369">
        <f t="shared" si="27"/>
        <v>0</v>
      </c>
      <c r="Y83" s="369">
        <f t="shared" si="27"/>
        <v>0</v>
      </c>
    </row>
    <row r="84" spans="1:25">
      <c r="B84" s="102"/>
      <c r="D84" s="34" t="s">
        <v>172</v>
      </c>
      <c r="E84" s="22">
        <f>T83</f>
        <v>0</v>
      </c>
      <c r="F84" s="22">
        <f>T84</f>
        <v>0</v>
      </c>
      <c r="G84" s="22">
        <f>T85</f>
        <v>0</v>
      </c>
      <c r="H84" s="22">
        <f>T86</f>
        <v>0</v>
      </c>
      <c r="I84" s="22">
        <f>T87</f>
        <v>0</v>
      </c>
      <c r="J84" s="46"/>
      <c r="M84" s="231"/>
      <c r="N84" s="230"/>
      <c r="O84" s="230"/>
      <c r="P84" s="230"/>
      <c r="Q84" s="227">
        <f>IF('Cumulative Budget Request '!L83='Member F'!$L$1,'Cumulative Budget Request '!Q83,0)</f>
        <v>0</v>
      </c>
      <c r="R84" s="228">
        <f>IF('Cumulative Budget Request '!L83='Member F'!$L$1,'Cumulative Budget Request '!R83,0)</f>
        <v>0</v>
      </c>
      <c r="S84" s="76">
        <f>IF('Cumulative Budget Request '!L83='Member F'!$L$1,'Cumulative Budget Request '!S83,0)</f>
        <v>0</v>
      </c>
      <c r="T84" s="227">
        <f>IF('Cumulative Budget Request '!L83='Member F'!$L$1,'Cumulative Budget Request '!T83,0)</f>
        <v>0</v>
      </c>
      <c r="U84" s="369"/>
      <c r="V84" s="369"/>
      <c r="W84" s="369"/>
      <c r="X84" s="369"/>
      <c r="Y84" s="369"/>
    </row>
    <row r="85" spans="1:25">
      <c r="A85" s="10"/>
      <c r="C85" s="100"/>
      <c r="D85" s="74" t="s">
        <v>15</v>
      </c>
      <c r="E85" s="57">
        <f>ROUND((N83+O83)*E83*Q83,0)</f>
        <v>0</v>
      </c>
      <c r="F85" s="57">
        <f>ROUND((N83+O83)*F83*Q83*Q84,0)</f>
        <v>0</v>
      </c>
      <c r="G85" s="57">
        <f>ROUND((N83+O83)*G83*Q83*Q84*Q85,0)</f>
        <v>0</v>
      </c>
      <c r="H85" s="57">
        <f>ROUND((N83+O83)*H83*Q83*Q84*Q85*Q86,0)</f>
        <v>0</v>
      </c>
      <c r="I85" s="57">
        <f>ROUND((N83+O83)*I83*Q83*Q84*Q85*Q86*Q87,0)</f>
        <v>0</v>
      </c>
      <c r="J85" s="172">
        <f>SUM(E85:I85)</f>
        <v>0</v>
      </c>
      <c r="M85" s="231"/>
      <c r="N85" s="63"/>
      <c r="O85" s="63"/>
      <c r="P85" s="63"/>
      <c r="Q85" s="227">
        <f>IF('Cumulative Budget Request '!L84='Member F'!$L$1,'Cumulative Budget Request '!Q84,0)</f>
        <v>0</v>
      </c>
      <c r="R85" s="228">
        <f>IF('Cumulative Budget Request '!L84='Member F'!$L$1,'Cumulative Budget Request '!R84,0)</f>
        <v>0</v>
      </c>
      <c r="S85" s="76">
        <f>IF('Cumulative Budget Request '!L84='Member F'!$L$1,'Cumulative Budget Request '!S84,0)</f>
        <v>0</v>
      </c>
      <c r="T85" s="227">
        <f>IF('Cumulative Budget Request '!L84='Member F'!$L$1,'Cumulative Budget Request '!T84,0)</f>
        <v>0</v>
      </c>
      <c r="U85" s="370"/>
      <c r="V85" s="370"/>
      <c r="W85" s="370"/>
      <c r="X85" s="370"/>
      <c r="Y85" s="370"/>
    </row>
    <row r="86" spans="1:25">
      <c r="A86" s="10"/>
      <c r="B86" s="102"/>
      <c r="C86" s="100"/>
      <c r="D86" s="74" t="s">
        <v>30</v>
      </c>
      <c r="E86" s="57">
        <f>IFERROR(IF((ROUND(E85*$Q$2,0) + ROUND($Q$3*E83,0))/E85 &gt; 35%, ROUND(E85*$Q$7,0), ROUND(E85*$Q$2,0)),0)</f>
        <v>0</v>
      </c>
      <c r="F86" s="57">
        <f t="shared" ref="F86:I86" si="28">IFERROR(IF((ROUND(F85*$Q$2,0) + ROUND($Q$3*F83,0))/F85 &gt; 35%, ROUND(F85*$Q$7,0), ROUND(F85*$Q$2,0)),0)</f>
        <v>0</v>
      </c>
      <c r="G86" s="57">
        <f t="shared" si="28"/>
        <v>0</v>
      </c>
      <c r="H86" s="57">
        <f t="shared" si="28"/>
        <v>0</v>
      </c>
      <c r="I86" s="57">
        <f t="shared" si="28"/>
        <v>0</v>
      </c>
      <c r="J86" s="172">
        <f>SUM(E86:I86)</f>
        <v>0</v>
      </c>
      <c r="M86" s="231"/>
      <c r="N86" s="63"/>
      <c r="O86" s="63"/>
      <c r="P86" s="63"/>
      <c r="Q86" s="227">
        <f>IF('Cumulative Budget Request '!L85='Member F'!$L$1,'Cumulative Budget Request '!Q85,0)</f>
        <v>0</v>
      </c>
      <c r="R86" s="228">
        <f>IF('Cumulative Budget Request '!L85='Member F'!$L$1,'Cumulative Budget Request '!R85,0)</f>
        <v>0</v>
      </c>
      <c r="S86" s="76">
        <f>IF('Cumulative Budget Request '!L85='Member F'!$L$1,'Cumulative Budget Request '!S85,0)</f>
        <v>0</v>
      </c>
      <c r="T86" s="227">
        <f>IF('Cumulative Budget Request '!L85='Member F'!$L$1,'Cumulative Budget Request '!T85,0)</f>
        <v>0</v>
      </c>
      <c r="U86" s="370"/>
      <c r="V86" s="370"/>
      <c r="W86" s="370"/>
      <c r="X86" s="370"/>
      <c r="Y86" s="370"/>
    </row>
    <row r="87" spans="1:25" ht="15">
      <c r="A87" s="10"/>
      <c r="B87" s="102"/>
      <c r="C87" s="100"/>
      <c r="D87" s="74" t="s">
        <v>29</v>
      </c>
      <c r="E87" s="184">
        <f>IFERROR(IF((ROUND(E85*$Q$2,0) + ROUND($Q$3*E83,0))/E85 &gt; 35%, 0, ROUND(E83*$Q$3,0)),0)</f>
        <v>0</v>
      </c>
      <c r="F87" s="184">
        <f t="shared" ref="F87:I87" si="29">IFERROR(IF((ROUND(F85*$Q$2,0) + ROUND($Q$3*F83,0))/F85 &gt; 35%, 0, ROUND(F83*$Q$3,0)),0)</f>
        <v>0</v>
      </c>
      <c r="G87" s="184">
        <f t="shared" si="29"/>
        <v>0</v>
      </c>
      <c r="H87" s="184">
        <f t="shared" si="29"/>
        <v>0</v>
      </c>
      <c r="I87" s="184">
        <f t="shared" si="29"/>
        <v>0</v>
      </c>
      <c r="J87" s="181">
        <f>SUM(E87:I87)</f>
        <v>0</v>
      </c>
      <c r="M87" s="231"/>
      <c r="N87" s="63"/>
      <c r="O87" s="63"/>
      <c r="P87" s="63"/>
      <c r="Q87" s="227">
        <f>IF('Cumulative Budget Request '!L86='Member F'!$L$1,'Cumulative Budget Request '!Q86,0)</f>
        <v>0</v>
      </c>
      <c r="R87" s="228">
        <f>IF('Cumulative Budget Request '!L86='Member F'!$L$1,'Cumulative Budget Request '!R86,0)</f>
        <v>0</v>
      </c>
      <c r="S87" s="76">
        <f>IF('Cumulative Budget Request '!L86='Member F'!$L$1,'Cumulative Budget Request '!S86,0)</f>
        <v>0</v>
      </c>
      <c r="T87" s="227">
        <f>IF('Cumulative Budget Request '!L86='Member F'!$L$1,'Cumulative Budget Request '!T86,0)</f>
        <v>0</v>
      </c>
      <c r="U87" s="369"/>
      <c r="V87" s="369"/>
      <c r="W87" s="369"/>
      <c r="X87" s="369"/>
      <c r="Y87" s="369"/>
    </row>
    <row r="88" spans="1:25">
      <c r="A88" s="10"/>
      <c r="B88" s="102"/>
      <c r="C88" s="100"/>
      <c r="D88" s="77" t="s">
        <v>171</v>
      </c>
      <c r="E88" s="185">
        <f>SUM(E86:E87)</f>
        <v>0</v>
      </c>
      <c r="F88" s="185">
        <f t="shared" ref="F88:I88" si="30">SUM(F86:F87)</f>
        <v>0</v>
      </c>
      <c r="G88" s="185">
        <f t="shared" si="30"/>
        <v>0</v>
      </c>
      <c r="H88" s="185">
        <f t="shared" si="30"/>
        <v>0</v>
      </c>
      <c r="I88" s="185">
        <f t="shared" si="30"/>
        <v>0</v>
      </c>
      <c r="J88" s="186">
        <f>SUM(J86:J87)</f>
        <v>0</v>
      </c>
      <c r="M88" s="19"/>
      <c r="N88" s="33"/>
      <c r="O88" s="33"/>
      <c r="P88" s="33"/>
      <c r="Q88" s="47"/>
      <c r="R88" s="47"/>
      <c r="S88" s="47"/>
      <c r="T88" s="26"/>
      <c r="U88" s="369"/>
      <c r="V88" s="369"/>
      <c r="W88" s="369"/>
      <c r="X88" s="369"/>
      <c r="Y88" s="369"/>
    </row>
    <row r="89" spans="1:25">
      <c r="A89" s="10"/>
      <c r="B89" s="102"/>
      <c r="C89" s="100"/>
      <c r="D89" s="74"/>
      <c r="E89" s="17"/>
      <c r="F89" s="17"/>
      <c r="G89" s="17"/>
      <c r="H89" s="17"/>
      <c r="I89" s="17"/>
      <c r="J89" s="26"/>
      <c r="M89" s="19"/>
      <c r="N89" s="94"/>
      <c r="O89" s="94"/>
      <c r="P89" s="94"/>
      <c r="Q89" s="47"/>
      <c r="R89" s="47"/>
      <c r="S89" s="47"/>
      <c r="T89" s="26"/>
      <c r="U89" s="369"/>
      <c r="V89" s="369"/>
      <c r="W89" s="369"/>
      <c r="X89" s="369"/>
      <c r="Y89" s="369"/>
    </row>
    <row r="90" spans="1:25">
      <c r="A90" s="10"/>
      <c r="C90" s="75"/>
      <c r="D90" s="75" t="s">
        <v>106</v>
      </c>
      <c r="E90" s="164">
        <f>SUMIF($D$68:$D$89,"*Salary",E68:E89)</f>
        <v>0</v>
      </c>
      <c r="F90" s="164">
        <f>SUMIF($D$68:$D$89,"*Salary",F68:F89)</f>
        <v>0</v>
      </c>
      <c r="G90" s="164">
        <f>SUMIF($D$68:$D$89,"*Salary",G68:G89)</f>
        <v>0</v>
      </c>
      <c r="H90" s="164">
        <f>SUMIF($D$68:$D$89,"*Salary",H68:H89)</f>
        <v>0</v>
      </c>
      <c r="I90" s="164">
        <f>SUMIF($D$68:$D$89,"*Salary",I68:I89)</f>
        <v>0</v>
      </c>
      <c r="J90" s="165">
        <f>SUM(E90:I90)</f>
        <v>0</v>
      </c>
      <c r="M90" s="58"/>
      <c r="N90" s="71"/>
      <c r="O90" s="71"/>
      <c r="P90" s="71"/>
      <c r="Q90" s="71"/>
      <c r="R90" s="71"/>
      <c r="S90" s="71"/>
      <c r="T90" s="26"/>
      <c r="U90" s="369"/>
      <c r="V90" s="369"/>
      <c r="W90" s="369"/>
      <c r="X90" s="369"/>
      <c r="Y90" s="369"/>
    </row>
    <row r="91" spans="1:25">
      <c r="A91" s="10"/>
      <c r="C91" s="75"/>
      <c r="D91" s="75" t="s">
        <v>107</v>
      </c>
      <c r="E91" s="166">
        <f>SUMIF($D$71:$D$89,"*Total Fringe",E71:E89)</f>
        <v>0</v>
      </c>
      <c r="F91" s="166">
        <f t="shared" ref="F91:I91" si="31">SUMIF($D$71:$D$89,"*Total Fringe",F71:F89)</f>
        <v>0</v>
      </c>
      <c r="G91" s="166">
        <f t="shared" si="31"/>
        <v>0</v>
      </c>
      <c r="H91" s="166">
        <f t="shared" si="31"/>
        <v>0</v>
      </c>
      <c r="I91" s="166">
        <f t="shared" si="31"/>
        <v>0</v>
      </c>
      <c r="J91" s="167">
        <f>SUM(E91:I91)</f>
        <v>0</v>
      </c>
      <c r="M91" s="58"/>
      <c r="N91" s="71"/>
      <c r="O91" s="71"/>
      <c r="P91" s="71"/>
      <c r="Q91" s="71"/>
      <c r="R91" s="71"/>
      <c r="S91" s="71"/>
      <c r="T91" s="71"/>
      <c r="U91" s="625"/>
      <c r="V91" s="625"/>
      <c r="W91" s="625"/>
      <c r="X91" s="625"/>
      <c r="Y91" s="625"/>
    </row>
    <row r="92" spans="1:25">
      <c r="A92" s="717" t="s">
        <v>393</v>
      </c>
      <c r="B92" s="717"/>
      <c r="C92" s="717"/>
      <c r="D92" s="717"/>
      <c r="E92" s="717"/>
      <c r="F92" s="717"/>
      <c r="G92" s="717"/>
      <c r="H92" s="717"/>
      <c r="I92" s="717"/>
      <c r="J92" s="717"/>
      <c r="M92" s="58" t="s">
        <v>118</v>
      </c>
      <c r="N92" s="71" t="s">
        <v>80</v>
      </c>
      <c r="O92" s="71"/>
      <c r="P92" s="71" t="s">
        <v>245</v>
      </c>
      <c r="Q92" s="71" t="s">
        <v>108</v>
      </c>
      <c r="R92" s="71" t="s">
        <v>18</v>
      </c>
      <c r="S92" s="71"/>
      <c r="T92" s="71" t="s">
        <v>169</v>
      </c>
      <c r="U92" s="625" t="s">
        <v>116</v>
      </c>
      <c r="V92" s="625"/>
      <c r="W92" s="625"/>
      <c r="X92" s="625"/>
      <c r="Y92" s="625"/>
    </row>
    <row r="93" spans="1:25">
      <c r="A93" s="58" t="s">
        <v>61</v>
      </c>
      <c r="B93" s="58"/>
      <c r="C93" s="75"/>
      <c r="D93" s="169"/>
      <c r="E93" s="18" t="str">
        <f>E11</f>
        <v>Year 1</v>
      </c>
      <c r="F93" s="18" t="str">
        <f>F11</f>
        <v>Year 2</v>
      </c>
      <c r="G93" s="18" t="str">
        <f>G11</f>
        <v>Year 3</v>
      </c>
      <c r="H93" s="18" t="str">
        <f>H11</f>
        <v>Year 4</v>
      </c>
      <c r="I93" s="18" t="str">
        <f>I11</f>
        <v>Year 5</v>
      </c>
      <c r="J93" s="46" t="s">
        <v>1</v>
      </c>
      <c r="M93" s="92" t="s">
        <v>117</v>
      </c>
      <c r="N93" s="46" t="s">
        <v>15</v>
      </c>
      <c r="O93" s="46" t="s">
        <v>245</v>
      </c>
      <c r="P93" s="46" t="s">
        <v>101</v>
      </c>
      <c r="Q93" s="46" t="s">
        <v>109</v>
      </c>
      <c r="R93" s="46" t="s">
        <v>111</v>
      </c>
      <c r="S93" s="46" t="s">
        <v>101</v>
      </c>
      <c r="T93" s="46" t="s">
        <v>170</v>
      </c>
      <c r="U93" s="367" t="s">
        <v>31</v>
      </c>
      <c r="V93" s="368" t="s">
        <v>32</v>
      </c>
      <c r="W93" s="368" t="s">
        <v>33</v>
      </c>
      <c r="X93" s="368" t="s">
        <v>34</v>
      </c>
      <c r="Y93" s="368" t="s">
        <v>35</v>
      </c>
    </row>
    <row r="94" spans="1:25">
      <c r="A94" s="841">
        <f>IF('Cumulative Budget Request '!L93='Member F'!$L$1,'Cumulative Budget Request '!A93,0)</f>
        <v>0</v>
      </c>
      <c r="B94" s="15"/>
      <c r="D94" s="34" t="s">
        <v>121</v>
      </c>
      <c r="E94" s="100">
        <f>ROUND($R94*$S94*T94,6)</f>
        <v>0</v>
      </c>
      <c r="F94" s="100">
        <f>ROUND($R95*$S95*T95,6)</f>
        <v>0</v>
      </c>
      <c r="G94" s="100">
        <f>ROUND($R96*$S96*T96,6)</f>
        <v>0</v>
      </c>
      <c r="H94" s="100">
        <f>ROUND($R97*$S97*T97,6)</f>
        <v>0</v>
      </c>
      <c r="I94" s="100">
        <f>ROUND($R98*$S98*T98,6)</f>
        <v>0</v>
      </c>
      <c r="J94" s="46"/>
      <c r="K94" s="17"/>
      <c r="L94" s="17"/>
      <c r="M94" s="150">
        <f>IF('Cumulative Budget Request '!L93='Member F'!$L$1,'Cumulative Budget Request '!M93,0)</f>
        <v>0</v>
      </c>
      <c r="N94" s="230">
        <f>ROUND(M94/12,2)</f>
        <v>0</v>
      </c>
      <c r="O94" s="230">
        <f>IF('Cumulative Budget Request '!L93='Member F'!$L$1,'Cumulative Budget Request '!O93,0)</f>
        <v>0</v>
      </c>
      <c r="P94" s="224">
        <f>IF('Cumulative Budget Request '!L93='Member F'!$L$1,'Cumulative Budget Request '!P93,0)</f>
        <v>0</v>
      </c>
      <c r="Q94" s="227">
        <f>IF('Cumulative Budget Request '!L93='Member F'!$L$1,'Cumulative Budget Request '!Q93,0)</f>
        <v>0</v>
      </c>
      <c r="R94" s="228">
        <f>IF('Cumulative Budget Request '!L93='Member F'!$L$1,'Cumulative Budget Request '!R93,0)</f>
        <v>0</v>
      </c>
      <c r="S94" s="76">
        <f>IF('Cumulative Budget Request '!L93='Member F'!$L$1,'Cumulative Budget Request '!S93,0)</f>
        <v>0</v>
      </c>
      <c r="T94" s="227">
        <f>IF('Cumulative Budget Request '!L93='Member F'!$L$1,'Cumulative Budget Request '!T93,0)</f>
        <v>0</v>
      </c>
      <c r="U94" s="369">
        <f>IFERROR((E97+E98)/E96,0)</f>
        <v>0</v>
      </c>
      <c r="V94" s="369">
        <f t="shared" ref="V94:Y94" si="32">IFERROR((F97+F98)/F96,0)</f>
        <v>0</v>
      </c>
      <c r="W94" s="369">
        <f t="shared" si="32"/>
        <v>0</v>
      </c>
      <c r="X94" s="369">
        <f t="shared" si="32"/>
        <v>0</v>
      </c>
      <c r="Y94" s="369">
        <f t="shared" si="32"/>
        <v>0</v>
      </c>
    </row>
    <row r="95" spans="1:25">
      <c r="A95" s="842"/>
      <c r="B95" s="102"/>
      <c r="D95" s="34" t="s">
        <v>172</v>
      </c>
      <c r="E95" s="22">
        <f>T94</f>
        <v>0</v>
      </c>
      <c r="F95" s="22">
        <f>T95</f>
        <v>0</v>
      </c>
      <c r="G95" s="22">
        <f>T96</f>
        <v>0</v>
      </c>
      <c r="H95" s="22">
        <f>T97</f>
        <v>0</v>
      </c>
      <c r="I95" s="22">
        <f>T98</f>
        <v>0</v>
      </c>
      <c r="J95" s="46"/>
      <c r="K95" s="17"/>
      <c r="L95" s="17"/>
      <c r="M95" s="231"/>
      <c r="N95" s="230"/>
      <c r="O95" s="230"/>
      <c r="P95" s="230"/>
      <c r="Q95" s="227">
        <f>IF('Cumulative Budget Request '!L94='Member F'!$L$1,'Cumulative Budget Request '!Q94,0)</f>
        <v>0</v>
      </c>
      <c r="R95" s="228">
        <f>IF('Cumulative Budget Request '!L94='Member F'!$L$1,'Cumulative Budget Request '!R94,0)</f>
        <v>0</v>
      </c>
      <c r="S95" s="76">
        <f>IF('Cumulative Budget Request '!L94='Member F'!$L$1,'Cumulative Budget Request '!S94,0)</f>
        <v>0</v>
      </c>
      <c r="T95" s="227">
        <f>IF('Cumulative Budget Request '!L94='Member F'!$L$1,'Cumulative Budget Request '!T94,0)</f>
        <v>0</v>
      </c>
      <c r="U95" s="369"/>
      <c r="V95" s="369"/>
      <c r="W95" s="369"/>
      <c r="X95" s="369"/>
      <c r="Y95" s="369"/>
    </row>
    <row r="96" spans="1:25">
      <c r="A96" s="825"/>
      <c r="C96" s="100"/>
      <c r="D96" s="74" t="s">
        <v>15</v>
      </c>
      <c r="E96" s="57">
        <f>ROUND((N94+O94)*E94*Q94,0)</f>
        <v>0</v>
      </c>
      <c r="F96" s="57">
        <f>ROUND((N94+O94)*F94*Q94*Q95,0)</f>
        <v>0</v>
      </c>
      <c r="G96" s="57">
        <f>ROUND((N94+O94)*G94*Q94*Q95*Q96,0)</f>
        <v>0</v>
      </c>
      <c r="H96" s="57">
        <f>ROUND((N94+O94)*H94*Q94*Q95*Q96*Q97,0)</f>
        <v>0</v>
      </c>
      <c r="I96" s="57">
        <f>ROUND((N94+O94)*I94*Q94*Q95*Q96*Q97*Q98,0)</f>
        <v>0</v>
      </c>
      <c r="J96" s="172">
        <f>SUM(E96:I96)</f>
        <v>0</v>
      </c>
      <c r="M96" s="231"/>
      <c r="N96" s="63"/>
      <c r="O96" s="63"/>
      <c r="P96" s="63"/>
      <c r="Q96" s="227">
        <f>IF('Cumulative Budget Request '!L95='Member F'!$L$1,'Cumulative Budget Request '!Q95,0)</f>
        <v>0</v>
      </c>
      <c r="R96" s="228">
        <f>IF('Cumulative Budget Request '!L95='Member F'!$L$1,'Cumulative Budget Request '!R95,0)</f>
        <v>0</v>
      </c>
      <c r="S96" s="76">
        <f>IF('Cumulative Budget Request '!L95='Member F'!$L$1,'Cumulative Budget Request '!S95,0)</f>
        <v>0</v>
      </c>
      <c r="T96" s="227">
        <f>IF('Cumulative Budget Request '!L95='Member F'!$L$1,'Cumulative Budget Request '!T95,0)</f>
        <v>0</v>
      </c>
      <c r="U96" s="369"/>
      <c r="V96" s="369"/>
      <c r="W96" s="369"/>
      <c r="X96" s="369"/>
      <c r="Y96" s="369"/>
    </row>
    <row r="97" spans="1:25">
      <c r="A97" s="825"/>
      <c r="B97" s="93"/>
      <c r="C97" s="100"/>
      <c r="D97" s="74" t="s">
        <v>30</v>
      </c>
      <c r="E97" s="57">
        <f>IFERROR(IF((ROUND(E96*$Q$2,0) + ROUND($Q$3*E94,0))/E96 &gt; 35%, ROUND(E96*$Q$7,0), ROUND(E96*$Q$2,0)),0)</f>
        <v>0</v>
      </c>
      <c r="F97" s="57">
        <f t="shared" ref="F97:I97" si="33">IFERROR(IF((ROUND(F96*$Q$2,0) + ROUND($Q$3*F94,0))/F96 &gt; 35%, ROUND(F96*$Q$7,0), ROUND(F96*$Q$2,0)),0)</f>
        <v>0</v>
      </c>
      <c r="G97" s="57">
        <f t="shared" si="33"/>
        <v>0</v>
      </c>
      <c r="H97" s="57">
        <f t="shared" si="33"/>
        <v>0</v>
      </c>
      <c r="I97" s="57">
        <f t="shared" si="33"/>
        <v>0</v>
      </c>
      <c r="J97" s="172">
        <f>SUM(E97:I97)</f>
        <v>0</v>
      </c>
      <c r="M97" s="231"/>
      <c r="N97" s="63"/>
      <c r="O97" s="63"/>
      <c r="P97" s="63"/>
      <c r="Q97" s="227">
        <f>IF('Cumulative Budget Request '!L96='Member F'!$L$1,'Cumulative Budget Request '!Q96,0)</f>
        <v>0</v>
      </c>
      <c r="R97" s="228">
        <f>IF('Cumulative Budget Request '!L96='Member F'!$L$1,'Cumulative Budget Request '!R96,0)</f>
        <v>0</v>
      </c>
      <c r="S97" s="76">
        <f>IF('Cumulative Budget Request '!L96='Member F'!$L$1,'Cumulative Budget Request '!S96,0)</f>
        <v>0</v>
      </c>
      <c r="T97" s="227">
        <f>IF('Cumulative Budget Request '!L96='Member F'!$L$1,'Cumulative Budget Request '!T96,0)</f>
        <v>0</v>
      </c>
      <c r="U97" s="369"/>
      <c r="V97" s="369"/>
      <c r="W97" s="369"/>
      <c r="X97" s="369"/>
      <c r="Y97" s="369"/>
    </row>
    <row r="98" spans="1:25" ht="15">
      <c r="A98" s="825"/>
      <c r="B98" s="93"/>
      <c r="C98" s="100"/>
      <c r="D98" s="74" t="s">
        <v>29</v>
      </c>
      <c r="E98" s="184">
        <f>IFERROR(IF((ROUND(E96*$Q$2,0) + ROUND($Q$3*E94,0))/E96 &gt; 35%, 0, ROUND(E94*$Q$3,0)),0)</f>
        <v>0</v>
      </c>
      <c r="F98" s="184">
        <f t="shared" ref="F98:I98" si="34">IFERROR(IF((ROUND(F96*$Q$2,0) + ROUND($Q$3*F94,0))/F96 &gt; 35%, 0, ROUND(F94*$Q$3,0)),0)</f>
        <v>0</v>
      </c>
      <c r="G98" s="184">
        <f t="shared" si="34"/>
        <v>0</v>
      </c>
      <c r="H98" s="184">
        <f t="shared" si="34"/>
        <v>0</v>
      </c>
      <c r="I98" s="184">
        <f t="shared" si="34"/>
        <v>0</v>
      </c>
      <c r="J98" s="181">
        <f>SUM(E98:I98)</f>
        <v>0</v>
      </c>
      <c r="M98" s="231"/>
      <c r="N98" s="63"/>
      <c r="O98" s="63"/>
      <c r="P98" s="63"/>
      <c r="Q98" s="227">
        <f>IF('Cumulative Budget Request '!L97='Member F'!$L$1,'Cumulative Budget Request '!Q97,0)</f>
        <v>0</v>
      </c>
      <c r="R98" s="228">
        <f>IF('Cumulative Budget Request '!L97='Member F'!$L$1,'Cumulative Budget Request '!R97,0)</f>
        <v>0</v>
      </c>
      <c r="S98" s="76">
        <f>IF('Cumulative Budget Request '!L97='Member F'!$L$1,'Cumulative Budget Request '!S97,0)</f>
        <v>0</v>
      </c>
      <c r="T98" s="227">
        <f>IF('Cumulative Budget Request '!L97='Member F'!$L$1,'Cumulative Budget Request '!T97,0)</f>
        <v>0</v>
      </c>
      <c r="U98" s="369"/>
      <c r="V98" s="369"/>
      <c r="W98" s="369"/>
      <c r="X98" s="369"/>
      <c r="Y98" s="369"/>
    </row>
    <row r="99" spans="1:25">
      <c r="A99" s="825"/>
      <c r="B99" s="93"/>
      <c r="C99" s="100"/>
      <c r="D99" s="77" t="s">
        <v>171</v>
      </c>
      <c r="E99" s="185">
        <f>SUM(E97:E98)</f>
        <v>0</v>
      </c>
      <c r="F99" s="185">
        <f t="shared" ref="F99:I99" si="35">SUM(F97:F98)</f>
        <v>0</v>
      </c>
      <c r="G99" s="185">
        <f t="shared" si="35"/>
        <v>0</v>
      </c>
      <c r="H99" s="185">
        <f t="shared" si="35"/>
        <v>0</v>
      </c>
      <c r="I99" s="185">
        <f t="shared" si="35"/>
        <v>0</v>
      </c>
      <c r="J99" s="186">
        <f>SUM(J97:J98)</f>
        <v>0</v>
      </c>
      <c r="M99" s="231"/>
      <c r="N99" s="63"/>
      <c r="O99" s="63"/>
      <c r="P99" s="63"/>
      <c r="Q99" s="74"/>
      <c r="R99" s="232"/>
      <c r="S99" s="76"/>
      <c r="T99" s="74"/>
      <c r="U99" s="371"/>
      <c r="V99" s="372"/>
      <c r="W99" s="370"/>
      <c r="X99" s="370"/>
      <c r="Y99" s="370"/>
    </row>
    <row r="100" spans="1:25">
      <c r="A100" s="842"/>
      <c r="C100" s="100"/>
      <c r="D100" s="74"/>
      <c r="E100" s="17"/>
      <c r="F100" s="17"/>
      <c r="G100" s="17"/>
      <c r="H100" s="17"/>
      <c r="I100" s="17"/>
      <c r="J100" s="26"/>
      <c r="M100" s="231"/>
      <c r="N100" s="63"/>
      <c r="O100" s="63"/>
      <c r="P100" s="63"/>
      <c r="Q100" s="34"/>
      <c r="R100" s="63"/>
      <c r="S100" s="34"/>
      <c r="T100" s="229"/>
      <c r="U100" s="373"/>
      <c r="V100" s="373"/>
      <c r="W100" s="373"/>
      <c r="X100" s="373"/>
      <c r="Y100" s="373"/>
    </row>
    <row r="101" spans="1:25">
      <c r="A101" s="841">
        <f>IF('Cumulative Budget Request '!L100='Member F'!$L$1,'Cumulative Budget Request '!A100,0)</f>
        <v>0</v>
      </c>
      <c r="B101" s="15"/>
      <c r="D101" s="34" t="s">
        <v>121</v>
      </c>
      <c r="E101" s="100">
        <f>ROUND($R101*$S101*T101,6)</f>
        <v>0</v>
      </c>
      <c r="F101" s="100">
        <f>ROUND($R102*$S102*T102,6)</f>
        <v>0</v>
      </c>
      <c r="G101" s="100">
        <f>ROUND($R103*$S103*T103,6)</f>
        <v>0</v>
      </c>
      <c r="H101" s="100">
        <f>ROUND($R104*$S104*T104,6)</f>
        <v>0</v>
      </c>
      <c r="I101" s="100">
        <f>ROUND($R105*$S105*T105,6)</f>
        <v>0</v>
      </c>
      <c r="J101" s="46"/>
      <c r="M101" s="150">
        <f>IF('Cumulative Budget Request '!L100='Member F'!$L$1,'Cumulative Budget Request '!M100,0)</f>
        <v>0</v>
      </c>
      <c r="N101" s="230">
        <f>ROUND(M101/12,2)</f>
        <v>0</v>
      </c>
      <c r="O101" s="230">
        <f>IF('Cumulative Budget Request '!L100='Member F'!$L$1,'Cumulative Budget Request '!O100,0)</f>
        <v>0</v>
      </c>
      <c r="P101" s="224">
        <f>IF('Cumulative Budget Request '!L100='Member F'!$L$1,'Cumulative Budget Request '!P100,0)</f>
        <v>0</v>
      </c>
      <c r="Q101" s="227">
        <f>IF('Cumulative Budget Request '!L100='Member F'!$L$1,'Cumulative Budget Request '!Q100,0)</f>
        <v>0</v>
      </c>
      <c r="R101" s="228">
        <f>IF('Cumulative Budget Request '!L100='Member F'!$L$1,'Cumulative Budget Request '!R100,0)</f>
        <v>0</v>
      </c>
      <c r="S101" s="76">
        <f>IF('Cumulative Budget Request '!L100='Member F'!$L$1,'Cumulative Budget Request '!S100,0)</f>
        <v>0</v>
      </c>
      <c r="T101" s="227">
        <f>IF('Cumulative Budget Request '!L100='Member F'!$L$1,'Cumulative Budget Request '!T100,0)</f>
        <v>0</v>
      </c>
      <c r="U101" s="369">
        <f>IFERROR((E104+E105)/E103,0)</f>
        <v>0</v>
      </c>
      <c r="V101" s="369">
        <f t="shared" ref="V101:Y101" si="36">IFERROR((F104+F105)/F103,0)</f>
        <v>0</v>
      </c>
      <c r="W101" s="369">
        <f t="shared" si="36"/>
        <v>0</v>
      </c>
      <c r="X101" s="369">
        <f t="shared" si="36"/>
        <v>0</v>
      </c>
      <c r="Y101" s="369">
        <f t="shared" si="36"/>
        <v>0</v>
      </c>
    </row>
    <row r="102" spans="1:25">
      <c r="A102" s="842"/>
      <c r="B102" s="102"/>
      <c r="D102" s="34" t="s">
        <v>172</v>
      </c>
      <c r="E102" s="22">
        <f>T101</f>
        <v>0</v>
      </c>
      <c r="F102" s="22">
        <f>T102</f>
        <v>0</v>
      </c>
      <c r="G102" s="22">
        <f>T103</f>
        <v>0</v>
      </c>
      <c r="H102" s="22">
        <f>T104</f>
        <v>0</v>
      </c>
      <c r="I102" s="22">
        <f>T105</f>
        <v>0</v>
      </c>
      <c r="J102" s="46"/>
      <c r="M102" s="231"/>
      <c r="N102" s="230"/>
      <c r="O102" s="230"/>
      <c r="P102" s="230"/>
      <c r="Q102" s="227">
        <f>IF('Cumulative Budget Request '!L101='Member F'!$L$1,'Cumulative Budget Request '!Q101,0)</f>
        <v>0</v>
      </c>
      <c r="R102" s="228">
        <f>IF('Cumulative Budget Request '!L101='Member F'!$L$1,'Cumulative Budget Request '!R101,0)</f>
        <v>0</v>
      </c>
      <c r="S102" s="76">
        <f>IF('Cumulative Budget Request '!L101='Member F'!$L$1,'Cumulative Budget Request '!S101,0)</f>
        <v>0</v>
      </c>
      <c r="T102" s="227">
        <f>IF('Cumulative Budget Request '!L101='Member F'!$L$1,'Cumulative Budget Request '!T101,0)</f>
        <v>0</v>
      </c>
      <c r="U102" s="369"/>
      <c r="V102" s="369"/>
      <c r="W102" s="369"/>
      <c r="X102" s="369"/>
      <c r="Y102" s="369"/>
    </row>
    <row r="103" spans="1:25">
      <c r="A103" s="825"/>
      <c r="B103" s="93"/>
      <c r="C103" s="100"/>
      <c r="D103" s="74" t="s">
        <v>15</v>
      </c>
      <c r="E103" s="57">
        <f>ROUND((N101+O101)*E101*Q101,0)</f>
        <v>0</v>
      </c>
      <c r="F103" s="57">
        <f>ROUND((N101+O101)*F101*Q101*Q102,0)</f>
        <v>0</v>
      </c>
      <c r="G103" s="57">
        <f>ROUND((N101+O101)*G101*Q101*Q102*Q103,0)</f>
        <v>0</v>
      </c>
      <c r="H103" s="57">
        <f>ROUND((N101+O101)*H101*Q101*Q102*Q103*Q104,0)</f>
        <v>0</v>
      </c>
      <c r="I103" s="57">
        <f>ROUND((N101+O101)*I101*Q101*Q102*Q103*Q104*Q105,0)</f>
        <v>0</v>
      </c>
      <c r="J103" s="172">
        <f>SUM(E103:I103)</f>
        <v>0</v>
      </c>
      <c r="M103" s="231"/>
      <c r="N103" s="63"/>
      <c r="O103" s="63"/>
      <c r="P103" s="63"/>
      <c r="Q103" s="227">
        <f>IF('Cumulative Budget Request '!L102='Member F'!$L$1,'Cumulative Budget Request '!Q102,0)</f>
        <v>0</v>
      </c>
      <c r="R103" s="228">
        <f>IF('Cumulative Budget Request '!L102='Member F'!$L$1,'Cumulative Budget Request '!R102,0)</f>
        <v>0</v>
      </c>
      <c r="S103" s="76">
        <f>IF('Cumulative Budget Request '!L102='Member F'!$L$1,'Cumulative Budget Request '!S102,0)</f>
        <v>0</v>
      </c>
      <c r="T103" s="227">
        <f>IF('Cumulative Budget Request '!L102='Member F'!$L$1,'Cumulative Budget Request '!T102,0)</f>
        <v>0</v>
      </c>
      <c r="U103" s="369"/>
      <c r="V103" s="369"/>
      <c r="W103" s="369"/>
      <c r="X103" s="369"/>
      <c r="Y103" s="369"/>
    </row>
    <row r="104" spans="1:25">
      <c r="A104" s="825"/>
      <c r="B104" s="93"/>
      <c r="C104" s="100"/>
      <c r="D104" s="74" t="s">
        <v>30</v>
      </c>
      <c r="E104" s="57">
        <f>IFERROR(IF((ROUND(E103*$Q$2,0) + ROUND($Q$3*E101,0))/E103 &gt; 35%, ROUND(E103*$Q$7,0), ROUND(E103*$Q$2,0)),0)</f>
        <v>0</v>
      </c>
      <c r="F104" s="57">
        <f t="shared" ref="F104:I104" si="37">IFERROR(IF((ROUND(F103*$Q$2,0) + ROUND($Q$3*F101,0))/F103 &gt; 35%, ROUND(F103*$Q$7,0), ROUND(F103*$Q$2,0)),0)</f>
        <v>0</v>
      </c>
      <c r="G104" s="57">
        <f t="shared" si="37"/>
        <v>0</v>
      </c>
      <c r="H104" s="57">
        <f t="shared" si="37"/>
        <v>0</v>
      </c>
      <c r="I104" s="57">
        <f t="shared" si="37"/>
        <v>0</v>
      </c>
      <c r="J104" s="172">
        <f>SUM(E104:I104)</f>
        <v>0</v>
      </c>
      <c r="M104" s="231"/>
      <c r="N104" s="63"/>
      <c r="O104" s="63"/>
      <c r="P104" s="63"/>
      <c r="Q104" s="227">
        <f>IF('Cumulative Budget Request '!L103='Member F'!$L$1,'Cumulative Budget Request '!Q103,0)</f>
        <v>0</v>
      </c>
      <c r="R104" s="228">
        <f>IF('Cumulative Budget Request '!L103='Member F'!$L$1,'Cumulative Budget Request '!R103,0)</f>
        <v>0</v>
      </c>
      <c r="S104" s="76">
        <f>IF('Cumulative Budget Request '!L103='Member F'!$L$1,'Cumulative Budget Request '!S103,0)</f>
        <v>0</v>
      </c>
      <c r="T104" s="227">
        <f>IF('Cumulative Budget Request '!L103='Member F'!$L$1,'Cumulative Budget Request '!T103,0)</f>
        <v>0</v>
      </c>
      <c r="U104" s="369"/>
      <c r="V104" s="369"/>
      <c r="W104" s="369"/>
      <c r="X104" s="369"/>
      <c r="Y104" s="369"/>
    </row>
    <row r="105" spans="1:25" ht="15">
      <c r="A105" s="825"/>
      <c r="B105" s="93"/>
      <c r="C105" s="100"/>
      <c r="D105" s="74" t="s">
        <v>29</v>
      </c>
      <c r="E105" s="184">
        <f>IFERROR(IF((ROUND(E103*$Q$2,0) + ROUND($Q$3*E101,0))/E103 &gt; 35%, 0, ROUND(E101*$Q$3,0)),0)</f>
        <v>0</v>
      </c>
      <c r="F105" s="184">
        <f t="shared" ref="F105:I105" si="38">IFERROR(IF((ROUND(F103*$Q$2,0) + ROUND($Q$3*F101,0))/F103 &gt; 35%, 0, ROUND(F101*$Q$3,0)),0)</f>
        <v>0</v>
      </c>
      <c r="G105" s="184">
        <f t="shared" si="38"/>
        <v>0</v>
      </c>
      <c r="H105" s="184">
        <f t="shared" si="38"/>
        <v>0</v>
      </c>
      <c r="I105" s="184">
        <f t="shared" si="38"/>
        <v>0</v>
      </c>
      <c r="J105" s="181">
        <f>SUM(E105:I105)</f>
        <v>0</v>
      </c>
      <c r="M105" s="231"/>
      <c r="N105" s="63"/>
      <c r="O105" s="63"/>
      <c r="P105" s="63"/>
      <c r="Q105" s="227">
        <f>IF('Cumulative Budget Request '!L104='Member F'!$L$1,'Cumulative Budget Request '!Q104,0)</f>
        <v>0</v>
      </c>
      <c r="R105" s="228">
        <f>IF('Cumulative Budget Request '!L104='Member F'!$L$1,'Cumulative Budget Request '!R104,0)</f>
        <v>0</v>
      </c>
      <c r="S105" s="76">
        <f>IF('Cumulative Budget Request '!L104='Member F'!$L$1,'Cumulative Budget Request '!S104,0)</f>
        <v>0</v>
      </c>
      <c r="T105" s="227">
        <f>IF('Cumulative Budget Request '!L104='Member F'!$L$1,'Cumulative Budget Request '!T104,0)</f>
        <v>0</v>
      </c>
      <c r="U105" s="369"/>
      <c r="V105" s="369"/>
      <c r="W105" s="369"/>
      <c r="X105" s="369"/>
      <c r="Y105" s="369"/>
    </row>
    <row r="106" spans="1:25">
      <c r="A106" s="825"/>
      <c r="B106" s="93"/>
      <c r="C106" s="100"/>
      <c r="D106" s="77" t="s">
        <v>171</v>
      </c>
      <c r="E106" s="185">
        <f>SUM(E104:E105)</f>
        <v>0</v>
      </c>
      <c r="F106" s="185">
        <f t="shared" ref="F106:I106" si="39">SUM(F104:F105)</f>
        <v>0</v>
      </c>
      <c r="G106" s="185">
        <f t="shared" si="39"/>
        <v>0</v>
      </c>
      <c r="H106" s="185">
        <f t="shared" si="39"/>
        <v>0</v>
      </c>
      <c r="I106" s="185">
        <f t="shared" si="39"/>
        <v>0</v>
      </c>
      <c r="J106" s="186">
        <f>SUM(J104:J105)</f>
        <v>0</v>
      </c>
      <c r="M106" s="231"/>
      <c r="N106" s="63"/>
      <c r="O106" s="63"/>
      <c r="P106" s="63"/>
      <c r="Q106" s="74"/>
      <c r="R106" s="232"/>
      <c r="S106" s="76"/>
      <c r="T106" s="74"/>
      <c r="U106" s="371"/>
      <c r="V106" s="372"/>
      <c r="W106" s="370"/>
      <c r="X106" s="370"/>
      <c r="Y106" s="370"/>
    </row>
    <row r="107" spans="1:25">
      <c r="A107" s="825"/>
      <c r="B107" s="93"/>
      <c r="C107" s="100"/>
      <c r="D107" s="74"/>
      <c r="E107" s="17"/>
      <c r="F107" s="17"/>
      <c r="G107" s="17"/>
      <c r="H107" s="17"/>
      <c r="I107" s="17"/>
      <c r="J107" s="26"/>
      <c r="M107" s="231"/>
      <c r="N107" s="63"/>
      <c r="O107" s="63"/>
      <c r="P107" s="63"/>
      <c r="Q107" s="34"/>
      <c r="R107" s="63"/>
      <c r="S107" s="34"/>
      <c r="T107" s="229"/>
      <c r="U107" s="373"/>
      <c r="V107" s="373"/>
      <c r="W107" s="373"/>
      <c r="X107" s="373"/>
      <c r="Y107" s="373"/>
    </row>
    <row r="108" spans="1:25">
      <c r="A108" s="841">
        <f>IF('Cumulative Budget Request '!L107='Member F'!$L$1,'Cumulative Budget Request '!A107,0)</f>
        <v>0</v>
      </c>
      <c r="B108" s="15"/>
      <c r="D108" s="34" t="s">
        <v>121</v>
      </c>
      <c r="E108" s="100">
        <f>ROUND($R108*$S108*T108,6)</f>
        <v>0</v>
      </c>
      <c r="F108" s="100">
        <f>ROUND($R109*$S109*T109,6)</f>
        <v>0</v>
      </c>
      <c r="G108" s="100">
        <f>ROUND($R110*$S110*T110,6)</f>
        <v>0</v>
      </c>
      <c r="H108" s="100">
        <f>ROUND($R111*$S111*T111,6)</f>
        <v>0</v>
      </c>
      <c r="I108" s="100">
        <f>ROUND($R112*$S112*T112,6)</f>
        <v>0</v>
      </c>
      <c r="J108" s="46"/>
      <c r="M108" s="150">
        <f>IF('Cumulative Budget Request '!L107='Member F'!$L$1,'Cumulative Budget Request '!M107,0)</f>
        <v>0</v>
      </c>
      <c r="N108" s="230">
        <f>ROUND(M108/12,2)</f>
        <v>0</v>
      </c>
      <c r="O108" s="230">
        <f>IF('Cumulative Budget Request '!L107='Member F'!$L$1,'Cumulative Budget Request '!O107,0)</f>
        <v>0</v>
      </c>
      <c r="P108" s="224">
        <f>IF('Cumulative Budget Request '!L107='Member F'!$L$1,'Cumulative Budget Request '!P107,0)</f>
        <v>0</v>
      </c>
      <c r="Q108" s="227">
        <f>IF('Cumulative Budget Request '!L107='Member F'!$L$1,'Cumulative Budget Request '!Q107,0)</f>
        <v>0</v>
      </c>
      <c r="R108" s="228">
        <f>IF('Cumulative Budget Request '!L107='Member F'!$L$1,'Cumulative Budget Request '!R107,0)</f>
        <v>0</v>
      </c>
      <c r="S108" s="76">
        <f>IF('Cumulative Budget Request '!L107='Member F'!$L$1,'Cumulative Budget Request '!S107,0)</f>
        <v>0</v>
      </c>
      <c r="T108" s="227">
        <f>IF('Cumulative Budget Request '!L107='Member F'!$L$1,'Cumulative Budget Request '!T107,0)</f>
        <v>0</v>
      </c>
      <c r="U108" s="369">
        <f>IFERROR((E111+E112)/E110,0)</f>
        <v>0</v>
      </c>
      <c r="V108" s="369">
        <f t="shared" ref="V108:Y108" si="40">IFERROR((F111+F112)/F110,0)</f>
        <v>0</v>
      </c>
      <c r="W108" s="369">
        <f t="shared" si="40"/>
        <v>0</v>
      </c>
      <c r="X108" s="369">
        <f t="shared" si="40"/>
        <v>0</v>
      </c>
      <c r="Y108" s="369">
        <f t="shared" si="40"/>
        <v>0</v>
      </c>
    </row>
    <row r="109" spans="1:25">
      <c r="A109" s="842"/>
      <c r="B109" s="102"/>
      <c r="D109" s="34" t="s">
        <v>172</v>
      </c>
      <c r="E109" s="22">
        <f>T108</f>
        <v>0</v>
      </c>
      <c r="F109" s="22">
        <f>T109</f>
        <v>0</v>
      </c>
      <c r="G109" s="22">
        <f>T110</f>
        <v>0</v>
      </c>
      <c r="H109" s="22">
        <f>T111</f>
        <v>0</v>
      </c>
      <c r="I109" s="22">
        <f>T112</f>
        <v>0</v>
      </c>
      <c r="J109" s="46"/>
      <c r="M109" s="231"/>
      <c r="N109" s="230"/>
      <c r="O109" s="230"/>
      <c r="P109" s="230"/>
      <c r="Q109" s="227">
        <f>IF('Cumulative Budget Request '!L108='Member F'!$L$1,'Cumulative Budget Request '!Q108,0)</f>
        <v>0</v>
      </c>
      <c r="R109" s="228">
        <f>IF('Cumulative Budget Request '!L108='Member F'!$L$1,'Cumulative Budget Request '!R108,0)</f>
        <v>0</v>
      </c>
      <c r="S109" s="76">
        <f>IF('Cumulative Budget Request '!L108='Member F'!$L$1,'Cumulative Budget Request '!S108,0)</f>
        <v>0</v>
      </c>
      <c r="T109" s="227">
        <f>IF('Cumulative Budget Request '!L108='Member F'!$L$1,'Cumulative Budget Request '!T108,0)</f>
        <v>0</v>
      </c>
      <c r="U109" s="369"/>
      <c r="V109" s="369"/>
      <c r="W109" s="369"/>
      <c r="X109" s="369"/>
      <c r="Y109" s="369"/>
    </row>
    <row r="110" spans="1:25">
      <c r="A110" s="10"/>
      <c r="B110" s="93"/>
      <c r="C110" s="100"/>
      <c r="D110" s="74" t="s">
        <v>15</v>
      </c>
      <c r="E110" s="57">
        <f>ROUND((N108+O108)*E108*Q108,0)</f>
        <v>0</v>
      </c>
      <c r="F110" s="57">
        <f>ROUND((N108+O108)*F108*Q108*Q109,0)</f>
        <v>0</v>
      </c>
      <c r="G110" s="57">
        <f>ROUND((N108+O108)*G108*Q108*Q109*Q110,0)</f>
        <v>0</v>
      </c>
      <c r="H110" s="57">
        <f>ROUND((N108+O108)*H108*Q108*Q109*Q110*Q111,0)</f>
        <v>0</v>
      </c>
      <c r="I110" s="57">
        <f>ROUND((N108+O108)*I108*Q108*Q109*Q110*Q111*Q112,0)</f>
        <v>0</v>
      </c>
      <c r="J110" s="172">
        <f>SUM(E110:I110)</f>
        <v>0</v>
      </c>
      <c r="M110" s="231"/>
      <c r="N110" s="63"/>
      <c r="O110" s="63"/>
      <c r="P110" s="63"/>
      <c r="Q110" s="227">
        <f>IF('Cumulative Budget Request '!L109='Member F'!$L$1,'Cumulative Budget Request '!Q109,0)</f>
        <v>0</v>
      </c>
      <c r="R110" s="228">
        <f>IF('Cumulative Budget Request '!L109='Member F'!$L$1,'Cumulative Budget Request '!R109,0)</f>
        <v>0</v>
      </c>
      <c r="S110" s="76">
        <f>IF('Cumulative Budget Request '!L109='Member F'!$L$1,'Cumulative Budget Request '!S109,0)</f>
        <v>0</v>
      </c>
      <c r="T110" s="227">
        <f>IF('Cumulative Budget Request '!L109='Member F'!$L$1,'Cumulative Budget Request '!T109,0)</f>
        <v>0</v>
      </c>
      <c r="U110" s="370"/>
      <c r="V110" s="370"/>
      <c r="W110" s="370"/>
      <c r="X110" s="370"/>
      <c r="Y110" s="370"/>
    </row>
    <row r="111" spans="1:25">
      <c r="A111" s="10"/>
      <c r="B111" s="93"/>
      <c r="C111" s="100"/>
      <c r="D111" s="74" t="s">
        <v>30</v>
      </c>
      <c r="E111" s="57">
        <f>IFERROR(IF((ROUND(E110*$Q$2,0) + ROUND($Q$3*E108,0))/E110 &gt; 35%, ROUND(E110*$Q$7,0), ROUND(E110*$Q$2,0)),0)</f>
        <v>0</v>
      </c>
      <c r="F111" s="57">
        <f t="shared" ref="F111:I111" si="41">IFERROR(IF((ROUND(F110*$Q$2,0) + ROUND($Q$3*F108,0))/F110 &gt; 35%, ROUND(F110*$Q$7,0), ROUND(F110*$Q$2,0)),0)</f>
        <v>0</v>
      </c>
      <c r="G111" s="57">
        <f t="shared" si="41"/>
        <v>0</v>
      </c>
      <c r="H111" s="57">
        <f t="shared" si="41"/>
        <v>0</v>
      </c>
      <c r="I111" s="57">
        <f t="shared" si="41"/>
        <v>0</v>
      </c>
      <c r="J111" s="172">
        <f>SUM(E111:I111)</f>
        <v>0</v>
      </c>
      <c r="M111" s="231"/>
      <c r="N111" s="63"/>
      <c r="O111" s="63"/>
      <c r="P111" s="63"/>
      <c r="Q111" s="227">
        <f>IF('Cumulative Budget Request '!L110='Member F'!$L$1,'Cumulative Budget Request '!Q110,0)</f>
        <v>0</v>
      </c>
      <c r="R111" s="228">
        <f>IF('Cumulative Budget Request '!L110='Member F'!$L$1,'Cumulative Budget Request '!R110,0)</f>
        <v>0</v>
      </c>
      <c r="S111" s="76">
        <f>IF('Cumulative Budget Request '!L110='Member F'!$L$1,'Cumulative Budget Request '!S110,0)</f>
        <v>0</v>
      </c>
      <c r="T111" s="227">
        <f>IF('Cumulative Budget Request '!L110='Member F'!$L$1,'Cumulative Budget Request '!T110,0)</f>
        <v>0</v>
      </c>
      <c r="U111" s="370"/>
      <c r="V111" s="370"/>
      <c r="W111" s="370"/>
      <c r="X111" s="370"/>
      <c r="Y111" s="370"/>
    </row>
    <row r="112" spans="1:25" ht="15">
      <c r="A112" s="10"/>
      <c r="B112" s="93"/>
      <c r="C112" s="100"/>
      <c r="D112" s="74" t="s">
        <v>29</v>
      </c>
      <c r="E112" s="184">
        <f>IFERROR(IF((ROUND(E110*$Q$2,0) + ROUND($Q$3*E108,0))/E110 &gt; 35%, 0, ROUND(E108*$Q$3,0)),0)</f>
        <v>0</v>
      </c>
      <c r="F112" s="184">
        <f t="shared" ref="F112:I112" si="42">IFERROR(IF((ROUND(F110*$Q$2,0) + ROUND($Q$3*F108,0))/F110 &gt; 35%, 0, ROUND(F108*$Q$3,0)),0)</f>
        <v>0</v>
      </c>
      <c r="G112" s="184">
        <f t="shared" si="42"/>
        <v>0</v>
      </c>
      <c r="H112" s="184">
        <f t="shared" si="42"/>
        <v>0</v>
      </c>
      <c r="I112" s="184">
        <f t="shared" si="42"/>
        <v>0</v>
      </c>
      <c r="J112" s="181">
        <f>SUM(E112:I112)</f>
        <v>0</v>
      </c>
      <c r="M112" s="231"/>
      <c r="N112" s="63"/>
      <c r="O112" s="63"/>
      <c r="P112" s="63"/>
      <c r="Q112" s="227">
        <f>IF('Cumulative Budget Request '!L111='Member F'!$L$1,'Cumulative Budget Request '!Q111,0)</f>
        <v>0</v>
      </c>
      <c r="R112" s="228">
        <f>IF('Cumulative Budget Request '!L111='Member F'!$L$1,'Cumulative Budget Request '!R111,0)</f>
        <v>0</v>
      </c>
      <c r="S112" s="76">
        <f>IF('Cumulative Budget Request '!L111='Member F'!$L$1,'Cumulative Budget Request '!S111,0)</f>
        <v>0</v>
      </c>
      <c r="T112" s="227">
        <f>IF('Cumulative Budget Request '!L111='Member F'!$L$1,'Cumulative Budget Request '!T111,0)</f>
        <v>0</v>
      </c>
      <c r="U112" s="369"/>
      <c r="V112" s="369"/>
      <c r="W112" s="369"/>
      <c r="X112" s="369"/>
      <c r="Y112" s="369"/>
    </row>
    <row r="113" spans="1:41">
      <c r="A113" s="10"/>
      <c r="B113" s="93"/>
      <c r="C113" s="100"/>
      <c r="D113" s="77" t="s">
        <v>171</v>
      </c>
      <c r="E113" s="185">
        <f>SUM(E111:E112)</f>
        <v>0</v>
      </c>
      <c r="F113" s="185">
        <f t="shared" ref="F113:I113" si="43">SUM(F111:F112)</f>
        <v>0</v>
      </c>
      <c r="G113" s="185">
        <f t="shared" si="43"/>
        <v>0</v>
      </c>
      <c r="H113" s="185">
        <f t="shared" si="43"/>
        <v>0</v>
      </c>
      <c r="I113" s="185">
        <f t="shared" si="43"/>
        <v>0</v>
      </c>
      <c r="J113" s="186">
        <f>SUM(J111:J112)</f>
        <v>0</v>
      </c>
      <c r="M113" s="19"/>
      <c r="N113" s="33"/>
      <c r="O113" s="33"/>
      <c r="P113" s="33"/>
      <c r="Q113" s="114"/>
      <c r="R113" s="115"/>
      <c r="S113" s="76"/>
      <c r="T113" s="114"/>
      <c r="U113" s="369"/>
      <c r="V113" s="369"/>
      <c r="W113" s="369"/>
      <c r="X113" s="369"/>
      <c r="Y113" s="369"/>
    </row>
    <row r="114" spans="1:41">
      <c r="A114" s="10"/>
      <c r="B114" s="93"/>
      <c r="C114" s="100"/>
      <c r="D114" s="74"/>
      <c r="E114" s="17"/>
      <c r="F114" s="17"/>
      <c r="G114" s="17"/>
      <c r="H114" s="17"/>
      <c r="I114" s="17"/>
      <c r="J114" s="26"/>
      <c r="M114" s="19"/>
      <c r="N114" s="33"/>
      <c r="O114" s="33"/>
      <c r="P114" s="33"/>
      <c r="Q114" s="114"/>
      <c r="R114" s="115"/>
      <c r="S114" s="76"/>
      <c r="T114" s="26"/>
      <c r="U114" s="369"/>
      <c r="V114" s="369"/>
      <c r="W114" s="369"/>
      <c r="X114" s="369"/>
      <c r="Y114" s="369"/>
    </row>
    <row r="115" spans="1:41">
      <c r="A115" s="10"/>
      <c r="C115" s="75"/>
      <c r="D115" s="75" t="s">
        <v>104</v>
      </c>
      <c r="E115" s="187">
        <f>SUMIF($D$93:$D$114,"Salary",E93:E114)</f>
        <v>0</v>
      </c>
      <c r="F115" s="187">
        <f t="shared" ref="F115:I115" si="44">SUMIF($D$93:$D$114,"Salary",F93:F114)</f>
        <v>0</v>
      </c>
      <c r="G115" s="187">
        <f t="shared" si="44"/>
        <v>0</v>
      </c>
      <c r="H115" s="187">
        <f t="shared" si="44"/>
        <v>0</v>
      </c>
      <c r="I115" s="187">
        <f t="shared" si="44"/>
        <v>0</v>
      </c>
      <c r="J115" s="188">
        <f>SUM(E115:I115)</f>
        <v>0</v>
      </c>
      <c r="M115" s="19"/>
      <c r="N115" s="94"/>
      <c r="O115" s="94"/>
      <c r="P115" s="94"/>
      <c r="Q115" s="47"/>
      <c r="R115" s="47"/>
      <c r="S115" s="47"/>
      <c r="T115" s="26"/>
      <c r="U115" s="369"/>
      <c r="V115" s="369"/>
      <c r="W115" s="369"/>
      <c r="X115" s="369"/>
      <c r="Y115" s="369"/>
      <c r="Z115" s="802"/>
      <c r="AA115" s="802"/>
      <c r="AB115" s="802"/>
      <c r="AC115" s="802"/>
      <c r="AD115" s="802"/>
      <c r="AE115" s="802"/>
      <c r="AF115" s="802"/>
      <c r="AG115" s="802"/>
      <c r="AH115" s="802"/>
      <c r="AI115" s="802"/>
      <c r="AJ115" s="802"/>
      <c r="AK115" s="802"/>
      <c r="AL115" s="802"/>
      <c r="AM115" s="802"/>
      <c r="AN115" s="802"/>
      <c r="AO115" s="802"/>
    </row>
    <row r="116" spans="1:41">
      <c r="A116" s="10"/>
      <c r="C116" s="75"/>
      <c r="D116" s="75" t="s">
        <v>105</v>
      </c>
      <c r="E116" s="189">
        <f>SUMIF($D$93:$D$114,"*Total Fringe",E93:E114)</f>
        <v>0</v>
      </c>
      <c r="F116" s="189">
        <f t="shared" ref="F116:I116" si="45">SUMIF($D$93:$D$114,"*Total Fringe",F93:F114)</f>
        <v>0</v>
      </c>
      <c r="G116" s="189">
        <f t="shared" si="45"/>
        <v>0</v>
      </c>
      <c r="H116" s="189">
        <f t="shared" si="45"/>
        <v>0</v>
      </c>
      <c r="I116" s="189">
        <f t="shared" si="45"/>
        <v>0</v>
      </c>
      <c r="J116" s="190">
        <f>SUM(E116:I116)</f>
        <v>0</v>
      </c>
      <c r="M116" s="58"/>
      <c r="N116" s="71"/>
      <c r="O116" s="71"/>
      <c r="P116" s="71"/>
      <c r="Q116" s="71"/>
      <c r="R116" s="71"/>
      <c r="S116" s="71"/>
      <c r="T116" s="71"/>
      <c r="U116" s="470"/>
      <c r="V116" s="470"/>
      <c r="W116" s="470"/>
      <c r="X116" s="470"/>
      <c r="Y116" s="814"/>
      <c r="Z116" s="816"/>
      <c r="AA116" s="816"/>
      <c r="AB116" s="816"/>
      <c r="AC116" s="816"/>
      <c r="AD116" s="816"/>
      <c r="AE116" s="816"/>
      <c r="AF116" s="816"/>
      <c r="AG116" s="802"/>
      <c r="AH116" s="849"/>
      <c r="AI116" s="849"/>
      <c r="AJ116" s="849"/>
      <c r="AK116" s="849"/>
      <c r="AL116" s="849"/>
      <c r="AM116" s="849"/>
      <c r="AN116" s="849"/>
      <c r="AO116" s="849"/>
    </row>
    <row r="117" spans="1:41">
      <c r="A117" s="10"/>
      <c r="C117" s="75"/>
      <c r="D117" s="75" t="s">
        <v>348</v>
      </c>
      <c r="E117" s="529">
        <f>SUMIF($D$94:$D$113,"*Person Months",E94:E113)</f>
        <v>0</v>
      </c>
      <c r="F117" s="529">
        <f t="shared" ref="F117:I117" si="46">SUMIF($D$94:$D$113,"*Person Months",F94:F113)</f>
        <v>0</v>
      </c>
      <c r="G117" s="529">
        <f t="shared" si="46"/>
        <v>0</v>
      </c>
      <c r="H117" s="529">
        <f t="shared" si="46"/>
        <v>0</v>
      </c>
      <c r="I117" s="529">
        <f t="shared" si="46"/>
        <v>0</v>
      </c>
      <c r="J117" s="190"/>
      <c r="M117" s="58"/>
      <c r="N117" s="71"/>
      <c r="O117" s="71"/>
      <c r="P117" s="71"/>
      <c r="Q117" s="71"/>
      <c r="R117" s="71"/>
      <c r="S117" s="71"/>
      <c r="T117" s="71"/>
      <c r="U117" s="470"/>
      <c r="V117" s="470"/>
      <c r="W117" s="470"/>
      <c r="X117" s="470"/>
      <c r="Y117" s="814"/>
      <c r="Z117" s="816"/>
      <c r="AA117" s="816"/>
      <c r="AB117" s="816"/>
      <c r="AC117" s="816"/>
      <c r="AD117" s="816"/>
      <c r="AE117" s="816"/>
      <c r="AF117" s="816"/>
      <c r="AG117" s="802"/>
      <c r="AH117" s="804"/>
      <c r="AI117" s="804"/>
      <c r="AJ117" s="804"/>
      <c r="AK117" s="804"/>
      <c r="AL117" s="804"/>
      <c r="AM117" s="804"/>
      <c r="AN117" s="804"/>
      <c r="AO117" s="804"/>
    </row>
    <row r="118" spans="1:41">
      <c r="A118" s="10"/>
      <c r="C118" s="75"/>
      <c r="D118" s="75" t="s">
        <v>349</v>
      </c>
      <c r="E118" s="72">
        <f>SUMIF($D$94:$D$113,"*# of Persons",E94:E113)</f>
        <v>0</v>
      </c>
      <c r="F118" s="72">
        <f t="shared" ref="F118:I118" si="47">SUMIF($D$94:$D$113,"*# of Persons",F94:F113)</f>
        <v>0</v>
      </c>
      <c r="G118" s="72">
        <f t="shared" si="47"/>
        <v>0</v>
      </c>
      <c r="H118" s="72">
        <f t="shared" si="47"/>
        <v>0</v>
      </c>
      <c r="I118" s="72">
        <f t="shared" si="47"/>
        <v>0</v>
      </c>
      <c r="J118" s="190"/>
      <c r="M118" s="58"/>
      <c r="N118" s="71"/>
      <c r="O118" s="71"/>
      <c r="P118" s="71"/>
      <c r="Q118" s="71"/>
      <c r="R118" s="71"/>
      <c r="S118" s="71"/>
      <c r="T118" s="71"/>
      <c r="U118" s="470"/>
      <c r="V118" s="470"/>
      <c r="W118" s="470"/>
      <c r="X118" s="470"/>
      <c r="Y118" s="814"/>
      <c r="Z118" s="816"/>
      <c r="AA118" s="816"/>
      <c r="AB118" s="816"/>
      <c r="AC118" s="816"/>
      <c r="AD118" s="816"/>
      <c r="AE118" s="816"/>
      <c r="AF118" s="816"/>
      <c r="AG118" s="802"/>
      <c r="AH118" s="804"/>
      <c r="AI118" s="804"/>
      <c r="AJ118" s="804"/>
      <c r="AK118" s="804"/>
      <c r="AL118" s="804"/>
      <c r="AM118" s="804"/>
      <c r="AN118" s="804"/>
      <c r="AO118" s="804"/>
    </row>
    <row r="119" spans="1:41">
      <c r="A119" s="717" t="s">
        <v>494</v>
      </c>
      <c r="B119" s="717"/>
      <c r="C119" s="717"/>
      <c r="D119" s="717"/>
      <c r="E119" s="717"/>
      <c r="F119" s="717"/>
      <c r="G119" s="717"/>
      <c r="H119" s="717"/>
      <c r="I119" s="717"/>
      <c r="J119" s="717"/>
      <c r="M119" s="58" t="s">
        <v>118</v>
      </c>
      <c r="N119" s="71" t="s">
        <v>80</v>
      </c>
      <c r="O119" s="71" t="s">
        <v>108</v>
      </c>
      <c r="P119" s="71" t="s">
        <v>18</v>
      </c>
      <c r="Q119" s="71"/>
      <c r="R119" s="71" t="s">
        <v>169</v>
      </c>
      <c r="S119" s="71"/>
      <c r="T119" s="71"/>
      <c r="U119" s="470" t="s">
        <v>116</v>
      </c>
      <c r="V119" s="470"/>
      <c r="W119" s="470"/>
      <c r="X119" s="470"/>
      <c r="Y119" s="814"/>
      <c r="Z119" s="816"/>
      <c r="AA119" s="816"/>
      <c r="AB119" s="816"/>
      <c r="AC119" s="816"/>
      <c r="AD119" s="816"/>
      <c r="AE119" s="816"/>
      <c r="AF119" s="816"/>
      <c r="AG119" s="802"/>
      <c r="AH119" s="804"/>
      <c r="AI119" s="804"/>
      <c r="AJ119" s="804"/>
      <c r="AK119" s="804"/>
      <c r="AL119" s="804"/>
      <c r="AM119" s="804"/>
      <c r="AN119" s="804"/>
      <c r="AO119" s="804"/>
    </row>
    <row r="120" spans="1:41">
      <c r="A120" s="58" t="s">
        <v>61</v>
      </c>
      <c r="B120" s="816" t="s">
        <v>395</v>
      </c>
      <c r="C120" s="846" t="s">
        <v>396</v>
      </c>
      <c r="D120" s="169"/>
      <c r="E120" s="18" t="str">
        <f>E11</f>
        <v>Year 1</v>
      </c>
      <c r="F120" s="18" t="str">
        <f>F11</f>
        <v>Year 2</v>
      </c>
      <c r="G120" s="18" t="str">
        <f>G11</f>
        <v>Year 3</v>
      </c>
      <c r="H120" s="18" t="str">
        <f>H11</f>
        <v>Year 4</v>
      </c>
      <c r="I120" s="18" t="str">
        <f>I11</f>
        <v>Year 5</v>
      </c>
      <c r="J120" s="46" t="s">
        <v>1</v>
      </c>
      <c r="M120" s="92" t="s">
        <v>117</v>
      </c>
      <c r="N120" s="46" t="s">
        <v>15</v>
      </c>
      <c r="O120" s="46" t="s">
        <v>109</v>
      </c>
      <c r="P120" s="46" t="s">
        <v>111</v>
      </c>
      <c r="Q120" s="46" t="s">
        <v>101</v>
      </c>
      <c r="R120" s="46" t="s">
        <v>170</v>
      </c>
      <c r="S120" s="46"/>
      <c r="T120" s="46"/>
      <c r="U120" s="367" t="s">
        <v>31</v>
      </c>
      <c r="V120" s="368" t="s">
        <v>32</v>
      </c>
      <c r="W120" s="368" t="s">
        <v>33</v>
      </c>
      <c r="X120" s="368" t="s">
        <v>34</v>
      </c>
      <c r="Y120" s="368" t="s">
        <v>35</v>
      </c>
      <c r="Z120" s="817"/>
      <c r="AA120" s="818"/>
      <c r="AB120" s="818"/>
      <c r="AC120" s="818"/>
      <c r="AD120" s="818"/>
      <c r="AE120" s="818"/>
      <c r="AF120" s="816"/>
      <c r="AG120" s="802"/>
      <c r="AH120" s="804"/>
      <c r="AI120" s="804"/>
      <c r="AJ120" s="804"/>
      <c r="AK120" s="804"/>
      <c r="AL120" s="804"/>
      <c r="AM120" s="804"/>
      <c r="AN120" s="804"/>
      <c r="AO120" s="804"/>
    </row>
    <row r="121" spans="1:41">
      <c r="A121" s="841">
        <f>IF('Cumulative Budget Request '!L120='Member F'!$L$1,'Cumulative Budget Request '!A120,0)</f>
        <v>0</v>
      </c>
      <c r="B121" s="847">
        <f>IF('Cumulative Budget Request '!L120='Member F'!$L$1,'Cumulative Budget Request '!B120,0)</f>
        <v>0</v>
      </c>
      <c r="C121" s="847">
        <f>IF('Cumulative Budget Request '!L120='Member F'!$L$1,'Cumulative Budget Request '!C120,0)</f>
        <v>0</v>
      </c>
      <c r="D121" s="34" t="s">
        <v>121</v>
      </c>
      <c r="E121" s="100">
        <f>ROUND($P121*$Q121*R121,6)</f>
        <v>0</v>
      </c>
      <c r="F121" s="100">
        <f>ROUND($P122*$Q122*R122,6)</f>
        <v>0</v>
      </c>
      <c r="G121" s="100">
        <f>ROUND($P123*$Q123*R123,6)</f>
        <v>0</v>
      </c>
      <c r="H121" s="100">
        <f>ROUND($P124*$Q124*R124,6)</f>
        <v>0</v>
      </c>
      <c r="I121" s="100">
        <f>ROUND($P125*$Q125*R125,6)</f>
        <v>0</v>
      </c>
      <c r="J121" s="26"/>
      <c r="K121" s="17"/>
      <c r="L121" s="17"/>
      <c r="M121" s="150">
        <f>IF('Cumulative Budget Request '!L120='Member F'!$L$1,'Cumulative Budget Request '!M120,0)</f>
        <v>0</v>
      </c>
      <c r="N121" s="230">
        <f>ROUND(M121/12,2)</f>
        <v>0</v>
      </c>
      <c r="O121" s="227">
        <f>IF('Cumulative Budget Request '!L120='Member F'!$L$1,'Cumulative Budget Request '!O120,0)</f>
        <v>0</v>
      </c>
      <c r="P121" s="228">
        <f>IF('Cumulative Budget Request '!L120='Member F'!$L$1,'Cumulative Budget Request '!P120,0)</f>
        <v>0</v>
      </c>
      <c r="Q121" s="76">
        <f>IF('Cumulative Budget Request '!L120='Member F'!$L$1,'Cumulative Budget Request '!Q120,0)</f>
        <v>0</v>
      </c>
      <c r="R121" s="227">
        <f>IF('Cumulative Budget Request '!L120='Member F'!$L$1,'Cumulative Budget Request '!R120,0)</f>
        <v>0</v>
      </c>
      <c r="S121" s="76"/>
      <c r="T121" s="74"/>
      <c r="U121" s="369">
        <f>IFERROR((E124+E125)/E123,0)</f>
        <v>0</v>
      </c>
      <c r="V121" s="369">
        <f t="shared" ref="V121:Y121" si="48">IFERROR((F124+F125)/F123,0)</f>
        <v>0</v>
      </c>
      <c r="W121" s="369">
        <f t="shared" si="48"/>
        <v>0</v>
      </c>
      <c r="X121" s="369">
        <f t="shared" si="48"/>
        <v>0</v>
      </c>
      <c r="Y121" s="369">
        <f t="shared" si="48"/>
        <v>0</v>
      </c>
      <c r="Z121" s="819"/>
      <c r="AA121" s="820"/>
      <c r="AB121" s="820"/>
      <c r="AC121" s="820"/>
      <c r="AD121" s="820"/>
      <c r="AE121" s="820"/>
      <c r="AF121" s="820"/>
      <c r="AG121" s="802"/>
      <c r="AH121" s="802"/>
      <c r="AI121" s="802"/>
      <c r="AJ121" s="802"/>
      <c r="AK121" s="804"/>
      <c r="AL121" s="804"/>
      <c r="AM121" s="804"/>
      <c r="AN121" s="804"/>
      <c r="AO121" s="804"/>
    </row>
    <row r="122" spans="1:41">
      <c r="A122" s="825"/>
      <c r="B122" s="847">
        <f>IF('Cumulative Budget Request '!L121='Member F'!$L$1,'Cumulative Budget Request '!B121,0)</f>
        <v>0</v>
      </c>
      <c r="C122" s="847">
        <f>IF('Cumulative Budget Request '!L121='Member F'!$L$1,'Cumulative Budget Request '!C121,0)</f>
        <v>0</v>
      </c>
      <c r="D122" s="34" t="s">
        <v>172</v>
      </c>
      <c r="E122" s="22">
        <f>R121</f>
        <v>0</v>
      </c>
      <c r="F122" s="22">
        <f>R122</f>
        <v>0</v>
      </c>
      <c r="G122" s="22">
        <f>R123</f>
        <v>0</v>
      </c>
      <c r="H122" s="22">
        <f>T124</f>
        <v>0</v>
      </c>
      <c r="I122" s="22">
        <f>T125</f>
        <v>0</v>
      </c>
      <c r="J122" s="26"/>
      <c r="K122" s="17"/>
      <c r="L122" s="17"/>
      <c r="M122" s="231"/>
      <c r="N122" s="230"/>
      <c r="O122" s="227">
        <f>IF('Cumulative Budget Request '!L121='Member F'!$L$1,'Cumulative Budget Request '!O121,0)</f>
        <v>0</v>
      </c>
      <c r="P122" s="228">
        <f>IF('Cumulative Budget Request '!L121='Member F'!$L$1,'Cumulative Budget Request '!P121,0)</f>
        <v>0</v>
      </c>
      <c r="Q122" s="76">
        <f>IF('Cumulative Budget Request '!L121='Member F'!$L$1,'Cumulative Budget Request '!Q121,0)</f>
        <v>0</v>
      </c>
      <c r="R122" s="227">
        <f>IF('Cumulative Budget Request '!L121='Member F'!$L$1,'Cumulative Budget Request '!R121,0)</f>
        <v>0</v>
      </c>
      <c r="S122" s="76"/>
      <c r="T122" s="74"/>
      <c r="U122" s="369"/>
      <c r="V122" s="369"/>
      <c r="W122" s="369"/>
      <c r="X122" s="369"/>
      <c r="Y122" s="369"/>
      <c r="Z122" s="819"/>
      <c r="AA122" s="820"/>
      <c r="AB122" s="820"/>
      <c r="AC122" s="820"/>
      <c r="AD122" s="820"/>
      <c r="AE122" s="820"/>
      <c r="AF122" s="820"/>
      <c r="AG122" s="802"/>
      <c r="AH122" s="850"/>
      <c r="AI122" s="850"/>
      <c r="AJ122" s="850"/>
      <c r="AK122" s="806"/>
      <c r="AL122" s="806"/>
      <c r="AM122" s="806"/>
      <c r="AN122" s="806"/>
      <c r="AO122" s="806"/>
    </row>
    <row r="123" spans="1:41">
      <c r="A123" s="825"/>
      <c r="B123" s="847">
        <f>IF('Cumulative Budget Request '!L122='Member F'!$L$1,'Cumulative Budget Request '!B122,0)</f>
        <v>0</v>
      </c>
      <c r="C123" s="847">
        <f>IF('Cumulative Budget Request '!L122='Member F'!$L$1,'Cumulative Budget Request '!C122,0)</f>
        <v>0</v>
      </c>
      <c r="D123" s="74" t="s">
        <v>15</v>
      </c>
      <c r="E123" s="57">
        <f>ROUND(N121*E121*O121,0)</f>
        <v>0</v>
      </c>
      <c r="F123" s="57">
        <f>ROUND(N121*F121*O121*O122,0)</f>
        <v>0</v>
      </c>
      <c r="G123" s="57">
        <f>ROUND(N121*G121*O121*O122*O123,0)</f>
        <v>0</v>
      </c>
      <c r="H123" s="57">
        <f>ROUND(N121*H121*O121*O122*O123*O124,0)</f>
        <v>0</v>
      </c>
      <c r="I123" s="57">
        <f>ROUND(N121*I121*O121*O122*O123*O124*O125,0)</f>
        <v>0</v>
      </c>
      <c r="J123" s="172">
        <f>SUM(E123:I123)</f>
        <v>0</v>
      </c>
      <c r="M123" s="231"/>
      <c r="N123" s="63"/>
      <c r="O123" s="227">
        <f>IF('Cumulative Budget Request '!L122='Member F'!$L$1,'Cumulative Budget Request '!O122,0)</f>
        <v>0</v>
      </c>
      <c r="P123" s="228">
        <f>IF('Cumulative Budget Request '!L122='Member F'!$L$1,'Cumulative Budget Request '!P122,0)</f>
        <v>0</v>
      </c>
      <c r="Q123" s="76">
        <f>IF('Cumulative Budget Request '!L122='Member F'!$L$1,'Cumulative Budget Request '!Q122,0)</f>
        <v>0</v>
      </c>
      <c r="R123" s="227">
        <f>IF('Cumulative Budget Request '!L122='Member F'!$L$1,'Cumulative Budget Request '!R122,0)</f>
        <v>0</v>
      </c>
      <c r="S123" s="76"/>
      <c r="T123" s="74"/>
      <c r="U123" s="369"/>
      <c r="V123" s="369"/>
      <c r="W123" s="369"/>
      <c r="X123" s="369"/>
      <c r="Y123" s="369"/>
      <c r="Z123" s="802"/>
      <c r="AA123" s="820"/>
      <c r="AB123" s="820"/>
      <c r="AC123" s="820"/>
      <c r="AD123" s="820"/>
      <c r="AE123" s="820"/>
      <c r="AF123" s="820"/>
      <c r="AG123" s="802"/>
      <c r="AH123" s="807"/>
      <c r="AI123" s="807"/>
      <c r="AJ123" s="807"/>
      <c r="AK123" s="808"/>
      <c r="AL123" s="808"/>
      <c r="AM123" s="808"/>
      <c r="AN123" s="808"/>
      <c r="AO123" s="808"/>
    </row>
    <row r="124" spans="1:41">
      <c r="A124" s="825"/>
      <c r="B124" s="847">
        <f>IF('Cumulative Budget Request '!L123='Member F'!$L$1,'Cumulative Budget Request '!B123,0)</f>
        <v>0</v>
      </c>
      <c r="C124" s="847">
        <f>IF('Cumulative Budget Request '!L123='Member F'!$L$1,'Cumulative Budget Request '!C123,0)</f>
        <v>0</v>
      </c>
      <c r="D124" s="74" t="s">
        <v>30</v>
      </c>
      <c r="E124" s="57">
        <f>ROUND($E$123*$S$156,0)</f>
        <v>0</v>
      </c>
      <c r="F124" s="57">
        <f>ROUND($F$123*$S$156,0)</f>
        <v>0</v>
      </c>
      <c r="G124" s="57">
        <f>ROUND($G$123*$S$156,0)</f>
        <v>0</v>
      </c>
      <c r="H124" s="57">
        <f>ROUND($H$123*$S$156,0)</f>
        <v>0</v>
      </c>
      <c r="I124" s="57">
        <f>ROUND($I$123*$S$156,0)</f>
        <v>0</v>
      </c>
      <c r="J124" s="172">
        <f>SUM(E124:I124)</f>
        <v>0</v>
      </c>
      <c r="M124" s="231"/>
      <c r="N124" s="63"/>
      <c r="O124" s="227">
        <f>IF('Cumulative Budget Request '!L123='Member F'!$L$1,'Cumulative Budget Request '!O123,0)</f>
        <v>0</v>
      </c>
      <c r="P124" s="228">
        <f>IF('Cumulative Budget Request '!L123='Member F'!$L$1,'Cumulative Budget Request '!P123,0)</f>
        <v>0</v>
      </c>
      <c r="Q124" s="76">
        <f>IF('Cumulative Budget Request '!L123='Member F'!$L$1,'Cumulative Budget Request '!Q123,0)</f>
        <v>0</v>
      </c>
      <c r="R124" s="227">
        <f>IF('Cumulative Budget Request '!L123='Member F'!$L$1,'Cumulative Budget Request '!R123,0)</f>
        <v>0</v>
      </c>
      <c r="S124" s="76"/>
      <c r="T124" s="74"/>
      <c r="U124" s="369"/>
      <c r="V124" s="369"/>
      <c r="W124" s="369"/>
      <c r="X124" s="369"/>
      <c r="Y124" s="369"/>
      <c r="Z124" s="802"/>
      <c r="AA124" s="820"/>
      <c r="AB124" s="820"/>
      <c r="AC124" s="820"/>
      <c r="AD124" s="820"/>
      <c r="AE124" s="820"/>
      <c r="AF124" s="820"/>
      <c r="AG124" s="802"/>
      <c r="AH124" s="807"/>
      <c r="AI124" s="807"/>
      <c r="AJ124" s="807"/>
      <c r="AK124" s="808"/>
      <c r="AL124" s="808"/>
      <c r="AM124" s="808"/>
      <c r="AN124" s="808"/>
      <c r="AO124" s="808"/>
    </row>
    <row r="125" spans="1:41" ht="15">
      <c r="A125" s="825"/>
      <c r="B125" s="847">
        <f>IF('Cumulative Budget Request '!L124='Member F'!$L$1,'Cumulative Budget Request '!B124,0)</f>
        <v>0</v>
      </c>
      <c r="C125" s="847">
        <f>IF('Cumulative Budget Request '!L124='Member F'!$L$1,'Cumulative Budget Request '!C124,0)</f>
        <v>0</v>
      </c>
      <c r="D125" s="74" t="s">
        <v>29</v>
      </c>
      <c r="E125" s="184">
        <f>ROUND($S$157*$E$121,0)</f>
        <v>0</v>
      </c>
      <c r="F125" s="184">
        <f>ROUND($S$157*$F$121,0)</f>
        <v>0</v>
      </c>
      <c r="G125" s="184">
        <f>ROUND($S$157*$G$121,0)</f>
        <v>0</v>
      </c>
      <c r="H125" s="184">
        <f>ROUND($S$157*$H$121,0)</f>
        <v>0</v>
      </c>
      <c r="I125" s="184">
        <f>ROUND($S$157*$I$121,0)</f>
        <v>0</v>
      </c>
      <c r="J125" s="181">
        <f>SUM(E125:I125)</f>
        <v>0</v>
      </c>
      <c r="M125" s="231"/>
      <c r="N125" s="63"/>
      <c r="O125" s="227">
        <f>IF('Cumulative Budget Request '!L124='Member F'!$L$1,'Cumulative Budget Request '!O124,0)</f>
        <v>0</v>
      </c>
      <c r="P125" s="228">
        <f>IF('Cumulative Budget Request '!L124='Member F'!$L$1,'Cumulative Budget Request '!P124,0)</f>
        <v>0</v>
      </c>
      <c r="Q125" s="76">
        <f>IF('Cumulative Budget Request '!L124='Member F'!$L$1,'Cumulative Budget Request '!Q124,0)</f>
        <v>0</v>
      </c>
      <c r="R125" s="227">
        <f>IF('Cumulative Budget Request '!L124='Member F'!$L$1,'Cumulative Budget Request '!R124,0)</f>
        <v>0</v>
      </c>
      <c r="S125" s="76"/>
      <c r="T125" s="74"/>
      <c r="U125" s="369"/>
      <c r="V125" s="369"/>
      <c r="W125" s="369"/>
      <c r="X125" s="369"/>
      <c r="Y125" s="369"/>
      <c r="Z125" s="802"/>
      <c r="AA125" s="820"/>
      <c r="AB125" s="820"/>
      <c r="AC125" s="820"/>
      <c r="AD125" s="820"/>
      <c r="AE125" s="820"/>
      <c r="AF125" s="820"/>
      <c r="AG125" s="802"/>
      <c r="AH125" s="802"/>
      <c r="AI125" s="802"/>
      <c r="AJ125" s="802"/>
      <c r="AK125" s="802"/>
      <c r="AL125" s="802"/>
      <c r="AM125" s="802"/>
      <c r="AN125" s="802"/>
      <c r="AO125" s="802"/>
    </row>
    <row r="126" spans="1:41">
      <c r="A126" s="825"/>
      <c r="B126" s="847">
        <f>IF('Cumulative Budget Request '!L125='Member F'!$L$1,'Cumulative Budget Request '!B125,0)</f>
        <v>0</v>
      </c>
      <c r="C126" s="847">
        <f>IF('Cumulative Budget Request '!L125='Member F'!$L$1,'Cumulative Budget Request '!C125,0)</f>
        <v>0</v>
      </c>
      <c r="D126" s="77" t="s">
        <v>171</v>
      </c>
      <c r="E126" s="185">
        <f>SUM(E124:E125)</f>
        <v>0</v>
      </c>
      <c r="F126" s="185">
        <f t="shared" ref="F126:I126" si="49">SUM(F124:F125)</f>
        <v>0</v>
      </c>
      <c r="G126" s="185">
        <f t="shared" si="49"/>
        <v>0</v>
      </c>
      <c r="H126" s="185">
        <f t="shared" si="49"/>
        <v>0</v>
      </c>
      <c r="I126" s="185">
        <f t="shared" si="49"/>
        <v>0</v>
      </c>
      <c r="J126" s="186">
        <f>SUM(J124:J125)</f>
        <v>0</v>
      </c>
      <c r="M126" s="231"/>
      <c r="N126" s="63"/>
      <c r="O126" s="74"/>
      <c r="P126" s="232"/>
      <c r="Q126" s="76"/>
      <c r="R126" s="74"/>
      <c r="S126" s="76"/>
      <c r="T126" s="74"/>
      <c r="U126" s="371"/>
      <c r="V126" s="372"/>
      <c r="W126" s="370"/>
      <c r="X126" s="370"/>
      <c r="Y126" s="370"/>
      <c r="Z126" s="802"/>
      <c r="AA126" s="820"/>
      <c r="AB126" s="820"/>
      <c r="AC126" s="820"/>
      <c r="AD126" s="820"/>
      <c r="AE126" s="820"/>
      <c r="AF126" s="820"/>
      <c r="AG126" s="802"/>
      <c r="AH126" s="809"/>
      <c r="AI126" s="802"/>
      <c r="AJ126" s="802"/>
      <c r="AK126" s="802"/>
      <c r="AL126" s="802"/>
      <c r="AM126" s="802"/>
      <c r="AN126" s="802"/>
      <c r="AO126" s="802"/>
    </row>
    <row r="127" spans="1:41">
      <c r="A127" s="825"/>
      <c r="B127" s="93"/>
      <c r="C127" s="100"/>
      <c r="D127" s="74"/>
      <c r="E127" s="17"/>
      <c r="F127" s="17"/>
      <c r="G127" s="17"/>
      <c r="H127" s="17"/>
      <c r="I127" s="17"/>
      <c r="J127" s="26"/>
      <c r="M127" s="231"/>
      <c r="N127" s="63"/>
      <c r="O127" s="34"/>
      <c r="P127" s="63"/>
      <c r="Q127" s="34"/>
      <c r="R127" s="229"/>
      <c r="S127" s="34"/>
      <c r="T127" s="229"/>
      <c r="U127" s="373"/>
      <c r="V127" s="373"/>
      <c r="W127" s="373"/>
      <c r="X127" s="373"/>
      <c r="Y127" s="373"/>
      <c r="Z127" s="802"/>
      <c r="AA127" s="820"/>
      <c r="AB127" s="820"/>
      <c r="AC127" s="820"/>
      <c r="AD127" s="820"/>
      <c r="AE127" s="820"/>
      <c r="AF127" s="820"/>
      <c r="AG127" s="802"/>
      <c r="AH127" s="809"/>
      <c r="AI127" s="802"/>
      <c r="AJ127" s="802"/>
      <c r="AK127" s="802"/>
      <c r="AL127" s="802"/>
      <c r="AM127" s="802"/>
      <c r="AN127" s="802"/>
      <c r="AO127" s="802"/>
    </row>
    <row r="128" spans="1:41">
      <c r="A128" s="841">
        <f>IF('Cumulative Budget Request '!L127='Member F'!$L$1,'Cumulative Budget Request '!A127,0)</f>
        <v>0</v>
      </c>
      <c r="B128" s="816" t="s">
        <v>395</v>
      </c>
      <c r="C128" s="846" t="s">
        <v>396</v>
      </c>
      <c r="D128" s="34" t="s">
        <v>121</v>
      </c>
      <c r="E128" s="100">
        <f>ROUND($P128*$Q128*R128,6)</f>
        <v>0</v>
      </c>
      <c r="F128" s="100">
        <f>ROUND($P129*$Q129*R129,6)</f>
        <v>0</v>
      </c>
      <c r="G128" s="100">
        <f>ROUND($P130*$Q130*R130,6)</f>
        <v>0</v>
      </c>
      <c r="H128" s="100">
        <f>ROUND($P131*$Q131*R131,6)</f>
        <v>0</v>
      </c>
      <c r="I128" s="100">
        <f>ROUND($P132*$Q132*R132,6)</f>
        <v>0</v>
      </c>
      <c r="J128" s="26"/>
      <c r="M128" s="150">
        <f>IF('Cumulative Budget Request '!L127='Member F'!$L$1,'Cumulative Budget Request '!M127,0)</f>
        <v>0</v>
      </c>
      <c r="N128" s="230">
        <f>ROUND(M128/12,2)</f>
        <v>0</v>
      </c>
      <c r="O128" s="227">
        <f>IF('Cumulative Budget Request '!L127='Member F'!$L$1,'Cumulative Budget Request '!O127,0)</f>
        <v>0</v>
      </c>
      <c r="P128" s="228">
        <f>IF('Cumulative Budget Request '!L127='Member F'!$L$1,'Cumulative Budget Request '!P127,0)</f>
        <v>0</v>
      </c>
      <c r="Q128" s="76">
        <f>IF('Cumulative Budget Request '!L127='Member F'!$L$1,'Cumulative Budget Request '!Q127,0)</f>
        <v>0</v>
      </c>
      <c r="R128" s="227">
        <f>IF('Cumulative Budget Request '!L127='Member F'!$L$1,'Cumulative Budget Request '!R127,0)</f>
        <v>0</v>
      </c>
      <c r="S128" s="76"/>
      <c r="T128" s="74"/>
      <c r="U128" s="369">
        <f>IFERROR((E131+E132)/E130,0)</f>
        <v>0</v>
      </c>
      <c r="V128" s="369">
        <f t="shared" ref="V128:Y128" si="50">IFERROR((F131+F132)/F130,0)</f>
        <v>0</v>
      </c>
      <c r="W128" s="369">
        <f t="shared" si="50"/>
        <v>0</v>
      </c>
      <c r="X128" s="369">
        <f t="shared" si="50"/>
        <v>0</v>
      </c>
      <c r="Y128" s="369">
        <f t="shared" si="50"/>
        <v>0</v>
      </c>
      <c r="Z128" s="819"/>
      <c r="AA128" s="820"/>
      <c r="AB128" s="820"/>
      <c r="AC128" s="820"/>
      <c r="AD128" s="820"/>
      <c r="AE128" s="820"/>
      <c r="AF128" s="820"/>
      <c r="AG128" s="802"/>
      <c r="AH128" s="810"/>
      <c r="AI128" s="811"/>
      <c r="AJ128" s="812"/>
      <c r="AK128" s="812"/>
      <c r="AL128" s="812"/>
      <c r="AM128" s="812"/>
      <c r="AN128" s="812"/>
      <c r="AO128" s="812"/>
    </row>
    <row r="129" spans="1:41">
      <c r="A129" s="842"/>
      <c r="B129" s="847">
        <f>IF('Cumulative Budget Request '!L128='Member F'!$L$1,'Cumulative Budget Request '!B128,0)</f>
        <v>0</v>
      </c>
      <c r="C129" s="847">
        <f>IF('Cumulative Budget Request '!L128='Member F'!$L$1,'Cumulative Budget Request '!C128,0)</f>
        <v>0</v>
      </c>
      <c r="D129" s="34" t="s">
        <v>172</v>
      </c>
      <c r="E129" s="22">
        <f>R128</f>
        <v>0</v>
      </c>
      <c r="F129" s="22">
        <f>R129</f>
        <v>0</v>
      </c>
      <c r="G129" s="22">
        <f>R130</f>
        <v>0</v>
      </c>
      <c r="H129" s="22">
        <f>T131</f>
        <v>0</v>
      </c>
      <c r="I129" s="22">
        <f>T132</f>
        <v>0</v>
      </c>
      <c r="J129" s="26"/>
      <c r="M129" s="231"/>
      <c r="N129" s="230"/>
      <c r="O129" s="227">
        <f>IF('Cumulative Budget Request '!L128='Member F'!$L$1,'Cumulative Budget Request '!O128,0)</f>
        <v>0</v>
      </c>
      <c r="P129" s="228">
        <f>IF('Cumulative Budget Request '!L128='Member F'!$L$1,'Cumulative Budget Request '!P128,0)</f>
        <v>0</v>
      </c>
      <c r="Q129" s="76">
        <f>IF('Cumulative Budget Request '!L128='Member F'!$L$1,'Cumulative Budget Request '!Q128,0)</f>
        <v>0</v>
      </c>
      <c r="R129" s="227">
        <f>IF('Cumulative Budget Request '!L128='Member F'!$L$1,'Cumulative Budget Request '!R128,0)</f>
        <v>0</v>
      </c>
      <c r="S129" s="76"/>
      <c r="T129" s="74"/>
      <c r="U129" s="369"/>
      <c r="V129" s="369"/>
      <c r="W129" s="369"/>
      <c r="X129" s="369"/>
      <c r="Y129" s="369"/>
      <c r="Z129" s="819"/>
      <c r="AA129" s="820"/>
      <c r="AB129" s="820"/>
      <c r="AC129" s="820"/>
      <c r="AD129" s="820"/>
      <c r="AE129" s="820"/>
      <c r="AF129" s="820"/>
      <c r="AG129" s="802"/>
      <c r="AH129" s="848"/>
      <c r="AI129" s="811"/>
      <c r="AJ129" s="812"/>
      <c r="AK129" s="812"/>
      <c r="AL129" s="812"/>
      <c r="AM129" s="812"/>
      <c r="AN129" s="812"/>
      <c r="AO129" s="812"/>
    </row>
    <row r="130" spans="1:41">
      <c r="A130" s="825"/>
      <c r="B130" s="847">
        <f>IF('Cumulative Budget Request '!L129='Member F'!$L$1,'Cumulative Budget Request '!B129,0)</f>
        <v>0</v>
      </c>
      <c r="C130" s="847">
        <f>IF('Cumulative Budget Request '!L129='Member F'!$L$1,'Cumulative Budget Request '!C129,0)</f>
        <v>0</v>
      </c>
      <c r="D130" s="74" t="s">
        <v>15</v>
      </c>
      <c r="E130" s="57">
        <f>ROUND(N128*E128*O128,0)</f>
        <v>0</v>
      </c>
      <c r="F130" s="57">
        <f>ROUND(N128*F128*O128*O129,0)</f>
        <v>0</v>
      </c>
      <c r="G130" s="57">
        <f>ROUND(N128*G128*O128*O129*O130,0)</f>
        <v>0</v>
      </c>
      <c r="H130" s="57">
        <f>ROUND(N128*H128*O128*O129*O130*O131,0)</f>
        <v>0</v>
      </c>
      <c r="I130" s="57">
        <f>ROUND(N128*I128*O128*O129*O130*O131*O132,0)</f>
        <v>0</v>
      </c>
      <c r="J130" s="172">
        <f>SUM(E130:I130)</f>
        <v>0</v>
      </c>
      <c r="M130" s="231"/>
      <c r="N130" s="63"/>
      <c r="O130" s="227">
        <f>IF('Cumulative Budget Request '!L129='Member F'!$L$1,'Cumulative Budget Request '!O129,0)</f>
        <v>0</v>
      </c>
      <c r="P130" s="228">
        <f>IF('Cumulative Budget Request '!L129='Member F'!$L$1,'Cumulative Budget Request '!P129,0)</f>
        <v>0</v>
      </c>
      <c r="Q130" s="76">
        <f>IF('Cumulative Budget Request '!L129='Member F'!$L$1,'Cumulative Budget Request '!Q129,0)</f>
        <v>0</v>
      </c>
      <c r="R130" s="227">
        <f>IF('Cumulative Budget Request '!L129='Member F'!$L$1,'Cumulative Budget Request '!R129,0)</f>
        <v>0</v>
      </c>
      <c r="S130" s="76"/>
      <c r="T130" s="74"/>
      <c r="U130" s="369"/>
      <c r="V130" s="369"/>
      <c r="W130" s="369"/>
      <c r="X130" s="369"/>
      <c r="Y130" s="369"/>
      <c r="Z130" s="802"/>
      <c r="AA130" s="820"/>
      <c r="AB130" s="820"/>
      <c r="AC130" s="820"/>
      <c r="AD130" s="820"/>
      <c r="AE130" s="820"/>
      <c r="AF130" s="820"/>
      <c r="AG130" s="802"/>
      <c r="AH130" s="848"/>
      <c r="AI130" s="811"/>
      <c r="AJ130" s="812"/>
      <c r="AK130" s="812"/>
      <c r="AL130" s="812"/>
      <c r="AM130" s="812"/>
      <c r="AN130" s="812"/>
      <c r="AO130" s="812"/>
    </row>
    <row r="131" spans="1:41">
      <c r="A131" s="825"/>
      <c r="B131" s="847">
        <f>IF('Cumulative Budget Request '!L130='Member F'!$L$1,'Cumulative Budget Request '!B130,0)</f>
        <v>0</v>
      </c>
      <c r="C131" s="847">
        <f>IF('Cumulative Budget Request '!L130='Member F'!$L$1,'Cumulative Budget Request '!C130,0)</f>
        <v>0</v>
      </c>
      <c r="D131" s="74" t="s">
        <v>30</v>
      </c>
      <c r="E131" s="57">
        <f>ROUND(E130*$S$156,0)</f>
        <v>0</v>
      </c>
      <c r="F131" s="57">
        <f>ROUND(F130*$S$156,0)</f>
        <v>0</v>
      </c>
      <c r="G131" s="57">
        <f>ROUND(G130*$S$156,0)</f>
        <v>0</v>
      </c>
      <c r="H131" s="57">
        <f>ROUND(H130*$S$156,0)</f>
        <v>0</v>
      </c>
      <c r="I131" s="57">
        <f>ROUND(I130*$S$156,0)</f>
        <v>0</v>
      </c>
      <c r="J131" s="172">
        <f>SUM(E131:I131)</f>
        <v>0</v>
      </c>
      <c r="M131" s="231"/>
      <c r="N131" s="63"/>
      <c r="O131" s="227">
        <f>IF('Cumulative Budget Request '!L130='Member F'!$L$1,'Cumulative Budget Request '!O130,0)</f>
        <v>0</v>
      </c>
      <c r="P131" s="228">
        <f>IF('Cumulative Budget Request '!L130='Member F'!$L$1,'Cumulative Budget Request '!P130,0)</f>
        <v>0</v>
      </c>
      <c r="Q131" s="76">
        <f>IF('Cumulative Budget Request '!L130='Member F'!$L$1,'Cumulative Budget Request '!Q130,0)</f>
        <v>0</v>
      </c>
      <c r="R131" s="227">
        <f>IF('Cumulative Budget Request '!L130='Member F'!$L$1,'Cumulative Budget Request '!R130,0)</f>
        <v>0</v>
      </c>
      <c r="S131" s="76"/>
      <c r="T131" s="74"/>
      <c r="U131" s="369"/>
      <c r="V131" s="369"/>
      <c r="W131" s="369"/>
      <c r="X131" s="369"/>
      <c r="Y131" s="369"/>
      <c r="Z131" s="802"/>
      <c r="AA131" s="820"/>
      <c r="AB131" s="820"/>
      <c r="AC131" s="820"/>
      <c r="AD131" s="820"/>
      <c r="AE131" s="820"/>
      <c r="AF131" s="820"/>
      <c r="AG131" s="802"/>
      <c r="AH131" s="848"/>
      <c r="AI131" s="811"/>
      <c r="AJ131" s="812"/>
      <c r="AK131" s="812"/>
      <c r="AL131" s="812"/>
      <c r="AM131" s="812"/>
      <c r="AN131" s="812"/>
      <c r="AO131" s="812"/>
    </row>
    <row r="132" spans="1:41" ht="15">
      <c r="A132" s="825"/>
      <c r="B132" s="847">
        <f>IF('Cumulative Budget Request '!L131='Member F'!$L$1,'Cumulative Budget Request '!B131,0)</f>
        <v>0</v>
      </c>
      <c r="C132" s="847">
        <f>IF('Cumulative Budget Request '!L131='Member F'!$L$1,'Cumulative Budget Request '!C131,0)</f>
        <v>0</v>
      </c>
      <c r="D132" s="74" t="s">
        <v>29</v>
      </c>
      <c r="E132" s="184">
        <f>ROUND($S$157*E128,0)</f>
        <v>0</v>
      </c>
      <c r="F132" s="184">
        <f>ROUND($S$157*F128,0)</f>
        <v>0</v>
      </c>
      <c r="G132" s="184">
        <f>ROUND($S$157*G128,0)</f>
        <v>0</v>
      </c>
      <c r="H132" s="184">
        <f>ROUND($S$157*H128,0)</f>
        <v>0</v>
      </c>
      <c r="I132" s="184">
        <f>ROUND($S$157*I128,0)</f>
        <v>0</v>
      </c>
      <c r="J132" s="181">
        <f>SUM(E132:I132)</f>
        <v>0</v>
      </c>
      <c r="M132" s="231"/>
      <c r="N132" s="63"/>
      <c r="O132" s="227">
        <f>IF('Cumulative Budget Request '!L131='Member F'!$L$1,'Cumulative Budget Request '!O131,0)</f>
        <v>0</v>
      </c>
      <c r="P132" s="228">
        <f>IF('Cumulative Budget Request '!L131='Member F'!$L$1,'Cumulative Budget Request '!P131,0)</f>
        <v>0</v>
      </c>
      <c r="Q132" s="76">
        <f>IF('Cumulative Budget Request '!L131='Member F'!$L$1,'Cumulative Budget Request '!Q131,0)</f>
        <v>0</v>
      </c>
      <c r="R132" s="227">
        <f>IF('Cumulative Budget Request '!L131='Member F'!$L$1,'Cumulative Budget Request '!R131,0)</f>
        <v>0</v>
      </c>
      <c r="S132" s="76"/>
      <c r="T132" s="74"/>
      <c r="U132" s="369"/>
      <c r="V132" s="369"/>
      <c r="W132" s="369"/>
      <c r="X132" s="369"/>
      <c r="Y132" s="369"/>
      <c r="Z132" s="802"/>
      <c r="AA132" s="820"/>
      <c r="AB132" s="820"/>
      <c r="AC132" s="820"/>
      <c r="AD132" s="820"/>
      <c r="AE132" s="820"/>
      <c r="AF132" s="820"/>
      <c r="AG132" s="802"/>
      <c r="AH132" s="848"/>
      <c r="AI132" s="811"/>
      <c r="AJ132" s="812"/>
      <c r="AK132" s="812"/>
      <c r="AL132" s="812"/>
      <c r="AM132" s="812"/>
      <c r="AN132" s="812"/>
      <c r="AO132" s="812"/>
    </row>
    <row r="133" spans="1:41">
      <c r="A133" s="825"/>
      <c r="B133" s="847">
        <f>IF('Cumulative Budget Request '!L132='Member F'!$L$1,'Cumulative Budget Request '!B132,0)</f>
        <v>0</v>
      </c>
      <c r="C133" s="847">
        <f>IF('Cumulative Budget Request '!L132='Member F'!$L$1,'Cumulative Budget Request '!C132,0)</f>
        <v>0</v>
      </c>
      <c r="D133" s="77" t="s">
        <v>171</v>
      </c>
      <c r="E133" s="185">
        <f>SUM(E131:E132)</f>
        <v>0</v>
      </c>
      <c r="F133" s="185">
        <f t="shared" ref="F133:I133" si="51">SUM(F131:F132)</f>
        <v>0</v>
      </c>
      <c r="G133" s="185">
        <f t="shared" si="51"/>
        <v>0</v>
      </c>
      <c r="H133" s="185">
        <f t="shared" si="51"/>
        <v>0</v>
      </c>
      <c r="I133" s="185">
        <f t="shared" si="51"/>
        <v>0</v>
      </c>
      <c r="J133" s="186">
        <f>SUM(J131:J132)</f>
        <v>0</v>
      </c>
      <c r="M133" s="231"/>
      <c r="N133" s="63"/>
      <c r="O133" s="74"/>
      <c r="P133" s="232"/>
      <c r="Q133" s="76"/>
      <c r="R133" s="74"/>
      <c r="S133" s="76"/>
      <c r="T133" s="74"/>
      <c r="U133" s="371"/>
      <c r="V133" s="372"/>
      <c r="W133" s="370"/>
      <c r="X133" s="370"/>
      <c r="Y133" s="370"/>
      <c r="Z133" s="802"/>
      <c r="AA133" s="820"/>
      <c r="AB133" s="820"/>
      <c r="AC133" s="820"/>
      <c r="AD133" s="820"/>
      <c r="AE133" s="820"/>
      <c r="AF133" s="820"/>
      <c r="AG133" s="802"/>
      <c r="AH133" s="848"/>
      <c r="AI133" s="811"/>
      <c r="AJ133" s="812"/>
      <c r="AK133" s="812"/>
      <c r="AL133" s="812"/>
      <c r="AM133" s="812"/>
      <c r="AN133" s="812"/>
      <c r="AO133" s="812"/>
    </row>
    <row r="134" spans="1:41">
      <c r="A134" s="825"/>
      <c r="B134" s="847">
        <f>IF('Cumulative Budget Request '!L133='Member F'!$L$1,'Cumulative Budget Request '!B133,0)</f>
        <v>0</v>
      </c>
      <c r="C134" s="847">
        <f>IF('Cumulative Budget Request '!L133='Member F'!$L$1,'Cumulative Budget Request '!C133,0)</f>
        <v>0</v>
      </c>
      <c r="D134" s="74"/>
      <c r="E134" s="17"/>
      <c r="F134" s="17"/>
      <c r="G134" s="17"/>
      <c r="H134" s="17"/>
      <c r="I134" s="17"/>
      <c r="J134" s="26"/>
      <c r="M134" s="231"/>
      <c r="N134" s="63"/>
      <c r="O134" s="34"/>
      <c r="P134" s="63"/>
      <c r="Q134" s="34"/>
      <c r="R134" s="229"/>
      <c r="S134" s="34"/>
      <c r="T134" s="229"/>
      <c r="U134" s="373"/>
      <c r="V134" s="373"/>
      <c r="W134" s="373"/>
      <c r="X134" s="373"/>
      <c r="Y134" s="373"/>
      <c r="Z134" s="802"/>
      <c r="AA134" s="820"/>
      <c r="AB134" s="820"/>
      <c r="AC134" s="820"/>
      <c r="AD134" s="820"/>
      <c r="AE134" s="820"/>
      <c r="AF134" s="820"/>
      <c r="AG134" s="802"/>
      <c r="AH134" s="848"/>
      <c r="AI134" s="811"/>
      <c r="AJ134" s="812"/>
      <c r="AK134" s="812"/>
      <c r="AL134" s="812"/>
      <c r="AM134" s="812"/>
      <c r="AN134" s="812"/>
      <c r="AO134" s="812"/>
    </row>
    <row r="135" spans="1:41">
      <c r="A135" s="841">
        <f>IF('Cumulative Budget Request '!L135='Member F'!$L$1,'Cumulative Budget Request '!A135,0)</f>
        <v>0</v>
      </c>
      <c r="B135" s="816" t="s">
        <v>395</v>
      </c>
      <c r="C135" s="846" t="s">
        <v>396</v>
      </c>
      <c r="D135" s="34" t="s">
        <v>121</v>
      </c>
      <c r="E135" s="100">
        <f>ROUND($P135*$Q135*R135,6)</f>
        <v>0</v>
      </c>
      <c r="F135" s="100">
        <f>ROUND($P136*$Q136*R136,6)</f>
        <v>0</v>
      </c>
      <c r="G135" s="100">
        <f>ROUND($P137*$Q137*R137,6)</f>
        <v>0</v>
      </c>
      <c r="H135" s="100">
        <f>ROUND($P138*$Q138*R138,6)</f>
        <v>0</v>
      </c>
      <c r="I135" s="100">
        <f>ROUND($P139*$Q139*R139,6)</f>
        <v>0</v>
      </c>
      <c r="J135" s="26"/>
      <c r="M135" s="150">
        <f>IF('Cumulative Budget Request '!L135='Member F'!$L$1,'Cumulative Budget Request '!M135,0)</f>
        <v>0</v>
      </c>
      <c r="N135" s="230">
        <f>ROUND(M135/12,2)</f>
        <v>0</v>
      </c>
      <c r="O135" s="227">
        <f>IF('Cumulative Budget Request '!L135='Member F'!$L$1,'Cumulative Budget Request '!O135,0)</f>
        <v>0</v>
      </c>
      <c r="P135" s="228">
        <f>IF('Cumulative Budget Request '!L135='Member F'!$L$1,'Cumulative Budget Request '!P135,0)</f>
        <v>0</v>
      </c>
      <c r="Q135" s="76">
        <f>IF('Cumulative Budget Request '!L135='Member F'!$L$1,'Cumulative Budget Request '!Q135,0)</f>
        <v>0</v>
      </c>
      <c r="R135" s="227">
        <f>IF('Cumulative Budget Request '!L135='Member F'!$L$1,'Cumulative Budget Request '!R135,0)</f>
        <v>0</v>
      </c>
      <c r="S135" s="76"/>
      <c r="T135" s="74"/>
      <c r="U135" s="369">
        <f>IFERROR((E138+E139)/E137,0)</f>
        <v>0</v>
      </c>
      <c r="V135" s="369">
        <f t="shared" ref="V135:Y135" si="52">IFERROR((F138+F139)/F137,0)</f>
        <v>0</v>
      </c>
      <c r="W135" s="369">
        <f t="shared" si="52"/>
        <v>0</v>
      </c>
      <c r="X135" s="369">
        <f t="shared" si="52"/>
        <v>0</v>
      </c>
      <c r="Y135" s="369">
        <f t="shared" si="52"/>
        <v>0</v>
      </c>
      <c r="Z135" s="819"/>
      <c r="AA135" s="820"/>
      <c r="AB135" s="820"/>
      <c r="AC135" s="820"/>
      <c r="AD135" s="820"/>
      <c r="AE135" s="820"/>
      <c r="AF135" s="820"/>
      <c r="AG135" s="802"/>
      <c r="AH135" s="810"/>
      <c r="AI135" s="811"/>
      <c r="AJ135" s="812"/>
      <c r="AK135" s="812"/>
      <c r="AL135" s="812"/>
      <c r="AM135" s="812"/>
      <c r="AN135" s="812"/>
      <c r="AO135" s="812"/>
    </row>
    <row r="136" spans="1:41">
      <c r="A136" s="842"/>
      <c r="B136" s="847">
        <f>IF('Cumulative Budget Request '!L136='Member F'!$L$1,'Cumulative Budget Request '!B136,0)</f>
        <v>0</v>
      </c>
      <c r="C136" s="847">
        <f>IF('Cumulative Budget Request '!L136='Member F'!$L$1,'Cumulative Budget Request '!C136,0)</f>
        <v>0</v>
      </c>
      <c r="D136" s="34" t="s">
        <v>172</v>
      </c>
      <c r="E136" s="22">
        <f>R135</f>
        <v>0</v>
      </c>
      <c r="F136" s="22">
        <f>R136</f>
        <v>0</v>
      </c>
      <c r="G136" s="22">
        <f>R137</f>
        <v>0</v>
      </c>
      <c r="H136" s="22">
        <f>T138</f>
        <v>0</v>
      </c>
      <c r="I136" s="22">
        <f>T139</f>
        <v>0</v>
      </c>
      <c r="J136" s="26"/>
      <c r="M136" s="231"/>
      <c r="N136" s="230"/>
      <c r="O136" s="227">
        <f>IF('Cumulative Budget Request '!L136='Member F'!$L$1,'Cumulative Budget Request '!O136,0)</f>
        <v>0</v>
      </c>
      <c r="P136" s="228">
        <f>IF('Cumulative Budget Request '!L136='Member F'!$L$1,'Cumulative Budget Request '!P136,0)</f>
        <v>0</v>
      </c>
      <c r="Q136" s="76">
        <f>IF('Cumulative Budget Request '!L136='Member F'!$L$1,'Cumulative Budget Request '!Q136,0)</f>
        <v>0</v>
      </c>
      <c r="R136" s="227">
        <f>IF('Cumulative Budget Request '!L136='Member F'!$L$1,'Cumulative Budget Request '!R136,0)</f>
        <v>0</v>
      </c>
      <c r="S136" s="76"/>
      <c r="T136" s="74"/>
      <c r="U136" s="369"/>
      <c r="V136" s="369"/>
      <c r="W136" s="369"/>
      <c r="X136" s="369"/>
      <c r="Y136" s="369"/>
      <c r="Z136" s="819"/>
      <c r="AA136" s="820"/>
      <c r="AB136" s="820"/>
      <c r="AC136" s="820"/>
      <c r="AD136" s="820"/>
      <c r="AE136" s="820"/>
      <c r="AF136" s="820"/>
      <c r="AG136" s="802"/>
      <c r="AH136" s="810"/>
      <c r="AI136" s="811"/>
      <c r="AJ136" s="812"/>
      <c r="AK136" s="812"/>
      <c r="AL136" s="812"/>
      <c r="AM136" s="812"/>
      <c r="AN136" s="812"/>
      <c r="AO136" s="812"/>
    </row>
    <row r="137" spans="1:41">
      <c r="A137" s="825"/>
      <c r="B137" s="847">
        <f>IF('Cumulative Budget Request '!L137='Member F'!$L$1,'Cumulative Budget Request '!B137,0)</f>
        <v>0</v>
      </c>
      <c r="C137" s="847">
        <f>IF('Cumulative Budget Request '!L137='Member F'!$L$1,'Cumulative Budget Request '!C137,0)</f>
        <v>0</v>
      </c>
      <c r="D137" s="74" t="s">
        <v>15</v>
      </c>
      <c r="E137" s="57">
        <f>ROUND(N135*E135*O135,0)</f>
        <v>0</v>
      </c>
      <c r="F137" s="57">
        <f>ROUND(N135*F135*O135*O136,0)</f>
        <v>0</v>
      </c>
      <c r="G137" s="57">
        <f>ROUND(N135*G135*O135*O136*O137,0)</f>
        <v>0</v>
      </c>
      <c r="H137" s="57">
        <f>ROUND(N135*H135*O135*O136*O137*O138,0)</f>
        <v>0</v>
      </c>
      <c r="I137" s="57">
        <f>ROUND(N135*I135*O135*O136*O137*O138*O139,0)</f>
        <v>0</v>
      </c>
      <c r="J137" s="172">
        <f>SUM(E137:I137)</f>
        <v>0</v>
      </c>
      <c r="M137" s="231"/>
      <c r="N137" s="63"/>
      <c r="O137" s="227">
        <f>IF('Cumulative Budget Request '!L137='Member F'!$L$1,'Cumulative Budget Request '!O137,0)</f>
        <v>0</v>
      </c>
      <c r="P137" s="228">
        <f>IF('Cumulative Budget Request '!L137='Member F'!$L$1,'Cumulative Budget Request '!P137,0)</f>
        <v>0</v>
      </c>
      <c r="Q137" s="76">
        <f>IF('Cumulative Budget Request '!L137='Member F'!$L$1,'Cumulative Budget Request '!Q137,0)</f>
        <v>0</v>
      </c>
      <c r="R137" s="227">
        <f>IF('Cumulative Budget Request '!L137='Member F'!$L$1,'Cumulative Budget Request '!R137,0)</f>
        <v>0</v>
      </c>
      <c r="S137" s="76"/>
      <c r="T137" s="74"/>
      <c r="U137" s="369"/>
      <c r="V137" s="369"/>
      <c r="W137" s="369"/>
      <c r="X137" s="369"/>
      <c r="Y137" s="369"/>
      <c r="Z137" s="802"/>
      <c r="AA137" s="820"/>
      <c r="AB137" s="820"/>
      <c r="AC137" s="820"/>
      <c r="AD137" s="820"/>
      <c r="AE137" s="820"/>
      <c r="AF137" s="820"/>
      <c r="AG137" s="802"/>
      <c r="AH137" s="810"/>
      <c r="AI137" s="811"/>
      <c r="AJ137" s="812"/>
      <c r="AK137" s="812"/>
      <c r="AL137" s="812"/>
      <c r="AM137" s="812"/>
      <c r="AN137" s="812"/>
      <c r="AO137" s="812"/>
    </row>
    <row r="138" spans="1:41">
      <c r="A138" s="825"/>
      <c r="B138" s="847">
        <f>IF('Cumulative Budget Request '!L138='Member F'!$L$1,'Cumulative Budget Request '!B138,0)</f>
        <v>0</v>
      </c>
      <c r="C138" s="847">
        <f>IF('Cumulative Budget Request '!L138='Member F'!$L$1,'Cumulative Budget Request '!C138,0)</f>
        <v>0</v>
      </c>
      <c r="D138" s="74" t="s">
        <v>30</v>
      </c>
      <c r="E138" s="57">
        <f>ROUND(E137*$S$156,0)</f>
        <v>0</v>
      </c>
      <c r="F138" s="57">
        <f>ROUND(F137*$S$156,0)</f>
        <v>0</v>
      </c>
      <c r="G138" s="57">
        <f>ROUND(G137*$S$156,0)</f>
        <v>0</v>
      </c>
      <c r="H138" s="57">
        <f>ROUND(H137*$S$156,0)</f>
        <v>0</v>
      </c>
      <c r="I138" s="57">
        <f>ROUND(I137*$S$156,0)</f>
        <v>0</v>
      </c>
      <c r="J138" s="172">
        <f>SUM(E138:I138)</f>
        <v>0</v>
      </c>
      <c r="M138" s="231"/>
      <c r="N138" s="63"/>
      <c r="O138" s="227">
        <f>IF('Cumulative Budget Request '!L138='Member F'!$L$1,'Cumulative Budget Request '!O138,0)</f>
        <v>0</v>
      </c>
      <c r="P138" s="228">
        <f>IF('Cumulative Budget Request '!L138='Member F'!$L$1,'Cumulative Budget Request '!P138,0)</f>
        <v>0</v>
      </c>
      <c r="Q138" s="76">
        <f>IF('Cumulative Budget Request '!L138='Member F'!$L$1,'Cumulative Budget Request '!Q138,0)</f>
        <v>0</v>
      </c>
      <c r="R138" s="227">
        <f>IF('Cumulative Budget Request '!L138='Member F'!$L$1,'Cumulative Budget Request '!R138,0)</f>
        <v>0</v>
      </c>
      <c r="S138" s="76"/>
      <c r="T138" s="74"/>
      <c r="U138" s="369"/>
      <c r="V138" s="369"/>
      <c r="W138" s="369"/>
      <c r="X138" s="369"/>
      <c r="Y138" s="369"/>
      <c r="Z138" s="802"/>
      <c r="AA138" s="820"/>
      <c r="AB138" s="820"/>
      <c r="AC138" s="820"/>
      <c r="AD138" s="820"/>
      <c r="AE138" s="820"/>
      <c r="AF138" s="820"/>
      <c r="AG138" s="802"/>
      <c r="AH138" s="810"/>
      <c r="AI138" s="811"/>
      <c r="AJ138" s="812"/>
      <c r="AK138" s="812"/>
      <c r="AL138" s="812"/>
      <c r="AM138" s="812"/>
      <c r="AN138" s="812"/>
      <c r="AO138" s="812"/>
    </row>
    <row r="139" spans="1:41" ht="15">
      <c r="A139" s="825"/>
      <c r="B139" s="847">
        <f>IF('Cumulative Budget Request '!L139='Member F'!$L$1,'Cumulative Budget Request '!B139,0)</f>
        <v>0</v>
      </c>
      <c r="C139" s="847">
        <f>IF('Cumulative Budget Request '!L139='Member F'!$L$1,'Cumulative Budget Request '!C139,0)</f>
        <v>0</v>
      </c>
      <c r="D139" s="74" t="s">
        <v>29</v>
      </c>
      <c r="E139" s="184">
        <f>ROUND($S$157*E135,0)</f>
        <v>0</v>
      </c>
      <c r="F139" s="184">
        <f>ROUND($S$157*F135,0)</f>
        <v>0</v>
      </c>
      <c r="G139" s="184">
        <f>ROUND($S$157*G135,0)</f>
        <v>0</v>
      </c>
      <c r="H139" s="184">
        <f>ROUND($S$157*H135,0)</f>
        <v>0</v>
      </c>
      <c r="I139" s="184">
        <f>ROUND($S$157*I135,0)</f>
        <v>0</v>
      </c>
      <c r="J139" s="181">
        <f>SUM(E139:I139)</f>
        <v>0</v>
      </c>
      <c r="M139" s="231"/>
      <c r="N139" s="63"/>
      <c r="O139" s="227">
        <f>IF('Cumulative Budget Request '!L139='Member F'!$L$1,'Cumulative Budget Request '!O139,0)</f>
        <v>0</v>
      </c>
      <c r="P139" s="228">
        <f>IF('Cumulative Budget Request '!L139='Member F'!$L$1,'Cumulative Budget Request '!P139,0)</f>
        <v>0</v>
      </c>
      <c r="Q139" s="76">
        <f>IF('Cumulative Budget Request '!L139='Member F'!$L$1,'Cumulative Budget Request '!Q139,0)</f>
        <v>0</v>
      </c>
      <c r="R139" s="227">
        <f>IF('Cumulative Budget Request '!L139='Member F'!$L$1,'Cumulative Budget Request '!R139,0)</f>
        <v>0</v>
      </c>
      <c r="S139" s="76"/>
      <c r="T139" s="74"/>
      <c r="U139" s="369"/>
      <c r="V139" s="369"/>
      <c r="W139" s="369"/>
      <c r="X139" s="369"/>
      <c r="Y139" s="369"/>
      <c r="Z139" s="802"/>
      <c r="AA139" s="820"/>
      <c r="AB139" s="820"/>
      <c r="AC139" s="820"/>
      <c r="AD139" s="820"/>
      <c r="AE139" s="820"/>
      <c r="AF139" s="820"/>
      <c r="AG139" s="802"/>
      <c r="AH139" s="810"/>
      <c r="AI139" s="811"/>
      <c r="AJ139" s="812"/>
      <c r="AK139" s="812"/>
      <c r="AL139" s="812"/>
      <c r="AM139" s="812"/>
      <c r="AN139" s="812"/>
      <c r="AO139" s="812"/>
    </row>
    <row r="140" spans="1:41">
      <c r="A140" s="825"/>
      <c r="B140" s="847">
        <f>IF('Cumulative Budget Request '!L140='Member F'!$L$1,'Cumulative Budget Request '!B140,0)</f>
        <v>0</v>
      </c>
      <c r="C140" s="847">
        <f>IF('Cumulative Budget Request '!L140='Member F'!$L$1,'Cumulative Budget Request '!C140,0)</f>
        <v>0</v>
      </c>
      <c r="D140" s="77" t="s">
        <v>171</v>
      </c>
      <c r="E140" s="185">
        <f>SUM(E138:E139)</f>
        <v>0</v>
      </c>
      <c r="F140" s="185">
        <f t="shared" ref="F140:I140" si="53">SUM(F138:F139)</f>
        <v>0</v>
      </c>
      <c r="G140" s="185">
        <f t="shared" si="53"/>
        <v>0</v>
      </c>
      <c r="H140" s="185">
        <f t="shared" si="53"/>
        <v>0</v>
      </c>
      <c r="I140" s="185">
        <f t="shared" si="53"/>
        <v>0</v>
      </c>
      <c r="J140" s="186">
        <f>SUM(J138:J139)</f>
        <v>0</v>
      </c>
      <c r="M140" s="231"/>
      <c r="N140" s="63"/>
      <c r="O140" s="74"/>
      <c r="P140" s="232"/>
      <c r="Q140" s="76"/>
      <c r="R140" s="74"/>
      <c r="S140" s="76"/>
      <c r="T140" s="74"/>
      <c r="U140" s="371"/>
      <c r="V140" s="372"/>
      <c r="W140" s="370"/>
      <c r="X140" s="370"/>
      <c r="Y140" s="370"/>
      <c r="Z140" s="802"/>
      <c r="AA140" s="820"/>
      <c r="AB140" s="820"/>
      <c r="AC140" s="820"/>
      <c r="AD140" s="820"/>
      <c r="AE140" s="820"/>
      <c r="AF140" s="820"/>
      <c r="AG140" s="802"/>
      <c r="AH140" s="810"/>
      <c r="AI140" s="811"/>
      <c r="AJ140" s="812"/>
      <c r="AK140" s="812"/>
      <c r="AL140" s="812"/>
      <c r="AM140" s="812"/>
      <c r="AN140" s="812"/>
      <c r="AO140" s="812"/>
    </row>
    <row r="141" spans="1:41">
      <c r="A141" s="825"/>
      <c r="B141" s="847">
        <f>IF('Cumulative Budget Request '!L140='Member F'!$L$1,'Cumulative Budget Request '!B140,0)</f>
        <v>0</v>
      </c>
      <c r="C141" s="847">
        <f>IF('Cumulative Budget Request '!L140='Member F'!$L$1,'Cumulative Budget Request '!C140,0)</f>
        <v>0</v>
      </c>
      <c r="D141" s="74"/>
      <c r="E141" s="21"/>
      <c r="F141" s="21"/>
      <c r="G141" s="21"/>
      <c r="H141" s="21"/>
      <c r="I141" s="21"/>
      <c r="J141" s="125"/>
      <c r="M141" s="231"/>
      <c r="N141" s="63"/>
      <c r="O141" s="34"/>
      <c r="P141" s="63"/>
      <c r="Q141" s="34"/>
      <c r="R141" s="229"/>
      <c r="S141" s="34"/>
      <c r="T141" s="229"/>
      <c r="U141" s="373"/>
      <c r="V141" s="373"/>
      <c r="W141" s="373"/>
      <c r="X141" s="373"/>
      <c r="Y141" s="373"/>
      <c r="Z141" s="802"/>
      <c r="AA141" s="820"/>
      <c r="AB141" s="820"/>
      <c r="AC141" s="820"/>
      <c r="AD141" s="820"/>
      <c r="AE141" s="820"/>
      <c r="AF141" s="820"/>
      <c r="AG141" s="802"/>
      <c r="AH141" s="810"/>
      <c r="AI141" s="811"/>
      <c r="AJ141" s="812"/>
      <c r="AK141" s="812"/>
      <c r="AL141" s="812"/>
      <c r="AM141" s="812"/>
      <c r="AN141" s="812"/>
      <c r="AO141" s="812"/>
    </row>
    <row r="142" spans="1:41">
      <c r="A142" s="841">
        <f>IF('Cumulative Budget Request '!L143='Member F'!$L$1,'Cumulative Budget Request '!A143,0)</f>
        <v>0</v>
      </c>
      <c r="B142" s="816" t="s">
        <v>395</v>
      </c>
      <c r="C142" s="846" t="s">
        <v>396</v>
      </c>
      <c r="D142" s="34" t="s">
        <v>121</v>
      </c>
      <c r="E142" s="100">
        <f>ROUND($P142*$Q142*R142,6)</f>
        <v>0</v>
      </c>
      <c r="F142" s="100">
        <f>ROUND($P143*$Q143*R143,6)</f>
        <v>0</v>
      </c>
      <c r="G142" s="100">
        <f>ROUND($P144*$Q144*R144,6)</f>
        <v>0</v>
      </c>
      <c r="H142" s="100">
        <f>ROUND($P145*$Q145*R145,6)</f>
        <v>0</v>
      </c>
      <c r="I142" s="100">
        <f>ROUND($P146*$Q146*R146,6)</f>
        <v>0</v>
      </c>
      <c r="J142" s="26"/>
      <c r="M142" s="150">
        <f>IF('Cumulative Budget Request '!L143='Member F'!$L$1,'Cumulative Budget Request '!M143,0)</f>
        <v>0</v>
      </c>
      <c r="N142" s="230">
        <f>ROUND(M142/12,2)</f>
        <v>0</v>
      </c>
      <c r="O142" s="227">
        <f>IF('Cumulative Budget Request '!L143='Member F'!$L$1,'Cumulative Budget Request '!O143,0)</f>
        <v>0</v>
      </c>
      <c r="P142" s="228">
        <f>IF('Cumulative Budget Request '!L143='Member F'!$L$1,'Cumulative Budget Request '!P143,0)</f>
        <v>0</v>
      </c>
      <c r="Q142" s="76">
        <f>IF('Cumulative Budget Request '!L143='Member F'!$L$1,'Cumulative Budget Request '!Q143,0)</f>
        <v>0</v>
      </c>
      <c r="R142" s="227">
        <f>IF('Cumulative Budget Request '!L143='Member F'!$L$1,'Cumulative Budget Request '!R143,0)</f>
        <v>0</v>
      </c>
      <c r="S142" s="76"/>
      <c r="T142" s="74"/>
      <c r="U142" s="369">
        <f>IFERROR((E145+E146)/E144,0)</f>
        <v>0</v>
      </c>
      <c r="V142" s="369">
        <f t="shared" ref="V142:Y142" si="54">IFERROR((F145+F146)/F144,0)</f>
        <v>0</v>
      </c>
      <c r="W142" s="369">
        <f t="shared" si="54"/>
        <v>0</v>
      </c>
      <c r="X142" s="369">
        <f t="shared" si="54"/>
        <v>0</v>
      </c>
      <c r="Y142" s="369">
        <f t="shared" si="54"/>
        <v>0</v>
      </c>
      <c r="Z142" s="819"/>
      <c r="AA142" s="820"/>
      <c r="AB142" s="820"/>
      <c r="AC142" s="820"/>
      <c r="AD142" s="820"/>
      <c r="AE142" s="820"/>
      <c r="AF142" s="820"/>
      <c r="AG142" s="802"/>
      <c r="AH142" s="810"/>
      <c r="AI142" s="811"/>
      <c r="AJ142" s="812"/>
      <c r="AK142" s="812"/>
      <c r="AL142" s="812"/>
      <c r="AM142" s="812"/>
      <c r="AN142" s="812"/>
      <c r="AO142" s="812"/>
    </row>
    <row r="143" spans="1:41">
      <c r="A143" s="842"/>
      <c r="B143" s="847">
        <f>IF('Cumulative Budget Request '!L144='Member F'!$L$1,'Cumulative Budget Request '!B144,0)</f>
        <v>0</v>
      </c>
      <c r="C143" s="847">
        <f>IF('Cumulative Budget Request '!L144='Member F'!$L$1,'Cumulative Budget Request '!C144,0)</f>
        <v>0</v>
      </c>
      <c r="D143" s="34" t="s">
        <v>172</v>
      </c>
      <c r="E143" s="22">
        <f>R142</f>
        <v>0</v>
      </c>
      <c r="F143" s="22">
        <f>R143</f>
        <v>0</v>
      </c>
      <c r="G143" s="22">
        <f>R144</f>
        <v>0</v>
      </c>
      <c r="H143" s="22">
        <f>T145</f>
        <v>0</v>
      </c>
      <c r="I143" s="22">
        <f>T146</f>
        <v>0</v>
      </c>
      <c r="J143" s="26"/>
      <c r="M143" s="231"/>
      <c r="N143" s="230"/>
      <c r="O143" s="227">
        <f>IF('Cumulative Budget Request '!L144='Member F'!$L$1,'Cumulative Budget Request '!O144,0)</f>
        <v>0</v>
      </c>
      <c r="P143" s="228">
        <f>IF('Cumulative Budget Request '!L144='Member F'!$L$1,'Cumulative Budget Request '!P144,0)</f>
        <v>0</v>
      </c>
      <c r="Q143" s="76">
        <f>IF('Cumulative Budget Request '!L144='Member F'!$L$1,'Cumulative Budget Request '!Q144,0)</f>
        <v>0</v>
      </c>
      <c r="R143" s="227">
        <f>IF('Cumulative Budget Request '!L144='Member F'!$L$1,'Cumulative Budget Request '!R144,0)</f>
        <v>0</v>
      </c>
      <c r="S143" s="76"/>
      <c r="T143" s="74"/>
      <c r="U143" s="369"/>
      <c r="V143" s="369"/>
      <c r="W143" s="369"/>
      <c r="X143" s="369"/>
      <c r="Y143" s="369"/>
      <c r="Z143" s="819"/>
      <c r="AA143" s="820"/>
      <c r="AB143" s="820"/>
      <c r="AC143" s="820"/>
      <c r="AD143" s="820"/>
      <c r="AE143" s="820"/>
      <c r="AF143" s="820"/>
      <c r="AG143" s="802"/>
      <c r="AH143" s="810"/>
      <c r="AI143" s="811"/>
      <c r="AJ143" s="812"/>
      <c r="AK143" s="812"/>
      <c r="AL143" s="812"/>
      <c r="AM143" s="812"/>
      <c r="AN143" s="812"/>
      <c r="AO143" s="812"/>
    </row>
    <row r="144" spans="1:41">
      <c r="A144" s="825"/>
      <c r="B144" s="847">
        <f>IF('Cumulative Budget Request '!L145='Member F'!$L$1,'Cumulative Budget Request '!B145,0)</f>
        <v>0</v>
      </c>
      <c r="C144" s="847">
        <f>IF('Cumulative Budget Request '!L145='Member F'!$L$1,'Cumulative Budget Request '!C145,0)</f>
        <v>0</v>
      </c>
      <c r="D144" s="74" t="s">
        <v>15</v>
      </c>
      <c r="E144" s="57">
        <f>ROUND(N142*E142*O142,0)</f>
        <v>0</v>
      </c>
      <c r="F144" s="57">
        <f>ROUND(N142*F142*O142*O143,0)</f>
        <v>0</v>
      </c>
      <c r="G144" s="57">
        <f>ROUND(N142*G142*O142*O143*O144,0)</f>
        <v>0</v>
      </c>
      <c r="H144" s="57">
        <f>ROUND(N142*H142*O142*O143*O144*O145,0)</f>
        <v>0</v>
      </c>
      <c r="I144" s="57">
        <f>ROUND(N142*I142*O142*O143*O144*O145*O146,0)</f>
        <v>0</v>
      </c>
      <c r="J144" s="172">
        <f>SUM(E144:I144)</f>
        <v>0</v>
      </c>
      <c r="M144" s="231"/>
      <c r="N144" s="63"/>
      <c r="O144" s="227">
        <f>IF('Cumulative Budget Request '!L145='Member F'!$L$1,'Cumulative Budget Request '!O145,0)</f>
        <v>0</v>
      </c>
      <c r="P144" s="228">
        <f>IF('Cumulative Budget Request '!L145='Member F'!$L$1,'Cumulative Budget Request '!P145,0)</f>
        <v>0</v>
      </c>
      <c r="Q144" s="76">
        <f>IF('Cumulative Budget Request '!L145='Member F'!$L$1,'Cumulative Budget Request '!Q145,0)</f>
        <v>0</v>
      </c>
      <c r="R144" s="227">
        <f>IF('Cumulative Budget Request '!L145='Member F'!$L$1,'Cumulative Budget Request '!R145,0)</f>
        <v>0</v>
      </c>
      <c r="S144" s="76"/>
      <c r="T144" s="74"/>
      <c r="U144" s="369"/>
      <c r="V144" s="369"/>
      <c r="W144" s="369"/>
      <c r="X144" s="369"/>
      <c r="Y144" s="369"/>
      <c r="Z144" s="802"/>
      <c r="AA144" s="820"/>
      <c r="AB144" s="820"/>
      <c r="AC144" s="820"/>
      <c r="AD144" s="820"/>
      <c r="AE144" s="820"/>
      <c r="AF144" s="820"/>
      <c r="AG144" s="802"/>
      <c r="AH144" s="810"/>
      <c r="AI144" s="811"/>
      <c r="AJ144" s="812"/>
      <c r="AK144" s="812"/>
      <c r="AL144" s="812"/>
      <c r="AM144" s="812"/>
      <c r="AN144" s="812"/>
      <c r="AO144" s="812"/>
    </row>
    <row r="145" spans="1:41">
      <c r="A145" s="825"/>
      <c r="B145" s="847">
        <f>IF('Cumulative Budget Request '!L146='Member F'!$L$1,'Cumulative Budget Request '!B146,0)</f>
        <v>0</v>
      </c>
      <c r="C145" s="847">
        <f>IF('Cumulative Budget Request '!L146='Member F'!$L$1,'Cumulative Budget Request '!C146,0)</f>
        <v>0</v>
      </c>
      <c r="D145" s="74" t="s">
        <v>30</v>
      </c>
      <c r="E145" s="57">
        <f>ROUND(E144*$S$156,0)</f>
        <v>0</v>
      </c>
      <c r="F145" s="57">
        <f>ROUND(F144*$S$156,0)</f>
        <v>0</v>
      </c>
      <c r="G145" s="57">
        <f>ROUND(G144*$S$156,0)</f>
        <v>0</v>
      </c>
      <c r="H145" s="57">
        <f>ROUND(H144*$S$156,0)</f>
        <v>0</v>
      </c>
      <c r="I145" s="57">
        <f>ROUND(I144*$S$156,0)</f>
        <v>0</v>
      </c>
      <c r="J145" s="172">
        <f>SUM(E145:I145)</f>
        <v>0</v>
      </c>
      <c r="M145" s="231"/>
      <c r="N145" s="63"/>
      <c r="O145" s="227">
        <f>IF('Cumulative Budget Request '!L146='Member F'!$L$1,'Cumulative Budget Request '!O146,0)</f>
        <v>0</v>
      </c>
      <c r="P145" s="228">
        <f>IF('Cumulative Budget Request '!L146='Member F'!$L$1,'Cumulative Budget Request '!P146,0)</f>
        <v>0</v>
      </c>
      <c r="Q145" s="76">
        <f>IF('Cumulative Budget Request '!L146='Member F'!$L$1,'Cumulative Budget Request '!Q146,0)</f>
        <v>0</v>
      </c>
      <c r="R145" s="227">
        <f>IF('Cumulative Budget Request '!L146='Member F'!$L$1,'Cumulative Budget Request '!R146,0)</f>
        <v>0</v>
      </c>
      <c r="S145" s="76"/>
      <c r="T145" s="74"/>
      <c r="U145" s="369"/>
      <c r="V145" s="369"/>
      <c r="W145" s="369"/>
      <c r="X145" s="369"/>
      <c r="Y145" s="369"/>
      <c r="Z145" s="802"/>
      <c r="AA145" s="820"/>
      <c r="AB145" s="820"/>
      <c r="AC145" s="820"/>
      <c r="AD145" s="820"/>
      <c r="AE145" s="820"/>
      <c r="AF145" s="820"/>
      <c r="AG145" s="802"/>
      <c r="AH145" s="810"/>
      <c r="AI145" s="811"/>
      <c r="AJ145" s="812"/>
      <c r="AK145" s="812"/>
      <c r="AL145" s="812"/>
      <c r="AM145" s="812"/>
      <c r="AN145" s="812"/>
      <c r="AO145" s="812"/>
    </row>
    <row r="146" spans="1:41" ht="15">
      <c r="A146" s="825"/>
      <c r="B146" s="847">
        <f>IF('Cumulative Budget Request '!L147='Member F'!$L$1,'Cumulative Budget Request '!B147,0)</f>
        <v>0</v>
      </c>
      <c r="C146" s="847">
        <f>IF('Cumulative Budget Request '!L147='Member F'!$L$1,'Cumulative Budget Request '!C147,0)</f>
        <v>0</v>
      </c>
      <c r="D146" s="74" t="s">
        <v>29</v>
      </c>
      <c r="E146" s="184">
        <f>ROUND($S$157*E142,0)</f>
        <v>0</v>
      </c>
      <c r="F146" s="184">
        <f>ROUND($S$157*F142,0)</f>
        <v>0</v>
      </c>
      <c r="G146" s="184">
        <f>ROUND($S$157*G142,0)</f>
        <v>0</v>
      </c>
      <c r="H146" s="184">
        <f>ROUND($S$157*H142,0)</f>
        <v>0</v>
      </c>
      <c r="I146" s="184">
        <f>ROUND($S$157*I142,0)</f>
        <v>0</v>
      </c>
      <c r="J146" s="181">
        <f>SUM(E146:I146)</f>
        <v>0</v>
      </c>
      <c r="M146" s="231"/>
      <c r="N146" s="63"/>
      <c r="O146" s="227">
        <f>IF('Cumulative Budget Request '!L147='Member F'!$L$1,'Cumulative Budget Request '!O147,0)</f>
        <v>0</v>
      </c>
      <c r="P146" s="228">
        <f>IF('Cumulative Budget Request '!L147='Member F'!$L$1,'Cumulative Budget Request '!P147,0)</f>
        <v>0</v>
      </c>
      <c r="Q146" s="76">
        <f>IF('Cumulative Budget Request '!L147='Member F'!$L$1,'Cumulative Budget Request '!Q147,0)</f>
        <v>0</v>
      </c>
      <c r="R146" s="227">
        <f>IF('Cumulative Budget Request '!L147='Member F'!$L$1,'Cumulative Budget Request '!R147,0)</f>
        <v>0</v>
      </c>
      <c r="S146" s="76"/>
      <c r="T146" s="74"/>
      <c r="U146" s="369"/>
      <c r="V146" s="369"/>
      <c r="W146" s="369"/>
      <c r="X146" s="369"/>
      <c r="Y146" s="369"/>
      <c r="Z146" s="802"/>
      <c r="AA146" s="820"/>
      <c r="AB146" s="820"/>
      <c r="AC146" s="820"/>
      <c r="AD146" s="820"/>
      <c r="AE146" s="820"/>
      <c r="AF146" s="820"/>
      <c r="AG146" s="802"/>
      <c r="AH146" s="810"/>
      <c r="AI146" s="811"/>
      <c r="AJ146" s="812"/>
      <c r="AK146" s="812"/>
      <c r="AL146" s="812"/>
      <c r="AM146" s="812"/>
      <c r="AN146" s="812"/>
      <c r="AO146" s="812"/>
    </row>
    <row r="147" spans="1:41" ht="13.5" customHeight="1">
      <c r="A147" s="825"/>
      <c r="B147" s="847">
        <f>IF('Cumulative Budget Request '!L148='Member F'!$L$1,'Cumulative Budget Request '!B148,0)</f>
        <v>0</v>
      </c>
      <c r="C147" s="847">
        <f>IF('Cumulative Budget Request '!L148='Member F'!$L$1,'Cumulative Budget Request '!C148,0)</f>
        <v>0</v>
      </c>
      <c r="D147" s="77" t="s">
        <v>171</v>
      </c>
      <c r="E147" s="185">
        <f>SUM(E145:E146)</f>
        <v>0</v>
      </c>
      <c r="F147" s="185">
        <f t="shared" ref="F147:I147" si="55">SUM(F145:F146)</f>
        <v>0</v>
      </c>
      <c r="G147" s="185">
        <f t="shared" si="55"/>
        <v>0</v>
      </c>
      <c r="H147" s="185">
        <f t="shared" si="55"/>
        <v>0</v>
      </c>
      <c r="I147" s="185">
        <f t="shared" si="55"/>
        <v>0</v>
      </c>
      <c r="J147" s="186">
        <f>SUM(J145:J146)</f>
        <v>0</v>
      </c>
      <c r="M147" s="231"/>
      <c r="N147" s="63"/>
      <c r="O147" s="74"/>
      <c r="P147" s="232"/>
      <c r="Q147" s="76"/>
      <c r="R147" s="74"/>
      <c r="S147" s="76"/>
      <c r="T147" s="74"/>
      <c r="U147" s="371"/>
      <c r="V147" s="372"/>
      <c r="W147" s="370"/>
      <c r="X147" s="370"/>
      <c r="Y147" s="370"/>
      <c r="Z147" s="802"/>
      <c r="AA147" s="820"/>
      <c r="AB147" s="820"/>
      <c r="AC147" s="820"/>
      <c r="AD147" s="820"/>
      <c r="AE147" s="820"/>
      <c r="AF147" s="820"/>
      <c r="AG147" s="802"/>
      <c r="AH147" s="810"/>
      <c r="AI147" s="811"/>
      <c r="AJ147" s="812"/>
      <c r="AK147" s="812"/>
      <c r="AL147" s="812"/>
      <c r="AM147" s="812"/>
      <c r="AN147" s="812"/>
      <c r="AO147" s="812"/>
    </row>
    <row r="148" spans="1:41">
      <c r="A148" s="825"/>
      <c r="B148" s="93"/>
      <c r="C148" s="100"/>
      <c r="D148" s="74"/>
      <c r="E148" s="17"/>
      <c r="F148" s="17"/>
      <c r="G148" s="17"/>
      <c r="H148" s="17"/>
      <c r="I148" s="17"/>
      <c r="J148" s="26"/>
      <c r="M148" s="231"/>
      <c r="N148" s="63"/>
      <c r="O148" s="34"/>
      <c r="P148" s="63"/>
      <c r="Q148" s="34"/>
      <c r="R148" s="229"/>
      <c r="S148" s="34"/>
      <c r="T148" s="229"/>
      <c r="U148" s="373"/>
      <c r="V148" s="373"/>
      <c r="W148" s="373"/>
      <c r="X148" s="373"/>
      <c r="Y148" s="373"/>
      <c r="Z148" s="802"/>
      <c r="AA148" s="820"/>
      <c r="AB148" s="820"/>
      <c r="AC148" s="820"/>
      <c r="AD148" s="820"/>
      <c r="AE148" s="820"/>
      <c r="AF148" s="820"/>
      <c r="AG148" s="802"/>
      <c r="AH148" s="810"/>
      <c r="AI148" s="811"/>
      <c r="AJ148" s="812"/>
      <c r="AK148" s="812"/>
      <c r="AL148" s="812"/>
      <c r="AM148" s="812"/>
      <c r="AN148" s="812"/>
      <c r="AO148" s="812"/>
    </row>
    <row r="149" spans="1:41">
      <c r="A149" s="841">
        <f>IF('Cumulative Budget Request '!L151='Member F'!$L$1,'Cumulative Budget Request '!A151,0)</f>
        <v>0</v>
      </c>
      <c r="B149" s="816" t="s">
        <v>395</v>
      </c>
      <c r="C149" s="846" t="s">
        <v>396</v>
      </c>
      <c r="D149" s="34" t="s">
        <v>121</v>
      </c>
      <c r="E149" s="100">
        <f>ROUND($P149*$Q149*R149,6)</f>
        <v>0</v>
      </c>
      <c r="F149" s="100">
        <f>ROUND($P150*$Q150*R150,6)</f>
        <v>0</v>
      </c>
      <c r="G149" s="100">
        <f>ROUND($P151*$Q151*R151,6)</f>
        <v>0</v>
      </c>
      <c r="H149" s="100">
        <f>ROUND($P152*$Q152*R152,6)</f>
        <v>0</v>
      </c>
      <c r="I149" s="100">
        <f>ROUND($P153*$Q153*R153,6)</f>
        <v>0</v>
      </c>
      <c r="J149" s="26"/>
      <c r="M149" s="150">
        <f>IF('Cumulative Budget Request '!L151='Member F'!$L$1,'Cumulative Budget Request '!M151,0)</f>
        <v>0</v>
      </c>
      <c r="N149" s="230">
        <f>ROUND(M149/12,2)</f>
        <v>0</v>
      </c>
      <c r="O149" s="227">
        <f>IF('Cumulative Budget Request '!L151='Member F'!$L$1,'Cumulative Budget Request '!O151,0)</f>
        <v>0</v>
      </c>
      <c r="P149" s="228">
        <f>IF('Cumulative Budget Request '!L151='Member F'!$L$1,'Cumulative Budget Request '!P151,0)</f>
        <v>0</v>
      </c>
      <c r="Q149" s="76">
        <f>IF('Cumulative Budget Request '!L151='Member F'!$L$1,'Cumulative Budget Request '!Q151,0)</f>
        <v>0</v>
      </c>
      <c r="R149" s="227">
        <f>IF('Cumulative Budget Request '!L151='Member F'!$L$1,'Cumulative Budget Request '!R151,0)</f>
        <v>0</v>
      </c>
      <c r="S149" s="76"/>
      <c r="T149" s="74"/>
      <c r="U149" s="369">
        <f>IFERROR((E152+E153)/E151,0)</f>
        <v>0</v>
      </c>
      <c r="V149" s="369">
        <f t="shared" ref="V149:Y149" si="56">IFERROR((F152+F153)/F151,0)</f>
        <v>0</v>
      </c>
      <c r="W149" s="369">
        <f t="shared" si="56"/>
        <v>0</v>
      </c>
      <c r="X149" s="369">
        <f t="shared" si="56"/>
        <v>0</v>
      </c>
      <c r="Y149" s="369">
        <f t="shared" si="56"/>
        <v>0</v>
      </c>
      <c r="Z149" s="819"/>
      <c r="AA149" s="820"/>
      <c r="AB149" s="820"/>
      <c r="AC149" s="820"/>
      <c r="AD149" s="820"/>
      <c r="AE149" s="820"/>
      <c r="AF149" s="820"/>
      <c r="AG149" s="802"/>
      <c r="AH149" s="810"/>
      <c r="AI149" s="811"/>
      <c r="AJ149" s="812"/>
      <c r="AK149" s="812"/>
      <c r="AL149" s="812"/>
      <c r="AM149" s="812"/>
      <c r="AN149" s="812"/>
      <c r="AO149" s="812"/>
    </row>
    <row r="150" spans="1:41">
      <c r="A150" s="842"/>
      <c r="B150" s="847">
        <f>IF('Cumulative Budget Request '!L152='Member F'!$L$1,'Cumulative Budget Request '!B152,0)</f>
        <v>0</v>
      </c>
      <c r="C150" s="847">
        <f>IF('Cumulative Budget Request '!L152='Member F'!$L$1,'Cumulative Budget Request '!C152,0)</f>
        <v>0</v>
      </c>
      <c r="D150" s="34" t="s">
        <v>172</v>
      </c>
      <c r="E150" s="22">
        <f>R149</f>
        <v>0</v>
      </c>
      <c r="F150" s="22">
        <f>R150</f>
        <v>0</v>
      </c>
      <c r="G150" s="22">
        <f>R151</f>
        <v>0</v>
      </c>
      <c r="H150" s="22">
        <f>T152</f>
        <v>0</v>
      </c>
      <c r="I150" s="22">
        <f>T153</f>
        <v>0</v>
      </c>
      <c r="J150" s="26"/>
      <c r="M150" s="231"/>
      <c r="N150" s="230"/>
      <c r="O150" s="227">
        <f>IF('Cumulative Budget Request '!L152='Member F'!$L$1,'Cumulative Budget Request '!O152,0)</f>
        <v>0</v>
      </c>
      <c r="P150" s="228">
        <f>IF('Cumulative Budget Request '!L152='Member F'!$L$1,'Cumulative Budget Request '!P152,0)</f>
        <v>0</v>
      </c>
      <c r="Q150" s="76">
        <f>IF('Cumulative Budget Request '!L152='Member F'!$L$1,'Cumulative Budget Request '!Q152,0)</f>
        <v>0</v>
      </c>
      <c r="R150" s="227">
        <f>IF('Cumulative Budget Request '!L152='Member F'!$L$1,'Cumulative Budget Request '!R152,0)</f>
        <v>0</v>
      </c>
      <c r="S150" s="76"/>
      <c r="T150" s="74"/>
      <c r="U150" s="369"/>
      <c r="V150" s="369"/>
      <c r="W150" s="369"/>
      <c r="X150" s="369"/>
      <c r="Y150" s="369"/>
      <c r="Z150" s="819"/>
      <c r="AA150" s="820"/>
      <c r="AB150" s="820"/>
      <c r="AC150" s="820"/>
      <c r="AD150" s="820"/>
      <c r="AE150" s="820"/>
      <c r="AF150" s="820"/>
      <c r="AG150" s="802"/>
      <c r="AH150" s="810"/>
      <c r="AI150" s="811"/>
      <c r="AJ150" s="812"/>
      <c r="AK150" s="812"/>
      <c r="AL150" s="812"/>
      <c r="AM150" s="812"/>
      <c r="AN150" s="812"/>
      <c r="AO150" s="812"/>
    </row>
    <row r="151" spans="1:41">
      <c r="A151" s="10"/>
      <c r="B151" s="847">
        <f>IF('Cumulative Budget Request '!L153='Member F'!$L$1,'Cumulative Budget Request '!B153,0)</f>
        <v>0</v>
      </c>
      <c r="C151" s="847">
        <f>IF('Cumulative Budget Request '!L153='Member F'!$L$1,'Cumulative Budget Request '!C153,0)</f>
        <v>0</v>
      </c>
      <c r="D151" s="74" t="s">
        <v>15</v>
      </c>
      <c r="E151" s="57">
        <f>ROUND(N149*E149*O149,0)</f>
        <v>0</v>
      </c>
      <c r="F151" s="57">
        <f>ROUND(N149*F149*O149*O150,0)</f>
        <v>0</v>
      </c>
      <c r="G151" s="57">
        <f>ROUND(N149*G149*O149*O150*O151,0)</f>
        <v>0</v>
      </c>
      <c r="H151" s="57">
        <f>ROUND(N149*H149*O149*O150*O151*O152,0)</f>
        <v>0</v>
      </c>
      <c r="I151" s="57">
        <f>ROUND(N149*I149*O149*O150*O151*O152*O153,0)</f>
        <v>0</v>
      </c>
      <c r="J151" s="172">
        <f>SUM(E151:I151)</f>
        <v>0</v>
      </c>
      <c r="M151" s="231"/>
      <c r="N151" s="63"/>
      <c r="O151" s="227">
        <f>IF('Cumulative Budget Request '!L153='Member F'!$L$1,'Cumulative Budget Request '!O153,0)</f>
        <v>0</v>
      </c>
      <c r="P151" s="228">
        <f>IF('Cumulative Budget Request '!L153='Member F'!$L$1,'Cumulative Budget Request '!P153,0)</f>
        <v>0</v>
      </c>
      <c r="Q151" s="76">
        <f>IF('Cumulative Budget Request '!L153='Member F'!$L$1,'Cumulative Budget Request '!Q153,0)</f>
        <v>0</v>
      </c>
      <c r="R151" s="227">
        <f>IF('Cumulative Budget Request '!L153='Member F'!$L$1,'Cumulative Budget Request '!R153,0)</f>
        <v>0</v>
      </c>
      <c r="S151" s="76"/>
      <c r="T151" s="74"/>
      <c r="U151" s="370"/>
      <c r="V151" s="370"/>
      <c r="W151" s="370"/>
      <c r="X151" s="370"/>
      <c r="Y151" s="370"/>
      <c r="Z151" s="802"/>
      <c r="AA151" s="820"/>
      <c r="AB151" s="820"/>
      <c r="AC151" s="820"/>
      <c r="AD151" s="820"/>
      <c r="AE151" s="820"/>
      <c r="AF151" s="820"/>
      <c r="AG151" s="802"/>
      <c r="AH151" s="810"/>
      <c r="AI151" s="811"/>
      <c r="AJ151" s="812"/>
      <c r="AK151" s="812"/>
      <c r="AL151" s="812"/>
      <c r="AM151" s="812"/>
      <c r="AN151" s="812"/>
      <c r="AO151" s="812"/>
    </row>
    <row r="152" spans="1:41">
      <c r="A152" s="10"/>
      <c r="B152" s="847">
        <f>IF('Cumulative Budget Request '!L154='Member F'!$L$1,'Cumulative Budget Request '!B154,0)</f>
        <v>0</v>
      </c>
      <c r="C152" s="847">
        <f>IF('Cumulative Budget Request '!L154='Member F'!$L$1,'Cumulative Budget Request '!C154,0)</f>
        <v>0</v>
      </c>
      <c r="D152" s="74" t="s">
        <v>30</v>
      </c>
      <c r="E152" s="57">
        <f>ROUND(E151*$S$156,0)</f>
        <v>0</v>
      </c>
      <c r="F152" s="57">
        <f>ROUND(F151*$S$156,0)</f>
        <v>0</v>
      </c>
      <c r="G152" s="57">
        <f>ROUND(G151*$S$156,0)</f>
        <v>0</v>
      </c>
      <c r="H152" s="57">
        <f>ROUND(H151*$S$156,0)</f>
        <v>0</v>
      </c>
      <c r="I152" s="57">
        <f>ROUND(I151*$S$156,0)</f>
        <v>0</v>
      </c>
      <c r="J152" s="172">
        <f>SUM(E152:I152)</f>
        <v>0</v>
      </c>
      <c r="M152" s="231"/>
      <c r="N152" s="63"/>
      <c r="O152" s="227">
        <f>IF('Cumulative Budget Request '!L154='Member F'!$L$1,'Cumulative Budget Request '!O154,0)</f>
        <v>0</v>
      </c>
      <c r="P152" s="228">
        <f>IF('Cumulative Budget Request '!L154='Member F'!$L$1,'Cumulative Budget Request '!P154,0)</f>
        <v>0</v>
      </c>
      <c r="Q152" s="76">
        <f>IF('Cumulative Budget Request '!L154='Member F'!$L$1,'Cumulative Budget Request '!Q154,0)</f>
        <v>0</v>
      </c>
      <c r="R152" s="227">
        <f>IF('Cumulative Budget Request '!L154='Member F'!$L$1,'Cumulative Budget Request '!R154,0)</f>
        <v>0</v>
      </c>
      <c r="S152" s="76"/>
      <c r="T152" s="74"/>
      <c r="U152" s="370"/>
      <c r="V152" s="370"/>
      <c r="W152" s="370"/>
      <c r="X152" s="370"/>
      <c r="Y152" s="370"/>
      <c r="Z152" s="802"/>
      <c r="AA152" s="820"/>
      <c r="AB152" s="820"/>
      <c r="AC152" s="820"/>
      <c r="AD152" s="820"/>
      <c r="AE152" s="820"/>
      <c r="AF152" s="820"/>
      <c r="AG152" s="802"/>
      <c r="AH152" s="810"/>
      <c r="AI152" s="811"/>
      <c r="AJ152" s="812"/>
      <c r="AK152" s="812"/>
      <c r="AL152" s="812"/>
      <c r="AM152" s="812"/>
      <c r="AN152" s="812"/>
      <c r="AO152" s="812"/>
    </row>
    <row r="153" spans="1:41" ht="15">
      <c r="A153" s="10"/>
      <c r="B153" s="847">
        <f>IF('Cumulative Budget Request '!L155='Member F'!$L$1,'Cumulative Budget Request '!B155,0)</f>
        <v>0</v>
      </c>
      <c r="C153" s="847">
        <f>IF('Cumulative Budget Request '!L155='Member F'!$L$1,'Cumulative Budget Request '!C155,0)</f>
        <v>0</v>
      </c>
      <c r="D153" s="74" t="s">
        <v>29</v>
      </c>
      <c r="E153" s="184">
        <f>ROUND($S$157*E149,0)</f>
        <v>0</v>
      </c>
      <c r="F153" s="184">
        <f>ROUND($S$157*F149,0)</f>
        <v>0</v>
      </c>
      <c r="G153" s="184">
        <f>ROUND($S$157*G149,0)</f>
        <v>0</v>
      </c>
      <c r="H153" s="184">
        <f>ROUND($S$157*H149,0)</f>
        <v>0</v>
      </c>
      <c r="I153" s="184">
        <f>ROUND($S$157*I149,0)</f>
        <v>0</v>
      </c>
      <c r="J153" s="181">
        <f>SUM(E153:I153)</f>
        <v>0</v>
      </c>
      <c r="M153" s="231"/>
      <c r="N153" s="63"/>
      <c r="O153" s="227">
        <f>IF('Cumulative Budget Request '!L155='Member F'!$L$1,'Cumulative Budget Request '!O155,0)</f>
        <v>0</v>
      </c>
      <c r="P153" s="228">
        <f>IF('Cumulative Budget Request '!L155='Member F'!$L$1,'Cumulative Budget Request '!P155,0)</f>
        <v>0</v>
      </c>
      <c r="Q153" s="76">
        <f>IF('Cumulative Budget Request '!L155='Member F'!$L$1,'Cumulative Budget Request '!Q155,0)</f>
        <v>0</v>
      </c>
      <c r="R153" s="227">
        <f>IF('Cumulative Budget Request '!L155='Member F'!$L$1,'Cumulative Budget Request '!R155,0)</f>
        <v>0</v>
      </c>
      <c r="S153" s="76"/>
      <c r="T153" s="74"/>
      <c r="U153" s="369"/>
      <c r="V153" s="369"/>
      <c r="W153" s="369"/>
      <c r="X153" s="369"/>
      <c r="Y153" s="369"/>
      <c r="Z153" s="802"/>
      <c r="AA153" s="820"/>
      <c r="AB153" s="820"/>
      <c r="AC153" s="820"/>
      <c r="AD153" s="820"/>
      <c r="AE153" s="820"/>
      <c r="AF153" s="820"/>
      <c r="AG153" s="802"/>
      <c r="AH153" s="810"/>
      <c r="AI153" s="811"/>
      <c r="AJ153" s="812"/>
      <c r="AK153" s="812"/>
      <c r="AL153" s="812"/>
      <c r="AM153" s="812"/>
      <c r="AN153" s="812"/>
      <c r="AO153" s="812"/>
    </row>
    <row r="154" spans="1:41">
      <c r="A154" s="10"/>
      <c r="B154" s="847">
        <f>IF('Cumulative Budget Request '!L156='Member F'!$L$1,'Cumulative Budget Request '!B156,0)</f>
        <v>0</v>
      </c>
      <c r="C154" s="847">
        <f>IF('Cumulative Budget Request '!L156='Member F'!$L$1,'Cumulative Budget Request '!C156,0)</f>
        <v>0</v>
      </c>
      <c r="D154" s="77" t="s">
        <v>171</v>
      </c>
      <c r="E154" s="185">
        <f>SUM(E152:E153)</f>
        <v>0</v>
      </c>
      <c r="F154" s="185">
        <f t="shared" ref="F154:I154" si="57">SUM(F152:F153)</f>
        <v>0</v>
      </c>
      <c r="G154" s="185">
        <f t="shared" si="57"/>
        <v>0</v>
      </c>
      <c r="H154" s="185">
        <f t="shared" si="57"/>
        <v>0</v>
      </c>
      <c r="I154" s="185">
        <f t="shared" si="57"/>
        <v>0</v>
      </c>
      <c r="J154" s="186">
        <f>SUM(J152:J153)</f>
        <v>0</v>
      </c>
      <c r="M154" s="19"/>
      <c r="N154" s="33"/>
      <c r="O154" s="33"/>
      <c r="P154" s="33"/>
      <c r="Q154" s="114"/>
      <c r="R154" s="115"/>
      <c r="S154" s="76"/>
      <c r="T154" s="114"/>
      <c r="U154" s="369"/>
      <c r="V154" s="369"/>
      <c r="W154" s="369"/>
      <c r="X154" s="369"/>
      <c r="Y154" s="369"/>
      <c r="Z154" s="802"/>
      <c r="AA154" s="820"/>
      <c r="AB154" s="820"/>
      <c r="AC154" s="820"/>
      <c r="AD154" s="820"/>
      <c r="AE154" s="820"/>
      <c r="AF154" s="820"/>
      <c r="AG154" s="802"/>
      <c r="AH154" s="802"/>
      <c r="AI154" s="802"/>
      <c r="AJ154" s="802"/>
      <c r="AK154" s="802"/>
      <c r="AL154" s="802"/>
      <c r="AM154" s="802"/>
      <c r="AN154" s="802"/>
      <c r="AO154" s="802"/>
    </row>
    <row r="155" spans="1:41">
      <c r="A155" s="10"/>
      <c r="B155" s="93"/>
      <c r="C155" s="100"/>
      <c r="D155" s="74"/>
      <c r="E155" s="22"/>
      <c r="F155" s="22"/>
      <c r="G155" s="22"/>
      <c r="H155" s="22"/>
      <c r="I155" s="22"/>
      <c r="J155" s="76"/>
      <c r="M155" s="19"/>
      <c r="T155" s="17"/>
      <c r="U155" s="25"/>
      <c r="V155" s="25"/>
      <c r="W155" s="25"/>
      <c r="X155" s="25"/>
      <c r="Y155" s="25"/>
      <c r="Z155" s="804"/>
      <c r="AA155" s="821"/>
      <c r="AB155" s="821"/>
      <c r="AC155" s="821"/>
      <c r="AD155" s="821"/>
      <c r="AE155" s="821"/>
      <c r="AF155" s="820"/>
      <c r="AG155" s="802"/>
      <c r="AH155" s="802"/>
      <c r="AI155" s="802"/>
      <c r="AJ155" s="802"/>
      <c r="AK155" s="802"/>
      <c r="AL155" s="802"/>
      <c r="AM155" s="802"/>
      <c r="AN155" s="802"/>
      <c r="AO155" s="802"/>
    </row>
    <row r="156" spans="1:41" ht="13.5" customHeight="1">
      <c r="A156" s="10"/>
      <c r="C156" s="75"/>
      <c r="D156" s="75" t="s">
        <v>102</v>
      </c>
      <c r="E156" s="187">
        <f>SUMIF($D$121:$D$155,"*Salary",E121:E155)</f>
        <v>0</v>
      </c>
      <c r="F156" s="187">
        <f>SUMIF($D$121:$D$155,"*Salary",F121:F155)</f>
        <v>0</v>
      </c>
      <c r="G156" s="187">
        <f>SUMIF($D$121:$D$155,"*Salary",G121:G155)</f>
        <v>0</v>
      </c>
      <c r="H156" s="187">
        <f>SUMIF($D$121:$D$155,"*Salary",H121:H155)</f>
        <v>0</v>
      </c>
      <c r="I156" s="187">
        <f>SUMIF($D$121:$D$155,"*Salary",I121:I155)</f>
        <v>0</v>
      </c>
      <c r="J156" s="188">
        <f>SUM(E156:I156)</f>
        <v>0</v>
      </c>
      <c r="M156" s="19"/>
      <c r="N156" s="794"/>
      <c r="O156" s="794"/>
      <c r="P156" s="794"/>
      <c r="Q156" s="795"/>
      <c r="R156" s="796"/>
      <c r="S156" s="797"/>
      <c r="T156" s="834"/>
      <c r="U156" s="834"/>
      <c r="V156" s="834"/>
      <c r="Z156" s="802"/>
      <c r="AA156" s="802"/>
      <c r="AB156" s="802"/>
      <c r="AC156" s="802"/>
      <c r="AD156" s="802"/>
      <c r="AE156" s="802"/>
      <c r="AF156" s="802"/>
      <c r="AG156" s="802"/>
      <c r="AH156" s="802"/>
      <c r="AI156" s="802"/>
      <c r="AJ156" s="802"/>
      <c r="AK156" s="802"/>
      <c r="AL156" s="802"/>
      <c r="AM156" s="802"/>
      <c r="AN156" s="802"/>
      <c r="AO156" s="802"/>
    </row>
    <row r="157" spans="1:41">
      <c r="A157" s="10"/>
      <c r="C157" s="75"/>
      <c r="D157" s="75" t="s">
        <v>103</v>
      </c>
      <c r="E157" s="189">
        <f>SUMIF($D$121:$D$155,"*Total Fringe",E121:E155)</f>
        <v>0</v>
      </c>
      <c r="F157" s="189">
        <f>SUMIF($D$121:$D$155,"*Total Fringe",F121:F155)</f>
        <v>0</v>
      </c>
      <c r="G157" s="189">
        <f>SUMIF($D$121:$D$155,"*Total Fringe",G121:G155)</f>
        <v>0</v>
      </c>
      <c r="H157" s="189">
        <f>SUMIF($D$121:$D$155,"*Total Fringe",H121:H155)</f>
        <v>0</v>
      </c>
      <c r="I157" s="189">
        <f>SUMIF($D$121:$D$155,"*Total Fringe",I121:I155)</f>
        <v>0</v>
      </c>
      <c r="J157" s="190">
        <f>SUM(E157:I157)</f>
        <v>0</v>
      </c>
      <c r="M157" s="16"/>
      <c r="N157" s="794"/>
      <c r="O157" s="794"/>
      <c r="P157" s="794"/>
      <c r="Q157" s="795"/>
      <c r="R157" s="795"/>
      <c r="S157" s="833"/>
      <c r="T157" s="834"/>
      <c r="U157" s="834"/>
      <c r="V157" s="834"/>
      <c r="Z157" s="802"/>
      <c r="AA157" s="802"/>
      <c r="AB157" s="802"/>
      <c r="AC157" s="802"/>
      <c r="AD157" s="802"/>
      <c r="AE157" s="802"/>
      <c r="AF157" s="802"/>
      <c r="AG157" s="802"/>
      <c r="AH157" s="802"/>
      <c r="AI157" s="802"/>
      <c r="AJ157" s="802"/>
      <c r="AK157" s="802"/>
      <c r="AL157" s="802"/>
      <c r="AM157" s="802"/>
      <c r="AN157" s="802"/>
      <c r="AO157" s="802"/>
    </row>
    <row r="158" spans="1:41">
      <c r="A158" s="10"/>
      <c r="C158" s="75"/>
      <c r="D158" s="75" t="s">
        <v>350</v>
      </c>
      <c r="E158" s="529">
        <f>SUMIF($D$121:$D$154,"*Person Months",E121:E154)</f>
        <v>0</v>
      </c>
      <c r="F158" s="529">
        <f>SUMIF($D$121:$D$154,"*Person Months",F121:F154)</f>
        <v>0</v>
      </c>
      <c r="G158" s="529">
        <f>SUMIF($D$121:$D$154,"*Person Months",G121:G154)</f>
        <v>0</v>
      </c>
      <c r="H158" s="529">
        <f>SUMIF($D$121:$D$154,"*Person Months",H121:H154)</f>
        <v>0</v>
      </c>
      <c r="I158" s="529">
        <f>SUMIF($D$121:$D$154,"*Person Months",I121:I154)</f>
        <v>0</v>
      </c>
      <c r="J158" s="190"/>
      <c r="M158" s="16"/>
      <c r="N158" s="294"/>
      <c r="O158" s="294"/>
      <c r="P158" s="294"/>
      <c r="Q158" s="3"/>
      <c r="R158" s="3"/>
      <c r="S158" s="231"/>
      <c r="T158" s="559"/>
      <c r="U158" s="559"/>
      <c r="V158" s="530"/>
      <c r="Z158" s="802"/>
      <c r="AA158" s="802"/>
      <c r="AB158" s="802"/>
      <c r="AC158" s="802"/>
      <c r="AD158" s="802"/>
      <c r="AE158" s="802"/>
      <c r="AF158" s="802"/>
      <c r="AG158" s="802"/>
      <c r="AH158" s="802"/>
      <c r="AI158" s="812"/>
      <c r="AJ158" s="809"/>
      <c r="AK158" s="802"/>
      <c r="AL158" s="802"/>
      <c r="AM158" s="802"/>
      <c r="AN158" s="802"/>
      <c r="AO158" s="802"/>
    </row>
    <row r="159" spans="1:41">
      <c r="A159" s="10"/>
      <c r="C159" s="75"/>
      <c r="D159" s="75" t="s">
        <v>351</v>
      </c>
      <c r="E159" s="72">
        <f>SUMIF($D$121:$D$154,"*# of Persons",E121:E154)</f>
        <v>0</v>
      </c>
      <c r="F159" s="72">
        <f>SUMIF($D$121:$D$154,"*# of Persons",F121:F154)</f>
        <v>0</v>
      </c>
      <c r="G159" s="72">
        <f>SUMIF($D$121:$D$154,"*# of Persons",G121:G154)</f>
        <v>0</v>
      </c>
      <c r="H159" s="72">
        <f>SUMIF($D$121:$D$154,"*# of Persons",H121:H154)</f>
        <v>0</v>
      </c>
      <c r="I159" s="72">
        <f>SUMIF($D$121:$D$154,"*# of Persons",I121:I154)</f>
        <v>0</v>
      </c>
      <c r="J159" s="190"/>
      <c r="M159" s="16"/>
      <c r="N159" s="294"/>
      <c r="O159" s="294"/>
      <c r="P159" s="294"/>
      <c r="Q159" s="3"/>
      <c r="R159" s="3"/>
      <c r="S159" s="231"/>
      <c r="T159" s="530"/>
      <c r="U159" s="530"/>
      <c r="V159" s="530"/>
      <c r="AJ159" s="10"/>
    </row>
    <row r="160" spans="1:41" ht="13.8" thickBot="1">
      <c r="A160" s="717" t="s">
        <v>492</v>
      </c>
      <c r="B160" s="717"/>
      <c r="C160" s="717"/>
      <c r="D160" s="717"/>
      <c r="E160" s="717"/>
      <c r="F160" s="717"/>
      <c r="G160" s="717"/>
      <c r="H160" s="717"/>
      <c r="I160" s="717"/>
      <c r="J160" s="717"/>
      <c r="M160" s="16"/>
      <c r="N160" s="294"/>
      <c r="O160" s="294"/>
      <c r="P160" s="294"/>
      <c r="Q160" s="3"/>
      <c r="R160" s="3"/>
      <c r="S160" s="303"/>
      <c r="T160" s="25"/>
      <c r="U160" s="25"/>
      <c r="V160" s="25"/>
    </row>
    <row r="161" spans="1:34" ht="13.8" thickBot="1">
      <c r="C161" s="92"/>
      <c r="D161" s="46"/>
      <c r="E161" s="18" t="str">
        <f>E11</f>
        <v>Year 1</v>
      </c>
      <c r="F161" s="18" t="str">
        <f>F11</f>
        <v>Year 2</v>
      </c>
      <c r="G161" s="18" t="str">
        <f>G11</f>
        <v>Year 3</v>
      </c>
      <c r="H161" s="18" t="str">
        <f>H11</f>
        <v>Year 4</v>
      </c>
      <c r="I161" s="18" t="str">
        <f>I11</f>
        <v>Year 5</v>
      </c>
      <c r="J161" s="46" t="s">
        <v>1</v>
      </c>
      <c r="N161" s="626" t="s">
        <v>174</v>
      </c>
      <c r="O161" s="627"/>
      <c r="P161" s="627"/>
      <c r="Q161" s="627"/>
      <c r="R161" s="627"/>
      <c r="S161" s="627"/>
      <c r="T161" s="627"/>
      <c r="U161" s="628"/>
      <c r="V161" s="642" t="s">
        <v>116</v>
      </c>
      <c r="W161" s="625"/>
      <c r="X161" s="625"/>
      <c r="Y161" s="625"/>
      <c r="Z161" s="625"/>
    </row>
    <row r="162" spans="1:34" ht="13.8" thickBot="1">
      <c r="A162" s="851">
        <f>IF('Cumulative Budget Request '!L166='Member F'!$L$1,'Cumulative Budget Request '!A164,0)</f>
        <v>0</v>
      </c>
      <c r="C162" s="92"/>
      <c r="D162" s="34" t="s">
        <v>121</v>
      </c>
      <c r="E162" s="100">
        <f>IF('Cumulative Budget Request '!$L164='Member F'!$L$1,'Cumulative Budget Request '!E164,0)</f>
        <v>0</v>
      </c>
      <c r="F162" s="100">
        <f>IF('Cumulative Budget Request '!$L164='Member F'!$L$1,'Cumulative Budget Request '!F164,0)</f>
        <v>0</v>
      </c>
      <c r="G162" s="100">
        <f>IF('Cumulative Budget Request '!$L164='Member F'!$L$1,'Cumulative Budget Request '!G164,0)</f>
        <v>0</v>
      </c>
      <c r="H162" s="100">
        <f>IF('Cumulative Budget Request '!$L164='Member F'!$L$1,'Cumulative Budget Request '!H164,0)</f>
        <v>0</v>
      </c>
      <c r="I162" s="100">
        <f>IF('Cumulative Budget Request '!$L164='Member F'!$L$1,'Cumulative Budget Request '!I164,0)</f>
        <v>0</v>
      </c>
      <c r="J162" s="46"/>
      <c r="N162" s="592"/>
      <c r="O162" s="629"/>
      <c r="P162" s="629"/>
      <c r="Q162" s="192" t="s">
        <v>31</v>
      </c>
      <c r="R162" s="193" t="s">
        <v>32</v>
      </c>
      <c r="S162" s="193" t="s">
        <v>33</v>
      </c>
      <c r="T162" s="192" t="s">
        <v>34</v>
      </c>
      <c r="U162" s="194" t="s">
        <v>35</v>
      </c>
      <c r="V162" s="367" t="s">
        <v>31</v>
      </c>
      <c r="W162" s="368" t="s">
        <v>32</v>
      </c>
      <c r="X162" s="368" t="s">
        <v>33</v>
      </c>
      <c r="Y162" s="368" t="s">
        <v>34</v>
      </c>
      <c r="Z162" s="368" t="s">
        <v>35</v>
      </c>
    </row>
    <row r="163" spans="1:34" ht="13.8" thickBot="1">
      <c r="A163" s="842"/>
      <c r="B163" s="15" t="str">
        <f>'Cumulative Budget Request '!B165</f>
        <v xml:space="preserve"> </v>
      </c>
      <c r="C163" s="92"/>
      <c r="D163" s="34" t="s">
        <v>172</v>
      </c>
      <c r="E163" s="22">
        <f>IF('Cumulative Budget Request '!$L165='Member F'!$L$1,'Cumulative Budget Request '!E165,0)</f>
        <v>0</v>
      </c>
      <c r="F163" s="22">
        <f>IF('Cumulative Budget Request '!$L165='Member F'!$L$1,'Cumulative Budget Request '!F165,0)</f>
        <v>0</v>
      </c>
      <c r="G163" s="22">
        <f>IF('Cumulative Budget Request '!$L165='Member F'!$L$1,'Cumulative Budget Request '!G165,0)</f>
        <v>0</v>
      </c>
      <c r="H163" s="22">
        <f>IF('Cumulative Budget Request '!$L165='Member F'!$L$1,'Cumulative Budget Request '!H165,0)</f>
        <v>0</v>
      </c>
      <c r="I163" s="22">
        <f>IF('Cumulative Budget Request '!$L165='Member F'!$L$1,'Cumulative Budget Request '!I165,0)</f>
        <v>0</v>
      </c>
      <c r="J163" s="46"/>
      <c r="N163" s="592" t="s">
        <v>352</v>
      </c>
      <c r="O163" s="629"/>
      <c r="P163" s="629"/>
      <c r="Q163" s="537">
        <f>IF('Cumulative Budget Request '!$L165='Member F'!$L$1,'Cumulative Budget Request '!Q165,0)</f>
        <v>0</v>
      </c>
      <c r="R163" s="537">
        <f>IF('Cumulative Budget Request '!$L165='Member F'!$L$1,'Cumulative Budget Request '!R165,0)</f>
        <v>0</v>
      </c>
      <c r="S163" s="537">
        <f>IF('Cumulative Budget Request '!$L165='Member F'!$L$1,'Cumulative Budget Request '!S165,0)</f>
        <v>0</v>
      </c>
      <c r="T163" s="537">
        <f>IF('Cumulative Budget Request '!$L165='Member F'!$L$1,'Cumulative Budget Request '!T165,0)</f>
        <v>0</v>
      </c>
      <c r="U163" s="538">
        <f>IF('Cumulative Budget Request '!$L165='Member F'!$L$1,'Cumulative Budget Request '!U165,0)</f>
        <v>0</v>
      </c>
      <c r="V163" s="369">
        <f>IFERROR((F168+F169)/F166,0)</f>
        <v>0</v>
      </c>
      <c r="W163" s="369">
        <f>IFERROR((G168+G169)/G166,0)</f>
        <v>0</v>
      </c>
      <c r="X163" s="369">
        <f>IFERROR((H168+H169)/H166,0)</f>
        <v>0</v>
      </c>
      <c r="Y163" s="369">
        <f>IFERROR((I168+I169)/I166,0)</f>
        <v>0</v>
      </c>
      <c r="Z163" s="369">
        <f>IFERROR((J168+J169)/J166,0)</f>
        <v>0</v>
      </c>
      <c r="AA163" s="58"/>
      <c r="AB163" s="58"/>
      <c r="AC163" s="58"/>
      <c r="AD163" s="58"/>
      <c r="AE163" s="58"/>
      <c r="AF163" s="58"/>
      <c r="AG163" s="58"/>
    </row>
    <row r="164" spans="1:34">
      <c r="A164" s="825"/>
      <c r="C164" s="151"/>
      <c r="D164" s="148" t="s">
        <v>167</v>
      </c>
      <c r="E164" s="175">
        <f>IF('Cumulative Budget Request '!$L166='Member F'!$L$1,'Cumulative Budget Request '!E166,0)</f>
        <v>0</v>
      </c>
      <c r="F164" s="175">
        <f>IF('Cumulative Budget Request '!$L166='Member F'!$L$1,'Cumulative Budget Request '!F166,0)</f>
        <v>0</v>
      </c>
      <c r="G164" s="175">
        <f>IF('Cumulative Budget Request '!$L166='Member F'!$L$1,'Cumulative Budget Request '!G166,0)</f>
        <v>0</v>
      </c>
      <c r="H164" s="175">
        <f>IF('Cumulative Budget Request '!$L166='Member F'!$L$1,'Cumulative Budget Request '!H166,0)</f>
        <v>0</v>
      </c>
      <c r="I164" s="175">
        <f>IF('Cumulative Budget Request '!$L166='Member F'!$L$1,'Cumulative Budget Request '!I166,0)</f>
        <v>0</v>
      </c>
      <c r="J164" s="172">
        <f>SUM(E164:I164)</f>
        <v>0</v>
      </c>
      <c r="N164" s="539" t="s">
        <v>353</v>
      </c>
      <c r="O164" s="46"/>
      <c r="P164" s="540" t="s">
        <v>354</v>
      </c>
      <c r="Q164" s="562">
        <f>IF('Cumulative Budget Request '!$L165='Member F'!$L$1,'Cumulative Budget Request '!Q166,0)</f>
        <v>0</v>
      </c>
      <c r="R164" s="562">
        <f>IF('Cumulative Budget Request '!$L165='Member F'!$L$1,'Cumulative Budget Request '!R166,0)</f>
        <v>0</v>
      </c>
      <c r="S164" s="562">
        <f>IF('Cumulative Budget Request '!$L165='Member F'!$L$1,'Cumulative Budget Request '!S166,0)</f>
        <v>0</v>
      </c>
      <c r="T164" s="562">
        <f>IF('Cumulative Budget Request '!$L165='Member F'!$L$1,'Cumulative Budget Request '!T166,0)</f>
        <v>0</v>
      </c>
      <c r="U164" s="563">
        <f>IF('Cumulative Budget Request '!$L165='Member F'!$L$1,'Cumulative Budget Request '!U166,0)</f>
        <v>0</v>
      </c>
      <c r="V164" s="370"/>
      <c r="W164" s="370"/>
      <c r="X164" s="370"/>
      <c r="Y164" s="370"/>
      <c r="Z164" s="370"/>
      <c r="AA164" s="58"/>
      <c r="AB164" s="58"/>
      <c r="AC164" s="58"/>
      <c r="AD164" s="58"/>
      <c r="AE164" s="58"/>
      <c r="AF164" s="58"/>
      <c r="AG164" s="58"/>
    </row>
    <row r="165" spans="1:34">
      <c r="A165" s="842"/>
      <c r="D165" s="34" t="s">
        <v>30</v>
      </c>
      <c r="E165" s="175">
        <f>IF('Cumulative Budget Request '!$L167='Member F'!$L$1,'Cumulative Budget Request '!E167,0)</f>
        <v>0</v>
      </c>
      <c r="F165" s="175">
        <f>IF('Cumulative Budget Request '!$L167='Member F'!$L$1,'Cumulative Budget Request '!F167,0)</f>
        <v>0</v>
      </c>
      <c r="G165" s="175">
        <f>IF('Cumulative Budget Request '!$L167='Member F'!$L$1,'Cumulative Budget Request '!G167,0)</f>
        <v>0</v>
      </c>
      <c r="H165" s="175">
        <f>IF('Cumulative Budget Request '!$L167='Member F'!$L$1,'Cumulative Budget Request '!H167,0)</f>
        <v>0</v>
      </c>
      <c r="I165" s="175">
        <f>IF('Cumulative Budget Request '!$L167='Member F'!$L$1,'Cumulative Budget Request '!I167,0)</f>
        <v>0</v>
      </c>
      <c r="J165" s="172">
        <f>SUM(E165:I165)</f>
        <v>0</v>
      </c>
      <c r="N165" s="168"/>
      <c r="O165" s="541" t="s">
        <v>119</v>
      </c>
      <c r="P165" s="540" t="s">
        <v>355</v>
      </c>
      <c r="Q165" s="224">
        <f>IF('Cumulative Budget Request '!$L165='Member F'!$L$1,'Cumulative Budget Request '!Q167,0)</f>
        <v>0</v>
      </c>
      <c r="R165" s="224">
        <f>IF('Cumulative Budget Request '!$L165='Member F'!$L$1,'Cumulative Budget Request '!R167,0)</f>
        <v>0</v>
      </c>
      <c r="S165" s="224">
        <f>IF('Cumulative Budget Request '!$L165='Member F'!$L$1,'Cumulative Budget Request '!S167,0)</f>
        <v>0</v>
      </c>
      <c r="T165" s="224">
        <f>IF('Cumulative Budget Request '!$L165='Member F'!$L$1,'Cumulative Budget Request '!T167,0)</f>
        <v>0</v>
      </c>
      <c r="U165" s="478">
        <f>IF('Cumulative Budget Request '!$L165='Member F'!$L$1,'Cumulative Budget Request '!U167,0)</f>
        <v>0</v>
      </c>
      <c r="V165" s="370"/>
      <c r="W165" s="370"/>
      <c r="X165" s="370"/>
      <c r="Y165" s="370"/>
      <c r="Z165" s="370"/>
      <c r="AD165" s="58"/>
      <c r="AE165" s="58"/>
      <c r="AF165" s="58"/>
      <c r="AG165" s="58"/>
    </row>
    <row r="166" spans="1:34">
      <c r="A166" s="842"/>
      <c r="C166" s="92"/>
      <c r="D166" s="46"/>
      <c r="E166" s="17"/>
      <c r="F166" s="17"/>
      <c r="G166" s="17"/>
      <c r="H166" s="17"/>
      <c r="I166" s="17"/>
      <c r="J166" s="26"/>
      <c r="N166" s="196"/>
      <c r="O166" s="542">
        <f>IF('Cumulative Budget Request '!$L165='Member F'!$L$1,'Cumulative Budget Request '!O168,0)</f>
        <v>0</v>
      </c>
      <c r="P166" s="540" t="s">
        <v>356</v>
      </c>
      <c r="Q166" s="224">
        <f>IF('Cumulative Budget Request '!$L165='Member F'!$L$1,'Cumulative Budget Request '!Q168,0)</f>
        <v>0</v>
      </c>
      <c r="R166" s="224">
        <f>IF('Cumulative Budget Request '!$L165='Member F'!$L$1,'Cumulative Budget Request '!R168,0)</f>
        <v>0</v>
      </c>
      <c r="S166" s="224">
        <f>IF('Cumulative Budget Request '!$L165='Member F'!$L$1,'Cumulative Budget Request '!S168,0)</f>
        <v>0</v>
      </c>
      <c r="T166" s="224">
        <f>IF('Cumulative Budget Request '!$L165='Member F'!$L$1,'Cumulative Budget Request '!T168,0)</f>
        <v>0</v>
      </c>
      <c r="U166" s="478">
        <f>IF('Cumulative Budget Request '!$L165='Member F'!$L$1,'Cumulative Budget Request '!U168,0)</f>
        <v>0</v>
      </c>
      <c r="V166" s="370"/>
      <c r="W166" s="370"/>
      <c r="X166" s="370"/>
      <c r="Y166" s="370"/>
      <c r="Z166" s="370"/>
      <c r="AA166" s="473"/>
      <c r="AB166" s="473"/>
      <c r="AC166" s="473"/>
      <c r="AD166" s="131"/>
      <c r="AE166" s="131"/>
      <c r="AF166" s="131"/>
      <c r="AG166" s="131"/>
    </row>
    <row r="167" spans="1:34">
      <c r="A167" s="851">
        <f>IF('Cumulative Budget Request '!L171='Member F'!$L$1,'Cumulative Budget Request '!A169,0)</f>
        <v>0</v>
      </c>
      <c r="C167" s="92"/>
      <c r="D167" s="34" t="s">
        <v>121</v>
      </c>
      <c r="E167" s="100">
        <f>IF('Cumulative Budget Request '!$L169='Member F'!$L$1,'Cumulative Budget Request '!E169,0)</f>
        <v>0</v>
      </c>
      <c r="F167" s="100">
        <f>IF('Cumulative Budget Request '!$L169='Member F'!$L$1,'Cumulative Budget Request '!F169,0)</f>
        <v>0</v>
      </c>
      <c r="G167" s="100">
        <f>IF('Cumulative Budget Request '!$L169='Member F'!$L$1,'Cumulative Budget Request '!G169,0)</f>
        <v>0</v>
      </c>
      <c r="H167" s="100">
        <f>IF('Cumulative Budget Request '!$L169='Member F'!$L$1,'Cumulative Budget Request '!H169,0)</f>
        <v>0</v>
      </c>
      <c r="I167" s="100">
        <f>IF('Cumulative Budget Request '!$L169='Member F'!$L$1,'Cumulative Budget Request '!I169,0)</f>
        <v>0</v>
      </c>
      <c r="J167" s="26"/>
      <c r="N167" s="116"/>
      <c r="Q167" s="58"/>
      <c r="R167" s="96"/>
      <c r="S167" s="96"/>
      <c r="T167" s="58"/>
      <c r="U167" s="117"/>
      <c r="V167" s="369">
        <f>IFERROR((F173+F174)/F171,0)</f>
        <v>0</v>
      </c>
      <c r="W167" s="369">
        <f>IFERROR((G173+G174)/G171,0)</f>
        <v>0</v>
      </c>
      <c r="X167" s="369">
        <f>IFERROR((H173+H174)/H171,0)</f>
        <v>0</v>
      </c>
      <c r="Y167" s="369">
        <f>IFERROR((I173+I174)/I171,0)</f>
        <v>0</v>
      </c>
      <c r="Z167" s="369">
        <f>IFERROR((J173+J174)/J171,0)</f>
        <v>0</v>
      </c>
      <c r="AA167" s="58"/>
      <c r="AB167" s="58"/>
      <c r="AC167" s="58"/>
      <c r="AD167" s="58"/>
      <c r="AE167" s="58"/>
      <c r="AF167" s="58"/>
      <c r="AG167" s="58"/>
      <c r="AH167" s="58"/>
    </row>
    <row r="168" spans="1:34">
      <c r="A168" s="842"/>
      <c r="B168" s="15" t="str">
        <f>'Cumulative Budget Request '!B170</f>
        <v xml:space="preserve"> </v>
      </c>
      <c r="C168" s="92"/>
      <c r="D168" s="34" t="s">
        <v>172</v>
      </c>
      <c r="E168" s="22">
        <f>IF('Cumulative Budget Request '!$L170='Member F'!$L$1,'Cumulative Budget Request '!E170,0)</f>
        <v>0</v>
      </c>
      <c r="F168" s="22">
        <f>IF('Cumulative Budget Request '!$L170='Member F'!$L$1,'Cumulative Budget Request '!F170,0)</f>
        <v>0</v>
      </c>
      <c r="G168" s="22">
        <f>IF('Cumulative Budget Request '!$L170='Member F'!$L$1,'Cumulative Budget Request '!G170,0)</f>
        <v>0</v>
      </c>
      <c r="H168" s="22">
        <f>IF('Cumulative Budget Request '!$L170='Member F'!$L$1,'Cumulative Budget Request '!H170,0)</f>
        <v>0</v>
      </c>
      <c r="I168" s="22">
        <f>IF('Cumulative Budget Request '!$L170='Member F'!$L$1,'Cumulative Budget Request '!I170,0)</f>
        <v>0</v>
      </c>
      <c r="J168" s="26"/>
      <c r="N168" s="539" t="s">
        <v>357</v>
      </c>
      <c r="O168" s="46"/>
      <c r="P168" s="540" t="s">
        <v>354</v>
      </c>
      <c r="Q168" s="224">
        <f>IF('Cumulative Budget Request '!$L169='Member F'!$L$1,'Cumulative Budget Request '!Q170,0)</f>
        <v>0</v>
      </c>
      <c r="R168" s="224">
        <f>IF('Cumulative Budget Request '!$L169='Member F'!$L$1,'Cumulative Budget Request '!R170,0)</f>
        <v>0</v>
      </c>
      <c r="S168" s="224">
        <f>IF('Cumulative Budget Request '!$L169='Member F'!$L$1,'Cumulative Budget Request '!S170,0)</f>
        <v>0</v>
      </c>
      <c r="T168" s="224">
        <f>IF('Cumulative Budget Request '!$L169='Member F'!$L$1,'Cumulative Budget Request '!T170,0)</f>
        <v>0</v>
      </c>
      <c r="U168" s="478">
        <f>IF('Cumulative Budget Request '!$L169='Member F'!$L$1,'Cumulative Budget Request '!U170,0)</f>
        <v>0</v>
      </c>
      <c r="V168" s="370"/>
      <c r="W168" s="370"/>
      <c r="X168" s="370"/>
      <c r="Y168" s="370"/>
      <c r="Z168" s="370"/>
      <c r="AA168" s="58"/>
      <c r="AB168" s="58"/>
      <c r="AC168" s="58"/>
      <c r="AD168" s="58"/>
      <c r="AE168" s="58"/>
      <c r="AF168" s="58"/>
      <c r="AG168" s="58"/>
      <c r="AH168" s="58"/>
    </row>
    <row r="169" spans="1:34">
      <c r="A169" s="825"/>
      <c r="C169" s="151"/>
      <c r="D169" s="148" t="s">
        <v>167</v>
      </c>
      <c r="E169" s="175">
        <f>IF('Cumulative Budget Request '!$L171='Member F'!$L$1,'Cumulative Budget Request '!E171,0)</f>
        <v>0</v>
      </c>
      <c r="F169" s="175">
        <f>IF('Cumulative Budget Request '!$L171='Member F'!$L$1,'Cumulative Budget Request '!F171,0)</f>
        <v>0</v>
      </c>
      <c r="G169" s="175">
        <f>IF('Cumulative Budget Request '!$L171='Member F'!$L$1,'Cumulative Budget Request '!G171,0)</f>
        <v>0</v>
      </c>
      <c r="H169" s="175">
        <f>IF('Cumulative Budget Request '!$L171='Member F'!$L$1,'Cumulative Budget Request '!H171,0)</f>
        <v>0</v>
      </c>
      <c r="I169" s="175">
        <f>IF('Cumulative Budget Request '!$L171='Member F'!$L$1,'Cumulative Budget Request '!I171,0)</f>
        <v>0</v>
      </c>
      <c r="J169" s="172">
        <f>SUM(E169:I169)</f>
        <v>0</v>
      </c>
      <c r="N169" s="168"/>
      <c r="O169" s="541" t="s">
        <v>119</v>
      </c>
      <c r="P169" s="540" t="s">
        <v>355</v>
      </c>
      <c r="Q169" s="224">
        <f>IF('Cumulative Budget Request '!$L169='Member F'!$L$1,'Cumulative Budget Request '!Q171,0)</f>
        <v>0</v>
      </c>
      <c r="R169" s="224">
        <f>IF('Cumulative Budget Request '!$L169='Member F'!$L$1,'Cumulative Budget Request '!R171,0)</f>
        <v>0</v>
      </c>
      <c r="S169" s="224">
        <f>IF('Cumulative Budget Request '!$L169='Member F'!$L$1,'Cumulative Budget Request '!S171,0)</f>
        <v>0</v>
      </c>
      <c r="T169" s="224">
        <f>IF('Cumulative Budget Request '!$L169='Member F'!$L$1,'Cumulative Budget Request '!T171,0)</f>
        <v>0</v>
      </c>
      <c r="U169" s="478">
        <f>IF('Cumulative Budget Request '!$L169='Member F'!$L$1,'Cumulative Budget Request '!U171,0)</f>
        <v>0</v>
      </c>
      <c r="V169" s="370"/>
      <c r="W169" s="370"/>
      <c r="X169" s="370"/>
      <c r="Y169" s="370"/>
      <c r="Z169" s="370"/>
      <c r="AD169" s="58"/>
      <c r="AE169" s="58"/>
      <c r="AF169" s="58"/>
      <c r="AG169" s="58"/>
      <c r="AH169" s="131"/>
    </row>
    <row r="170" spans="1:34">
      <c r="A170" s="842"/>
      <c r="D170" s="34" t="s">
        <v>30</v>
      </c>
      <c r="E170" s="175">
        <f>IF('Cumulative Budget Request '!$L172='Member F'!$L$1,'Cumulative Budget Request '!E172,0)</f>
        <v>0</v>
      </c>
      <c r="F170" s="175">
        <f>IF('Cumulative Budget Request '!$L172='Member F'!$L$1,'Cumulative Budget Request '!F172,0)</f>
        <v>0</v>
      </c>
      <c r="G170" s="175">
        <f>IF('Cumulative Budget Request '!$L172='Member F'!$L$1,'Cumulative Budget Request '!G172,0)</f>
        <v>0</v>
      </c>
      <c r="H170" s="175">
        <f>IF('Cumulative Budget Request '!$L172='Member F'!$L$1,'Cumulative Budget Request '!H172,0)</f>
        <v>0</v>
      </c>
      <c r="I170" s="175">
        <f>IF('Cumulative Budget Request '!$L172='Member F'!$L$1,'Cumulative Budget Request '!I172,0)</f>
        <v>0</v>
      </c>
      <c r="J170" s="172">
        <f>SUM(E170:I170)</f>
        <v>0</v>
      </c>
      <c r="N170" s="196"/>
      <c r="O170" s="542">
        <f>IF('Cumulative Budget Request '!$L169='Member F'!$L$1,'Cumulative Budget Request '!O172,0)</f>
        <v>0</v>
      </c>
      <c r="P170" s="540" t="s">
        <v>356</v>
      </c>
      <c r="Q170" s="224">
        <f>IF('Cumulative Budget Request '!$L169='Member F'!$L$1,'Cumulative Budget Request '!Q172,0)</f>
        <v>0</v>
      </c>
      <c r="R170" s="224">
        <f>IF('Cumulative Budget Request '!$L169='Member F'!$L$1,'Cumulative Budget Request '!R172,0)</f>
        <v>0</v>
      </c>
      <c r="S170" s="224">
        <f>IF('Cumulative Budget Request '!$L169='Member F'!$L$1,'Cumulative Budget Request '!S172,0)</f>
        <v>0</v>
      </c>
      <c r="T170" s="224">
        <f>IF('Cumulative Budget Request '!$L169='Member F'!$L$1,'Cumulative Budget Request '!T172,0)</f>
        <v>0</v>
      </c>
      <c r="U170" s="478">
        <f>IF('Cumulative Budget Request '!$L169='Member F'!$L$1,'Cumulative Budget Request '!U172,0)</f>
        <v>0</v>
      </c>
      <c r="V170" s="370"/>
      <c r="W170" s="370"/>
      <c r="X170" s="370"/>
      <c r="Y170" s="370"/>
      <c r="Z170" s="370"/>
      <c r="AA170" s="622"/>
      <c r="AB170" s="622"/>
      <c r="AC170" s="622"/>
      <c r="AD170" s="131"/>
      <c r="AE170" s="131"/>
      <c r="AF170" s="131"/>
      <c r="AG170" s="131"/>
    </row>
    <row r="171" spans="1:34">
      <c r="A171" s="842"/>
      <c r="C171" s="92"/>
      <c r="D171" s="46"/>
      <c r="E171" s="17"/>
      <c r="F171" s="17"/>
      <c r="G171" s="17"/>
      <c r="H171" s="17"/>
      <c r="I171" s="17"/>
      <c r="J171" s="26"/>
      <c r="N171" s="544"/>
      <c r="O171" s="545"/>
      <c r="P171" s="546"/>
      <c r="Q171" s="100"/>
      <c r="R171" s="100"/>
      <c r="S171" s="100"/>
      <c r="T171" s="100"/>
      <c r="U171" s="560"/>
      <c r="V171" s="369">
        <f>IFERROR((F177+F178)/F176,0)</f>
        <v>0</v>
      </c>
      <c r="W171" s="369">
        <f t="shared" ref="W171:Z171" si="58">IFERROR((G177+G178)/G176,0)</f>
        <v>0</v>
      </c>
      <c r="X171" s="369">
        <f t="shared" si="58"/>
        <v>0</v>
      </c>
      <c r="Y171" s="369">
        <f t="shared" si="58"/>
        <v>0</v>
      </c>
      <c r="Z171" s="369">
        <f t="shared" si="58"/>
        <v>0</v>
      </c>
    </row>
    <row r="172" spans="1:34">
      <c r="A172" s="851">
        <f>IF('Cumulative Budget Request '!L175='Member F'!$L$1,'Cumulative Budget Request '!A175,0)</f>
        <v>0</v>
      </c>
      <c r="C172" s="92"/>
      <c r="D172" s="34" t="s">
        <v>121</v>
      </c>
      <c r="E172" s="100">
        <f>IF('Cumulative Budget Request '!$L174='Member F'!$L$1,'Cumulative Budget Request '!E174,0)</f>
        <v>0</v>
      </c>
      <c r="F172" s="100">
        <f>IF('Cumulative Budget Request '!$L174='Member F'!$L$1,'Cumulative Budget Request '!F174,0)</f>
        <v>0</v>
      </c>
      <c r="G172" s="100">
        <f>IF('Cumulative Budget Request '!$L174='Member F'!$L$1,'Cumulative Budget Request '!G174,0)</f>
        <v>0</v>
      </c>
      <c r="H172" s="100">
        <f>IF('Cumulative Budget Request '!$L174='Member F'!$L$1,'Cumulative Budget Request '!H174,0)</f>
        <v>0</v>
      </c>
      <c r="I172" s="100">
        <f>IF('Cumulative Budget Request '!$L174='Member F'!$L$1,'Cumulative Budget Request '!I174,0)</f>
        <v>0</v>
      </c>
      <c r="J172" s="26"/>
      <c r="M172" s="3"/>
      <c r="N172" s="116"/>
      <c r="Q172" s="58"/>
      <c r="R172" s="96"/>
      <c r="S172" s="96"/>
      <c r="T172" s="58"/>
      <c r="U172" s="117"/>
      <c r="V172" s="370"/>
      <c r="W172" s="370"/>
      <c r="X172" s="370"/>
      <c r="Y172" s="370"/>
      <c r="Z172" s="370"/>
    </row>
    <row r="173" spans="1:34">
      <c r="A173" s="842"/>
      <c r="B173" s="15" t="str">
        <f>'Cumulative Budget Request '!B175</f>
        <v xml:space="preserve"> </v>
      </c>
      <c r="C173" s="92"/>
      <c r="D173" s="34" t="s">
        <v>172</v>
      </c>
      <c r="E173" s="22">
        <f>IF('Cumulative Budget Request '!$L175='Member F'!$L$1,'Cumulative Budget Request '!E175,0)</f>
        <v>0</v>
      </c>
      <c r="F173" s="22">
        <f>IF('Cumulative Budget Request '!$L175='Member F'!$L$1,'Cumulative Budget Request '!F175,0)</f>
        <v>0</v>
      </c>
      <c r="G173" s="22">
        <f>IF('Cumulative Budget Request '!$L175='Member F'!$L$1,'Cumulative Budget Request '!G175,0)</f>
        <v>0</v>
      </c>
      <c r="H173" s="22">
        <f>IF('Cumulative Budget Request '!$L175='Member F'!$L$1,'Cumulative Budget Request '!H175,0)</f>
        <v>0</v>
      </c>
      <c r="I173" s="22">
        <f>IF('Cumulative Budget Request '!$L175='Member F'!$L$1,'Cumulative Budget Request '!I175,0)</f>
        <v>0</v>
      </c>
      <c r="J173" s="26"/>
      <c r="M173" s="3"/>
      <c r="N173" s="548" t="s">
        <v>358</v>
      </c>
      <c r="O173" s="46"/>
      <c r="P173" s="540" t="s">
        <v>354</v>
      </c>
      <c r="Q173" s="224">
        <f>IF('Cumulative Budget Request '!$L174='Member F'!$L$1,'Cumulative Budget Request '!Q175,0)</f>
        <v>0</v>
      </c>
      <c r="R173" s="224">
        <f>IF('Cumulative Budget Request '!$L174='Member F'!$L$1,'Cumulative Budget Request '!R175,0)</f>
        <v>0</v>
      </c>
      <c r="S173" s="224">
        <f>IF('Cumulative Budget Request '!$L174='Member F'!$L$1,'Cumulative Budget Request '!S175,0)</f>
        <v>0</v>
      </c>
      <c r="T173" s="224">
        <f>IF('Cumulative Budget Request '!$L174='Member F'!$L$1,'Cumulative Budget Request '!T175,0)</f>
        <v>0</v>
      </c>
      <c r="U173" s="478">
        <f>IF('Cumulative Budget Request '!$L174='Member F'!$L$1,'Cumulative Budget Request '!U175,0)</f>
        <v>0</v>
      </c>
      <c r="V173" s="370"/>
      <c r="W173" s="370"/>
      <c r="X173" s="370"/>
      <c r="Y173" s="370"/>
      <c r="Z173" s="370"/>
    </row>
    <row r="174" spans="1:34">
      <c r="C174" s="151"/>
      <c r="D174" s="148" t="s">
        <v>167</v>
      </c>
      <c r="E174" s="175">
        <f>IF('Cumulative Budget Request '!$L176='Member F'!$L$1,'Cumulative Budget Request '!E176,0)</f>
        <v>0</v>
      </c>
      <c r="F174" s="175">
        <f>IF('Cumulative Budget Request '!$L176='Member F'!$L$1,'Cumulative Budget Request '!F176,0)</f>
        <v>0</v>
      </c>
      <c r="G174" s="175">
        <f>IF('Cumulative Budget Request '!$L176='Member F'!$L$1,'Cumulative Budget Request '!G176,0)</f>
        <v>0</v>
      </c>
      <c r="H174" s="175">
        <f>IF('Cumulative Budget Request '!$L176='Member F'!$L$1,'Cumulative Budget Request '!H176,0)</f>
        <v>0</v>
      </c>
      <c r="I174" s="175">
        <f>IF('Cumulative Budget Request '!$L176='Member F'!$L$1,'Cumulative Budget Request '!I176,0)</f>
        <v>0</v>
      </c>
      <c r="J174" s="172">
        <f>SUM(E174:I174)</f>
        <v>0</v>
      </c>
      <c r="M174" s="3"/>
      <c r="N174" s="168"/>
      <c r="O174" s="541" t="s">
        <v>119</v>
      </c>
      <c r="P174" s="540" t="s">
        <v>355</v>
      </c>
      <c r="Q174" s="224">
        <f>IF('Cumulative Budget Request '!$L174='Member F'!$L$1,'Cumulative Budget Request '!Q176,0)</f>
        <v>0</v>
      </c>
      <c r="R174" s="224">
        <f>IF('Cumulative Budget Request '!$L174='Member F'!$L$1,'Cumulative Budget Request '!R176,0)</f>
        <v>0</v>
      </c>
      <c r="S174" s="224">
        <f>IF('Cumulative Budget Request '!$L174='Member F'!$L$1,'Cumulative Budget Request '!S176,0)</f>
        <v>0</v>
      </c>
      <c r="T174" s="224">
        <f>IF('Cumulative Budget Request '!$L174='Member F'!$L$1,'Cumulative Budget Request '!T176,0)</f>
        <v>0</v>
      </c>
      <c r="U174" s="478">
        <f>IF('Cumulative Budget Request '!$L174='Member F'!$L$1,'Cumulative Budget Request '!U176,0)</f>
        <v>0</v>
      </c>
      <c r="V174" s="370"/>
      <c r="W174" s="370"/>
      <c r="X174" s="370"/>
      <c r="Y174" s="370"/>
      <c r="Z174" s="370"/>
    </row>
    <row r="175" spans="1:34">
      <c r="A175" s="10"/>
      <c r="D175" s="34" t="s">
        <v>30</v>
      </c>
      <c r="E175" s="175">
        <f>IF('Cumulative Budget Request '!$L177='Member F'!$L$1,'Cumulative Budget Request '!E177,0)</f>
        <v>0</v>
      </c>
      <c r="F175" s="175">
        <f>IF('Cumulative Budget Request '!$L177='Member F'!$L$1,'Cumulative Budget Request '!F177,0)</f>
        <v>0</v>
      </c>
      <c r="G175" s="175">
        <f>IF('Cumulative Budget Request '!$L177='Member F'!$L$1,'Cumulative Budget Request '!G177,0)</f>
        <v>0</v>
      </c>
      <c r="H175" s="175">
        <f>IF('Cumulative Budget Request '!$L177='Member F'!$L$1,'Cumulative Budget Request '!H177,0)</f>
        <v>0</v>
      </c>
      <c r="I175" s="175">
        <f>IF('Cumulative Budget Request '!$L177='Member F'!$L$1,'Cumulative Budget Request '!I177,0)</f>
        <v>0</v>
      </c>
      <c r="J175" s="172">
        <f>SUM(E175:I175)</f>
        <v>0</v>
      </c>
      <c r="M175" s="3"/>
      <c r="N175" s="196"/>
      <c r="O175" s="542">
        <f>IF('Cumulative Budget Request '!$L174='Member F'!$L$1,'Cumulative Budget Request '!O177,0)</f>
        <v>0</v>
      </c>
      <c r="P175" s="540" t="s">
        <v>356</v>
      </c>
      <c r="Q175" s="224">
        <f>IF('Cumulative Budget Request '!$L174='Member F'!$L$1,'Cumulative Budget Request '!Q177,0)</f>
        <v>0</v>
      </c>
      <c r="R175" s="224">
        <f>IF('Cumulative Budget Request '!$L174='Member F'!$L$1,'Cumulative Budget Request '!R177,0)</f>
        <v>0</v>
      </c>
      <c r="S175" s="224">
        <f>IF('Cumulative Budget Request '!$L174='Member F'!$L$1,'Cumulative Budget Request '!S177,0)</f>
        <v>0</v>
      </c>
      <c r="T175" s="224">
        <f>IF('Cumulative Budget Request '!$L174='Member F'!$L$1,'Cumulative Budget Request '!T177,0)</f>
        <v>0</v>
      </c>
      <c r="U175" s="478">
        <f>IF('Cumulative Budget Request '!$L174='Member F'!$L$1,'Cumulative Budget Request '!U177,0)</f>
        <v>0</v>
      </c>
    </row>
    <row r="176" spans="1:34" ht="13.8" thickBot="1">
      <c r="A176" s="10"/>
      <c r="D176" s="34"/>
      <c r="E176" s="175"/>
      <c r="F176" s="175"/>
      <c r="G176" s="175"/>
      <c r="H176" s="175"/>
      <c r="I176" s="175"/>
      <c r="J176" s="172"/>
      <c r="M176" s="3"/>
      <c r="N176" s="281"/>
      <c r="O176" s="283"/>
      <c r="P176" s="283"/>
      <c r="Q176" s="282"/>
      <c r="R176" s="284"/>
      <c r="S176" s="284"/>
      <c r="T176" s="197"/>
      <c r="U176" s="198"/>
    </row>
    <row r="177" spans="1:36">
      <c r="A177" s="10"/>
      <c r="C177" s="75"/>
      <c r="D177" s="75" t="s">
        <v>157</v>
      </c>
      <c r="E177" s="176">
        <f>SUMIF($D$161:$D$175,"*Wage",E161:E175)</f>
        <v>0</v>
      </c>
      <c r="F177" s="176">
        <f>SUMIF($D$161:$D$175,"*Wage",F161:F175)</f>
        <v>0</v>
      </c>
      <c r="G177" s="176">
        <f>SUMIF($D$161:$D$175,"*Wage",G161:G175)</f>
        <v>0</v>
      </c>
      <c r="H177" s="176">
        <f>SUMIF($D$161:$D$175,"*Wage",H161:H175)</f>
        <v>0</v>
      </c>
      <c r="I177" s="176">
        <f>SUMIF($D$161:$D$175,"*Wage",I161:I175)</f>
        <v>0</v>
      </c>
      <c r="J177" s="177">
        <f>SUM(E177:I177)</f>
        <v>0</v>
      </c>
      <c r="M177" s="3"/>
      <c r="N177" s="827"/>
      <c r="O177" s="827"/>
      <c r="P177" s="827"/>
      <c r="Q177" s="828"/>
      <c r="R177" s="829"/>
      <c r="S177" s="830"/>
      <c r="T177" s="561"/>
      <c r="U177" s="561"/>
    </row>
    <row r="178" spans="1:36">
      <c r="A178" s="10"/>
      <c r="C178" s="75"/>
      <c r="D178" s="75" t="s">
        <v>158</v>
      </c>
      <c r="E178" s="57">
        <f>SUMIF($D$161:$D$175,"*Fringe",E161:E175)</f>
        <v>0</v>
      </c>
      <c r="F178" s="57">
        <f>SUMIF($D$161:$D$175,"*Fringe",F161:F175)</f>
        <v>0</v>
      </c>
      <c r="G178" s="57">
        <f>SUMIF($D$161:$D$175,"*Fringe",G161:G175)</f>
        <v>0</v>
      </c>
      <c r="H178" s="57">
        <f>SUMIF($D$161:$D$175,"*Fringe",H161:H175)</f>
        <v>0</v>
      </c>
      <c r="I178" s="57">
        <f>SUMIF($D$161:$D$175,"*Fringe",I161:I175)</f>
        <v>0</v>
      </c>
      <c r="J178" s="172">
        <f>SUM(E178:I178)</f>
        <v>0</v>
      </c>
      <c r="M178" s="3"/>
      <c r="N178" s="831"/>
      <c r="O178" s="831"/>
      <c r="P178" s="831"/>
      <c r="Q178" s="831"/>
      <c r="R178" s="831"/>
      <c r="S178" s="832"/>
      <c r="AI178" s="120"/>
    </row>
    <row r="179" spans="1:36">
      <c r="A179" t="s">
        <v>7</v>
      </c>
      <c r="D179" s="4" t="s">
        <v>6</v>
      </c>
      <c r="E179" s="22"/>
      <c r="F179" s="22"/>
      <c r="G179" s="22"/>
      <c r="H179" s="22"/>
      <c r="I179" s="22"/>
      <c r="J179" s="76"/>
      <c r="M179" s="3"/>
      <c r="R179" s="3"/>
      <c r="AI179" s="119"/>
    </row>
    <row r="180" spans="1:36" ht="14.4">
      <c r="A180" s="48" t="s">
        <v>24</v>
      </c>
      <c r="B180" s="49"/>
      <c r="C180" s="49"/>
      <c r="D180" s="51"/>
      <c r="E180" s="178">
        <f>SUMIF($D$68:$D$178,"*Total Other Professional Salary",E68:E178)+SUMIF($D$68:$D$178,"*Total Post Doc Salary",E68:E178)+SUMIF($D$68:$D$178,"*Total Graduate Student Salary",E68:E178)+SUMIF($D$68:$D$178,"*Total Hourly Wages",E68:E178)</f>
        <v>0</v>
      </c>
      <c r="F180" s="178">
        <f>SUMIF($D$68:$D$178,"*Total Other Professional Salary",F68:F178)+SUMIF($D$68:$D$178,"*Total Post Doc Salary",F68:F178)+SUMIF($D$68:$D$178,"*Total Graduate Student Salary",F68:F178)+SUMIF($D$68:$D$178,"*Total Hourly Wages",F68:F178)</f>
        <v>0</v>
      </c>
      <c r="G180" s="178">
        <f>SUMIF($D$68:$D$178,"*Total Other Professional Salary",G68:G178)+SUMIF($D$68:$D$178,"*Total Post Doc Salary",G68:G178)+SUMIF($D$68:$D$178,"*Total Graduate Student Salary",G68:G178)+SUMIF($D$68:$D$178,"*Total Hourly Wages",G68:G178)</f>
        <v>0</v>
      </c>
      <c r="H180" s="178">
        <f>SUMIF($D$68:$D$178,"*Total Other Professional Salary",H68:H178)+SUMIF($D$68:$D$178,"*Total Post Doc Salary",H68:H178)+SUMIF($D$68:$D$178,"*Total Graduate Student Salary",H68:H178)+SUMIF($D$68:$D$178,"*Total Hourly Wages",H68:H178)</f>
        <v>0</v>
      </c>
      <c r="I180" s="178">
        <f>SUMIF($D$68:$D$178,"*Total Other Professional Salary",I68:I178)+SUMIF($D$68:$D$178,"*Total Post Doc Salary",I68:I178)+SUMIF($D$68:$D$178,"*Total Graduate Student Salary",I68:I178)+SUMIF($D$68:$D$178,"*Total Hourly Wages",I68:I178)</f>
        <v>0</v>
      </c>
      <c r="J180" s="179">
        <f>SUM(J177,J156,J115,J90)</f>
        <v>0</v>
      </c>
      <c r="M180" s="3"/>
      <c r="N180" s="86"/>
      <c r="O180" s="86"/>
      <c r="P180" s="86"/>
      <c r="Q180" s="3"/>
      <c r="AI180" s="119"/>
      <c r="AJ180" s="10"/>
    </row>
    <row r="181" spans="1:36" ht="15">
      <c r="A181" s="48" t="s">
        <v>25</v>
      </c>
      <c r="B181" s="49"/>
      <c r="C181" s="49"/>
      <c r="D181" s="51"/>
      <c r="E181" s="180">
        <f>SUMIF($D$68:$D$178,"*Total Other Professional Fringe",E68:E178)+SUMIF($D$68:$D$178,"*Total Post Doc Fringe",E68:E178)++SUMIF($D$68:$D$178,"*Total Graduate Student Fringe",E68:E178)+SUMIF($D$68:$D$178,"*Total Fringe Benefits",E68:E178)</f>
        <v>0</v>
      </c>
      <c r="F181" s="180">
        <f>SUMIF($D$68:$D$178,"*Total Other Professional Fringe",F68:F178)+SUMIF($D$68:$D$178,"*Total Post Doc Fringe",F68:F178)++SUMIF($D$68:$D$178,"*Total Graduate Student Fringe",F68:F178)+SUMIF($D$68:$D$178,"*Total Fringe Benefits",F68:F178)</f>
        <v>0</v>
      </c>
      <c r="G181" s="180">
        <f>SUMIF($D$68:$D$178,"*Total Other Professional Fringe",G68:G178)+SUMIF($D$68:$D$178,"*Total Post Doc Fringe",G68:G178)++SUMIF($D$68:$D$178,"*Total Graduate Student Fringe",G68:G178)+SUMIF($D$68:$D$178,"*Total Fringe Benefits",G68:G178)</f>
        <v>0</v>
      </c>
      <c r="H181" s="180">
        <f>SUMIF($D$68:$D$178,"*Total Other Professional Fringe",H68:H178)+SUMIF($D$68:$D$178,"*Total Post Doc Fringe",H68:H178)++SUMIF($D$68:$D$178,"*Total Graduate Student Fringe",H68:H178)+SUMIF($D$68:$D$178,"*Total Fringe Benefits",H68:H178)</f>
        <v>0</v>
      </c>
      <c r="I181" s="180">
        <f>SUMIF($D$68:$D$178,"*Total Other Professional Fringe",I68:I178)+SUMIF($D$68:$D$178,"*Total Post Doc Fringe",I68:I178)++SUMIF($D$68:$D$178,"*Total Graduate Student Fringe",I68:I178)+SUMIF($D$68:$D$178,"*Total Fringe Benefits",I68:I178)</f>
        <v>0</v>
      </c>
      <c r="J181" s="181">
        <f>SUM(J178,J157,J116,J91)</f>
        <v>0</v>
      </c>
      <c r="M181" s="3"/>
      <c r="N181" s="3"/>
      <c r="O181" s="3"/>
      <c r="P181" s="3"/>
      <c r="AJ181" s="10"/>
    </row>
    <row r="182" spans="1:36">
      <c r="A182" s="48" t="s">
        <v>26</v>
      </c>
      <c r="B182" s="49"/>
      <c r="C182" s="95"/>
      <c r="D182" s="95"/>
      <c r="E182" s="178">
        <f>SUM(E180:E181)</f>
        <v>0</v>
      </c>
      <c r="F182" s="178">
        <f>SUM(F180:F181)</f>
        <v>0</v>
      </c>
      <c r="G182" s="178">
        <f>SUM(G180:G181)</f>
        <v>0</v>
      </c>
      <c r="H182" s="178">
        <f>SUM(H180:H181)</f>
        <v>0</v>
      </c>
      <c r="I182" s="178">
        <f>SUM(I180:I181)</f>
        <v>0</v>
      </c>
      <c r="J182" s="179">
        <f>SUM(E182:I182)</f>
        <v>0</v>
      </c>
      <c r="M182" s="3"/>
      <c r="N182" s="3"/>
      <c r="O182" s="3"/>
      <c r="P182" s="3"/>
    </row>
    <row r="183" spans="1:36">
      <c r="A183" s="1"/>
      <c r="B183" s="10"/>
      <c r="D183" s="4"/>
      <c r="E183" s="17"/>
      <c r="F183" s="17"/>
      <c r="G183" s="17"/>
      <c r="H183" s="17"/>
      <c r="I183" s="17"/>
      <c r="J183" s="26"/>
      <c r="M183" s="3"/>
      <c r="N183" s="3"/>
      <c r="O183" s="3"/>
      <c r="P183" s="3"/>
    </row>
    <row r="184" spans="1:36" hidden="1">
      <c r="A184" s="1" t="s">
        <v>27</v>
      </c>
      <c r="D184" s="4"/>
      <c r="E184" s="182">
        <f>SUM(E62,E180)</f>
        <v>0</v>
      </c>
      <c r="F184" s="182">
        <f>SUM(F62,F180)</f>
        <v>0</v>
      </c>
      <c r="G184" s="182">
        <f>SUM(G62,G180)</f>
        <v>0</v>
      </c>
      <c r="H184" s="182">
        <f>SUM(H62,H180)</f>
        <v>0</v>
      </c>
      <c r="I184" s="182">
        <f>SUM(I62,I180)</f>
        <v>0</v>
      </c>
      <c r="J184" s="183">
        <f>SUM(E184:I184)</f>
        <v>0</v>
      </c>
      <c r="K184" s="3"/>
      <c r="L184" s="3"/>
      <c r="M184" s="3"/>
      <c r="N184" s="3"/>
      <c r="O184" s="3"/>
      <c r="P184" s="3"/>
      <c r="Q184" s="3"/>
    </row>
    <row r="185" spans="1:36">
      <c r="A185" s="1" t="s">
        <v>28</v>
      </c>
      <c r="D185" s="4"/>
      <c r="E185" s="182">
        <f>SUM(E63,E181)</f>
        <v>0</v>
      </c>
      <c r="F185" s="182">
        <f>SUM(F63,F181)</f>
        <v>0</v>
      </c>
      <c r="G185" s="182">
        <f>SUM(G63,G181)</f>
        <v>0</v>
      </c>
      <c r="H185" s="182">
        <f>SUM(H63,H181)</f>
        <v>0</v>
      </c>
      <c r="I185" s="182">
        <f>SUM(I63,I181)</f>
        <v>0</v>
      </c>
      <c r="J185" s="183">
        <f>SUM(E185:I185)</f>
        <v>0</v>
      </c>
      <c r="M185" s="3"/>
      <c r="N185" s="3"/>
      <c r="O185" s="3"/>
      <c r="P185" s="3"/>
      <c r="Q185" s="3"/>
    </row>
    <row r="186" spans="1:36">
      <c r="A186" s="129"/>
      <c r="B186" s="614" t="s">
        <v>161</v>
      </c>
      <c r="C186" s="614"/>
      <c r="D186" s="614"/>
      <c r="E186" s="173">
        <f>SUM(E184:E185)</f>
        <v>0</v>
      </c>
      <c r="F186" s="173">
        <f t="shared" ref="F186:I186" si="59">SUM(F184:F185)</f>
        <v>0</v>
      </c>
      <c r="G186" s="173">
        <f t="shared" si="59"/>
        <v>0</v>
      </c>
      <c r="H186" s="173">
        <f t="shared" si="59"/>
        <v>0</v>
      </c>
      <c r="I186" s="173">
        <f t="shared" si="59"/>
        <v>0</v>
      </c>
      <c r="J186" s="174">
        <f>SUM(E186:I186)</f>
        <v>0</v>
      </c>
      <c r="K186" s="3"/>
      <c r="L186" s="3"/>
      <c r="M186" s="3"/>
    </row>
    <row r="187" spans="1:36">
      <c r="A187" s="1"/>
      <c r="B187" s="10"/>
      <c r="G187" s="3"/>
      <c r="H187" s="3"/>
      <c r="I187" s="3"/>
      <c r="J187" s="47"/>
      <c r="K187" s="3"/>
      <c r="L187" s="3"/>
      <c r="M187" s="3"/>
      <c r="Q187" s="213"/>
      <c r="R187" s="213"/>
      <c r="S187" s="213"/>
      <c r="T187" s="5"/>
    </row>
    <row r="188" spans="1:36">
      <c r="A188" s="1" t="s">
        <v>0</v>
      </c>
      <c r="G188" s="3"/>
      <c r="H188" s="3"/>
      <c r="I188" s="3"/>
      <c r="J188" s="47"/>
      <c r="K188" s="3"/>
      <c r="L188" s="3"/>
      <c r="M188" s="3"/>
    </row>
    <row r="189" spans="1:36">
      <c r="A189" s="31" t="s">
        <v>48</v>
      </c>
      <c r="G189" s="3"/>
      <c r="H189" s="3"/>
      <c r="I189" s="3"/>
      <c r="J189" s="47"/>
      <c r="K189" s="3"/>
      <c r="L189" s="3"/>
      <c r="M189" s="3"/>
      <c r="N189" s="3"/>
      <c r="O189" s="3"/>
      <c r="P189" s="3"/>
    </row>
    <row r="190" spans="1:36">
      <c r="A190" s="842"/>
      <c r="B190" s="851">
        <f>IF('Cumulative Budget Request '!L193='Member F'!$L$1,'Cumulative Budget Request '!B192,0)</f>
        <v>0</v>
      </c>
      <c r="C190" s="842"/>
      <c r="D190" s="793"/>
      <c r="E190" s="175">
        <f>IF('Cumulative Budget Request '!$L192='Member F'!$L$1,'Cumulative Budget Request '!E192,0)</f>
        <v>0</v>
      </c>
      <c r="F190" s="175">
        <f>IF('Cumulative Budget Request '!$L192='Member F'!$L$1,'Cumulative Budget Request '!F192,0)</f>
        <v>0</v>
      </c>
      <c r="G190" s="175">
        <f>IF('Cumulative Budget Request '!$L192='Member F'!$L$1,'Cumulative Budget Request '!G192,0)</f>
        <v>0</v>
      </c>
      <c r="H190" s="175">
        <f>IF('Cumulative Budget Request '!$L192='Member F'!$L$1,'Cumulative Budget Request '!H192,0)</f>
        <v>0</v>
      </c>
      <c r="I190" s="175">
        <f>IF('Cumulative Budget Request '!$L192='Member F'!$L$1,'Cumulative Budget Request '!I192,0)</f>
        <v>0</v>
      </c>
      <c r="J190" s="172">
        <f>SUM(E190:I190)</f>
        <v>0</v>
      </c>
      <c r="K190" s="3"/>
      <c r="L190" s="3"/>
      <c r="M190" s="3"/>
      <c r="N190" s="3"/>
      <c r="O190" s="3"/>
      <c r="P190" s="3"/>
    </row>
    <row r="191" spans="1:36">
      <c r="A191" s="842"/>
      <c r="B191" s="851">
        <f>IF('Cumulative Budget Request '!L194='Member F'!$L$1,'Cumulative Budget Request '!B193,0)</f>
        <v>0</v>
      </c>
      <c r="C191" s="842"/>
      <c r="D191" s="793"/>
      <c r="E191" s="175">
        <f>IF('Cumulative Budget Request '!$L193='Member F'!$L$1,'Cumulative Budget Request '!E193,0)</f>
        <v>0</v>
      </c>
      <c r="F191" s="175">
        <f>IF('Cumulative Budget Request '!$L193='Member F'!$L$1,'Cumulative Budget Request '!F193,0)</f>
        <v>0</v>
      </c>
      <c r="G191" s="175">
        <f>IF('Cumulative Budget Request '!$L193='Member F'!$L$1,'Cumulative Budget Request '!G193,0)</f>
        <v>0</v>
      </c>
      <c r="H191" s="175">
        <f>IF('Cumulative Budget Request '!$L193='Member F'!$L$1,'Cumulative Budget Request '!H193,0)</f>
        <v>0</v>
      </c>
      <c r="I191" s="175">
        <f>IF('Cumulative Budget Request '!$L193='Member F'!$L$1,'Cumulative Budget Request '!I193,0)</f>
        <v>0</v>
      </c>
      <c r="J191" s="172">
        <f>SUM(E191:I191)</f>
        <v>0</v>
      </c>
      <c r="K191" s="3"/>
      <c r="L191" s="3"/>
      <c r="M191" s="3"/>
    </row>
    <row r="192" spans="1:36">
      <c r="A192" s="852" t="s">
        <v>57</v>
      </c>
      <c r="B192" s="852"/>
      <c r="C192" s="852"/>
      <c r="D192" s="852"/>
      <c r="E192" s="199">
        <f>SUM(E190:E191)</f>
        <v>0</v>
      </c>
      <c r="F192" s="199">
        <f t="shared" ref="F192:I192" si="60">SUM(F190:F191)</f>
        <v>0</v>
      </c>
      <c r="G192" s="199">
        <f t="shared" si="60"/>
        <v>0</v>
      </c>
      <c r="H192" s="199">
        <f t="shared" si="60"/>
        <v>0</v>
      </c>
      <c r="I192" s="199">
        <f t="shared" si="60"/>
        <v>0</v>
      </c>
      <c r="J192" s="200">
        <f>SUM(J190:J191)</f>
        <v>0</v>
      </c>
      <c r="K192" s="3"/>
      <c r="L192" s="3"/>
      <c r="M192" s="3"/>
    </row>
    <row r="193" spans="1:16" hidden="1">
      <c r="A193" s="842"/>
      <c r="B193" s="842"/>
      <c r="C193" s="842"/>
      <c r="D193" s="842"/>
      <c r="E193" s="4"/>
      <c r="F193" s="3"/>
      <c r="G193" s="3"/>
      <c r="H193" s="3"/>
      <c r="I193" s="3"/>
      <c r="J193" s="47"/>
      <c r="K193" s="3"/>
      <c r="L193" s="3"/>
      <c r="M193" s="3"/>
    </row>
    <row r="194" spans="1:16" hidden="1">
      <c r="A194" s="845" t="s">
        <v>120</v>
      </c>
      <c r="B194" s="853"/>
      <c r="C194" s="825"/>
      <c r="D194" s="854" t="s">
        <v>178</v>
      </c>
      <c r="E194" s="134">
        <f>IF('Cumulative Budget Request '!$L196='Member F'!$L$1,'Cumulative Budget Request '!E196,0)</f>
        <v>0</v>
      </c>
      <c r="F194" s="134">
        <f>IF('Cumulative Budget Request '!$L196='Member F'!$L$1,'Cumulative Budget Request '!F196,0)</f>
        <v>0</v>
      </c>
      <c r="G194" s="134">
        <f>IF('Cumulative Budget Request '!$L196='Member F'!$L$1,'Cumulative Budget Request '!G196,0)</f>
        <v>0</v>
      </c>
      <c r="H194" s="134">
        <f>IF('Cumulative Budget Request '!$L196='Member F'!$L$1,'Cumulative Budget Request '!H196,0)</f>
        <v>0</v>
      </c>
      <c r="I194" s="134">
        <f>IF('Cumulative Budget Request '!$L196='Member F'!$L$1,'Cumulative Budget Request '!I196,0)</f>
        <v>0</v>
      </c>
      <c r="J194" s="97"/>
      <c r="K194" s="3"/>
      <c r="L194" s="3"/>
      <c r="M194" s="3"/>
    </row>
    <row r="195" spans="1:16" hidden="1">
      <c r="A195" s="842"/>
      <c r="B195" s="842"/>
      <c r="C195" s="842"/>
      <c r="D195" s="854" t="s">
        <v>177</v>
      </c>
      <c r="E195" s="134">
        <f>IF('Cumulative Budget Request '!$L197='Member F'!$L$1,'Cumulative Budget Request '!E197,0)</f>
        <v>0</v>
      </c>
      <c r="F195" s="134">
        <f>IF('Cumulative Budget Request '!$L197='Member F'!$L$1,'Cumulative Budget Request '!F197,0)</f>
        <v>0</v>
      </c>
      <c r="G195" s="134">
        <f>IF('Cumulative Budget Request '!$L197='Member F'!$L$1,'Cumulative Budget Request '!G197,0)</f>
        <v>0</v>
      </c>
      <c r="H195" s="134">
        <f>IF('Cumulative Budget Request '!$L197='Member F'!$L$1,'Cumulative Budget Request '!H197,0)</f>
        <v>0</v>
      </c>
      <c r="I195" s="134">
        <f>IF('Cumulative Budget Request '!$L197='Member F'!$L$1,'Cumulative Budget Request '!I197,0)</f>
        <v>0</v>
      </c>
      <c r="J195" s="97"/>
      <c r="K195" s="3"/>
      <c r="L195" s="3"/>
      <c r="M195" s="3"/>
    </row>
    <row r="196" spans="1:16" hidden="1">
      <c r="A196" s="845" t="s">
        <v>162</v>
      </c>
      <c r="B196" s="853"/>
      <c r="C196" s="825"/>
      <c r="D196" s="854" t="s">
        <v>179</v>
      </c>
      <c r="E196" s="134">
        <f>IF('Cumulative Budget Request '!$L198='Member F'!$L$1,'Cumulative Budget Request '!E198,0)</f>
        <v>0</v>
      </c>
      <c r="F196" s="134">
        <f>IF('Cumulative Budget Request '!$L198='Member F'!$L$1,'Cumulative Budget Request '!F198,0)</f>
        <v>0</v>
      </c>
      <c r="G196" s="134">
        <f>IF('Cumulative Budget Request '!$L198='Member F'!$L$1,'Cumulative Budget Request '!G198,0)</f>
        <v>0</v>
      </c>
      <c r="H196" s="134">
        <f>IF('Cumulative Budget Request '!$L198='Member F'!$L$1,'Cumulative Budget Request '!H198,0)</f>
        <v>0</v>
      </c>
      <c r="I196" s="134">
        <f>IF('Cumulative Budget Request '!$L198='Member F'!$L$1,'Cumulative Budget Request '!I198,0)</f>
        <v>0</v>
      </c>
      <c r="J196" s="97"/>
      <c r="K196" s="3"/>
      <c r="L196" s="3"/>
      <c r="M196" s="3"/>
    </row>
    <row r="197" spans="1:16" hidden="1">
      <c r="A197" s="855">
        <f>IF('Cumulative Budget Request '!L200='Member F'!$L$1,'Cumulative Budget Request '!A200,0)</f>
        <v>0</v>
      </c>
      <c r="B197" s="842"/>
      <c r="C197" s="842"/>
      <c r="D197" s="854" t="s">
        <v>180</v>
      </c>
      <c r="E197" s="134">
        <f>IF('Cumulative Budget Request '!$L199='Member F'!$L$1,'Cumulative Budget Request '!E199,0)</f>
        <v>0</v>
      </c>
      <c r="F197" s="134">
        <f>IF('Cumulative Budget Request '!$L199='Member F'!$L$1,'Cumulative Budget Request '!F199,0)</f>
        <v>0</v>
      </c>
      <c r="G197" s="134">
        <f>IF('Cumulative Budget Request '!$L199='Member F'!$L$1,'Cumulative Budget Request '!G199,0)</f>
        <v>0</v>
      </c>
      <c r="H197" s="134">
        <f>IF('Cumulative Budget Request '!$L199='Member F'!$L$1,'Cumulative Budget Request '!H199,0)</f>
        <v>0</v>
      </c>
      <c r="I197" s="134">
        <f>IF('Cumulative Budget Request '!$L199='Member F'!$L$1,'Cumulative Budget Request '!I199,0)</f>
        <v>0</v>
      </c>
      <c r="J197" s="47"/>
      <c r="K197" s="3"/>
      <c r="L197" s="3"/>
      <c r="M197" s="3"/>
    </row>
    <row r="198" spans="1:16" hidden="1">
      <c r="A198" s="855"/>
      <c r="B198" s="856" t="s">
        <v>41</v>
      </c>
      <c r="C198" s="856" t="s">
        <v>42</v>
      </c>
      <c r="D198" s="857"/>
      <c r="E198" s="15"/>
      <c r="F198" s="15"/>
      <c r="G198" s="15"/>
      <c r="H198" s="15"/>
      <c r="I198" s="15"/>
      <c r="J198" s="47"/>
      <c r="K198" s="3"/>
      <c r="L198" s="3"/>
      <c r="M198" s="3"/>
    </row>
    <row r="199" spans="1:16" hidden="1">
      <c r="A199" s="858"/>
      <c r="B199" s="859" t="s">
        <v>43</v>
      </c>
      <c r="C199" s="860">
        <f>IF('Cumulative Budget Request '!$L201='Member F'!$L$1,'Cumulative Budget Request '!C201,0)</f>
        <v>0</v>
      </c>
      <c r="D199" s="857"/>
      <c r="E199" s="251">
        <f>IF('Cumulative Budget Request '!$L201='Member F'!$L$1,'Cumulative Budget Request '!E201,0)</f>
        <v>0</v>
      </c>
      <c r="F199" s="251">
        <f>IF('Cumulative Budget Request '!$L201='Member F'!$L$1,'Cumulative Budget Request '!F201,0)</f>
        <v>0</v>
      </c>
      <c r="G199" s="251">
        <f>IF('Cumulative Budget Request '!$L201='Member F'!$L$1,'Cumulative Budget Request '!G201,0)</f>
        <v>0</v>
      </c>
      <c r="H199" s="251">
        <f>IF('Cumulative Budget Request '!$L201='Member F'!$L$1,'Cumulative Budget Request '!H201,0)</f>
        <v>0</v>
      </c>
      <c r="I199" s="251">
        <f>IF('Cumulative Budget Request '!$L201='Member F'!$L$1,'Cumulative Budget Request '!I201,0)</f>
        <v>0</v>
      </c>
      <c r="J199" s="172">
        <f t="shared" ref="J199:J204" si="61">SUM(E199:I199)</f>
        <v>0</v>
      </c>
      <c r="K199" s="3"/>
      <c r="L199" s="3"/>
      <c r="M199" s="3"/>
    </row>
    <row r="200" spans="1:16" hidden="1">
      <c r="A200" s="858"/>
      <c r="B200" s="859" t="s">
        <v>44</v>
      </c>
      <c r="C200" s="860">
        <f>IF('Cumulative Budget Request '!$L202='Member F'!$L$1,'Cumulative Budget Request '!C202,0)</f>
        <v>0</v>
      </c>
      <c r="D200" s="857"/>
      <c r="E200" s="251">
        <f>IF('Cumulative Budget Request '!$L202='Member F'!$L$1,'Cumulative Budget Request '!E202,0)</f>
        <v>0</v>
      </c>
      <c r="F200" s="251">
        <f>IF('Cumulative Budget Request '!$L202='Member F'!$L$1,'Cumulative Budget Request '!F202,0)</f>
        <v>0</v>
      </c>
      <c r="G200" s="251">
        <f>IF('Cumulative Budget Request '!$L202='Member F'!$L$1,'Cumulative Budget Request '!G202,0)</f>
        <v>0</v>
      </c>
      <c r="H200" s="251">
        <f>IF('Cumulative Budget Request '!$L202='Member F'!$L$1,'Cumulative Budget Request '!H202,0)</f>
        <v>0</v>
      </c>
      <c r="I200" s="251">
        <f>IF('Cumulative Budget Request '!$L202='Member F'!$L$1,'Cumulative Budget Request '!I202,0)</f>
        <v>0</v>
      </c>
      <c r="J200" s="172">
        <f t="shared" si="61"/>
        <v>0</v>
      </c>
      <c r="K200" s="3"/>
      <c r="L200" s="3"/>
      <c r="M200" s="3"/>
    </row>
    <row r="201" spans="1:16" hidden="1">
      <c r="A201" s="858"/>
      <c r="B201" s="859" t="s">
        <v>175</v>
      </c>
      <c r="C201" s="860">
        <f>IF('Cumulative Budget Request '!$L203='Member F'!$L$1,'Cumulative Budget Request '!C203,0)</f>
        <v>0</v>
      </c>
      <c r="D201" s="857"/>
      <c r="E201" s="251">
        <f>IF('Cumulative Budget Request '!$L203='Member F'!$L$1,'Cumulative Budget Request '!E203,0)</f>
        <v>0</v>
      </c>
      <c r="F201" s="251">
        <f>IF('Cumulative Budget Request '!$L203='Member F'!$L$1,'Cumulative Budget Request '!F203,0)</f>
        <v>0</v>
      </c>
      <c r="G201" s="251">
        <f>IF('Cumulative Budget Request '!$L203='Member F'!$L$1,'Cumulative Budget Request '!G203,0)</f>
        <v>0</v>
      </c>
      <c r="H201" s="251">
        <f>IF('Cumulative Budget Request '!$L203='Member F'!$L$1,'Cumulative Budget Request '!H203,0)</f>
        <v>0</v>
      </c>
      <c r="I201" s="251">
        <f>IF('Cumulative Budget Request '!$L203='Member F'!$L$1,'Cumulative Budget Request '!I203,0)</f>
        <v>0</v>
      </c>
      <c r="J201" s="172">
        <f t="shared" si="61"/>
        <v>0</v>
      </c>
      <c r="K201" s="3"/>
      <c r="L201" s="3"/>
      <c r="M201" s="3"/>
    </row>
    <row r="202" spans="1:16" hidden="1">
      <c r="A202" s="858"/>
      <c r="B202" s="859" t="s">
        <v>45</v>
      </c>
      <c r="C202" s="860">
        <f>IF('Cumulative Budget Request '!$L204='Member F'!$L$1,'Cumulative Budget Request '!C204,0)</f>
        <v>0</v>
      </c>
      <c r="D202" s="857"/>
      <c r="E202" s="251">
        <f>IF('Cumulative Budget Request '!$L204='Member F'!$L$1,'Cumulative Budget Request '!E204,0)</f>
        <v>0</v>
      </c>
      <c r="F202" s="251">
        <f>IF('Cumulative Budget Request '!$L204='Member F'!$L$1,'Cumulative Budget Request '!F204,0)</f>
        <v>0</v>
      </c>
      <c r="G202" s="251">
        <f>IF('Cumulative Budget Request '!$L204='Member F'!$L$1,'Cumulative Budget Request '!G204,0)</f>
        <v>0</v>
      </c>
      <c r="H202" s="251">
        <f>IF('Cumulative Budget Request '!$L204='Member F'!$L$1,'Cumulative Budget Request '!H204,0)</f>
        <v>0</v>
      </c>
      <c r="I202" s="251">
        <f>IF('Cumulative Budget Request '!$L204='Member F'!$L$1,'Cumulative Budget Request '!I204,0)</f>
        <v>0</v>
      </c>
      <c r="J202" s="172">
        <f t="shared" si="61"/>
        <v>0</v>
      </c>
      <c r="K202" s="3"/>
      <c r="L202" s="3"/>
      <c r="M202" s="9"/>
    </row>
    <row r="203" spans="1:16" hidden="1">
      <c r="A203" s="858"/>
      <c r="B203" s="859" t="s">
        <v>46</v>
      </c>
      <c r="C203" s="860">
        <f>IF('Cumulative Budget Request '!$L205='Member F'!$L$1,'Cumulative Budget Request '!C205,0)</f>
        <v>0</v>
      </c>
      <c r="D203" s="857"/>
      <c r="E203" s="251">
        <f>IF('Cumulative Budget Request '!$L205='Member F'!$L$1,'Cumulative Budget Request '!E205,0)</f>
        <v>0</v>
      </c>
      <c r="F203" s="251">
        <f>IF('Cumulative Budget Request '!$L205='Member F'!$L$1,'Cumulative Budget Request '!F205,0)</f>
        <v>0</v>
      </c>
      <c r="G203" s="251">
        <f>IF('Cumulative Budget Request '!$L205='Member F'!$L$1,'Cumulative Budget Request '!G205,0)</f>
        <v>0</v>
      </c>
      <c r="H203" s="251">
        <f>IF('Cumulative Budget Request '!$L205='Member F'!$L$1,'Cumulative Budget Request '!H205,0)</f>
        <v>0</v>
      </c>
      <c r="I203" s="251">
        <f>IF('Cumulative Budget Request '!$L205='Member F'!$L$1,'Cumulative Budget Request '!I205,0)</f>
        <v>0</v>
      </c>
      <c r="J203" s="172">
        <f t="shared" si="61"/>
        <v>0</v>
      </c>
      <c r="K203" s="3"/>
      <c r="L203" s="3"/>
      <c r="M203" s="3"/>
      <c r="N203" s="3"/>
      <c r="O203" s="3"/>
      <c r="P203" s="3"/>
    </row>
    <row r="204" spans="1:16" hidden="1">
      <c r="A204" s="858"/>
      <c r="B204" s="859" t="s">
        <v>47</v>
      </c>
      <c r="C204" s="860">
        <f>IF('Cumulative Budget Request '!$L206='Member F'!$L$1,'Cumulative Budget Request '!C206,0)</f>
        <v>0</v>
      </c>
      <c r="D204" s="857"/>
      <c r="E204" s="251">
        <f>IF('Cumulative Budget Request '!$L206='Member F'!$L$1,'Cumulative Budget Request '!E206,0)</f>
        <v>0</v>
      </c>
      <c r="F204" s="251">
        <f>IF('Cumulative Budget Request '!$L206='Member F'!$L$1,'Cumulative Budget Request '!F206,0)</f>
        <v>0</v>
      </c>
      <c r="G204" s="251">
        <f>IF('Cumulative Budget Request '!$L206='Member F'!$L$1,'Cumulative Budget Request '!G206,0)</f>
        <v>0</v>
      </c>
      <c r="H204" s="251">
        <f>IF('Cumulative Budget Request '!$L206='Member F'!$L$1,'Cumulative Budget Request '!H206,0)</f>
        <v>0</v>
      </c>
      <c r="I204" s="251">
        <f>IF('Cumulative Budget Request '!$L206='Member F'!$L$1,'Cumulative Budget Request '!I206,0)</f>
        <v>0</v>
      </c>
      <c r="J204" s="172">
        <f t="shared" si="61"/>
        <v>0</v>
      </c>
      <c r="K204" s="3"/>
      <c r="L204" s="3"/>
      <c r="M204" s="3"/>
    </row>
    <row r="205" spans="1:16" hidden="1">
      <c r="A205" s="852" t="s">
        <v>57</v>
      </c>
      <c r="B205" s="852"/>
      <c r="C205" s="852"/>
      <c r="D205" s="852"/>
      <c r="E205" s="199">
        <f>SUM(E199:E204)</f>
        <v>0</v>
      </c>
      <c r="F205" s="199">
        <f t="shared" ref="F205:J205" si="62">SUM(F199:F204)</f>
        <v>0</v>
      </c>
      <c r="G205" s="199">
        <f t="shared" si="62"/>
        <v>0</v>
      </c>
      <c r="H205" s="199">
        <f t="shared" si="62"/>
        <v>0</v>
      </c>
      <c r="I205" s="199">
        <f t="shared" si="62"/>
        <v>0</v>
      </c>
      <c r="J205" s="200">
        <f t="shared" si="62"/>
        <v>0</v>
      </c>
      <c r="K205" s="3"/>
      <c r="L205" s="3"/>
      <c r="M205" s="3"/>
    </row>
    <row r="206" spans="1:16" hidden="1">
      <c r="A206" s="842"/>
      <c r="B206" s="842"/>
      <c r="C206" s="842"/>
      <c r="D206" s="842"/>
      <c r="E206" s="4"/>
      <c r="F206" s="3"/>
      <c r="G206" s="3"/>
      <c r="H206" s="3"/>
      <c r="I206" s="3"/>
      <c r="J206" s="47"/>
      <c r="K206" s="3"/>
      <c r="L206" s="3"/>
      <c r="M206" s="3"/>
    </row>
    <row r="207" spans="1:16" hidden="1">
      <c r="A207" s="845" t="s">
        <v>120</v>
      </c>
      <c r="B207" s="853"/>
      <c r="C207" s="825"/>
      <c r="D207" s="854" t="s">
        <v>178</v>
      </c>
      <c r="E207" s="134">
        <f>IF('Cumulative Budget Request '!$L209='Member F'!$L$1,'Cumulative Budget Request '!E209,0)</f>
        <v>0</v>
      </c>
      <c r="F207" s="134">
        <f>IF('Cumulative Budget Request '!$L209='Member F'!$L$1,'Cumulative Budget Request '!F209,0)</f>
        <v>0</v>
      </c>
      <c r="G207" s="134">
        <f>IF('Cumulative Budget Request '!$L209='Member F'!$L$1,'Cumulative Budget Request '!G209,0)</f>
        <v>0</v>
      </c>
      <c r="H207" s="134">
        <f>IF('Cumulative Budget Request '!$L209='Member F'!$L$1,'Cumulative Budget Request '!H209,0)</f>
        <v>0</v>
      </c>
      <c r="I207" s="134">
        <f>IF('Cumulative Budget Request '!$L209='Member F'!$L$1,'Cumulative Budget Request '!I209,0)</f>
        <v>0</v>
      </c>
      <c r="J207" s="97"/>
      <c r="K207" s="3"/>
      <c r="L207" s="3"/>
      <c r="M207" s="3"/>
    </row>
    <row r="208" spans="1:16" hidden="1">
      <c r="A208" s="842"/>
      <c r="B208" s="842"/>
      <c r="C208" s="842"/>
      <c r="D208" s="854" t="s">
        <v>177</v>
      </c>
      <c r="E208" s="134">
        <f>IF('Cumulative Budget Request '!$L210='Member F'!$L$1,'Cumulative Budget Request '!E210,0)</f>
        <v>0</v>
      </c>
      <c r="F208" s="134">
        <f>IF('Cumulative Budget Request '!$L210='Member F'!$L$1,'Cumulative Budget Request '!F210,0)</f>
        <v>0</v>
      </c>
      <c r="G208" s="134">
        <f>IF('Cumulative Budget Request '!$L210='Member F'!$L$1,'Cumulative Budget Request '!G210,0)</f>
        <v>0</v>
      </c>
      <c r="H208" s="134">
        <f>IF('Cumulative Budget Request '!$L210='Member F'!$L$1,'Cumulative Budget Request '!H210,0)</f>
        <v>0</v>
      </c>
      <c r="I208" s="134">
        <f>IF('Cumulative Budget Request '!$L210='Member F'!$L$1,'Cumulative Budget Request '!I210,0)</f>
        <v>0</v>
      </c>
      <c r="J208" s="97"/>
      <c r="K208" s="3"/>
      <c r="L208" s="3"/>
      <c r="M208" s="3"/>
    </row>
    <row r="209" spans="1:17" hidden="1">
      <c r="A209" s="845" t="s">
        <v>162</v>
      </c>
      <c r="B209" s="853"/>
      <c r="C209" s="825"/>
      <c r="D209" s="854" t="s">
        <v>179</v>
      </c>
      <c r="E209" s="134">
        <f>IF('Cumulative Budget Request '!$L211='Member F'!$L$1,'Cumulative Budget Request '!E211,0)</f>
        <v>0</v>
      </c>
      <c r="F209" s="134">
        <f>IF('Cumulative Budget Request '!$L211='Member F'!$L$1,'Cumulative Budget Request '!F211,0)</f>
        <v>0</v>
      </c>
      <c r="G209" s="134">
        <f>IF('Cumulative Budget Request '!$L211='Member F'!$L$1,'Cumulative Budget Request '!G211,0)</f>
        <v>0</v>
      </c>
      <c r="H209" s="134">
        <f>IF('Cumulative Budget Request '!$L211='Member F'!$L$1,'Cumulative Budget Request '!H211,0)</f>
        <v>0</v>
      </c>
      <c r="I209" s="134">
        <f>IF('Cumulative Budget Request '!$L211='Member F'!$L$1,'Cumulative Budget Request '!I211,0)</f>
        <v>0</v>
      </c>
      <c r="J209" s="97"/>
      <c r="K209" s="3"/>
      <c r="L209" s="3"/>
      <c r="M209" s="3"/>
    </row>
    <row r="210" spans="1:17" hidden="1">
      <c r="A210" s="855">
        <f>IF('Cumulative Budget Request '!L213='Member F'!$L$1,'Cumulative Budget Request '!A213,0)</f>
        <v>0</v>
      </c>
      <c r="B210" s="842"/>
      <c r="C210" s="842"/>
      <c r="D210" s="854" t="s">
        <v>180</v>
      </c>
      <c r="E210" s="134">
        <f>IF('Cumulative Budget Request '!$L212='Member F'!$L$1,'Cumulative Budget Request '!E212,0)</f>
        <v>0</v>
      </c>
      <c r="F210" s="134">
        <f>IF('Cumulative Budget Request '!$L212='Member F'!$L$1,'Cumulative Budget Request '!F212,0)</f>
        <v>0</v>
      </c>
      <c r="G210" s="134">
        <f>IF('Cumulative Budget Request '!$L212='Member F'!$L$1,'Cumulative Budget Request '!G212,0)</f>
        <v>0</v>
      </c>
      <c r="H210" s="134">
        <f>IF('Cumulative Budget Request '!$L212='Member F'!$L$1,'Cumulative Budget Request '!H212,0)</f>
        <v>0</v>
      </c>
      <c r="I210" s="134">
        <f>IF('Cumulative Budget Request '!$L212='Member F'!$L$1,'Cumulative Budget Request '!I212,0)</f>
        <v>0</v>
      </c>
      <c r="J210" s="47"/>
      <c r="K210" s="3"/>
      <c r="L210" s="3"/>
      <c r="M210" s="3"/>
    </row>
    <row r="211" spans="1:17" hidden="1">
      <c r="A211" s="855"/>
      <c r="B211" s="856" t="s">
        <v>41</v>
      </c>
      <c r="C211" s="856" t="s">
        <v>42</v>
      </c>
      <c r="D211" s="857"/>
      <c r="E211" s="3"/>
      <c r="F211" s="3"/>
      <c r="G211" s="240"/>
      <c r="H211" s="240"/>
      <c r="I211" s="240"/>
      <c r="J211" s="47"/>
      <c r="K211" s="3"/>
      <c r="L211" s="3"/>
      <c r="M211" s="3"/>
    </row>
    <row r="212" spans="1:17" hidden="1">
      <c r="A212" s="858"/>
      <c r="B212" s="859" t="s">
        <v>43</v>
      </c>
      <c r="C212" s="860">
        <f>IF('Cumulative Budget Request '!$L214='Member F'!$L$1,'Cumulative Budget Request '!C214,0)</f>
        <v>0</v>
      </c>
      <c r="D212" s="857"/>
      <c r="E212" s="251">
        <f>IF('Cumulative Budget Request '!$L214='Member F'!$L$1,'Cumulative Budget Request '!E214,0)</f>
        <v>0</v>
      </c>
      <c r="F212" s="251">
        <f>IF('Cumulative Budget Request '!$L214='Member F'!$L$1,'Cumulative Budget Request '!F214,0)</f>
        <v>0</v>
      </c>
      <c r="G212" s="251">
        <f>IF('Cumulative Budget Request '!$L214='Member F'!$L$1,'Cumulative Budget Request '!G214,0)</f>
        <v>0</v>
      </c>
      <c r="H212" s="251">
        <f>IF('Cumulative Budget Request '!$L214='Member F'!$L$1,'Cumulative Budget Request '!H214,0)</f>
        <v>0</v>
      </c>
      <c r="I212" s="251">
        <f>IF('Cumulative Budget Request '!$L214='Member F'!$L$1,'Cumulative Budget Request '!I214,0)</f>
        <v>0</v>
      </c>
      <c r="J212" s="172">
        <f t="shared" ref="J212:J217" si="63">SUM(E212:I212)</f>
        <v>0</v>
      </c>
      <c r="K212" s="3"/>
      <c r="L212" s="3"/>
      <c r="M212" s="3"/>
    </row>
    <row r="213" spans="1:17" hidden="1">
      <c r="A213" s="858"/>
      <c r="B213" s="859" t="s">
        <v>44</v>
      </c>
      <c r="C213" s="860">
        <f>IF('Cumulative Budget Request '!$L215='Member F'!$L$1,'Cumulative Budget Request '!C215,0)</f>
        <v>0</v>
      </c>
      <c r="D213" s="857"/>
      <c r="E213" s="251">
        <f>IF('Cumulative Budget Request '!$L215='Member F'!$L$1,'Cumulative Budget Request '!E215,0)</f>
        <v>0</v>
      </c>
      <c r="F213" s="251">
        <f>IF('Cumulative Budget Request '!$L215='Member F'!$L$1,'Cumulative Budget Request '!F215,0)</f>
        <v>0</v>
      </c>
      <c r="G213" s="251">
        <f>IF('Cumulative Budget Request '!$L215='Member F'!$L$1,'Cumulative Budget Request '!G215,0)</f>
        <v>0</v>
      </c>
      <c r="H213" s="251">
        <f>IF('Cumulative Budget Request '!$L215='Member F'!$L$1,'Cumulative Budget Request '!H215,0)</f>
        <v>0</v>
      </c>
      <c r="I213" s="251">
        <f>IF('Cumulative Budget Request '!$L215='Member F'!$L$1,'Cumulative Budget Request '!I215,0)</f>
        <v>0</v>
      </c>
      <c r="J213" s="172">
        <f t="shared" si="63"/>
        <v>0</v>
      </c>
      <c r="K213" s="3"/>
      <c r="L213" s="3"/>
      <c r="M213" s="3"/>
    </row>
    <row r="214" spans="1:17" hidden="1">
      <c r="A214" s="858"/>
      <c r="B214" s="859" t="s">
        <v>175</v>
      </c>
      <c r="C214" s="860">
        <f>IF('Cumulative Budget Request '!$L216='Member F'!$L$1,'Cumulative Budget Request '!C216,0)</f>
        <v>0</v>
      </c>
      <c r="D214" s="857"/>
      <c r="E214" s="251">
        <f>IF('Cumulative Budget Request '!$L216='Member F'!$L$1,'Cumulative Budget Request '!E216,0)</f>
        <v>0</v>
      </c>
      <c r="F214" s="251">
        <f>IF('Cumulative Budget Request '!$L216='Member F'!$L$1,'Cumulative Budget Request '!F216,0)</f>
        <v>0</v>
      </c>
      <c r="G214" s="251">
        <f>IF('Cumulative Budget Request '!$L216='Member F'!$L$1,'Cumulative Budget Request '!G216,0)</f>
        <v>0</v>
      </c>
      <c r="H214" s="251">
        <f>IF('Cumulative Budget Request '!$L216='Member F'!$L$1,'Cumulative Budget Request '!H216,0)</f>
        <v>0</v>
      </c>
      <c r="I214" s="251">
        <f>IF('Cumulative Budget Request '!$L216='Member F'!$L$1,'Cumulative Budget Request '!I216,0)</f>
        <v>0</v>
      </c>
      <c r="J214" s="172">
        <f t="shared" si="63"/>
        <v>0</v>
      </c>
      <c r="K214" s="3"/>
      <c r="L214" s="3"/>
      <c r="M214" s="3"/>
    </row>
    <row r="215" spans="1:17" hidden="1">
      <c r="A215" s="858"/>
      <c r="B215" s="859" t="s">
        <v>45</v>
      </c>
      <c r="C215" s="860">
        <f>IF('Cumulative Budget Request '!$L217='Member F'!$L$1,'Cumulative Budget Request '!C217,0)</f>
        <v>0</v>
      </c>
      <c r="D215" s="857"/>
      <c r="E215" s="251">
        <f>IF('Cumulative Budget Request '!$L217='Member F'!$L$1,'Cumulative Budget Request '!E217,0)</f>
        <v>0</v>
      </c>
      <c r="F215" s="251">
        <f>IF('Cumulative Budget Request '!$L217='Member F'!$L$1,'Cumulative Budget Request '!F217,0)</f>
        <v>0</v>
      </c>
      <c r="G215" s="251">
        <f>IF('Cumulative Budget Request '!$L217='Member F'!$L$1,'Cumulative Budget Request '!G217,0)</f>
        <v>0</v>
      </c>
      <c r="H215" s="251">
        <f>IF('Cumulative Budget Request '!$L217='Member F'!$L$1,'Cumulative Budget Request '!H217,0)</f>
        <v>0</v>
      </c>
      <c r="I215" s="251">
        <f>IF('Cumulative Budget Request '!$L217='Member F'!$L$1,'Cumulative Budget Request '!I217,0)</f>
        <v>0</v>
      </c>
      <c r="J215" s="172">
        <f t="shared" si="63"/>
        <v>0</v>
      </c>
      <c r="K215" s="3"/>
      <c r="L215" s="3"/>
      <c r="M215" s="9"/>
    </row>
    <row r="216" spans="1:17" hidden="1">
      <c r="A216" s="858"/>
      <c r="B216" s="859" t="s">
        <v>46</v>
      </c>
      <c r="C216" s="860">
        <f>IF('Cumulative Budget Request '!$L218='Member F'!$L$1,'Cumulative Budget Request '!C218,0)</f>
        <v>0</v>
      </c>
      <c r="D216" s="857"/>
      <c r="E216" s="251">
        <f>IF('Cumulative Budget Request '!$L218='Member F'!$L$1,'Cumulative Budget Request '!E218,0)</f>
        <v>0</v>
      </c>
      <c r="F216" s="251">
        <f>IF('Cumulative Budget Request '!$L218='Member F'!$L$1,'Cumulative Budget Request '!F218,0)</f>
        <v>0</v>
      </c>
      <c r="G216" s="251">
        <f>IF('Cumulative Budget Request '!$L218='Member F'!$L$1,'Cumulative Budget Request '!G218,0)</f>
        <v>0</v>
      </c>
      <c r="H216" s="251">
        <f>IF('Cumulative Budget Request '!$L218='Member F'!$L$1,'Cumulative Budget Request '!H218,0)</f>
        <v>0</v>
      </c>
      <c r="I216" s="251">
        <f>IF('Cumulative Budget Request '!$L218='Member F'!$L$1,'Cumulative Budget Request '!I218,0)</f>
        <v>0</v>
      </c>
      <c r="J216" s="172">
        <f t="shared" si="63"/>
        <v>0</v>
      </c>
      <c r="K216" s="3"/>
      <c r="L216" s="3"/>
      <c r="M216" s="3"/>
      <c r="N216" s="3"/>
      <c r="O216" s="3"/>
      <c r="P216" s="3"/>
      <c r="Q216" s="3"/>
    </row>
    <row r="217" spans="1:17" hidden="1">
      <c r="A217" s="858"/>
      <c r="B217" s="859" t="s">
        <v>47</v>
      </c>
      <c r="C217" s="860">
        <f>IF('Cumulative Budget Request '!$L219='Member F'!$L$1,'Cumulative Budget Request '!C219,0)</f>
        <v>0</v>
      </c>
      <c r="D217" s="857"/>
      <c r="E217" s="251">
        <f>IF('Cumulative Budget Request '!$L219='Member F'!$L$1,'Cumulative Budget Request '!E219,0)</f>
        <v>0</v>
      </c>
      <c r="F217" s="251">
        <f>IF('Cumulative Budget Request '!$L219='Member F'!$L$1,'Cumulative Budget Request '!F219,0)</f>
        <v>0</v>
      </c>
      <c r="G217" s="251">
        <f>IF('Cumulative Budget Request '!$L219='Member F'!$L$1,'Cumulative Budget Request '!G219,0)</f>
        <v>0</v>
      </c>
      <c r="H217" s="251">
        <f>IF('Cumulative Budget Request '!$L219='Member F'!$L$1,'Cumulative Budget Request '!H219,0)</f>
        <v>0</v>
      </c>
      <c r="I217" s="251">
        <f>IF('Cumulative Budget Request '!$L219='Member F'!$L$1,'Cumulative Budget Request '!I219,0)</f>
        <v>0</v>
      </c>
      <c r="J217" s="172">
        <f t="shared" si="63"/>
        <v>0</v>
      </c>
      <c r="K217" s="30"/>
      <c r="L217" s="30"/>
      <c r="M217" s="3"/>
      <c r="N217" s="3"/>
      <c r="O217" s="3"/>
      <c r="P217" s="3"/>
      <c r="Q217" s="3"/>
    </row>
    <row r="218" spans="1:17" hidden="1">
      <c r="A218" s="852" t="s">
        <v>57</v>
      </c>
      <c r="B218" s="852"/>
      <c r="C218" s="852"/>
      <c r="D218" s="852"/>
      <c r="E218" s="199">
        <f>SUM(E212:E217)</f>
        <v>0</v>
      </c>
      <c r="F218" s="199">
        <f t="shared" ref="F218:J218" si="64">SUM(F212:F217)</f>
        <v>0</v>
      </c>
      <c r="G218" s="199">
        <f t="shared" si="64"/>
        <v>0</v>
      </c>
      <c r="H218" s="199">
        <f t="shared" si="64"/>
        <v>0</v>
      </c>
      <c r="I218" s="199">
        <f t="shared" si="64"/>
        <v>0</v>
      </c>
      <c r="J218" s="200">
        <f t="shared" si="64"/>
        <v>0</v>
      </c>
      <c r="K218" s="3"/>
      <c r="L218" s="3"/>
      <c r="M218" s="3"/>
    </row>
    <row r="219" spans="1:17">
      <c r="A219" s="861"/>
      <c r="B219" s="862" t="s">
        <v>51</v>
      </c>
      <c r="C219" s="862"/>
      <c r="D219" s="862"/>
      <c r="E219" s="203">
        <f ca="1">SUMIF($A$190:$D$218,"*Total Trip", E190:E218)</f>
        <v>0</v>
      </c>
      <c r="F219" s="203">
        <f t="shared" ref="F219:I219" ca="1" si="65">SUMIF($A$190:$D$218,"*Total Trip", F190:F218)</f>
        <v>0</v>
      </c>
      <c r="G219" s="203">
        <f t="shared" ca="1" si="65"/>
        <v>0</v>
      </c>
      <c r="H219" s="203">
        <f t="shared" ca="1" si="65"/>
        <v>0</v>
      </c>
      <c r="I219" s="203">
        <f t="shared" ca="1" si="65"/>
        <v>0</v>
      </c>
      <c r="J219" s="204">
        <f ca="1">SUM(E219:I219)</f>
        <v>0</v>
      </c>
      <c r="K219" s="3"/>
      <c r="L219" s="3"/>
      <c r="M219" s="3"/>
    </row>
    <row r="220" spans="1:17" hidden="1">
      <c r="A220" s="863"/>
      <c r="B220" s="864"/>
      <c r="C220" s="864"/>
      <c r="D220" s="864"/>
      <c r="E220" s="29"/>
      <c r="F220" s="29"/>
      <c r="G220" s="30"/>
      <c r="H220" s="30"/>
      <c r="I220" s="30"/>
      <c r="J220" s="99"/>
      <c r="K220" s="3"/>
      <c r="L220" s="3"/>
      <c r="M220" s="3"/>
    </row>
    <row r="221" spans="1:17" hidden="1">
      <c r="A221" s="865" t="s">
        <v>52</v>
      </c>
      <c r="B221" s="842"/>
      <c r="C221" s="842"/>
      <c r="D221" s="842"/>
      <c r="G221" s="3"/>
      <c r="H221" s="3"/>
      <c r="I221" s="3"/>
      <c r="J221" s="47"/>
      <c r="K221" s="3"/>
      <c r="L221" s="3"/>
      <c r="M221" s="3"/>
      <c r="N221" s="3"/>
      <c r="O221" s="3"/>
      <c r="P221" s="3"/>
    </row>
    <row r="222" spans="1:17" hidden="1">
      <c r="A222" s="842"/>
      <c r="B222" s="851">
        <f>IF('Cumulative Budget Request '!L225='Member F'!$L$1,'Cumulative Budget Request '!B224,0)</f>
        <v>0</v>
      </c>
      <c r="C222" s="842"/>
      <c r="D222" s="793"/>
      <c r="E222" s="175">
        <f>IF('Cumulative Budget Request '!$L224='Member F'!$L$1,'Cumulative Budget Request '!E224,0)</f>
        <v>0</v>
      </c>
      <c r="F222" s="175">
        <f>IF('Cumulative Budget Request '!$L224='Member F'!$L$1,'Cumulative Budget Request '!F224,0)</f>
        <v>0</v>
      </c>
      <c r="G222" s="175">
        <f>IF('Cumulative Budget Request '!$L224='Member F'!$L$1,'Cumulative Budget Request '!G224,0)</f>
        <v>0</v>
      </c>
      <c r="H222" s="175">
        <f>IF('Cumulative Budget Request '!$L224='Member F'!$L$1,'Cumulative Budget Request '!H224,0)</f>
        <v>0</v>
      </c>
      <c r="I222" s="175">
        <f>IF('Cumulative Budget Request '!$L224='Member F'!$L$1,'Cumulative Budget Request '!I224,0)</f>
        <v>0</v>
      </c>
      <c r="J222" s="94">
        <f>SUM(E222:I222)</f>
        <v>0</v>
      </c>
      <c r="K222" s="3"/>
      <c r="L222" s="3"/>
      <c r="M222" s="3"/>
      <c r="N222" s="3"/>
      <c r="O222" s="3"/>
      <c r="P222" s="3"/>
    </row>
    <row r="223" spans="1:17" hidden="1">
      <c r="A223" s="842"/>
      <c r="B223" s="851">
        <f>IF('Cumulative Budget Request '!L226='Member F'!$L$1,'Cumulative Budget Request '!B225,0)</f>
        <v>0</v>
      </c>
      <c r="C223" s="842"/>
      <c r="D223" s="793"/>
      <c r="E223" s="175">
        <f>IF('Cumulative Budget Request '!$L225='Member F'!$L$1,'Cumulative Budget Request '!E225,0)</f>
        <v>0</v>
      </c>
      <c r="F223" s="175">
        <f>IF('Cumulative Budget Request '!$L225='Member F'!$L$1,'Cumulative Budget Request '!F225,0)</f>
        <v>0</v>
      </c>
      <c r="G223" s="175">
        <f>IF('Cumulative Budget Request '!$L225='Member F'!$L$1,'Cumulative Budget Request '!G225,0)</f>
        <v>0</v>
      </c>
      <c r="H223" s="175">
        <f>IF('Cumulative Budget Request '!$L225='Member F'!$L$1,'Cumulative Budget Request '!H225,0)</f>
        <v>0</v>
      </c>
      <c r="I223" s="175">
        <f>IF('Cumulative Budget Request '!$L225='Member F'!$L$1,'Cumulative Budget Request '!I225,0)</f>
        <v>0</v>
      </c>
      <c r="J223" s="94">
        <f>SUM(E223:I223)</f>
        <v>0</v>
      </c>
      <c r="K223" s="3"/>
      <c r="L223" s="3"/>
      <c r="M223" s="3"/>
    </row>
    <row r="224" spans="1:17" hidden="1">
      <c r="A224" s="852" t="s">
        <v>57</v>
      </c>
      <c r="B224" s="852"/>
      <c r="C224" s="852"/>
      <c r="D224" s="852"/>
      <c r="E224" s="201">
        <f>SUM(E222:E223)</f>
        <v>0</v>
      </c>
      <c r="F224" s="201">
        <f t="shared" ref="F224:I224" si="66">SUM(F222:F223)</f>
        <v>0</v>
      </c>
      <c r="G224" s="201">
        <f t="shared" si="66"/>
        <v>0</v>
      </c>
      <c r="H224" s="201">
        <f t="shared" si="66"/>
        <v>0</v>
      </c>
      <c r="I224" s="201">
        <f t="shared" si="66"/>
        <v>0</v>
      </c>
      <c r="J224" s="202">
        <f>SUM(J222:J223)</f>
        <v>0</v>
      </c>
      <c r="K224" s="3"/>
      <c r="L224" s="3"/>
      <c r="M224" s="3"/>
    </row>
    <row r="225" spans="1:16" hidden="1">
      <c r="A225" s="842"/>
      <c r="B225" s="842"/>
      <c r="C225" s="842"/>
      <c r="D225" s="842"/>
      <c r="E225" s="4"/>
      <c r="F225" s="3"/>
      <c r="G225" s="3"/>
      <c r="H225" s="3"/>
      <c r="I225" s="3"/>
      <c r="J225" s="47"/>
      <c r="K225" s="3"/>
      <c r="L225" s="3"/>
      <c r="M225" s="3"/>
    </row>
    <row r="226" spans="1:16" hidden="1">
      <c r="A226" s="845" t="s">
        <v>120</v>
      </c>
      <c r="B226" s="842"/>
      <c r="C226" s="866"/>
      <c r="D226" s="854" t="s">
        <v>178</v>
      </c>
      <c r="E226" s="134">
        <f>IF('Cumulative Budget Request '!$L228='Member F'!$L$1,'Cumulative Budget Request '!E228,0)</f>
        <v>0</v>
      </c>
      <c r="F226" s="134">
        <f>IF('Cumulative Budget Request '!$L228='Member F'!$L$1,'Cumulative Budget Request '!F228,0)</f>
        <v>0</v>
      </c>
      <c r="G226" s="134">
        <f>IF('Cumulative Budget Request '!$L228='Member F'!$L$1,'Cumulative Budget Request '!G228,0)</f>
        <v>0</v>
      </c>
      <c r="H226" s="134">
        <f>IF('Cumulative Budget Request '!$L228='Member F'!$L$1,'Cumulative Budget Request '!H228,0)</f>
        <v>0</v>
      </c>
      <c r="I226" s="134">
        <f>IF('Cumulative Budget Request '!$L228='Member F'!$L$1,'Cumulative Budget Request '!I228,0)</f>
        <v>0</v>
      </c>
      <c r="J226" s="97"/>
      <c r="K226" s="3"/>
      <c r="L226" s="3"/>
      <c r="M226" s="3"/>
    </row>
    <row r="227" spans="1:16" hidden="1">
      <c r="A227" s="845"/>
      <c r="B227" s="853"/>
      <c r="C227" s="825"/>
      <c r="D227" s="854" t="s">
        <v>177</v>
      </c>
      <c r="E227" s="134">
        <f>IF('Cumulative Budget Request '!$L229='Member F'!$L$1,'Cumulative Budget Request '!E229,0)</f>
        <v>0</v>
      </c>
      <c r="F227" s="134">
        <f>IF('Cumulative Budget Request '!$L229='Member F'!$L$1,'Cumulative Budget Request '!F229,0)</f>
        <v>0</v>
      </c>
      <c r="G227" s="134">
        <f>IF('Cumulative Budget Request '!$L229='Member F'!$L$1,'Cumulative Budget Request '!G229,0)</f>
        <v>0</v>
      </c>
      <c r="H227" s="134">
        <f>IF('Cumulative Budget Request '!$L229='Member F'!$L$1,'Cumulative Budget Request '!H229,0)</f>
        <v>0</v>
      </c>
      <c r="I227" s="134">
        <f>IF('Cumulative Budget Request '!$L229='Member F'!$L$1,'Cumulative Budget Request '!I229,0)</f>
        <v>0</v>
      </c>
      <c r="J227" s="97"/>
      <c r="K227" s="3"/>
      <c r="L227" s="3"/>
      <c r="M227" s="3"/>
    </row>
    <row r="228" spans="1:16" hidden="1">
      <c r="A228" s="845" t="s">
        <v>162</v>
      </c>
      <c r="B228" s="853"/>
      <c r="C228" s="825"/>
      <c r="D228" s="854" t="s">
        <v>179</v>
      </c>
      <c r="E228" s="134">
        <f>IF('Cumulative Budget Request '!$L230='Member F'!$L$1,'Cumulative Budget Request '!E230,0)</f>
        <v>0</v>
      </c>
      <c r="F228" s="134">
        <f>IF('Cumulative Budget Request '!$L230='Member F'!$L$1,'Cumulative Budget Request '!F230,0)</f>
        <v>0</v>
      </c>
      <c r="G228" s="134">
        <f>IF('Cumulative Budget Request '!$L230='Member F'!$L$1,'Cumulative Budget Request '!G230,0)</f>
        <v>0</v>
      </c>
      <c r="H228" s="134">
        <f>IF('Cumulative Budget Request '!$L230='Member F'!$L$1,'Cumulative Budget Request '!H230,0)</f>
        <v>0</v>
      </c>
      <c r="I228" s="134">
        <f>IF('Cumulative Budget Request '!$L230='Member F'!$L$1,'Cumulative Budget Request '!I230,0)</f>
        <v>0</v>
      </c>
      <c r="J228" s="97"/>
      <c r="K228" s="3"/>
      <c r="L228" s="3"/>
      <c r="M228" s="3"/>
    </row>
    <row r="229" spans="1:16" hidden="1">
      <c r="A229" s="855">
        <f>IF('Cumulative Budget Request '!L232='Member F'!$L$1,'Cumulative Budget Request '!A232,0)</f>
        <v>0</v>
      </c>
      <c r="B229" s="842"/>
      <c r="C229" s="842"/>
      <c r="D229" s="854" t="s">
        <v>180</v>
      </c>
      <c r="E229" s="134">
        <f>IF('Cumulative Budget Request '!$L231='Member F'!$L$1,'Cumulative Budget Request '!E231,0)</f>
        <v>0</v>
      </c>
      <c r="F229" s="134">
        <f>IF('Cumulative Budget Request '!$L231='Member F'!$L$1,'Cumulative Budget Request '!F231,0)</f>
        <v>0</v>
      </c>
      <c r="G229" s="134">
        <f>IF('Cumulative Budget Request '!$L231='Member F'!$L$1,'Cumulative Budget Request '!G231,0)</f>
        <v>0</v>
      </c>
      <c r="H229" s="134">
        <f>IF('Cumulative Budget Request '!$L231='Member F'!$L$1,'Cumulative Budget Request '!H231,0)</f>
        <v>0</v>
      </c>
      <c r="I229" s="134">
        <f>IF('Cumulative Budget Request '!$L231='Member F'!$L$1,'Cumulative Budget Request '!I231,0)</f>
        <v>0</v>
      </c>
      <c r="J229" s="47"/>
      <c r="K229" s="3"/>
      <c r="L229" s="3"/>
      <c r="M229" s="3"/>
    </row>
    <row r="230" spans="1:16" hidden="1">
      <c r="A230" s="855"/>
      <c r="B230" s="856" t="s">
        <v>41</v>
      </c>
      <c r="C230" s="856" t="s">
        <v>42</v>
      </c>
      <c r="D230" s="857"/>
      <c r="E230" s="3"/>
      <c r="F230" s="3"/>
      <c r="G230" s="240"/>
      <c r="H230" s="240"/>
      <c r="I230" s="240"/>
      <c r="J230" s="47"/>
      <c r="K230" s="3"/>
      <c r="L230" s="3"/>
      <c r="M230" s="3"/>
    </row>
    <row r="231" spans="1:16" hidden="1">
      <c r="A231" s="858"/>
      <c r="B231" s="859" t="s">
        <v>43</v>
      </c>
      <c r="C231" s="860">
        <f>IF('Cumulative Budget Request '!$L233='Member F'!$L$1,'Cumulative Budget Request '!C233,0)</f>
        <v>0</v>
      </c>
      <c r="D231" s="857"/>
      <c r="E231" s="251">
        <f>IF('Cumulative Budget Request '!$L233='Member F'!$L$1,'Cumulative Budget Request '!E233,0)</f>
        <v>0</v>
      </c>
      <c r="F231" s="251">
        <f>IF('Cumulative Budget Request '!$L233='Member F'!$L$1,'Cumulative Budget Request '!F233,0)</f>
        <v>0</v>
      </c>
      <c r="G231" s="251">
        <f>IF('Cumulative Budget Request '!$L233='Member F'!$L$1,'Cumulative Budget Request '!G233,0)</f>
        <v>0</v>
      </c>
      <c r="H231" s="251">
        <f>IF('Cumulative Budget Request '!$L233='Member F'!$L$1,'Cumulative Budget Request '!H233,0)</f>
        <v>0</v>
      </c>
      <c r="I231" s="251">
        <f>IF('Cumulative Budget Request '!$L233='Member F'!$L$1,'Cumulative Budget Request '!I233,0)</f>
        <v>0</v>
      </c>
      <c r="J231" s="172">
        <f t="shared" ref="J231:J236" si="67">SUM(E231:I231)</f>
        <v>0</v>
      </c>
      <c r="K231" s="3"/>
      <c r="L231" s="3"/>
      <c r="M231" s="3"/>
    </row>
    <row r="232" spans="1:16" hidden="1">
      <c r="A232" s="858"/>
      <c r="B232" s="859" t="s">
        <v>44</v>
      </c>
      <c r="C232" s="860">
        <f>IF('Cumulative Budget Request '!$L234='Member F'!$L$1,'Cumulative Budget Request '!C234,0)</f>
        <v>0</v>
      </c>
      <c r="D232" s="857"/>
      <c r="E232" s="251">
        <f>IF('Cumulative Budget Request '!$L234='Member F'!$L$1,'Cumulative Budget Request '!E234,0)</f>
        <v>0</v>
      </c>
      <c r="F232" s="251">
        <f>IF('Cumulative Budget Request '!$L234='Member F'!$L$1,'Cumulative Budget Request '!F234,0)</f>
        <v>0</v>
      </c>
      <c r="G232" s="251">
        <f>IF('Cumulative Budget Request '!$L234='Member F'!$L$1,'Cumulative Budget Request '!G234,0)</f>
        <v>0</v>
      </c>
      <c r="H232" s="251">
        <f>IF('Cumulative Budget Request '!$L234='Member F'!$L$1,'Cumulative Budget Request '!H234,0)</f>
        <v>0</v>
      </c>
      <c r="I232" s="251">
        <f>IF('Cumulative Budget Request '!$L234='Member F'!$L$1,'Cumulative Budget Request '!I234,0)</f>
        <v>0</v>
      </c>
      <c r="J232" s="172">
        <f t="shared" si="67"/>
        <v>0</v>
      </c>
      <c r="K232" s="3"/>
      <c r="L232" s="3"/>
      <c r="M232" s="3"/>
    </row>
    <row r="233" spans="1:16" hidden="1">
      <c r="A233" s="858"/>
      <c r="B233" s="859" t="s">
        <v>175</v>
      </c>
      <c r="C233" s="860">
        <f>IF('Cumulative Budget Request '!$L235='Member F'!$L$1,'Cumulative Budget Request '!C235,0)</f>
        <v>0</v>
      </c>
      <c r="D233" s="857"/>
      <c r="E233" s="251">
        <f>IF('Cumulative Budget Request '!$L235='Member F'!$L$1,'Cumulative Budget Request '!E235,0)</f>
        <v>0</v>
      </c>
      <c r="F233" s="251">
        <f>IF('Cumulative Budget Request '!$L235='Member F'!$L$1,'Cumulative Budget Request '!F235,0)</f>
        <v>0</v>
      </c>
      <c r="G233" s="251">
        <f>IF('Cumulative Budget Request '!$L235='Member F'!$L$1,'Cumulative Budget Request '!G235,0)</f>
        <v>0</v>
      </c>
      <c r="H233" s="251">
        <f>IF('Cumulative Budget Request '!$L235='Member F'!$L$1,'Cumulative Budget Request '!H235,0)</f>
        <v>0</v>
      </c>
      <c r="I233" s="251">
        <f>IF('Cumulative Budget Request '!$L235='Member F'!$L$1,'Cumulative Budget Request '!I235,0)</f>
        <v>0</v>
      </c>
      <c r="J233" s="172">
        <f t="shared" si="67"/>
        <v>0</v>
      </c>
      <c r="K233" s="3"/>
      <c r="L233" s="3"/>
      <c r="M233" s="3"/>
    </row>
    <row r="234" spans="1:16" hidden="1">
      <c r="A234" s="858"/>
      <c r="B234" s="859" t="s">
        <v>45</v>
      </c>
      <c r="C234" s="860">
        <f>IF('Cumulative Budget Request '!$L236='Member F'!$L$1,'Cumulative Budget Request '!C236,0)</f>
        <v>0</v>
      </c>
      <c r="D234" s="857"/>
      <c r="E234" s="251">
        <f>IF('Cumulative Budget Request '!$L236='Member F'!$L$1,'Cumulative Budget Request '!E236,0)</f>
        <v>0</v>
      </c>
      <c r="F234" s="251">
        <f>IF('Cumulative Budget Request '!$L236='Member F'!$L$1,'Cumulative Budget Request '!F236,0)</f>
        <v>0</v>
      </c>
      <c r="G234" s="251">
        <f>IF('Cumulative Budget Request '!$L236='Member F'!$L$1,'Cumulative Budget Request '!G236,0)</f>
        <v>0</v>
      </c>
      <c r="H234" s="251">
        <f>IF('Cumulative Budget Request '!$L236='Member F'!$L$1,'Cumulative Budget Request '!H236,0)</f>
        <v>0</v>
      </c>
      <c r="I234" s="251">
        <f>IF('Cumulative Budget Request '!$L236='Member F'!$L$1,'Cumulative Budget Request '!I236,0)</f>
        <v>0</v>
      </c>
      <c r="J234" s="172">
        <f t="shared" si="67"/>
        <v>0</v>
      </c>
      <c r="K234" s="3"/>
      <c r="L234" s="3"/>
      <c r="M234" s="9"/>
    </row>
    <row r="235" spans="1:16" hidden="1">
      <c r="A235" s="858"/>
      <c r="B235" s="859" t="s">
        <v>46</v>
      </c>
      <c r="C235" s="860">
        <f>IF('Cumulative Budget Request '!$L237='Member F'!$L$1,'Cumulative Budget Request '!C237,0)</f>
        <v>0</v>
      </c>
      <c r="D235" s="857"/>
      <c r="E235" s="251">
        <f>IF('Cumulative Budget Request '!$L237='Member F'!$L$1,'Cumulative Budget Request '!E237,0)</f>
        <v>0</v>
      </c>
      <c r="F235" s="251">
        <f>IF('Cumulative Budget Request '!$L237='Member F'!$L$1,'Cumulative Budget Request '!F237,0)</f>
        <v>0</v>
      </c>
      <c r="G235" s="251">
        <f>IF('Cumulative Budget Request '!$L237='Member F'!$L$1,'Cumulative Budget Request '!G237,0)</f>
        <v>0</v>
      </c>
      <c r="H235" s="251">
        <f>IF('Cumulative Budget Request '!$L237='Member F'!$L$1,'Cumulative Budget Request '!H237,0)</f>
        <v>0</v>
      </c>
      <c r="I235" s="251">
        <f>IF('Cumulative Budget Request '!$L237='Member F'!$L$1,'Cumulative Budget Request '!I237,0)</f>
        <v>0</v>
      </c>
      <c r="J235" s="172">
        <f t="shared" si="67"/>
        <v>0</v>
      </c>
      <c r="K235" s="3"/>
      <c r="L235" s="3"/>
      <c r="M235" s="3"/>
      <c r="N235" s="3"/>
      <c r="O235" s="3"/>
      <c r="P235" s="3"/>
    </row>
    <row r="236" spans="1:16" hidden="1">
      <c r="A236" s="858"/>
      <c r="B236" s="859" t="s">
        <v>47</v>
      </c>
      <c r="C236" s="860">
        <f>IF('Cumulative Budget Request '!$L238='Member F'!$L$1,'Cumulative Budget Request '!C238,0)</f>
        <v>0</v>
      </c>
      <c r="D236" s="857"/>
      <c r="E236" s="251">
        <f>IF('Cumulative Budget Request '!$L238='Member F'!$L$1,'Cumulative Budget Request '!E238,0)</f>
        <v>0</v>
      </c>
      <c r="F236" s="251">
        <f>IF('Cumulative Budget Request '!$L238='Member F'!$L$1,'Cumulative Budget Request '!F238,0)</f>
        <v>0</v>
      </c>
      <c r="G236" s="251">
        <f>IF('Cumulative Budget Request '!$L238='Member F'!$L$1,'Cumulative Budget Request '!G238,0)</f>
        <v>0</v>
      </c>
      <c r="H236" s="251">
        <f>IF('Cumulative Budget Request '!$L238='Member F'!$L$1,'Cumulative Budget Request '!H238,0)</f>
        <v>0</v>
      </c>
      <c r="I236" s="251">
        <f>IF('Cumulative Budget Request '!$L238='Member F'!$L$1,'Cumulative Budget Request '!I238,0)</f>
        <v>0</v>
      </c>
      <c r="J236" s="172">
        <f t="shared" si="67"/>
        <v>0</v>
      </c>
      <c r="K236" s="3"/>
      <c r="L236" s="3"/>
      <c r="M236" s="3"/>
    </row>
    <row r="237" spans="1:16" hidden="1">
      <c r="A237" s="852" t="s">
        <v>57</v>
      </c>
      <c r="B237" s="852"/>
      <c r="C237" s="852"/>
      <c r="D237" s="852"/>
      <c r="E237" s="199">
        <f>SUM(E231:E236)</f>
        <v>0</v>
      </c>
      <c r="F237" s="199">
        <f t="shared" ref="F237:J237" si="68">SUM(F231:F236)</f>
        <v>0</v>
      </c>
      <c r="G237" s="199">
        <f t="shared" si="68"/>
        <v>0</v>
      </c>
      <c r="H237" s="199">
        <f t="shared" si="68"/>
        <v>0</v>
      </c>
      <c r="I237" s="199">
        <f t="shared" si="68"/>
        <v>0</v>
      </c>
      <c r="J237" s="200">
        <f t="shared" si="68"/>
        <v>0</v>
      </c>
      <c r="K237" s="3"/>
      <c r="L237" s="3"/>
      <c r="M237" s="3"/>
    </row>
    <row r="238" spans="1:16" hidden="1">
      <c r="A238" s="842"/>
      <c r="B238" s="842"/>
      <c r="C238" s="842"/>
      <c r="D238" s="842"/>
      <c r="E238" s="4"/>
      <c r="F238" s="3"/>
      <c r="G238" s="3"/>
      <c r="H238" s="3"/>
      <c r="I238" s="3"/>
      <c r="J238" s="47"/>
      <c r="K238" s="3"/>
      <c r="L238" s="3"/>
      <c r="M238" s="3"/>
    </row>
    <row r="239" spans="1:16" hidden="1">
      <c r="A239" s="845" t="s">
        <v>120</v>
      </c>
      <c r="B239" s="842"/>
      <c r="C239" s="866"/>
      <c r="D239" s="854" t="s">
        <v>178</v>
      </c>
      <c r="E239" s="134">
        <f>IF('Cumulative Budget Request '!$L241='Member F'!$L$1,'Cumulative Budget Request '!E241,0)</f>
        <v>0</v>
      </c>
      <c r="F239" s="134">
        <f>IF('Cumulative Budget Request '!$L241='Member F'!$L$1,'Cumulative Budget Request '!F241,0)</f>
        <v>0</v>
      </c>
      <c r="G239" s="134">
        <f>IF('Cumulative Budget Request '!$L241='Member F'!$L$1,'Cumulative Budget Request '!G241,0)</f>
        <v>0</v>
      </c>
      <c r="H239" s="134">
        <f>IF('Cumulative Budget Request '!$L241='Member F'!$L$1,'Cumulative Budget Request '!H241,0)</f>
        <v>0</v>
      </c>
      <c r="I239" s="134">
        <f>IF('Cumulative Budget Request '!$L241='Member F'!$L$1,'Cumulative Budget Request '!I241,0)</f>
        <v>0</v>
      </c>
      <c r="J239" s="97"/>
      <c r="K239" s="3"/>
      <c r="L239" s="3"/>
      <c r="M239" s="3"/>
    </row>
    <row r="240" spans="1:16" hidden="1">
      <c r="A240" s="845"/>
      <c r="B240" s="853"/>
      <c r="C240" s="825"/>
      <c r="D240" s="854" t="s">
        <v>177</v>
      </c>
      <c r="E240" s="134">
        <f>IF('Cumulative Budget Request '!$L242='Member F'!$L$1,'Cumulative Budget Request '!E242,0)</f>
        <v>0</v>
      </c>
      <c r="F240" s="134">
        <f>IF('Cumulative Budget Request '!$L242='Member F'!$L$1,'Cumulative Budget Request '!F242,0)</f>
        <v>0</v>
      </c>
      <c r="G240" s="134">
        <f>IF('Cumulative Budget Request '!$L242='Member F'!$L$1,'Cumulative Budget Request '!G242,0)</f>
        <v>0</v>
      </c>
      <c r="H240" s="134">
        <f>IF('Cumulative Budget Request '!$L242='Member F'!$L$1,'Cumulative Budget Request '!H242,0)</f>
        <v>0</v>
      </c>
      <c r="I240" s="134">
        <f>IF('Cumulative Budget Request '!$L242='Member F'!$L$1,'Cumulative Budget Request '!I242,0)</f>
        <v>0</v>
      </c>
      <c r="J240" s="97"/>
      <c r="K240" s="3"/>
      <c r="L240" s="3"/>
      <c r="M240" s="3"/>
    </row>
    <row r="241" spans="1:17" hidden="1">
      <c r="A241" s="845" t="s">
        <v>162</v>
      </c>
      <c r="B241" s="853"/>
      <c r="C241" s="825"/>
      <c r="D241" s="854" t="s">
        <v>179</v>
      </c>
      <c r="E241" s="134">
        <f>IF('Cumulative Budget Request '!$L243='Member F'!$L$1,'Cumulative Budget Request '!E243,0)</f>
        <v>0</v>
      </c>
      <c r="F241" s="134">
        <f>IF('Cumulative Budget Request '!$L243='Member F'!$L$1,'Cumulative Budget Request '!F243,0)</f>
        <v>0</v>
      </c>
      <c r="G241" s="134">
        <f>IF('Cumulative Budget Request '!$L243='Member F'!$L$1,'Cumulative Budget Request '!G243,0)</f>
        <v>0</v>
      </c>
      <c r="H241" s="134">
        <f>IF('Cumulative Budget Request '!$L243='Member F'!$L$1,'Cumulative Budget Request '!H243,0)</f>
        <v>0</v>
      </c>
      <c r="I241" s="134">
        <f>IF('Cumulative Budget Request '!$L243='Member F'!$L$1,'Cumulative Budget Request '!I243,0)</f>
        <v>0</v>
      </c>
      <c r="J241" s="97"/>
      <c r="K241" s="3"/>
      <c r="L241" s="3"/>
      <c r="M241" s="3"/>
    </row>
    <row r="242" spans="1:17" hidden="1">
      <c r="A242" s="855">
        <f>IF('Cumulative Budget Request '!L245='Member F'!$L$1,'Cumulative Budget Request '!A245,0)</f>
        <v>0</v>
      </c>
      <c r="B242" s="842"/>
      <c r="C242" s="842"/>
      <c r="D242" s="854" t="s">
        <v>180</v>
      </c>
      <c r="E242" s="134">
        <f>IF('Cumulative Budget Request '!$L244='Member F'!$L$1,'Cumulative Budget Request '!E244,0)</f>
        <v>0</v>
      </c>
      <c r="F242" s="134">
        <f>IF('Cumulative Budget Request '!$L244='Member F'!$L$1,'Cumulative Budget Request '!F244,0)</f>
        <v>0</v>
      </c>
      <c r="G242" s="134">
        <f>IF('Cumulative Budget Request '!$L244='Member F'!$L$1,'Cumulative Budget Request '!G244,0)</f>
        <v>0</v>
      </c>
      <c r="H242" s="134">
        <f>IF('Cumulative Budget Request '!$L244='Member F'!$L$1,'Cumulative Budget Request '!H244,0)</f>
        <v>0</v>
      </c>
      <c r="I242" s="134">
        <f>IF('Cumulative Budget Request '!$L244='Member F'!$L$1,'Cumulative Budget Request '!I244,0)</f>
        <v>0</v>
      </c>
      <c r="J242" s="47"/>
      <c r="K242" s="3"/>
      <c r="L242" s="3"/>
      <c r="M242" s="3"/>
    </row>
    <row r="243" spans="1:17" hidden="1">
      <c r="A243" s="855"/>
      <c r="B243" s="856" t="s">
        <v>41</v>
      </c>
      <c r="C243" s="856" t="s">
        <v>42</v>
      </c>
      <c r="D243" s="857"/>
      <c r="E243" s="3"/>
      <c r="F243" s="3"/>
      <c r="G243" s="240"/>
      <c r="H243" s="240"/>
      <c r="I243" s="240"/>
      <c r="J243" s="47"/>
      <c r="K243" s="3"/>
      <c r="L243" s="3"/>
      <c r="M243" s="3"/>
    </row>
    <row r="244" spans="1:17" hidden="1">
      <c r="A244" s="858"/>
      <c r="B244" s="859" t="s">
        <v>43</v>
      </c>
      <c r="C244" s="860">
        <f>IF('Cumulative Budget Request '!$L246='Member F'!$L$1,'Cumulative Budget Request '!C246,0)</f>
        <v>0</v>
      </c>
      <c r="D244" s="857"/>
      <c r="E244" s="251">
        <f>IF('Cumulative Budget Request '!$L246='Member F'!$L$1,'Cumulative Budget Request '!E246,0)</f>
        <v>0</v>
      </c>
      <c r="F244" s="251">
        <f>IF('Cumulative Budget Request '!$L246='Member F'!$L$1,'Cumulative Budget Request '!F246,0)</f>
        <v>0</v>
      </c>
      <c r="G244" s="251">
        <f>IF('Cumulative Budget Request '!$L246='Member F'!$L$1,'Cumulative Budget Request '!G246,0)</f>
        <v>0</v>
      </c>
      <c r="H244" s="251">
        <f>IF('Cumulative Budget Request '!$L246='Member F'!$L$1,'Cumulative Budget Request '!H246,0)</f>
        <v>0</v>
      </c>
      <c r="I244" s="251">
        <f>IF('Cumulative Budget Request '!$L246='Member F'!$L$1,'Cumulative Budget Request '!I246,0)</f>
        <v>0</v>
      </c>
      <c r="J244" s="172">
        <f t="shared" ref="J244:J249" si="69">SUM(E244:I244)</f>
        <v>0</v>
      </c>
      <c r="K244" s="3"/>
      <c r="L244" s="3"/>
      <c r="M244" s="3"/>
    </row>
    <row r="245" spans="1:17" hidden="1">
      <c r="A245" s="858"/>
      <c r="B245" s="859" t="s">
        <v>44</v>
      </c>
      <c r="C245" s="860">
        <f>IF('Cumulative Budget Request '!$L247='Member F'!$L$1,'Cumulative Budget Request '!C247,0)</f>
        <v>0</v>
      </c>
      <c r="D245" s="857"/>
      <c r="E245" s="251">
        <f>IF('Cumulative Budget Request '!$L247='Member F'!$L$1,'Cumulative Budget Request '!E247,0)</f>
        <v>0</v>
      </c>
      <c r="F245" s="251">
        <f>IF('Cumulative Budget Request '!$L247='Member F'!$L$1,'Cumulative Budget Request '!F247,0)</f>
        <v>0</v>
      </c>
      <c r="G245" s="251">
        <f>IF('Cumulative Budget Request '!$L247='Member F'!$L$1,'Cumulative Budget Request '!G247,0)</f>
        <v>0</v>
      </c>
      <c r="H245" s="251">
        <f>IF('Cumulative Budget Request '!$L247='Member F'!$L$1,'Cumulative Budget Request '!H247,0)</f>
        <v>0</v>
      </c>
      <c r="I245" s="251">
        <f>IF('Cumulative Budget Request '!$L247='Member F'!$L$1,'Cumulative Budget Request '!I247,0)</f>
        <v>0</v>
      </c>
      <c r="J245" s="172">
        <f t="shared" si="69"/>
        <v>0</v>
      </c>
      <c r="K245" s="3"/>
      <c r="L245" s="3"/>
      <c r="M245" s="3"/>
    </row>
    <row r="246" spans="1:17" hidden="1">
      <c r="A246" s="858"/>
      <c r="B246" s="859" t="s">
        <v>175</v>
      </c>
      <c r="C246" s="860">
        <f>IF('Cumulative Budget Request '!$L248='Member F'!$L$1,'Cumulative Budget Request '!C248,0)</f>
        <v>0</v>
      </c>
      <c r="D246" s="857"/>
      <c r="E246" s="251">
        <f>IF('Cumulative Budget Request '!$L248='Member F'!$L$1,'Cumulative Budget Request '!E248,0)</f>
        <v>0</v>
      </c>
      <c r="F246" s="251">
        <f>IF('Cumulative Budget Request '!$L248='Member F'!$L$1,'Cumulative Budget Request '!F248,0)</f>
        <v>0</v>
      </c>
      <c r="G246" s="251">
        <f>IF('Cumulative Budget Request '!$L248='Member F'!$L$1,'Cumulative Budget Request '!G248,0)</f>
        <v>0</v>
      </c>
      <c r="H246" s="251">
        <f>IF('Cumulative Budget Request '!$L248='Member F'!$L$1,'Cumulative Budget Request '!H248,0)</f>
        <v>0</v>
      </c>
      <c r="I246" s="251">
        <f>IF('Cumulative Budget Request '!$L248='Member F'!$L$1,'Cumulative Budget Request '!I248,0)</f>
        <v>0</v>
      </c>
      <c r="J246" s="172">
        <f t="shared" si="69"/>
        <v>0</v>
      </c>
      <c r="K246" s="3"/>
      <c r="L246" s="3"/>
      <c r="M246" s="3"/>
    </row>
    <row r="247" spans="1:17" hidden="1">
      <c r="A247" s="858"/>
      <c r="B247" s="859" t="s">
        <v>45</v>
      </c>
      <c r="C247" s="860">
        <f>IF('Cumulative Budget Request '!$L249='Member F'!$L$1,'Cumulative Budget Request '!C249,0)</f>
        <v>0</v>
      </c>
      <c r="D247" s="857"/>
      <c r="E247" s="251">
        <f>IF('Cumulative Budget Request '!$L249='Member F'!$L$1,'Cumulative Budget Request '!E249,0)</f>
        <v>0</v>
      </c>
      <c r="F247" s="251">
        <f>IF('Cumulative Budget Request '!$L249='Member F'!$L$1,'Cumulative Budget Request '!F249,0)</f>
        <v>0</v>
      </c>
      <c r="G247" s="251">
        <f>IF('Cumulative Budget Request '!$L249='Member F'!$L$1,'Cumulative Budget Request '!G249,0)</f>
        <v>0</v>
      </c>
      <c r="H247" s="251">
        <f>IF('Cumulative Budget Request '!$L249='Member F'!$L$1,'Cumulative Budget Request '!H249,0)</f>
        <v>0</v>
      </c>
      <c r="I247" s="251">
        <f>IF('Cumulative Budget Request '!$L249='Member F'!$L$1,'Cumulative Budget Request '!I249,0)</f>
        <v>0</v>
      </c>
      <c r="J247" s="172">
        <f t="shared" si="69"/>
        <v>0</v>
      </c>
      <c r="K247" s="3"/>
      <c r="L247" s="3"/>
      <c r="M247" s="9"/>
    </row>
    <row r="248" spans="1:17" hidden="1">
      <c r="A248" s="858"/>
      <c r="B248" s="859" t="s">
        <v>46</v>
      </c>
      <c r="C248" s="860">
        <f>IF('Cumulative Budget Request '!$L250='Member F'!$L$1,'Cumulative Budget Request '!C250,0)</f>
        <v>0</v>
      </c>
      <c r="D248" s="857"/>
      <c r="E248" s="251">
        <f>IF('Cumulative Budget Request '!$L250='Member F'!$L$1,'Cumulative Budget Request '!E250,0)</f>
        <v>0</v>
      </c>
      <c r="F248" s="251">
        <f>IF('Cumulative Budget Request '!$L250='Member F'!$L$1,'Cumulative Budget Request '!F250,0)</f>
        <v>0</v>
      </c>
      <c r="G248" s="251">
        <f>IF('Cumulative Budget Request '!$L250='Member F'!$L$1,'Cumulative Budget Request '!G250,0)</f>
        <v>0</v>
      </c>
      <c r="H248" s="251">
        <f>IF('Cumulative Budget Request '!$L250='Member F'!$L$1,'Cumulative Budget Request '!H250,0)</f>
        <v>0</v>
      </c>
      <c r="I248" s="251">
        <f>IF('Cumulative Budget Request '!$L250='Member F'!$L$1,'Cumulative Budget Request '!I250,0)</f>
        <v>0</v>
      </c>
      <c r="J248" s="172">
        <f t="shared" si="69"/>
        <v>0</v>
      </c>
      <c r="K248" s="3"/>
      <c r="L248" s="3"/>
      <c r="M248" s="3"/>
      <c r="N248" s="3"/>
      <c r="O248" s="3"/>
      <c r="P248" s="3"/>
      <c r="Q248" s="3"/>
    </row>
    <row r="249" spans="1:17" hidden="1">
      <c r="A249" s="858"/>
      <c r="B249" s="859" t="s">
        <v>47</v>
      </c>
      <c r="C249" s="860">
        <f>IF('Cumulative Budget Request '!$L251='Member F'!$L$1,'Cumulative Budget Request '!C251,0)</f>
        <v>0</v>
      </c>
      <c r="D249" s="857"/>
      <c r="E249" s="251">
        <f>IF('Cumulative Budget Request '!$L251='Member F'!$L$1,'Cumulative Budget Request '!E251,0)</f>
        <v>0</v>
      </c>
      <c r="F249" s="251">
        <f>IF('Cumulative Budget Request '!$L251='Member F'!$L$1,'Cumulative Budget Request '!F251,0)</f>
        <v>0</v>
      </c>
      <c r="G249" s="251">
        <f>IF('Cumulative Budget Request '!$L251='Member F'!$L$1,'Cumulative Budget Request '!G251,0)</f>
        <v>0</v>
      </c>
      <c r="H249" s="251">
        <f>IF('Cumulative Budget Request '!$L251='Member F'!$L$1,'Cumulative Budget Request '!H251,0)</f>
        <v>0</v>
      </c>
      <c r="I249" s="251">
        <f>IF('Cumulative Budget Request '!$L251='Member F'!$L$1,'Cumulative Budget Request '!I251,0)</f>
        <v>0</v>
      </c>
      <c r="J249" s="172">
        <f t="shared" si="69"/>
        <v>0</v>
      </c>
      <c r="K249" s="30"/>
      <c r="L249" s="30"/>
      <c r="N249" s="9"/>
      <c r="O249" s="9"/>
      <c r="P249" s="9"/>
    </row>
    <row r="250" spans="1:17" hidden="1">
      <c r="A250" s="852" t="s">
        <v>57</v>
      </c>
      <c r="B250" s="852"/>
      <c r="C250" s="852"/>
      <c r="D250" s="852"/>
      <c r="E250" s="199">
        <f>SUM(E244:E249)</f>
        <v>0</v>
      </c>
      <c r="F250" s="199">
        <f t="shared" ref="F250:J250" si="70">SUM(F244:F249)</f>
        <v>0</v>
      </c>
      <c r="G250" s="199">
        <f t="shared" si="70"/>
        <v>0</v>
      </c>
      <c r="H250" s="199">
        <f t="shared" si="70"/>
        <v>0</v>
      </c>
      <c r="I250" s="199">
        <f t="shared" si="70"/>
        <v>0</v>
      </c>
      <c r="J250" s="200">
        <f t="shared" si="70"/>
        <v>0</v>
      </c>
      <c r="N250" s="9"/>
      <c r="O250" s="9"/>
      <c r="P250" s="9"/>
    </row>
    <row r="251" spans="1:17" hidden="1">
      <c r="A251" s="861"/>
      <c r="B251" s="862" t="s">
        <v>58</v>
      </c>
      <c r="C251" s="862"/>
      <c r="D251" s="862"/>
      <c r="E251" s="173">
        <f ca="1">SUMIF($A$222:$D$250,"*Total Trip", E222:E250)</f>
        <v>0</v>
      </c>
      <c r="F251" s="173">
        <f t="shared" ref="F251:I251" ca="1" si="71">SUMIF($A$222:$D$250,"*Total Trip", F222:F250)</f>
        <v>0</v>
      </c>
      <c r="G251" s="173">
        <f t="shared" ca="1" si="71"/>
        <v>0</v>
      </c>
      <c r="H251" s="173">
        <f t="shared" ca="1" si="71"/>
        <v>0</v>
      </c>
      <c r="I251" s="173">
        <f t="shared" ca="1" si="71"/>
        <v>0</v>
      </c>
      <c r="J251" s="174">
        <f ca="1">SUM(E251:I251)</f>
        <v>0</v>
      </c>
    </row>
    <row r="252" spans="1:17">
      <c r="A252" s="863"/>
      <c r="B252" s="864"/>
      <c r="C252" s="864"/>
      <c r="D252" s="864"/>
      <c r="E252" s="29"/>
      <c r="F252" s="29"/>
      <c r="G252" s="30"/>
      <c r="H252" s="30"/>
      <c r="I252" s="30"/>
      <c r="J252" s="99"/>
    </row>
    <row r="253" spans="1:17">
      <c r="A253" s="865" t="s">
        <v>49</v>
      </c>
      <c r="B253" s="842"/>
      <c r="C253" s="842"/>
      <c r="D253" s="842"/>
      <c r="J253" s="33"/>
    </row>
    <row r="254" spans="1:17">
      <c r="A254" s="867"/>
      <c r="B254" s="851">
        <f>IF('Cumulative Budget Request '!L256='Member F'!$L$1,'Cumulative Budget Request '!B256,0)</f>
        <v>0</v>
      </c>
      <c r="C254" s="825"/>
      <c r="D254" s="842"/>
      <c r="E254" s="251">
        <f>IF('Cumulative Budget Request '!$L256='Member F'!$L$1,'Cumulative Budget Request '!E256,0)</f>
        <v>0</v>
      </c>
      <c r="F254" s="251">
        <f>IF('Cumulative Budget Request '!$L256='Member F'!$L$1,'Cumulative Budget Request '!F256,0)</f>
        <v>0</v>
      </c>
      <c r="G254" s="251">
        <f>IF('Cumulative Budget Request '!$L256='Member F'!$L$1,'Cumulative Budget Request '!G256,0)</f>
        <v>0</v>
      </c>
      <c r="H254" s="251">
        <f>IF('Cumulative Budget Request '!$L256='Member F'!$L$1,'Cumulative Budget Request '!H256,0)</f>
        <v>0</v>
      </c>
      <c r="I254" s="251">
        <f>IF('Cumulative Budget Request '!$L256='Member F'!$L$1,'Cumulative Budget Request '!I256,0)</f>
        <v>0</v>
      </c>
      <c r="J254" s="172">
        <f>SUM(E254:I254)</f>
        <v>0</v>
      </c>
    </row>
    <row r="255" spans="1:17">
      <c r="A255" s="867"/>
      <c r="B255" s="851">
        <f>IF('Cumulative Budget Request '!L257='Member F'!$L$1,'Cumulative Budget Request '!B257,0)</f>
        <v>0</v>
      </c>
      <c r="C255" s="825"/>
      <c r="D255" s="842"/>
      <c r="E255" s="251">
        <f>IF('Cumulative Budget Request '!$L257='Member F'!$L$1,'Cumulative Budget Request '!E257,0)</f>
        <v>0</v>
      </c>
      <c r="F255" s="251">
        <f>IF('Cumulative Budget Request '!$L257='Member F'!$L$1,'Cumulative Budget Request '!F257,0)</f>
        <v>0</v>
      </c>
      <c r="G255" s="251">
        <f>IF('Cumulative Budget Request '!$L257='Member F'!$L$1,'Cumulative Budget Request '!G257,0)</f>
        <v>0</v>
      </c>
      <c r="H255" s="251">
        <f>IF('Cumulative Budget Request '!$L257='Member F'!$L$1,'Cumulative Budget Request '!H257,0)</f>
        <v>0</v>
      </c>
      <c r="I255" s="251">
        <f>IF('Cumulative Budget Request '!$L257='Member F'!$L$1,'Cumulative Budget Request '!I257,0)</f>
        <v>0</v>
      </c>
      <c r="J255" s="172">
        <f t="shared" ref="J255:J256" si="72">SUM(E255:I255)</f>
        <v>0</v>
      </c>
    </row>
    <row r="256" spans="1:17">
      <c r="A256" s="867"/>
      <c r="B256" s="851">
        <f>IF('Cumulative Budget Request '!L258='Member F'!$L$1,'Cumulative Budget Request '!B258,0)</f>
        <v>0</v>
      </c>
      <c r="C256" s="825"/>
      <c r="D256" s="842"/>
      <c r="E256" s="251">
        <f>IF('Cumulative Budget Request '!$L258='Member F'!$L$1,'Cumulative Budget Request '!E258,0)</f>
        <v>0</v>
      </c>
      <c r="F256" s="251">
        <f>IF('Cumulative Budget Request '!$L258='Member F'!$L$1,'Cumulative Budget Request '!F258,0)</f>
        <v>0</v>
      </c>
      <c r="G256" s="251">
        <f>IF('Cumulative Budget Request '!$L258='Member F'!$L$1,'Cumulative Budget Request '!G258,0)</f>
        <v>0</v>
      </c>
      <c r="H256" s="251">
        <f>IF('Cumulative Budget Request '!$L258='Member F'!$L$1,'Cumulative Budget Request '!H258,0)</f>
        <v>0</v>
      </c>
      <c r="I256" s="251">
        <f>IF('Cumulative Budget Request '!$L258='Member F'!$L$1,'Cumulative Budget Request '!I258,0)</f>
        <v>0</v>
      </c>
      <c r="J256" s="172">
        <f t="shared" si="72"/>
        <v>0</v>
      </c>
      <c r="K256" s="21"/>
      <c r="L256" s="17"/>
      <c r="N256" s="9"/>
      <c r="O256" s="9"/>
      <c r="P256" s="9"/>
    </row>
    <row r="257" spans="1:17" ht="13.5" customHeight="1">
      <c r="A257" s="867"/>
      <c r="B257" s="851">
        <f>IF('Cumulative Budget Request '!L259='Member F'!$L$1,'Cumulative Budget Request '!B259,0)</f>
        <v>0</v>
      </c>
      <c r="C257" s="825"/>
      <c r="D257" s="842"/>
      <c r="E257" s="251">
        <f>IF('Cumulative Budget Request '!$L259='Member F'!$L$1,'Cumulative Budget Request '!E259,0)</f>
        <v>0</v>
      </c>
      <c r="F257" s="251">
        <f>IF('Cumulative Budget Request '!$L259='Member F'!$L$1,'Cumulative Budget Request '!F259,0)</f>
        <v>0</v>
      </c>
      <c r="G257" s="251">
        <f>IF('Cumulative Budget Request '!$L259='Member F'!$L$1,'Cumulative Budget Request '!G259,0)</f>
        <v>0</v>
      </c>
      <c r="H257" s="251">
        <f>IF('Cumulative Budget Request '!$L259='Member F'!$L$1,'Cumulative Budget Request '!H259,0)</f>
        <v>0</v>
      </c>
      <c r="I257" s="251">
        <f>IF('Cumulative Budget Request '!$L259='Member F'!$L$1,'Cumulative Budget Request '!I259,0)</f>
        <v>0</v>
      </c>
      <c r="J257" s="172">
        <f>SUM(E257:I257)</f>
        <v>0</v>
      </c>
    </row>
    <row r="258" spans="1:17" ht="13.5" customHeight="1">
      <c r="A258" s="868"/>
      <c r="B258" s="862" t="s">
        <v>36</v>
      </c>
      <c r="C258" s="862"/>
      <c r="D258" s="862"/>
      <c r="E258" s="173">
        <f>SUM(E254:E257)</f>
        <v>0</v>
      </c>
      <c r="F258" s="173">
        <f t="shared" ref="F258:J258" si="73">SUM(F254:F257)</f>
        <v>0</v>
      </c>
      <c r="G258" s="173">
        <f t="shared" si="73"/>
        <v>0</v>
      </c>
      <c r="H258" s="173">
        <f t="shared" si="73"/>
        <v>0</v>
      </c>
      <c r="I258" s="173">
        <f t="shared" si="73"/>
        <v>0</v>
      </c>
      <c r="J258" s="174">
        <f t="shared" si="73"/>
        <v>0</v>
      </c>
    </row>
    <row r="259" spans="1:17" ht="13.5" customHeight="1">
      <c r="A259" s="867"/>
      <c r="B259" s="842"/>
      <c r="C259" s="842"/>
      <c r="D259" s="842"/>
      <c r="G259" s="17"/>
      <c r="H259" s="17"/>
      <c r="I259" s="17"/>
      <c r="J259" s="26"/>
    </row>
    <row r="260" spans="1:17">
      <c r="A260" s="865" t="s">
        <v>191</v>
      </c>
      <c r="B260" s="825"/>
      <c r="C260" s="842"/>
      <c r="D260" s="842"/>
      <c r="J260" s="33"/>
    </row>
    <row r="261" spans="1:17">
      <c r="A261" s="865"/>
      <c r="B261" s="851">
        <f>IF('Cumulative Budget Request '!L263='Member F'!$L$1,'Cumulative Budget Request '!B263,0)</f>
        <v>0</v>
      </c>
      <c r="C261" s="825"/>
      <c r="D261" s="842"/>
      <c r="E261" s="251">
        <f>IF('Cumulative Budget Request '!$L263='Member F'!$L$1,'Cumulative Budget Request '!E263,0)</f>
        <v>0</v>
      </c>
      <c r="F261" s="251">
        <f>IF('Cumulative Budget Request '!$L263='Member F'!$L$1,'Cumulative Budget Request '!F263,0)</f>
        <v>0</v>
      </c>
      <c r="G261" s="251">
        <f>IF('Cumulative Budget Request '!$L263='Member F'!$L$1,'Cumulative Budget Request '!G263,0)</f>
        <v>0</v>
      </c>
      <c r="H261" s="251">
        <f>IF('Cumulative Budget Request '!$L263='Member F'!$L$1,'Cumulative Budget Request '!H263,0)</f>
        <v>0</v>
      </c>
      <c r="I261" s="251">
        <f>IF('Cumulative Budget Request '!$L263='Member F'!$L$1,'Cumulative Budget Request '!I263,0)</f>
        <v>0</v>
      </c>
      <c r="J261" s="172">
        <f>SUM(E261:I261)</f>
        <v>0</v>
      </c>
    </row>
    <row r="262" spans="1:17">
      <c r="A262" s="865"/>
      <c r="B262" s="851">
        <f>IF('Cumulative Budget Request '!L264='Member F'!$L$1,'Cumulative Budget Request '!B264,0)</f>
        <v>0</v>
      </c>
      <c r="C262" s="825"/>
      <c r="D262" s="842"/>
      <c r="E262" s="251">
        <f>IF('Cumulative Budget Request '!$L264='Member F'!$L$1,'Cumulative Budget Request '!E264,0)</f>
        <v>0</v>
      </c>
      <c r="F262" s="251">
        <f>IF('Cumulative Budget Request '!$L264='Member F'!$L$1,'Cumulative Budget Request '!F264,0)</f>
        <v>0</v>
      </c>
      <c r="G262" s="251">
        <f>IF('Cumulative Budget Request '!$L264='Member F'!$L$1,'Cumulative Budget Request '!G264,0)</f>
        <v>0</v>
      </c>
      <c r="H262" s="251">
        <f>IF('Cumulative Budget Request '!$L264='Member F'!$L$1,'Cumulative Budget Request '!H264,0)</f>
        <v>0</v>
      </c>
      <c r="I262" s="251">
        <f>IF('Cumulative Budget Request '!$L264='Member F'!$L$1,'Cumulative Budget Request '!I264,0)</f>
        <v>0</v>
      </c>
      <c r="J262" s="172">
        <f>SUM(E262:I262)</f>
        <v>0</v>
      </c>
      <c r="N262" s="9"/>
      <c r="O262" s="9"/>
      <c r="P262" s="9"/>
    </row>
    <row r="263" spans="1:17">
      <c r="A263" s="869"/>
      <c r="B263" s="862" t="s">
        <v>83</v>
      </c>
      <c r="C263" s="862"/>
      <c r="D263" s="862"/>
      <c r="E263" s="173">
        <f>SUM(E261:E262)</f>
        <v>0</v>
      </c>
      <c r="F263" s="173">
        <f>SUM(F261:F262)</f>
        <v>0</v>
      </c>
      <c r="G263" s="173">
        <f t="shared" ref="G263:I263" si="74">SUM(G261:G262)</f>
        <v>0</v>
      </c>
      <c r="H263" s="173">
        <f t="shared" si="74"/>
        <v>0</v>
      </c>
      <c r="I263" s="173">
        <f t="shared" si="74"/>
        <v>0</v>
      </c>
      <c r="J263" s="174">
        <f>SUM(J261:J262)</f>
        <v>0</v>
      </c>
    </row>
    <row r="264" spans="1:17">
      <c r="A264" s="867"/>
      <c r="B264" s="842"/>
      <c r="C264" s="842"/>
      <c r="D264" s="793"/>
      <c r="E264" s="17"/>
      <c r="F264" s="17"/>
      <c r="G264" s="17"/>
      <c r="H264" s="17"/>
      <c r="I264" s="21"/>
      <c r="J264" s="26"/>
      <c r="M264" s="3"/>
    </row>
    <row r="265" spans="1:17">
      <c r="A265" s="865" t="s">
        <v>50</v>
      </c>
      <c r="B265" s="842"/>
      <c r="C265" s="842"/>
      <c r="D265" s="793"/>
      <c r="E265" s="17"/>
      <c r="F265" s="17"/>
      <c r="G265" s="17"/>
      <c r="H265" s="17"/>
      <c r="I265" s="21"/>
      <c r="J265" s="26"/>
      <c r="K265" s="3"/>
      <c r="L265" s="3"/>
      <c r="M265" s="3"/>
    </row>
    <row r="266" spans="1:17">
      <c r="A266" s="842"/>
      <c r="B266" s="851">
        <f>IF('Cumulative Budget Request '!L268='Member F'!$L$1,'Cumulative Budget Request '!B268,0)</f>
        <v>0</v>
      </c>
      <c r="C266" s="825"/>
      <c r="D266" s="842"/>
      <c r="E266" s="251">
        <f>IF('Cumulative Budget Request '!$L268='Member F'!$L$1,'Cumulative Budget Request '!E268,0)</f>
        <v>0</v>
      </c>
      <c r="F266" s="251">
        <f>IF('Cumulative Budget Request '!$L268='Member F'!$L$1,'Cumulative Budget Request '!F268,0)</f>
        <v>0</v>
      </c>
      <c r="G266" s="251">
        <f>IF('Cumulative Budget Request '!$L268='Member F'!$L$1,'Cumulative Budget Request '!G268,0)</f>
        <v>0</v>
      </c>
      <c r="H266" s="251">
        <f>IF('Cumulative Budget Request '!$L268='Member F'!$L$1,'Cumulative Budget Request '!H268,0)</f>
        <v>0</v>
      </c>
      <c r="I266" s="251">
        <f>IF('Cumulative Budget Request '!$L268='Member F'!$L$1,'Cumulative Budget Request '!I268,0)</f>
        <v>0</v>
      </c>
      <c r="J266" s="172">
        <f t="shared" ref="J266:J272" si="75">SUM(E266:I266)</f>
        <v>0</v>
      </c>
      <c r="K266" s="3"/>
      <c r="L266" s="3"/>
      <c r="M266" s="3"/>
    </row>
    <row r="267" spans="1:17">
      <c r="A267" s="842"/>
      <c r="B267" s="851">
        <f>IF('Cumulative Budget Request '!L269='Member F'!$L$1,'Cumulative Budget Request '!B269,0)</f>
        <v>0</v>
      </c>
      <c r="C267" s="825"/>
      <c r="D267" s="870"/>
      <c r="E267" s="251">
        <f>IF('Cumulative Budget Request '!$L269='Member F'!$L$1,'Cumulative Budget Request '!E269,0)</f>
        <v>0</v>
      </c>
      <c r="F267" s="251">
        <f>IF('Cumulative Budget Request '!$L269='Member F'!$L$1,'Cumulative Budget Request '!F269,0)</f>
        <v>0</v>
      </c>
      <c r="G267" s="251">
        <f>IF('Cumulative Budget Request '!$L269='Member F'!$L$1,'Cumulative Budget Request '!G269,0)</f>
        <v>0</v>
      </c>
      <c r="H267" s="251">
        <f>IF('Cumulative Budget Request '!$L269='Member F'!$L$1,'Cumulative Budget Request '!H269,0)</f>
        <v>0</v>
      </c>
      <c r="I267" s="251">
        <f>IF('Cumulative Budget Request '!$L269='Member F'!$L$1,'Cumulative Budget Request '!I269,0)</f>
        <v>0</v>
      </c>
      <c r="J267" s="172">
        <f t="shared" si="75"/>
        <v>0</v>
      </c>
      <c r="K267" s="3"/>
      <c r="L267" s="3"/>
      <c r="M267" s="3"/>
    </row>
    <row r="268" spans="1:17">
      <c r="A268" s="842"/>
      <c r="B268" s="851">
        <f>IF('Cumulative Budget Request '!L270='Member F'!$L$1,'Cumulative Budget Request '!B270,0)</f>
        <v>0</v>
      </c>
      <c r="C268" s="825"/>
      <c r="D268" s="870"/>
      <c r="E268" s="251">
        <f>IF('Cumulative Budget Request '!$L270='Member F'!$L$1,'Cumulative Budget Request '!E270,0)</f>
        <v>0</v>
      </c>
      <c r="F268" s="251">
        <f>IF('Cumulative Budget Request '!$L270='Member F'!$L$1,'Cumulative Budget Request '!F270,0)</f>
        <v>0</v>
      </c>
      <c r="G268" s="251">
        <f>IF('Cumulative Budget Request '!$L270='Member F'!$L$1,'Cumulative Budget Request '!G270,0)</f>
        <v>0</v>
      </c>
      <c r="H268" s="251">
        <f>IF('Cumulative Budget Request '!$L270='Member F'!$L$1,'Cumulative Budget Request '!H270,0)</f>
        <v>0</v>
      </c>
      <c r="I268" s="251">
        <f>IF('Cumulative Budget Request '!$L270='Member F'!$L$1,'Cumulative Budget Request '!I270,0)</f>
        <v>0</v>
      </c>
      <c r="J268" s="172">
        <f t="shared" si="75"/>
        <v>0</v>
      </c>
      <c r="K268" s="3"/>
      <c r="L268" s="3"/>
      <c r="M268" s="3"/>
    </row>
    <row r="269" spans="1:17">
      <c r="A269" s="842"/>
      <c r="B269" s="851">
        <f>IF('Cumulative Budget Request '!L271='Member F'!$L$1,'Cumulative Budget Request '!B271,0)</f>
        <v>0</v>
      </c>
      <c r="C269" s="825"/>
      <c r="D269" s="870"/>
      <c r="E269" s="251">
        <f>IF('Cumulative Budget Request '!$L271='Member F'!$L$1,'Cumulative Budget Request '!E271,0)</f>
        <v>0</v>
      </c>
      <c r="F269" s="251">
        <f>IF('Cumulative Budget Request '!$L271='Member F'!$L$1,'Cumulative Budget Request '!F271,0)</f>
        <v>0</v>
      </c>
      <c r="G269" s="251">
        <f>IF('Cumulative Budget Request '!$L271='Member F'!$L$1,'Cumulative Budget Request '!G271,0)</f>
        <v>0</v>
      </c>
      <c r="H269" s="251">
        <f>IF('Cumulative Budget Request '!$L271='Member F'!$L$1,'Cumulative Budget Request '!H271,0)</f>
        <v>0</v>
      </c>
      <c r="I269" s="251">
        <f>IF('Cumulative Budget Request '!$L271='Member F'!$L$1,'Cumulative Budget Request '!I271,0)</f>
        <v>0</v>
      </c>
      <c r="J269" s="172">
        <f t="shared" si="75"/>
        <v>0</v>
      </c>
      <c r="K269" s="3"/>
      <c r="L269" s="3"/>
      <c r="M269" s="3"/>
    </row>
    <row r="270" spans="1:17">
      <c r="A270" s="842"/>
      <c r="B270" s="851">
        <f>IF('Cumulative Budget Request '!L272='Member F'!$L$1,'Cumulative Budget Request '!B272,0)</f>
        <v>0</v>
      </c>
      <c r="C270" s="825"/>
      <c r="D270" s="870"/>
      <c r="E270" s="251">
        <f>IF('Cumulative Budget Request '!$L272='Member F'!$L$1,'Cumulative Budget Request '!E272,0)</f>
        <v>0</v>
      </c>
      <c r="F270" s="251">
        <f>IF('Cumulative Budget Request '!$L272='Member F'!$L$1,'Cumulative Budget Request '!F272,0)</f>
        <v>0</v>
      </c>
      <c r="G270" s="251">
        <f>IF('Cumulative Budget Request '!$L272='Member F'!$L$1,'Cumulative Budget Request '!G272,0)</f>
        <v>0</v>
      </c>
      <c r="H270" s="251">
        <f>IF('Cumulative Budget Request '!$L272='Member F'!$L$1,'Cumulative Budget Request '!H272,0)</f>
        <v>0</v>
      </c>
      <c r="I270" s="251">
        <f>IF('Cumulative Budget Request '!$L272='Member F'!$L$1,'Cumulative Budget Request '!I272,0)</f>
        <v>0</v>
      </c>
      <c r="J270" s="172">
        <f t="shared" si="75"/>
        <v>0</v>
      </c>
      <c r="K270" s="3"/>
      <c r="L270" s="3"/>
      <c r="M270" s="3"/>
    </row>
    <row r="271" spans="1:17">
      <c r="A271" s="842"/>
      <c r="B271" s="851">
        <f>IF('Cumulative Budget Request '!L273='Member F'!$L$1,'Cumulative Budget Request '!B273,0)</f>
        <v>0</v>
      </c>
      <c r="C271" s="825"/>
      <c r="D271" s="870"/>
      <c r="E271" s="251">
        <f>IF('Cumulative Budget Request '!$L273='Member F'!$L$1,'Cumulative Budget Request '!E273,0)</f>
        <v>0</v>
      </c>
      <c r="F271" s="251">
        <f>IF('Cumulative Budget Request '!$L273='Member F'!$L$1,'Cumulative Budget Request '!F273,0)</f>
        <v>0</v>
      </c>
      <c r="G271" s="251">
        <f>IF('Cumulative Budget Request '!$L273='Member F'!$L$1,'Cumulative Budget Request '!G273,0)</f>
        <v>0</v>
      </c>
      <c r="H271" s="251">
        <f>IF('Cumulative Budget Request '!$L273='Member F'!$L$1,'Cumulative Budget Request '!H273,0)</f>
        <v>0</v>
      </c>
      <c r="I271" s="251">
        <f>IF('Cumulative Budget Request '!$L273='Member F'!$L$1,'Cumulative Budget Request '!I273,0)</f>
        <v>0</v>
      </c>
      <c r="J271" s="172">
        <f t="shared" si="75"/>
        <v>0</v>
      </c>
      <c r="K271" s="21"/>
      <c r="L271" s="308"/>
      <c r="M271" s="3"/>
      <c r="N271" s="3"/>
      <c r="O271" s="3"/>
      <c r="P271" s="3"/>
      <c r="Q271" s="3"/>
    </row>
    <row r="272" spans="1:17">
      <c r="A272" s="842"/>
      <c r="B272" s="851">
        <f>IF('Cumulative Budget Request '!L274='Member F'!$L$1,'Cumulative Budget Request '!B274,0)</f>
        <v>0</v>
      </c>
      <c r="C272" s="825"/>
      <c r="D272" s="870"/>
      <c r="E272" s="251">
        <f>IF('Cumulative Budget Request '!$L274='Member F'!$L$1,'Cumulative Budget Request '!E274,0)</f>
        <v>0</v>
      </c>
      <c r="F272" s="251">
        <f>IF('Cumulative Budget Request '!$L274='Member F'!$L$1,'Cumulative Budget Request '!F274,0)</f>
        <v>0</v>
      </c>
      <c r="G272" s="251">
        <f>IF('Cumulative Budget Request '!$L274='Member F'!$L$1,'Cumulative Budget Request '!G274,0)</f>
        <v>0</v>
      </c>
      <c r="H272" s="251">
        <f>IF('Cumulative Budget Request '!$L274='Member F'!$L$1,'Cumulative Budget Request '!H274,0)</f>
        <v>0</v>
      </c>
      <c r="I272" s="251">
        <f>IF('Cumulative Budget Request '!$L274='Member F'!$L$1,'Cumulative Budget Request '!I274,0)</f>
        <v>0</v>
      </c>
      <c r="J272" s="172">
        <f t="shared" si="75"/>
        <v>0</v>
      </c>
      <c r="N272" s="9"/>
      <c r="O272" s="9"/>
      <c r="P272" s="9"/>
    </row>
    <row r="273" spans="1:36">
      <c r="A273" s="868"/>
      <c r="B273" s="871" t="s">
        <v>37</v>
      </c>
      <c r="C273" s="871"/>
      <c r="D273" s="871"/>
      <c r="E273" s="173">
        <f t="shared" ref="E273:J273" si="76">SUM(E266:E272)</f>
        <v>0</v>
      </c>
      <c r="F273" s="173">
        <f t="shared" si="76"/>
        <v>0</v>
      </c>
      <c r="G273" s="173">
        <f t="shared" si="76"/>
        <v>0</v>
      </c>
      <c r="H273" s="173">
        <f t="shared" si="76"/>
        <v>0</v>
      </c>
      <c r="I273" s="173">
        <f t="shared" si="76"/>
        <v>0</v>
      </c>
      <c r="J273" s="174">
        <f t="shared" si="76"/>
        <v>0</v>
      </c>
      <c r="L273" s="24"/>
      <c r="AI273" s="120"/>
    </row>
    <row r="274" spans="1:36" hidden="1">
      <c r="A274" s="6"/>
      <c r="G274" s="17"/>
      <c r="H274" s="17"/>
      <c r="I274" s="17"/>
      <c r="J274" s="26"/>
      <c r="L274" s="24"/>
      <c r="AI274" s="119"/>
    </row>
    <row r="275" spans="1:36" ht="14.4" hidden="1" thickTop="1" thickBot="1">
      <c r="A275" s="31" t="s">
        <v>240</v>
      </c>
      <c r="J275" s="33"/>
      <c r="L275" s="24"/>
      <c r="M275" s="381" t="s">
        <v>241</v>
      </c>
      <c r="N275" s="382"/>
      <c r="O275" s="382"/>
      <c r="P275" s="382"/>
      <c r="Q275" s="383"/>
      <c r="AI275" s="119"/>
      <c r="AJ275" s="10"/>
    </row>
    <row r="276" spans="1:36" hidden="1">
      <c r="A276" s="10"/>
      <c r="B276" s="362">
        <f>IF('Cumulative Budget Request '!L278='Member F'!$L$1,'Cumulative Budget Request '!B278,0)</f>
        <v>0</v>
      </c>
      <c r="C276" s="10"/>
      <c r="E276" s="251">
        <f>IF('Cumulative Budget Request '!$L278='Member F'!$L$1,'Cumulative Budget Request '!E278,0)</f>
        <v>0</v>
      </c>
      <c r="F276" s="251">
        <f>IF('Cumulative Budget Request '!$L278='Member F'!$L$1,'Cumulative Budget Request '!F278,0)</f>
        <v>0</v>
      </c>
      <c r="G276" s="251">
        <f>IF('Cumulative Budget Request '!$L278='Member F'!$L$1,'Cumulative Budget Request '!G278,0)</f>
        <v>0</v>
      </c>
      <c r="H276" s="251">
        <f>IF('Cumulative Budget Request '!$L278='Member F'!$L$1,'Cumulative Budget Request '!H278,0)</f>
        <v>0</v>
      </c>
      <c r="I276" s="251">
        <f>IF('Cumulative Budget Request '!$L278='Member F'!$L$1,'Cumulative Budget Request '!I278,0)</f>
        <v>0</v>
      </c>
      <c r="J276" s="172">
        <f t="shared" ref="J276:J279" si="77">SUM(E276:I276)</f>
        <v>0</v>
      </c>
      <c r="L276" s="24"/>
      <c r="M276" s="377" t="s">
        <v>250</v>
      </c>
      <c r="N276" s="378"/>
      <c r="O276" s="378"/>
      <c r="P276" s="379"/>
      <c r="Q276" s="380"/>
      <c r="R276" s="375"/>
      <c r="S276" s="375"/>
      <c r="T276" s="376"/>
      <c r="AJ276" s="10"/>
    </row>
    <row r="277" spans="1:36" hidden="1">
      <c r="A277" s="10"/>
      <c r="B277" s="362">
        <f>IF('Cumulative Budget Request '!L279='Member F'!$L$1,'Cumulative Budget Request '!B279,0)</f>
        <v>0</v>
      </c>
      <c r="C277" s="10"/>
      <c r="E277" s="251">
        <f>IF('Cumulative Budget Request '!$L279='Member F'!$L$1,'Cumulative Budget Request '!E279,0)</f>
        <v>0</v>
      </c>
      <c r="F277" s="251">
        <f>IF('Cumulative Budget Request '!$L279='Member F'!$L$1,'Cumulative Budget Request '!F279,0)</f>
        <v>0</v>
      </c>
      <c r="G277" s="251">
        <f>IF('Cumulative Budget Request '!$L279='Member F'!$L$1,'Cumulative Budget Request '!G279,0)</f>
        <v>0</v>
      </c>
      <c r="H277" s="251">
        <f>IF('Cumulative Budget Request '!$L279='Member F'!$L$1,'Cumulative Budget Request '!H279,0)</f>
        <v>0</v>
      </c>
      <c r="I277" s="251">
        <f>IF('Cumulative Budget Request '!$L279='Member F'!$L$1,'Cumulative Budget Request '!I279,0)</f>
        <v>0</v>
      </c>
      <c r="J277" s="172">
        <f t="shared" si="77"/>
        <v>0</v>
      </c>
      <c r="M277" s="526" t="s">
        <v>251</v>
      </c>
      <c r="N277" s="527"/>
      <c r="O277" s="527"/>
      <c r="P277" s="527"/>
      <c r="Q277" s="527"/>
      <c r="R277" s="527"/>
      <c r="S277" s="527"/>
      <c r="T277" s="528"/>
    </row>
    <row r="278" spans="1:36" ht="13.8" hidden="1" thickBot="1">
      <c r="A278" s="10"/>
      <c r="B278" s="362">
        <f>IF('Cumulative Budget Request '!L280='Member F'!$L$1,'Cumulative Budget Request '!B280,0)</f>
        <v>0</v>
      </c>
      <c r="C278" s="10"/>
      <c r="E278" s="251">
        <f>IF('Cumulative Budget Request '!$L280='Member F'!$L$1,'Cumulative Budget Request '!E280,0)</f>
        <v>0</v>
      </c>
      <c r="F278" s="251">
        <f>IF('Cumulative Budget Request '!$L280='Member F'!$L$1,'Cumulative Budget Request '!F280,0)</f>
        <v>0</v>
      </c>
      <c r="G278" s="251">
        <f>IF('Cumulative Budget Request '!$L280='Member F'!$L$1,'Cumulative Budget Request '!G280,0)</f>
        <v>0</v>
      </c>
      <c r="H278" s="251">
        <f>IF('Cumulative Budget Request '!$L280='Member F'!$L$1,'Cumulative Budget Request '!H280,0)</f>
        <v>0</v>
      </c>
      <c r="I278" s="251">
        <f>IF('Cumulative Budget Request '!$L280='Member F'!$L$1,'Cumulative Budget Request '!I280,0)</f>
        <v>0</v>
      </c>
      <c r="J278" s="172">
        <f t="shared" si="77"/>
        <v>0</v>
      </c>
      <c r="K278" s="21"/>
      <c r="L278" s="17"/>
      <c r="M278" s="523" t="s">
        <v>252</v>
      </c>
      <c r="N278" s="524"/>
      <c r="O278" s="524"/>
      <c r="P278" s="524"/>
      <c r="Q278" s="524"/>
      <c r="R278" s="524"/>
      <c r="S278" s="524"/>
      <c r="T278" s="525"/>
    </row>
    <row r="279" spans="1:36" hidden="1">
      <c r="A279" s="10"/>
      <c r="B279" s="362">
        <f>IF('Cumulative Budget Request '!L281='Member F'!$L$1,'Cumulative Budget Request '!B281,0)</f>
        <v>0</v>
      </c>
      <c r="C279" s="10"/>
      <c r="E279" s="251">
        <f>IF('Cumulative Budget Request '!$L281='Member F'!$L$1,'Cumulative Budget Request '!E281,0)</f>
        <v>0</v>
      </c>
      <c r="F279" s="251">
        <f>IF('Cumulative Budget Request '!$L281='Member F'!$L$1,'Cumulative Budget Request '!F281,0)</f>
        <v>0</v>
      </c>
      <c r="G279" s="251">
        <f>IF('Cumulative Budget Request '!$L281='Member F'!$L$1,'Cumulative Budget Request '!G281,0)</f>
        <v>0</v>
      </c>
      <c r="H279" s="251">
        <f>IF('Cumulative Budget Request '!$L281='Member F'!$L$1,'Cumulative Budget Request '!H281,0)</f>
        <v>0</v>
      </c>
      <c r="I279" s="251">
        <f>IF('Cumulative Budget Request '!$L281='Member F'!$L$1,'Cumulative Budget Request '!I281,0)</f>
        <v>0</v>
      </c>
      <c r="J279" s="172">
        <f t="shared" si="77"/>
        <v>0</v>
      </c>
      <c r="K279" s="3"/>
      <c r="L279" s="3"/>
      <c r="M279" s="310"/>
    </row>
    <row r="280" spans="1:36" hidden="1">
      <c r="A280" s="356"/>
      <c r="B280" s="614" t="s">
        <v>242</v>
      </c>
      <c r="C280" s="614"/>
      <c r="D280" s="614"/>
      <c r="E280" s="173">
        <f>SUM(E276:E279)</f>
        <v>0</v>
      </c>
      <c r="F280" s="173">
        <f t="shared" ref="F280:J280" si="78">SUM(F276:F279)</f>
        <v>0</v>
      </c>
      <c r="G280" s="173">
        <f t="shared" si="78"/>
        <v>0</v>
      </c>
      <c r="H280" s="173">
        <f t="shared" si="78"/>
        <v>0</v>
      </c>
      <c r="I280" s="173">
        <f t="shared" si="78"/>
        <v>0</v>
      </c>
      <c r="J280" s="174">
        <f t="shared" si="78"/>
        <v>0</v>
      </c>
      <c r="K280" s="3"/>
      <c r="L280" s="3"/>
      <c r="AH280" s="139"/>
    </row>
    <row r="281" spans="1:36">
      <c r="A281" s="6"/>
      <c r="G281" s="17"/>
      <c r="H281" s="17"/>
      <c r="I281" s="17"/>
      <c r="J281" s="26"/>
      <c r="K281" s="3"/>
      <c r="L281" s="3"/>
      <c r="AA281" s="139"/>
      <c r="AB281" s="139"/>
      <c r="AC281" s="139"/>
      <c r="AD281" s="139"/>
      <c r="AE281" s="139"/>
      <c r="AF281" s="139"/>
      <c r="AG281" s="139"/>
      <c r="AH281" s="10"/>
    </row>
    <row r="282" spans="1:36">
      <c r="A282" s="31" t="s">
        <v>128</v>
      </c>
      <c r="B282" s="636" t="s">
        <v>270</v>
      </c>
      <c r="C282" s="636"/>
      <c r="D282" s="636"/>
      <c r="E282" s="636"/>
      <c r="F282" s="636"/>
      <c r="G282" s="636"/>
      <c r="H282" s="636"/>
      <c r="I282" s="636"/>
      <c r="J282" s="26"/>
      <c r="K282" s="3"/>
      <c r="L282" s="3"/>
      <c r="M282" s="294"/>
      <c r="AA282" s="10"/>
      <c r="AB282" s="10"/>
      <c r="AC282" s="10"/>
      <c r="AD282" s="10"/>
      <c r="AE282" s="10"/>
      <c r="AF282" s="10"/>
      <c r="AG282" s="10"/>
      <c r="AH282" s="139"/>
    </row>
    <row r="283" spans="1:36">
      <c r="A283" s="825"/>
      <c r="B283" s="825">
        <f t="shared" ref="B283:B302" si="79">B363</f>
        <v>0</v>
      </c>
      <c r="C283" s="825" t="str">
        <f>'Cumulative Budget Request '!C285</f>
        <v xml:space="preserve"> </v>
      </c>
      <c r="D283" s="842"/>
      <c r="E283" s="251">
        <f>IF('Cumulative Budget Request '!$L285='Member F'!$L$1,'Cumulative Budget Request '!E285,0)</f>
        <v>0</v>
      </c>
      <c r="F283" s="251">
        <f>IF('Cumulative Budget Request '!$L285='Member F'!$L$1,'Cumulative Budget Request '!F285,0)</f>
        <v>0</v>
      </c>
      <c r="G283" s="251">
        <f>IF('Cumulative Budget Request '!$L285='Member F'!$L$1,'Cumulative Budget Request '!G285,0)</f>
        <v>0</v>
      </c>
      <c r="H283" s="251">
        <f>IF('Cumulative Budget Request '!$L285='Member F'!$L$1,'Cumulative Budget Request '!H285,0)</f>
        <v>0</v>
      </c>
      <c r="I283" s="251">
        <f>IF('Cumulative Budget Request '!$L285='Member F'!$L$1,'Cumulative Budget Request '!I285,0)</f>
        <v>0</v>
      </c>
      <c r="J283" s="172">
        <f>SUM(E283:I283)</f>
        <v>0</v>
      </c>
      <c r="K283" s="3"/>
      <c r="L283" s="3"/>
      <c r="M283" s="294"/>
      <c r="AA283" s="139"/>
      <c r="AB283" s="139"/>
      <c r="AC283" s="139"/>
      <c r="AD283" s="139"/>
      <c r="AE283" s="139"/>
      <c r="AF283" s="139"/>
      <c r="AG283" s="139"/>
    </row>
    <row r="284" spans="1:36">
      <c r="A284" s="825"/>
      <c r="B284" s="825">
        <f t="shared" si="79"/>
        <v>0</v>
      </c>
      <c r="C284" s="825" t="str">
        <f>'Cumulative Budget Request '!C286</f>
        <v xml:space="preserve"> </v>
      </c>
      <c r="D284" s="842"/>
      <c r="E284" s="251">
        <f>IF('Cumulative Budget Request '!$L286='Member F'!$L$1,'Cumulative Budget Request '!E286,0)</f>
        <v>0</v>
      </c>
      <c r="F284" s="251">
        <f>IF('Cumulative Budget Request '!$L286='Member F'!$L$1,'Cumulative Budget Request '!F286,0)</f>
        <v>0</v>
      </c>
      <c r="G284" s="251">
        <f>IF('Cumulative Budget Request '!$L286='Member F'!$L$1,'Cumulative Budget Request '!G286,0)</f>
        <v>0</v>
      </c>
      <c r="H284" s="251">
        <f>IF('Cumulative Budget Request '!$L286='Member F'!$L$1,'Cumulative Budget Request '!H286,0)</f>
        <v>0</v>
      </c>
      <c r="I284" s="251">
        <f>IF('Cumulative Budget Request '!$L286='Member F'!$L$1,'Cumulative Budget Request '!I286,0)</f>
        <v>0</v>
      </c>
      <c r="J284" s="172">
        <f t="shared" ref="J284:J285" si="80">SUM(E284:I284)</f>
        <v>0</v>
      </c>
      <c r="K284" s="3"/>
      <c r="L284" s="3"/>
      <c r="M284" s="3"/>
      <c r="N284" s="3"/>
      <c r="O284" s="3"/>
      <c r="P284" s="3"/>
    </row>
    <row r="285" spans="1:36">
      <c r="A285" s="825"/>
      <c r="B285" s="825">
        <f t="shared" si="79"/>
        <v>0</v>
      </c>
      <c r="C285" s="825" t="str">
        <f>'Cumulative Budget Request '!C287</f>
        <v xml:space="preserve"> </v>
      </c>
      <c r="D285" s="842"/>
      <c r="E285" s="251">
        <f>IF('Cumulative Budget Request '!$L287='Member F'!$L$1,'Cumulative Budget Request '!E287,0)</f>
        <v>0</v>
      </c>
      <c r="F285" s="251">
        <f>IF('Cumulative Budget Request '!$L287='Member F'!$L$1,'Cumulative Budget Request '!F287,0)</f>
        <v>0</v>
      </c>
      <c r="G285" s="251">
        <f>IF('Cumulative Budget Request '!$L287='Member F'!$L$1,'Cumulative Budget Request '!G287,0)</f>
        <v>0</v>
      </c>
      <c r="H285" s="251">
        <f>IF('Cumulative Budget Request '!$L287='Member F'!$L$1,'Cumulative Budget Request '!H287,0)</f>
        <v>0</v>
      </c>
      <c r="I285" s="251">
        <f>IF('Cumulative Budget Request '!$L287='Member F'!$L$1,'Cumulative Budget Request '!I287,0)</f>
        <v>0</v>
      </c>
      <c r="J285" s="172">
        <f t="shared" si="80"/>
        <v>0</v>
      </c>
      <c r="K285" s="3"/>
      <c r="L285" s="3"/>
      <c r="M285" s="3"/>
      <c r="N285" s="3"/>
      <c r="O285" s="3"/>
      <c r="P285" s="3"/>
    </row>
    <row r="286" spans="1:36" hidden="1">
      <c r="A286" s="867"/>
      <c r="B286" s="825">
        <f t="shared" si="79"/>
        <v>0</v>
      </c>
      <c r="C286" s="825" t="str">
        <f>'Cumulative Budget Request '!C288</f>
        <v xml:space="preserve"> </v>
      </c>
      <c r="D286" s="842"/>
      <c r="E286" s="251">
        <f>IF('Cumulative Budget Request '!$L288='Member F'!$L$1,'Cumulative Budget Request '!E288,0)</f>
        <v>0</v>
      </c>
      <c r="F286" s="251">
        <f>IF('Cumulative Budget Request '!$L288='Member F'!$L$1,'Cumulative Budget Request '!F288,0)</f>
        <v>0</v>
      </c>
      <c r="G286" s="251">
        <f>IF('Cumulative Budget Request '!$L288='Member F'!$L$1,'Cumulative Budget Request '!G288,0)</f>
        <v>0</v>
      </c>
      <c r="H286" s="251">
        <f>IF('Cumulative Budget Request '!$L288='Member F'!$L$1,'Cumulative Budget Request '!H288,0)</f>
        <v>0</v>
      </c>
      <c r="I286" s="251">
        <f>IF('Cumulative Budget Request '!$L288='Member F'!$L$1,'Cumulative Budget Request '!I288,0)</f>
        <v>0</v>
      </c>
      <c r="J286" s="172">
        <f>SUM(E286:I286)</f>
        <v>0</v>
      </c>
      <c r="K286" s="3"/>
      <c r="L286" s="3"/>
      <c r="M286" s="3"/>
      <c r="N286" s="3"/>
      <c r="O286" s="3"/>
      <c r="P286" s="3"/>
    </row>
    <row r="287" spans="1:36" hidden="1">
      <c r="A287" s="867"/>
      <c r="B287" s="825">
        <f t="shared" si="79"/>
        <v>0</v>
      </c>
      <c r="C287" s="825" t="str">
        <f>'Cumulative Budget Request '!C289</f>
        <v xml:space="preserve"> </v>
      </c>
      <c r="D287" s="842"/>
      <c r="E287" s="251">
        <f>IF('Cumulative Budget Request '!$L289='Member F'!$L$1,'Cumulative Budget Request '!E289,0)</f>
        <v>0</v>
      </c>
      <c r="F287" s="251">
        <f>IF('Cumulative Budget Request '!$L289='Member F'!$L$1,'Cumulative Budget Request '!F289,0)</f>
        <v>0</v>
      </c>
      <c r="G287" s="251">
        <f>IF('Cumulative Budget Request '!$L289='Member F'!$L$1,'Cumulative Budget Request '!G289,0)</f>
        <v>0</v>
      </c>
      <c r="H287" s="251">
        <f>IF('Cumulative Budget Request '!$L289='Member F'!$L$1,'Cumulative Budget Request '!H289,0)</f>
        <v>0</v>
      </c>
      <c r="I287" s="251">
        <f>IF('Cumulative Budget Request '!$L289='Member F'!$L$1,'Cumulative Budget Request '!I289,0)</f>
        <v>0</v>
      </c>
      <c r="J287" s="172">
        <f t="shared" ref="J287:J302" si="81">SUM(E287:I287)</f>
        <v>0</v>
      </c>
      <c r="K287" s="3"/>
      <c r="L287" s="3"/>
      <c r="M287" s="3"/>
      <c r="N287" s="3"/>
      <c r="O287" s="3"/>
      <c r="P287" s="3"/>
      <c r="AH287" s="146"/>
    </row>
    <row r="288" spans="1:36" hidden="1">
      <c r="A288" s="867"/>
      <c r="B288" s="825">
        <f t="shared" si="79"/>
        <v>0</v>
      </c>
      <c r="C288" s="825" t="str">
        <f>'Cumulative Budget Request '!C290</f>
        <v xml:space="preserve"> </v>
      </c>
      <c r="D288" s="842"/>
      <c r="E288" s="251">
        <f>IF('Cumulative Budget Request '!$L290='Member F'!$L$1,'Cumulative Budget Request '!E290,0)</f>
        <v>0</v>
      </c>
      <c r="F288" s="251">
        <f>IF('Cumulative Budget Request '!$L290='Member F'!$L$1,'Cumulative Budget Request '!F290,0)</f>
        <v>0</v>
      </c>
      <c r="G288" s="251">
        <f>IF('Cumulative Budget Request '!$L290='Member F'!$L$1,'Cumulative Budget Request '!G290,0)</f>
        <v>0</v>
      </c>
      <c r="H288" s="251">
        <f>IF('Cumulative Budget Request '!$L290='Member F'!$L$1,'Cumulative Budget Request '!H290,0)</f>
        <v>0</v>
      </c>
      <c r="I288" s="251">
        <f>IF('Cumulative Budget Request '!$L290='Member F'!$L$1,'Cumulative Budget Request '!I290,0)</f>
        <v>0</v>
      </c>
      <c r="J288" s="172">
        <f t="shared" si="81"/>
        <v>0</v>
      </c>
      <c r="K288" s="3"/>
      <c r="L288" s="3"/>
      <c r="M288" s="3"/>
      <c r="N288" s="3"/>
      <c r="O288" s="3"/>
      <c r="P288" s="3"/>
      <c r="AA288" s="146"/>
      <c r="AB288" s="146"/>
      <c r="AC288" s="146"/>
      <c r="AD288" s="146"/>
      <c r="AE288" s="146"/>
      <c r="AF288" s="146"/>
      <c r="AG288" s="146"/>
    </row>
    <row r="289" spans="1:34" hidden="1">
      <c r="A289" s="867"/>
      <c r="B289" s="825">
        <f t="shared" si="79"/>
        <v>0</v>
      </c>
      <c r="C289" s="825" t="str">
        <f>'Cumulative Budget Request '!C291</f>
        <v xml:space="preserve"> </v>
      </c>
      <c r="D289" s="842"/>
      <c r="E289" s="251">
        <f>IF('Cumulative Budget Request '!$L291='Member F'!$L$1,'Cumulative Budget Request '!E291,0)</f>
        <v>0</v>
      </c>
      <c r="F289" s="251">
        <f>IF('Cumulative Budget Request '!$L291='Member F'!$L$1,'Cumulative Budget Request '!F291,0)</f>
        <v>0</v>
      </c>
      <c r="G289" s="251">
        <f>IF('Cumulative Budget Request '!$L291='Member F'!$L$1,'Cumulative Budget Request '!G291,0)</f>
        <v>0</v>
      </c>
      <c r="H289" s="251">
        <f>IF('Cumulative Budget Request '!$L291='Member F'!$L$1,'Cumulative Budget Request '!H291,0)</f>
        <v>0</v>
      </c>
      <c r="I289" s="251">
        <f>IF('Cumulative Budget Request '!$L291='Member F'!$L$1,'Cumulative Budget Request '!I291,0)</f>
        <v>0</v>
      </c>
      <c r="J289" s="172">
        <f t="shared" si="81"/>
        <v>0</v>
      </c>
      <c r="K289" s="3"/>
      <c r="L289" s="3"/>
      <c r="M289" s="3"/>
      <c r="N289" s="3"/>
      <c r="O289" s="3"/>
      <c r="P289" s="3"/>
      <c r="AH289" s="146"/>
    </row>
    <row r="290" spans="1:34" hidden="1">
      <c r="A290" s="867"/>
      <c r="B290" s="825">
        <f t="shared" si="79"/>
        <v>0</v>
      </c>
      <c r="C290" s="825" t="str">
        <f>'Cumulative Budget Request '!C292</f>
        <v xml:space="preserve"> </v>
      </c>
      <c r="D290" s="842"/>
      <c r="E290" s="251">
        <f>IF('Cumulative Budget Request '!$L292='Member F'!$L$1,'Cumulative Budget Request '!E292,0)</f>
        <v>0</v>
      </c>
      <c r="F290" s="251">
        <f>IF('Cumulative Budget Request '!$L292='Member F'!$L$1,'Cumulative Budget Request '!F292,0)</f>
        <v>0</v>
      </c>
      <c r="G290" s="251">
        <f>IF('Cumulative Budget Request '!$L292='Member F'!$L$1,'Cumulative Budget Request '!G292,0)</f>
        <v>0</v>
      </c>
      <c r="H290" s="251">
        <f>IF('Cumulative Budget Request '!$L292='Member F'!$L$1,'Cumulative Budget Request '!H292,0)</f>
        <v>0</v>
      </c>
      <c r="I290" s="251">
        <f>IF('Cumulative Budget Request '!$L292='Member F'!$L$1,'Cumulative Budget Request '!I292,0)</f>
        <v>0</v>
      </c>
      <c r="J290" s="172">
        <f t="shared" si="81"/>
        <v>0</v>
      </c>
      <c r="K290" s="3"/>
      <c r="L290" s="3"/>
      <c r="M290" s="3"/>
      <c r="N290" s="3"/>
      <c r="O290" s="3"/>
      <c r="P290" s="3"/>
      <c r="AA290" s="146"/>
      <c r="AB290" s="146"/>
      <c r="AC290" s="146"/>
      <c r="AD290" s="146"/>
      <c r="AE290" s="146"/>
      <c r="AF290" s="146"/>
      <c r="AG290" s="146"/>
    </row>
    <row r="291" spans="1:34" hidden="1">
      <c r="A291" s="867"/>
      <c r="B291" s="825">
        <f t="shared" si="79"/>
        <v>0</v>
      </c>
      <c r="C291" s="825" t="str">
        <f>'Cumulative Budget Request '!C293</f>
        <v xml:space="preserve"> </v>
      </c>
      <c r="D291" s="842"/>
      <c r="E291" s="251">
        <f>IF('Cumulative Budget Request '!$L293='Member F'!$L$1,'Cumulative Budget Request '!E293,0)</f>
        <v>0</v>
      </c>
      <c r="F291" s="251">
        <f>IF('Cumulative Budget Request '!$L293='Member F'!$L$1,'Cumulative Budget Request '!F293,0)</f>
        <v>0</v>
      </c>
      <c r="G291" s="251">
        <f>IF('Cumulative Budget Request '!$L293='Member F'!$L$1,'Cumulative Budget Request '!G293,0)</f>
        <v>0</v>
      </c>
      <c r="H291" s="251">
        <f>IF('Cumulative Budget Request '!$L293='Member F'!$L$1,'Cumulative Budget Request '!H293,0)</f>
        <v>0</v>
      </c>
      <c r="I291" s="251">
        <f>IF('Cumulative Budget Request '!$L293='Member F'!$L$1,'Cumulative Budget Request '!I293,0)</f>
        <v>0</v>
      </c>
      <c r="J291" s="172">
        <f t="shared" si="81"/>
        <v>0</v>
      </c>
      <c r="K291" s="3"/>
      <c r="L291" s="3"/>
      <c r="M291" s="3"/>
      <c r="N291" s="3"/>
      <c r="O291" s="3"/>
      <c r="P291" s="3"/>
      <c r="AH291" s="146"/>
    </row>
    <row r="292" spans="1:34" hidden="1">
      <c r="A292" s="867"/>
      <c r="B292" s="825">
        <f t="shared" si="79"/>
        <v>0</v>
      </c>
      <c r="C292" s="825" t="str">
        <f>'Cumulative Budget Request '!C294</f>
        <v xml:space="preserve"> </v>
      </c>
      <c r="D292" s="842"/>
      <c r="E292" s="251">
        <f>IF('Cumulative Budget Request '!$L294='Member F'!$L$1,'Cumulative Budget Request '!E294,0)</f>
        <v>0</v>
      </c>
      <c r="F292" s="251">
        <f>IF('Cumulative Budget Request '!$L294='Member F'!$L$1,'Cumulative Budget Request '!F294,0)</f>
        <v>0</v>
      </c>
      <c r="G292" s="251">
        <f>IF('Cumulative Budget Request '!$L294='Member F'!$L$1,'Cumulative Budget Request '!G294,0)</f>
        <v>0</v>
      </c>
      <c r="H292" s="251">
        <f>IF('Cumulative Budget Request '!$L294='Member F'!$L$1,'Cumulative Budget Request '!H294,0)</f>
        <v>0</v>
      </c>
      <c r="I292" s="251">
        <f>IF('Cumulative Budget Request '!$L294='Member F'!$L$1,'Cumulative Budget Request '!I294,0)</f>
        <v>0</v>
      </c>
      <c r="J292" s="172">
        <f t="shared" si="81"/>
        <v>0</v>
      </c>
      <c r="K292" s="3"/>
      <c r="L292" s="3"/>
      <c r="M292" s="3"/>
      <c r="N292" s="3"/>
      <c r="O292" s="3"/>
      <c r="P292" s="3"/>
      <c r="AA292" s="146"/>
      <c r="AB292" s="146"/>
      <c r="AC292" s="146"/>
      <c r="AD292" s="146"/>
      <c r="AE292" s="146"/>
      <c r="AF292" s="146"/>
      <c r="AG292" s="146"/>
    </row>
    <row r="293" spans="1:34" hidden="1">
      <c r="A293" s="867"/>
      <c r="B293" s="825">
        <f t="shared" si="79"/>
        <v>0</v>
      </c>
      <c r="C293" s="825" t="str">
        <f>'Cumulative Budget Request '!C295</f>
        <v xml:space="preserve"> </v>
      </c>
      <c r="D293" s="842"/>
      <c r="E293" s="251">
        <f>IF('Cumulative Budget Request '!$L295='Member F'!$L$1,'Cumulative Budget Request '!E295,0)</f>
        <v>0</v>
      </c>
      <c r="F293" s="251">
        <f>IF('Cumulative Budget Request '!$L295='Member F'!$L$1,'Cumulative Budget Request '!F295,0)</f>
        <v>0</v>
      </c>
      <c r="G293" s="251">
        <f>IF('Cumulative Budget Request '!$L295='Member F'!$L$1,'Cumulative Budget Request '!G295,0)</f>
        <v>0</v>
      </c>
      <c r="H293" s="251">
        <f>IF('Cumulative Budget Request '!$L295='Member F'!$L$1,'Cumulative Budget Request '!H295,0)</f>
        <v>0</v>
      </c>
      <c r="I293" s="251">
        <f>IF('Cumulative Budget Request '!$L295='Member F'!$L$1,'Cumulative Budget Request '!I295,0)</f>
        <v>0</v>
      </c>
      <c r="J293" s="172">
        <f t="shared" si="81"/>
        <v>0</v>
      </c>
      <c r="K293" s="3"/>
      <c r="L293" s="3"/>
      <c r="M293" s="3"/>
      <c r="N293" s="3"/>
      <c r="O293" s="3"/>
      <c r="P293" s="3"/>
    </row>
    <row r="294" spans="1:34" hidden="1">
      <c r="A294" s="867"/>
      <c r="B294" s="825">
        <f t="shared" si="79"/>
        <v>0</v>
      </c>
      <c r="C294" s="825" t="str">
        <f>'Cumulative Budget Request '!C296</f>
        <v xml:space="preserve"> </v>
      </c>
      <c r="D294" s="842"/>
      <c r="E294" s="251">
        <f>IF('Cumulative Budget Request '!$L296='Member F'!$L$1,'Cumulative Budget Request '!E296,0)</f>
        <v>0</v>
      </c>
      <c r="F294" s="251">
        <f>IF('Cumulative Budget Request '!$L296='Member F'!$L$1,'Cumulative Budget Request '!F296,0)</f>
        <v>0</v>
      </c>
      <c r="G294" s="251">
        <f>IF('Cumulative Budget Request '!$L296='Member F'!$L$1,'Cumulative Budget Request '!G296,0)</f>
        <v>0</v>
      </c>
      <c r="H294" s="251">
        <f>IF('Cumulative Budget Request '!$L296='Member F'!$L$1,'Cumulative Budget Request '!H296,0)</f>
        <v>0</v>
      </c>
      <c r="I294" s="251">
        <f>IF('Cumulative Budget Request '!$L296='Member F'!$L$1,'Cumulative Budget Request '!I296,0)</f>
        <v>0</v>
      </c>
      <c r="J294" s="172">
        <f t="shared" si="81"/>
        <v>0</v>
      </c>
      <c r="K294" s="3"/>
      <c r="L294" s="3"/>
      <c r="M294" s="3"/>
      <c r="N294" s="3"/>
      <c r="O294" s="3"/>
      <c r="P294" s="3"/>
    </row>
    <row r="295" spans="1:34" hidden="1">
      <c r="A295" s="867"/>
      <c r="B295" s="825">
        <f t="shared" si="79"/>
        <v>0</v>
      </c>
      <c r="C295" s="825" t="str">
        <f>'Cumulative Budget Request '!C297</f>
        <v xml:space="preserve"> </v>
      </c>
      <c r="D295" s="842"/>
      <c r="E295" s="251">
        <f>IF('Cumulative Budget Request '!$L297='Member F'!$L$1,'Cumulative Budget Request '!E297,0)</f>
        <v>0</v>
      </c>
      <c r="F295" s="251">
        <f>IF('Cumulative Budget Request '!$L297='Member F'!$L$1,'Cumulative Budget Request '!F297,0)</f>
        <v>0</v>
      </c>
      <c r="G295" s="251">
        <f>IF('Cumulative Budget Request '!$L297='Member F'!$L$1,'Cumulative Budget Request '!G297,0)</f>
        <v>0</v>
      </c>
      <c r="H295" s="251">
        <f>IF('Cumulative Budget Request '!$L297='Member F'!$L$1,'Cumulative Budget Request '!H297,0)</f>
        <v>0</v>
      </c>
      <c r="I295" s="251">
        <f>IF('Cumulative Budget Request '!$L297='Member F'!$L$1,'Cumulative Budget Request '!I297,0)</f>
        <v>0</v>
      </c>
      <c r="J295" s="172">
        <f t="shared" si="81"/>
        <v>0</v>
      </c>
      <c r="K295" s="3"/>
      <c r="L295" s="3"/>
      <c r="M295" s="3"/>
      <c r="N295" s="3"/>
      <c r="O295" s="3"/>
      <c r="P295" s="3"/>
    </row>
    <row r="296" spans="1:34" hidden="1">
      <c r="A296" s="867"/>
      <c r="B296" s="825">
        <f t="shared" si="79"/>
        <v>0</v>
      </c>
      <c r="C296" s="825" t="str">
        <f>'Cumulative Budget Request '!C298</f>
        <v xml:space="preserve"> </v>
      </c>
      <c r="D296" s="842"/>
      <c r="E296" s="251">
        <f>IF('Cumulative Budget Request '!$L298='Member F'!$L$1,'Cumulative Budget Request '!E298,0)</f>
        <v>0</v>
      </c>
      <c r="F296" s="251">
        <f>IF('Cumulative Budget Request '!$L298='Member F'!$L$1,'Cumulative Budget Request '!F298,0)</f>
        <v>0</v>
      </c>
      <c r="G296" s="251">
        <f>IF('Cumulative Budget Request '!$L298='Member F'!$L$1,'Cumulative Budget Request '!G298,0)</f>
        <v>0</v>
      </c>
      <c r="H296" s="251">
        <f>IF('Cumulative Budget Request '!$L298='Member F'!$L$1,'Cumulative Budget Request '!H298,0)</f>
        <v>0</v>
      </c>
      <c r="I296" s="251">
        <f>IF('Cumulative Budget Request '!$L298='Member F'!$L$1,'Cumulative Budget Request '!I298,0)</f>
        <v>0</v>
      </c>
      <c r="J296" s="172">
        <f t="shared" si="81"/>
        <v>0</v>
      </c>
      <c r="K296" s="3"/>
      <c r="L296" s="3"/>
      <c r="M296" s="3"/>
      <c r="N296" s="3"/>
      <c r="O296" s="3"/>
      <c r="P296" s="3"/>
    </row>
    <row r="297" spans="1:34" hidden="1">
      <c r="A297" s="867"/>
      <c r="B297" s="825">
        <f t="shared" si="79"/>
        <v>0</v>
      </c>
      <c r="C297" s="825" t="str">
        <f>'Cumulative Budget Request '!C299</f>
        <v xml:space="preserve"> </v>
      </c>
      <c r="D297" s="842"/>
      <c r="E297" s="251">
        <f>IF('Cumulative Budget Request '!$L299='Member F'!$L$1,'Cumulative Budget Request '!E299,0)</f>
        <v>0</v>
      </c>
      <c r="F297" s="251">
        <f>IF('Cumulative Budget Request '!$L299='Member F'!$L$1,'Cumulative Budget Request '!F299,0)</f>
        <v>0</v>
      </c>
      <c r="G297" s="251">
        <f>IF('Cumulative Budget Request '!$L299='Member F'!$L$1,'Cumulative Budget Request '!G299,0)</f>
        <v>0</v>
      </c>
      <c r="H297" s="251">
        <f>IF('Cumulative Budget Request '!$L299='Member F'!$L$1,'Cumulative Budget Request '!H299,0)</f>
        <v>0</v>
      </c>
      <c r="I297" s="251">
        <f>IF('Cumulative Budget Request '!$L299='Member F'!$L$1,'Cumulative Budget Request '!I299,0)</f>
        <v>0</v>
      </c>
      <c r="J297" s="172">
        <f t="shared" si="81"/>
        <v>0</v>
      </c>
      <c r="K297" s="3"/>
      <c r="L297" s="3"/>
      <c r="M297" s="3"/>
      <c r="N297" s="3"/>
      <c r="O297" s="3"/>
      <c r="P297" s="3"/>
    </row>
    <row r="298" spans="1:34" hidden="1">
      <c r="A298" s="867"/>
      <c r="B298" s="825">
        <f t="shared" si="79"/>
        <v>0</v>
      </c>
      <c r="C298" s="825" t="str">
        <f>'Cumulative Budget Request '!C300</f>
        <v xml:space="preserve"> </v>
      </c>
      <c r="D298" s="842"/>
      <c r="E298" s="251">
        <f>IF('Cumulative Budget Request '!$L300='Member F'!$L$1,'Cumulative Budget Request '!E300,0)</f>
        <v>0</v>
      </c>
      <c r="F298" s="251">
        <f>IF('Cumulative Budget Request '!$L300='Member F'!$L$1,'Cumulative Budget Request '!F300,0)</f>
        <v>0</v>
      </c>
      <c r="G298" s="251">
        <f>IF('Cumulative Budget Request '!$L300='Member F'!$L$1,'Cumulative Budget Request '!G300,0)</f>
        <v>0</v>
      </c>
      <c r="H298" s="251">
        <f>IF('Cumulative Budget Request '!$L300='Member F'!$L$1,'Cumulative Budget Request '!H300,0)</f>
        <v>0</v>
      </c>
      <c r="I298" s="251">
        <f>IF('Cumulative Budget Request '!$L300='Member F'!$L$1,'Cumulative Budget Request '!I300,0)</f>
        <v>0</v>
      </c>
      <c r="J298" s="172">
        <f t="shared" si="81"/>
        <v>0</v>
      </c>
      <c r="K298" s="3"/>
      <c r="L298" s="3"/>
      <c r="M298" s="3"/>
      <c r="N298" s="3"/>
      <c r="O298" s="3"/>
      <c r="P298" s="3"/>
    </row>
    <row r="299" spans="1:34" hidden="1">
      <c r="A299" s="867"/>
      <c r="B299" s="825">
        <f t="shared" si="79"/>
        <v>0</v>
      </c>
      <c r="C299" s="825" t="str">
        <f>'Cumulative Budget Request '!C301</f>
        <v xml:space="preserve"> </v>
      </c>
      <c r="D299" s="842"/>
      <c r="E299" s="251">
        <f>IF('Cumulative Budget Request '!$L301='Member F'!$L$1,'Cumulative Budget Request '!E301,0)</f>
        <v>0</v>
      </c>
      <c r="F299" s="251">
        <f>IF('Cumulative Budget Request '!$L301='Member F'!$L$1,'Cumulative Budget Request '!F301,0)</f>
        <v>0</v>
      </c>
      <c r="G299" s="251">
        <f>IF('Cumulative Budget Request '!$L301='Member F'!$L$1,'Cumulative Budget Request '!G301,0)</f>
        <v>0</v>
      </c>
      <c r="H299" s="251">
        <f>IF('Cumulative Budget Request '!$L301='Member F'!$L$1,'Cumulative Budget Request '!H301,0)</f>
        <v>0</v>
      </c>
      <c r="I299" s="251">
        <f>IF('Cumulative Budget Request '!$L301='Member F'!$L$1,'Cumulative Budget Request '!I301,0)</f>
        <v>0</v>
      </c>
      <c r="J299" s="172">
        <f t="shared" si="81"/>
        <v>0</v>
      </c>
      <c r="K299" s="3"/>
      <c r="L299" s="3"/>
    </row>
    <row r="300" spans="1:34" hidden="1">
      <c r="A300" s="867"/>
      <c r="B300" s="825">
        <f t="shared" si="79"/>
        <v>0</v>
      </c>
      <c r="C300" s="825" t="str">
        <f>'Cumulative Budget Request '!C302</f>
        <v xml:space="preserve"> </v>
      </c>
      <c r="D300" s="842"/>
      <c r="E300" s="251">
        <f>IF('Cumulative Budget Request '!$L302='Member F'!$L$1,'Cumulative Budget Request '!E302,0)</f>
        <v>0</v>
      </c>
      <c r="F300" s="251">
        <f>IF('Cumulative Budget Request '!$L302='Member F'!$L$1,'Cumulative Budget Request '!F302,0)</f>
        <v>0</v>
      </c>
      <c r="G300" s="251">
        <f>IF('Cumulative Budget Request '!$L302='Member F'!$L$1,'Cumulative Budget Request '!G302,0)</f>
        <v>0</v>
      </c>
      <c r="H300" s="251">
        <f>IF('Cumulative Budget Request '!$L302='Member F'!$L$1,'Cumulative Budget Request '!H302,0)</f>
        <v>0</v>
      </c>
      <c r="I300" s="251">
        <f>IF('Cumulative Budget Request '!$L302='Member F'!$L$1,'Cumulative Budget Request '!I302,0)</f>
        <v>0</v>
      </c>
      <c r="J300" s="172">
        <f t="shared" si="81"/>
        <v>0</v>
      </c>
      <c r="K300" s="3"/>
      <c r="L300" s="3"/>
    </row>
    <row r="301" spans="1:34" hidden="1">
      <c r="A301" s="867"/>
      <c r="B301" s="825">
        <f t="shared" si="79"/>
        <v>0</v>
      </c>
      <c r="C301" s="825" t="str">
        <f>'Cumulative Budget Request '!C303</f>
        <v xml:space="preserve"> </v>
      </c>
      <c r="D301" s="842"/>
      <c r="E301" s="251">
        <f>IF('Cumulative Budget Request '!$L303='Member F'!$L$1,'Cumulative Budget Request '!E303,0)</f>
        <v>0</v>
      </c>
      <c r="F301" s="251">
        <f>IF('Cumulative Budget Request '!$L303='Member F'!$L$1,'Cumulative Budget Request '!F303,0)</f>
        <v>0</v>
      </c>
      <c r="G301" s="251">
        <f>IF('Cumulative Budget Request '!$L303='Member F'!$L$1,'Cumulative Budget Request '!G303,0)</f>
        <v>0</v>
      </c>
      <c r="H301" s="251">
        <f>IF('Cumulative Budget Request '!$L303='Member F'!$L$1,'Cumulative Budget Request '!H303,0)</f>
        <v>0</v>
      </c>
      <c r="I301" s="251">
        <f>IF('Cumulative Budget Request '!$L303='Member F'!$L$1,'Cumulative Budget Request '!I303,0)</f>
        <v>0</v>
      </c>
      <c r="J301" s="172">
        <f t="shared" si="81"/>
        <v>0</v>
      </c>
      <c r="K301" s="3"/>
      <c r="L301" s="3"/>
      <c r="M301" s="3"/>
      <c r="N301" s="3"/>
      <c r="O301" s="3"/>
      <c r="P301" s="3"/>
    </row>
    <row r="302" spans="1:34" hidden="1">
      <c r="A302" s="867"/>
      <c r="B302" s="825">
        <f t="shared" si="79"/>
        <v>0</v>
      </c>
      <c r="C302" s="825" t="str">
        <f>'Cumulative Budget Request '!C304</f>
        <v xml:space="preserve"> </v>
      </c>
      <c r="D302" s="842"/>
      <c r="E302" s="251">
        <f>IF('Cumulative Budget Request '!$L304='Member F'!$L$1,'Cumulative Budget Request '!E304,0)</f>
        <v>0</v>
      </c>
      <c r="F302" s="251">
        <f>IF('Cumulative Budget Request '!$L304='Member F'!$L$1,'Cumulative Budget Request '!F304,0)</f>
        <v>0</v>
      </c>
      <c r="G302" s="251">
        <f>IF('Cumulative Budget Request '!$L304='Member F'!$L$1,'Cumulative Budget Request '!G304,0)</f>
        <v>0</v>
      </c>
      <c r="H302" s="251">
        <f>IF('Cumulative Budget Request '!$L304='Member F'!$L$1,'Cumulative Budget Request '!H304,0)</f>
        <v>0</v>
      </c>
      <c r="I302" s="251">
        <f>IF('Cumulative Budget Request '!$L304='Member F'!$L$1,'Cumulative Budget Request '!I304,0)</f>
        <v>0</v>
      </c>
      <c r="J302" s="172">
        <f t="shared" si="81"/>
        <v>0</v>
      </c>
      <c r="K302" s="17"/>
      <c r="L302" s="17"/>
      <c r="M302" s="3"/>
      <c r="N302" s="3"/>
      <c r="O302" s="3"/>
      <c r="P302" s="3"/>
      <c r="Q302" s="3"/>
      <c r="R302" s="3"/>
    </row>
    <row r="303" spans="1:34" ht="15">
      <c r="A303" s="868"/>
      <c r="B303" s="871" t="s">
        <v>129</v>
      </c>
      <c r="C303" s="871"/>
      <c r="D303" s="871"/>
      <c r="E303" s="173">
        <f t="shared" ref="E303:J303" si="82">SUM(E282:E302)</f>
        <v>0</v>
      </c>
      <c r="F303" s="173">
        <f t="shared" si="82"/>
        <v>0</v>
      </c>
      <c r="G303" s="173">
        <f t="shared" si="82"/>
        <v>0</v>
      </c>
      <c r="H303" s="173">
        <f t="shared" si="82"/>
        <v>0</v>
      </c>
      <c r="I303" s="173">
        <f t="shared" si="82"/>
        <v>0</v>
      </c>
      <c r="J303" s="174">
        <f t="shared" si="82"/>
        <v>0</v>
      </c>
      <c r="K303" s="3"/>
      <c r="L303" s="3"/>
      <c r="M303" s="3"/>
      <c r="N303" s="3"/>
      <c r="O303" s="3"/>
      <c r="P303" s="3"/>
      <c r="AH303" s="111"/>
    </row>
    <row r="304" spans="1:34">
      <c r="A304" s="825"/>
      <c r="B304" s="825"/>
      <c r="C304" s="842"/>
      <c r="D304" s="842"/>
      <c r="E304" s="17"/>
      <c r="F304" s="17"/>
      <c r="G304" s="17"/>
      <c r="H304" s="17"/>
      <c r="I304" s="17"/>
      <c r="J304" s="26"/>
      <c r="K304" s="17"/>
      <c r="L304" s="3"/>
      <c r="M304" s="3"/>
      <c r="N304" s="3"/>
      <c r="O304" s="3"/>
      <c r="P304" s="3"/>
    </row>
    <row r="305" spans="1:33">
      <c r="A305" s="865" t="s">
        <v>369</v>
      </c>
      <c r="B305" s="872"/>
      <c r="C305" s="842"/>
      <c r="D305" s="842"/>
      <c r="G305" s="17"/>
      <c r="H305" s="17"/>
      <c r="I305" s="17"/>
      <c r="J305" s="26"/>
      <c r="K305" s="3"/>
      <c r="L305" s="17"/>
      <c r="M305" s="3"/>
      <c r="N305" s="3"/>
      <c r="O305" s="3"/>
      <c r="P305" s="3"/>
      <c r="Q305" s="3"/>
      <c r="R305" s="3"/>
    </row>
    <row r="306" spans="1:33" ht="12.75" customHeight="1">
      <c r="A306" s="873" t="s">
        <v>370</v>
      </c>
      <c r="B306" s="825"/>
      <c r="C306" s="825"/>
      <c r="D306" s="842"/>
      <c r="E306" s="57"/>
      <c r="F306" s="57"/>
      <c r="G306" s="57"/>
      <c r="H306" s="57"/>
      <c r="I306" s="57"/>
      <c r="J306" s="172"/>
      <c r="K306" s="3"/>
      <c r="L306" s="24"/>
      <c r="M306" s="3"/>
      <c r="N306" s="3"/>
      <c r="O306" s="3"/>
      <c r="P306" s="3"/>
    </row>
    <row r="307" spans="1:33" ht="12.75" customHeight="1">
      <c r="A307" s="873"/>
      <c r="B307" s="851">
        <f>IF('Cumulative Budget Request '!L309='Member F'!$L$1,'Cumulative Budget Request '!B309,0)</f>
        <v>0</v>
      </c>
      <c r="C307" s="825"/>
      <c r="D307" s="842"/>
      <c r="E307" s="251">
        <f>IF('Cumulative Budget Request '!$L309='Member F'!$L$1,'Cumulative Budget Request '!E309,0)</f>
        <v>0</v>
      </c>
      <c r="F307" s="251">
        <f>IF('Cumulative Budget Request '!$L309='Member F'!$L$1,'Cumulative Budget Request '!F309,0)</f>
        <v>0</v>
      </c>
      <c r="G307" s="251">
        <f>IF('Cumulative Budget Request '!$L309='Member F'!$L$1,'Cumulative Budget Request '!G309,0)</f>
        <v>0</v>
      </c>
      <c r="H307" s="251">
        <f>IF('Cumulative Budget Request '!$L309='Member F'!$L$1,'Cumulative Budget Request '!H309,0)</f>
        <v>0</v>
      </c>
      <c r="I307" s="251">
        <f>IF('Cumulative Budget Request '!$L309='Member F'!$L$1,'Cumulative Budget Request '!I309,0)</f>
        <v>0</v>
      </c>
      <c r="J307" s="172">
        <f t="shared" ref="J307:J309" si="83">SUM(E307:I307)</f>
        <v>0</v>
      </c>
      <c r="K307" s="3"/>
      <c r="L307" s="24"/>
      <c r="M307" s="3"/>
      <c r="N307" s="3"/>
      <c r="O307" s="3"/>
      <c r="P307" s="3"/>
    </row>
    <row r="308" spans="1:33">
      <c r="A308" s="842"/>
      <c r="B308" s="851">
        <f>IF('Cumulative Budget Request '!L310='Member F'!$L$1,'Cumulative Budget Request '!B310,0)</f>
        <v>0</v>
      </c>
      <c r="C308" s="825"/>
      <c r="D308" s="842"/>
      <c r="E308" s="251">
        <f>IF('Cumulative Budget Request '!$L310='Member F'!$L$1,'Cumulative Budget Request '!E310,0)</f>
        <v>0</v>
      </c>
      <c r="F308" s="251">
        <f>IF('Cumulative Budget Request '!$L310='Member F'!$L$1,'Cumulative Budget Request '!F310,0)</f>
        <v>0</v>
      </c>
      <c r="G308" s="251">
        <f>IF('Cumulative Budget Request '!$L310='Member F'!$L$1,'Cumulative Budget Request '!G310,0)</f>
        <v>0</v>
      </c>
      <c r="H308" s="251">
        <f>IF('Cumulative Budget Request '!$L310='Member F'!$L$1,'Cumulative Budget Request '!H310,0)</f>
        <v>0</v>
      </c>
      <c r="I308" s="251">
        <f>IF('Cumulative Budget Request '!$L310='Member F'!$L$1,'Cumulative Budget Request '!I310,0)</f>
        <v>0</v>
      </c>
      <c r="J308" s="172">
        <f t="shared" si="83"/>
        <v>0</v>
      </c>
      <c r="K308" s="3"/>
      <c r="L308" s="24"/>
      <c r="M308" s="3"/>
      <c r="N308" s="3"/>
      <c r="O308" s="3"/>
      <c r="P308" s="3"/>
    </row>
    <row r="309" spans="1:33">
      <c r="A309" s="842"/>
      <c r="B309" s="851">
        <f>IF('Cumulative Budget Request '!L311='Member F'!$L$1,'Cumulative Budget Request '!B311,0)</f>
        <v>0</v>
      </c>
      <c r="C309" s="825"/>
      <c r="D309" s="842"/>
      <c r="E309" s="251">
        <f>IF('Cumulative Budget Request '!$L311='Member F'!$L$1,'Cumulative Budget Request '!E311,0)</f>
        <v>0</v>
      </c>
      <c r="F309" s="251">
        <f>IF('Cumulative Budget Request '!$L311='Member F'!$L$1,'Cumulative Budget Request '!F311,0)</f>
        <v>0</v>
      </c>
      <c r="G309" s="251">
        <f>IF('Cumulative Budget Request '!$L311='Member F'!$L$1,'Cumulative Budget Request '!G311,0)</f>
        <v>0</v>
      </c>
      <c r="H309" s="251">
        <f>IF('Cumulative Budget Request '!$L311='Member F'!$L$1,'Cumulative Budget Request '!H311,0)</f>
        <v>0</v>
      </c>
      <c r="I309" s="251">
        <f>IF('Cumulative Budget Request '!$L311='Member F'!$L$1,'Cumulative Budget Request '!I311,0)</f>
        <v>0</v>
      </c>
      <c r="J309" s="172">
        <f t="shared" si="83"/>
        <v>0</v>
      </c>
      <c r="K309" s="3"/>
      <c r="L309" s="24"/>
      <c r="M309" s="88"/>
      <c r="N309" s="88"/>
      <c r="O309" s="88"/>
      <c r="P309" s="88"/>
      <c r="Q309" s="88"/>
      <c r="R309" s="88"/>
    </row>
    <row r="310" spans="1:33">
      <c r="A310" s="873" t="s">
        <v>372</v>
      </c>
      <c r="B310" s="842"/>
      <c r="C310" s="825"/>
      <c r="D310" s="842"/>
      <c r="E310" s="57"/>
      <c r="F310" s="57"/>
      <c r="G310" s="57"/>
      <c r="H310" s="57"/>
      <c r="I310" s="57"/>
      <c r="J310" s="172"/>
      <c r="K310" s="3"/>
      <c r="L310" s="24"/>
      <c r="M310" s="3"/>
      <c r="N310" s="3"/>
      <c r="O310" s="3"/>
      <c r="P310" s="3"/>
    </row>
    <row r="311" spans="1:33">
      <c r="A311" s="874"/>
      <c r="B311" s="875">
        <f>IF('Cumulative Budget Request '!L313='Member F'!$L$1,'Cumulative Budget Request '!B313,0)</f>
        <v>0</v>
      </c>
      <c r="C311" s="875"/>
      <c r="D311" s="842"/>
      <c r="E311" s="251">
        <f>IF('Cumulative Budget Request '!$L313='Member F'!$L$1,'Cumulative Budget Request '!E313,0)</f>
        <v>0</v>
      </c>
      <c r="F311" s="251">
        <f>IF('Cumulative Budget Request '!$L313='Member F'!$L$1,'Cumulative Budget Request '!F313,0)</f>
        <v>0</v>
      </c>
      <c r="G311" s="251">
        <f>IF('Cumulative Budget Request '!$L313='Member F'!$L$1,'Cumulative Budget Request '!G313,0)</f>
        <v>0</v>
      </c>
      <c r="H311" s="251">
        <f>IF('Cumulative Budget Request '!$L313='Member F'!$L$1,'Cumulative Budget Request '!H313,0)</f>
        <v>0</v>
      </c>
      <c r="I311" s="251">
        <f>IF('Cumulative Budget Request '!$L313='Member F'!$L$1,'Cumulative Budget Request '!I313,0)</f>
        <v>0</v>
      </c>
      <c r="J311" s="172">
        <f t="shared" ref="J311:J313" si="84">SUM(E311:I311)</f>
        <v>0</v>
      </c>
      <c r="K311" s="3"/>
      <c r="L311" s="24"/>
      <c r="M311" s="3"/>
      <c r="N311" s="3"/>
      <c r="O311" s="3"/>
      <c r="P311" s="3"/>
    </row>
    <row r="312" spans="1:33">
      <c r="A312" s="874"/>
      <c r="B312" s="875">
        <f>IF('Cumulative Budget Request '!L314='Member F'!$L$1,'Cumulative Budget Request '!B314,0)</f>
        <v>0</v>
      </c>
      <c r="C312" s="875"/>
      <c r="D312" s="842"/>
      <c r="E312" s="251">
        <f>IF('Cumulative Budget Request '!$L314='Member F'!$L$1,'Cumulative Budget Request '!E314,0)</f>
        <v>0</v>
      </c>
      <c r="F312" s="251">
        <f>IF('Cumulative Budget Request '!$L314='Member F'!$L$1,'Cumulative Budget Request '!F314,0)</f>
        <v>0</v>
      </c>
      <c r="G312" s="251">
        <f>IF('Cumulative Budget Request '!$L314='Member F'!$L$1,'Cumulative Budget Request '!G314,0)</f>
        <v>0</v>
      </c>
      <c r="H312" s="251">
        <f>IF('Cumulative Budget Request '!$L314='Member F'!$L$1,'Cumulative Budget Request '!H314,0)</f>
        <v>0</v>
      </c>
      <c r="I312" s="251">
        <f>IF('Cumulative Budget Request '!$L314='Member F'!$L$1,'Cumulative Budget Request '!I314,0)</f>
        <v>0</v>
      </c>
      <c r="J312" s="172">
        <f t="shared" si="84"/>
        <v>0</v>
      </c>
      <c r="K312" s="3"/>
      <c r="L312" s="24"/>
      <c r="M312" s="3"/>
      <c r="N312" s="3"/>
      <c r="O312" s="3"/>
      <c r="P312" s="3"/>
    </row>
    <row r="313" spans="1:33">
      <c r="A313" s="874"/>
      <c r="B313" s="875">
        <f>IF('Cumulative Budget Request '!L315='Member F'!$L$1,'Cumulative Budget Request '!B315,0)</f>
        <v>0</v>
      </c>
      <c r="C313" s="875"/>
      <c r="D313" s="842"/>
      <c r="E313" s="251">
        <f>IF('Cumulative Budget Request '!$L315='Member F'!$L$1,'Cumulative Budget Request '!E315,0)</f>
        <v>0</v>
      </c>
      <c r="F313" s="251">
        <f>IF('Cumulative Budget Request '!$L315='Member F'!$L$1,'Cumulative Budget Request '!F315,0)</f>
        <v>0</v>
      </c>
      <c r="G313" s="251">
        <f>IF('Cumulative Budget Request '!$L315='Member F'!$L$1,'Cumulative Budget Request '!G315,0)</f>
        <v>0</v>
      </c>
      <c r="H313" s="251">
        <f>IF('Cumulative Budget Request '!$L315='Member F'!$L$1,'Cumulative Budget Request '!H315,0)</f>
        <v>0</v>
      </c>
      <c r="I313" s="251">
        <f>IF('Cumulative Budget Request '!$L315='Member F'!$L$1,'Cumulative Budget Request '!I315,0)</f>
        <v>0</v>
      </c>
      <c r="J313" s="172">
        <f t="shared" si="84"/>
        <v>0</v>
      </c>
      <c r="K313" s="3"/>
      <c r="L313" s="24"/>
      <c r="M313" s="3"/>
      <c r="N313" s="3"/>
      <c r="O313" s="3"/>
      <c r="P313" s="3"/>
    </row>
    <row r="314" spans="1:33">
      <c r="A314" s="873" t="s">
        <v>373</v>
      </c>
      <c r="B314" s="825"/>
      <c r="C314" s="825"/>
      <c r="D314" s="842"/>
      <c r="E314" s="57"/>
      <c r="F314" s="57"/>
      <c r="G314" s="57"/>
      <c r="H314" s="57"/>
      <c r="I314" s="57"/>
      <c r="J314" s="172"/>
      <c r="K314" s="3"/>
      <c r="L314" s="24"/>
      <c r="M314" s="3"/>
      <c r="N314" s="3"/>
      <c r="O314" s="3"/>
      <c r="P314" s="3"/>
    </row>
    <row r="315" spans="1:33">
      <c r="A315" s="842"/>
      <c r="B315" s="851">
        <f>IF('Cumulative Budget Request '!L317='Member F'!$L$1,'Cumulative Budget Request '!B317,0)</f>
        <v>0</v>
      </c>
      <c r="C315" s="825"/>
      <c r="D315" s="842"/>
      <c r="E315" s="251">
        <f>IF('Cumulative Budget Request '!$L317='Member F'!$L$1,'Cumulative Budget Request '!E317,0)</f>
        <v>0</v>
      </c>
      <c r="F315" s="251">
        <f>IF('Cumulative Budget Request '!$L317='Member F'!$L$1,'Cumulative Budget Request '!F317,0)</f>
        <v>0</v>
      </c>
      <c r="G315" s="251">
        <f>IF('Cumulative Budget Request '!$L317='Member F'!$L$1,'Cumulative Budget Request '!G317,0)</f>
        <v>0</v>
      </c>
      <c r="H315" s="251">
        <f>IF('Cumulative Budget Request '!$L317='Member F'!$L$1,'Cumulative Budget Request '!H317,0)</f>
        <v>0</v>
      </c>
      <c r="I315" s="251">
        <f>IF('Cumulative Budget Request '!$L317='Member F'!$L$1,'Cumulative Budget Request '!I317,0)</f>
        <v>0</v>
      </c>
      <c r="J315" s="172">
        <f>SUM(E315:I315)</f>
        <v>0</v>
      </c>
      <c r="K315" s="3"/>
      <c r="L315" s="24"/>
      <c r="M315" s="3"/>
      <c r="N315" s="3"/>
      <c r="O315" s="3"/>
      <c r="P315" s="3"/>
    </row>
    <row r="316" spans="1:33">
      <c r="A316" s="842"/>
      <c r="B316" s="851">
        <f>IF('Cumulative Budget Request '!L318='Member F'!$L$1,'Cumulative Budget Request '!B318,0)</f>
        <v>0</v>
      </c>
      <c r="C316" s="825"/>
      <c r="D316" s="842"/>
      <c r="E316" s="251">
        <f>IF('Cumulative Budget Request '!$L318='Member F'!$L$1,'Cumulative Budget Request '!E318,0)</f>
        <v>0</v>
      </c>
      <c r="F316" s="251">
        <f>IF('Cumulative Budget Request '!$L318='Member F'!$L$1,'Cumulative Budget Request '!F318,0)</f>
        <v>0</v>
      </c>
      <c r="G316" s="251">
        <f>IF('Cumulative Budget Request '!$L318='Member F'!$L$1,'Cumulative Budget Request '!G318,0)</f>
        <v>0</v>
      </c>
      <c r="H316" s="251">
        <f>IF('Cumulative Budget Request '!$L318='Member F'!$L$1,'Cumulative Budget Request '!H318,0)</f>
        <v>0</v>
      </c>
      <c r="I316" s="251">
        <f>IF('Cumulative Budget Request '!$L318='Member F'!$L$1,'Cumulative Budget Request '!I318,0)</f>
        <v>0</v>
      </c>
      <c r="J316" s="172">
        <f>SUM(E316:I316)</f>
        <v>0</v>
      </c>
      <c r="K316" s="3"/>
      <c r="L316" s="24"/>
      <c r="M316" s="3"/>
      <c r="N316" s="3"/>
      <c r="O316" s="3"/>
      <c r="P316" s="3"/>
    </row>
    <row r="317" spans="1:33">
      <c r="A317" s="873" t="s">
        <v>47</v>
      </c>
      <c r="B317" s="825"/>
      <c r="C317" s="825"/>
      <c r="D317" s="842"/>
      <c r="E317" s="57"/>
      <c r="F317" s="57"/>
      <c r="G317" s="57"/>
      <c r="H317" s="57"/>
      <c r="I317" s="57"/>
      <c r="J317" s="172"/>
      <c r="K317" s="3"/>
      <c r="L317" s="24"/>
      <c r="M317" s="3"/>
      <c r="N317" s="3"/>
      <c r="O317" s="3"/>
      <c r="P317" s="3"/>
    </row>
    <row r="318" spans="1:33">
      <c r="A318" s="873"/>
      <c r="B318" s="851">
        <f>IF('Cumulative Budget Request '!L320='Member F'!$L$1,'Cumulative Budget Request '!B320,0)</f>
        <v>0</v>
      </c>
      <c r="C318" s="825"/>
      <c r="D318" s="842"/>
      <c r="E318" s="251">
        <f>IF('Cumulative Budget Request '!$L320='Member F'!$L$1,'Cumulative Budget Request '!E320,0)</f>
        <v>0</v>
      </c>
      <c r="F318" s="251">
        <f>IF('Cumulative Budget Request '!$L320='Member F'!$L$1,'Cumulative Budget Request '!F320,0)</f>
        <v>0</v>
      </c>
      <c r="G318" s="251">
        <f>IF('Cumulative Budget Request '!$L320='Member F'!$L$1,'Cumulative Budget Request '!G320,0)</f>
        <v>0</v>
      </c>
      <c r="H318" s="251">
        <f>IF('Cumulative Budget Request '!$L320='Member F'!$L$1,'Cumulative Budget Request '!H320,0)</f>
        <v>0</v>
      </c>
      <c r="I318" s="251">
        <f>IF('Cumulative Budget Request '!$L320='Member F'!$L$1,'Cumulative Budget Request '!I320,0)</f>
        <v>0</v>
      </c>
      <c r="J318" s="172">
        <f>SUM(E318:I318)</f>
        <v>0</v>
      </c>
      <c r="K318" s="3"/>
      <c r="L318" s="24"/>
      <c r="M318" s="3"/>
      <c r="N318" s="3"/>
      <c r="O318" s="3"/>
      <c r="P318" s="3"/>
    </row>
    <row r="319" spans="1:33">
      <c r="A319" s="842"/>
      <c r="B319" s="851">
        <f>IF('Cumulative Budget Request '!L321='Member F'!$L$1,'Cumulative Budget Request '!B321,0)</f>
        <v>0</v>
      </c>
      <c r="C319" s="825"/>
      <c r="D319" s="842"/>
      <c r="E319" s="251">
        <f>IF('Cumulative Budget Request '!$L321='Member F'!$L$1,'Cumulative Budget Request '!E321,0)</f>
        <v>0</v>
      </c>
      <c r="F319" s="251">
        <f>IF('Cumulative Budget Request '!$L321='Member F'!$L$1,'Cumulative Budget Request '!F321,0)</f>
        <v>0</v>
      </c>
      <c r="G319" s="251">
        <f>IF('Cumulative Budget Request '!$L321='Member F'!$L$1,'Cumulative Budget Request '!G321,0)</f>
        <v>0</v>
      </c>
      <c r="H319" s="251">
        <f>IF('Cumulative Budget Request '!$L321='Member F'!$L$1,'Cumulative Budget Request '!H321,0)</f>
        <v>0</v>
      </c>
      <c r="I319" s="251">
        <f>IF('Cumulative Budget Request '!$L321='Member F'!$L$1,'Cumulative Budget Request '!I321,0)</f>
        <v>0</v>
      </c>
      <c r="J319" s="172">
        <f>SUM(E319:I319)</f>
        <v>0</v>
      </c>
      <c r="K319" s="3"/>
      <c r="L319" s="24"/>
      <c r="M319" s="3"/>
      <c r="N319" s="3"/>
      <c r="O319" s="3"/>
      <c r="P319" s="3"/>
    </row>
    <row r="320" spans="1:33" ht="15">
      <c r="A320" s="842"/>
      <c r="B320" s="851">
        <f>IF('Cumulative Budget Request '!L322='Member F'!$L$1,'Cumulative Budget Request '!B322,0)</f>
        <v>0</v>
      </c>
      <c r="C320" s="825"/>
      <c r="D320" s="842"/>
      <c r="E320" s="251">
        <f>IF('Cumulative Budget Request '!$L322='Member F'!$L$1,'Cumulative Budget Request '!E322,0)</f>
        <v>0</v>
      </c>
      <c r="F320" s="251">
        <f>IF('Cumulative Budget Request '!$L322='Member F'!$L$1,'Cumulative Budget Request '!F322,0)</f>
        <v>0</v>
      </c>
      <c r="G320" s="251">
        <f>IF('Cumulative Budget Request '!$L322='Member F'!$L$1,'Cumulative Budget Request '!G322,0)</f>
        <v>0</v>
      </c>
      <c r="H320" s="251">
        <f>IF('Cumulative Budget Request '!$L322='Member F'!$L$1,'Cumulative Budget Request '!H322,0)</f>
        <v>0</v>
      </c>
      <c r="I320" s="251">
        <f>IF('Cumulative Budget Request '!$L322='Member F'!$L$1,'Cumulative Budget Request '!I322,0)</f>
        <v>0</v>
      </c>
      <c r="J320" s="172">
        <f>SUM(E320:I320)</f>
        <v>0</v>
      </c>
      <c r="K320" s="3"/>
      <c r="L320" s="24"/>
      <c r="M320" s="3"/>
      <c r="N320" s="3"/>
      <c r="O320" s="3"/>
      <c r="P320" s="3"/>
      <c r="AA320" s="111"/>
      <c r="AB320" s="111"/>
      <c r="AC320" s="111"/>
      <c r="AD320" s="111"/>
      <c r="AE320" s="111"/>
      <c r="AF320" s="111"/>
      <c r="AG320" s="111"/>
    </row>
    <row r="321" spans="1:34">
      <c r="A321" s="873"/>
      <c r="B321" s="851">
        <f>IF('Cumulative Budget Request '!L323='Member F'!$L$1,'Cumulative Budget Request '!B323,0)</f>
        <v>0</v>
      </c>
      <c r="C321" s="825"/>
      <c r="D321" s="842"/>
      <c r="E321" s="251">
        <f>IF('Cumulative Budget Request '!$L323='Member F'!$L$1,'Cumulative Budget Request '!E323,0)</f>
        <v>0</v>
      </c>
      <c r="F321" s="251">
        <f>IF('Cumulative Budget Request '!$L323='Member F'!$L$1,'Cumulative Budget Request '!F323,0)</f>
        <v>0</v>
      </c>
      <c r="G321" s="251">
        <f>IF('Cumulative Budget Request '!$L323='Member F'!$L$1,'Cumulative Budget Request '!G323,0)</f>
        <v>0</v>
      </c>
      <c r="H321" s="251">
        <f>IF('Cumulative Budget Request '!$L323='Member F'!$L$1,'Cumulative Budget Request '!H323,0)</f>
        <v>0</v>
      </c>
      <c r="I321" s="251">
        <f>IF('Cumulative Budget Request '!$L323='Member F'!$L$1,'Cumulative Budget Request '!I323,0)</f>
        <v>0</v>
      </c>
      <c r="J321" s="172">
        <f>SUM(E321:I321)</f>
        <v>0</v>
      </c>
      <c r="K321" s="3"/>
      <c r="L321" s="24"/>
      <c r="M321" s="3"/>
      <c r="N321" s="3"/>
      <c r="O321" s="3"/>
      <c r="P321" s="3"/>
    </row>
    <row r="322" spans="1:34">
      <c r="A322" s="873"/>
      <c r="B322" s="851">
        <f>IF('Cumulative Budget Request '!L324='Member F'!$L$1,'Cumulative Budget Request '!B324,0)</f>
        <v>0</v>
      </c>
      <c r="C322" s="825"/>
      <c r="D322" s="842"/>
      <c r="E322" s="251">
        <f>IF('Cumulative Budget Request '!$L324='Member F'!$L$1,'Cumulative Budget Request '!E324,0)</f>
        <v>0</v>
      </c>
      <c r="F322" s="251">
        <f>IF('Cumulative Budget Request '!$L324='Member F'!$L$1,'Cumulative Budget Request '!F324,0)</f>
        <v>0</v>
      </c>
      <c r="G322" s="251">
        <f>IF('Cumulative Budget Request '!$L324='Member F'!$L$1,'Cumulative Budget Request '!G324,0)</f>
        <v>0</v>
      </c>
      <c r="H322" s="251">
        <f>IF('Cumulative Budget Request '!$L324='Member F'!$L$1,'Cumulative Budget Request '!H324,0)</f>
        <v>0</v>
      </c>
      <c r="I322" s="251">
        <f>IF('Cumulative Budget Request '!$L324='Member F'!$L$1,'Cumulative Budget Request '!I324,0)</f>
        <v>0</v>
      </c>
      <c r="J322" s="172">
        <f t="shared" ref="J322" si="85">SUM(E322:I322)</f>
        <v>0</v>
      </c>
      <c r="K322" s="3"/>
      <c r="L322" s="24"/>
      <c r="M322" s="3"/>
      <c r="N322" s="3"/>
      <c r="O322" s="3"/>
      <c r="P322" s="3"/>
    </row>
    <row r="323" spans="1:34" ht="15">
      <c r="A323" s="876"/>
      <c r="B323" s="871" t="s">
        <v>378</v>
      </c>
      <c r="C323" s="871"/>
      <c r="D323" s="871"/>
      <c r="E323" s="173">
        <f>SUM(E306:E322)</f>
        <v>0</v>
      </c>
      <c r="F323" s="173">
        <f t="shared" ref="F323:I323" si="86">SUM(F306:F322)</f>
        <v>0</v>
      </c>
      <c r="G323" s="173">
        <f t="shared" si="86"/>
        <v>0</v>
      </c>
      <c r="H323" s="173">
        <f t="shared" si="86"/>
        <v>0</v>
      </c>
      <c r="I323" s="173">
        <f t="shared" si="86"/>
        <v>0</v>
      </c>
      <c r="J323" s="174">
        <f>SUM(J306:J322)</f>
        <v>0</v>
      </c>
      <c r="K323" s="30"/>
      <c r="L323" s="3"/>
      <c r="M323" s="88"/>
      <c r="N323" s="88"/>
      <c r="O323" s="88"/>
      <c r="P323" s="88"/>
      <c r="Q323" s="88"/>
      <c r="R323" s="88"/>
      <c r="S323" s="88"/>
      <c r="AH323" s="111"/>
    </row>
    <row r="324" spans="1:34">
      <c r="A324" s="863"/>
      <c r="B324" s="864"/>
      <c r="C324" s="864"/>
      <c r="D324" s="864"/>
      <c r="E324" s="29"/>
      <c r="F324" s="29"/>
      <c r="G324" s="30"/>
      <c r="H324" s="30"/>
      <c r="I324" s="30"/>
      <c r="J324" s="99"/>
      <c r="M324" s="89"/>
    </row>
    <row r="325" spans="1:34" ht="13.8" customHeight="1">
      <c r="A325" s="865" t="s">
        <v>77</v>
      </c>
      <c r="B325" s="842"/>
      <c r="C325" s="877"/>
      <c r="D325" s="842"/>
      <c r="F325"/>
      <c r="J325" s="33"/>
      <c r="M325" s="1"/>
      <c r="N325" s="1"/>
      <c r="O325" s="331"/>
      <c r="P325" s="331"/>
    </row>
    <row r="326" spans="1:34">
      <c r="A326" s="851"/>
      <c r="B326" s="878">
        <f>IF('Cumulative Budget Request '!L328='Member F'!$L$1,'Cumulative Budget Request '!B328,0)</f>
        <v>0</v>
      </c>
      <c r="C326" s="825" t="str">
        <f>'Cumulative Budget Request '!C328</f>
        <v xml:space="preserve"> </v>
      </c>
      <c r="D326" s="842"/>
      <c r="E326" s="251">
        <f>IF('Cumulative Budget Request '!$L328='Member F'!$L$1,'Cumulative Budget Request '!E328,0)</f>
        <v>0</v>
      </c>
      <c r="F326" s="251">
        <f>IF('Cumulative Budget Request '!$L328='Member F'!$L$1,'Cumulative Budget Request '!F328,0)</f>
        <v>0</v>
      </c>
      <c r="G326" s="251">
        <f>IF('Cumulative Budget Request '!$L328='Member F'!$L$1,'Cumulative Budget Request '!G328,0)</f>
        <v>0</v>
      </c>
      <c r="H326" s="251">
        <f>IF('Cumulative Budget Request '!$L328='Member F'!$L$1,'Cumulative Budget Request '!H328,0)</f>
        <v>0</v>
      </c>
      <c r="I326" s="251">
        <f>IF('Cumulative Budget Request '!$L328='Member F'!$L$1,'Cumulative Budget Request '!I328,0)</f>
        <v>0</v>
      </c>
      <c r="J326" s="172">
        <f>SUM(E326:I326)</f>
        <v>0</v>
      </c>
      <c r="M326" s="1"/>
      <c r="N326" s="1"/>
      <c r="O326" s="331"/>
      <c r="P326" s="331"/>
    </row>
    <row r="327" spans="1:34">
      <c r="A327" s="851"/>
      <c r="B327" s="878">
        <f>IF('Cumulative Budget Request '!L329='Member F'!$L$1,'Cumulative Budget Request '!B329,0)</f>
        <v>0</v>
      </c>
      <c r="C327" s="825" t="str">
        <f>'Cumulative Budget Request '!C329</f>
        <v xml:space="preserve"> </v>
      </c>
      <c r="D327" s="842"/>
      <c r="E327" s="251"/>
      <c r="F327" s="251"/>
      <c r="G327" s="251"/>
      <c r="H327" s="251"/>
      <c r="I327" s="251"/>
      <c r="J327" s="172"/>
      <c r="M327" s="89"/>
    </row>
    <row r="328" spans="1:34">
      <c r="A328" s="851"/>
      <c r="B328" s="874"/>
      <c r="C328" s="851">
        <f>IF('Cumulative Budget Request '!$L330='Member F'!$L$1,'Cumulative Budget Request '!C330,0)</f>
        <v>0</v>
      </c>
      <c r="D328" s="842"/>
      <c r="E328" s="251">
        <f>IF('Cumulative Budget Request '!$L330='Member F'!$L$1,'Cumulative Budget Request '!E330,0)</f>
        <v>0</v>
      </c>
      <c r="F328" s="251">
        <f>IF('Cumulative Budget Request '!$L330='Member F'!$L$1,'Cumulative Budget Request '!F330,0)</f>
        <v>0</v>
      </c>
      <c r="G328" s="251">
        <f>IF('Cumulative Budget Request '!$L330='Member F'!$L$1,'Cumulative Budget Request '!G330,0)</f>
        <v>0</v>
      </c>
      <c r="H328" s="251">
        <f>IF('Cumulative Budget Request '!$L330='Member F'!$L$1,'Cumulative Budget Request '!H330,0)</f>
        <v>0</v>
      </c>
      <c r="I328" s="251">
        <f>IF('Cumulative Budget Request '!$L330='Member F'!$L$1,'Cumulative Budget Request '!I330,0)</f>
        <v>0</v>
      </c>
      <c r="J328" s="172">
        <f>SUM(E328:I328)</f>
        <v>0</v>
      </c>
      <c r="M328" s="89"/>
    </row>
    <row r="329" spans="1:34">
      <c r="A329" s="851"/>
      <c r="B329" s="874"/>
      <c r="C329" s="851">
        <f>IF('Cumulative Budget Request '!$L331='Member F'!$L$1,'Cumulative Budget Request '!C331,0)</f>
        <v>0</v>
      </c>
      <c r="D329" s="842"/>
      <c r="E329" s="251">
        <f>IF('Cumulative Budget Request '!$L331='Member F'!$L$1,'Cumulative Budget Request '!E331,0)</f>
        <v>0</v>
      </c>
      <c r="F329" s="251">
        <f>IF('Cumulative Budget Request '!$L331='Member F'!$L$1,'Cumulative Budget Request '!F331,0)</f>
        <v>0</v>
      </c>
      <c r="G329" s="251">
        <f>IF('Cumulative Budget Request '!$L331='Member F'!$L$1,'Cumulative Budget Request '!G331,0)</f>
        <v>0</v>
      </c>
      <c r="H329" s="251">
        <f>IF('Cumulative Budget Request '!$L331='Member F'!$L$1,'Cumulative Budget Request '!H331,0)</f>
        <v>0</v>
      </c>
      <c r="I329" s="251">
        <f>IF('Cumulative Budget Request '!$L331='Member F'!$L$1,'Cumulative Budget Request '!I331,0)</f>
        <v>0</v>
      </c>
      <c r="J329" s="172">
        <f t="shared" ref="J329:J339" si="87">SUM(E329:I329)</f>
        <v>0</v>
      </c>
      <c r="M329" s="89"/>
    </row>
    <row r="330" spans="1:34">
      <c r="A330" s="851"/>
      <c r="B330" s="874"/>
      <c r="C330" s="851">
        <f>IF('Cumulative Budget Request '!$L332='Member F'!$L$1,'Cumulative Budget Request '!C332,0)</f>
        <v>0</v>
      </c>
      <c r="D330" s="842"/>
      <c r="E330" s="251">
        <f>IF('Cumulative Budget Request '!$L332='Member F'!$L$1,'Cumulative Budget Request '!E332,0)</f>
        <v>0</v>
      </c>
      <c r="F330" s="251">
        <f>IF('Cumulative Budget Request '!$L332='Member F'!$L$1,'Cumulative Budget Request '!F332,0)</f>
        <v>0</v>
      </c>
      <c r="G330" s="251">
        <f>IF('Cumulative Budget Request '!$L332='Member F'!$L$1,'Cumulative Budget Request '!G332,0)</f>
        <v>0</v>
      </c>
      <c r="H330" s="251">
        <f>IF('Cumulative Budget Request '!$L332='Member F'!$L$1,'Cumulative Budget Request '!H332,0)</f>
        <v>0</v>
      </c>
      <c r="I330" s="251">
        <f>IF('Cumulative Budget Request '!$L332='Member F'!$L$1,'Cumulative Budget Request '!I332,0)</f>
        <v>0</v>
      </c>
      <c r="J330" s="172">
        <f t="shared" si="87"/>
        <v>0</v>
      </c>
      <c r="M330" s="89"/>
    </row>
    <row r="331" spans="1:34">
      <c r="A331" s="851"/>
      <c r="B331" s="878">
        <f>IF('Cumulative Budget Request '!L333='Member F'!$L$1,'Cumulative Budget Request '!B333,0)</f>
        <v>0</v>
      </c>
      <c r="C331" s="825" t="str">
        <f>'Cumulative Budget Request '!C333</f>
        <v xml:space="preserve"> </v>
      </c>
      <c r="D331" s="842"/>
      <c r="E331" s="251"/>
      <c r="F331" s="251"/>
      <c r="G331" s="251"/>
      <c r="H331" s="251"/>
      <c r="I331" s="251"/>
      <c r="J331" s="172"/>
    </row>
    <row r="332" spans="1:34">
      <c r="A332" s="851"/>
      <c r="B332" s="874"/>
      <c r="C332" s="851">
        <f>IF('Cumulative Budget Request '!$L334='Member F'!$L$1,'Cumulative Budget Request '!C334,0)</f>
        <v>0</v>
      </c>
      <c r="D332" s="842"/>
      <c r="E332" s="251">
        <f>IF('Cumulative Budget Request '!$L334='Member F'!$L$1,'Cumulative Budget Request '!E334,0)</f>
        <v>0</v>
      </c>
      <c r="F332" s="251">
        <f>IF('Cumulative Budget Request '!$L334='Member F'!$L$1,'Cumulative Budget Request '!F334,0)</f>
        <v>0</v>
      </c>
      <c r="G332" s="251">
        <f>IF('Cumulative Budget Request '!$L334='Member F'!$L$1,'Cumulative Budget Request '!G334,0)</f>
        <v>0</v>
      </c>
      <c r="H332" s="251">
        <f>IF('Cumulative Budget Request '!$L334='Member F'!$L$1,'Cumulative Budget Request '!H334,0)</f>
        <v>0</v>
      </c>
      <c r="I332" s="251">
        <f>IF('Cumulative Budget Request '!$L334='Member F'!$L$1,'Cumulative Budget Request '!I334,0)</f>
        <v>0</v>
      </c>
      <c r="J332" s="172">
        <f t="shared" si="87"/>
        <v>0</v>
      </c>
      <c r="M332" s="3"/>
    </row>
    <row r="333" spans="1:34">
      <c r="A333" s="851"/>
      <c r="B333" s="874"/>
      <c r="C333" s="851">
        <f>IF('Cumulative Budget Request '!$L335='Member F'!$L$1,'Cumulative Budget Request '!C335,0)</f>
        <v>0</v>
      </c>
      <c r="D333" s="842"/>
      <c r="E333" s="251">
        <f>IF('Cumulative Budget Request '!$L335='Member F'!$L$1,'Cumulative Budget Request '!E335,0)</f>
        <v>0</v>
      </c>
      <c r="F333" s="251">
        <f>IF('Cumulative Budget Request '!$L335='Member F'!$L$1,'Cumulative Budget Request '!F335,0)</f>
        <v>0</v>
      </c>
      <c r="G333" s="251">
        <f>IF('Cumulative Budget Request '!$L335='Member F'!$L$1,'Cumulative Budget Request '!G335,0)</f>
        <v>0</v>
      </c>
      <c r="H333" s="251">
        <f>IF('Cumulative Budget Request '!$L335='Member F'!$L$1,'Cumulative Budget Request '!H335,0)</f>
        <v>0</v>
      </c>
      <c r="I333" s="251">
        <f>IF('Cumulative Budget Request '!$L335='Member F'!$L$1,'Cumulative Budget Request '!I335,0)</f>
        <v>0</v>
      </c>
      <c r="J333" s="172">
        <f t="shared" si="87"/>
        <v>0</v>
      </c>
      <c r="M333" s="3"/>
    </row>
    <row r="334" spans="1:34">
      <c r="A334" s="851"/>
      <c r="B334" s="878">
        <f>IF('Cumulative Budget Request '!L336='Member F'!$L$1,'Cumulative Budget Request '!B336,0)</f>
        <v>0</v>
      </c>
      <c r="C334" s="825"/>
      <c r="D334" s="842"/>
      <c r="E334" s="251">
        <f>IF('Cumulative Budget Request '!$L336='Member F'!$L$1,'Cumulative Budget Request '!E336,0)</f>
        <v>0</v>
      </c>
      <c r="F334" s="251">
        <f>IF('Cumulative Budget Request '!$L336='Member F'!$L$1,'Cumulative Budget Request '!F336,0)</f>
        <v>0</v>
      </c>
      <c r="G334" s="251">
        <f>IF('Cumulative Budget Request '!$L336='Member F'!$L$1,'Cumulative Budget Request '!G336,0)</f>
        <v>0</v>
      </c>
      <c r="H334" s="251">
        <f>IF('Cumulative Budget Request '!$L336='Member F'!$L$1,'Cumulative Budget Request '!H336,0)</f>
        <v>0</v>
      </c>
      <c r="I334" s="251">
        <f>IF('Cumulative Budget Request '!$L336='Member F'!$L$1,'Cumulative Budget Request '!I336,0)</f>
        <v>0</v>
      </c>
      <c r="J334" s="172">
        <f t="shared" si="87"/>
        <v>0</v>
      </c>
      <c r="K334" s="3"/>
      <c r="L334" s="3"/>
    </row>
    <row r="335" spans="1:34">
      <c r="A335" s="851"/>
      <c r="B335" s="878">
        <f>IF('Cumulative Budget Request '!L337='Member F'!$L$1,'Cumulative Budget Request '!B337,0)</f>
        <v>0</v>
      </c>
      <c r="C335" s="825"/>
      <c r="D335" s="842"/>
      <c r="E335" s="251">
        <f>IF('Cumulative Budget Request '!$L337='Member F'!$L$1,'Cumulative Budget Request '!E337,0)</f>
        <v>0</v>
      </c>
      <c r="F335" s="251">
        <f>IF('Cumulative Budget Request '!$L337='Member F'!$L$1,'Cumulative Budget Request '!F337,0)</f>
        <v>0</v>
      </c>
      <c r="G335" s="251">
        <f>IF('Cumulative Budget Request '!$L337='Member F'!$L$1,'Cumulative Budget Request '!G337,0)</f>
        <v>0</v>
      </c>
      <c r="H335" s="251">
        <f>IF('Cumulative Budget Request '!$L337='Member F'!$L$1,'Cumulative Budget Request '!H337,0)</f>
        <v>0</v>
      </c>
      <c r="I335" s="251">
        <f>IF('Cumulative Budget Request '!$L337='Member F'!$L$1,'Cumulative Budget Request '!I337,0)</f>
        <v>0</v>
      </c>
      <c r="J335" s="172">
        <f t="shared" si="87"/>
        <v>0</v>
      </c>
      <c r="K335" s="3"/>
      <c r="L335" s="3"/>
    </row>
    <row r="336" spans="1:34">
      <c r="A336" s="851"/>
      <c r="B336" s="878">
        <f>IF('Cumulative Budget Request '!L338='Member F'!$L$1,'Cumulative Budget Request '!B338,0)</f>
        <v>0</v>
      </c>
      <c r="C336" s="825"/>
      <c r="D336" s="842"/>
      <c r="E336" s="251">
        <f>IF('Cumulative Budget Request '!$L338='Member F'!$L$1,'Cumulative Budget Request '!E338,0)</f>
        <v>0</v>
      </c>
      <c r="F336" s="251">
        <f>IF('Cumulative Budget Request '!$L338='Member F'!$L$1,'Cumulative Budget Request '!F338,0)</f>
        <v>0</v>
      </c>
      <c r="G336" s="251">
        <f>IF('Cumulative Budget Request '!$L338='Member F'!$L$1,'Cumulative Budget Request '!G338,0)</f>
        <v>0</v>
      </c>
      <c r="H336" s="251">
        <f>IF('Cumulative Budget Request '!$L338='Member F'!$L$1,'Cumulative Budget Request '!H338,0)</f>
        <v>0</v>
      </c>
      <c r="I336" s="251">
        <f>IF('Cumulative Budget Request '!$L338='Member F'!$L$1,'Cumulative Budget Request '!I338,0)</f>
        <v>0</v>
      </c>
      <c r="J336" s="172">
        <f t="shared" si="87"/>
        <v>0</v>
      </c>
      <c r="K336" s="3"/>
      <c r="L336" s="3"/>
    </row>
    <row r="337" spans="1:45">
      <c r="A337" s="851"/>
      <c r="B337" s="878">
        <f>IF('Cumulative Budget Request '!L339='Member F'!$L$1,'Cumulative Budget Request '!B339,0)</f>
        <v>0</v>
      </c>
      <c r="C337" s="825"/>
      <c r="D337" s="842"/>
      <c r="E337" s="251">
        <f>IF('Cumulative Budget Request '!$L339='Member F'!$L$1,'Cumulative Budget Request '!E339,0)</f>
        <v>0</v>
      </c>
      <c r="F337" s="251">
        <f>IF('Cumulative Budget Request '!$L339='Member F'!$L$1,'Cumulative Budget Request '!F339,0)</f>
        <v>0</v>
      </c>
      <c r="G337" s="251">
        <f>IF('Cumulative Budget Request '!$L339='Member F'!$L$1,'Cumulative Budget Request '!G339,0)</f>
        <v>0</v>
      </c>
      <c r="H337" s="251">
        <f>IF('Cumulative Budget Request '!$L339='Member F'!$L$1,'Cumulative Budget Request '!H339,0)</f>
        <v>0</v>
      </c>
      <c r="I337" s="251">
        <f>IF('Cumulative Budget Request '!$L339='Member F'!$L$1,'Cumulative Budget Request '!I339,0)</f>
        <v>0</v>
      </c>
      <c r="J337" s="172">
        <f t="shared" si="87"/>
        <v>0</v>
      </c>
      <c r="K337" s="3"/>
      <c r="L337" s="3"/>
    </row>
    <row r="338" spans="1:45">
      <c r="A338" s="851"/>
      <c r="B338" s="878">
        <f>IF('Cumulative Budget Request '!L340='Member F'!$L$1,'Cumulative Budget Request '!B340,0)</f>
        <v>0</v>
      </c>
      <c r="C338" s="825"/>
      <c r="D338" s="842"/>
      <c r="E338" s="251">
        <f>IF('Cumulative Budget Request '!$L340='Member F'!$L$1,'Cumulative Budget Request '!E340,0)</f>
        <v>0</v>
      </c>
      <c r="F338" s="251">
        <f>IF('Cumulative Budget Request '!$L340='Member F'!$L$1,'Cumulative Budget Request '!F340,0)</f>
        <v>0</v>
      </c>
      <c r="G338" s="251">
        <f>IF('Cumulative Budget Request '!$L340='Member F'!$L$1,'Cumulative Budget Request '!G340,0)</f>
        <v>0</v>
      </c>
      <c r="H338" s="251">
        <f>IF('Cumulative Budget Request '!$L340='Member F'!$L$1,'Cumulative Budget Request '!H340,0)</f>
        <v>0</v>
      </c>
      <c r="I338" s="251">
        <f>IF('Cumulative Budget Request '!$L340='Member F'!$L$1,'Cumulative Budget Request '!I340,0)</f>
        <v>0</v>
      </c>
      <c r="J338" s="172">
        <f t="shared" si="87"/>
        <v>0</v>
      </c>
      <c r="K338" s="3"/>
      <c r="L338" s="3"/>
    </row>
    <row r="339" spans="1:45">
      <c r="A339" s="851"/>
      <c r="B339" s="878">
        <f>IF('Cumulative Budget Request '!L341='Member F'!$L$1,'Cumulative Budget Request '!B341,0)</f>
        <v>0</v>
      </c>
      <c r="C339" s="825"/>
      <c r="D339" s="842"/>
      <c r="E339" s="251">
        <f>IF('Cumulative Budget Request '!$L341='Member F'!$L$1,'Cumulative Budget Request '!E341,0)</f>
        <v>0</v>
      </c>
      <c r="F339" s="251">
        <f>IF('Cumulative Budget Request '!$L341='Member F'!$L$1,'Cumulative Budget Request '!F341,0)</f>
        <v>0</v>
      </c>
      <c r="G339" s="251">
        <f>IF('Cumulative Budget Request '!$L341='Member F'!$L$1,'Cumulative Budget Request '!G341,0)</f>
        <v>0</v>
      </c>
      <c r="H339" s="251">
        <f>IF('Cumulative Budget Request '!$L341='Member F'!$L$1,'Cumulative Budget Request '!H341,0)</f>
        <v>0</v>
      </c>
      <c r="I339" s="251">
        <f>IF('Cumulative Budget Request '!$L341='Member F'!$L$1,'Cumulative Budget Request '!I341,0)</f>
        <v>0</v>
      </c>
      <c r="J339" s="172">
        <f t="shared" si="87"/>
        <v>0</v>
      </c>
      <c r="K339" s="3"/>
      <c r="L339" s="3"/>
    </row>
    <row r="340" spans="1:45" ht="12.75" customHeight="1">
      <c r="A340" s="842"/>
      <c r="B340" s="792"/>
      <c r="C340" s="842"/>
      <c r="D340" s="879" t="s">
        <v>173</v>
      </c>
      <c r="E340" s="135">
        <f>IF('Cumulative Budget Request '!$L342='Member F'!$L$1,'Cumulative Budget Request '!E342,0)</f>
        <v>0</v>
      </c>
      <c r="F340" s="135">
        <f>IF('Cumulative Budget Request '!$L342='Member F'!$L$1,'Cumulative Budget Request '!F342,0)</f>
        <v>0</v>
      </c>
      <c r="G340" s="135">
        <f>IF('Cumulative Budget Request '!$L342='Member F'!$L$1,'Cumulative Budget Request '!G342,0)</f>
        <v>0</v>
      </c>
      <c r="H340" s="135">
        <f>IF('Cumulative Budget Request '!$L342='Member F'!$L$1,'Cumulative Budget Request '!H342,0)</f>
        <v>0</v>
      </c>
      <c r="I340" s="135">
        <f>IF('Cumulative Budget Request '!$L342='Member F'!$L$1,'Cumulative Budget Request '!I342,0)</f>
        <v>0</v>
      </c>
      <c r="J340" s="125"/>
      <c r="K340" s="17"/>
      <c r="L340" s="17"/>
    </row>
    <row r="341" spans="1:45">
      <c r="A341" s="105"/>
      <c r="B341" s="614" t="s">
        <v>71</v>
      </c>
      <c r="C341" s="614"/>
      <c r="D341" s="614"/>
      <c r="E341" s="173">
        <f>SUM(E326:E339)</f>
        <v>0</v>
      </c>
      <c r="F341" s="173">
        <f t="shared" ref="F341:I341" si="88">SUM(F326:F339)</f>
        <v>0</v>
      </c>
      <c r="G341" s="173">
        <f t="shared" si="88"/>
        <v>0</v>
      </c>
      <c r="H341" s="173">
        <f t="shared" si="88"/>
        <v>0</v>
      </c>
      <c r="I341" s="173">
        <f t="shared" si="88"/>
        <v>0</v>
      </c>
      <c r="J341" s="174">
        <f>SUM(J326:J339)</f>
        <v>0</v>
      </c>
      <c r="K341" s="17"/>
      <c r="L341" s="17"/>
    </row>
    <row r="342" spans="1:45">
      <c r="A342" s="6"/>
      <c r="B342" s="10"/>
      <c r="E342" s="17"/>
      <c r="F342" s="17"/>
      <c r="G342" s="17"/>
      <c r="H342" s="17"/>
      <c r="I342" s="17"/>
      <c r="J342" s="26"/>
      <c r="K342" s="17"/>
      <c r="L342" s="17"/>
    </row>
    <row r="343" spans="1:45">
      <c r="A343" s="31" t="s">
        <v>310</v>
      </c>
      <c r="G343" s="17"/>
      <c r="H343" s="17"/>
      <c r="I343" s="17"/>
      <c r="J343" s="26"/>
      <c r="K343" s="17"/>
      <c r="L343" s="17"/>
      <c r="M343" s="618" t="s">
        <v>163</v>
      </c>
      <c r="N343" s="618"/>
      <c r="O343" s="618"/>
      <c r="P343" s="618"/>
      <c r="Q343" s="618"/>
      <c r="R343" s="618"/>
      <c r="S343" s="618"/>
    </row>
    <row r="344" spans="1:45">
      <c r="A344" s="92" t="s">
        <v>61</v>
      </c>
      <c r="B344" s="92" t="s">
        <v>62</v>
      </c>
      <c r="C344" s="92" t="s">
        <v>81</v>
      </c>
      <c r="D344" s="570"/>
      <c r="E344" s="571"/>
      <c r="G344" s="17"/>
      <c r="H344" s="17"/>
      <c r="I344" s="17"/>
      <c r="J344" s="26"/>
      <c r="K344" s="17"/>
      <c r="L344" s="17"/>
      <c r="M344" s="618"/>
      <c r="N344" s="618"/>
      <c r="O344" s="618"/>
      <c r="P344" s="618"/>
      <c r="Q344" s="618"/>
      <c r="R344" s="618"/>
      <c r="S344" s="618"/>
    </row>
    <row r="345" spans="1:45">
      <c r="A345" s="792">
        <f>A121</f>
        <v>0</v>
      </c>
      <c r="B345" s="793">
        <f>B121</f>
        <v>0</v>
      </c>
      <c r="C345" s="793">
        <f>C121</f>
        <v>0</v>
      </c>
      <c r="E345" s="251">
        <f>IF('Cumulative Budget Request '!$L347='Member F'!$L$1,'Cumulative Budget Request '!E347,0)</f>
        <v>0</v>
      </c>
      <c r="F345" s="251">
        <f>IF('Cumulative Budget Request '!$L347='Member F'!$L$1,'Cumulative Budget Request '!F347,0)</f>
        <v>0</v>
      </c>
      <c r="G345" s="251">
        <f>IF('Cumulative Budget Request '!$L347='Member F'!$L$1,'Cumulative Budget Request '!G347,0)</f>
        <v>0</v>
      </c>
      <c r="H345" s="251">
        <f>IF('Cumulative Budget Request '!$L347='Member F'!$L$1,'Cumulative Budget Request '!H347,0)</f>
        <v>0</v>
      </c>
      <c r="I345" s="251">
        <f>IF('Cumulative Budget Request '!$L347='Member F'!$L$1,'Cumulative Budget Request '!I347,0)</f>
        <v>0</v>
      </c>
      <c r="J345" s="172">
        <f>SUM(E345:I345)</f>
        <v>0</v>
      </c>
      <c r="K345" s="17"/>
      <c r="L345" s="17"/>
      <c r="M345" s="123" t="s">
        <v>176</v>
      </c>
      <c r="N345" s="239"/>
      <c r="O345" s="239"/>
      <c r="P345" s="239"/>
      <c r="Q345" s="239"/>
      <c r="R345" s="239"/>
      <c r="S345" s="128"/>
    </row>
    <row r="346" spans="1:45" ht="12.75" customHeight="1">
      <c r="A346" s="792">
        <f>A128</f>
        <v>0</v>
      </c>
      <c r="B346" s="793">
        <f>B129</f>
        <v>0</v>
      </c>
      <c r="C346" s="793">
        <f>C129</f>
        <v>0</v>
      </c>
      <c r="E346" s="251">
        <f>IF('Cumulative Budget Request '!$L348='Member F'!$L$1,'Cumulative Budget Request '!E348,0)</f>
        <v>0</v>
      </c>
      <c r="F346" s="251">
        <f>IF('Cumulative Budget Request '!$L348='Member F'!$L$1,'Cumulative Budget Request '!F348,0)</f>
        <v>0</v>
      </c>
      <c r="G346" s="251">
        <f>IF('Cumulative Budget Request '!$L348='Member F'!$L$1,'Cumulative Budget Request '!G348,0)</f>
        <v>0</v>
      </c>
      <c r="H346" s="251">
        <f>IF('Cumulative Budget Request '!$L348='Member F'!$L$1,'Cumulative Budget Request '!H348,0)</f>
        <v>0</v>
      </c>
      <c r="I346" s="251">
        <f>IF('Cumulative Budget Request '!$L348='Member F'!$L$1,'Cumulative Budget Request '!I348,0)</f>
        <v>0</v>
      </c>
      <c r="J346" s="172">
        <f>SUM(E346:I346)</f>
        <v>0</v>
      </c>
      <c r="K346" s="3"/>
      <c r="L346" s="3"/>
    </row>
    <row r="347" spans="1:45">
      <c r="A347" s="792">
        <f>A135</f>
        <v>0</v>
      </c>
      <c r="B347" s="793">
        <f>B136</f>
        <v>0</v>
      </c>
      <c r="C347" s="793">
        <f>C136</f>
        <v>0</v>
      </c>
      <c r="E347" s="251">
        <f>IF('Cumulative Budget Request '!$L349='Member F'!$L$1,'Cumulative Budget Request '!E349,0)</f>
        <v>0</v>
      </c>
      <c r="F347" s="251">
        <f>IF('Cumulative Budget Request '!$L349='Member F'!$L$1,'Cumulative Budget Request '!F349,0)</f>
        <v>0</v>
      </c>
      <c r="G347" s="251">
        <f>IF('Cumulative Budget Request '!$L349='Member F'!$L$1,'Cumulative Budget Request '!G349,0)</f>
        <v>0</v>
      </c>
      <c r="H347" s="251">
        <f>IF('Cumulative Budget Request '!$L349='Member F'!$L$1,'Cumulative Budget Request '!H349,0)</f>
        <v>0</v>
      </c>
      <c r="I347" s="251">
        <f>IF('Cumulative Budget Request '!$L349='Member F'!$L$1,'Cumulative Budget Request '!I349,0)</f>
        <v>0</v>
      </c>
      <c r="J347" s="172">
        <f>SUM(E347:I347)</f>
        <v>0</v>
      </c>
      <c r="K347" s="3"/>
      <c r="L347" s="3"/>
    </row>
    <row r="348" spans="1:45">
      <c r="A348" s="792">
        <f>A142</f>
        <v>0</v>
      </c>
      <c r="B348" s="793">
        <f>B143</f>
        <v>0</v>
      </c>
      <c r="C348" s="793">
        <f>C143</f>
        <v>0</v>
      </c>
      <c r="E348" s="251">
        <f>IF('Cumulative Budget Request '!$L350='Member F'!$L$1,'Cumulative Budget Request '!E350,0)</f>
        <v>0</v>
      </c>
      <c r="F348" s="251">
        <f>IF('Cumulative Budget Request '!$L350='Member F'!$L$1,'Cumulative Budget Request '!F350,0)</f>
        <v>0</v>
      </c>
      <c r="G348" s="251">
        <f>IF('Cumulative Budget Request '!$L350='Member F'!$L$1,'Cumulative Budget Request '!G350,0)</f>
        <v>0</v>
      </c>
      <c r="H348" s="251">
        <f>IF('Cumulative Budget Request '!$L350='Member F'!$L$1,'Cumulative Budget Request '!H350,0)</f>
        <v>0</v>
      </c>
      <c r="I348" s="251">
        <f>IF('Cumulative Budget Request '!$L350='Member F'!$L$1,'Cumulative Budget Request '!I350,0)</f>
        <v>0</v>
      </c>
      <c r="J348" s="172">
        <f>SUM(E348:I348)</f>
        <v>0</v>
      </c>
      <c r="K348" s="3"/>
      <c r="L348" s="3"/>
      <c r="M348" s="3"/>
      <c r="N348" s="3"/>
      <c r="O348" s="3"/>
      <c r="P348" s="3"/>
    </row>
    <row r="349" spans="1:45">
      <c r="A349" s="792">
        <f>A149</f>
        <v>0</v>
      </c>
      <c r="B349" s="792">
        <f>B150</f>
        <v>0</v>
      </c>
      <c r="C349" s="793">
        <f>C150</f>
        <v>0</v>
      </c>
      <c r="E349" s="251">
        <f>IF('Cumulative Budget Request '!$L351='Member F'!$L$1,'Cumulative Budget Request '!E351,0)</f>
        <v>0</v>
      </c>
      <c r="F349" s="251">
        <f>IF('Cumulative Budget Request '!$L351='Member F'!$L$1,'Cumulative Budget Request '!F351,0)</f>
        <v>0</v>
      </c>
      <c r="G349" s="251">
        <f>IF('Cumulative Budget Request '!$L351='Member F'!$L$1,'Cumulative Budget Request '!G351,0)</f>
        <v>0</v>
      </c>
      <c r="H349" s="251">
        <f>IF('Cumulative Budget Request '!$L351='Member F'!$L$1,'Cumulative Budget Request '!H351,0)</f>
        <v>0</v>
      </c>
      <c r="I349" s="251">
        <f>IF('Cumulative Budget Request '!$L351='Member F'!$L$1,'Cumulative Budget Request '!I351,0)</f>
        <v>0</v>
      </c>
      <c r="J349" s="172">
        <f>SUM(E349:I349)</f>
        <v>0</v>
      </c>
      <c r="K349" s="3"/>
      <c r="L349" s="3"/>
      <c r="M349" s="3"/>
      <c r="N349" s="3"/>
      <c r="O349" s="3"/>
      <c r="P349" s="3"/>
    </row>
    <row r="350" spans="1:45" s="139" customFormat="1" ht="13.8" customHeight="1">
      <c r="A350" s="112"/>
      <c r="B350" s="616" t="s">
        <v>311</v>
      </c>
      <c r="C350" s="616"/>
      <c r="D350" s="616"/>
      <c r="E350" s="173">
        <f t="shared" ref="E350:J350" si="89">SUM(E345:E349)</f>
        <v>0</v>
      </c>
      <c r="F350" s="173">
        <f t="shared" si="89"/>
        <v>0</v>
      </c>
      <c r="G350" s="173">
        <f t="shared" si="89"/>
        <v>0</v>
      </c>
      <c r="H350" s="173">
        <f t="shared" si="89"/>
        <v>0</v>
      </c>
      <c r="I350" s="173">
        <f t="shared" si="89"/>
        <v>0</v>
      </c>
      <c r="J350" s="174">
        <f t="shared" si="89"/>
        <v>0</v>
      </c>
      <c r="K350" s="138"/>
      <c r="L350" s="138"/>
      <c r="W350"/>
      <c r="X350"/>
      <c r="Y350"/>
      <c r="Z350"/>
      <c r="AA350"/>
      <c r="AB350"/>
      <c r="AC350"/>
      <c r="AD350"/>
      <c r="AE350"/>
      <c r="AF350"/>
      <c r="AG350"/>
      <c r="AH350"/>
      <c r="AI350"/>
      <c r="AJ350"/>
      <c r="AK350"/>
      <c r="AL350"/>
      <c r="AM350"/>
      <c r="AN350"/>
      <c r="AO350"/>
      <c r="AP350"/>
      <c r="AQ350"/>
      <c r="AR350"/>
      <c r="AS350"/>
    </row>
    <row r="351" spans="1:45">
      <c r="A351" s="10"/>
      <c r="B351" s="10"/>
      <c r="C351" s="10"/>
      <c r="D351" s="10"/>
      <c r="E351" s="10"/>
      <c r="F351" s="10"/>
      <c r="G351" s="10"/>
      <c r="H351" s="10"/>
      <c r="I351" s="10"/>
      <c r="J351" s="26"/>
      <c r="K351" s="17"/>
      <c r="L351" s="17"/>
      <c r="W351" s="139"/>
      <c r="X351" s="139"/>
      <c r="Y351" s="139"/>
      <c r="Z351" s="139"/>
      <c r="AP351" s="139"/>
      <c r="AQ351" s="139"/>
      <c r="AR351" s="139"/>
      <c r="AS351" s="139"/>
    </row>
    <row r="352" spans="1:45" ht="19.95" customHeight="1">
      <c r="A352" s="615" t="s">
        <v>11</v>
      </c>
      <c r="B352" s="615"/>
      <c r="C352" s="550"/>
      <c r="D352" s="549"/>
      <c r="E352" s="551">
        <f ca="1">(SUM(E186:E280)+E383)-(SUMIF($A186:$D280,"*Total Trip",E186:E280)+SUMIF($B186:$D280,"*Total Domestic Travel",E186:E280)+SUMIF($B186:$D280,"*Total Foreign Travel",E186:E280)+SUMIF($B186:$D280,"*Total Supplies",E186:E280)+SUMIF($B186:$D280,"Total Publications",E186:E280)+SUMIF($B186:$D280,"*Total Other Costs",E186:E280)+SUMIF($B186:$D280,"*Total Modular Budget Calculation",E186:E280)+SUMIF($D186:$D280,"*# Trips/Yr",E186:E280)+SUMIF($D186:$D280,"*# Persons/Yr",E186:E280)+SUMIF($D186:$D280,"*# Days Per Diem/Yr",E186:E280)+SUMIF($D186:$D280,"*# Days Lodging/Yr",E186:E280)+SUMIF($D186:$D280,"*TOTAL NUMBER PARTICIPANTS PER YEAR",E186:E280))</f>
        <v>0</v>
      </c>
      <c r="F352" s="551">
        <f ca="1">(SUM(F186:F280)+F383)-(SUMIF($A186:$D280,"*Total Trip",F186:F280)+SUMIF($B186:$D280,"*Total Domestic Travel",F186:F280)+SUMIF($B186:$D280,"*Total Foreign Travel",F186:F280)+SUMIF($B186:$D280,"*Total Supplies",F186:F280)+SUMIF($B186:$D280,"Total Publications",F186:F280)+SUMIF($B186:$D280,"*Total Other Costs",F186:F280)+SUMIF($B186:$D280,"*Total Modular Budget Calculation",F186:F280)+SUMIF($D186:$D280,"*# Trips/Yr",F186:F280)+SUMIF($D186:$D280,"*# Persons/Yr",F186:F280)+SUMIF($D186:$D280,"*# Days Per Diem/Yr",F186:F280)+SUMIF($D186:$D280,"*# Days Lodging/Yr",F186:F280)+SUMIF($D186:$D280,"*TOTAL NUMBER PARTICIPANTS PER YEAR",F186:F280))</f>
        <v>0</v>
      </c>
      <c r="G352" s="551">
        <f ca="1">(SUM(G186:G280)+G383)-(SUMIF($A186:$D280,"*Total Trip",G186:G280)+SUMIF($B186:$D280,"*Total Domestic Travel",G186:G280)+SUMIF($B186:$D280,"*Total Foreign Travel",G186:G280)+SUMIF($B186:$D280,"*Total Supplies",G186:G280)+SUMIF($B186:$D280,"Total Publications",G186:G280)+SUMIF($B186:$D280,"*Total Other Costs",G186:G280)+SUMIF($B186:$D280,"*Total Modular Budget Calculation",G186:G280)+SUMIF($D186:$D280,"*# Trips/Yr",G186:G280)+SUMIF($D186:$D280,"*# Persons/Yr",G186:G280)+SUMIF($D186:$D280,"*# Days Per Diem/Yr",G186:G280)+SUMIF($D186:$D280,"*# Days Lodging/Yr",G186:G280)+SUMIF($D186:$D280,"*TOTAL NUMBER PARTICIPANTS PER YEAR",G186:G280))</f>
        <v>0</v>
      </c>
      <c r="H352" s="551">
        <f ca="1">(SUM(H186:H280)+H383)-(SUMIF($A186:$D280,"*Total Trip",H186:H280)+SUMIF($B186:$D280,"*Total Domestic Travel",H186:H280)+SUMIF($B186:$D280,"*Total Foreign Travel",H186:H280)+SUMIF($B186:$D280,"*Total Supplies",H186:H280)+SUMIF($B186:$D280,"Total Publications",H186:H280)+SUMIF($B186:$D280,"*Total Other Costs",H186:H280)+SUMIF($B186:$D280,"*Total Modular Budget Calculation",H186:H280)+SUMIF($D186:$D280,"*# Trips/Yr",H186:H280)+SUMIF($D186:$D280,"*# Persons/Yr",H186:H280)+SUMIF($D186:$D280,"*# Days Per Diem/Yr",H186:H280)+SUMIF($D186:$D280,"*# Days Lodging/Yr",H186:H280)+SUMIF($D186:$D280,"*TOTAL NUMBER PARTICIPANTS PER YEAR",H186:H280))</f>
        <v>0</v>
      </c>
      <c r="I352" s="551">
        <f ca="1">(SUM(I186:I280)+I383)-(SUMIF($A186:$D280,"*Total Trip",I186:I280)+SUMIF($B186:$D280,"*Total Domestic Travel",I186:I280)+SUMIF($B186:$D280,"*Total Foreign Travel",I186:I280)+SUMIF($B186:$D280,"*Total Supplies",I186:I280)+SUMIF($B186:$D280,"Total Publications",I186:I280)+SUMIF($B186:$D280,"*Total Other Costs",I186:I280)+SUMIF($B186:$D280,"*Total Modular Budget Calculation",I186:I280)+SUMIF($D186:$D280,"*# Trips/Yr",I186:I280)+SUMIF($D186:$D280,"*# Persons/Yr",I186:I280)+SUMIF($D186:$D280,"*# Days Per Diem/Yr",I186:I280)+SUMIF($D186:$D280,"*# Days Lodging/Yr",I186:I280)+SUMIF($D186:$D280,"*TOTAL NUMBER PARTICIPANTS PER YEAR",I186:I280))</f>
        <v>0</v>
      </c>
      <c r="J352" s="552">
        <f ca="1">SUM(E352:I352)</f>
        <v>0</v>
      </c>
      <c r="K352" s="21"/>
      <c r="L352" s="17"/>
      <c r="Q352" s="3"/>
      <c r="R352" s="3"/>
      <c r="W352" s="10"/>
      <c r="X352" s="10"/>
      <c r="Y352" s="10"/>
      <c r="Z352" s="10"/>
      <c r="AI352" s="139"/>
      <c r="AJ352" s="139"/>
      <c r="AK352" s="139"/>
      <c r="AL352" s="139"/>
      <c r="AM352" s="139"/>
      <c r="AN352" s="139"/>
      <c r="AO352" s="139"/>
      <c r="AP352" s="10"/>
      <c r="AQ352" s="10"/>
      <c r="AR352" s="10"/>
      <c r="AS352" s="10"/>
    </row>
    <row r="353" spans="1:48" ht="19.95" customHeight="1">
      <c r="A353" s="615" t="s">
        <v>12</v>
      </c>
      <c r="B353" s="615"/>
      <c r="C353" s="553"/>
      <c r="D353" s="554"/>
      <c r="E353" s="555">
        <f ca="1">SUM(E281:E352)-(SUMIF($B274:$D352,"*Total SubRecipient Costs",E274:E352)+SUMIF($B274:$D352,"*Total Other Costs IDC Exempt",E274:E352)+SUMIF($B274:$D352,"Total Tuition &amp; Fees",E274:E352)+SUMIF($B274:$D352,"*Total Participant Support Costs",E274:E352))-E340-E574</f>
        <v>0</v>
      </c>
      <c r="F353" s="555">
        <f t="shared" ref="F353:I353" ca="1" si="90">SUM(F281:F352)-(SUMIF($B274:$D352,"*Total SubRecipient Costs",F274:F352)+SUMIF($B274:$D352,"*Total Other Costs IDC Exempt",F274:F352)+SUMIF($B274:$D352,"Total Tuition &amp; Fees",F274:F352)+SUMIF($B274:$D352,"*Total Participant Support Costs",F274:F352))-F340-F574</f>
        <v>0</v>
      </c>
      <c r="G353" s="555">
        <f t="shared" ca="1" si="90"/>
        <v>0</v>
      </c>
      <c r="H353" s="555">
        <f t="shared" ca="1" si="90"/>
        <v>0</v>
      </c>
      <c r="I353" s="555">
        <f t="shared" ca="1" si="90"/>
        <v>0</v>
      </c>
      <c r="J353" s="552">
        <f ca="1">SUM(E353:I353)</f>
        <v>0</v>
      </c>
      <c r="K353" s="3"/>
      <c r="L353" s="3"/>
    </row>
    <row r="354" spans="1:48" s="146" customFormat="1" ht="13.8" customHeight="1" thickBot="1">
      <c r="A354" s="1" t="s">
        <v>5</v>
      </c>
      <c r="B354"/>
      <c r="C354" s="58" t="s">
        <v>160</v>
      </c>
      <c r="D354" s="58" t="s">
        <v>72</v>
      </c>
      <c r="E354"/>
      <c r="F354" s="4"/>
      <c r="G354" s="17"/>
      <c r="H354" s="17"/>
      <c r="I354" s="17"/>
      <c r="J354" s="26"/>
      <c r="K354" s="145"/>
      <c r="L354" s="145"/>
      <c r="W354"/>
      <c r="X354"/>
      <c r="Y354"/>
      <c r="Z354"/>
      <c r="AA354"/>
      <c r="AB354"/>
      <c r="AC354"/>
      <c r="AD354"/>
      <c r="AE354"/>
      <c r="AF354"/>
      <c r="AG354"/>
      <c r="AH354"/>
      <c r="AI354"/>
      <c r="AJ354"/>
      <c r="AK354"/>
      <c r="AL354"/>
      <c r="AM354"/>
      <c r="AN354"/>
      <c r="AO354"/>
      <c r="AP354"/>
      <c r="AQ354"/>
      <c r="AR354"/>
      <c r="AS354"/>
    </row>
    <row r="355" spans="1:48" ht="13.8" thickBot="1">
      <c r="A355" s="10"/>
      <c r="C355" s="420">
        <f>M355</f>
        <v>5.2630000000000003E-2</v>
      </c>
      <c r="D355" s="136" t="str">
        <f>O355</f>
        <v>TDC</v>
      </c>
      <c r="E355" s="207">
        <f ca="1">IF(O355="MTDC",ROUND(E352*M355,0),IF(O355="TDC",ROUND(E353*M355,0),"ERROR"))</f>
        <v>0</v>
      </c>
      <c r="F355" s="207">
        <f ca="1">IF(O355="MTDC",ROUND(F352*M355,0),IF(O355="TDC",ROUND(F353*M355,0),"ERROR"))</f>
        <v>0</v>
      </c>
      <c r="G355" s="207">
        <f ca="1">IF(O355="MTDC",ROUND(G352*M355,0),IF(O355="TDC",ROUND(G353*M355,0),"ERROR"))</f>
        <v>0</v>
      </c>
      <c r="H355" s="207">
        <f ca="1">IF(O355="MTDC",ROUND(H352*M355,0),IF(O355="TDC",ROUND(H353*M355,0),"ERROR"))</f>
        <v>0</v>
      </c>
      <c r="I355" s="207">
        <f ca="1">IF(O355="MTDC",ROUND(I352*M355,0),IF(O355="TDC",ROUND(I353*M355,0),"ERROR"))</f>
        <v>0</v>
      </c>
      <c r="J355" s="208">
        <f ca="1">SUM(E355:I355)</f>
        <v>0</v>
      </c>
      <c r="M355" s="435">
        <f>'Cumulative Budget Request '!M357</f>
        <v>5.2630000000000003E-2</v>
      </c>
      <c r="N355" s="15" t="s">
        <v>38</v>
      </c>
      <c r="O355" s="147" t="str">
        <f>'Cumulative Budget Request '!O357</f>
        <v>TDC</v>
      </c>
      <c r="P355" s="15"/>
    </row>
    <row r="356" spans="1:48" ht="19.95" customHeight="1">
      <c r="A356" s="550" t="s">
        <v>194</v>
      </c>
      <c r="B356" s="553"/>
      <c r="C356" s="553"/>
      <c r="D356" s="553"/>
      <c r="E356" s="555">
        <f ca="1">SUM(E353:E355)</f>
        <v>0</v>
      </c>
      <c r="F356" s="555">
        <f ca="1">SUM(F353:F355)</f>
        <v>0</v>
      </c>
      <c r="G356" s="555">
        <f ca="1">SUM(G353:G355)</f>
        <v>0</v>
      </c>
      <c r="H356" s="555">
        <f ca="1">SUM(H353:H355)</f>
        <v>0</v>
      </c>
      <c r="I356" s="555">
        <f ca="1">SUM(I353:I355)</f>
        <v>0</v>
      </c>
      <c r="J356" s="552">
        <f ca="1">SUM(E356:I356)</f>
        <v>0</v>
      </c>
    </row>
    <row r="357" spans="1:48">
      <c r="A357" s="137"/>
    </row>
    <row r="358" spans="1:48" ht="15" customHeight="1">
      <c r="A358" s="137"/>
      <c r="K358" s="235"/>
      <c r="L358" s="24"/>
      <c r="M358" s="235"/>
      <c r="N358" s="235"/>
      <c r="O358" s="235"/>
      <c r="P358" s="235"/>
      <c r="Q358" s="235"/>
      <c r="R358" s="235"/>
      <c r="S358" s="235"/>
      <c r="T358" s="235"/>
      <c r="U358" s="235"/>
      <c r="AI358" s="111"/>
      <c r="AJ358" s="111"/>
      <c r="AK358" s="111"/>
      <c r="AL358" s="111"/>
      <c r="AM358" s="111"/>
      <c r="AN358" s="111"/>
      <c r="AO358" s="111"/>
    </row>
    <row r="359" spans="1:48" ht="15">
      <c r="E359" s="21"/>
      <c r="F359" s="17"/>
      <c r="G359" s="21"/>
      <c r="H359" s="21"/>
      <c r="I359" s="21"/>
      <c r="J359" s="21"/>
      <c r="W359" s="58"/>
      <c r="Z359" s="111"/>
      <c r="AP359" s="111"/>
      <c r="AQ359" s="111"/>
      <c r="AR359" s="111"/>
      <c r="AS359" s="111"/>
      <c r="AT359" s="111"/>
      <c r="AU359" s="111"/>
      <c r="AV359" s="111"/>
    </row>
    <row r="360" spans="1:48" ht="16.2" thickBot="1">
      <c r="A360" s="591" t="s">
        <v>166</v>
      </c>
      <c r="B360" s="591"/>
      <c r="C360" s="591"/>
      <c r="D360" s="591"/>
      <c r="E360" s="591"/>
      <c r="F360" s="591"/>
      <c r="G360" s="591"/>
      <c r="H360" s="591"/>
      <c r="I360" s="591"/>
      <c r="J360" s="591"/>
    </row>
    <row r="361" spans="1:48">
      <c r="B361" s="586" t="s">
        <v>151</v>
      </c>
      <c r="C361" s="587"/>
      <c r="D361" s="587"/>
      <c r="E361" s="587"/>
      <c r="F361" s="587"/>
      <c r="G361" s="587"/>
      <c r="H361" s="587"/>
      <c r="I361" s="587"/>
      <c r="J361" s="588"/>
      <c r="M361" s="123" t="s">
        <v>153</v>
      </c>
      <c r="N361" s="124"/>
      <c r="O361" s="124"/>
      <c r="P361" s="124"/>
      <c r="Q361" s="124"/>
      <c r="R361" s="124"/>
      <c r="W361" s="236"/>
    </row>
    <row r="362" spans="1:48">
      <c r="B362" s="589" t="s">
        <v>130</v>
      </c>
      <c r="C362" s="590"/>
      <c r="D362" s="590"/>
      <c r="E362" s="233" t="s">
        <v>31</v>
      </c>
      <c r="F362" s="233" t="s">
        <v>32</v>
      </c>
      <c r="G362" s="246" t="s">
        <v>33</v>
      </c>
      <c r="H362" s="246" t="s">
        <v>34</v>
      </c>
      <c r="I362" s="246" t="s">
        <v>35</v>
      </c>
      <c r="J362" s="234" t="s">
        <v>1</v>
      </c>
      <c r="W362" s="236"/>
    </row>
    <row r="363" spans="1:48">
      <c r="B363" s="638">
        <f>IF('Cumulative Budget Request '!L556='Member F'!$L$1,'Cumulative Budget Request '!B556,0)</f>
        <v>0</v>
      </c>
      <c r="C363" s="639"/>
      <c r="D363" s="639"/>
      <c r="E363" s="270">
        <f>IF('Cumulative Budget Request '!L556='Member F'!$L$1,'Cumulative Budget Request '!E556,0)</f>
        <v>0</v>
      </c>
      <c r="F363" s="270">
        <f>IF('Cumulative Budget Request '!L556='Member F'!$L$1,'Cumulative Budget Request '!F556,0)</f>
        <v>0</v>
      </c>
      <c r="G363" s="270">
        <f>IF('Cumulative Budget Request '!L556='Member F'!$L$1,'Cumulative Budget Request '!G556,0)</f>
        <v>0</v>
      </c>
      <c r="H363" s="270">
        <f>IF('Cumulative Budget Request '!L556='Member F'!$L$1,'Cumulative Budget Request '!H556,0)</f>
        <v>0</v>
      </c>
      <c r="I363" s="270">
        <f>IF('Cumulative Budget Request '!L556='Member F'!$L$1,'Cumulative Budget Request '!I556,0)</f>
        <v>0</v>
      </c>
      <c r="J363" s="363">
        <f>SUM(E363:I363)</f>
        <v>0</v>
      </c>
      <c r="W363" s="236"/>
    </row>
    <row r="364" spans="1:48">
      <c r="B364" s="582">
        <f>IF('Cumulative Budget Request '!L557='Member F'!$L$1,'Cumulative Budget Request '!B557,0)</f>
        <v>0</v>
      </c>
      <c r="C364" s="583"/>
      <c r="D364" s="583"/>
      <c r="E364" s="270">
        <f>IF('Cumulative Budget Request '!L557='Member F'!$L$1,'Cumulative Budget Request '!E557,0)</f>
        <v>0</v>
      </c>
      <c r="F364" s="270">
        <f>IF('Cumulative Budget Request '!L557='Member F'!$L$1,'Cumulative Budget Request '!F557,0)</f>
        <v>0</v>
      </c>
      <c r="G364" s="270">
        <f>IF('Cumulative Budget Request '!L557='Member F'!$L$1,'Cumulative Budget Request '!G557,0)</f>
        <v>0</v>
      </c>
      <c r="H364" s="270">
        <f>IF('Cumulative Budget Request '!L557='Member F'!$L$1,'Cumulative Budget Request '!H557,0)</f>
        <v>0</v>
      </c>
      <c r="I364" s="270">
        <f>IF('Cumulative Budget Request '!L557='Member F'!$L$1,'Cumulative Budget Request '!I557,0)</f>
        <v>0</v>
      </c>
      <c r="J364" s="363">
        <f t="shared" ref="J364:J382" si="91">SUM(E364:I364)</f>
        <v>0</v>
      </c>
      <c r="W364" s="236"/>
    </row>
    <row r="365" spans="1:48">
      <c r="B365" s="582">
        <f>IF('Cumulative Budget Request '!L558='Member F'!$L$1,'Cumulative Budget Request '!B558,0)</f>
        <v>0</v>
      </c>
      <c r="C365" s="583"/>
      <c r="D365" s="583"/>
      <c r="E365" s="270">
        <f>IF('Cumulative Budget Request '!L558='Member F'!$L$1,'Cumulative Budget Request '!E558,0)</f>
        <v>0</v>
      </c>
      <c r="F365" s="270">
        <f>IF('Cumulative Budget Request '!L558='Member F'!$L$1,'Cumulative Budget Request '!F558,0)</f>
        <v>0</v>
      </c>
      <c r="G365" s="270">
        <f>IF('Cumulative Budget Request '!L558='Member F'!$L$1,'Cumulative Budget Request '!G558,0)</f>
        <v>0</v>
      </c>
      <c r="H365" s="270">
        <f>IF('Cumulative Budget Request '!L558='Member F'!$L$1,'Cumulative Budget Request '!H558,0)</f>
        <v>0</v>
      </c>
      <c r="I365" s="270">
        <f>IF('Cumulative Budget Request '!L558='Member F'!$L$1,'Cumulative Budget Request '!I558,0)</f>
        <v>0</v>
      </c>
      <c r="J365" s="363">
        <f t="shared" si="91"/>
        <v>0</v>
      </c>
      <c r="W365" s="236"/>
    </row>
    <row r="366" spans="1:48" hidden="1">
      <c r="B366" s="582">
        <f>IF('Cumulative Budget Request '!L559='Member F'!$L$1,'Cumulative Budget Request '!B559,0)</f>
        <v>0</v>
      </c>
      <c r="C366" s="583"/>
      <c r="D366" s="583"/>
      <c r="E366" s="270">
        <f>IF('Cumulative Budget Request '!L559='Member F'!$L$1,'Cumulative Budget Request '!E559,0)</f>
        <v>0</v>
      </c>
      <c r="F366" s="270">
        <f>IF('Cumulative Budget Request '!L559='Member F'!$L$1,'Cumulative Budget Request '!F559,0)</f>
        <v>0</v>
      </c>
      <c r="G366" s="270">
        <f>IF('Cumulative Budget Request '!L559='Member F'!$L$1,'Cumulative Budget Request '!G559,0)</f>
        <v>0</v>
      </c>
      <c r="H366" s="270">
        <f>IF('Cumulative Budget Request '!L559='Member F'!$L$1,'Cumulative Budget Request '!H559,0)</f>
        <v>0</v>
      </c>
      <c r="I366" s="270">
        <f>IF('Cumulative Budget Request '!L559='Member F'!$L$1,'Cumulative Budget Request '!I559,0)</f>
        <v>0</v>
      </c>
      <c r="J366" s="363">
        <f t="shared" si="91"/>
        <v>0</v>
      </c>
      <c r="W366" s="236"/>
    </row>
    <row r="367" spans="1:48" hidden="1">
      <c r="B367" s="582">
        <f>IF('Cumulative Budget Request '!L560='Member F'!$L$1,'Cumulative Budget Request '!B560,0)</f>
        <v>0</v>
      </c>
      <c r="C367" s="583"/>
      <c r="D367" s="583"/>
      <c r="E367" s="270">
        <f>IF('Cumulative Budget Request '!L560='Member F'!$L$1,'Cumulative Budget Request '!E560,0)</f>
        <v>0</v>
      </c>
      <c r="F367" s="270">
        <f>IF('Cumulative Budget Request '!L560='Member F'!$L$1,'Cumulative Budget Request '!F560,0)</f>
        <v>0</v>
      </c>
      <c r="G367" s="270">
        <f>IF('Cumulative Budget Request '!L560='Member F'!$L$1,'Cumulative Budget Request '!G560,0)</f>
        <v>0</v>
      </c>
      <c r="H367" s="270">
        <f>IF('Cumulative Budget Request '!L560='Member F'!$L$1,'Cumulative Budget Request '!H560,0)</f>
        <v>0</v>
      </c>
      <c r="I367" s="270">
        <f>IF('Cumulative Budget Request '!L560='Member F'!$L$1,'Cumulative Budget Request '!I560,0)</f>
        <v>0</v>
      </c>
      <c r="J367" s="363">
        <f t="shared" si="91"/>
        <v>0</v>
      </c>
      <c r="W367" s="236"/>
    </row>
    <row r="368" spans="1:48" hidden="1">
      <c r="B368" s="582">
        <f>IF('Cumulative Budget Request '!L561='Member F'!$L$1,'Cumulative Budget Request '!B561,0)</f>
        <v>0</v>
      </c>
      <c r="C368" s="583"/>
      <c r="D368" s="583"/>
      <c r="E368" s="270">
        <f>IF('Cumulative Budget Request '!L561='Member F'!$L$1,'Cumulative Budget Request '!E561,0)</f>
        <v>0</v>
      </c>
      <c r="F368" s="270">
        <f>IF('Cumulative Budget Request '!L561='Member F'!$L$1,'Cumulative Budget Request '!F561,0)</f>
        <v>0</v>
      </c>
      <c r="G368" s="270">
        <f>IF('Cumulative Budget Request '!L561='Member F'!$L$1,'Cumulative Budget Request '!G561,0)</f>
        <v>0</v>
      </c>
      <c r="H368" s="270">
        <f>IF('Cumulative Budget Request '!L561='Member F'!$L$1,'Cumulative Budget Request '!H561,0)</f>
        <v>0</v>
      </c>
      <c r="I368" s="270">
        <f>IF('Cumulative Budget Request '!L561='Member F'!$L$1,'Cumulative Budget Request '!I561,0)</f>
        <v>0</v>
      </c>
      <c r="J368" s="363">
        <f t="shared" si="91"/>
        <v>0</v>
      </c>
      <c r="W368" s="236"/>
    </row>
    <row r="369" spans="2:35" hidden="1">
      <c r="B369" s="582">
        <f>IF('Cumulative Budget Request '!L562='Member F'!$L$1,'Cumulative Budget Request '!B562,0)</f>
        <v>0</v>
      </c>
      <c r="C369" s="583"/>
      <c r="D369" s="583"/>
      <c r="E369" s="270">
        <f>IF('Cumulative Budget Request '!L562='Member F'!$L$1,'Cumulative Budget Request '!E562,0)</f>
        <v>0</v>
      </c>
      <c r="F369" s="270">
        <f>IF('Cumulative Budget Request '!L562='Member F'!$L$1,'Cumulative Budget Request '!F562,0)</f>
        <v>0</v>
      </c>
      <c r="G369" s="270">
        <f>IF('Cumulative Budget Request '!L562='Member F'!$L$1,'Cumulative Budget Request '!G562,0)</f>
        <v>0</v>
      </c>
      <c r="H369" s="270">
        <f>IF('Cumulative Budget Request '!L562='Member F'!$L$1,'Cumulative Budget Request '!H562,0)</f>
        <v>0</v>
      </c>
      <c r="I369" s="270">
        <f>IF('Cumulative Budget Request '!L562='Member F'!$L$1,'Cumulative Budget Request '!I562,0)</f>
        <v>0</v>
      </c>
      <c r="J369" s="363">
        <f t="shared" si="91"/>
        <v>0</v>
      </c>
      <c r="W369" s="236"/>
    </row>
    <row r="370" spans="2:35" hidden="1">
      <c r="B370" s="582">
        <f>IF('Cumulative Budget Request '!L563='Member F'!$L$1,'Cumulative Budget Request '!B563,0)</f>
        <v>0</v>
      </c>
      <c r="C370" s="583"/>
      <c r="D370" s="583"/>
      <c r="E370" s="270">
        <f>IF('Cumulative Budget Request '!L563='Member F'!$L$1,'Cumulative Budget Request '!E563,0)</f>
        <v>0</v>
      </c>
      <c r="F370" s="270">
        <f>IF('Cumulative Budget Request '!L563='Member F'!$L$1,'Cumulative Budget Request '!F563,0)</f>
        <v>0</v>
      </c>
      <c r="G370" s="270">
        <f>IF('Cumulative Budget Request '!L563='Member F'!$L$1,'Cumulative Budget Request '!G563,0)</f>
        <v>0</v>
      </c>
      <c r="H370" s="270">
        <f>IF('Cumulative Budget Request '!L563='Member F'!$L$1,'Cumulative Budget Request '!H563,0)</f>
        <v>0</v>
      </c>
      <c r="I370" s="270">
        <f>IF('Cumulative Budget Request '!L563='Member F'!$L$1,'Cumulative Budget Request '!I563,0)</f>
        <v>0</v>
      </c>
      <c r="J370" s="363">
        <f t="shared" si="91"/>
        <v>0</v>
      </c>
      <c r="W370" s="236"/>
    </row>
    <row r="371" spans="2:35" hidden="1">
      <c r="B371" s="582">
        <f>IF('Cumulative Budget Request '!L564='Member F'!$L$1,'Cumulative Budget Request '!B564,0)</f>
        <v>0</v>
      </c>
      <c r="C371" s="583"/>
      <c r="D371" s="583"/>
      <c r="E371" s="270">
        <f>IF('Cumulative Budget Request '!L564='Member F'!$L$1,'Cumulative Budget Request '!E564,0)</f>
        <v>0</v>
      </c>
      <c r="F371" s="270">
        <f>IF('Cumulative Budget Request '!L564='Member F'!$L$1,'Cumulative Budget Request '!F564,0)</f>
        <v>0</v>
      </c>
      <c r="G371" s="270">
        <f>IF('Cumulative Budget Request '!L564='Member F'!$L$1,'Cumulative Budget Request '!G564,0)</f>
        <v>0</v>
      </c>
      <c r="H371" s="270">
        <f>IF('Cumulative Budget Request '!L564='Member F'!$L$1,'Cumulative Budget Request '!H564,0)</f>
        <v>0</v>
      </c>
      <c r="I371" s="270">
        <f>IF('Cumulative Budget Request '!L564='Member F'!$L$1,'Cumulative Budget Request '!I564,0)</f>
        <v>0</v>
      </c>
      <c r="J371" s="363">
        <f t="shared" si="91"/>
        <v>0</v>
      </c>
      <c r="W371" s="236"/>
    </row>
    <row r="372" spans="2:35" hidden="1">
      <c r="B372" s="582">
        <f>IF('Cumulative Budget Request '!L565='Member F'!$L$1,'Cumulative Budget Request '!B565,0)</f>
        <v>0</v>
      </c>
      <c r="C372" s="583"/>
      <c r="D372" s="583"/>
      <c r="E372" s="270">
        <f>IF('Cumulative Budget Request '!L565='Member F'!$L$1,'Cumulative Budget Request '!E565,0)</f>
        <v>0</v>
      </c>
      <c r="F372" s="270">
        <f>IF('Cumulative Budget Request '!L565='Member F'!$L$1,'Cumulative Budget Request '!F565,0)</f>
        <v>0</v>
      </c>
      <c r="G372" s="270">
        <f>IF('Cumulative Budget Request '!L565='Member F'!$L$1,'Cumulative Budget Request '!G565,0)</f>
        <v>0</v>
      </c>
      <c r="H372" s="270">
        <f>IF('Cumulative Budget Request '!L565='Member F'!$L$1,'Cumulative Budget Request '!H565,0)</f>
        <v>0</v>
      </c>
      <c r="I372" s="270">
        <f>IF('Cumulative Budget Request '!L565='Member F'!$L$1,'Cumulative Budget Request '!I565,0)</f>
        <v>0</v>
      </c>
      <c r="J372" s="363">
        <f t="shared" si="91"/>
        <v>0</v>
      </c>
      <c r="W372" s="236"/>
    </row>
    <row r="373" spans="2:35" hidden="1">
      <c r="B373" s="582">
        <f>IF('Cumulative Budget Request '!L566='Member F'!$L$1,'Cumulative Budget Request '!B566,0)</f>
        <v>0</v>
      </c>
      <c r="C373" s="583"/>
      <c r="D373" s="583"/>
      <c r="E373" s="270">
        <f>IF('Cumulative Budget Request '!L566='Member F'!$L$1,'Cumulative Budget Request '!E566,0)</f>
        <v>0</v>
      </c>
      <c r="F373" s="270">
        <f>IF('Cumulative Budget Request '!L566='Member F'!$L$1,'Cumulative Budget Request '!F566,0)</f>
        <v>0</v>
      </c>
      <c r="G373" s="270">
        <f>IF('Cumulative Budget Request '!L566='Member F'!$L$1,'Cumulative Budget Request '!G566,0)</f>
        <v>0</v>
      </c>
      <c r="H373" s="270">
        <f>IF('Cumulative Budget Request '!L566='Member F'!$L$1,'Cumulative Budget Request '!H566,0)</f>
        <v>0</v>
      </c>
      <c r="I373" s="270">
        <f>IF('Cumulative Budget Request '!L566='Member F'!$L$1,'Cumulative Budget Request '!I566,0)</f>
        <v>0</v>
      </c>
      <c r="J373" s="363">
        <f t="shared" si="91"/>
        <v>0</v>
      </c>
      <c r="W373" s="236"/>
    </row>
    <row r="374" spans="2:35" hidden="1">
      <c r="B374" s="582">
        <f>IF('Cumulative Budget Request '!L567='Member F'!$L$1,'Cumulative Budget Request '!B567,0)</f>
        <v>0</v>
      </c>
      <c r="C374" s="583"/>
      <c r="D374" s="583"/>
      <c r="E374" s="270">
        <f>IF('Cumulative Budget Request '!L567='Member F'!$L$1,'Cumulative Budget Request '!E567,0)</f>
        <v>0</v>
      </c>
      <c r="F374" s="270">
        <f>IF('Cumulative Budget Request '!L567='Member F'!$L$1,'Cumulative Budget Request '!F567,0)</f>
        <v>0</v>
      </c>
      <c r="G374" s="270">
        <f>IF('Cumulative Budget Request '!L567='Member F'!$L$1,'Cumulative Budget Request '!G567,0)</f>
        <v>0</v>
      </c>
      <c r="H374" s="270">
        <f>IF('Cumulative Budget Request '!L567='Member F'!$L$1,'Cumulative Budget Request '!H567,0)</f>
        <v>0</v>
      </c>
      <c r="I374" s="270">
        <f>IF('Cumulative Budget Request '!L567='Member F'!$L$1,'Cumulative Budget Request '!I567,0)</f>
        <v>0</v>
      </c>
      <c r="J374" s="363">
        <f t="shared" si="91"/>
        <v>0</v>
      </c>
      <c r="W374" s="236"/>
    </row>
    <row r="375" spans="2:35" hidden="1">
      <c r="B375" s="582">
        <f>IF('Cumulative Budget Request '!L568='Member F'!$L$1,'Cumulative Budget Request '!B568,0)</f>
        <v>0</v>
      </c>
      <c r="C375" s="583"/>
      <c r="D375" s="583"/>
      <c r="E375" s="270">
        <f>IF('Cumulative Budget Request '!L568='Member F'!$L$1,'Cumulative Budget Request '!E568,0)</f>
        <v>0</v>
      </c>
      <c r="F375" s="270">
        <f>IF('Cumulative Budget Request '!L568='Member F'!$L$1,'Cumulative Budget Request '!F568,0)</f>
        <v>0</v>
      </c>
      <c r="G375" s="270">
        <f>IF('Cumulative Budget Request '!L568='Member F'!$L$1,'Cumulative Budget Request '!G568,0)</f>
        <v>0</v>
      </c>
      <c r="H375" s="270">
        <f>IF('Cumulative Budget Request '!L568='Member F'!$L$1,'Cumulative Budget Request '!H568,0)</f>
        <v>0</v>
      </c>
      <c r="I375" s="270">
        <f>IF('Cumulative Budget Request '!L568='Member F'!$L$1,'Cumulative Budget Request '!I568,0)</f>
        <v>0</v>
      </c>
      <c r="J375" s="363">
        <f t="shared" si="91"/>
        <v>0</v>
      </c>
      <c r="W375" s="236"/>
    </row>
    <row r="376" spans="2:35" hidden="1">
      <c r="B376" s="582">
        <f>IF('Cumulative Budget Request '!L569='Member F'!$L$1,'Cumulative Budget Request '!B569,0)</f>
        <v>0</v>
      </c>
      <c r="C376" s="583"/>
      <c r="D376" s="583"/>
      <c r="E376" s="270">
        <f>IF('Cumulative Budget Request '!L569='Member F'!$L$1,'Cumulative Budget Request '!E569,0)</f>
        <v>0</v>
      </c>
      <c r="F376" s="270">
        <f>IF('Cumulative Budget Request '!L569='Member F'!$L$1,'Cumulative Budget Request '!F569,0)</f>
        <v>0</v>
      </c>
      <c r="G376" s="270">
        <f>IF('Cumulative Budget Request '!L569='Member F'!$L$1,'Cumulative Budget Request '!G569,0)</f>
        <v>0</v>
      </c>
      <c r="H376" s="270">
        <f>IF('Cumulative Budget Request '!L569='Member F'!$L$1,'Cumulative Budget Request '!H569,0)</f>
        <v>0</v>
      </c>
      <c r="I376" s="270">
        <f>IF('Cumulative Budget Request '!L569='Member F'!$L$1,'Cumulative Budget Request '!I569,0)</f>
        <v>0</v>
      </c>
      <c r="J376" s="363">
        <f t="shared" si="91"/>
        <v>0</v>
      </c>
      <c r="W376" s="236"/>
    </row>
    <row r="377" spans="2:35" hidden="1">
      <c r="B377" s="582">
        <f>IF('Cumulative Budget Request '!L570='Member F'!$L$1,'Cumulative Budget Request '!B570,0)</f>
        <v>0</v>
      </c>
      <c r="C377" s="583"/>
      <c r="D377" s="583"/>
      <c r="E377" s="270">
        <f>IF('Cumulative Budget Request '!L570='Member F'!$L$1,'Cumulative Budget Request '!E570,0)</f>
        <v>0</v>
      </c>
      <c r="F377" s="270">
        <f>IF('Cumulative Budget Request '!L570='Member F'!$L$1,'Cumulative Budget Request '!F570,0)</f>
        <v>0</v>
      </c>
      <c r="G377" s="270">
        <f>IF('Cumulative Budget Request '!L570='Member F'!$L$1,'Cumulative Budget Request '!G570,0)</f>
        <v>0</v>
      </c>
      <c r="H377" s="270">
        <f>IF('Cumulative Budget Request '!L570='Member F'!$L$1,'Cumulative Budget Request '!H570,0)</f>
        <v>0</v>
      </c>
      <c r="I377" s="270">
        <f>IF('Cumulative Budget Request '!L570='Member F'!$L$1,'Cumulative Budget Request '!I570,0)</f>
        <v>0</v>
      </c>
      <c r="J377" s="363">
        <f t="shared" si="91"/>
        <v>0</v>
      </c>
      <c r="W377" s="236"/>
    </row>
    <row r="378" spans="2:35" hidden="1">
      <c r="B378" s="582">
        <f>IF('Cumulative Budget Request '!L571='Member F'!$L$1,'Cumulative Budget Request '!B571,0)</f>
        <v>0</v>
      </c>
      <c r="C378" s="583"/>
      <c r="D378" s="583"/>
      <c r="E378" s="270">
        <f>IF('Cumulative Budget Request '!L571='Member F'!$L$1,'Cumulative Budget Request '!E571,0)</f>
        <v>0</v>
      </c>
      <c r="F378" s="270">
        <f>IF('Cumulative Budget Request '!L571='Member F'!$L$1,'Cumulative Budget Request '!F571,0)</f>
        <v>0</v>
      </c>
      <c r="G378" s="270">
        <f>IF('Cumulative Budget Request '!L571='Member F'!$L$1,'Cumulative Budget Request '!G571,0)</f>
        <v>0</v>
      </c>
      <c r="H378" s="270">
        <f>IF('Cumulative Budget Request '!L571='Member F'!$L$1,'Cumulative Budget Request '!H571,0)</f>
        <v>0</v>
      </c>
      <c r="I378" s="270">
        <f>IF('Cumulative Budget Request '!L571='Member F'!$L$1,'Cumulative Budget Request '!I571,0)</f>
        <v>0</v>
      </c>
      <c r="J378" s="363">
        <f t="shared" si="91"/>
        <v>0</v>
      </c>
      <c r="W378" s="236"/>
    </row>
    <row r="379" spans="2:35" ht="16.8" hidden="1">
      <c r="B379" s="582">
        <f>IF('Cumulative Budget Request '!L572='Member F'!$L$1,'Cumulative Budget Request '!B572,0)</f>
        <v>0</v>
      </c>
      <c r="C379" s="583"/>
      <c r="D379" s="583"/>
      <c r="E379" s="270">
        <f>IF('Cumulative Budget Request '!L572='Member F'!$L$1,'Cumulative Budget Request '!E572,0)</f>
        <v>0</v>
      </c>
      <c r="F379" s="270">
        <f>IF('Cumulative Budget Request '!L572='Member F'!$L$1,'Cumulative Budget Request '!F572,0)</f>
        <v>0</v>
      </c>
      <c r="G379" s="270">
        <f>IF('Cumulative Budget Request '!L572='Member F'!$L$1,'Cumulative Budget Request '!G572,0)</f>
        <v>0</v>
      </c>
      <c r="H379" s="270">
        <f>IF('Cumulative Budget Request '!L572='Member F'!$L$1,'Cumulative Budget Request '!H572,0)</f>
        <v>0</v>
      </c>
      <c r="I379" s="270">
        <f>IF('Cumulative Budget Request '!L572='Member F'!$L$1,'Cumulative Budget Request '!I572,0)</f>
        <v>0</v>
      </c>
      <c r="J379" s="363">
        <f t="shared" si="91"/>
        <v>0</v>
      </c>
      <c r="W379" s="237"/>
    </row>
    <row r="380" spans="2:35" hidden="1">
      <c r="B380" s="582">
        <f>IF('Cumulative Budget Request '!L573='Member F'!$L$1,'Cumulative Budget Request '!B573,0)</f>
        <v>0</v>
      </c>
      <c r="C380" s="583"/>
      <c r="D380" s="583"/>
      <c r="E380" s="270">
        <f>IF('Cumulative Budget Request '!L573='Member F'!$L$1,'Cumulative Budget Request '!E573,0)</f>
        <v>0</v>
      </c>
      <c r="F380" s="270">
        <f>IF('Cumulative Budget Request '!L573='Member F'!$L$1,'Cumulative Budget Request '!F573,0)</f>
        <v>0</v>
      </c>
      <c r="G380" s="270">
        <f>IF('Cumulative Budget Request '!L573='Member F'!$L$1,'Cumulative Budget Request '!G573,0)</f>
        <v>0</v>
      </c>
      <c r="H380" s="270">
        <f>IF('Cumulative Budget Request '!L573='Member F'!$L$1,'Cumulative Budget Request '!H573,0)</f>
        <v>0</v>
      </c>
      <c r="I380" s="270">
        <f>IF('Cumulative Budget Request '!L573='Member F'!$L$1,'Cumulative Budget Request '!I573,0)</f>
        <v>0</v>
      </c>
      <c r="J380" s="363">
        <f t="shared" si="91"/>
        <v>0</v>
      </c>
      <c r="V380" s="1"/>
      <c r="W380" s="236"/>
    </row>
    <row r="381" spans="2:35" hidden="1">
      <c r="B381" s="582">
        <f>IF('Cumulative Budget Request '!L574='Member F'!$L$1,'Cumulative Budget Request '!B574,0)</f>
        <v>0</v>
      </c>
      <c r="C381" s="583"/>
      <c r="D381" s="583"/>
      <c r="E381" s="270">
        <f>IF('Cumulative Budget Request '!L574='Member F'!$L$1,'Cumulative Budget Request '!E574,0)</f>
        <v>0</v>
      </c>
      <c r="F381" s="270">
        <f>IF('Cumulative Budget Request '!L574='Member F'!$L$1,'Cumulative Budget Request '!F574,0)</f>
        <v>0</v>
      </c>
      <c r="G381" s="270">
        <f>IF('Cumulative Budget Request '!L574='Member F'!$L$1,'Cumulative Budget Request '!G574,0)</f>
        <v>0</v>
      </c>
      <c r="H381" s="270">
        <f>IF('Cumulative Budget Request '!L574='Member F'!$L$1,'Cumulative Budget Request '!H574,0)</f>
        <v>0</v>
      </c>
      <c r="I381" s="270">
        <f>IF('Cumulative Budget Request '!L574='Member F'!$L$1,'Cumulative Budget Request '!I574,0)</f>
        <v>0</v>
      </c>
      <c r="J381" s="363">
        <f t="shared" si="91"/>
        <v>0</v>
      </c>
      <c r="K381" s="21"/>
      <c r="L381" s="17"/>
      <c r="M381" s="21"/>
      <c r="N381" s="21"/>
      <c r="O381" s="21"/>
      <c r="P381" s="21"/>
      <c r="AI381" s="1"/>
    </row>
    <row r="382" spans="2:35" hidden="1">
      <c r="B382" s="640">
        <f>IF('Cumulative Budget Request '!L575='Member F'!$L$1,'Cumulative Budget Request '!B575,0)</f>
        <v>0</v>
      </c>
      <c r="C382" s="641"/>
      <c r="D382" s="641"/>
      <c r="E382" s="270">
        <f>IF('Cumulative Budget Request '!L575='Member F'!$L$1,'Cumulative Budget Request '!E575,0)</f>
        <v>0</v>
      </c>
      <c r="F382" s="270">
        <f>IF('Cumulative Budget Request '!L575='Member F'!$L$1,'Cumulative Budget Request '!F575,0)</f>
        <v>0</v>
      </c>
      <c r="G382" s="270">
        <f>IF('Cumulative Budget Request '!L575='Member F'!$L$1,'Cumulative Budget Request '!G575,0)</f>
        <v>0</v>
      </c>
      <c r="H382" s="270">
        <f>IF('Cumulative Budget Request '!L575='Member F'!$L$1,'Cumulative Budget Request '!H575,0)</f>
        <v>0</v>
      </c>
      <c r="I382" s="270">
        <f>IF('Cumulative Budget Request '!L575='Member F'!$L$1,'Cumulative Budget Request '!I575,0)</f>
        <v>0</v>
      </c>
      <c r="J382" s="364">
        <f t="shared" si="91"/>
        <v>0</v>
      </c>
      <c r="K382" s="21"/>
      <c r="L382" s="17"/>
      <c r="M382" s="21"/>
      <c r="N382" s="21"/>
      <c r="O382" s="21"/>
      <c r="P382" s="21"/>
    </row>
    <row r="383" spans="2:35" ht="13.8" thickBot="1">
      <c r="B383" s="584" t="s">
        <v>1</v>
      </c>
      <c r="C383" s="585"/>
      <c r="D383" s="585"/>
      <c r="E383" s="366">
        <f>SUM(E363:E382)</f>
        <v>0</v>
      </c>
      <c r="F383" s="366">
        <f t="shared" ref="F383:J383" si="92">SUM(F363:F382)</f>
        <v>0</v>
      </c>
      <c r="G383" s="366">
        <f t="shared" si="92"/>
        <v>0</v>
      </c>
      <c r="H383" s="366">
        <f t="shared" si="92"/>
        <v>0</v>
      </c>
      <c r="I383" s="366">
        <f t="shared" si="92"/>
        <v>0</v>
      </c>
      <c r="J383" s="365">
        <f t="shared" si="92"/>
        <v>0</v>
      </c>
      <c r="K383" s="21"/>
      <c r="L383" s="17"/>
      <c r="M383" s="21"/>
      <c r="N383" s="21"/>
      <c r="O383" s="21"/>
      <c r="P383" s="21"/>
    </row>
    <row r="384" spans="2:35" ht="13.8" thickBot="1">
      <c r="F384"/>
      <c r="H384" s="21"/>
      <c r="I384" s="17"/>
      <c r="J384" s="21"/>
      <c r="K384" s="21"/>
      <c r="L384" s="17"/>
      <c r="M384" s="21"/>
      <c r="N384" s="21"/>
      <c r="O384" s="21"/>
      <c r="P384" s="21"/>
    </row>
    <row r="385" spans="2:16">
      <c r="B385" s="586" t="s">
        <v>152</v>
      </c>
      <c r="C385" s="587"/>
      <c r="D385" s="587"/>
      <c r="E385" s="587"/>
      <c r="F385" s="587"/>
      <c r="G385" s="587"/>
      <c r="H385" s="587"/>
      <c r="I385" s="587"/>
      <c r="J385" s="588"/>
      <c r="K385" s="21"/>
      <c r="L385" s="17"/>
      <c r="M385" s="21"/>
      <c r="N385" s="21"/>
      <c r="O385" s="21"/>
      <c r="P385" s="21"/>
    </row>
    <row r="386" spans="2:16">
      <c r="B386" s="589" t="s">
        <v>130</v>
      </c>
      <c r="C386" s="590"/>
      <c r="D386" s="590"/>
      <c r="E386" s="233" t="s">
        <v>31</v>
      </c>
      <c r="F386" s="233" t="s">
        <v>32</v>
      </c>
      <c r="G386" s="246" t="s">
        <v>33</v>
      </c>
      <c r="H386" s="246" t="s">
        <v>34</v>
      </c>
      <c r="I386" s="246" t="s">
        <v>35</v>
      </c>
      <c r="J386" s="234" t="s">
        <v>1</v>
      </c>
      <c r="K386" s="21"/>
      <c r="L386" s="17"/>
      <c r="M386" s="21"/>
      <c r="N386" s="21"/>
      <c r="O386" s="21"/>
      <c r="P386" s="21"/>
    </row>
    <row r="387" spans="2:16">
      <c r="B387" s="638">
        <f t="shared" ref="B387:B407" si="93">B363</f>
        <v>0</v>
      </c>
      <c r="C387" s="639"/>
      <c r="D387" s="639"/>
      <c r="E387" s="270">
        <f>IF('Cumulative Budget Request '!L580='Member F'!$L$1,'Cumulative Budget Request '!E580,0)</f>
        <v>0</v>
      </c>
      <c r="F387" s="270">
        <f>IF('Cumulative Budget Request '!L580='Member F'!$L$1,'Cumulative Budget Request '!F580,0)</f>
        <v>0</v>
      </c>
      <c r="G387" s="270">
        <f>IF('Cumulative Budget Request '!L580='Member F'!$L$1,'Cumulative Budget Request '!G580,0)</f>
        <v>0</v>
      </c>
      <c r="H387" s="270">
        <f>IF('Cumulative Budget Request '!L580='Member F'!$L$1,'Cumulative Budget Request '!H580,0)</f>
        <v>0</v>
      </c>
      <c r="I387" s="270">
        <f>IF('Cumulative Budget Request '!L580='Member F'!$L$1,'Cumulative Budget Request '!I580,0)</f>
        <v>0</v>
      </c>
      <c r="J387" s="363">
        <f t="shared" ref="J387:J406" si="94">SUM(E387:I387)</f>
        <v>0</v>
      </c>
      <c r="K387" s="21"/>
      <c r="L387" s="17"/>
      <c r="M387" s="21"/>
      <c r="N387" s="21"/>
      <c r="O387" s="21"/>
      <c r="P387" s="21"/>
    </row>
    <row r="388" spans="2:16">
      <c r="B388" s="582">
        <f t="shared" si="93"/>
        <v>0</v>
      </c>
      <c r="C388" s="583"/>
      <c r="D388" s="583"/>
      <c r="E388" s="270">
        <f>IF('Cumulative Budget Request '!L581='Member F'!$L$1,'Cumulative Budget Request '!E581,0)</f>
        <v>0</v>
      </c>
      <c r="F388" s="270">
        <f>IF('Cumulative Budget Request '!L581='Member F'!$L$1,'Cumulative Budget Request '!F581,0)</f>
        <v>0</v>
      </c>
      <c r="G388" s="270">
        <f>IF('Cumulative Budget Request '!L581='Member F'!$L$1,'Cumulative Budget Request '!G581,0)</f>
        <v>0</v>
      </c>
      <c r="H388" s="270">
        <f>IF('Cumulative Budget Request '!L581='Member F'!$L$1,'Cumulative Budget Request '!H581,0)</f>
        <v>0</v>
      </c>
      <c r="I388" s="270">
        <f>IF('Cumulative Budget Request '!L581='Member F'!$L$1,'Cumulative Budget Request '!I581,0)</f>
        <v>0</v>
      </c>
      <c r="J388" s="363">
        <f t="shared" si="94"/>
        <v>0</v>
      </c>
      <c r="K388" s="21"/>
      <c r="L388" s="17"/>
      <c r="M388" s="21"/>
      <c r="N388" s="21"/>
      <c r="O388" s="21"/>
      <c r="P388" s="21"/>
    </row>
    <row r="389" spans="2:16">
      <c r="B389" s="582">
        <f t="shared" si="93"/>
        <v>0</v>
      </c>
      <c r="C389" s="583"/>
      <c r="D389" s="583"/>
      <c r="E389" s="270">
        <f>IF('Cumulative Budget Request '!L582='Member F'!$L$1,'Cumulative Budget Request '!E582,0)</f>
        <v>0</v>
      </c>
      <c r="F389" s="270">
        <f>IF('Cumulative Budget Request '!L582='Member F'!$L$1,'Cumulative Budget Request '!F582,0)</f>
        <v>0</v>
      </c>
      <c r="G389" s="270">
        <f>IF('Cumulative Budget Request '!L582='Member F'!$L$1,'Cumulative Budget Request '!G582,0)</f>
        <v>0</v>
      </c>
      <c r="H389" s="270">
        <f>IF('Cumulative Budget Request '!L582='Member F'!$L$1,'Cumulative Budget Request '!H582,0)</f>
        <v>0</v>
      </c>
      <c r="I389" s="270">
        <f>IF('Cumulative Budget Request '!L582='Member F'!$L$1,'Cumulative Budget Request '!I582,0)</f>
        <v>0</v>
      </c>
      <c r="J389" s="363">
        <f t="shared" si="94"/>
        <v>0</v>
      </c>
      <c r="K389" s="21"/>
      <c r="L389" s="17"/>
      <c r="M389" s="21"/>
      <c r="N389" s="21"/>
      <c r="O389" s="21"/>
      <c r="P389" s="21"/>
    </row>
    <row r="390" spans="2:16" hidden="1">
      <c r="B390" s="582">
        <f t="shared" si="93"/>
        <v>0</v>
      </c>
      <c r="C390" s="583"/>
      <c r="D390" s="583"/>
      <c r="E390" s="270">
        <f>IF('Cumulative Budget Request '!L583='Member F'!$L$1,'Cumulative Budget Request '!E583,0)</f>
        <v>0</v>
      </c>
      <c r="F390" s="270">
        <f>IF('Cumulative Budget Request '!L583='Member F'!$L$1,'Cumulative Budget Request '!F583,0)</f>
        <v>0</v>
      </c>
      <c r="G390" s="270">
        <f>IF('Cumulative Budget Request '!L583='Member F'!$L$1,'Cumulative Budget Request '!G583,0)</f>
        <v>0</v>
      </c>
      <c r="H390" s="270">
        <f>IF('Cumulative Budget Request '!L583='Member F'!$L$1,'Cumulative Budget Request '!H583,0)</f>
        <v>0</v>
      </c>
      <c r="I390" s="270">
        <f>IF('Cumulative Budget Request '!L583='Member F'!$L$1,'Cumulative Budget Request '!I583,0)</f>
        <v>0</v>
      </c>
      <c r="J390" s="363">
        <f t="shared" si="94"/>
        <v>0</v>
      </c>
      <c r="K390" s="21"/>
      <c r="L390" s="17"/>
      <c r="M390" s="21"/>
      <c r="N390" s="21"/>
      <c r="O390" s="21"/>
      <c r="P390" s="21"/>
    </row>
    <row r="391" spans="2:16" hidden="1">
      <c r="B391" s="582">
        <f t="shared" si="93"/>
        <v>0</v>
      </c>
      <c r="C391" s="583"/>
      <c r="D391" s="583"/>
      <c r="E391" s="270">
        <f>IF('Cumulative Budget Request '!L584='Member F'!$L$1,'Cumulative Budget Request '!E584,0)</f>
        <v>0</v>
      </c>
      <c r="F391" s="270">
        <f>IF('Cumulative Budget Request '!L584='Member F'!$L$1,'Cumulative Budget Request '!F584,0)</f>
        <v>0</v>
      </c>
      <c r="G391" s="270">
        <f>IF('Cumulative Budget Request '!L584='Member F'!$L$1,'Cumulative Budget Request '!G584,0)</f>
        <v>0</v>
      </c>
      <c r="H391" s="270">
        <f>IF('Cumulative Budget Request '!L584='Member F'!$L$1,'Cumulative Budget Request '!H584,0)</f>
        <v>0</v>
      </c>
      <c r="I391" s="270">
        <f>IF('Cumulative Budget Request '!L584='Member F'!$L$1,'Cumulative Budget Request '!I584,0)</f>
        <v>0</v>
      </c>
      <c r="J391" s="363">
        <f t="shared" si="94"/>
        <v>0</v>
      </c>
      <c r="K391" s="21"/>
      <c r="L391" s="17"/>
      <c r="M391" s="21"/>
      <c r="N391" s="21"/>
      <c r="O391" s="21"/>
      <c r="P391" s="21"/>
    </row>
    <row r="392" spans="2:16" hidden="1">
      <c r="B392" s="582">
        <f t="shared" si="93"/>
        <v>0</v>
      </c>
      <c r="C392" s="583"/>
      <c r="D392" s="583"/>
      <c r="E392" s="270">
        <f>IF('Cumulative Budget Request '!L585='Member F'!$L$1,'Cumulative Budget Request '!E585,0)</f>
        <v>0</v>
      </c>
      <c r="F392" s="270">
        <f>IF('Cumulative Budget Request '!L585='Member F'!$L$1,'Cumulative Budget Request '!F585,0)</f>
        <v>0</v>
      </c>
      <c r="G392" s="270">
        <f>IF('Cumulative Budget Request '!L585='Member F'!$L$1,'Cumulative Budget Request '!G585,0)</f>
        <v>0</v>
      </c>
      <c r="H392" s="270">
        <f>IF('Cumulative Budget Request '!L585='Member F'!$L$1,'Cumulative Budget Request '!H585,0)</f>
        <v>0</v>
      </c>
      <c r="I392" s="270">
        <f>IF('Cumulative Budget Request '!L585='Member F'!$L$1,'Cumulative Budget Request '!I585,0)</f>
        <v>0</v>
      </c>
      <c r="J392" s="363">
        <f t="shared" si="94"/>
        <v>0</v>
      </c>
      <c r="K392" s="21"/>
      <c r="L392" s="17"/>
      <c r="M392" s="21"/>
      <c r="N392" s="21"/>
      <c r="O392" s="21"/>
      <c r="P392" s="21"/>
    </row>
    <row r="393" spans="2:16" hidden="1">
      <c r="B393" s="582">
        <f t="shared" si="93"/>
        <v>0</v>
      </c>
      <c r="C393" s="583"/>
      <c r="D393" s="583"/>
      <c r="E393" s="270">
        <f>IF('Cumulative Budget Request '!L586='Member F'!$L$1,'Cumulative Budget Request '!E586,0)</f>
        <v>0</v>
      </c>
      <c r="F393" s="270">
        <f>IF('Cumulative Budget Request '!L586='Member F'!$L$1,'Cumulative Budget Request '!F586,0)</f>
        <v>0</v>
      </c>
      <c r="G393" s="270">
        <f>IF('Cumulative Budget Request '!L586='Member F'!$L$1,'Cumulative Budget Request '!G586,0)</f>
        <v>0</v>
      </c>
      <c r="H393" s="270">
        <f>IF('Cumulative Budget Request '!L586='Member F'!$L$1,'Cumulative Budget Request '!H586,0)</f>
        <v>0</v>
      </c>
      <c r="I393" s="270">
        <f>IF('Cumulative Budget Request '!L586='Member F'!$L$1,'Cumulative Budget Request '!I586,0)</f>
        <v>0</v>
      </c>
      <c r="J393" s="363">
        <f t="shared" si="94"/>
        <v>0</v>
      </c>
      <c r="K393" s="21"/>
      <c r="L393" s="17"/>
      <c r="M393" s="21"/>
      <c r="N393" s="21"/>
      <c r="O393" s="21"/>
      <c r="P393" s="21"/>
    </row>
    <row r="394" spans="2:16" hidden="1">
      <c r="B394" s="582">
        <f t="shared" si="93"/>
        <v>0</v>
      </c>
      <c r="C394" s="583"/>
      <c r="D394" s="583"/>
      <c r="E394" s="270">
        <f>IF('Cumulative Budget Request '!L587='Member F'!$L$1,'Cumulative Budget Request '!E587,0)</f>
        <v>0</v>
      </c>
      <c r="F394" s="270">
        <f>IF('Cumulative Budget Request '!L587='Member F'!$L$1,'Cumulative Budget Request '!F587,0)</f>
        <v>0</v>
      </c>
      <c r="G394" s="270">
        <f>IF('Cumulative Budget Request '!L587='Member F'!$L$1,'Cumulative Budget Request '!G587,0)</f>
        <v>0</v>
      </c>
      <c r="H394" s="270">
        <f>IF('Cumulative Budget Request '!L587='Member F'!$L$1,'Cumulative Budget Request '!H587,0)</f>
        <v>0</v>
      </c>
      <c r="I394" s="270">
        <f>IF('Cumulative Budget Request '!L587='Member F'!$L$1,'Cumulative Budget Request '!I587,0)</f>
        <v>0</v>
      </c>
      <c r="J394" s="363">
        <f t="shared" si="94"/>
        <v>0</v>
      </c>
      <c r="K394" s="21"/>
      <c r="L394" s="17"/>
      <c r="M394" s="21"/>
      <c r="N394" s="21"/>
      <c r="O394" s="21"/>
      <c r="P394" s="21"/>
    </row>
    <row r="395" spans="2:16" hidden="1">
      <c r="B395" s="582">
        <f t="shared" si="93"/>
        <v>0</v>
      </c>
      <c r="C395" s="583"/>
      <c r="D395" s="583"/>
      <c r="E395" s="270">
        <f>IF('Cumulative Budget Request '!L588='Member F'!$L$1,'Cumulative Budget Request '!E588,0)</f>
        <v>0</v>
      </c>
      <c r="F395" s="270">
        <f>IF('Cumulative Budget Request '!L588='Member F'!$L$1,'Cumulative Budget Request '!F588,0)</f>
        <v>0</v>
      </c>
      <c r="G395" s="270">
        <f>IF('Cumulative Budget Request '!L588='Member F'!$L$1,'Cumulative Budget Request '!G588,0)</f>
        <v>0</v>
      </c>
      <c r="H395" s="270">
        <f>IF('Cumulative Budget Request '!L588='Member F'!$L$1,'Cumulative Budget Request '!H588,0)</f>
        <v>0</v>
      </c>
      <c r="I395" s="270">
        <f>IF('Cumulative Budget Request '!L588='Member F'!$L$1,'Cumulative Budget Request '!I588,0)</f>
        <v>0</v>
      </c>
      <c r="J395" s="363">
        <f t="shared" si="94"/>
        <v>0</v>
      </c>
      <c r="K395" s="21"/>
      <c r="L395" s="17"/>
      <c r="M395" s="21"/>
      <c r="N395" s="21"/>
      <c r="O395" s="21"/>
      <c r="P395" s="21"/>
    </row>
    <row r="396" spans="2:16" hidden="1">
      <c r="B396" s="582">
        <f t="shared" si="93"/>
        <v>0</v>
      </c>
      <c r="C396" s="583"/>
      <c r="D396" s="583"/>
      <c r="E396" s="270">
        <f>IF('Cumulative Budget Request '!L589='Member F'!$L$1,'Cumulative Budget Request '!E589,0)</f>
        <v>0</v>
      </c>
      <c r="F396" s="270">
        <f>IF('Cumulative Budget Request '!L589='Member F'!$L$1,'Cumulative Budget Request '!F589,0)</f>
        <v>0</v>
      </c>
      <c r="G396" s="270">
        <f>IF('Cumulative Budget Request '!L589='Member F'!$L$1,'Cumulative Budget Request '!G589,0)</f>
        <v>0</v>
      </c>
      <c r="H396" s="270">
        <f>IF('Cumulative Budget Request '!L589='Member F'!$L$1,'Cumulative Budget Request '!H589,0)</f>
        <v>0</v>
      </c>
      <c r="I396" s="270">
        <f>IF('Cumulative Budget Request '!L589='Member F'!$L$1,'Cumulative Budget Request '!I589,0)</f>
        <v>0</v>
      </c>
      <c r="J396" s="363">
        <f t="shared" si="94"/>
        <v>0</v>
      </c>
      <c r="K396" s="21"/>
      <c r="L396" s="17"/>
      <c r="M396" s="21"/>
      <c r="N396" s="21"/>
      <c r="O396" s="21"/>
      <c r="P396" s="21"/>
    </row>
    <row r="397" spans="2:16" hidden="1">
      <c r="B397" s="582">
        <f t="shared" si="93"/>
        <v>0</v>
      </c>
      <c r="C397" s="583"/>
      <c r="D397" s="583"/>
      <c r="E397" s="270">
        <f>IF('Cumulative Budget Request '!L590='Member F'!$L$1,'Cumulative Budget Request '!E590,0)</f>
        <v>0</v>
      </c>
      <c r="F397" s="270">
        <f>IF('Cumulative Budget Request '!L590='Member F'!$L$1,'Cumulative Budget Request '!F590,0)</f>
        <v>0</v>
      </c>
      <c r="G397" s="270">
        <f>IF('Cumulative Budget Request '!L590='Member F'!$L$1,'Cumulative Budget Request '!G590,0)</f>
        <v>0</v>
      </c>
      <c r="H397" s="270">
        <f>IF('Cumulative Budget Request '!L590='Member F'!$L$1,'Cumulative Budget Request '!H590,0)</f>
        <v>0</v>
      </c>
      <c r="I397" s="270">
        <f>IF('Cumulative Budget Request '!L590='Member F'!$L$1,'Cumulative Budget Request '!I590,0)</f>
        <v>0</v>
      </c>
      <c r="J397" s="363">
        <f t="shared" si="94"/>
        <v>0</v>
      </c>
      <c r="K397" s="21"/>
      <c r="L397" s="17"/>
      <c r="M397" s="21"/>
      <c r="N397" s="21"/>
      <c r="O397" s="21"/>
      <c r="P397" s="21"/>
    </row>
    <row r="398" spans="2:16" hidden="1">
      <c r="B398" s="582">
        <f t="shared" si="93"/>
        <v>0</v>
      </c>
      <c r="C398" s="583"/>
      <c r="D398" s="583"/>
      <c r="E398" s="270">
        <f>IF('Cumulative Budget Request '!L591='Member F'!$L$1,'Cumulative Budget Request '!E591,0)</f>
        <v>0</v>
      </c>
      <c r="F398" s="270">
        <f>IF('Cumulative Budget Request '!L591='Member F'!$L$1,'Cumulative Budget Request '!F591,0)</f>
        <v>0</v>
      </c>
      <c r="G398" s="270">
        <f>IF('Cumulative Budget Request '!L591='Member F'!$L$1,'Cumulative Budget Request '!G591,0)</f>
        <v>0</v>
      </c>
      <c r="H398" s="270">
        <f>IF('Cumulative Budget Request '!L591='Member F'!$L$1,'Cumulative Budget Request '!H591,0)</f>
        <v>0</v>
      </c>
      <c r="I398" s="270">
        <f>IF('Cumulative Budget Request '!L591='Member F'!$L$1,'Cumulative Budget Request '!I591,0)</f>
        <v>0</v>
      </c>
      <c r="J398" s="363">
        <f t="shared" si="94"/>
        <v>0</v>
      </c>
      <c r="K398" s="21"/>
      <c r="L398" s="17"/>
      <c r="M398" s="21"/>
      <c r="N398" s="21"/>
      <c r="O398" s="21"/>
      <c r="P398" s="21"/>
    </row>
    <row r="399" spans="2:16" hidden="1">
      <c r="B399" s="582">
        <f t="shared" si="93"/>
        <v>0</v>
      </c>
      <c r="C399" s="583"/>
      <c r="D399" s="583"/>
      <c r="E399" s="270">
        <f>IF('Cumulative Budget Request '!L592='Member F'!$L$1,'Cumulative Budget Request '!E592,0)</f>
        <v>0</v>
      </c>
      <c r="F399" s="270">
        <f>IF('Cumulative Budget Request '!L592='Member F'!$L$1,'Cumulative Budget Request '!F592,0)</f>
        <v>0</v>
      </c>
      <c r="G399" s="270">
        <f>IF('Cumulative Budget Request '!L592='Member F'!$L$1,'Cumulative Budget Request '!G592,0)</f>
        <v>0</v>
      </c>
      <c r="H399" s="270">
        <f>IF('Cumulative Budget Request '!L592='Member F'!$L$1,'Cumulative Budget Request '!H592,0)</f>
        <v>0</v>
      </c>
      <c r="I399" s="270">
        <f>IF('Cumulative Budget Request '!L592='Member F'!$L$1,'Cumulative Budget Request '!I592,0)</f>
        <v>0</v>
      </c>
      <c r="J399" s="363">
        <f t="shared" si="94"/>
        <v>0</v>
      </c>
      <c r="K399" s="21"/>
      <c r="L399" s="17"/>
      <c r="M399" s="21"/>
      <c r="N399" s="21"/>
      <c r="O399" s="21"/>
      <c r="P399" s="21"/>
    </row>
    <row r="400" spans="2:16" hidden="1">
      <c r="B400" s="582">
        <f t="shared" si="93"/>
        <v>0</v>
      </c>
      <c r="C400" s="583"/>
      <c r="D400" s="583"/>
      <c r="E400" s="270">
        <f>IF('Cumulative Budget Request '!L593='Member F'!$L$1,'Cumulative Budget Request '!E593,0)</f>
        <v>0</v>
      </c>
      <c r="F400" s="270">
        <f>IF('Cumulative Budget Request '!L593='Member F'!$L$1,'Cumulative Budget Request '!F593,0)</f>
        <v>0</v>
      </c>
      <c r="G400" s="270">
        <f>IF('Cumulative Budget Request '!L593='Member F'!$L$1,'Cumulative Budget Request '!G593,0)</f>
        <v>0</v>
      </c>
      <c r="H400" s="270">
        <f>IF('Cumulative Budget Request '!L593='Member F'!$L$1,'Cumulative Budget Request '!H593,0)</f>
        <v>0</v>
      </c>
      <c r="I400" s="270">
        <f>IF('Cumulative Budget Request '!L593='Member F'!$L$1,'Cumulative Budget Request '!I593,0)</f>
        <v>0</v>
      </c>
      <c r="J400" s="363">
        <f t="shared" si="94"/>
        <v>0</v>
      </c>
      <c r="K400" s="21"/>
      <c r="L400" s="17"/>
      <c r="M400" s="21"/>
      <c r="N400" s="21"/>
      <c r="O400" s="21"/>
      <c r="P400" s="21"/>
    </row>
    <row r="401" spans="2:16" hidden="1">
      <c r="B401" s="582">
        <f t="shared" si="93"/>
        <v>0</v>
      </c>
      <c r="C401" s="583"/>
      <c r="D401" s="583"/>
      <c r="E401" s="270">
        <f>IF('Cumulative Budget Request '!L594='Member F'!$L$1,'Cumulative Budget Request '!E594,0)</f>
        <v>0</v>
      </c>
      <c r="F401" s="270">
        <f>IF('Cumulative Budget Request '!L594='Member F'!$L$1,'Cumulative Budget Request '!F594,0)</f>
        <v>0</v>
      </c>
      <c r="G401" s="270">
        <f>IF('Cumulative Budget Request '!L594='Member F'!$L$1,'Cumulative Budget Request '!G594,0)</f>
        <v>0</v>
      </c>
      <c r="H401" s="270">
        <f>IF('Cumulative Budget Request '!L594='Member F'!$L$1,'Cumulative Budget Request '!H594,0)</f>
        <v>0</v>
      </c>
      <c r="I401" s="270">
        <f>IF('Cumulative Budget Request '!L594='Member F'!$L$1,'Cumulative Budget Request '!I594,0)</f>
        <v>0</v>
      </c>
      <c r="J401" s="363">
        <f t="shared" si="94"/>
        <v>0</v>
      </c>
      <c r="K401" s="21"/>
      <c r="L401" s="17"/>
      <c r="M401" s="21"/>
      <c r="N401" s="21"/>
      <c r="O401" s="21"/>
      <c r="P401" s="21"/>
    </row>
    <row r="402" spans="2:16" hidden="1">
      <c r="B402" s="582">
        <f t="shared" si="93"/>
        <v>0</v>
      </c>
      <c r="C402" s="583"/>
      <c r="D402" s="583"/>
      <c r="E402" s="270">
        <f>IF('Cumulative Budget Request '!L595='Member F'!$L$1,'Cumulative Budget Request '!E595,0)</f>
        <v>0</v>
      </c>
      <c r="F402" s="270">
        <f>IF('Cumulative Budget Request '!L595='Member F'!$L$1,'Cumulative Budget Request '!F595,0)</f>
        <v>0</v>
      </c>
      <c r="G402" s="270">
        <f>IF('Cumulative Budget Request '!L595='Member F'!$L$1,'Cumulative Budget Request '!G595,0)</f>
        <v>0</v>
      </c>
      <c r="H402" s="270">
        <f>IF('Cumulative Budget Request '!L595='Member F'!$L$1,'Cumulative Budget Request '!H595,0)</f>
        <v>0</v>
      </c>
      <c r="I402" s="270">
        <f>IF('Cumulative Budget Request '!L595='Member F'!$L$1,'Cumulative Budget Request '!I595,0)</f>
        <v>0</v>
      </c>
      <c r="J402" s="363">
        <f t="shared" si="94"/>
        <v>0</v>
      </c>
      <c r="K402" s="21"/>
      <c r="L402" s="17"/>
      <c r="M402" s="21"/>
      <c r="N402" s="21"/>
      <c r="O402" s="21"/>
      <c r="P402" s="21"/>
    </row>
    <row r="403" spans="2:16" hidden="1">
      <c r="B403" s="582">
        <f t="shared" si="93"/>
        <v>0</v>
      </c>
      <c r="C403" s="583"/>
      <c r="D403" s="583"/>
      <c r="E403" s="270">
        <f>IF('Cumulative Budget Request '!L596='Member F'!$L$1,'Cumulative Budget Request '!E596,0)</f>
        <v>0</v>
      </c>
      <c r="F403" s="270">
        <f>IF('Cumulative Budget Request '!L596='Member F'!$L$1,'Cumulative Budget Request '!F596,0)</f>
        <v>0</v>
      </c>
      <c r="G403" s="270">
        <f>IF('Cumulative Budget Request '!L596='Member F'!$L$1,'Cumulative Budget Request '!G596,0)</f>
        <v>0</v>
      </c>
      <c r="H403" s="270">
        <f>IF('Cumulative Budget Request '!L596='Member F'!$L$1,'Cumulative Budget Request '!H596,0)</f>
        <v>0</v>
      </c>
      <c r="I403" s="270">
        <f>IF('Cumulative Budget Request '!L596='Member F'!$L$1,'Cumulative Budget Request '!I596,0)</f>
        <v>0</v>
      </c>
      <c r="J403" s="363">
        <f t="shared" si="94"/>
        <v>0</v>
      </c>
      <c r="K403" s="21"/>
      <c r="L403" s="17"/>
      <c r="M403" s="21"/>
      <c r="N403" s="21"/>
      <c r="O403" s="21"/>
      <c r="P403" s="21"/>
    </row>
    <row r="404" spans="2:16" hidden="1">
      <c r="B404" s="582">
        <f t="shared" si="93"/>
        <v>0</v>
      </c>
      <c r="C404" s="583"/>
      <c r="D404" s="583"/>
      <c r="E404" s="270">
        <f>IF('Cumulative Budget Request '!L597='Member F'!$L$1,'Cumulative Budget Request '!E597,0)</f>
        <v>0</v>
      </c>
      <c r="F404" s="270">
        <f>IF('Cumulative Budget Request '!L597='Member F'!$L$1,'Cumulative Budget Request '!F597,0)</f>
        <v>0</v>
      </c>
      <c r="G404" s="270">
        <f>IF('Cumulative Budget Request '!L597='Member F'!$L$1,'Cumulative Budget Request '!G597,0)</f>
        <v>0</v>
      </c>
      <c r="H404" s="270">
        <f>IF('Cumulative Budget Request '!L597='Member F'!$L$1,'Cumulative Budget Request '!H597,0)</f>
        <v>0</v>
      </c>
      <c r="I404" s="270">
        <f>IF('Cumulative Budget Request '!L597='Member F'!$L$1,'Cumulative Budget Request '!I597,0)</f>
        <v>0</v>
      </c>
      <c r="J404" s="363">
        <f t="shared" si="94"/>
        <v>0</v>
      </c>
      <c r="K404" s="21"/>
      <c r="L404" s="17"/>
      <c r="M404" s="21"/>
      <c r="N404" s="21"/>
      <c r="O404" s="21"/>
      <c r="P404" s="21"/>
    </row>
    <row r="405" spans="2:16" hidden="1">
      <c r="B405" s="582">
        <f t="shared" si="93"/>
        <v>0</v>
      </c>
      <c r="C405" s="583"/>
      <c r="D405" s="583"/>
      <c r="E405" s="270">
        <f>IF('Cumulative Budget Request '!L598='Member F'!$L$1,'Cumulative Budget Request '!E598,0)</f>
        <v>0</v>
      </c>
      <c r="F405" s="270">
        <f>IF('Cumulative Budget Request '!L598='Member F'!$L$1,'Cumulative Budget Request '!F598,0)</f>
        <v>0</v>
      </c>
      <c r="G405" s="270">
        <f>IF('Cumulative Budget Request '!L598='Member F'!$L$1,'Cumulative Budget Request '!G598,0)</f>
        <v>0</v>
      </c>
      <c r="H405" s="270">
        <f>IF('Cumulative Budget Request '!L598='Member F'!$L$1,'Cumulative Budget Request '!H598,0)</f>
        <v>0</v>
      </c>
      <c r="I405" s="270">
        <f>IF('Cumulative Budget Request '!L598='Member F'!$L$1,'Cumulative Budget Request '!I598,0)</f>
        <v>0</v>
      </c>
      <c r="J405" s="363">
        <f t="shared" si="94"/>
        <v>0</v>
      </c>
    </row>
    <row r="406" spans="2:16" ht="12.9" hidden="1" customHeight="1">
      <c r="B406" s="640">
        <f t="shared" si="93"/>
        <v>0</v>
      </c>
      <c r="C406" s="641"/>
      <c r="D406" s="641"/>
      <c r="E406" s="270">
        <f>IF('Cumulative Budget Request '!L599='Member F'!$L$1,'Cumulative Budget Request '!E599,0)</f>
        <v>0</v>
      </c>
      <c r="F406" s="270">
        <f>IF('Cumulative Budget Request '!L599='Member F'!$L$1,'Cumulative Budget Request '!F599,0)</f>
        <v>0</v>
      </c>
      <c r="G406" s="270">
        <f>IF('Cumulative Budget Request '!L599='Member F'!$L$1,'Cumulative Budget Request '!G599,0)</f>
        <v>0</v>
      </c>
      <c r="H406" s="270">
        <f>IF('Cumulative Budget Request '!L599='Member F'!$L$1,'Cumulative Budget Request '!H599,0)</f>
        <v>0</v>
      </c>
      <c r="I406" s="270">
        <f>IF('Cumulative Budget Request '!L599='Member F'!$L$1,'Cumulative Budget Request '!I599,0)</f>
        <v>0</v>
      </c>
      <c r="J406" s="364">
        <f t="shared" si="94"/>
        <v>0</v>
      </c>
    </row>
    <row r="407" spans="2:16" ht="13.8" thickBot="1">
      <c r="B407" s="584" t="str">
        <f t="shared" si="93"/>
        <v>TOTAL</v>
      </c>
      <c r="C407" s="585"/>
      <c r="D407" s="585"/>
      <c r="E407" s="366">
        <f>SUM(E387:E406)</f>
        <v>0</v>
      </c>
      <c r="F407" s="366">
        <f t="shared" ref="F407:I407" si="95">SUM(F387:F406)</f>
        <v>0</v>
      </c>
      <c r="G407" s="366">
        <f t="shared" si="95"/>
        <v>0</v>
      </c>
      <c r="H407" s="366">
        <f t="shared" si="95"/>
        <v>0</v>
      </c>
      <c r="I407" s="366">
        <f t="shared" si="95"/>
        <v>0</v>
      </c>
      <c r="J407" s="365">
        <f>SUM(J387:J406)</f>
        <v>0</v>
      </c>
    </row>
    <row r="408" spans="2:16" ht="13.8" thickBot="1">
      <c r="E408" s="21"/>
      <c r="F408" s="17"/>
      <c r="G408" s="21"/>
      <c r="H408" s="21"/>
      <c r="I408" s="21"/>
      <c r="J408" s="21"/>
    </row>
    <row r="409" spans="2:16">
      <c r="B409" s="586" t="s">
        <v>129</v>
      </c>
      <c r="C409" s="587"/>
      <c r="D409" s="587"/>
      <c r="E409" s="587"/>
      <c r="F409" s="587"/>
      <c r="G409" s="587"/>
      <c r="H409" s="587"/>
      <c r="I409" s="587"/>
      <c r="J409" s="588"/>
    </row>
    <row r="410" spans="2:16">
      <c r="B410" s="589" t="s">
        <v>130</v>
      </c>
      <c r="C410" s="590"/>
      <c r="D410" s="590"/>
      <c r="E410" s="233" t="s">
        <v>31</v>
      </c>
      <c r="F410" s="233" t="s">
        <v>32</v>
      </c>
      <c r="G410" s="246" t="s">
        <v>33</v>
      </c>
      <c r="H410" s="246" t="s">
        <v>34</v>
      </c>
      <c r="I410" s="246" t="s">
        <v>35</v>
      </c>
      <c r="J410" s="234" t="s">
        <v>1</v>
      </c>
    </row>
    <row r="411" spans="2:16">
      <c r="B411" s="638">
        <f t="shared" ref="B411:B431" si="96">B387</f>
        <v>0</v>
      </c>
      <c r="C411" s="639"/>
      <c r="D411" s="639"/>
      <c r="E411" s="270">
        <f>IF('Cumulative Budget Request '!L604='Member F'!$L$1,'Cumulative Budget Request '!E604,0)</f>
        <v>0</v>
      </c>
      <c r="F411" s="270">
        <f>IF('Cumulative Budget Request '!L604='Member F'!$L$1,'Cumulative Budget Request '!F604,0)</f>
        <v>0</v>
      </c>
      <c r="G411" s="270">
        <f>IF('Cumulative Budget Request '!L604='Member F'!$L$1,'Cumulative Budget Request '!G604,0)</f>
        <v>0</v>
      </c>
      <c r="H411" s="270">
        <f>IF('Cumulative Budget Request '!L604='Member F'!$L$1,'Cumulative Budget Request '!H604,0)</f>
        <v>0</v>
      </c>
      <c r="I411" s="270">
        <f>IF('Cumulative Budget Request '!L604='Member F'!$L$1,'Cumulative Budget Request '!I604,0)</f>
        <v>0</v>
      </c>
      <c r="J411" s="363">
        <f t="shared" ref="J411:J430" si="97">SUM(E411:I411)</f>
        <v>0</v>
      </c>
    </row>
    <row r="412" spans="2:16">
      <c r="B412" s="582">
        <f t="shared" si="96"/>
        <v>0</v>
      </c>
      <c r="C412" s="583"/>
      <c r="D412" s="583"/>
      <c r="E412" s="270">
        <f>IF('Cumulative Budget Request '!L605='Member F'!$L$1,'Cumulative Budget Request '!E605,0)</f>
        <v>0</v>
      </c>
      <c r="F412" s="270">
        <f>IF('Cumulative Budget Request '!L605='Member F'!$L$1,'Cumulative Budget Request '!F605,0)</f>
        <v>0</v>
      </c>
      <c r="G412" s="270">
        <f>IF('Cumulative Budget Request '!L605='Member F'!$L$1,'Cumulative Budget Request '!G605,0)</f>
        <v>0</v>
      </c>
      <c r="H412" s="270">
        <f>IF('Cumulative Budget Request '!L605='Member F'!$L$1,'Cumulative Budget Request '!H605,0)</f>
        <v>0</v>
      </c>
      <c r="I412" s="270">
        <f>IF('Cumulative Budget Request '!L605='Member F'!$L$1,'Cumulative Budget Request '!I605,0)</f>
        <v>0</v>
      </c>
      <c r="J412" s="363">
        <f t="shared" si="97"/>
        <v>0</v>
      </c>
    </row>
    <row r="413" spans="2:16">
      <c r="B413" s="582">
        <f t="shared" si="96"/>
        <v>0</v>
      </c>
      <c r="C413" s="583"/>
      <c r="D413" s="583"/>
      <c r="E413" s="270">
        <f>IF('Cumulative Budget Request '!L606='Member F'!$L$1,'Cumulative Budget Request '!E606,0)</f>
        <v>0</v>
      </c>
      <c r="F413" s="270">
        <f>IF('Cumulative Budget Request '!L606='Member F'!$L$1,'Cumulative Budget Request '!F606,0)</f>
        <v>0</v>
      </c>
      <c r="G413" s="270">
        <f>IF('Cumulative Budget Request '!L606='Member F'!$L$1,'Cumulative Budget Request '!G606,0)</f>
        <v>0</v>
      </c>
      <c r="H413" s="270">
        <f>IF('Cumulative Budget Request '!L606='Member F'!$L$1,'Cumulative Budget Request '!H606,0)</f>
        <v>0</v>
      </c>
      <c r="I413" s="270">
        <f>IF('Cumulative Budget Request '!L606='Member F'!$L$1,'Cumulative Budget Request '!I606,0)</f>
        <v>0</v>
      </c>
      <c r="J413" s="363">
        <f t="shared" si="97"/>
        <v>0</v>
      </c>
    </row>
    <row r="414" spans="2:16" hidden="1">
      <c r="B414" s="582">
        <f t="shared" si="96"/>
        <v>0</v>
      </c>
      <c r="C414" s="583"/>
      <c r="D414" s="583"/>
      <c r="E414" s="270">
        <f>IF('Cumulative Budget Request '!L607='Member F'!$L$1,'Cumulative Budget Request '!E607,0)</f>
        <v>0</v>
      </c>
      <c r="F414" s="270">
        <f>IF('Cumulative Budget Request '!L607='Member F'!$L$1,'Cumulative Budget Request '!F607,0)</f>
        <v>0</v>
      </c>
      <c r="G414" s="270">
        <f>IF('Cumulative Budget Request '!L607='Member F'!$L$1,'Cumulative Budget Request '!G607,0)</f>
        <v>0</v>
      </c>
      <c r="H414" s="270">
        <f>IF('Cumulative Budget Request '!L607='Member F'!$L$1,'Cumulative Budget Request '!H607,0)</f>
        <v>0</v>
      </c>
      <c r="I414" s="270">
        <f>IF('Cumulative Budget Request '!L607='Member F'!$L$1,'Cumulative Budget Request '!I607,0)</f>
        <v>0</v>
      </c>
      <c r="J414" s="363">
        <f t="shared" si="97"/>
        <v>0</v>
      </c>
    </row>
    <row r="415" spans="2:16" hidden="1">
      <c r="B415" s="582">
        <f t="shared" si="96"/>
        <v>0</v>
      </c>
      <c r="C415" s="583"/>
      <c r="D415" s="583"/>
      <c r="E415" s="270">
        <f>IF('Cumulative Budget Request '!L608='Member F'!$L$1,'Cumulative Budget Request '!E608,0)</f>
        <v>0</v>
      </c>
      <c r="F415" s="270">
        <f>IF('Cumulative Budget Request '!L608='Member F'!$L$1,'Cumulative Budget Request '!F608,0)</f>
        <v>0</v>
      </c>
      <c r="G415" s="270">
        <f>IF('Cumulative Budget Request '!L608='Member F'!$L$1,'Cumulative Budget Request '!G608,0)</f>
        <v>0</v>
      </c>
      <c r="H415" s="270">
        <f>IF('Cumulative Budget Request '!L608='Member F'!$L$1,'Cumulative Budget Request '!H608,0)</f>
        <v>0</v>
      </c>
      <c r="I415" s="270">
        <f>IF('Cumulative Budget Request '!L608='Member F'!$L$1,'Cumulative Budget Request '!I608,0)</f>
        <v>0</v>
      </c>
      <c r="J415" s="363">
        <f t="shared" si="97"/>
        <v>0</v>
      </c>
    </row>
    <row r="416" spans="2:16" hidden="1">
      <c r="B416" s="582">
        <f t="shared" si="96"/>
        <v>0</v>
      </c>
      <c r="C416" s="583"/>
      <c r="D416" s="583"/>
      <c r="E416" s="270">
        <f>IF('Cumulative Budget Request '!L609='Member F'!$L$1,'Cumulative Budget Request '!E609,0)</f>
        <v>0</v>
      </c>
      <c r="F416" s="270">
        <f>IF('Cumulative Budget Request '!L609='Member F'!$L$1,'Cumulative Budget Request '!F609,0)</f>
        <v>0</v>
      </c>
      <c r="G416" s="270">
        <f>IF('Cumulative Budget Request '!L609='Member F'!$L$1,'Cumulative Budget Request '!G609,0)</f>
        <v>0</v>
      </c>
      <c r="H416" s="270">
        <f>IF('Cumulative Budget Request '!L609='Member F'!$L$1,'Cumulative Budget Request '!H609,0)</f>
        <v>0</v>
      </c>
      <c r="I416" s="270">
        <f>IF('Cumulative Budget Request '!L609='Member F'!$L$1,'Cumulative Budget Request '!I609,0)</f>
        <v>0</v>
      </c>
      <c r="J416" s="363">
        <f t="shared" si="97"/>
        <v>0</v>
      </c>
    </row>
    <row r="417" spans="2:10" hidden="1">
      <c r="B417" s="582">
        <f t="shared" si="96"/>
        <v>0</v>
      </c>
      <c r="C417" s="583"/>
      <c r="D417" s="583"/>
      <c r="E417" s="270">
        <f>IF('Cumulative Budget Request '!L610='Member F'!$L$1,'Cumulative Budget Request '!E610,0)</f>
        <v>0</v>
      </c>
      <c r="F417" s="270">
        <f>IF('Cumulative Budget Request '!L610='Member F'!$L$1,'Cumulative Budget Request '!F610,0)</f>
        <v>0</v>
      </c>
      <c r="G417" s="270">
        <f>IF('Cumulative Budget Request '!L610='Member F'!$L$1,'Cumulative Budget Request '!G610,0)</f>
        <v>0</v>
      </c>
      <c r="H417" s="270">
        <f>IF('Cumulative Budget Request '!L610='Member F'!$L$1,'Cumulative Budget Request '!H610,0)</f>
        <v>0</v>
      </c>
      <c r="I417" s="270">
        <f>IF('Cumulative Budget Request '!L610='Member F'!$L$1,'Cumulative Budget Request '!I610,0)</f>
        <v>0</v>
      </c>
      <c r="J417" s="363">
        <f t="shared" si="97"/>
        <v>0</v>
      </c>
    </row>
    <row r="418" spans="2:10" hidden="1">
      <c r="B418" s="582">
        <f t="shared" si="96"/>
        <v>0</v>
      </c>
      <c r="C418" s="583"/>
      <c r="D418" s="583"/>
      <c r="E418" s="270">
        <f>IF('Cumulative Budget Request '!L611='Member F'!$L$1,'Cumulative Budget Request '!E611,0)</f>
        <v>0</v>
      </c>
      <c r="F418" s="270">
        <f>IF('Cumulative Budget Request '!L611='Member F'!$L$1,'Cumulative Budget Request '!F611,0)</f>
        <v>0</v>
      </c>
      <c r="G418" s="270">
        <f>IF('Cumulative Budget Request '!L611='Member F'!$L$1,'Cumulative Budget Request '!G611,0)</f>
        <v>0</v>
      </c>
      <c r="H418" s="270">
        <f>IF('Cumulative Budget Request '!L611='Member F'!$L$1,'Cumulative Budget Request '!H611,0)</f>
        <v>0</v>
      </c>
      <c r="I418" s="270">
        <f>IF('Cumulative Budget Request '!L611='Member F'!$L$1,'Cumulative Budget Request '!I611,0)</f>
        <v>0</v>
      </c>
      <c r="J418" s="363">
        <f t="shared" si="97"/>
        <v>0</v>
      </c>
    </row>
    <row r="419" spans="2:10" hidden="1">
      <c r="B419" s="582">
        <f t="shared" si="96"/>
        <v>0</v>
      </c>
      <c r="C419" s="583"/>
      <c r="D419" s="583"/>
      <c r="E419" s="270">
        <f>IF('Cumulative Budget Request '!L612='Member F'!$L$1,'Cumulative Budget Request '!E612,0)</f>
        <v>0</v>
      </c>
      <c r="F419" s="270">
        <f>IF('Cumulative Budget Request '!L612='Member F'!$L$1,'Cumulative Budget Request '!F612,0)</f>
        <v>0</v>
      </c>
      <c r="G419" s="270">
        <f>IF('Cumulative Budget Request '!L612='Member F'!$L$1,'Cumulative Budget Request '!G612,0)</f>
        <v>0</v>
      </c>
      <c r="H419" s="270">
        <f>IF('Cumulative Budget Request '!L612='Member F'!$L$1,'Cumulative Budget Request '!H612,0)</f>
        <v>0</v>
      </c>
      <c r="I419" s="270">
        <f>IF('Cumulative Budget Request '!L612='Member F'!$L$1,'Cumulative Budget Request '!I612,0)</f>
        <v>0</v>
      </c>
      <c r="J419" s="363">
        <f t="shared" si="97"/>
        <v>0</v>
      </c>
    </row>
    <row r="420" spans="2:10" hidden="1">
      <c r="B420" s="582">
        <f t="shared" si="96"/>
        <v>0</v>
      </c>
      <c r="C420" s="583"/>
      <c r="D420" s="583"/>
      <c r="E420" s="270">
        <f>IF('Cumulative Budget Request '!L613='Member F'!$L$1,'Cumulative Budget Request '!E613,0)</f>
        <v>0</v>
      </c>
      <c r="F420" s="270">
        <f>IF('Cumulative Budget Request '!L613='Member F'!$L$1,'Cumulative Budget Request '!F613,0)</f>
        <v>0</v>
      </c>
      <c r="G420" s="270">
        <f>IF('Cumulative Budget Request '!L613='Member F'!$L$1,'Cumulative Budget Request '!G613,0)</f>
        <v>0</v>
      </c>
      <c r="H420" s="270">
        <f>IF('Cumulative Budget Request '!L613='Member F'!$L$1,'Cumulative Budget Request '!H613,0)</f>
        <v>0</v>
      </c>
      <c r="I420" s="270">
        <f>IF('Cumulative Budget Request '!L613='Member F'!$L$1,'Cumulative Budget Request '!I613,0)</f>
        <v>0</v>
      </c>
      <c r="J420" s="363">
        <f t="shared" si="97"/>
        <v>0</v>
      </c>
    </row>
    <row r="421" spans="2:10" hidden="1">
      <c r="B421" s="582">
        <f t="shared" si="96"/>
        <v>0</v>
      </c>
      <c r="C421" s="583"/>
      <c r="D421" s="583"/>
      <c r="E421" s="270">
        <f>IF('Cumulative Budget Request '!L614='Member F'!$L$1,'Cumulative Budget Request '!E614,0)</f>
        <v>0</v>
      </c>
      <c r="F421" s="270">
        <f>IF('Cumulative Budget Request '!L614='Member F'!$L$1,'Cumulative Budget Request '!F614,0)</f>
        <v>0</v>
      </c>
      <c r="G421" s="270">
        <f>IF('Cumulative Budget Request '!L614='Member F'!$L$1,'Cumulative Budget Request '!G614,0)</f>
        <v>0</v>
      </c>
      <c r="H421" s="270">
        <f>IF('Cumulative Budget Request '!L614='Member F'!$L$1,'Cumulative Budget Request '!H614,0)</f>
        <v>0</v>
      </c>
      <c r="I421" s="270">
        <f>IF('Cumulative Budget Request '!L614='Member F'!$L$1,'Cumulative Budget Request '!I614,0)</f>
        <v>0</v>
      </c>
      <c r="J421" s="363">
        <f t="shared" si="97"/>
        <v>0</v>
      </c>
    </row>
    <row r="422" spans="2:10" hidden="1">
      <c r="B422" s="582">
        <f t="shared" si="96"/>
        <v>0</v>
      </c>
      <c r="C422" s="583"/>
      <c r="D422" s="583"/>
      <c r="E422" s="270">
        <f>IF('Cumulative Budget Request '!L615='Member F'!$L$1,'Cumulative Budget Request '!E615,0)</f>
        <v>0</v>
      </c>
      <c r="F422" s="270">
        <f>IF('Cumulative Budget Request '!L615='Member F'!$L$1,'Cumulative Budget Request '!F615,0)</f>
        <v>0</v>
      </c>
      <c r="G422" s="270">
        <f>IF('Cumulative Budget Request '!L615='Member F'!$L$1,'Cumulative Budget Request '!G615,0)</f>
        <v>0</v>
      </c>
      <c r="H422" s="270">
        <f>IF('Cumulative Budget Request '!L615='Member F'!$L$1,'Cumulative Budget Request '!H615,0)</f>
        <v>0</v>
      </c>
      <c r="I422" s="270">
        <f>IF('Cumulative Budget Request '!L615='Member F'!$L$1,'Cumulative Budget Request '!I615,0)</f>
        <v>0</v>
      </c>
      <c r="J422" s="363">
        <f t="shared" si="97"/>
        <v>0</v>
      </c>
    </row>
    <row r="423" spans="2:10" hidden="1">
      <c r="B423" s="582">
        <f t="shared" si="96"/>
        <v>0</v>
      </c>
      <c r="C423" s="583"/>
      <c r="D423" s="583"/>
      <c r="E423" s="270">
        <f>IF('Cumulative Budget Request '!L616='Member F'!$L$1,'Cumulative Budget Request '!E616,0)</f>
        <v>0</v>
      </c>
      <c r="F423" s="270">
        <f>IF('Cumulative Budget Request '!L616='Member F'!$L$1,'Cumulative Budget Request '!F616,0)</f>
        <v>0</v>
      </c>
      <c r="G423" s="270">
        <f>IF('Cumulative Budget Request '!L616='Member F'!$L$1,'Cumulative Budget Request '!G616,0)</f>
        <v>0</v>
      </c>
      <c r="H423" s="270">
        <f>IF('Cumulative Budget Request '!L616='Member F'!$L$1,'Cumulative Budget Request '!H616,0)</f>
        <v>0</v>
      </c>
      <c r="I423" s="270">
        <f>IF('Cumulative Budget Request '!L616='Member F'!$L$1,'Cumulative Budget Request '!I616,0)</f>
        <v>0</v>
      </c>
      <c r="J423" s="363">
        <f t="shared" si="97"/>
        <v>0</v>
      </c>
    </row>
    <row r="424" spans="2:10" hidden="1">
      <c r="B424" s="582">
        <f t="shared" si="96"/>
        <v>0</v>
      </c>
      <c r="C424" s="583"/>
      <c r="D424" s="583"/>
      <c r="E424" s="270">
        <f>IF('Cumulative Budget Request '!L617='Member F'!$L$1,'Cumulative Budget Request '!E617,0)</f>
        <v>0</v>
      </c>
      <c r="F424" s="270">
        <f>IF('Cumulative Budget Request '!L617='Member F'!$L$1,'Cumulative Budget Request '!F617,0)</f>
        <v>0</v>
      </c>
      <c r="G424" s="270">
        <f>IF('Cumulative Budget Request '!L617='Member F'!$L$1,'Cumulative Budget Request '!G617,0)</f>
        <v>0</v>
      </c>
      <c r="H424" s="270">
        <f>IF('Cumulative Budget Request '!L617='Member F'!$L$1,'Cumulative Budget Request '!H617,0)</f>
        <v>0</v>
      </c>
      <c r="I424" s="270">
        <f>IF('Cumulative Budget Request '!L617='Member F'!$L$1,'Cumulative Budget Request '!I617,0)</f>
        <v>0</v>
      </c>
      <c r="J424" s="363">
        <f t="shared" si="97"/>
        <v>0</v>
      </c>
    </row>
    <row r="425" spans="2:10" hidden="1">
      <c r="B425" s="582">
        <f t="shared" si="96"/>
        <v>0</v>
      </c>
      <c r="C425" s="583"/>
      <c r="D425" s="583"/>
      <c r="E425" s="270">
        <f>IF('Cumulative Budget Request '!L618='Member F'!$L$1,'Cumulative Budget Request '!E618,0)</f>
        <v>0</v>
      </c>
      <c r="F425" s="270">
        <f>IF('Cumulative Budget Request '!L618='Member F'!$L$1,'Cumulative Budget Request '!F618,0)</f>
        <v>0</v>
      </c>
      <c r="G425" s="270">
        <f>IF('Cumulative Budget Request '!L618='Member F'!$L$1,'Cumulative Budget Request '!G618,0)</f>
        <v>0</v>
      </c>
      <c r="H425" s="270">
        <f>IF('Cumulative Budget Request '!L618='Member F'!$L$1,'Cumulative Budget Request '!H618,0)</f>
        <v>0</v>
      </c>
      <c r="I425" s="270">
        <f>IF('Cumulative Budget Request '!L618='Member F'!$L$1,'Cumulative Budget Request '!I618,0)</f>
        <v>0</v>
      </c>
      <c r="J425" s="363">
        <f t="shared" si="97"/>
        <v>0</v>
      </c>
    </row>
    <row r="426" spans="2:10" hidden="1">
      <c r="B426" s="582">
        <f t="shared" si="96"/>
        <v>0</v>
      </c>
      <c r="C426" s="583"/>
      <c r="D426" s="583"/>
      <c r="E426" s="270">
        <f>IF('Cumulative Budget Request '!L619='Member F'!$L$1,'Cumulative Budget Request '!E619,0)</f>
        <v>0</v>
      </c>
      <c r="F426" s="270">
        <f>IF('Cumulative Budget Request '!L619='Member F'!$L$1,'Cumulative Budget Request '!F619,0)</f>
        <v>0</v>
      </c>
      <c r="G426" s="270">
        <f>IF('Cumulative Budget Request '!L619='Member F'!$L$1,'Cumulative Budget Request '!G619,0)</f>
        <v>0</v>
      </c>
      <c r="H426" s="270">
        <f>IF('Cumulative Budget Request '!L619='Member F'!$L$1,'Cumulative Budget Request '!H619,0)</f>
        <v>0</v>
      </c>
      <c r="I426" s="270">
        <f>IF('Cumulative Budget Request '!L619='Member F'!$L$1,'Cumulative Budget Request '!I619,0)</f>
        <v>0</v>
      </c>
      <c r="J426" s="363">
        <f t="shared" si="97"/>
        <v>0</v>
      </c>
    </row>
    <row r="427" spans="2:10" hidden="1">
      <c r="B427" s="582">
        <f t="shared" si="96"/>
        <v>0</v>
      </c>
      <c r="C427" s="583"/>
      <c r="D427" s="583"/>
      <c r="E427" s="270">
        <f>IF('Cumulative Budget Request '!L620='Member F'!$L$1,'Cumulative Budget Request '!E620,0)</f>
        <v>0</v>
      </c>
      <c r="F427" s="270">
        <f>IF('Cumulative Budget Request '!L620='Member F'!$L$1,'Cumulative Budget Request '!F620,0)</f>
        <v>0</v>
      </c>
      <c r="G427" s="270">
        <f>IF('Cumulative Budget Request '!L620='Member F'!$L$1,'Cumulative Budget Request '!G620,0)</f>
        <v>0</v>
      </c>
      <c r="H427" s="270">
        <f>IF('Cumulative Budget Request '!L620='Member F'!$L$1,'Cumulative Budget Request '!H620,0)</f>
        <v>0</v>
      </c>
      <c r="I427" s="270">
        <f>IF('Cumulative Budget Request '!L620='Member F'!$L$1,'Cumulative Budget Request '!I620,0)</f>
        <v>0</v>
      </c>
      <c r="J427" s="363">
        <f t="shared" si="97"/>
        <v>0</v>
      </c>
    </row>
    <row r="428" spans="2:10" hidden="1">
      <c r="B428" s="582">
        <f t="shared" si="96"/>
        <v>0</v>
      </c>
      <c r="C428" s="583"/>
      <c r="D428" s="583"/>
      <c r="E428" s="270">
        <f>IF('Cumulative Budget Request '!L621='Member F'!$L$1,'Cumulative Budget Request '!E621,0)</f>
        <v>0</v>
      </c>
      <c r="F428" s="270">
        <f>IF('Cumulative Budget Request '!L621='Member F'!$L$1,'Cumulative Budget Request '!F621,0)</f>
        <v>0</v>
      </c>
      <c r="G428" s="270">
        <f>IF('Cumulative Budget Request '!L621='Member F'!$L$1,'Cumulative Budget Request '!G621,0)</f>
        <v>0</v>
      </c>
      <c r="H428" s="270">
        <f>IF('Cumulative Budget Request '!L621='Member F'!$L$1,'Cumulative Budget Request '!H621,0)</f>
        <v>0</v>
      </c>
      <c r="I428" s="270">
        <f>IF('Cumulative Budget Request '!L621='Member F'!$L$1,'Cumulative Budget Request '!I621,0)</f>
        <v>0</v>
      </c>
      <c r="J428" s="363">
        <f t="shared" si="97"/>
        <v>0</v>
      </c>
    </row>
    <row r="429" spans="2:10" hidden="1">
      <c r="B429" s="582">
        <f t="shared" si="96"/>
        <v>0</v>
      </c>
      <c r="C429" s="583"/>
      <c r="D429" s="583"/>
      <c r="E429" s="270">
        <f>IF('Cumulative Budget Request '!L622='Member F'!$L$1,'Cumulative Budget Request '!E622,0)</f>
        <v>0</v>
      </c>
      <c r="F429" s="270">
        <f>IF('Cumulative Budget Request '!L622='Member F'!$L$1,'Cumulative Budget Request '!F622,0)</f>
        <v>0</v>
      </c>
      <c r="G429" s="270">
        <f>IF('Cumulative Budget Request '!L622='Member F'!$L$1,'Cumulative Budget Request '!G622,0)</f>
        <v>0</v>
      </c>
      <c r="H429" s="270">
        <f>IF('Cumulative Budget Request '!L622='Member F'!$L$1,'Cumulative Budget Request '!H622,0)</f>
        <v>0</v>
      </c>
      <c r="I429" s="270">
        <f>IF('Cumulative Budget Request '!L622='Member F'!$L$1,'Cumulative Budget Request '!I622,0)</f>
        <v>0</v>
      </c>
      <c r="J429" s="363">
        <f t="shared" si="97"/>
        <v>0</v>
      </c>
    </row>
    <row r="430" spans="2:10" hidden="1">
      <c r="B430" s="640">
        <f t="shared" si="96"/>
        <v>0</v>
      </c>
      <c r="C430" s="641"/>
      <c r="D430" s="641"/>
      <c r="E430" s="270">
        <f>IF('Cumulative Budget Request '!L623='Member F'!$L$1,'Cumulative Budget Request '!E623,0)</f>
        <v>0</v>
      </c>
      <c r="F430" s="270">
        <f>IF('Cumulative Budget Request '!L623='Member F'!$L$1,'Cumulative Budget Request '!F623,0)</f>
        <v>0</v>
      </c>
      <c r="G430" s="270">
        <f>IF('Cumulative Budget Request '!L623='Member F'!$L$1,'Cumulative Budget Request '!G623,0)</f>
        <v>0</v>
      </c>
      <c r="H430" s="270">
        <f>IF('Cumulative Budget Request '!L623='Member F'!$L$1,'Cumulative Budget Request '!H623,0)</f>
        <v>0</v>
      </c>
      <c r="I430" s="270">
        <f>IF('Cumulative Budget Request '!L623='Member F'!$L$1,'Cumulative Budget Request '!I623,0)</f>
        <v>0</v>
      </c>
      <c r="J430" s="364">
        <f t="shared" si="97"/>
        <v>0</v>
      </c>
    </row>
    <row r="431" spans="2:10" ht="13.8" thickBot="1">
      <c r="B431" s="584" t="str">
        <f t="shared" si="96"/>
        <v>TOTAL</v>
      </c>
      <c r="C431" s="585"/>
      <c r="D431" s="585"/>
      <c r="E431" s="366">
        <f>SUM(E411:E430)</f>
        <v>0</v>
      </c>
      <c r="F431" s="366">
        <f t="shared" ref="F431:I431" si="98">SUM(F411:F430)</f>
        <v>0</v>
      </c>
      <c r="G431" s="366">
        <f t="shared" si="98"/>
        <v>0</v>
      </c>
      <c r="H431" s="366">
        <f t="shared" si="98"/>
        <v>0</v>
      </c>
      <c r="I431" s="366">
        <f t="shared" si="98"/>
        <v>0</v>
      </c>
      <c r="J431" s="365">
        <f>SUM(J411:J430)</f>
        <v>0</v>
      </c>
    </row>
    <row r="432" spans="2:10">
      <c r="E432" s="21"/>
      <c r="F432" s="17"/>
      <c r="G432" s="21"/>
      <c r="H432" s="21"/>
      <c r="I432" s="21"/>
      <c r="J432" s="21"/>
    </row>
    <row r="433" spans="5:10">
      <c r="E433" s="21"/>
      <c r="F433" s="17"/>
      <c r="G433" s="21"/>
      <c r="H433" s="21"/>
      <c r="I433" s="21"/>
      <c r="J433" s="21"/>
    </row>
    <row r="434" spans="5:10">
      <c r="E434" s="21"/>
      <c r="F434" s="17"/>
      <c r="G434" s="21"/>
      <c r="H434" s="21"/>
      <c r="I434" s="21"/>
      <c r="J434" s="21"/>
    </row>
    <row r="435" spans="5:10">
      <c r="E435" s="21"/>
      <c r="F435" s="17"/>
      <c r="G435" s="21"/>
      <c r="H435" s="21"/>
      <c r="I435" s="21"/>
      <c r="J435" s="21"/>
    </row>
    <row r="436" spans="5:10">
      <c r="E436" s="21"/>
      <c r="F436" s="17"/>
      <c r="G436" s="21"/>
      <c r="H436" s="21"/>
      <c r="I436" s="21"/>
      <c r="J436" s="21"/>
    </row>
    <row r="437" spans="5:10">
      <c r="E437" s="21"/>
      <c r="F437" s="17"/>
      <c r="G437" s="21"/>
      <c r="H437" s="21"/>
      <c r="I437" s="21"/>
      <c r="J437" s="21"/>
    </row>
    <row r="438" spans="5:10">
      <c r="E438" s="21"/>
      <c r="F438" s="17"/>
      <c r="G438" s="21"/>
      <c r="H438" s="21"/>
      <c r="I438" s="21"/>
      <c r="J438" s="21"/>
    </row>
    <row r="439" spans="5:10">
      <c r="E439" s="21"/>
      <c r="F439" s="17"/>
      <c r="G439" s="21"/>
      <c r="H439" s="21"/>
      <c r="I439" s="21"/>
      <c r="J439" s="21"/>
    </row>
    <row r="440" spans="5:10">
      <c r="E440" s="21"/>
      <c r="F440" s="17"/>
      <c r="G440" s="21"/>
      <c r="H440" s="21"/>
      <c r="I440" s="21"/>
      <c r="J440" s="21"/>
    </row>
    <row r="441" spans="5:10">
      <c r="E441" s="21"/>
      <c r="F441" s="17"/>
      <c r="G441" s="21"/>
      <c r="H441" s="21"/>
      <c r="I441" s="21"/>
      <c r="J441" s="21"/>
    </row>
    <row r="442" spans="5:10">
      <c r="E442" s="21"/>
      <c r="F442" s="17"/>
      <c r="G442" s="21"/>
      <c r="H442" s="21"/>
      <c r="I442" s="21"/>
      <c r="J442" s="21"/>
    </row>
    <row r="443" spans="5:10">
      <c r="E443" s="21"/>
      <c r="F443" s="17"/>
      <c r="G443" s="21"/>
      <c r="H443" s="21"/>
      <c r="I443" s="21"/>
      <c r="J443" s="21"/>
    </row>
    <row r="444" spans="5:10">
      <c r="E444" s="21"/>
      <c r="F444" s="17"/>
      <c r="G444" s="21"/>
      <c r="H444" s="21"/>
      <c r="I444" s="21"/>
      <c r="J444" s="21"/>
    </row>
    <row r="445" spans="5:10">
      <c r="E445" s="21"/>
      <c r="F445" s="17"/>
      <c r="G445" s="21"/>
      <c r="H445" s="21"/>
      <c r="I445" s="21"/>
      <c r="J445" s="21"/>
    </row>
    <row r="446" spans="5:10">
      <c r="E446" s="21"/>
      <c r="F446" s="17"/>
      <c r="G446" s="21"/>
      <c r="H446" s="21"/>
      <c r="I446" s="21"/>
      <c r="J446" s="21"/>
    </row>
    <row r="447" spans="5:10">
      <c r="E447" s="21"/>
      <c r="F447" s="17"/>
      <c r="G447" s="21"/>
      <c r="H447" s="21"/>
      <c r="I447" s="21"/>
      <c r="J447" s="21"/>
    </row>
    <row r="448" spans="5:10">
      <c r="E448" s="21"/>
      <c r="F448" s="17"/>
      <c r="G448" s="21"/>
      <c r="H448" s="21"/>
      <c r="I448" s="21"/>
      <c r="J448" s="21"/>
    </row>
    <row r="449" spans="5:10">
      <c r="E449" s="21"/>
      <c r="F449" s="17"/>
      <c r="G449" s="21"/>
      <c r="H449" s="21"/>
      <c r="I449" s="21"/>
      <c r="J449" s="21"/>
    </row>
    <row r="450" spans="5:10">
      <c r="E450" s="21"/>
      <c r="F450" s="17"/>
      <c r="G450" s="21"/>
      <c r="H450" s="21"/>
      <c r="I450" s="21"/>
      <c r="J450" s="21"/>
    </row>
    <row r="451" spans="5:10">
      <c r="E451" s="21"/>
      <c r="F451" s="17"/>
      <c r="G451" s="21"/>
      <c r="H451" s="21"/>
      <c r="I451" s="21"/>
      <c r="J451" s="21"/>
    </row>
    <row r="452" spans="5:10">
      <c r="E452" s="21"/>
      <c r="F452" s="17"/>
      <c r="G452" s="21"/>
      <c r="H452" s="21"/>
      <c r="I452" s="21"/>
      <c r="J452" s="21"/>
    </row>
    <row r="453" spans="5:10">
      <c r="E453" s="21"/>
      <c r="F453" s="17"/>
      <c r="G453" s="21"/>
      <c r="H453" s="21"/>
      <c r="I453" s="21"/>
      <c r="J453" s="21"/>
    </row>
    <row r="454" spans="5:10">
      <c r="E454" s="21"/>
      <c r="F454" s="17"/>
      <c r="G454" s="21"/>
      <c r="H454" s="21"/>
      <c r="I454" s="21"/>
      <c r="J454" s="21"/>
    </row>
    <row r="455" spans="5:10">
      <c r="E455" s="21"/>
      <c r="F455" s="17"/>
      <c r="G455" s="21"/>
      <c r="H455" s="21"/>
      <c r="I455" s="21"/>
      <c r="J455" s="21"/>
    </row>
    <row r="456" spans="5:10">
      <c r="E456" s="21"/>
      <c r="F456" s="17"/>
      <c r="G456" s="21"/>
      <c r="H456" s="21"/>
      <c r="I456" s="21"/>
      <c r="J456" s="21"/>
    </row>
    <row r="457" spans="5:10">
      <c r="E457" s="21"/>
      <c r="F457" s="17"/>
      <c r="G457" s="21"/>
      <c r="H457" s="21"/>
      <c r="I457" s="21"/>
      <c r="J457" s="21"/>
    </row>
    <row r="458" spans="5:10">
      <c r="E458" s="21"/>
      <c r="F458" s="17"/>
      <c r="G458" s="21"/>
      <c r="H458" s="21"/>
      <c r="I458" s="21"/>
      <c r="J458" s="21"/>
    </row>
    <row r="459" spans="5:10">
      <c r="E459" s="21"/>
      <c r="F459" s="17"/>
      <c r="G459" s="21"/>
      <c r="H459" s="21"/>
      <c r="I459" s="21"/>
      <c r="J459" s="21"/>
    </row>
    <row r="460" spans="5:10">
      <c r="E460" s="21"/>
      <c r="F460" s="17"/>
      <c r="G460" s="21"/>
      <c r="H460" s="21"/>
      <c r="I460" s="21"/>
      <c r="J460" s="21"/>
    </row>
    <row r="461" spans="5:10">
      <c r="E461" s="21"/>
      <c r="F461" s="17"/>
      <c r="G461" s="21"/>
      <c r="H461" s="21"/>
      <c r="I461" s="21"/>
      <c r="J461" s="21"/>
    </row>
    <row r="462" spans="5:10">
      <c r="E462" s="21"/>
      <c r="F462" s="17"/>
      <c r="G462" s="21"/>
      <c r="H462" s="21"/>
      <c r="I462" s="21"/>
      <c r="J462" s="21"/>
    </row>
    <row r="463" spans="5:10">
      <c r="E463" s="21"/>
      <c r="F463" s="17"/>
      <c r="G463" s="21"/>
      <c r="H463" s="21"/>
      <c r="I463" s="21"/>
      <c r="J463" s="21"/>
    </row>
    <row r="464" spans="5:10">
      <c r="E464" s="21"/>
      <c r="F464" s="17"/>
      <c r="G464" s="21"/>
      <c r="H464" s="21"/>
      <c r="I464" s="21"/>
      <c r="J464" s="21"/>
    </row>
    <row r="465" spans="5:10">
      <c r="E465" s="21"/>
      <c r="F465" s="17"/>
      <c r="G465" s="21"/>
      <c r="H465" s="21"/>
      <c r="I465" s="21"/>
      <c r="J465" s="21"/>
    </row>
    <row r="466" spans="5:10">
      <c r="E466" s="21"/>
      <c r="F466" s="17"/>
      <c r="G466" s="21"/>
      <c r="H466" s="21"/>
      <c r="I466" s="21"/>
      <c r="J466" s="21"/>
    </row>
    <row r="467" spans="5:10">
      <c r="E467" s="21"/>
      <c r="F467" s="17"/>
      <c r="G467" s="21"/>
      <c r="H467" s="21"/>
      <c r="I467" s="21"/>
      <c r="J467" s="21"/>
    </row>
    <row r="468" spans="5:10">
      <c r="E468" s="21"/>
      <c r="F468" s="17"/>
      <c r="G468" s="21"/>
      <c r="H468" s="21"/>
      <c r="I468" s="21"/>
      <c r="J468" s="21"/>
    </row>
    <row r="469" spans="5:10">
      <c r="E469" s="21"/>
      <c r="F469" s="17"/>
      <c r="G469" s="21"/>
      <c r="H469" s="21"/>
      <c r="I469" s="21"/>
      <c r="J469" s="21"/>
    </row>
    <row r="470" spans="5:10">
      <c r="E470" s="21"/>
      <c r="F470" s="17"/>
      <c r="G470" s="21"/>
      <c r="H470" s="21"/>
      <c r="I470" s="21"/>
      <c r="J470" s="21"/>
    </row>
    <row r="471" spans="5:10">
      <c r="E471" s="21"/>
      <c r="F471" s="17"/>
      <c r="G471" s="21"/>
      <c r="H471" s="21"/>
      <c r="I471" s="21"/>
      <c r="J471" s="21"/>
    </row>
    <row r="472" spans="5:10">
      <c r="E472" s="21"/>
      <c r="F472" s="17"/>
      <c r="G472" s="21"/>
      <c r="H472" s="21"/>
      <c r="I472" s="21"/>
      <c r="J472" s="21"/>
    </row>
    <row r="473" spans="5:10">
      <c r="E473" s="21"/>
      <c r="F473" s="17"/>
      <c r="G473" s="21"/>
      <c r="H473" s="21"/>
      <c r="I473" s="21"/>
      <c r="J473" s="21"/>
    </row>
    <row r="474" spans="5:10">
      <c r="E474" s="21"/>
      <c r="F474" s="17"/>
      <c r="G474" s="21"/>
      <c r="H474" s="21"/>
      <c r="I474" s="21"/>
      <c r="J474" s="21"/>
    </row>
    <row r="475" spans="5:10">
      <c r="E475" s="21"/>
      <c r="F475" s="17"/>
      <c r="G475" s="21"/>
      <c r="H475" s="21"/>
      <c r="I475" s="21"/>
      <c r="J475" s="21"/>
    </row>
    <row r="476" spans="5:10">
      <c r="E476" s="21"/>
      <c r="F476" s="17"/>
      <c r="G476" s="21"/>
      <c r="H476" s="21"/>
      <c r="I476" s="21"/>
      <c r="J476" s="21"/>
    </row>
    <row r="477" spans="5:10">
      <c r="E477" s="21"/>
      <c r="F477" s="17"/>
      <c r="G477" s="21"/>
      <c r="H477" s="21"/>
      <c r="I477" s="21"/>
      <c r="J477" s="21"/>
    </row>
    <row r="478" spans="5:10">
      <c r="E478" s="21"/>
      <c r="F478" s="17"/>
      <c r="G478" s="21"/>
      <c r="H478" s="21"/>
      <c r="I478" s="21"/>
      <c r="J478" s="21"/>
    </row>
    <row r="479" spans="5:10">
      <c r="E479" s="21"/>
      <c r="F479" s="17"/>
      <c r="G479" s="21"/>
      <c r="H479" s="21"/>
      <c r="I479" s="21"/>
      <c r="J479" s="21"/>
    </row>
    <row r="480" spans="5:10">
      <c r="E480" s="21"/>
      <c r="F480" s="17"/>
      <c r="G480" s="21"/>
      <c r="H480" s="21"/>
      <c r="I480" s="21"/>
      <c r="J480" s="21"/>
    </row>
    <row r="481" spans="5:10">
      <c r="E481" s="21"/>
      <c r="F481" s="17"/>
      <c r="G481" s="21"/>
      <c r="H481" s="21"/>
      <c r="I481" s="21"/>
      <c r="J481" s="21"/>
    </row>
    <row r="482" spans="5:10">
      <c r="E482" s="21"/>
      <c r="F482" s="17"/>
      <c r="G482" s="21"/>
      <c r="H482" s="21"/>
      <c r="I482" s="21"/>
      <c r="J482" s="21"/>
    </row>
    <row r="483" spans="5:10">
      <c r="E483" s="21"/>
      <c r="F483" s="17"/>
      <c r="G483" s="21"/>
      <c r="H483" s="21"/>
      <c r="I483" s="21"/>
      <c r="J483" s="21"/>
    </row>
    <row r="484" spans="5:10">
      <c r="E484" s="21"/>
      <c r="F484" s="17"/>
      <c r="G484" s="21"/>
      <c r="H484" s="21"/>
      <c r="I484" s="21"/>
      <c r="J484" s="21"/>
    </row>
    <row r="485" spans="5:10">
      <c r="E485" s="21"/>
      <c r="F485" s="17"/>
      <c r="G485" s="21"/>
      <c r="H485" s="21"/>
      <c r="I485" s="21"/>
      <c r="J485" s="21"/>
    </row>
    <row r="486" spans="5:10">
      <c r="E486" s="21"/>
      <c r="F486" s="17"/>
      <c r="G486" s="21"/>
      <c r="H486" s="21"/>
      <c r="I486" s="21"/>
      <c r="J486" s="21"/>
    </row>
    <row r="487" spans="5:10">
      <c r="E487" s="21"/>
      <c r="F487" s="17"/>
      <c r="G487" s="21"/>
      <c r="H487" s="21"/>
      <c r="I487" s="21"/>
      <c r="J487" s="21"/>
    </row>
    <row r="488" spans="5:10">
      <c r="E488" s="21"/>
      <c r="F488" s="17"/>
      <c r="G488" s="21"/>
      <c r="H488" s="21"/>
      <c r="I488" s="21"/>
      <c r="J488" s="21"/>
    </row>
    <row r="489" spans="5:10">
      <c r="E489" s="21"/>
      <c r="F489" s="17"/>
      <c r="G489" s="21"/>
      <c r="H489" s="21"/>
      <c r="I489" s="21"/>
      <c r="J489" s="21"/>
    </row>
    <row r="490" spans="5:10">
      <c r="E490" s="21"/>
      <c r="F490" s="17"/>
      <c r="G490" s="21"/>
      <c r="H490" s="21"/>
      <c r="I490" s="21"/>
      <c r="J490" s="21"/>
    </row>
    <row r="491" spans="5:10">
      <c r="E491" s="21"/>
      <c r="F491" s="17"/>
      <c r="G491" s="21"/>
      <c r="H491" s="21"/>
      <c r="I491" s="21"/>
      <c r="J491" s="21"/>
    </row>
    <row r="492" spans="5:10">
      <c r="E492" s="21"/>
      <c r="F492" s="17"/>
      <c r="G492" s="21"/>
      <c r="H492" s="21"/>
      <c r="I492" s="21"/>
      <c r="J492" s="21"/>
    </row>
    <row r="493" spans="5:10">
      <c r="E493" s="21"/>
      <c r="F493" s="17"/>
      <c r="G493" s="21"/>
      <c r="H493" s="21"/>
      <c r="I493" s="21"/>
      <c r="J493" s="21"/>
    </row>
    <row r="494" spans="5:10">
      <c r="E494" s="21"/>
      <c r="F494" s="17"/>
      <c r="G494" s="21"/>
      <c r="H494" s="21"/>
      <c r="I494" s="21"/>
      <c r="J494" s="21"/>
    </row>
    <row r="495" spans="5:10">
      <c r="E495" s="21"/>
      <c r="F495" s="17"/>
      <c r="G495" s="21"/>
      <c r="H495" s="21"/>
      <c r="I495" s="21"/>
      <c r="J495" s="21"/>
    </row>
    <row r="496" spans="5:10">
      <c r="E496" s="21"/>
      <c r="F496" s="17"/>
      <c r="G496" s="21"/>
      <c r="H496" s="21"/>
      <c r="I496" s="21"/>
      <c r="J496" s="21"/>
    </row>
    <row r="497" spans="5:10">
      <c r="E497" s="21"/>
      <c r="F497" s="17"/>
      <c r="G497" s="21"/>
      <c r="H497" s="21"/>
      <c r="I497" s="21"/>
      <c r="J497" s="21"/>
    </row>
    <row r="498" spans="5:10">
      <c r="E498" s="21"/>
      <c r="F498" s="17"/>
      <c r="G498" s="21"/>
      <c r="H498" s="21"/>
      <c r="I498" s="21"/>
      <c r="J498" s="21"/>
    </row>
    <row r="499" spans="5:10">
      <c r="E499" s="21"/>
      <c r="F499" s="17"/>
      <c r="G499" s="21"/>
      <c r="H499" s="21"/>
      <c r="I499" s="21"/>
      <c r="J499" s="21"/>
    </row>
    <row r="500" spans="5:10">
      <c r="E500" s="21"/>
      <c r="F500" s="17"/>
      <c r="G500" s="21"/>
      <c r="H500" s="21"/>
      <c r="I500" s="21"/>
      <c r="J500" s="21"/>
    </row>
    <row r="501" spans="5:10">
      <c r="E501" s="21"/>
      <c r="F501" s="17"/>
      <c r="G501" s="21"/>
      <c r="H501" s="21"/>
      <c r="I501" s="21"/>
      <c r="J501" s="21"/>
    </row>
    <row r="502" spans="5:10">
      <c r="E502" s="21"/>
      <c r="F502" s="17"/>
      <c r="G502" s="21"/>
      <c r="H502" s="21"/>
      <c r="I502" s="21"/>
      <c r="J502" s="21"/>
    </row>
    <row r="503" spans="5:10">
      <c r="E503" s="21"/>
      <c r="F503" s="17"/>
      <c r="G503" s="21"/>
      <c r="H503" s="21"/>
      <c r="I503" s="21"/>
      <c r="J503" s="21"/>
    </row>
    <row r="504" spans="5:10">
      <c r="E504" s="21"/>
      <c r="F504" s="17"/>
      <c r="G504" s="21"/>
      <c r="H504" s="21"/>
      <c r="I504" s="21"/>
      <c r="J504" s="21"/>
    </row>
    <row r="505" spans="5:10">
      <c r="E505" s="21"/>
      <c r="F505" s="17"/>
      <c r="G505" s="21"/>
      <c r="H505" s="21"/>
      <c r="I505" s="21"/>
      <c r="J505" s="21"/>
    </row>
    <row r="506" spans="5:10">
      <c r="E506" s="21"/>
      <c r="F506" s="17"/>
      <c r="G506" s="21"/>
      <c r="H506" s="21"/>
      <c r="I506" s="21"/>
      <c r="J506" s="21"/>
    </row>
    <row r="507" spans="5:10">
      <c r="E507" s="21"/>
      <c r="F507" s="17"/>
      <c r="G507" s="21"/>
      <c r="H507" s="21"/>
      <c r="I507" s="21"/>
      <c r="J507" s="21"/>
    </row>
    <row r="508" spans="5:10">
      <c r="E508" s="21"/>
      <c r="F508" s="17"/>
      <c r="G508" s="21"/>
      <c r="H508" s="21"/>
      <c r="I508" s="21"/>
      <c r="J508" s="21"/>
    </row>
    <row r="509" spans="5:10">
      <c r="E509" s="21"/>
      <c r="F509" s="17"/>
      <c r="G509" s="21"/>
      <c r="H509" s="21"/>
      <c r="I509" s="21"/>
      <c r="J509" s="21"/>
    </row>
    <row r="510" spans="5:10">
      <c r="E510" s="21"/>
      <c r="F510" s="17"/>
      <c r="G510" s="21"/>
      <c r="H510" s="21"/>
      <c r="I510" s="21"/>
      <c r="J510" s="21"/>
    </row>
    <row r="511" spans="5:10">
      <c r="E511" s="21"/>
      <c r="F511" s="17"/>
      <c r="G511" s="21"/>
      <c r="H511" s="21"/>
      <c r="I511" s="21"/>
      <c r="J511" s="21"/>
    </row>
    <row r="512" spans="5:10">
      <c r="E512" s="21"/>
      <c r="F512" s="17"/>
      <c r="G512" s="21"/>
      <c r="H512" s="21"/>
      <c r="I512" s="21"/>
      <c r="J512" s="21"/>
    </row>
    <row r="513" spans="5:10">
      <c r="E513" s="21"/>
      <c r="F513" s="17"/>
      <c r="G513" s="21"/>
      <c r="H513" s="21"/>
      <c r="I513" s="21"/>
      <c r="J513" s="21"/>
    </row>
    <row r="514" spans="5:10">
      <c r="E514" s="21"/>
      <c r="F514" s="17"/>
      <c r="G514" s="21"/>
      <c r="H514" s="21"/>
      <c r="I514" s="21"/>
      <c r="J514" s="21"/>
    </row>
    <row r="515" spans="5:10">
      <c r="E515" s="21"/>
      <c r="F515" s="17"/>
      <c r="G515" s="21"/>
      <c r="H515" s="21"/>
      <c r="I515" s="21"/>
      <c r="J515" s="21"/>
    </row>
    <row r="516" spans="5:10">
      <c r="E516" s="21"/>
      <c r="F516" s="17"/>
      <c r="G516" s="21"/>
      <c r="H516" s="21"/>
      <c r="I516" s="21"/>
      <c r="J516" s="21"/>
    </row>
    <row r="517" spans="5:10">
      <c r="E517" s="21"/>
      <c r="F517" s="17"/>
      <c r="G517" s="21"/>
      <c r="H517" s="21"/>
      <c r="I517" s="21"/>
      <c r="J517" s="21"/>
    </row>
    <row r="518" spans="5:10">
      <c r="E518" s="21"/>
      <c r="F518" s="17"/>
      <c r="G518" s="21"/>
      <c r="H518" s="21"/>
      <c r="I518" s="21"/>
      <c r="J518" s="21"/>
    </row>
    <row r="519" spans="5:10">
      <c r="E519" s="21"/>
      <c r="F519" s="17"/>
      <c r="G519" s="21"/>
      <c r="H519" s="21"/>
      <c r="I519" s="21"/>
      <c r="J519" s="21"/>
    </row>
    <row r="520" spans="5:10">
      <c r="E520" s="21"/>
      <c r="F520" s="17"/>
      <c r="G520" s="21"/>
      <c r="H520" s="21"/>
      <c r="I520" s="21"/>
      <c r="J520" s="21"/>
    </row>
    <row r="521" spans="5:10">
      <c r="E521" s="21"/>
      <c r="F521" s="17"/>
      <c r="G521" s="21"/>
      <c r="H521" s="21"/>
      <c r="I521" s="21"/>
      <c r="J521" s="21"/>
    </row>
    <row r="522" spans="5:10">
      <c r="E522" s="21"/>
      <c r="F522" s="17"/>
      <c r="G522" s="21"/>
      <c r="H522" s="21"/>
      <c r="I522" s="21"/>
      <c r="J522" s="21"/>
    </row>
    <row r="523" spans="5:10">
      <c r="E523" s="21"/>
      <c r="F523" s="17"/>
      <c r="G523" s="21"/>
      <c r="H523" s="21"/>
      <c r="I523" s="21"/>
      <c r="J523" s="21"/>
    </row>
    <row r="524" spans="5:10">
      <c r="E524" s="21"/>
      <c r="F524" s="17"/>
      <c r="G524" s="21"/>
      <c r="H524" s="21"/>
      <c r="I524" s="21"/>
      <c r="J524" s="21"/>
    </row>
    <row r="525" spans="5:10">
      <c r="E525" s="21"/>
      <c r="F525" s="17"/>
      <c r="G525" s="21"/>
      <c r="H525" s="21"/>
      <c r="I525" s="21"/>
      <c r="J525" s="21"/>
    </row>
    <row r="526" spans="5:10">
      <c r="E526" s="21"/>
      <c r="F526" s="17"/>
      <c r="G526" s="21"/>
      <c r="H526" s="21"/>
      <c r="I526" s="21"/>
      <c r="J526" s="21"/>
    </row>
    <row r="527" spans="5:10">
      <c r="E527" s="21"/>
      <c r="F527" s="17"/>
      <c r="G527" s="21"/>
      <c r="H527" s="21"/>
      <c r="I527" s="21"/>
      <c r="J527" s="21"/>
    </row>
    <row r="528" spans="5:10">
      <c r="E528" s="21"/>
      <c r="F528" s="17"/>
      <c r="G528" s="21"/>
      <c r="H528" s="21"/>
      <c r="I528" s="21"/>
      <c r="J528" s="21"/>
    </row>
    <row r="529" spans="5:10">
      <c r="E529" s="21"/>
      <c r="F529" s="17"/>
      <c r="G529" s="21"/>
      <c r="H529" s="21"/>
      <c r="I529" s="21"/>
      <c r="J529" s="21"/>
    </row>
    <row r="530" spans="5:10">
      <c r="E530" s="21"/>
      <c r="F530" s="17"/>
      <c r="G530" s="21"/>
      <c r="H530" s="21"/>
      <c r="I530" s="21"/>
      <c r="J530" s="21"/>
    </row>
    <row r="531" spans="5:10">
      <c r="E531" s="21"/>
      <c r="F531" s="17"/>
      <c r="G531" s="21"/>
      <c r="H531" s="21"/>
      <c r="I531" s="21"/>
      <c r="J531" s="21"/>
    </row>
    <row r="532" spans="5:10">
      <c r="E532" s="21"/>
      <c r="F532" s="17"/>
      <c r="G532" s="21"/>
      <c r="H532" s="21"/>
      <c r="I532" s="21"/>
      <c r="J532" s="21"/>
    </row>
    <row r="533" spans="5:10">
      <c r="E533" s="21"/>
      <c r="F533" s="17"/>
      <c r="G533" s="21"/>
      <c r="H533" s="21"/>
      <c r="I533" s="21"/>
      <c r="J533" s="21"/>
    </row>
    <row r="534" spans="5:10">
      <c r="E534" s="21"/>
      <c r="F534" s="17"/>
      <c r="G534" s="21"/>
      <c r="H534" s="21"/>
      <c r="I534" s="21"/>
      <c r="J534" s="21"/>
    </row>
    <row r="535" spans="5:10">
      <c r="E535" s="21"/>
      <c r="F535" s="17"/>
      <c r="G535" s="21"/>
      <c r="H535" s="21"/>
      <c r="I535" s="21"/>
      <c r="J535" s="21"/>
    </row>
    <row r="536" spans="5:10">
      <c r="E536" s="21"/>
      <c r="F536" s="17"/>
      <c r="G536" s="21"/>
      <c r="H536" s="21"/>
      <c r="I536" s="21"/>
      <c r="J536" s="21"/>
    </row>
    <row r="537" spans="5:10">
      <c r="E537" s="21"/>
      <c r="F537" s="17"/>
      <c r="G537" s="21"/>
      <c r="H537" s="21"/>
      <c r="I537" s="21"/>
      <c r="J537" s="21"/>
    </row>
    <row r="538" spans="5:10">
      <c r="E538" s="21"/>
      <c r="F538" s="17"/>
      <c r="G538" s="21"/>
      <c r="H538" s="21"/>
      <c r="I538" s="21"/>
      <c r="J538" s="21"/>
    </row>
    <row r="539" spans="5:10">
      <c r="E539" s="21"/>
      <c r="F539" s="17"/>
      <c r="G539" s="21"/>
      <c r="H539" s="21"/>
      <c r="I539" s="21"/>
      <c r="J539" s="21"/>
    </row>
    <row r="540" spans="5:10">
      <c r="E540" s="21"/>
      <c r="F540" s="17"/>
      <c r="G540" s="21"/>
      <c r="H540" s="21"/>
      <c r="I540" s="21"/>
      <c r="J540" s="21"/>
    </row>
    <row r="541" spans="5:10">
      <c r="E541" s="21"/>
      <c r="F541" s="17"/>
      <c r="G541" s="21"/>
      <c r="H541" s="21"/>
      <c r="I541" s="21"/>
      <c r="J541" s="21"/>
    </row>
    <row r="542" spans="5:10">
      <c r="E542" s="21"/>
      <c r="F542" s="17"/>
      <c r="G542" s="21"/>
      <c r="H542" s="21"/>
      <c r="I542" s="21"/>
      <c r="J542" s="21"/>
    </row>
    <row r="543" spans="5:10">
      <c r="E543" s="21"/>
      <c r="F543" s="17"/>
      <c r="G543" s="21"/>
      <c r="H543" s="21"/>
      <c r="I543" s="21"/>
      <c r="J543" s="21"/>
    </row>
    <row r="544" spans="5:10">
      <c r="E544" s="21"/>
      <c r="F544" s="17"/>
      <c r="G544" s="21"/>
      <c r="H544" s="21"/>
      <c r="I544" s="21"/>
      <c r="J544" s="21"/>
    </row>
    <row r="545" spans="5:10">
      <c r="E545" s="21"/>
      <c r="F545" s="17"/>
      <c r="G545" s="21"/>
      <c r="H545" s="21"/>
      <c r="I545" s="21"/>
      <c r="J545" s="21"/>
    </row>
    <row r="546" spans="5:10">
      <c r="E546" s="21"/>
      <c r="F546" s="17"/>
      <c r="G546" s="21"/>
      <c r="H546" s="21"/>
      <c r="I546" s="21"/>
      <c r="J546" s="21"/>
    </row>
    <row r="547" spans="5:10">
      <c r="E547" s="21"/>
      <c r="F547" s="17"/>
      <c r="G547" s="21"/>
      <c r="H547" s="21"/>
      <c r="I547" s="21"/>
      <c r="J547" s="21"/>
    </row>
    <row r="548" spans="5:10">
      <c r="E548" s="21"/>
      <c r="F548" s="17"/>
      <c r="G548" s="21"/>
      <c r="H548" s="21"/>
      <c r="I548" s="21"/>
      <c r="J548" s="21"/>
    </row>
    <row r="549" spans="5:10">
      <c r="E549" s="21"/>
      <c r="F549" s="17"/>
      <c r="G549" s="21"/>
      <c r="H549" s="21"/>
      <c r="I549" s="21"/>
      <c r="J549" s="21"/>
    </row>
    <row r="550" spans="5:10">
      <c r="E550" s="21"/>
      <c r="F550" s="17"/>
      <c r="G550" s="21"/>
      <c r="H550" s="21"/>
      <c r="I550" s="21"/>
      <c r="J550" s="21"/>
    </row>
    <row r="551" spans="5:10">
      <c r="E551" s="21"/>
      <c r="F551" s="17"/>
      <c r="G551" s="21"/>
      <c r="H551" s="21"/>
      <c r="I551" s="21"/>
      <c r="J551" s="21"/>
    </row>
    <row r="552" spans="5:10">
      <c r="E552" s="21"/>
      <c r="F552" s="17"/>
      <c r="G552" s="21"/>
      <c r="H552" s="21"/>
      <c r="I552" s="21"/>
      <c r="J552" s="21"/>
    </row>
    <row r="553" spans="5:10">
      <c r="E553" s="21"/>
      <c r="F553" s="17"/>
      <c r="G553" s="21"/>
      <c r="H553" s="21"/>
      <c r="I553" s="21"/>
      <c r="J553" s="21"/>
    </row>
    <row r="554" spans="5:10">
      <c r="E554" s="21"/>
      <c r="F554" s="17"/>
      <c r="G554" s="21"/>
      <c r="H554" s="21"/>
      <c r="I554" s="21"/>
      <c r="J554" s="21"/>
    </row>
    <row r="555" spans="5:10">
      <c r="E555" s="21"/>
      <c r="F555" s="17"/>
      <c r="G555" s="21"/>
      <c r="H555" s="21"/>
      <c r="I555" s="21"/>
      <c r="J555" s="21"/>
    </row>
    <row r="556" spans="5:10">
      <c r="E556" s="21"/>
      <c r="F556" s="17"/>
      <c r="G556" s="21"/>
      <c r="H556" s="21"/>
      <c r="I556" s="21"/>
      <c r="J556" s="21"/>
    </row>
    <row r="557" spans="5:10">
      <c r="E557" s="21"/>
      <c r="F557" s="17"/>
      <c r="G557" s="21"/>
      <c r="H557" s="21"/>
      <c r="I557" s="21"/>
      <c r="J557" s="21"/>
    </row>
    <row r="558" spans="5:10">
      <c r="E558" s="21"/>
      <c r="F558" s="17"/>
      <c r="G558" s="21"/>
      <c r="H558" s="21"/>
      <c r="I558" s="21"/>
      <c r="J558" s="21"/>
    </row>
    <row r="559" spans="5:10">
      <c r="E559" s="21"/>
      <c r="F559" s="17"/>
      <c r="G559" s="21"/>
      <c r="H559" s="21"/>
      <c r="I559" s="21"/>
      <c r="J559" s="21"/>
    </row>
    <row r="560" spans="5:10">
      <c r="E560" s="21"/>
      <c r="F560" s="17"/>
      <c r="G560" s="21"/>
      <c r="H560" s="21"/>
      <c r="I560" s="21"/>
      <c r="J560" s="21"/>
    </row>
    <row r="561" spans="5:10">
      <c r="E561" s="21"/>
      <c r="F561" s="17"/>
      <c r="G561" s="21"/>
      <c r="H561" s="21"/>
      <c r="I561" s="21"/>
      <c r="J561" s="21"/>
    </row>
    <row r="562" spans="5:10">
      <c r="E562" s="21"/>
      <c r="F562" s="17"/>
      <c r="G562" s="21"/>
      <c r="H562" s="21"/>
      <c r="I562" s="21"/>
      <c r="J562" s="21"/>
    </row>
    <row r="563" spans="5:10">
      <c r="E563" s="21"/>
      <c r="F563" s="17"/>
      <c r="G563" s="21"/>
      <c r="H563" s="21"/>
      <c r="I563" s="21"/>
      <c r="J563" s="21"/>
    </row>
    <row r="564" spans="5:10">
      <c r="E564" s="21"/>
      <c r="F564" s="17"/>
      <c r="G564" s="21"/>
      <c r="H564" s="21"/>
      <c r="I564" s="21"/>
      <c r="J564" s="21"/>
    </row>
    <row r="565" spans="5:10">
      <c r="E565" s="21"/>
      <c r="F565" s="17"/>
      <c r="G565" s="21"/>
      <c r="H565" s="21"/>
      <c r="I565" s="21"/>
      <c r="J565" s="21"/>
    </row>
    <row r="566" spans="5:10">
      <c r="E566" s="21"/>
      <c r="F566" s="17"/>
      <c r="G566" s="21"/>
      <c r="H566" s="21"/>
      <c r="I566" s="21"/>
      <c r="J566" s="21"/>
    </row>
    <row r="567" spans="5:10">
      <c r="E567" s="21"/>
      <c r="F567" s="17"/>
      <c r="G567" s="21"/>
      <c r="H567" s="21"/>
      <c r="I567" s="21"/>
      <c r="J567" s="21"/>
    </row>
    <row r="568" spans="5:10">
      <c r="E568" s="21"/>
      <c r="F568" s="17"/>
      <c r="G568" s="21"/>
      <c r="H568" s="21"/>
      <c r="I568" s="21"/>
      <c r="J568" s="21"/>
    </row>
    <row r="569" spans="5:10">
      <c r="E569" s="21"/>
      <c r="F569" s="17"/>
      <c r="G569" s="21"/>
      <c r="H569" s="21"/>
      <c r="I569" s="21"/>
      <c r="J569" s="21"/>
    </row>
    <row r="570" spans="5:10">
      <c r="E570" s="21"/>
      <c r="F570" s="17"/>
      <c r="G570" s="21"/>
      <c r="H570" s="21"/>
      <c r="I570" s="21"/>
      <c r="J570" s="21"/>
    </row>
    <row r="571" spans="5:10">
      <c r="E571" s="21"/>
      <c r="F571" s="17"/>
      <c r="G571" s="21"/>
      <c r="H571" s="21"/>
      <c r="I571" s="21"/>
      <c r="J571" s="21"/>
    </row>
    <row r="572" spans="5:10">
      <c r="E572" s="21"/>
      <c r="F572" s="17"/>
      <c r="G572" s="21"/>
      <c r="H572" s="21"/>
      <c r="I572" s="21"/>
      <c r="J572" s="21"/>
    </row>
    <row r="573" spans="5:10">
      <c r="E573" s="21"/>
      <c r="F573" s="17"/>
      <c r="G573" s="21"/>
      <c r="H573" s="21"/>
      <c r="I573" s="21"/>
      <c r="J573" s="21"/>
    </row>
    <row r="574" spans="5:10">
      <c r="E574" s="21"/>
      <c r="F574" s="17"/>
      <c r="G574" s="21"/>
      <c r="H574" s="21"/>
      <c r="I574" s="21"/>
      <c r="J574" s="21"/>
    </row>
    <row r="575" spans="5:10">
      <c r="E575" s="21"/>
      <c r="F575" s="17"/>
      <c r="G575" s="21"/>
      <c r="H575" s="21"/>
      <c r="I575" s="21"/>
      <c r="J575" s="21"/>
    </row>
    <row r="576" spans="5:10">
      <c r="E576" s="21"/>
      <c r="F576" s="17"/>
      <c r="G576" s="21"/>
      <c r="H576" s="21"/>
      <c r="I576" s="21"/>
      <c r="J576" s="21"/>
    </row>
    <row r="577" spans="5:10">
      <c r="E577" s="21"/>
      <c r="F577" s="17"/>
      <c r="G577" s="21"/>
      <c r="H577" s="21"/>
      <c r="I577" s="21"/>
      <c r="J577" s="21"/>
    </row>
    <row r="578" spans="5:10">
      <c r="E578" s="21"/>
      <c r="F578" s="17"/>
      <c r="G578" s="21"/>
      <c r="H578" s="21"/>
      <c r="I578" s="21"/>
      <c r="J578" s="21"/>
    </row>
    <row r="579" spans="5:10">
      <c r="E579" s="21"/>
      <c r="F579" s="17"/>
      <c r="G579" s="21"/>
      <c r="H579" s="21"/>
      <c r="I579" s="21"/>
      <c r="J579" s="21"/>
    </row>
    <row r="580" spans="5:10">
      <c r="E580" s="21"/>
      <c r="F580" s="17"/>
      <c r="G580" s="21"/>
      <c r="H580" s="21"/>
      <c r="I580" s="21"/>
      <c r="J580" s="21"/>
    </row>
    <row r="581" spans="5:10">
      <c r="E581" s="21"/>
      <c r="F581" s="17"/>
      <c r="G581" s="21"/>
      <c r="H581" s="21"/>
      <c r="I581" s="21"/>
      <c r="J581" s="21"/>
    </row>
    <row r="582" spans="5:10">
      <c r="E582" s="21"/>
      <c r="F582" s="17"/>
      <c r="G582" s="21"/>
      <c r="H582" s="21"/>
      <c r="I582" s="21"/>
      <c r="J582" s="21"/>
    </row>
    <row r="583" spans="5:10">
      <c r="E583" s="21"/>
      <c r="F583" s="17"/>
      <c r="G583" s="21"/>
      <c r="H583" s="21"/>
      <c r="I583" s="21"/>
      <c r="J583" s="21"/>
    </row>
    <row r="584" spans="5:10">
      <c r="E584" s="21"/>
      <c r="F584" s="17"/>
      <c r="G584" s="21"/>
      <c r="H584" s="21"/>
      <c r="I584" s="21"/>
      <c r="J584" s="21"/>
    </row>
    <row r="585" spans="5:10">
      <c r="E585" s="21"/>
      <c r="F585" s="17"/>
      <c r="G585" s="21"/>
      <c r="H585" s="21"/>
      <c r="I585" s="21"/>
      <c r="J585" s="21"/>
    </row>
    <row r="586" spans="5:10">
      <c r="E586" s="21"/>
      <c r="F586" s="17"/>
      <c r="G586" s="21"/>
      <c r="H586" s="21"/>
      <c r="I586" s="21"/>
      <c r="J586" s="21"/>
    </row>
    <row r="587" spans="5:10">
      <c r="E587" s="21"/>
      <c r="F587" s="17"/>
      <c r="G587" s="21"/>
      <c r="H587" s="21"/>
      <c r="I587" s="21"/>
      <c r="J587" s="21"/>
    </row>
    <row r="588" spans="5:10">
      <c r="E588" s="21"/>
      <c r="F588" s="17"/>
      <c r="G588" s="21"/>
      <c r="H588" s="21"/>
      <c r="I588" s="21"/>
      <c r="J588" s="21"/>
    </row>
    <row r="589" spans="5:10">
      <c r="E589" s="21"/>
      <c r="F589" s="17"/>
      <c r="G589" s="21"/>
      <c r="H589" s="21"/>
      <c r="I589" s="21"/>
      <c r="J589" s="21"/>
    </row>
    <row r="590" spans="5:10">
      <c r="E590" s="21"/>
      <c r="F590" s="17"/>
      <c r="G590" s="21"/>
      <c r="H590" s="21"/>
      <c r="I590" s="21"/>
      <c r="J590" s="21"/>
    </row>
    <row r="591" spans="5:10">
      <c r="E591" s="21"/>
      <c r="F591" s="17"/>
      <c r="G591" s="21"/>
      <c r="H591" s="21"/>
      <c r="I591" s="21"/>
      <c r="J591" s="21"/>
    </row>
    <row r="592" spans="5:10">
      <c r="E592" s="21"/>
      <c r="F592" s="17"/>
      <c r="G592" s="21"/>
      <c r="H592" s="21"/>
      <c r="I592" s="21"/>
      <c r="J592" s="21"/>
    </row>
    <row r="593" spans="5:10">
      <c r="E593" s="21"/>
      <c r="F593" s="17"/>
      <c r="G593" s="21"/>
      <c r="H593" s="21"/>
      <c r="I593" s="21"/>
      <c r="J593" s="21"/>
    </row>
    <row r="594" spans="5:10">
      <c r="E594" s="21"/>
      <c r="F594" s="17"/>
      <c r="G594" s="21"/>
      <c r="H594" s="21"/>
      <c r="I594" s="21"/>
      <c r="J594" s="21"/>
    </row>
    <row r="595" spans="5:10">
      <c r="E595" s="21"/>
      <c r="F595" s="17"/>
      <c r="G595" s="21"/>
      <c r="H595" s="21"/>
      <c r="I595" s="21"/>
      <c r="J595" s="21"/>
    </row>
    <row r="596" spans="5:10">
      <c r="E596" s="21"/>
      <c r="F596" s="17"/>
      <c r="G596" s="21"/>
      <c r="H596" s="21"/>
      <c r="I596" s="21"/>
      <c r="J596" s="21"/>
    </row>
    <row r="597" spans="5:10">
      <c r="E597" s="21"/>
      <c r="F597" s="17"/>
      <c r="G597" s="21"/>
      <c r="H597" s="21"/>
      <c r="I597" s="21"/>
      <c r="J597" s="21"/>
    </row>
    <row r="598" spans="5:10">
      <c r="E598" s="21"/>
      <c r="F598" s="17"/>
      <c r="G598" s="21"/>
      <c r="H598" s="21"/>
      <c r="I598" s="21"/>
      <c r="J598" s="21"/>
    </row>
    <row r="599" spans="5:10">
      <c r="E599" s="21"/>
      <c r="F599" s="17"/>
      <c r="G599" s="21"/>
      <c r="H599" s="21"/>
      <c r="I599" s="21"/>
      <c r="J599" s="21"/>
    </row>
    <row r="600" spans="5:10">
      <c r="E600" s="21"/>
      <c r="F600" s="17"/>
      <c r="G600" s="21"/>
      <c r="H600" s="21"/>
      <c r="I600" s="21"/>
      <c r="J600" s="21"/>
    </row>
    <row r="601" spans="5:10">
      <c r="E601" s="21"/>
      <c r="F601" s="17"/>
      <c r="G601" s="21"/>
      <c r="H601" s="21"/>
      <c r="I601" s="21"/>
      <c r="J601" s="21"/>
    </row>
    <row r="602" spans="5:10">
      <c r="E602" s="21"/>
      <c r="F602" s="17"/>
      <c r="G602" s="21"/>
      <c r="H602" s="21"/>
      <c r="I602" s="21"/>
      <c r="J602" s="21"/>
    </row>
    <row r="603" spans="5:10">
      <c r="E603" s="21"/>
      <c r="F603" s="17"/>
      <c r="G603" s="21"/>
      <c r="H603" s="21"/>
      <c r="I603" s="21"/>
      <c r="J603" s="21"/>
    </row>
    <row r="604" spans="5:10">
      <c r="E604" s="21"/>
      <c r="F604" s="17"/>
      <c r="G604" s="21"/>
      <c r="H604" s="21"/>
      <c r="I604" s="21"/>
      <c r="J604" s="21"/>
    </row>
    <row r="605" spans="5:10">
      <c r="E605" s="21"/>
      <c r="F605" s="17"/>
      <c r="G605" s="21"/>
      <c r="H605" s="21"/>
      <c r="I605" s="21"/>
      <c r="J605" s="21"/>
    </row>
    <row r="606" spans="5:10">
      <c r="E606" s="21"/>
      <c r="F606" s="17"/>
      <c r="G606" s="21"/>
      <c r="H606" s="21"/>
      <c r="I606" s="21"/>
      <c r="J606" s="21"/>
    </row>
    <row r="607" spans="5:10">
      <c r="E607" s="21"/>
      <c r="F607" s="17"/>
      <c r="G607" s="21"/>
      <c r="H607" s="21"/>
      <c r="I607" s="21"/>
      <c r="J607" s="21"/>
    </row>
    <row r="608" spans="5:10">
      <c r="E608" s="21"/>
      <c r="F608" s="17"/>
      <c r="G608" s="21"/>
      <c r="H608" s="21"/>
      <c r="I608" s="21"/>
      <c r="J608" s="21"/>
    </row>
    <row r="609" spans="5:10">
      <c r="E609" s="21"/>
      <c r="F609" s="17"/>
      <c r="G609" s="21"/>
      <c r="H609" s="21"/>
      <c r="I609" s="21"/>
      <c r="J609" s="21"/>
    </row>
    <row r="610" spans="5:10">
      <c r="E610" s="21"/>
      <c r="F610" s="17"/>
      <c r="G610" s="21"/>
      <c r="H610" s="21"/>
      <c r="I610" s="21"/>
      <c r="J610" s="21"/>
    </row>
    <row r="611" spans="5:10">
      <c r="E611" s="21"/>
      <c r="F611" s="17"/>
      <c r="G611" s="21"/>
      <c r="H611" s="21"/>
      <c r="I611" s="21"/>
      <c r="J611" s="21"/>
    </row>
    <row r="612" spans="5:10">
      <c r="E612" s="21"/>
      <c r="F612" s="17"/>
      <c r="G612" s="21"/>
      <c r="H612" s="21"/>
      <c r="I612" s="21"/>
      <c r="J612" s="21"/>
    </row>
    <row r="613" spans="5:10">
      <c r="E613" s="21"/>
      <c r="F613" s="17"/>
      <c r="G613" s="21"/>
      <c r="H613" s="21"/>
      <c r="I613" s="21"/>
      <c r="J613" s="21"/>
    </row>
    <row r="614" spans="5:10">
      <c r="E614" s="21"/>
      <c r="F614" s="17"/>
      <c r="G614" s="21"/>
      <c r="H614" s="21"/>
      <c r="I614" s="21"/>
      <c r="J614" s="21"/>
    </row>
    <row r="615" spans="5:10">
      <c r="E615" s="21"/>
      <c r="F615" s="17"/>
      <c r="G615" s="21"/>
      <c r="H615" s="21"/>
      <c r="I615" s="21"/>
      <c r="J615" s="21"/>
    </row>
    <row r="616" spans="5:10">
      <c r="E616" s="21"/>
      <c r="F616" s="17"/>
      <c r="G616" s="21"/>
      <c r="H616" s="21"/>
      <c r="I616" s="21"/>
      <c r="J616" s="21"/>
    </row>
    <row r="617" spans="5:10">
      <c r="E617" s="21"/>
      <c r="F617" s="17"/>
      <c r="G617" s="21"/>
      <c r="H617" s="21"/>
      <c r="I617" s="21"/>
      <c r="J617" s="21"/>
    </row>
    <row r="618" spans="5:10">
      <c r="E618" s="21"/>
      <c r="F618" s="17"/>
      <c r="G618" s="21"/>
      <c r="H618" s="21"/>
      <c r="I618" s="21"/>
      <c r="J618" s="21"/>
    </row>
    <row r="619" spans="5:10">
      <c r="E619" s="21"/>
      <c r="F619" s="17"/>
      <c r="G619" s="21"/>
      <c r="H619" s="21"/>
      <c r="I619" s="21"/>
      <c r="J619" s="21"/>
    </row>
    <row r="620" spans="5:10">
      <c r="E620" s="21"/>
      <c r="F620" s="17"/>
      <c r="G620" s="21"/>
      <c r="H620" s="21"/>
      <c r="I620" s="21"/>
      <c r="J620" s="21"/>
    </row>
    <row r="621" spans="5:10">
      <c r="E621" s="21"/>
      <c r="F621" s="17"/>
      <c r="G621" s="21"/>
      <c r="H621" s="21"/>
      <c r="I621" s="21"/>
      <c r="J621" s="21"/>
    </row>
    <row r="622" spans="5:10">
      <c r="E622" s="21"/>
      <c r="F622" s="17"/>
      <c r="G622" s="21"/>
      <c r="H622" s="21"/>
      <c r="I622" s="21"/>
      <c r="J622" s="21"/>
    </row>
    <row r="623" spans="5:10">
      <c r="E623" s="21"/>
      <c r="F623" s="17"/>
      <c r="G623" s="21"/>
      <c r="H623" s="21"/>
      <c r="I623" s="21"/>
      <c r="J623" s="21"/>
    </row>
    <row r="624" spans="5:10">
      <c r="E624" s="21"/>
      <c r="F624" s="17"/>
      <c r="G624" s="21"/>
      <c r="H624" s="21"/>
      <c r="I624" s="21"/>
      <c r="J624" s="21"/>
    </row>
    <row r="625" spans="5:10">
      <c r="E625" s="21"/>
      <c r="F625" s="17"/>
      <c r="G625" s="21"/>
      <c r="H625" s="21"/>
      <c r="I625" s="21"/>
      <c r="J625" s="21"/>
    </row>
    <row r="626" spans="5:10">
      <c r="E626" s="21"/>
      <c r="F626" s="17"/>
      <c r="G626" s="21"/>
      <c r="H626" s="21"/>
      <c r="I626" s="21"/>
      <c r="J626" s="21"/>
    </row>
    <row r="627" spans="5:10">
      <c r="E627" s="21"/>
      <c r="F627" s="17"/>
      <c r="G627" s="21"/>
      <c r="H627" s="21"/>
      <c r="I627" s="21"/>
      <c r="J627" s="21"/>
    </row>
    <row r="628" spans="5:10">
      <c r="E628" s="21"/>
      <c r="F628" s="17"/>
      <c r="G628" s="21"/>
      <c r="H628" s="21"/>
      <c r="I628" s="21"/>
      <c r="J628" s="21"/>
    </row>
    <row r="629" spans="5:10">
      <c r="E629" s="21"/>
      <c r="F629" s="17"/>
      <c r="G629" s="21"/>
      <c r="H629" s="21"/>
      <c r="I629" s="21"/>
      <c r="J629" s="21"/>
    </row>
    <row r="630" spans="5:10">
      <c r="E630" s="21"/>
      <c r="F630" s="17"/>
      <c r="G630" s="21"/>
      <c r="H630" s="21"/>
      <c r="I630" s="21"/>
      <c r="J630" s="21"/>
    </row>
    <row r="631" spans="5:10">
      <c r="E631" s="21"/>
      <c r="F631" s="17"/>
      <c r="G631" s="21"/>
      <c r="H631" s="21"/>
      <c r="I631" s="21"/>
      <c r="J631" s="21"/>
    </row>
    <row r="632" spans="5:10">
      <c r="E632" s="21"/>
      <c r="F632" s="17"/>
      <c r="G632" s="21"/>
      <c r="H632" s="21"/>
      <c r="I632" s="21"/>
      <c r="J632" s="21"/>
    </row>
    <row r="633" spans="5:10">
      <c r="E633" s="21"/>
      <c r="F633" s="17"/>
      <c r="G633" s="21"/>
      <c r="H633" s="21"/>
      <c r="I633" s="21"/>
      <c r="J633" s="21"/>
    </row>
    <row r="634" spans="5:10">
      <c r="E634" s="21"/>
      <c r="F634" s="17"/>
      <c r="G634" s="21"/>
      <c r="H634" s="21"/>
      <c r="I634" s="21"/>
      <c r="J634" s="21"/>
    </row>
    <row r="635" spans="5:10">
      <c r="E635" s="21"/>
      <c r="F635" s="17"/>
      <c r="G635" s="21"/>
      <c r="H635" s="21"/>
      <c r="I635" s="21"/>
      <c r="J635" s="21"/>
    </row>
    <row r="636" spans="5:10">
      <c r="E636" s="21"/>
      <c r="F636" s="17"/>
      <c r="G636" s="21"/>
      <c r="H636" s="21"/>
      <c r="I636" s="21"/>
      <c r="J636" s="21"/>
    </row>
    <row r="637" spans="5:10">
      <c r="E637" s="21"/>
      <c r="F637" s="17"/>
      <c r="G637" s="21"/>
      <c r="H637" s="21"/>
      <c r="I637" s="21"/>
      <c r="J637" s="21"/>
    </row>
    <row r="638" spans="5:10">
      <c r="E638" s="21"/>
      <c r="F638" s="17"/>
      <c r="G638" s="21"/>
      <c r="H638" s="21"/>
      <c r="I638" s="21"/>
      <c r="J638" s="21"/>
    </row>
    <row r="639" spans="5:10">
      <c r="E639" s="21"/>
      <c r="F639" s="17"/>
      <c r="G639" s="21"/>
      <c r="H639" s="21"/>
      <c r="I639" s="21"/>
      <c r="J639" s="21"/>
    </row>
    <row r="640" spans="5:10">
      <c r="E640" s="21"/>
      <c r="F640" s="17"/>
      <c r="G640" s="21"/>
      <c r="H640" s="21"/>
      <c r="I640" s="21"/>
      <c r="J640" s="21"/>
    </row>
    <row r="641" spans="5:10">
      <c r="E641" s="21"/>
      <c r="F641" s="17"/>
      <c r="G641" s="21"/>
      <c r="H641" s="21"/>
      <c r="I641" s="21"/>
      <c r="J641" s="21"/>
    </row>
    <row r="642" spans="5:10">
      <c r="E642" s="21"/>
      <c r="F642" s="17"/>
      <c r="G642" s="21"/>
      <c r="H642" s="21"/>
      <c r="I642" s="21"/>
      <c r="J642" s="21"/>
    </row>
    <row r="643" spans="5:10">
      <c r="E643" s="21"/>
      <c r="F643" s="17"/>
      <c r="G643" s="21"/>
      <c r="H643" s="21"/>
      <c r="I643" s="21"/>
      <c r="J643" s="21"/>
    </row>
    <row r="644" spans="5:10">
      <c r="E644" s="21"/>
      <c r="F644" s="17"/>
      <c r="G644" s="21"/>
      <c r="H644" s="21"/>
      <c r="I644" s="21"/>
      <c r="J644" s="21"/>
    </row>
    <row r="645" spans="5:10">
      <c r="E645" s="21"/>
      <c r="F645" s="17"/>
      <c r="G645" s="21"/>
      <c r="H645" s="21"/>
      <c r="I645" s="21"/>
      <c r="J645" s="21"/>
    </row>
    <row r="646" spans="5:10">
      <c r="E646" s="21"/>
      <c r="F646" s="17"/>
      <c r="G646" s="21"/>
      <c r="H646" s="21"/>
      <c r="I646" s="21"/>
      <c r="J646" s="21"/>
    </row>
    <row r="647" spans="5:10">
      <c r="E647" s="21"/>
      <c r="F647" s="17"/>
      <c r="G647" s="21"/>
      <c r="H647" s="21"/>
      <c r="I647" s="21"/>
      <c r="J647" s="21"/>
    </row>
    <row r="648" spans="5:10">
      <c r="E648" s="21"/>
      <c r="F648" s="17"/>
      <c r="G648" s="21"/>
      <c r="H648" s="21"/>
      <c r="I648" s="21"/>
      <c r="J648" s="21"/>
    </row>
    <row r="649" spans="5:10">
      <c r="E649" s="21"/>
      <c r="F649" s="17"/>
      <c r="G649" s="21"/>
      <c r="H649" s="21"/>
      <c r="I649" s="21"/>
      <c r="J649" s="21"/>
    </row>
    <row r="650" spans="5:10">
      <c r="E650" s="21"/>
      <c r="F650" s="17"/>
      <c r="G650" s="21"/>
      <c r="H650" s="21"/>
      <c r="I650" s="21"/>
      <c r="J650" s="21"/>
    </row>
    <row r="651" spans="5:10">
      <c r="E651" s="21"/>
      <c r="F651" s="17"/>
      <c r="G651" s="21"/>
      <c r="H651" s="21"/>
      <c r="I651" s="21"/>
      <c r="J651" s="21"/>
    </row>
    <row r="652" spans="5:10">
      <c r="E652" s="21"/>
      <c r="F652" s="17"/>
      <c r="G652" s="21"/>
      <c r="H652" s="21"/>
      <c r="I652" s="21"/>
      <c r="J652" s="21"/>
    </row>
    <row r="653" spans="5:10">
      <c r="E653" s="21"/>
      <c r="F653" s="17"/>
      <c r="G653" s="21"/>
      <c r="H653" s="21"/>
      <c r="I653" s="21"/>
      <c r="J653" s="21"/>
    </row>
    <row r="654" spans="5:10">
      <c r="E654" s="21"/>
      <c r="F654" s="17"/>
      <c r="G654" s="21"/>
      <c r="H654" s="21"/>
      <c r="I654" s="21"/>
      <c r="J654" s="21"/>
    </row>
    <row r="655" spans="5:10">
      <c r="E655" s="21"/>
      <c r="F655" s="17"/>
      <c r="G655" s="21"/>
      <c r="H655" s="21"/>
      <c r="I655" s="21"/>
      <c r="J655" s="21"/>
    </row>
    <row r="656" spans="5:10">
      <c r="E656" s="21"/>
      <c r="F656" s="17"/>
      <c r="G656" s="21"/>
      <c r="H656" s="21"/>
      <c r="I656" s="21"/>
      <c r="J656" s="21"/>
    </row>
    <row r="657" spans="5:10">
      <c r="E657" s="21"/>
      <c r="F657" s="17"/>
      <c r="G657" s="21"/>
      <c r="H657" s="21"/>
      <c r="I657" s="21"/>
      <c r="J657" s="21"/>
    </row>
    <row r="658" spans="5:10">
      <c r="E658" s="21"/>
      <c r="F658" s="17"/>
      <c r="G658" s="21"/>
      <c r="H658" s="21"/>
      <c r="I658" s="21"/>
      <c r="J658" s="21"/>
    </row>
    <row r="659" spans="5:10">
      <c r="E659" s="21"/>
      <c r="F659" s="17"/>
      <c r="G659" s="21"/>
      <c r="H659" s="21"/>
      <c r="I659" s="21"/>
      <c r="J659" s="21"/>
    </row>
    <row r="660" spans="5:10">
      <c r="E660" s="21"/>
      <c r="F660" s="17"/>
      <c r="G660" s="21"/>
      <c r="H660" s="21"/>
      <c r="I660" s="21"/>
      <c r="J660" s="21"/>
    </row>
    <row r="661" spans="5:10">
      <c r="E661" s="21"/>
      <c r="F661" s="17"/>
      <c r="G661" s="21"/>
      <c r="H661" s="21"/>
      <c r="I661" s="21"/>
      <c r="J661" s="21"/>
    </row>
    <row r="662" spans="5:10">
      <c r="E662" s="21"/>
      <c r="F662" s="17"/>
      <c r="G662" s="21"/>
      <c r="H662" s="21"/>
      <c r="I662" s="21"/>
      <c r="J662" s="21"/>
    </row>
    <row r="663" spans="5:10">
      <c r="E663" s="21"/>
      <c r="F663" s="17"/>
      <c r="G663" s="21"/>
      <c r="H663" s="21"/>
      <c r="I663" s="21"/>
      <c r="J663" s="21"/>
    </row>
    <row r="664" spans="5:10">
      <c r="E664" s="21"/>
      <c r="F664" s="17"/>
      <c r="G664" s="21"/>
      <c r="H664" s="21"/>
      <c r="I664" s="21"/>
      <c r="J664" s="21"/>
    </row>
    <row r="665" spans="5:10">
      <c r="E665" s="21"/>
      <c r="F665" s="17"/>
      <c r="G665" s="21"/>
      <c r="H665" s="21"/>
      <c r="I665" s="21"/>
      <c r="J665" s="21"/>
    </row>
    <row r="666" spans="5:10">
      <c r="E666" s="21"/>
      <c r="F666" s="17"/>
      <c r="G666" s="21"/>
      <c r="H666" s="21"/>
      <c r="I666" s="21"/>
      <c r="J666" s="21"/>
    </row>
    <row r="667" spans="5:10">
      <c r="E667" s="21"/>
      <c r="F667" s="17"/>
      <c r="G667" s="21"/>
      <c r="H667" s="21"/>
      <c r="I667" s="21"/>
      <c r="J667" s="21"/>
    </row>
    <row r="668" spans="5:10">
      <c r="E668" s="21"/>
      <c r="F668" s="17"/>
      <c r="G668" s="21"/>
      <c r="H668" s="21"/>
      <c r="I668" s="21"/>
      <c r="J668" s="21"/>
    </row>
    <row r="669" spans="5:10">
      <c r="E669" s="21"/>
      <c r="F669" s="17"/>
      <c r="G669" s="21"/>
      <c r="H669" s="21"/>
      <c r="I669" s="21"/>
      <c r="J669" s="21"/>
    </row>
    <row r="670" spans="5:10">
      <c r="E670" s="21"/>
      <c r="F670" s="17"/>
      <c r="G670" s="21"/>
      <c r="H670" s="21"/>
      <c r="I670" s="21"/>
      <c r="J670" s="21"/>
    </row>
    <row r="671" spans="5:10">
      <c r="E671" s="21"/>
      <c r="F671" s="17"/>
      <c r="G671" s="21"/>
      <c r="H671" s="21"/>
      <c r="I671" s="21"/>
      <c r="J671" s="21"/>
    </row>
    <row r="672" spans="5:10">
      <c r="E672" s="21"/>
      <c r="F672" s="17"/>
      <c r="G672" s="21"/>
      <c r="H672" s="21"/>
      <c r="I672" s="21"/>
      <c r="J672" s="21"/>
    </row>
    <row r="673" spans="5:10">
      <c r="E673" s="21"/>
      <c r="F673" s="17"/>
      <c r="G673" s="21"/>
      <c r="H673" s="21"/>
      <c r="I673" s="21"/>
      <c r="J673" s="21"/>
    </row>
    <row r="674" spans="5:10">
      <c r="E674" s="21"/>
      <c r="F674" s="17"/>
      <c r="G674" s="21"/>
      <c r="H674" s="21"/>
      <c r="I674" s="21"/>
      <c r="J674" s="21"/>
    </row>
    <row r="675" spans="5:10">
      <c r="E675" s="21"/>
      <c r="F675" s="17"/>
      <c r="G675" s="21"/>
      <c r="H675" s="21"/>
      <c r="I675" s="21"/>
      <c r="J675" s="21"/>
    </row>
    <row r="676" spans="5:10">
      <c r="E676" s="21"/>
      <c r="F676" s="17"/>
      <c r="G676" s="21"/>
      <c r="H676" s="21"/>
      <c r="I676" s="21"/>
      <c r="J676" s="21"/>
    </row>
    <row r="677" spans="5:10">
      <c r="E677" s="21"/>
      <c r="F677" s="17"/>
      <c r="G677" s="21"/>
      <c r="H677" s="21"/>
      <c r="I677" s="21"/>
      <c r="J677" s="21"/>
    </row>
    <row r="678" spans="5:10">
      <c r="E678" s="21"/>
      <c r="F678" s="17"/>
      <c r="G678" s="21"/>
      <c r="H678" s="21"/>
      <c r="I678" s="21"/>
      <c r="J678" s="21"/>
    </row>
    <row r="679" spans="5:10">
      <c r="E679" s="21"/>
      <c r="F679" s="17"/>
      <c r="G679" s="21"/>
      <c r="H679" s="21"/>
      <c r="I679" s="21"/>
      <c r="J679" s="21"/>
    </row>
    <row r="680" spans="5:10">
      <c r="E680" s="21"/>
      <c r="F680" s="17"/>
      <c r="G680" s="21"/>
      <c r="H680" s="21"/>
      <c r="I680" s="21"/>
      <c r="J680" s="21"/>
    </row>
    <row r="681" spans="5:10">
      <c r="E681" s="21"/>
      <c r="F681" s="17"/>
      <c r="G681" s="21"/>
      <c r="H681" s="21"/>
      <c r="I681" s="21"/>
      <c r="J681" s="21"/>
    </row>
    <row r="682" spans="5:10">
      <c r="E682" s="21"/>
      <c r="F682" s="17"/>
      <c r="G682" s="21"/>
      <c r="H682" s="21"/>
      <c r="I682" s="21"/>
      <c r="J682" s="21"/>
    </row>
    <row r="683" spans="5:10">
      <c r="E683" s="21"/>
      <c r="F683" s="17"/>
      <c r="G683" s="21"/>
      <c r="H683" s="21"/>
      <c r="I683" s="21"/>
      <c r="J683" s="21"/>
    </row>
    <row r="684" spans="5:10">
      <c r="E684" s="21"/>
      <c r="F684" s="17"/>
      <c r="G684" s="21"/>
      <c r="H684" s="21"/>
      <c r="I684" s="21"/>
      <c r="J684" s="21"/>
    </row>
    <row r="685" spans="5:10">
      <c r="E685" s="21"/>
      <c r="F685" s="17"/>
      <c r="G685" s="21"/>
      <c r="H685" s="21"/>
      <c r="I685" s="21"/>
      <c r="J685" s="21"/>
    </row>
    <row r="686" spans="5:10">
      <c r="E686" s="21"/>
      <c r="F686" s="17"/>
      <c r="G686" s="21"/>
      <c r="H686" s="21"/>
      <c r="I686" s="21"/>
      <c r="J686" s="21"/>
    </row>
    <row r="687" spans="5:10">
      <c r="E687" s="21"/>
      <c r="F687" s="17"/>
      <c r="G687" s="21"/>
      <c r="H687" s="21"/>
      <c r="I687" s="21"/>
      <c r="J687" s="21"/>
    </row>
    <row r="688" spans="5:10">
      <c r="E688" s="21"/>
      <c r="F688" s="17"/>
      <c r="G688" s="21"/>
      <c r="H688" s="21"/>
      <c r="I688" s="21"/>
      <c r="J688" s="21"/>
    </row>
    <row r="689" spans="5:10">
      <c r="E689" s="21"/>
      <c r="F689" s="17"/>
      <c r="G689" s="21"/>
      <c r="H689" s="21"/>
      <c r="I689" s="21"/>
      <c r="J689" s="21"/>
    </row>
    <row r="690" spans="5:10">
      <c r="E690" s="21"/>
      <c r="F690" s="17"/>
      <c r="G690" s="21"/>
      <c r="H690" s="21"/>
      <c r="I690" s="21"/>
      <c r="J690" s="21"/>
    </row>
    <row r="691" spans="5:10">
      <c r="E691" s="21"/>
      <c r="F691" s="17"/>
      <c r="G691" s="21"/>
      <c r="H691" s="21"/>
      <c r="I691" s="21"/>
      <c r="J691" s="21"/>
    </row>
    <row r="692" spans="5:10">
      <c r="E692" s="21"/>
      <c r="F692" s="17"/>
      <c r="G692" s="21"/>
      <c r="H692" s="21"/>
      <c r="I692" s="21"/>
      <c r="J692" s="21"/>
    </row>
    <row r="693" spans="5:10">
      <c r="E693" s="21"/>
      <c r="F693" s="17"/>
      <c r="G693" s="21"/>
      <c r="H693" s="21"/>
      <c r="I693" s="21"/>
      <c r="J693" s="21"/>
    </row>
    <row r="694" spans="5:10">
      <c r="E694" s="21"/>
      <c r="F694" s="17"/>
      <c r="G694" s="21"/>
      <c r="H694" s="21"/>
      <c r="I694" s="21"/>
      <c r="J694" s="21"/>
    </row>
    <row r="695" spans="5:10">
      <c r="E695" s="21"/>
      <c r="F695" s="17"/>
      <c r="G695" s="21"/>
      <c r="H695" s="21"/>
      <c r="I695" s="21"/>
      <c r="J695" s="21"/>
    </row>
    <row r="696" spans="5:10">
      <c r="E696" s="21"/>
      <c r="F696" s="17"/>
      <c r="G696" s="21"/>
      <c r="H696" s="21"/>
      <c r="I696" s="21"/>
      <c r="J696" s="21"/>
    </row>
    <row r="697" spans="5:10">
      <c r="E697" s="21"/>
      <c r="F697" s="17"/>
      <c r="G697" s="21"/>
      <c r="H697" s="21"/>
      <c r="I697" s="21"/>
      <c r="J697" s="21"/>
    </row>
    <row r="698" spans="5:10">
      <c r="E698" s="21"/>
      <c r="F698" s="17"/>
      <c r="G698" s="21"/>
      <c r="H698" s="21"/>
      <c r="I698" s="21"/>
      <c r="J698" s="21"/>
    </row>
    <row r="699" spans="5:10">
      <c r="E699" s="21"/>
      <c r="F699" s="17"/>
      <c r="G699" s="21"/>
      <c r="H699" s="21"/>
      <c r="I699" s="21"/>
      <c r="J699" s="21"/>
    </row>
    <row r="700" spans="5:10">
      <c r="E700" s="21"/>
      <c r="F700" s="17"/>
      <c r="G700" s="21"/>
      <c r="H700" s="21"/>
      <c r="I700" s="21"/>
      <c r="J700" s="21"/>
    </row>
    <row r="701" spans="5:10">
      <c r="E701" s="21"/>
      <c r="F701" s="17"/>
      <c r="G701" s="21"/>
      <c r="H701" s="21"/>
      <c r="I701" s="21"/>
      <c r="J701" s="21"/>
    </row>
    <row r="702" spans="5:10">
      <c r="E702" s="21"/>
      <c r="F702" s="17"/>
      <c r="G702" s="21"/>
      <c r="H702" s="21"/>
      <c r="I702" s="21"/>
      <c r="J702" s="21"/>
    </row>
    <row r="703" spans="5:10">
      <c r="E703" s="21"/>
      <c r="F703" s="17"/>
      <c r="G703" s="21"/>
      <c r="H703" s="21"/>
      <c r="I703" s="21"/>
      <c r="J703" s="21"/>
    </row>
    <row r="704" spans="5:10">
      <c r="E704" s="21"/>
      <c r="F704" s="17"/>
      <c r="G704" s="21"/>
      <c r="H704" s="21"/>
      <c r="I704" s="21"/>
      <c r="J704" s="21"/>
    </row>
    <row r="705" spans="5:10">
      <c r="E705" s="21"/>
      <c r="F705" s="17"/>
      <c r="G705" s="21"/>
      <c r="H705" s="21"/>
      <c r="I705" s="21"/>
      <c r="J705" s="21"/>
    </row>
    <row r="706" spans="5:10">
      <c r="E706" s="21"/>
      <c r="F706" s="17"/>
      <c r="G706" s="21"/>
      <c r="H706" s="21"/>
      <c r="I706" s="21"/>
      <c r="J706" s="21"/>
    </row>
    <row r="707" spans="5:10">
      <c r="E707" s="21"/>
      <c r="F707" s="17"/>
      <c r="G707" s="21"/>
      <c r="H707" s="21"/>
      <c r="I707" s="21"/>
      <c r="J707" s="21"/>
    </row>
    <row r="708" spans="5:10">
      <c r="E708" s="21"/>
      <c r="F708" s="17"/>
      <c r="G708" s="21"/>
      <c r="H708" s="21"/>
      <c r="I708" s="21"/>
      <c r="J708" s="21"/>
    </row>
    <row r="709" spans="5:10">
      <c r="E709" s="21"/>
      <c r="F709" s="17"/>
      <c r="G709" s="21"/>
      <c r="H709" s="21"/>
      <c r="I709" s="21"/>
      <c r="J709" s="21"/>
    </row>
    <row r="710" spans="5:10">
      <c r="E710" s="21"/>
      <c r="F710" s="17"/>
      <c r="G710" s="21"/>
      <c r="H710" s="21"/>
      <c r="I710" s="21"/>
      <c r="J710" s="21"/>
    </row>
    <row r="711" spans="5:10">
      <c r="E711" s="21"/>
      <c r="F711" s="17"/>
      <c r="G711" s="21"/>
      <c r="H711" s="21"/>
      <c r="I711" s="21"/>
      <c r="J711" s="21"/>
    </row>
    <row r="712" spans="5:10">
      <c r="E712" s="21"/>
      <c r="F712" s="17"/>
      <c r="G712" s="21"/>
      <c r="H712" s="21"/>
      <c r="I712" s="21"/>
      <c r="J712" s="21"/>
    </row>
    <row r="713" spans="5:10">
      <c r="E713" s="21"/>
      <c r="F713" s="17"/>
      <c r="G713" s="21"/>
      <c r="H713" s="21"/>
      <c r="I713" s="21"/>
      <c r="J713" s="21"/>
    </row>
    <row r="714" spans="5:10">
      <c r="E714" s="21"/>
      <c r="F714" s="17"/>
      <c r="G714" s="21"/>
      <c r="H714" s="21"/>
      <c r="I714" s="21"/>
      <c r="J714" s="21"/>
    </row>
    <row r="715" spans="5:10">
      <c r="E715" s="21"/>
      <c r="F715" s="17"/>
      <c r="G715" s="21"/>
      <c r="H715" s="21"/>
      <c r="I715" s="21"/>
      <c r="J715" s="21"/>
    </row>
    <row r="716" spans="5:10">
      <c r="E716" s="21"/>
      <c r="F716" s="17"/>
      <c r="G716" s="21"/>
      <c r="H716" s="21"/>
      <c r="I716" s="21"/>
      <c r="J716" s="21"/>
    </row>
    <row r="717" spans="5:10">
      <c r="E717" s="21"/>
      <c r="F717" s="17"/>
      <c r="G717" s="21"/>
      <c r="H717" s="21"/>
      <c r="I717" s="21"/>
      <c r="J717" s="21"/>
    </row>
    <row r="718" spans="5:10">
      <c r="E718" s="21"/>
      <c r="F718" s="17"/>
      <c r="G718" s="21"/>
      <c r="H718" s="21"/>
      <c r="I718" s="21"/>
      <c r="J718" s="21"/>
    </row>
    <row r="719" spans="5:10">
      <c r="E719" s="21"/>
      <c r="F719" s="17"/>
      <c r="G719" s="21"/>
      <c r="H719" s="21"/>
      <c r="I719" s="21"/>
      <c r="J719" s="21"/>
    </row>
    <row r="720" spans="5:10">
      <c r="E720" s="21"/>
      <c r="F720" s="17"/>
      <c r="G720" s="21"/>
      <c r="H720" s="21"/>
      <c r="I720" s="21"/>
      <c r="J720" s="21"/>
    </row>
    <row r="721" spans="5:10">
      <c r="E721" s="21"/>
      <c r="F721" s="17"/>
      <c r="G721" s="21"/>
      <c r="H721" s="21"/>
      <c r="I721" s="21"/>
      <c r="J721" s="21"/>
    </row>
    <row r="722" spans="5:10">
      <c r="E722" s="21"/>
      <c r="F722" s="17"/>
      <c r="G722" s="21"/>
      <c r="H722" s="21"/>
      <c r="I722" s="21"/>
      <c r="J722" s="21"/>
    </row>
    <row r="723" spans="5:10">
      <c r="E723" s="21"/>
      <c r="F723" s="17"/>
      <c r="G723" s="21"/>
      <c r="H723" s="21"/>
      <c r="I723" s="21"/>
      <c r="J723" s="21"/>
    </row>
    <row r="724" spans="5:10">
      <c r="E724" s="21"/>
      <c r="F724" s="17"/>
      <c r="G724" s="21"/>
      <c r="H724" s="21"/>
      <c r="I724" s="21"/>
      <c r="J724" s="21"/>
    </row>
    <row r="725" spans="5:10">
      <c r="E725" s="21"/>
      <c r="F725" s="17"/>
      <c r="G725" s="21"/>
      <c r="H725" s="21"/>
      <c r="I725" s="21"/>
      <c r="J725" s="21"/>
    </row>
    <row r="726" spans="5:10">
      <c r="E726" s="21"/>
      <c r="F726" s="17"/>
      <c r="G726" s="21"/>
      <c r="H726" s="21"/>
      <c r="I726" s="21"/>
      <c r="J726" s="21"/>
    </row>
    <row r="727" spans="5:10">
      <c r="E727" s="21"/>
      <c r="F727" s="17"/>
      <c r="G727" s="21"/>
      <c r="H727" s="21"/>
      <c r="I727" s="21"/>
      <c r="J727" s="21"/>
    </row>
    <row r="728" spans="5:10">
      <c r="E728" s="21"/>
      <c r="F728" s="17"/>
      <c r="G728" s="21"/>
      <c r="H728" s="21"/>
      <c r="I728" s="21"/>
      <c r="J728" s="21"/>
    </row>
    <row r="729" spans="5:10">
      <c r="E729" s="21"/>
      <c r="F729" s="17"/>
      <c r="G729" s="21"/>
      <c r="H729" s="21"/>
      <c r="I729" s="21"/>
      <c r="J729" s="21"/>
    </row>
    <row r="730" spans="5:10">
      <c r="E730" s="21"/>
      <c r="F730" s="17"/>
      <c r="G730" s="21"/>
      <c r="H730" s="21"/>
      <c r="I730" s="21"/>
      <c r="J730" s="21"/>
    </row>
    <row r="731" spans="5:10">
      <c r="E731" s="21"/>
      <c r="F731" s="17"/>
      <c r="G731" s="21"/>
      <c r="H731" s="21"/>
      <c r="I731" s="21"/>
      <c r="J731" s="21"/>
    </row>
    <row r="732" spans="5:10">
      <c r="E732" s="21"/>
      <c r="F732" s="17"/>
      <c r="G732" s="21"/>
      <c r="H732" s="21"/>
      <c r="I732" s="21"/>
      <c r="J732" s="21"/>
    </row>
    <row r="733" spans="5:10">
      <c r="E733" s="21"/>
      <c r="F733" s="17"/>
      <c r="G733" s="21"/>
      <c r="H733" s="21"/>
      <c r="I733" s="21"/>
      <c r="J733" s="21"/>
    </row>
    <row r="734" spans="5:10">
      <c r="E734" s="21"/>
      <c r="F734" s="17"/>
      <c r="G734" s="21"/>
      <c r="H734" s="21"/>
      <c r="I734" s="21"/>
      <c r="J734" s="21"/>
    </row>
    <row r="735" spans="5:10">
      <c r="E735" s="21"/>
      <c r="F735" s="17"/>
      <c r="G735" s="21"/>
      <c r="H735" s="21"/>
      <c r="I735" s="21"/>
      <c r="J735" s="21"/>
    </row>
    <row r="736" spans="5:10">
      <c r="E736" s="21"/>
      <c r="F736" s="17"/>
      <c r="G736" s="21"/>
      <c r="H736" s="21"/>
      <c r="I736" s="21"/>
      <c r="J736" s="21"/>
    </row>
    <row r="737" spans="5:10">
      <c r="E737" s="21"/>
      <c r="F737" s="17"/>
      <c r="G737" s="21"/>
      <c r="H737" s="21"/>
      <c r="I737" s="21"/>
      <c r="J737" s="21"/>
    </row>
    <row r="738" spans="5:10">
      <c r="E738" s="21"/>
      <c r="F738" s="17"/>
      <c r="G738" s="21"/>
      <c r="H738" s="21"/>
      <c r="I738" s="21"/>
      <c r="J738" s="21"/>
    </row>
    <row r="739" spans="5:10">
      <c r="E739" s="21"/>
      <c r="F739" s="17"/>
      <c r="G739" s="21"/>
      <c r="H739" s="21"/>
      <c r="I739" s="21"/>
      <c r="J739" s="21"/>
    </row>
    <row r="740" spans="5:10">
      <c r="E740" s="21"/>
      <c r="F740" s="17"/>
      <c r="G740" s="21"/>
      <c r="H740" s="21"/>
      <c r="I740" s="21"/>
      <c r="J740" s="21"/>
    </row>
    <row r="741" spans="5:10">
      <c r="E741" s="21"/>
      <c r="F741" s="17"/>
      <c r="G741" s="21"/>
      <c r="H741" s="21"/>
      <c r="I741" s="21"/>
      <c r="J741" s="21"/>
    </row>
    <row r="742" spans="5:10">
      <c r="E742" s="21"/>
      <c r="F742" s="17"/>
      <c r="G742" s="21"/>
      <c r="H742" s="21"/>
      <c r="I742" s="21"/>
      <c r="J742" s="21"/>
    </row>
    <row r="743" spans="5:10">
      <c r="E743" s="21"/>
      <c r="F743" s="17"/>
      <c r="G743" s="21"/>
      <c r="H743" s="21"/>
      <c r="I743" s="21"/>
      <c r="J743" s="21"/>
    </row>
    <row r="744" spans="5:10">
      <c r="E744" s="21"/>
      <c r="F744" s="17"/>
      <c r="G744" s="21"/>
      <c r="H744" s="21"/>
      <c r="I744" s="21"/>
      <c r="J744" s="21"/>
    </row>
    <row r="745" spans="5:10">
      <c r="E745" s="21"/>
      <c r="F745" s="17"/>
      <c r="G745" s="21"/>
      <c r="H745" s="21"/>
      <c r="I745" s="21"/>
      <c r="J745" s="21"/>
    </row>
    <row r="746" spans="5:10">
      <c r="E746" s="21"/>
      <c r="F746" s="17"/>
      <c r="G746" s="21"/>
      <c r="H746" s="21"/>
      <c r="I746" s="21"/>
      <c r="J746" s="21"/>
    </row>
    <row r="747" spans="5:10">
      <c r="E747" s="21"/>
      <c r="F747" s="17"/>
      <c r="G747" s="21"/>
      <c r="H747" s="21"/>
      <c r="I747" s="21"/>
      <c r="J747" s="21"/>
    </row>
    <row r="748" spans="5:10">
      <c r="E748" s="21"/>
      <c r="F748" s="17"/>
      <c r="G748" s="21"/>
      <c r="H748" s="21"/>
      <c r="I748" s="21"/>
      <c r="J748" s="21"/>
    </row>
    <row r="749" spans="5:10">
      <c r="E749" s="21"/>
      <c r="F749" s="17"/>
      <c r="G749" s="21"/>
      <c r="H749" s="21"/>
      <c r="I749" s="21"/>
      <c r="J749" s="21"/>
    </row>
    <row r="750" spans="5:10">
      <c r="E750" s="21"/>
      <c r="F750" s="17"/>
      <c r="G750" s="21"/>
      <c r="H750" s="21"/>
      <c r="I750" s="21"/>
      <c r="J750" s="21"/>
    </row>
    <row r="751" spans="5:10">
      <c r="E751" s="21"/>
      <c r="F751" s="17"/>
      <c r="G751" s="21"/>
      <c r="H751" s="21"/>
      <c r="I751" s="21"/>
      <c r="J751" s="21"/>
    </row>
    <row r="752" spans="5:10">
      <c r="E752" s="21"/>
      <c r="F752" s="17"/>
      <c r="G752" s="21"/>
      <c r="H752" s="21"/>
      <c r="I752" s="21"/>
      <c r="J752" s="21"/>
    </row>
    <row r="753" spans="5:10">
      <c r="E753" s="21"/>
      <c r="F753" s="17"/>
      <c r="G753" s="21"/>
      <c r="H753" s="21"/>
      <c r="I753" s="21"/>
      <c r="J753" s="21"/>
    </row>
    <row r="754" spans="5:10">
      <c r="E754" s="21"/>
      <c r="F754" s="17"/>
      <c r="G754" s="21"/>
      <c r="H754" s="21"/>
      <c r="I754" s="21"/>
      <c r="J754" s="21"/>
    </row>
    <row r="755" spans="5:10">
      <c r="E755" s="21"/>
      <c r="F755" s="17"/>
      <c r="G755" s="21"/>
      <c r="H755" s="21"/>
      <c r="I755" s="21"/>
      <c r="J755" s="21"/>
    </row>
    <row r="756" spans="5:10">
      <c r="E756" s="21"/>
      <c r="F756" s="17"/>
      <c r="G756" s="21"/>
      <c r="H756" s="21"/>
      <c r="I756" s="21"/>
      <c r="J756" s="21"/>
    </row>
    <row r="757" spans="5:10">
      <c r="E757" s="21"/>
      <c r="F757" s="17"/>
      <c r="G757" s="21"/>
      <c r="H757" s="21"/>
      <c r="I757" s="21"/>
      <c r="J757" s="21"/>
    </row>
    <row r="758" spans="5:10">
      <c r="E758" s="21"/>
      <c r="F758" s="17"/>
      <c r="G758" s="21"/>
      <c r="H758" s="21"/>
      <c r="I758" s="21"/>
      <c r="J758" s="21"/>
    </row>
    <row r="759" spans="5:10">
      <c r="E759" s="21"/>
      <c r="F759" s="17"/>
      <c r="G759" s="21"/>
      <c r="H759" s="21"/>
      <c r="I759" s="21"/>
      <c r="J759" s="21"/>
    </row>
    <row r="760" spans="5:10">
      <c r="E760" s="21"/>
      <c r="F760" s="17"/>
      <c r="G760" s="21"/>
      <c r="H760" s="21"/>
      <c r="I760" s="21"/>
      <c r="J760" s="21"/>
    </row>
    <row r="761" spans="5:10">
      <c r="E761" s="21"/>
      <c r="F761" s="17"/>
      <c r="G761" s="21"/>
      <c r="H761" s="21"/>
      <c r="I761" s="21"/>
      <c r="J761" s="21"/>
    </row>
    <row r="762" spans="5:10">
      <c r="E762" s="21"/>
      <c r="F762" s="17"/>
      <c r="G762" s="21"/>
      <c r="H762" s="21"/>
      <c r="I762" s="21"/>
      <c r="J762" s="21"/>
    </row>
    <row r="763" spans="5:10">
      <c r="E763" s="21"/>
      <c r="F763" s="17"/>
      <c r="G763" s="21"/>
      <c r="H763" s="21"/>
      <c r="I763" s="21"/>
      <c r="J763" s="21"/>
    </row>
    <row r="764" spans="5:10">
      <c r="E764" s="21"/>
      <c r="F764" s="17"/>
      <c r="G764" s="21"/>
      <c r="H764" s="21"/>
      <c r="I764" s="21"/>
      <c r="J764" s="21"/>
    </row>
    <row r="765" spans="5:10">
      <c r="E765" s="21"/>
      <c r="F765" s="17"/>
      <c r="G765" s="21"/>
      <c r="H765" s="21"/>
      <c r="I765" s="21"/>
      <c r="J765" s="21"/>
    </row>
    <row r="766" spans="5:10">
      <c r="E766" s="21"/>
      <c r="F766" s="17"/>
      <c r="G766" s="21"/>
      <c r="H766" s="21"/>
      <c r="I766" s="21"/>
      <c r="J766" s="21"/>
    </row>
    <row r="767" spans="5:10">
      <c r="E767" s="21"/>
      <c r="F767" s="17"/>
      <c r="G767" s="21"/>
      <c r="H767" s="21"/>
      <c r="I767" s="21"/>
      <c r="J767" s="21"/>
    </row>
    <row r="768" spans="5:10">
      <c r="E768" s="21"/>
      <c r="F768" s="17"/>
      <c r="G768" s="21"/>
      <c r="H768" s="21"/>
      <c r="I768" s="21"/>
      <c r="J768" s="21"/>
    </row>
    <row r="769" spans="5:10">
      <c r="E769" s="21"/>
      <c r="F769" s="17"/>
      <c r="G769" s="21"/>
      <c r="H769" s="21"/>
      <c r="I769" s="21"/>
      <c r="J769" s="21"/>
    </row>
    <row r="770" spans="5:10">
      <c r="E770" s="21"/>
      <c r="F770" s="17"/>
      <c r="G770" s="21"/>
      <c r="H770" s="21"/>
      <c r="I770" s="21"/>
      <c r="J770" s="21"/>
    </row>
    <row r="771" spans="5:10">
      <c r="E771" s="21"/>
      <c r="F771" s="17"/>
      <c r="G771" s="21"/>
      <c r="H771" s="21"/>
      <c r="I771" s="21"/>
      <c r="J771" s="21"/>
    </row>
    <row r="772" spans="5:10">
      <c r="E772" s="21"/>
      <c r="F772" s="17"/>
      <c r="G772" s="21"/>
      <c r="H772" s="21"/>
      <c r="I772" s="21"/>
      <c r="J772" s="21"/>
    </row>
    <row r="773" spans="5:10">
      <c r="E773" s="21"/>
      <c r="F773" s="17"/>
      <c r="G773" s="21"/>
      <c r="H773" s="21"/>
      <c r="I773" s="21"/>
      <c r="J773" s="21"/>
    </row>
  </sheetData>
  <mergeCells count="118">
    <mergeCell ref="B429:D429"/>
    <mergeCell ref="B430:D430"/>
    <mergeCell ref="B431:D431"/>
    <mergeCell ref="B423:D423"/>
    <mergeCell ref="B424:D424"/>
    <mergeCell ref="B425:D425"/>
    <mergeCell ref="B426:D426"/>
    <mergeCell ref="B427:D427"/>
    <mergeCell ref="B428:D428"/>
    <mergeCell ref="B417:D417"/>
    <mergeCell ref="B418:D418"/>
    <mergeCell ref="B419:D419"/>
    <mergeCell ref="B420:D420"/>
    <mergeCell ref="B421:D421"/>
    <mergeCell ref="B422:D422"/>
    <mergeCell ref="B411:D411"/>
    <mergeCell ref="B412:D412"/>
    <mergeCell ref="B413:D413"/>
    <mergeCell ref="B414:D414"/>
    <mergeCell ref="B415:D415"/>
    <mergeCell ref="B416:D416"/>
    <mergeCell ref="B404:D404"/>
    <mergeCell ref="B405:D405"/>
    <mergeCell ref="B406:D406"/>
    <mergeCell ref="B407:D407"/>
    <mergeCell ref="B409:J409"/>
    <mergeCell ref="B410:D410"/>
    <mergeCell ref="B398:D398"/>
    <mergeCell ref="B399:D399"/>
    <mergeCell ref="B400:D400"/>
    <mergeCell ref="B401:D401"/>
    <mergeCell ref="B402:D402"/>
    <mergeCell ref="B403:D403"/>
    <mergeCell ref="B392:D392"/>
    <mergeCell ref="B393:D393"/>
    <mergeCell ref="B394:D394"/>
    <mergeCell ref="B395:D395"/>
    <mergeCell ref="B396:D396"/>
    <mergeCell ref="B397:D397"/>
    <mergeCell ref="B386:D386"/>
    <mergeCell ref="B387:D387"/>
    <mergeCell ref="B388:D388"/>
    <mergeCell ref="B389:D389"/>
    <mergeCell ref="B390:D390"/>
    <mergeCell ref="B391:D391"/>
    <mergeCell ref="B379:D379"/>
    <mergeCell ref="B380:D380"/>
    <mergeCell ref="B381:D381"/>
    <mergeCell ref="B382:D382"/>
    <mergeCell ref="B383:D383"/>
    <mergeCell ref="B385:J385"/>
    <mergeCell ref="B373:D373"/>
    <mergeCell ref="B374:D374"/>
    <mergeCell ref="B375:D375"/>
    <mergeCell ref="B376:D376"/>
    <mergeCell ref="B377:D377"/>
    <mergeCell ref="B378:D378"/>
    <mergeCell ref="B367:D367"/>
    <mergeCell ref="B368:D368"/>
    <mergeCell ref="B369:D369"/>
    <mergeCell ref="B370:D370"/>
    <mergeCell ref="B371:D371"/>
    <mergeCell ref="B372:D372"/>
    <mergeCell ref="B361:J361"/>
    <mergeCell ref="B362:D362"/>
    <mergeCell ref="B363:D363"/>
    <mergeCell ref="B364:D364"/>
    <mergeCell ref="B365:D365"/>
    <mergeCell ref="B366:D366"/>
    <mergeCell ref="B341:D341"/>
    <mergeCell ref="M343:S344"/>
    <mergeCell ref="B350:D350"/>
    <mergeCell ref="A352:B352"/>
    <mergeCell ref="A353:B353"/>
    <mergeCell ref="A360:J360"/>
    <mergeCell ref="B282:I282"/>
    <mergeCell ref="B303:D303"/>
    <mergeCell ref="B311:C311"/>
    <mergeCell ref="B312:C312"/>
    <mergeCell ref="B313:C313"/>
    <mergeCell ref="B323:D323"/>
    <mergeCell ref="A250:D250"/>
    <mergeCell ref="B251:D251"/>
    <mergeCell ref="B258:D258"/>
    <mergeCell ref="B263:D263"/>
    <mergeCell ref="B273:D273"/>
    <mergeCell ref="B280:D280"/>
    <mergeCell ref="A218:D218"/>
    <mergeCell ref="B219:D219"/>
    <mergeCell ref="A224:D224"/>
    <mergeCell ref="A229:A236"/>
    <mergeCell ref="A237:D237"/>
    <mergeCell ref="A242:A249"/>
    <mergeCell ref="AA170:AC170"/>
    <mergeCell ref="B186:D186"/>
    <mergeCell ref="A192:D192"/>
    <mergeCell ref="A197:A204"/>
    <mergeCell ref="A205:D205"/>
    <mergeCell ref="A210:A217"/>
    <mergeCell ref="A119:J119"/>
    <mergeCell ref="A160:J160"/>
    <mergeCell ref="N161:U161"/>
    <mergeCell ref="V161:Z161"/>
    <mergeCell ref="N162:P162"/>
    <mergeCell ref="N163:P163"/>
    <mergeCell ref="U10:Y10"/>
    <mergeCell ref="U66:Y66"/>
    <mergeCell ref="A67:J67"/>
    <mergeCell ref="U67:Y67"/>
    <mergeCell ref="U91:Y91"/>
    <mergeCell ref="A92:J92"/>
    <mergeCell ref="U92:Y92"/>
    <mergeCell ref="A1:J1"/>
    <mergeCell ref="B3:D3"/>
    <mergeCell ref="B4:D4"/>
    <mergeCell ref="B5:D5"/>
    <mergeCell ref="B6:D6"/>
    <mergeCell ref="A8:J8"/>
  </mergeCells>
  <dataValidations count="1">
    <dataValidation allowBlank="1" sqref="B314 B317" xr:uid="{10C61286-2F9B-42E5-879B-7B04D870E638}"/>
  </dataValidations>
  <pageMargins left="1" right="0.5" top="0.5" bottom="0.5" header="0.5" footer="0.5"/>
  <pageSetup scale="50" fitToHeight="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U841"/>
  <sheetViews>
    <sheetView topLeftCell="A31" zoomScale="90" zoomScaleNormal="90" workbookViewId="0">
      <selection activeCell="N115" sqref="N115"/>
    </sheetView>
  </sheetViews>
  <sheetFormatPr defaultColWidth="9.109375" defaultRowHeight="13.2"/>
  <cols>
    <col min="1" max="1" width="44.33203125" bestFit="1" customWidth="1"/>
    <col min="2" max="2" width="2.6640625" customWidth="1"/>
    <col min="3" max="5" width="15.5546875" customWidth="1"/>
    <col min="6" max="6" width="14.6640625" customWidth="1"/>
    <col min="7" max="7" width="14.6640625" style="4" customWidth="1"/>
    <col min="8" max="11" width="14.6640625" customWidth="1"/>
    <col min="12" max="12" width="10.33203125" customWidth="1"/>
    <col min="13" max="13" width="11" style="4" customWidth="1"/>
    <col min="14" max="14" width="17.6640625" customWidth="1"/>
    <col min="15" max="15" width="16.5546875" customWidth="1"/>
    <col min="16" max="25" width="10.6640625" customWidth="1"/>
    <col min="26" max="26" width="17.6640625" customWidth="1"/>
    <col min="27" max="33" width="10.6640625" customWidth="1"/>
  </cols>
  <sheetData>
    <row r="1" spans="1:24" s="111" customFormat="1" ht="18" thickBot="1">
      <c r="A1" s="880" t="s">
        <v>204</v>
      </c>
      <c r="B1" s="880"/>
      <c r="C1" s="880"/>
      <c r="D1" s="880"/>
      <c r="E1" s="880"/>
      <c r="F1" s="880"/>
      <c r="G1" s="880"/>
      <c r="H1" s="880"/>
      <c r="I1" s="880"/>
      <c r="J1" s="880"/>
      <c r="K1" s="880"/>
      <c r="L1" s="108"/>
      <c r="M1" s="357" t="s">
        <v>181</v>
      </c>
      <c r="N1" s="386"/>
      <c r="O1" s="110"/>
      <c r="P1" s="110"/>
      <c r="Q1" s="109"/>
      <c r="T1" s="111" t="s">
        <v>231</v>
      </c>
    </row>
    <row r="2" spans="1:24" s="111" customFormat="1" ht="15.6">
      <c r="A2" s="881"/>
      <c r="B2" s="881"/>
      <c r="C2" s="881"/>
      <c r="D2" s="881"/>
      <c r="E2" s="881"/>
      <c r="F2" s="881"/>
      <c r="G2" s="881"/>
      <c r="H2" s="881"/>
      <c r="I2" s="881"/>
      <c r="J2" s="881"/>
      <c r="K2" s="881"/>
      <c r="L2" s="108"/>
      <c r="M2" s="385"/>
      <c r="N2" s="110"/>
      <c r="O2" s="110"/>
      <c r="P2" s="110"/>
      <c r="Q2" s="109"/>
      <c r="T2" s="111" t="s">
        <v>168</v>
      </c>
    </row>
    <row r="3" spans="1:24" s="111" customFormat="1" ht="15.75" customHeight="1">
      <c r="A3" s="882" t="s">
        <v>79</v>
      </c>
      <c r="B3" s="882"/>
      <c r="C3" s="883">
        <f>'Cumulative Budget Request '!B3</f>
        <v>0</v>
      </c>
      <c r="D3" s="883"/>
      <c r="E3" s="883"/>
      <c r="F3" s="884"/>
      <c r="G3" s="884"/>
      <c r="H3" s="885"/>
      <c r="I3" s="886"/>
      <c r="J3" s="886"/>
      <c r="K3" s="886"/>
      <c r="L3" s="108"/>
      <c r="M3" s="385"/>
      <c r="N3" s="110"/>
      <c r="O3" s="110"/>
      <c r="P3" s="110"/>
      <c r="Q3" s="109"/>
      <c r="T3" s="111">
        <v>0</v>
      </c>
    </row>
    <row r="4" spans="1:24" s="111" customFormat="1" ht="15.6">
      <c r="A4" s="882" t="s">
        <v>70</v>
      </c>
      <c r="B4" s="882"/>
      <c r="C4" s="887">
        <f>'Cumulative Budget Request '!B4</f>
        <v>0</v>
      </c>
      <c r="D4" s="887"/>
      <c r="E4" s="887"/>
      <c r="F4" s="884"/>
      <c r="G4" s="888"/>
      <c r="H4" s="886"/>
      <c r="I4" s="886"/>
      <c r="J4" s="886"/>
      <c r="K4" s="886"/>
      <c r="L4" s="108"/>
      <c r="M4" s="385"/>
    </row>
    <row r="5" spans="1:24" s="111" customFormat="1" ht="15.6">
      <c r="A5" s="882" t="s">
        <v>84</v>
      </c>
      <c r="B5" s="882"/>
      <c r="C5" s="889" t="str">
        <f>'Cumulative Budget Request '!B5</f>
        <v>CPRIT</v>
      </c>
      <c r="D5" s="889"/>
      <c r="E5" s="889"/>
      <c r="F5" s="884"/>
      <c r="G5" s="888"/>
      <c r="H5" s="884"/>
      <c r="I5" s="884"/>
      <c r="J5" s="884"/>
      <c r="K5" s="884"/>
      <c r="L5" s="108"/>
      <c r="M5" s="385"/>
    </row>
    <row r="6" spans="1:24" ht="3.75" hidden="1" customHeight="1">
      <c r="A6" s="10"/>
      <c r="B6" s="10"/>
      <c r="C6" s="4"/>
      <c r="D6" s="100"/>
      <c r="E6" s="100"/>
      <c r="F6" s="184"/>
      <c r="G6" s="184"/>
      <c r="H6" s="184"/>
      <c r="I6" s="184"/>
      <c r="J6" s="184"/>
      <c r="K6" s="351"/>
      <c r="M6" s="385"/>
      <c r="N6" s="231"/>
      <c r="O6" s="10"/>
      <c r="P6" s="100"/>
      <c r="Q6" s="102"/>
      <c r="R6" s="22"/>
      <c r="S6" s="17"/>
      <c r="T6" s="25"/>
      <c r="U6" s="25"/>
      <c r="V6" s="25"/>
      <c r="W6" s="25"/>
      <c r="X6" s="25"/>
    </row>
    <row r="7" spans="1:24" s="111" customFormat="1" ht="15.6">
      <c r="A7" s="682" t="s">
        <v>227</v>
      </c>
      <c r="B7" s="682"/>
      <c r="C7" s="682"/>
      <c r="D7" s="682"/>
      <c r="E7" s="682"/>
      <c r="F7" s="682"/>
      <c r="G7" s="682"/>
      <c r="H7" s="682"/>
      <c r="I7" s="682"/>
      <c r="J7" s="682"/>
      <c r="K7" s="682"/>
      <c r="L7" s="108"/>
      <c r="M7" s="385"/>
      <c r="N7" s="293"/>
    </row>
    <row r="8" spans="1:24" s="111" customFormat="1" ht="3.75" hidden="1" customHeight="1">
      <c r="A8" s="350"/>
      <c r="B8" s="350"/>
      <c r="C8" s="350"/>
      <c r="D8" s="350"/>
      <c r="E8" s="350"/>
      <c r="F8" s="350"/>
      <c r="G8" s="350"/>
      <c r="H8" s="350"/>
      <c r="I8" s="350"/>
      <c r="J8" s="350"/>
      <c r="K8" s="350"/>
      <c r="L8" s="108"/>
      <c r="M8" s="347"/>
      <c r="N8" s="293"/>
    </row>
    <row r="9" spans="1:24" s="111" customFormat="1" ht="22.5" customHeight="1">
      <c r="A9" s="683" t="s">
        <v>331</v>
      </c>
      <c r="B9" s="683"/>
      <c r="C9" s="684" t="s">
        <v>332</v>
      </c>
      <c r="D9" s="684" t="s">
        <v>333</v>
      </c>
      <c r="E9" s="890"/>
      <c r="F9" s="891"/>
      <c r="G9" s="892"/>
      <c r="H9" s="892"/>
      <c r="I9" s="892"/>
      <c r="J9" s="892"/>
      <c r="K9" s="892"/>
      <c r="L9" s="108"/>
      <c r="M9" s="347"/>
      <c r="N9" s="293"/>
    </row>
    <row r="10" spans="1:24" s="111" customFormat="1" ht="21.6" customHeight="1">
      <c r="A10" s="683"/>
      <c r="B10" s="683"/>
      <c r="C10" s="684"/>
      <c r="D10" s="684"/>
      <c r="E10" s="890"/>
      <c r="F10" s="891"/>
      <c r="G10" s="892"/>
      <c r="H10" s="892"/>
      <c r="I10" s="892"/>
      <c r="J10" s="892"/>
      <c r="K10" s="892"/>
      <c r="L10" s="108"/>
      <c r="M10" s="347"/>
      <c r="N10" s="293"/>
    </row>
    <row r="11" spans="1:24" s="111" customFormat="1" ht="24.6" customHeight="1">
      <c r="A11" s="683"/>
      <c r="B11" s="683"/>
      <c r="C11" s="493">
        <v>0</v>
      </c>
      <c r="D11" s="493">
        <v>0</v>
      </c>
      <c r="E11" s="890"/>
      <c r="F11" s="891"/>
      <c r="G11" s="892"/>
      <c r="H11" s="892"/>
      <c r="I11" s="892"/>
      <c r="J11" s="892"/>
      <c r="K11" s="892"/>
      <c r="L11" s="108"/>
      <c r="M11" s="347"/>
      <c r="N11" s="293"/>
    </row>
    <row r="12" spans="1:24" s="111" customFormat="1" ht="3.75" hidden="1" customHeight="1">
      <c r="A12" s="350"/>
      <c r="B12" s="350"/>
      <c r="C12" s="350"/>
      <c r="D12" s="350"/>
      <c r="E12" s="350"/>
      <c r="F12" s="350"/>
      <c r="G12" s="350"/>
      <c r="H12" s="350"/>
      <c r="I12" s="350"/>
      <c r="J12" s="350"/>
      <c r="K12" s="350"/>
      <c r="L12" s="108"/>
      <c r="M12" s="347"/>
      <c r="N12" s="293"/>
    </row>
    <row r="13" spans="1:24" s="111" customFormat="1" ht="24.6" customHeight="1">
      <c r="A13" s="675" t="s">
        <v>335</v>
      </c>
      <c r="B13" s="675"/>
      <c r="C13" s="678"/>
      <c r="D13" s="678"/>
      <c r="E13" s="678"/>
      <c r="F13" s="678"/>
      <c r="G13" s="893"/>
      <c r="H13" s="893"/>
      <c r="I13" s="893"/>
      <c r="J13" s="893"/>
      <c r="K13" s="893"/>
      <c r="L13" s="108"/>
      <c r="M13" s="347"/>
      <c r="N13" s="293"/>
    </row>
    <row r="14" spans="1:24" s="111" customFormat="1" ht="24.6" customHeight="1">
      <c r="A14" s="676"/>
      <c r="B14" s="676"/>
      <c r="C14" s="679"/>
      <c r="D14" s="679"/>
      <c r="E14" s="679"/>
      <c r="F14" s="679"/>
      <c r="G14" s="893"/>
      <c r="H14" s="893"/>
      <c r="I14" s="893"/>
      <c r="J14" s="893"/>
      <c r="K14" s="893"/>
      <c r="L14" s="108"/>
      <c r="M14" s="347"/>
      <c r="N14" s="293"/>
    </row>
    <row r="15" spans="1:24" s="111" customFormat="1" ht="137.25" customHeight="1">
      <c r="A15" s="677"/>
      <c r="B15" s="677"/>
      <c r="C15" s="680"/>
      <c r="D15" s="680"/>
      <c r="E15" s="680"/>
      <c r="F15" s="680"/>
      <c r="G15" s="894"/>
      <c r="H15" s="894"/>
      <c r="I15" s="894"/>
      <c r="J15" s="894"/>
      <c r="K15" s="894"/>
      <c r="L15" s="108"/>
      <c r="M15" s="347"/>
      <c r="N15" s="293"/>
    </row>
    <row r="16" spans="1:24" s="111" customFormat="1" ht="3.75" customHeight="1">
      <c r="A16" s="350"/>
      <c r="B16" s="350"/>
      <c r="C16" s="350"/>
      <c r="D16" s="350"/>
      <c r="E16" s="350"/>
      <c r="F16" s="350"/>
      <c r="G16" s="350"/>
      <c r="H16" s="350"/>
      <c r="I16" s="350"/>
      <c r="J16" s="350"/>
      <c r="K16" s="350"/>
      <c r="L16" s="108"/>
      <c r="M16" s="347"/>
      <c r="N16" s="293"/>
    </row>
    <row r="17" spans="1:28" ht="15" customHeight="1">
      <c r="A17" s="664" t="s">
        <v>209</v>
      </c>
      <c r="B17" s="664"/>
      <c r="C17" s="664"/>
      <c r="D17" s="664"/>
      <c r="E17" s="664"/>
      <c r="F17" s="664"/>
      <c r="G17" s="664"/>
      <c r="H17" s="664"/>
      <c r="I17" s="664"/>
      <c r="J17" s="664"/>
      <c r="K17" s="664"/>
      <c r="L17" s="107"/>
      <c r="M17" s="59"/>
      <c r="N17" s="294"/>
      <c r="O17" s="3"/>
      <c r="P17" s="295"/>
      <c r="Q17" s="296"/>
    </row>
    <row r="18" spans="1:28">
      <c r="A18" s="895"/>
      <c r="B18" s="895"/>
      <c r="C18" s="895"/>
      <c r="D18" s="895"/>
      <c r="E18" s="895"/>
      <c r="F18" s="895"/>
      <c r="G18" s="896"/>
      <c r="H18" s="895"/>
      <c r="I18" s="895"/>
      <c r="J18" s="895"/>
      <c r="K18" s="33"/>
      <c r="N18" s="1"/>
      <c r="O18" s="1"/>
      <c r="P18" s="1"/>
      <c r="Q18" s="251"/>
    </row>
    <row r="19" spans="1:28">
      <c r="A19" s="897"/>
      <c r="B19" s="897"/>
      <c r="C19" s="895"/>
      <c r="D19" s="898"/>
      <c r="E19" s="898"/>
      <c r="F19" s="899" t="s">
        <v>2</v>
      </c>
      <c r="G19" s="899" t="s">
        <v>3</v>
      </c>
      <c r="H19" s="899" t="s">
        <v>4</v>
      </c>
      <c r="I19" s="899" t="s">
        <v>8</v>
      </c>
      <c r="J19" s="899" t="s">
        <v>9</v>
      </c>
      <c r="K19" s="46" t="s">
        <v>1</v>
      </c>
      <c r="N19" s="58"/>
      <c r="O19" s="58"/>
      <c r="P19" s="58"/>
      <c r="Q19" s="58"/>
      <c r="R19" s="58"/>
      <c r="T19" s="660"/>
      <c r="U19" s="660"/>
      <c r="V19" s="660"/>
      <c r="W19" s="660"/>
      <c r="X19" s="660"/>
    </row>
    <row r="20" spans="1:28">
      <c r="A20" s="898" t="s">
        <v>207</v>
      </c>
      <c r="B20" s="898"/>
      <c r="C20" s="900" t="s">
        <v>206</v>
      </c>
      <c r="D20" s="900"/>
      <c r="E20" s="898"/>
      <c r="F20" s="899"/>
      <c r="G20" s="899"/>
      <c r="H20" s="899"/>
      <c r="I20" s="899"/>
      <c r="J20" s="899"/>
      <c r="K20" s="46"/>
      <c r="N20" s="58"/>
      <c r="O20" s="58"/>
      <c r="P20" s="58"/>
      <c r="Q20" s="58"/>
      <c r="R20" s="58"/>
      <c r="T20" s="92"/>
      <c r="U20" s="92"/>
      <c r="V20" s="92"/>
      <c r="W20" s="92"/>
      <c r="X20" s="92"/>
    </row>
    <row r="21" spans="1:28">
      <c r="A21" s="922">
        <f>'Cost Share Budget (1)'!B7</f>
        <v>0</v>
      </c>
      <c r="B21" s="923"/>
      <c r="C21" s="924">
        <f>'Cost Share Budget (1)'!B6</f>
        <v>0</v>
      </c>
      <c r="D21" s="924"/>
      <c r="E21" s="901" t="s">
        <v>205</v>
      </c>
      <c r="F21" s="902">
        <f ca="1">'Cost Share Budget (1)'!E267</f>
        <v>0</v>
      </c>
      <c r="G21" s="902">
        <f ca="1">'Cost Share Budget (1)'!F267</f>
        <v>0</v>
      </c>
      <c r="H21" s="902">
        <f ca="1">'Cost Share Budget (1)'!G267</f>
        <v>0</v>
      </c>
      <c r="I21" s="902">
        <f ca="1">'Cost Share Budget (1)'!H267</f>
        <v>0</v>
      </c>
      <c r="J21" s="902">
        <f ca="1">'Cost Share Budget (1)'!I267</f>
        <v>0</v>
      </c>
      <c r="K21" s="339">
        <f ca="1">SUM(F21:J21)</f>
        <v>0</v>
      </c>
      <c r="N21" s="58"/>
      <c r="O21" s="92"/>
      <c r="P21" s="92"/>
      <c r="Q21" s="92"/>
      <c r="R21" s="92"/>
      <c r="S21" s="23"/>
      <c r="T21" s="24"/>
      <c r="U21" s="15"/>
      <c r="V21" s="15"/>
      <c r="W21" s="15"/>
      <c r="X21" s="15"/>
    </row>
    <row r="22" spans="1:28">
      <c r="A22" s="925"/>
      <c r="B22" s="923"/>
      <c r="C22" s="926"/>
      <c r="D22" s="926"/>
      <c r="E22" s="901" t="s">
        <v>67</v>
      </c>
      <c r="F22" s="903">
        <f ca="1">'Cost Share Budget (1)'!E270</f>
        <v>0</v>
      </c>
      <c r="G22" s="903">
        <f ca="1">'Cost Share Budget (1)'!F270</f>
        <v>0</v>
      </c>
      <c r="H22" s="903">
        <f ca="1">'Cost Share Budget (1)'!G270</f>
        <v>0</v>
      </c>
      <c r="I22" s="903">
        <f ca="1">'Cost Share Budget (1)'!H270</f>
        <v>0</v>
      </c>
      <c r="J22" s="903">
        <f ca="1">'Cost Share Budget (1)'!I270</f>
        <v>0</v>
      </c>
      <c r="K22" s="339">
        <f ca="1">SUM(F22:J22)</f>
        <v>0</v>
      </c>
      <c r="N22" s="24"/>
      <c r="O22" s="10"/>
      <c r="P22" s="24"/>
      <c r="Q22" s="10"/>
      <c r="R22" s="24"/>
      <c r="S22" s="3"/>
      <c r="T22" s="24"/>
      <c r="U22" s="15"/>
      <c r="V22" s="15"/>
      <c r="W22" s="15"/>
      <c r="X22" s="15"/>
      <c r="Y22" s="4"/>
      <c r="Z22" s="4"/>
      <c r="AA22" s="4"/>
      <c r="AB22" s="4"/>
    </row>
    <row r="23" spans="1:28">
      <c r="A23" s="927"/>
      <c r="B23" s="927"/>
      <c r="C23" s="928"/>
      <c r="D23" s="929"/>
      <c r="E23" s="901"/>
      <c r="F23" s="902"/>
      <c r="G23" s="902"/>
      <c r="H23" s="902"/>
      <c r="I23" s="902"/>
      <c r="J23" s="902"/>
      <c r="K23" s="339"/>
      <c r="N23" s="231"/>
      <c r="O23" s="297"/>
      <c r="P23" s="100"/>
      <c r="Q23" s="102"/>
      <c r="R23" s="22"/>
      <c r="S23" s="3"/>
      <c r="T23" s="25"/>
      <c r="U23" s="25"/>
      <c r="V23" s="25"/>
      <c r="W23" s="25"/>
      <c r="X23" s="25"/>
      <c r="Y23" s="4"/>
      <c r="Z23" s="4"/>
      <c r="AA23" s="4"/>
      <c r="AB23" s="4"/>
    </row>
    <row r="24" spans="1:28">
      <c r="A24" s="922">
        <f>'Cost Share Budget (2)'!B7</f>
        <v>0</v>
      </c>
      <c r="B24" s="923"/>
      <c r="C24" s="924">
        <f>'Cost Share Budget (2)'!B6</f>
        <v>0</v>
      </c>
      <c r="D24" s="924"/>
      <c r="E24" s="901" t="s">
        <v>205</v>
      </c>
      <c r="F24" s="905">
        <f>'Cost Share Budget (2)'!E262</f>
        <v>0</v>
      </c>
      <c r="G24" s="905">
        <f>'Cost Share Budget (2)'!F262</f>
        <v>0</v>
      </c>
      <c r="H24" s="905">
        <f>'Cost Share Budget (2)'!G262</f>
        <v>0</v>
      </c>
      <c r="I24" s="905">
        <f>'Cost Share Budget (2)'!H262</f>
        <v>0</v>
      </c>
      <c r="J24" s="905">
        <f>'Cost Share Budget (2)'!I262</f>
        <v>0</v>
      </c>
      <c r="K24" s="183">
        <f>SUM(F24:J24)</f>
        <v>0</v>
      </c>
      <c r="M24" s="298"/>
      <c r="N24" s="231"/>
      <c r="O24" s="10"/>
      <c r="P24" s="100"/>
      <c r="Q24" s="102"/>
      <c r="R24" s="22"/>
      <c r="S24" s="17"/>
    </row>
    <row r="25" spans="1:28">
      <c r="A25" s="925"/>
      <c r="B25" s="923"/>
      <c r="C25" s="926"/>
      <c r="D25" s="926"/>
      <c r="E25" s="901" t="s">
        <v>67</v>
      </c>
      <c r="F25" s="905">
        <f ca="1">'Cost Share Budget (2)'!E266</f>
        <v>0</v>
      </c>
      <c r="G25" s="905">
        <f ca="1">'Cost Share Budget (2)'!F266</f>
        <v>0</v>
      </c>
      <c r="H25" s="905">
        <f ca="1">'Cost Share Budget (2)'!G266</f>
        <v>0</v>
      </c>
      <c r="I25" s="905">
        <f ca="1">'Cost Share Budget (2)'!H266</f>
        <v>0</v>
      </c>
      <c r="J25" s="905">
        <f ca="1">'Cost Share Budget (2)'!I266</f>
        <v>0</v>
      </c>
      <c r="K25" s="183">
        <f ca="1">SUM(F25:J25)</f>
        <v>0</v>
      </c>
      <c r="M25" s="298"/>
      <c r="N25" s="231"/>
      <c r="O25" s="10"/>
      <c r="P25" s="100"/>
      <c r="Q25" s="102"/>
      <c r="R25" s="22"/>
      <c r="S25" s="17"/>
      <c r="T25" s="25"/>
      <c r="U25" s="25"/>
      <c r="V25" s="25"/>
      <c r="W25" s="25"/>
      <c r="X25" s="25"/>
    </row>
    <row r="26" spans="1:28" ht="16.8">
      <c r="A26" s="927"/>
      <c r="B26" s="927"/>
      <c r="C26" s="930"/>
      <c r="D26" s="928"/>
      <c r="E26" s="906"/>
      <c r="F26" s="907"/>
      <c r="G26" s="907"/>
      <c r="H26" s="907"/>
      <c r="I26" s="907"/>
      <c r="J26" s="907"/>
      <c r="K26" s="340"/>
      <c r="M26" s="298"/>
      <c r="N26" s="231"/>
      <c r="O26" s="10"/>
      <c r="P26" s="100"/>
      <c r="Q26" s="102"/>
      <c r="R26" s="22"/>
      <c r="S26" s="17"/>
      <c r="T26" s="25"/>
      <c r="U26" s="25"/>
      <c r="V26" s="25"/>
      <c r="W26" s="25"/>
      <c r="X26" s="25"/>
    </row>
    <row r="27" spans="1:28">
      <c r="A27" s="922">
        <f>'Cost Share Budget (3)'!B7</f>
        <v>0</v>
      </c>
      <c r="B27" s="928"/>
      <c r="C27" s="924">
        <f>'Cost Share Budget (3)'!B6</f>
        <v>0</v>
      </c>
      <c r="D27" s="924"/>
      <c r="E27" s="901" t="s">
        <v>205</v>
      </c>
      <c r="F27" s="908">
        <f>'Cost Share Budget (3)'!E262</f>
        <v>0</v>
      </c>
      <c r="G27" s="908">
        <f>'Cost Share Budget (3)'!F262</f>
        <v>0</v>
      </c>
      <c r="H27" s="908">
        <f>'Cost Share Budget (3)'!G262</f>
        <v>0</v>
      </c>
      <c r="I27" s="908">
        <f>'Cost Share Budget (3)'!H262</f>
        <v>0</v>
      </c>
      <c r="J27" s="908">
        <f>'Cost Share Budget (3)'!I262</f>
        <v>0</v>
      </c>
      <c r="K27" s="183">
        <f>SUM(F27:J27)</f>
        <v>0</v>
      </c>
      <c r="M27" s="298"/>
      <c r="N27" s="231"/>
      <c r="O27" s="10"/>
      <c r="P27" s="100"/>
      <c r="Q27" s="102"/>
      <c r="R27" s="22"/>
      <c r="S27" s="17"/>
      <c r="T27" s="25"/>
      <c r="U27" s="25"/>
      <c r="V27" s="25"/>
      <c r="W27" s="25"/>
      <c r="X27" s="25"/>
    </row>
    <row r="28" spans="1:28">
      <c r="A28" s="925"/>
      <c r="B28" s="928"/>
      <c r="C28" s="926"/>
      <c r="D28" s="926"/>
      <c r="E28" s="901" t="s">
        <v>67</v>
      </c>
      <c r="F28" s="903">
        <f ca="1">'Cost Share Budget (3)'!E266</f>
        <v>0</v>
      </c>
      <c r="G28" s="903">
        <f ca="1">'Cost Share Budget (3)'!F266</f>
        <v>0</v>
      </c>
      <c r="H28" s="903">
        <f ca="1">'Cost Share Budget (3)'!G266</f>
        <v>0</v>
      </c>
      <c r="I28" s="903">
        <f ca="1">'Cost Share Budget (3)'!H266</f>
        <v>0</v>
      </c>
      <c r="J28" s="903">
        <f ca="1">'Cost Share Budget (3)'!I266</f>
        <v>0</v>
      </c>
      <c r="K28" s="339">
        <f ca="1">SUM(F28:J28)</f>
        <v>0</v>
      </c>
      <c r="N28" s="231"/>
      <c r="O28" s="10"/>
      <c r="P28" s="299"/>
      <c r="Q28" s="10"/>
      <c r="R28" s="299"/>
      <c r="S28" s="17"/>
      <c r="T28" s="5"/>
      <c r="U28" s="4"/>
    </row>
    <row r="29" spans="1:28">
      <c r="A29" s="927"/>
      <c r="B29" s="927"/>
      <c r="C29" s="928"/>
      <c r="D29" s="930"/>
      <c r="E29" s="901"/>
      <c r="F29" s="902"/>
      <c r="G29" s="902"/>
      <c r="H29" s="902"/>
      <c r="I29" s="902"/>
      <c r="J29" s="902"/>
      <c r="K29" s="339"/>
      <c r="N29" s="231"/>
      <c r="O29" s="297"/>
      <c r="P29" s="100"/>
      <c r="Q29" s="102"/>
      <c r="R29" s="22"/>
      <c r="S29" s="3"/>
      <c r="T29" s="25"/>
      <c r="U29" s="25"/>
      <c r="V29" s="25"/>
      <c r="W29" s="25"/>
      <c r="X29" s="25"/>
    </row>
    <row r="30" spans="1:28">
      <c r="A30" s="922">
        <f>'Cost Share Budget (4)'!B7</f>
        <v>0</v>
      </c>
      <c r="B30" s="927"/>
      <c r="C30" s="924">
        <f>'Cost Share Budget (4)'!B6</f>
        <v>0</v>
      </c>
      <c r="D30" s="924"/>
      <c r="E30" s="901" t="s">
        <v>205</v>
      </c>
      <c r="F30" s="905">
        <f>'Cost Share Budget (4)'!E262</f>
        <v>0</v>
      </c>
      <c r="G30" s="905">
        <f>'Cost Share Budget (4)'!F262</f>
        <v>0</v>
      </c>
      <c r="H30" s="905">
        <f>'Cost Share Budget (4)'!G262</f>
        <v>0</v>
      </c>
      <c r="I30" s="905">
        <f>'Cost Share Budget (4)'!H262</f>
        <v>0</v>
      </c>
      <c r="J30" s="905">
        <f>'Cost Share Budget (4)'!I262</f>
        <v>0</v>
      </c>
      <c r="K30" s="183">
        <f>SUM(F30:J30)</f>
        <v>0</v>
      </c>
      <c r="M30" s="298"/>
      <c r="N30" s="231"/>
      <c r="O30" s="10"/>
      <c r="P30" s="100"/>
      <c r="Q30" s="102"/>
      <c r="R30" s="22"/>
      <c r="S30" s="17"/>
    </row>
    <row r="31" spans="1:28" ht="15" customHeight="1">
      <c r="A31" s="925"/>
      <c r="B31" s="927"/>
      <c r="C31" s="926"/>
      <c r="D31" s="926"/>
      <c r="E31" s="901" t="s">
        <v>67</v>
      </c>
      <c r="F31" s="905">
        <f ca="1">'Cost Share Budget (4)'!E266</f>
        <v>0</v>
      </c>
      <c r="G31" s="905">
        <f ca="1">'Cost Share Budget (4)'!F266</f>
        <v>0</v>
      </c>
      <c r="H31" s="905">
        <f ca="1">'Cost Share Budget (4)'!G266</f>
        <v>0</v>
      </c>
      <c r="I31" s="905">
        <f ca="1">'Cost Share Budget (4)'!H266</f>
        <v>0</v>
      </c>
      <c r="J31" s="905">
        <f ca="1">'Cost Share Budget (4)'!I266</f>
        <v>0</v>
      </c>
      <c r="K31" s="183">
        <f ca="1">SUM(F31:J31)</f>
        <v>0</v>
      </c>
      <c r="M31" s="298"/>
      <c r="N31" s="231"/>
      <c r="O31" s="10"/>
      <c r="P31" s="100"/>
      <c r="Q31" s="102"/>
      <c r="R31" s="22"/>
      <c r="S31" s="17"/>
      <c r="T31" s="25"/>
      <c r="U31" s="25"/>
      <c r="V31" s="25"/>
      <c r="W31" s="25"/>
      <c r="X31" s="25"/>
    </row>
    <row r="32" spans="1:28" ht="13.5" customHeight="1">
      <c r="A32" s="927"/>
      <c r="B32" s="927"/>
      <c r="C32" s="930"/>
      <c r="D32" s="928"/>
      <c r="E32" s="906"/>
      <c r="F32" s="907"/>
      <c r="G32" s="907"/>
      <c r="H32" s="907"/>
      <c r="I32" s="907"/>
      <c r="J32" s="907"/>
      <c r="K32" s="340"/>
      <c r="M32" s="298"/>
      <c r="N32" s="231"/>
      <c r="O32" s="10"/>
      <c r="P32" s="100"/>
      <c r="Q32" s="102"/>
      <c r="R32" s="22"/>
      <c r="S32" s="17"/>
      <c r="T32" s="25"/>
      <c r="U32" s="25"/>
      <c r="V32" s="25"/>
      <c r="W32" s="25"/>
      <c r="X32" s="25"/>
    </row>
    <row r="33" spans="1:24">
      <c r="A33" s="922">
        <f>'Cost Share Budget (5)'!B7</f>
        <v>0</v>
      </c>
      <c r="B33" s="927"/>
      <c r="C33" s="924">
        <f>'Cost Share Budget (5)'!B6</f>
        <v>0</v>
      </c>
      <c r="D33" s="924"/>
      <c r="E33" s="901" t="s">
        <v>205</v>
      </c>
      <c r="F33" s="908">
        <f>'Cost Share Budget (5)'!E262</f>
        <v>0</v>
      </c>
      <c r="G33" s="908">
        <f>'Cost Share Budget (5)'!F262</f>
        <v>0</v>
      </c>
      <c r="H33" s="908">
        <f>'Cost Share Budget (5)'!G262</f>
        <v>0</v>
      </c>
      <c r="I33" s="908">
        <f>'Cost Share Budget (5)'!H262</f>
        <v>0</v>
      </c>
      <c r="J33" s="908">
        <f>'Cost Share Budget (5)'!I262</f>
        <v>0</v>
      </c>
      <c r="K33" s="183">
        <f>SUM(F33:J33)</f>
        <v>0</v>
      </c>
      <c r="M33" s="298"/>
      <c r="N33" s="231"/>
      <c r="O33" s="10"/>
      <c r="P33" s="100"/>
      <c r="Q33" s="102"/>
      <c r="R33" s="22"/>
      <c r="S33" s="17"/>
      <c r="T33" s="25"/>
      <c r="U33" s="25"/>
      <c r="V33" s="25"/>
      <c r="W33" s="25"/>
      <c r="X33" s="25"/>
    </row>
    <row r="34" spans="1:24">
      <c r="A34" s="925"/>
      <c r="B34" s="927"/>
      <c r="C34" s="926"/>
      <c r="D34" s="926"/>
      <c r="E34" s="901" t="s">
        <v>67</v>
      </c>
      <c r="F34" s="902">
        <f ca="1">'Cost Share Budget (5)'!E266</f>
        <v>0</v>
      </c>
      <c r="G34" s="902">
        <f ca="1">'Cost Share Budget (5)'!F266</f>
        <v>0</v>
      </c>
      <c r="H34" s="902">
        <f ca="1">'Cost Share Budget (5)'!G266</f>
        <v>0</v>
      </c>
      <c r="I34" s="902">
        <f ca="1">'Cost Share Budget (5)'!H266</f>
        <v>0</v>
      </c>
      <c r="J34" s="902">
        <f ca="1">'Cost Share Budget (5)'!I266</f>
        <v>0</v>
      </c>
      <c r="K34" s="339">
        <f ca="1">SUM(F34:J34)</f>
        <v>0</v>
      </c>
      <c r="N34" s="231"/>
      <c r="O34" s="10"/>
      <c r="P34" s="299"/>
      <c r="Q34" s="10"/>
      <c r="R34" s="299"/>
      <c r="S34" s="17"/>
      <c r="T34" s="5"/>
      <c r="U34" s="4"/>
    </row>
    <row r="35" spans="1:24">
      <c r="A35" s="927"/>
      <c r="B35" s="927"/>
      <c r="C35" s="928"/>
      <c r="D35" s="930"/>
      <c r="E35" s="901"/>
      <c r="F35" s="902"/>
      <c r="G35" s="902"/>
      <c r="H35" s="902"/>
      <c r="I35" s="902"/>
      <c r="J35" s="902"/>
      <c r="K35" s="339"/>
      <c r="N35" s="231"/>
      <c r="O35" s="297"/>
      <c r="P35" s="100"/>
      <c r="Q35" s="102"/>
      <c r="R35" s="22"/>
      <c r="S35" s="3"/>
      <c r="T35" s="25"/>
      <c r="U35" s="25"/>
      <c r="V35" s="25"/>
      <c r="W35" s="25"/>
      <c r="X35" s="25"/>
    </row>
    <row r="36" spans="1:24">
      <c r="A36" s="922">
        <f>'Cost Share Budget (6)'!B7</f>
        <v>0</v>
      </c>
      <c r="B36" s="929"/>
      <c r="C36" s="924">
        <f>'Cost Share Budget (6)'!B6</f>
        <v>0</v>
      </c>
      <c r="D36" s="924"/>
      <c r="E36" s="901" t="s">
        <v>205</v>
      </c>
      <c r="F36" s="905">
        <f>'Cost Share Budget (6)'!E262</f>
        <v>0</v>
      </c>
      <c r="G36" s="905">
        <v>0</v>
      </c>
      <c r="H36" s="905">
        <v>0</v>
      </c>
      <c r="I36" s="905">
        <v>0</v>
      </c>
      <c r="J36" s="905">
        <v>0</v>
      </c>
      <c r="K36" s="183">
        <f>SUM(F36:J36)</f>
        <v>0</v>
      </c>
      <c r="M36" s="298"/>
      <c r="N36" s="231"/>
      <c r="O36" s="10"/>
      <c r="P36" s="100"/>
      <c r="Q36" s="102"/>
      <c r="R36" s="22"/>
      <c r="S36" s="17"/>
    </row>
    <row r="37" spans="1:24">
      <c r="A37" s="925"/>
      <c r="B37" s="927"/>
      <c r="C37" s="926"/>
      <c r="D37" s="926"/>
      <c r="E37" s="901" t="s">
        <v>67</v>
      </c>
      <c r="F37" s="905">
        <f ca="1">'Cost Share Budget (6)'!E266</f>
        <v>0</v>
      </c>
      <c r="G37" s="905">
        <v>0</v>
      </c>
      <c r="H37" s="905">
        <v>0</v>
      </c>
      <c r="I37" s="905">
        <v>0</v>
      </c>
      <c r="J37" s="905">
        <v>0</v>
      </c>
      <c r="K37" s="183">
        <f ca="1">SUM(F37:J37)</f>
        <v>0</v>
      </c>
      <c r="M37" s="298"/>
      <c r="N37" s="231"/>
      <c r="O37" s="10"/>
      <c r="P37" s="100"/>
      <c r="Q37" s="102"/>
      <c r="R37" s="22"/>
      <c r="S37" s="17"/>
      <c r="T37" s="25"/>
      <c r="U37" s="25"/>
      <c r="V37" s="25"/>
      <c r="W37" s="25"/>
      <c r="X37" s="25"/>
    </row>
    <row r="38" spans="1:24" ht="16.8">
      <c r="A38" s="927"/>
      <c r="B38" s="927"/>
      <c r="C38" s="930"/>
      <c r="D38" s="928"/>
      <c r="E38" s="906"/>
      <c r="F38" s="907"/>
      <c r="G38" s="907"/>
      <c r="H38" s="907"/>
      <c r="I38" s="907"/>
      <c r="J38" s="907"/>
      <c r="K38" s="340"/>
      <c r="M38" s="298"/>
      <c r="N38" s="231"/>
      <c r="O38" s="10"/>
      <c r="P38" s="100"/>
      <c r="Q38" s="102"/>
      <c r="R38" s="22"/>
      <c r="S38" s="17"/>
      <c r="T38" s="25"/>
      <c r="U38" s="25"/>
      <c r="V38" s="25"/>
      <c r="W38" s="25"/>
      <c r="X38" s="25"/>
    </row>
    <row r="39" spans="1:24">
      <c r="A39" s="922">
        <f>'Cost Share Budget (7)'!B7</f>
        <v>0</v>
      </c>
      <c r="B39" s="927"/>
      <c r="C39" s="924">
        <f>'Cost Share Budget (7)'!B6</f>
        <v>0</v>
      </c>
      <c r="D39" s="924"/>
      <c r="E39" s="901" t="s">
        <v>205</v>
      </c>
      <c r="F39" s="908">
        <f>'Cost Share Budget (7)'!E262</f>
        <v>0</v>
      </c>
      <c r="G39" s="908">
        <v>0</v>
      </c>
      <c r="H39" s="908">
        <v>0</v>
      </c>
      <c r="I39" s="908">
        <v>0</v>
      </c>
      <c r="J39" s="908">
        <v>0</v>
      </c>
      <c r="K39" s="183">
        <f>SUM(F39:J39)</f>
        <v>0</v>
      </c>
      <c r="M39" s="298"/>
      <c r="N39" s="231"/>
      <c r="O39" s="10"/>
      <c r="P39" s="100"/>
      <c r="Q39" s="102"/>
      <c r="R39" s="22"/>
      <c r="S39" s="17"/>
      <c r="T39" s="25"/>
      <c r="U39" s="25"/>
      <c r="V39" s="25"/>
      <c r="W39" s="25"/>
      <c r="X39" s="25"/>
    </row>
    <row r="40" spans="1:24">
      <c r="A40" s="925"/>
      <c r="B40" s="927"/>
      <c r="C40" s="926"/>
      <c r="D40" s="926"/>
      <c r="E40" s="901" t="s">
        <v>67</v>
      </c>
      <c r="F40" s="902">
        <f ca="1">'Cost Share Budget (7)'!E266</f>
        <v>0</v>
      </c>
      <c r="G40" s="902">
        <v>0</v>
      </c>
      <c r="H40" s="902">
        <v>0</v>
      </c>
      <c r="I40" s="902">
        <v>0</v>
      </c>
      <c r="J40" s="902">
        <v>0</v>
      </c>
      <c r="K40" s="339">
        <f ca="1">SUM(F40:J40)</f>
        <v>0</v>
      </c>
      <c r="N40" s="231"/>
      <c r="O40" s="10"/>
      <c r="P40" s="299"/>
      <c r="Q40" s="10"/>
      <c r="R40" s="299"/>
      <c r="S40" s="17"/>
      <c r="T40" s="5"/>
      <c r="U40" s="4"/>
    </row>
    <row r="41" spans="1:24">
      <c r="A41" s="927"/>
      <c r="B41" s="927"/>
      <c r="C41" s="928"/>
      <c r="D41" s="930"/>
      <c r="E41" s="901"/>
      <c r="F41" s="902"/>
      <c r="G41" s="902"/>
      <c r="H41" s="902"/>
      <c r="I41" s="902"/>
      <c r="J41" s="902"/>
      <c r="K41" s="339"/>
      <c r="N41" s="231"/>
      <c r="O41" s="297"/>
      <c r="P41" s="100"/>
      <c r="Q41" s="102"/>
      <c r="R41" s="22"/>
      <c r="S41" s="3"/>
      <c r="T41" s="25"/>
      <c r="U41" s="25"/>
      <c r="V41" s="25"/>
      <c r="W41" s="25"/>
      <c r="X41" s="25"/>
    </row>
    <row r="42" spans="1:24">
      <c r="A42" s="922">
        <f>'Cost Share Budget (8)'!B7</f>
        <v>0</v>
      </c>
      <c r="B42" s="927"/>
      <c r="C42" s="924">
        <f>'Cost Share Budget (8)'!B6</f>
        <v>0</v>
      </c>
      <c r="D42" s="924"/>
      <c r="E42" s="901" t="s">
        <v>205</v>
      </c>
      <c r="F42" s="905">
        <f>'Cost Share Budget (8)'!E262</f>
        <v>0</v>
      </c>
      <c r="G42" s="905">
        <f>'Cost Share Budget (8)'!F262</f>
        <v>0</v>
      </c>
      <c r="H42" s="905">
        <f>'Cost Share Budget (8)'!G262</f>
        <v>0</v>
      </c>
      <c r="I42" s="905">
        <f>'Cost Share Budget (8)'!H262</f>
        <v>0</v>
      </c>
      <c r="J42" s="905">
        <f>'Cost Share Budget (8)'!I262</f>
        <v>0</v>
      </c>
      <c r="K42" s="183">
        <f>SUM(F42:J42)</f>
        <v>0</v>
      </c>
      <c r="M42" s="298"/>
      <c r="N42" s="231"/>
      <c r="O42" s="10"/>
      <c r="P42" s="100"/>
      <c r="Q42" s="102"/>
      <c r="R42" s="22"/>
      <c r="S42" s="17"/>
    </row>
    <row r="43" spans="1:24">
      <c r="A43" s="925"/>
      <c r="B43" s="927"/>
      <c r="C43" s="926"/>
      <c r="D43" s="926"/>
      <c r="E43" s="901" t="s">
        <v>67</v>
      </c>
      <c r="F43" s="905">
        <f ca="1">'Cost Share Budget (8)'!E266</f>
        <v>0</v>
      </c>
      <c r="G43" s="905">
        <f ca="1">'Cost Share Budget (8)'!F266</f>
        <v>0</v>
      </c>
      <c r="H43" s="905">
        <f ca="1">'Cost Share Budget (8)'!G266</f>
        <v>0</v>
      </c>
      <c r="I43" s="905">
        <f ca="1">'Cost Share Budget (8)'!H266</f>
        <v>0</v>
      </c>
      <c r="J43" s="905">
        <f ca="1">'Cost Share Budget (8)'!I266</f>
        <v>0</v>
      </c>
      <c r="K43" s="183">
        <f ca="1">SUM(F43:J43)</f>
        <v>0</v>
      </c>
      <c r="M43" s="298"/>
      <c r="N43" s="231"/>
      <c r="O43" s="10"/>
      <c r="P43" s="100"/>
      <c r="Q43" s="102"/>
      <c r="R43" s="22"/>
      <c r="S43" s="17"/>
      <c r="T43" s="25"/>
      <c r="U43" s="25"/>
      <c r="V43" s="25"/>
      <c r="W43" s="25"/>
      <c r="X43" s="25"/>
    </row>
    <row r="44" spans="1:24" ht="3.75" hidden="1" customHeight="1">
      <c r="A44" s="10"/>
      <c r="B44" s="10"/>
      <c r="C44" s="4"/>
      <c r="D44" s="100"/>
      <c r="E44" s="100"/>
      <c r="F44" s="184"/>
      <c r="G44" s="184"/>
      <c r="H44" s="184"/>
      <c r="I44" s="184"/>
      <c r="J44" s="184"/>
      <c r="K44" s="340"/>
      <c r="M44" s="298"/>
      <c r="N44" s="231"/>
      <c r="O44" s="10"/>
      <c r="P44" s="100"/>
      <c r="Q44" s="102"/>
      <c r="R44" s="22"/>
      <c r="S44" s="17"/>
      <c r="T44" s="25"/>
      <c r="U44" s="25"/>
      <c r="V44" s="25"/>
      <c r="W44" s="25"/>
      <c r="X44" s="25"/>
    </row>
    <row r="45" spans="1:24">
      <c r="A45" s="662" t="s">
        <v>208</v>
      </c>
      <c r="B45" s="662"/>
      <c r="C45" s="662"/>
      <c r="D45" s="341"/>
      <c r="E45" s="342"/>
      <c r="F45" s="343">
        <f ca="1">SUM(F21,F24,F27,F30,F33,F36,F39,F42)</f>
        <v>0</v>
      </c>
      <c r="G45" s="343">
        <f t="shared" ref="G45:J46" ca="1" si="0">SUM(G21,G24,G27,G30,G33,G36,G39,G42)</f>
        <v>0</v>
      </c>
      <c r="H45" s="343">
        <f t="shared" ca="1" si="0"/>
        <v>0</v>
      </c>
      <c r="I45" s="343">
        <f t="shared" ca="1" si="0"/>
        <v>0</v>
      </c>
      <c r="J45" s="343">
        <f t="shared" ca="1" si="0"/>
        <v>0</v>
      </c>
      <c r="K45" s="344">
        <f ca="1">SUM(F45:J45)</f>
        <v>0</v>
      </c>
      <c r="M45" s="298"/>
      <c r="N45" s="231"/>
      <c r="O45" s="10"/>
      <c r="P45" s="100"/>
      <c r="Q45" s="102"/>
      <c r="R45" s="22"/>
      <c r="S45" s="17"/>
      <c r="T45" s="25"/>
      <c r="U45" s="25"/>
      <c r="V45" s="25"/>
      <c r="W45" s="25"/>
      <c r="X45" s="25"/>
    </row>
    <row r="46" spans="1:24">
      <c r="A46" s="614" t="s">
        <v>326</v>
      </c>
      <c r="B46" s="614"/>
      <c r="C46" s="614"/>
      <c r="D46" s="345"/>
      <c r="E46" s="345"/>
      <c r="F46" s="203">
        <f ca="1">SUM(F22,F25,F28,F31,F34,F37,F40,F43)</f>
        <v>0</v>
      </c>
      <c r="G46" s="203">
        <f t="shared" ca="1" si="0"/>
        <v>0</v>
      </c>
      <c r="H46" s="203">
        <f t="shared" ca="1" si="0"/>
        <v>0</v>
      </c>
      <c r="I46" s="203">
        <f t="shared" ca="1" si="0"/>
        <v>0</v>
      </c>
      <c r="J46" s="203">
        <f t="shared" ca="1" si="0"/>
        <v>0</v>
      </c>
      <c r="K46" s="204">
        <f ca="1">SUM(F46:J46)</f>
        <v>0</v>
      </c>
      <c r="N46" s="231"/>
      <c r="O46" s="10"/>
      <c r="P46" s="299"/>
      <c r="Q46" s="10"/>
      <c r="R46" s="299"/>
      <c r="S46" s="17"/>
      <c r="T46" s="5"/>
      <c r="U46" s="4"/>
    </row>
    <row r="47" spans="1:24">
      <c r="A47" s="904"/>
      <c r="B47" s="904"/>
      <c r="C47" s="901"/>
      <c r="D47" s="909"/>
      <c r="E47" s="901"/>
      <c r="F47" s="906"/>
      <c r="G47" s="906"/>
      <c r="H47" s="906"/>
      <c r="I47" s="906"/>
      <c r="J47" s="906"/>
      <c r="K47" s="47"/>
      <c r="N47" s="231"/>
      <c r="O47" s="297"/>
      <c r="P47" s="100"/>
      <c r="Q47" s="102"/>
      <c r="R47" s="22"/>
      <c r="S47" s="3"/>
      <c r="T47" s="25"/>
      <c r="U47" s="25"/>
      <c r="V47" s="25"/>
      <c r="W47" s="25"/>
      <c r="X47" s="25"/>
    </row>
    <row r="48" spans="1:24">
      <c r="A48" s="614" t="s">
        <v>228</v>
      </c>
      <c r="B48" s="614"/>
      <c r="C48" s="614"/>
      <c r="D48" s="346"/>
      <c r="E48" s="346"/>
      <c r="F48" s="173">
        <f ca="1">SUM(F45:F47)</f>
        <v>0</v>
      </c>
      <c r="G48" s="173">
        <f t="shared" ref="G48:J48" ca="1" si="1">SUM(G45:G47)</f>
        <v>0</v>
      </c>
      <c r="H48" s="173">
        <f t="shared" ca="1" si="1"/>
        <v>0</v>
      </c>
      <c r="I48" s="173">
        <f t="shared" ca="1" si="1"/>
        <v>0</v>
      </c>
      <c r="J48" s="173">
        <f t="shared" ca="1" si="1"/>
        <v>0</v>
      </c>
      <c r="K48" s="174">
        <f ca="1">SUM(K45:K46)</f>
        <v>0</v>
      </c>
      <c r="M48" s="298"/>
      <c r="N48" s="231"/>
      <c r="O48" s="10"/>
      <c r="P48" s="100"/>
      <c r="Q48" s="102"/>
      <c r="R48" s="22"/>
      <c r="S48" s="17"/>
    </row>
    <row r="49" spans="1:28" ht="15" customHeight="1">
      <c r="A49" s="904"/>
      <c r="B49" s="904"/>
      <c r="C49" s="896"/>
      <c r="D49" s="906"/>
      <c r="E49" s="906"/>
      <c r="F49" s="905"/>
      <c r="G49" s="905"/>
      <c r="H49" s="905"/>
      <c r="I49" s="905"/>
      <c r="J49" s="905"/>
      <c r="K49" s="905"/>
      <c r="M49" s="298"/>
      <c r="N49" s="231"/>
      <c r="O49" s="10"/>
      <c r="P49" s="100"/>
      <c r="Q49" s="102"/>
      <c r="R49" s="22"/>
      <c r="S49" s="17"/>
      <c r="T49" s="25"/>
      <c r="U49" s="25"/>
      <c r="V49" s="25"/>
      <c r="W49" s="25"/>
      <c r="X49" s="25"/>
    </row>
    <row r="50" spans="1:28" ht="15" customHeight="1">
      <c r="A50" s="664" t="s">
        <v>298</v>
      </c>
      <c r="B50" s="664"/>
      <c r="C50" s="664"/>
      <c r="D50" s="664"/>
      <c r="E50" s="664"/>
      <c r="F50" s="664"/>
      <c r="G50" s="664"/>
      <c r="H50" s="664"/>
      <c r="I50" s="664"/>
      <c r="J50" s="664"/>
      <c r="K50" s="664"/>
      <c r="L50" s="107"/>
      <c r="M50" s="59"/>
      <c r="N50" s="294"/>
      <c r="O50" s="3"/>
      <c r="P50" s="295"/>
      <c r="Q50" s="296"/>
    </row>
    <row r="51" spans="1:28">
      <c r="A51" s="895"/>
      <c r="B51" s="895"/>
      <c r="C51" s="895"/>
      <c r="D51" s="895"/>
      <c r="E51" s="895"/>
      <c r="F51" s="895"/>
      <c r="G51" s="896"/>
      <c r="H51" s="895"/>
      <c r="I51" s="895"/>
      <c r="J51" s="895"/>
      <c r="K51" s="33"/>
      <c r="N51" s="1"/>
      <c r="O51" s="1"/>
      <c r="P51" s="1"/>
      <c r="Q51" s="251"/>
    </row>
    <row r="52" spans="1:28">
      <c r="A52" s="897"/>
      <c r="B52" s="897"/>
      <c r="C52" s="895"/>
      <c r="D52" s="898"/>
      <c r="E52" s="898"/>
      <c r="F52" s="899" t="s">
        <v>2</v>
      </c>
      <c r="G52" s="899" t="s">
        <v>3</v>
      </c>
      <c r="H52" s="899" t="s">
        <v>4</v>
      </c>
      <c r="I52" s="899" t="s">
        <v>8</v>
      </c>
      <c r="J52" s="899" t="s">
        <v>9</v>
      </c>
      <c r="K52" s="46" t="s">
        <v>1</v>
      </c>
      <c r="N52" s="58"/>
      <c r="O52" s="58"/>
      <c r="P52" s="58"/>
      <c r="Q52" s="58"/>
      <c r="R52" s="58"/>
      <c r="T52" s="660"/>
      <c r="U52" s="660"/>
      <c r="V52" s="660"/>
      <c r="W52" s="660"/>
      <c r="X52" s="660"/>
    </row>
    <row r="53" spans="1:28">
      <c r="A53" s="898" t="s">
        <v>299</v>
      </c>
      <c r="B53" s="898"/>
      <c r="C53" s="900" t="s">
        <v>206</v>
      </c>
      <c r="D53" s="900"/>
      <c r="E53" s="898"/>
      <c r="F53" s="899"/>
      <c r="G53" s="899"/>
      <c r="H53" s="899"/>
      <c r="I53" s="899"/>
      <c r="J53" s="899"/>
      <c r="K53" s="46"/>
      <c r="N53" s="58"/>
      <c r="O53" s="58"/>
      <c r="P53" s="58"/>
      <c r="Q53" s="58"/>
      <c r="R53" s="58"/>
      <c r="T53" s="92"/>
      <c r="U53" s="92"/>
      <c r="V53" s="92"/>
      <c r="W53" s="92"/>
      <c r="X53" s="92"/>
    </row>
    <row r="54" spans="1:28">
      <c r="A54" s="922">
        <f>'Salary Cap Obligation (1)'!B6</f>
        <v>0</v>
      </c>
      <c r="B54" s="923"/>
      <c r="C54" s="924">
        <f>'Salary Cap Obligation (1)'!B7</f>
        <v>0</v>
      </c>
      <c r="D54" s="924"/>
      <c r="E54" s="901" t="s">
        <v>205</v>
      </c>
      <c r="F54" s="902">
        <f>'Salary Cap Obligation (1)'!E33</f>
        <v>0</v>
      </c>
      <c r="G54" s="902">
        <f>'Salary Cap Obligation (1)'!G33</f>
        <v>0</v>
      </c>
      <c r="H54" s="902">
        <f>'Salary Cap Obligation (1)'!I33</f>
        <v>0</v>
      </c>
      <c r="I54" s="902">
        <f>'Salary Cap Obligation (1)'!K33</f>
        <v>0</v>
      </c>
      <c r="J54" s="902">
        <f>'Salary Cap Obligation (1)'!M33</f>
        <v>0</v>
      </c>
      <c r="K54" s="339">
        <f>SUM(F54:J54)</f>
        <v>0</v>
      </c>
      <c r="N54" s="58"/>
      <c r="O54" s="92"/>
      <c r="P54" s="92"/>
      <c r="Q54" s="92"/>
      <c r="R54" s="92"/>
      <c r="S54" s="23"/>
      <c r="T54" s="24"/>
      <c r="U54" s="15"/>
      <c r="V54" s="15"/>
      <c r="W54" s="15"/>
      <c r="X54" s="15"/>
    </row>
    <row r="55" spans="1:28">
      <c r="A55" s="925"/>
      <c r="B55" s="923"/>
      <c r="C55" s="926"/>
      <c r="D55" s="926"/>
      <c r="E55" s="901" t="s">
        <v>67</v>
      </c>
      <c r="F55" s="903">
        <f>'Salary Cap Obligation (1)'!E36</f>
        <v>0</v>
      </c>
      <c r="G55" s="903">
        <f>'Salary Cap Obligation (1)'!G36</f>
        <v>0</v>
      </c>
      <c r="H55" s="903">
        <f>'Salary Cap Obligation (1)'!I36</f>
        <v>0</v>
      </c>
      <c r="I55" s="903">
        <f>'Salary Cap Obligation (1)'!K36</f>
        <v>0</v>
      </c>
      <c r="J55" s="903">
        <f>'Salary Cap Obligation (1)'!M36</f>
        <v>0</v>
      </c>
      <c r="K55" s="339">
        <f>SUM(F55:J55)</f>
        <v>0</v>
      </c>
      <c r="N55" s="24"/>
      <c r="O55" s="10"/>
      <c r="P55" s="24"/>
      <c r="Q55" s="10"/>
      <c r="R55" s="24"/>
      <c r="S55" s="3"/>
      <c r="T55" s="24"/>
      <c r="U55" s="15"/>
      <c r="V55" s="15"/>
      <c r="W55" s="15"/>
      <c r="X55" s="15"/>
      <c r="Y55" s="4"/>
      <c r="Z55" s="4"/>
      <c r="AA55" s="4"/>
      <c r="AB55" s="4"/>
    </row>
    <row r="56" spans="1:28">
      <c r="A56" s="927"/>
      <c r="B56" s="927"/>
      <c r="C56" s="928"/>
      <c r="D56" s="929"/>
      <c r="E56" s="901"/>
      <c r="F56" s="902"/>
      <c r="G56" s="902"/>
      <c r="H56" s="902"/>
      <c r="I56" s="902"/>
      <c r="J56" s="902"/>
      <c r="K56" s="339"/>
      <c r="N56" s="231"/>
      <c r="O56" s="297"/>
      <c r="P56" s="100"/>
      <c r="Q56" s="102"/>
      <c r="R56" s="22"/>
      <c r="S56" s="3"/>
      <c r="T56" s="25"/>
      <c r="U56" s="25"/>
      <c r="V56" s="25"/>
      <c r="W56" s="25"/>
      <c r="X56" s="25"/>
      <c r="Y56" s="4"/>
      <c r="Z56" s="4"/>
      <c r="AA56" s="4"/>
      <c r="AB56" s="4"/>
    </row>
    <row r="57" spans="1:28">
      <c r="A57" s="922">
        <f>'Salary Cap Obligation (2)'!B6</f>
        <v>0</v>
      </c>
      <c r="B57" s="923"/>
      <c r="C57" s="924">
        <f>'Salary Cap Obligation (2)'!B7</f>
        <v>0</v>
      </c>
      <c r="D57" s="924"/>
      <c r="E57" s="901" t="s">
        <v>205</v>
      </c>
      <c r="F57" s="905">
        <f>'Salary Cap Obligation (2)'!E33</f>
        <v>0</v>
      </c>
      <c r="G57" s="905">
        <f>'Salary Cap Obligation (2)'!G33</f>
        <v>0</v>
      </c>
      <c r="H57" s="905">
        <f>'Salary Cap Obligation (2)'!I33</f>
        <v>0</v>
      </c>
      <c r="I57" s="905">
        <f>'Salary Cap Obligation (2)'!K33</f>
        <v>0</v>
      </c>
      <c r="J57" s="905">
        <f>'Salary Cap Obligation (2)'!M33</f>
        <v>0</v>
      </c>
      <c r="K57" s="183">
        <f>SUM(F57:J57)</f>
        <v>0</v>
      </c>
      <c r="M57" s="298"/>
      <c r="N57" s="231"/>
      <c r="O57" s="10"/>
      <c r="P57" s="100"/>
      <c r="Q57" s="102"/>
      <c r="R57" s="22"/>
      <c r="S57" s="17"/>
    </row>
    <row r="58" spans="1:28">
      <c r="A58" s="925"/>
      <c r="B58" s="923"/>
      <c r="C58" s="926"/>
      <c r="D58" s="926"/>
      <c r="E58" s="901" t="s">
        <v>67</v>
      </c>
      <c r="F58" s="905">
        <f>'Salary Cap Obligation (2)'!E36</f>
        <v>0</v>
      </c>
      <c r="G58" s="905">
        <f>'Salary Cap Obligation (2)'!G36</f>
        <v>0</v>
      </c>
      <c r="H58" s="905">
        <f>'Salary Cap Obligation (2)'!I36</f>
        <v>0</v>
      </c>
      <c r="I58" s="905">
        <f>'Salary Cap Obligation (2)'!K36</f>
        <v>0</v>
      </c>
      <c r="J58" s="905">
        <f>'Salary Cap Obligation (2)'!M36</f>
        <v>0</v>
      </c>
      <c r="K58" s="183">
        <f>SUM(F58:J58)</f>
        <v>0</v>
      </c>
      <c r="M58" s="298"/>
      <c r="N58" s="231"/>
      <c r="O58" s="10"/>
      <c r="P58" s="100"/>
      <c r="Q58" s="102"/>
      <c r="R58" s="22"/>
      <c r="S58" s="17"/>
      <c r="T58" s="25"/>
      <c r="U58" s="25"/>
      <c r="V58" s="25"/>
      <c r="W58" s="25"/>
      <c r="X58" s="25"/>
    </row>
    <row r="59" spans="1:28" ht="16.8">
      <c r="A59" s="927"/>
      <c r="B59" s="927"/>
      <c r="C59" s="930"/>
      <c r="D59" s="928"/>
      <c r="E59" s="906"/>
      <c r="F59" s="907"/>
      <c r="G59" s="907"/>
      <c r="H59" s="907"/>
      <c r="I59" s="907"/>
      <c r="J59" s="907"/>
      <c r="K59" s="340"/>
      <c r="M59" s="298"/>
      <c r="N59" s="231"/>
      <c r="O59" s="10"/>
      <c r="P59" s="100"/>
      <c r="Q59" s="102"/>
      <c r="R59" s="22"/>
      <c r="S59" s="17"/>
      <c r="T59" s="25"/>
      <c r="U59" s="25"/>
      <c r="V59" s="25"/>
      <c r="W59" s="25"/>
      <c r="X59" s="25"/>
    </row>
    <row r="60" spans="1:28">
      <c r="A60" s="922">
        <f>'Salary Cap Obligation (3)'!B6</f>
        <v>0</v>
      </c>
      <c r="B60" s="928"/>
      <c r="C60" s="924">
        <f>'Salary Cap Obligation (3)'!B7</f>
        <v>0</v>
      </c>
      <c r="D60" s="924"/>
      <c r="E60" s="901" t="s">
        <v>205</v>
      </c>
      <c r="F60" s="908">
        <f>'Salary Cap Obligation (3)'!E33</f>
        <v>0</v>
      </c>
      <c r="G60" s="908">
        <f>'Salary Cap Obligation (3)'!G33</f>
        <v>0</v>
      </c>
      <c r="H60" s="908">
        <f>'Salary Cap Obligation (3)'!I33</f>
        <v>0</v>
      </c>
      <c r="I60" s="908">
        <f>'Salary Cap Obligation (3)'!K33</f>
        <v>0</v>
      </c>
      <c r="J60" s="908">
        <f>'Salary Cap Obligation (3)'!M33</f>
        <v>0</v>
      </c>
      <c r="K60" s="183">
        <f>SUM(F60:J60)</f>
        <v>0</v>
      </c>
      <c r="M60" s="298"/>
      <c r="N60" s="231"/>
      <c r="O60" s="10"/>
      <c r="P60" s="100"/>
      <c r="Q60" s="102"/>
      <c r="R60" s="22"/>
      <c r="S60" s="17"/>
      <c r="T60" s="25"/>
      <c r="U60" s="25"/>
      <c r="V60" s="25"/>
      <c r="W60" s="25"/>
      <c r="X60" s="25"/>
    </row>
    <row r="61" spans="1:28">
      <c r="A61" s="925"/>
      <c r="B61" s="928"/>
      <c r="C61" s="926"/>
      <c r="D61" s="926"/>
      <c r="E61" s="901" t="s">
        <v>67</v>
      </c>
      <c r="F61" s="903">
        <f>'Salary Cap Obligation (3)'!E36</f>
        <v>0</v>
      </c>
      <c r="G61" s="903">
        <f>'Salary Cap Obligation (3)'!G36</f>
        <v>0</v>
      </c>
      <c r="H61" s="903">
        <f>'Salary Cap Obligation (3)'!I36</f>
        <v>0</v>
      </c>
      <c r="I61" s="903">
        <f>'Salary Cap Obligation (3)'!K36</f>
        <v>0</v>
      </c>
      <c r="J61" s="903">
        <f>'Salary Cap Obligation (3)'!M36</f>
        <v>0</v>
      </c>
      <c r="K61" s="339">
        <f>SUM(F61:J61)</f>
        <v>0</v>
      </c>
      <c r="N61" s="231"/>
      <c r="O61" s="10"/>
      <c r="P61" s="299"/>
      <c r="Q61" s="10"/>
      <c r="R61" s="299"/>
      <c r="S61" s="17"/>
      <c r="T61" s="5"/>
      <c r="U61" s="4"/>
    </row>
    <row r="62" spans="1:28">
      <c r="A62" s="927"/>
      <c r="B62" s="927"/>
      <c r="C62" s="928"/>
      <c r="D62" s="930"/>
      <c r="E62" s="901"/>
      <c r="F62" s="902"/>
      <c r="G62" s="902"/>
      <c r="H62" s="902"/>
      <c r="I62" s="902"/>
      <c r="J62" s="902"/>
      <c r="K62" s="339"/>
      <c r="N62" s="231"/>
      <c r="O62" s="297"/>
      <c r="P62" s="100"/>
      <c r="Q62" s="102"/>
      <c r="R62" s="22"/>
      <c r="S62" s="3"/>
      <c r="T62" s="25"/>
      <c r="U62" s="25"/>
      <c r="V62" s="25"/>
      <c r="W62" s="25"/>
      <c r="X62" s="25"/>
    </row>
    <row r="63" spans="1:28">
      <c r="A63" s="922">
        <f>'Salary Cap Obligation (4)'!B6</f>
        <v>0</v>
      </c>
      <c r="B63" s="927"/>
      <c r="C63" s="924">
        <f>'Salary Cap Obligation (4)'!B7</f>
        <v>0</v>
      </c>
      <c r="D63" s="924"/>
      <c r="E63" s="901" t="s">
        <v>205</v>
      </c>
      <c r="F63" s="905">
        <f>'Salary Cap Obligation (4)'!E33</f>
        <v>0</v>
      </c>
      <c r="G63" s="905">
        <f>'Salary Cap Obligation (4)'!G33</f>
        <v>0</v>
      </c>
      <c r="H63" s="905">
        <f>'Salary Cap Obligation (4)'!I33</f>
        <v>0</v>
      </c>
      <c r="I63" s="905">
        <f>'Salary Cap Obligation (4)'!K33</f>
        <v>0</v>
      </c>
      <c r="J63" s="905">
        <f>'Salary Cap Obligation (4)'!M33</f>
        <v>0</v>
      </c>
      <c r="K63" s="183">
        <f>SUM(F63:J63)</f>
        <v>0</v>
      </c>
      <c r="M63" s="298"/>
      <c r="N63" s="231"/>
      <c r="O63" s="10"/>
      <c r="P63" s="100"/>
      <c r="Q63" s="102"/>
      <c r="R63" s="22"/>
      <c r="S63" s="17"/>
    </row>
    <row r="64" spans="1:28" ht="15" customHeight="1">
      <c r="A64" s="925"/>
      <c r="B64" s="927"/>
      <c r="C64" s="926"/>
      <c r="D64" s="926"/>
      <c r="E64" s="901" t="s">
        <v>67</v>
      </c>
      <c r="F64" s="905">
        <f>'Salary Cap Obligation (4)'!E36</f>
        <v>0</v>
      </c>
      <c r="G64" s="905">
        <f>'Salary Cap Obligation (4)'!G36</f>
        <v>0</v>
      </c>
      <c r="H64" s="905">
        <f>'Salary Cap Obligation (4)'!I36</f>
        <v>0</v>
      </c>
      <c r="I64" s="905">
        <f>'Salary Cap Obligation (4)'!K36</f>
        <v>0</v>
      </c>
      <c r="J64" s="905">
        <f>'Salary Cap Obligation (4)'!M36</f>
        <v>0</v>
      </c>
      <c r="K64" s="183">
        <f>SUM(F64:J64)</f>
        <v>0</v>
      </c>
      <c r="M64" s="298"/>
      <c r="N64" s="231"/>
      <c r="O64" s="10"/>
      <c r="P64" s="100"/>
      <c r="Q64" s="102"/>
      <c r="R64" s="22"/>
      <c r="S64" s="17"/>
      <c r="T64" s="25"/>
      <c r="U64" s="25"/>
      <c r="V64" s="25"/>
      <c r="W64" s="25"/>
      <c r="X64" s="25"/>
    </row>
    <row r="65" spans="1:24" ht="13.5" customHeight="1">
      <c r="A65" s="927"/>
      <c r="B65" s="927"/>
      <c r="C65" s="930"/>
      <c r="D65" s="928"/>
      <c r="E65" s="906"/>
      <c r="F65" s="907"/>
      <c r="G65" s="907"/>
      <c r="H65" s="907"/>
      <c r="I65" s="907"/>
      <c r="J65" s="907"/>
      <c r="K65" s="340"/>
      <c r="M65" s="298"/>
      <c r="N65" s="231"/>
      <c r="O65" s="10"/>
      <c r="P65" s="100"/>
      <c r="Q65" s="102"/>
      <c r="R65" s="22"/>
      <c r="S65" s="17"/>
      <c r="T65" s="25"/>
      <c r="U65" s="25"/>
      <c r="V65" s="25"/>
      <c r="W65" s="25"/>
      <c r="X65" s="25"/>
    </row>
    <row r="66" spans="1:24">
      <c r="A66" s="922">
        <f>'Salary Cap Obligation (5)'!B6</f>
        <v>0</v>
      </c>
      <c r="B66" s="927"/>
      <c r="C66" s="924">
        <f>'Salary Cap Obligation (5)'!B7</f>
        <v>0</v>
      </c>
      <c r="D66" s="924"/>
      <c r="E66" s="901" t="s">
        <v>205</v>
      </c>
      <c r="F66" s="908">
        <f>'Salary Cap Obligation (5)'!E33</f>
        <v>0</v>
      </c>
      <c r="G66" s="908">
        <f>'Salary Cap Obligation (5)'!G33</f>
        <v>0</v>
      </c>
      <c r="H66" s="908">
        <f>'Salary Cap Obligation (5)'!I33</f>
        <v>0</v>
      </c>
      <c r="I66" s="908">
        <f>'Salary Cap Obligation (5)'!K33</f>
        <v>0</v>
      </c>
      <c r="J66" s="908">
        <f>'Salary Cap Obligation (5)'!M33</f>
        <v>0</v>
      </c>
      <c r="K66" s="183">
        <f>SUM(F66:J66)</f>
        <v>0</v>
      </c>
      <c r="M66" s="298"/>
      <c r="N66" s="231"/>
      <c r="O66" s="10"/>
      <c r="P66" s="100"/>
      <c r="Q66" s="102"/>
      <c r="R66" s="22"/>
      <c r="S66" s="17"/>
      <c r="T66" s="25"/>
      <c r="U66" s="25"/>
      <c r="V66" s="25"/>
      <c r="W66" s="25"/>
      <c r="X66" s="25"/>
    </row>
    <row r="67" spans="1:24">
      <c r="A67" s="925"/>
      <c r="B67" s="927"/>
      <c r="C67" s="926"/>
      <c r="D67" s="926"/>
      <c r="E67" s="901" t="s">
        <v>67</v>
      </c>
      <c r="F67" s="902">
        <f>'Salary Cap Obligation (5)'!E36</f>
        <v>0</v>
      </c>
      <c r="G67" s="902">
        <f>'Salary Cap Obligation (5)'!G36</f>
        <v>0</v>
      </c>
      <c r="H67" s="902">
        <f>'Salary Cap Obligation (5)'!I36</f>
        <v>0</v>
      </c>
      <c r="I67" s="902">
        <f>'Salary Cap Obligation (5)'!K36</f>
        <v>0</v>
      </c>
      <c r="J67" s="902">
        <f>'Salary Cap Obligation (5)'!M36</f>
        <v>0</v>
      </c>
      <c r="K67" s="339">
        <f>SUM(F67:J67)</f>
        <v>0</v>
      </c>
      <c r="N67" s="231"/>
      <c r="O67" s="10"/>
      <c r="P67" s="299"/>
      <c r="Q67" s="10"/>
      <c r="R67" s="299"/>
      <c r="S67" s="17"/>
      <c r="T67" s="5"/>
      <c r="U67" s="4"/>
    </row>
    <row r="68" spans="1:24">
      <c r="A68" s="927"/>
      <c r="B68" s="927"/>
      <c r="C68" s="928"/>
      <c r="D68" s="930"/>
      <c r="E68" s="901"/>
      <c r="F68" s="902"/>
      <c r="G68" s="902"/>
      <c r="H68" s="902"/>
      <c r="I68" s="902"/>
      <c r="J68" s="902"/>
      <c r="K68" s="339"/>
      <c r="N68" s="231"/>
      <c r="O68" s="297"/>
      <c r="P68" s="100"/>
      <c r="Q68" s="102"/>
      <c r="R68" s="22"/>
      <c r="S68" s="3"/>
      <c r="T68" s="25"/>
      <c r="U68" s="25"/>
      <c r="V68" s="25"/>
      <c r="W68" s="25"/>
      <c r="X68" s="25"/>
    </row>
    <row r="69" spans="1:24">
      <c r="A69" s="922">
        <f>'Salary Cap Obligation (6)'!B6</f>
        <v>0</v>
      </c>
      <c r="B69" s="929"/>
      <c r="C69" s="924">
        <f>'Salary Cap Obligation (6)'!B7</f>
        <v>0</v>
      </c>
      <c r="D69" s="924"/>
      <c r="E69" s="901" t="s">
        <v>205</v>
      </c>
      <c r="F69" s="905">
        <f>'Salary Cap Obligation (6)'!E33</f>
        <v>0</v>
      </c>
      <c r="G69" s="905">
        <f>'Salary Cap Obligation (6)'!G33</f>
        <v>0</v>
      </c>
      <c r="H69" s="905">
        <f>'Salary Cap Obligation (6)'!I33</f>
        <v>0</v>
      </c>
      <c r="I69" s="905">
        <f>'Salary Cap Obligation (6)'!K33</f>
        <v>0</v>
      </c>
      <c r="J69" s="905">
        <f>'Salary Cap Obligation (6)'!M33</f>
        <v>0</v>
      </c>
      <c r="K69" s="183">
        <f>SUM(F69:J69)</f>
        <v>0</v>
      </c>
      <c r="M69" s="298"/>
      <c r="N69" s="231"/>
      <c r="O69" s="10"/>
      <c r="P69" s="100"/>
      <c r="Q69" s="102"/>
      <c r="R69" s="22"/>
      <c r="S69" s="17"/>
    </row>
    <row r="70" spans="1:24">
      <c r="A70" s="925"/>
      <c r="B70" s="927"/>
      <c r="C70" s="926"/>
      <c r="D70" s="926"/>
      <c r="E70" s="901" t="s">
        <v>67</v>
      </c>
      <c r="F70" s="905">
        <f>'Salary Cap Obligation (6)'!E36</f>
        <v>0</v>
      </c>
      <c r="G70" s="905">
        <f>'Salary Cap Obligation (6)'!G36</f>
        <v>0</v>
      </c>
      <c r="H70" s="905">
        <f>'Salary Cap Obligation (6)'!I36</f>
        <v>0</v>
      </c>
      <c r="I70" s="905">
        <f>'Salary Cap Obligation (6)'!K36</f>
        <v>0</v>
      </c>
      <c r="J70" s="905">
        <f>'Salary Cap Obligation (6)'!M36</f>
        <v>0</v>
      </c>
      <c r="K70" s="183">
        <f>SUM(F70:J70)</f>
        <v>0</v>
      </c>
      <c r="M70" s="298"/>
      <c r="N70" s="231"/>
      <c r="O70" s="10"/>
      <c r="P70" s="100"/>
      <c r="Q70" s="102"/>
      <c r="R70" s="22"/>
      <c r="S70" s="17"/>
      <c r="T70" s="25"/>
      <c r="U70" s="25"/>
      <c r="V70" s="25"/>
      <c r="W70" s="25"/>
      <c r="X70" s="25"/>
    </row>
    <row r="71" spans="1:24" ht="16.8">
      <c r="A71" s="927"/>
      <c r="B71" s="927"/>
      <c r="C71" s="930"/>
      <c r="D71" s="928"/>
      <c r="E71" s="906"/>
      <c r="F71" s="907"/>
      <c r="G71" s="907"/>
      <c r="H71" s="907"/>
      <c r="I71" s="907"/>
      <c r="J71" s="907"/>
      <c r="K71" s="340"/>
      <c r="M71" s="298"/>
      <c r="N71" s="231"/>
      <c r="O71" s="10"/>
      <c r="P71" s="100"/>
      <c r="Q71" s="102"/>
      <c r="R71" s="22"/>
      <c r="S71" s="17"/>
      <c r="T71" s="25"/>
      <c r="U71" s="25"/>
      <c r="V71" s="25"/>
      <c r="W71" s="25"/>
      <c r="X71" s="25"/>
    </row>
    <row r="72" spans="1:24">
      <c r="A72" s="922">
        <f>'Salary Cap Obligation (7)'!B6</f>
        <v>0</v>
      </c>
      <c r="B72" s="927"/>
      <c r="C72" s="924">
        <f>'Salary Cap Obligation (7)'!B7</f>
        <v>0</v>
      </c>
      <c r="D72" s="924"/>
      <c r="E72" s="901" t="s">
        <v>205</v>
      </c>
      <c r="F72" s="908">
        <f>'Salary Cap Obligation (7)'!E33</f>
        <v>0</v>
      </c>
      <c r="G72" s="908">
        <f>'Salary Cap Obligation (7)'!G33</f>
        <v>0</v>
      </c>
      <c r="H72" s="908">
        <f>'Salary Cap Obligation (7)'!I33</f>
        <v>0</v>
      </c>
      <c r="I72" s="908">
        <f>'Salary Cap Obligation (7)'!K33</f>
        <v>0</v>
      </c>
      <c r="J72" s="908">
        <f>'Salary Cap Obligation (7)'!M33</f>
        <v>0</v>
      </c>
      <c r="K72" s="183">
        <f>SUM(F72:J72)</f>
        <v>0</v>
      </c>
      <c r="M72" s="298"/>
      <c r="N72" s="231"/>
      <c r="O72" s="10"/>
      <c r="P72" s="100"/>
      <c r="Q72" s="102"/>
      <c r="R72" s="22"/>
      <c r="S72" s="17"/>
      <c r="T72" s="25"/>
      <c r="U72" s="25"/>
      <c r="V72" s="25"/>
      <c r="W72" s="25"/>
      <c r="X72" s="25"/>
    </row>
    <row r="73" spans="1:24">
      <c r="A73" s="925"/>
      <c r="B73" s="927"/>
      <c r="C73" s="926"/>
      <c r="D73" s="926"/>
      <c r="E73" s="901" t="s">
        <v>67</v>
      </c>
      <c r="F73" s="902">
        <f>'Salary Cap Obligation (7)'!E36</f>
        <v>0</v>
      </c>
      <c r="G73" s="902">
        <f>'Salary Cap Obligation (7)'!G36</f>
        <v>0</v>
      </c>
      <c r="H73" s="902">
        <f>'Salary Cap Obligation (7)'!I36</f>
        <v>0</v>
      </c>
      <c r="I73" s="902">
        <f>'Salary Cap Obligation (7)'!K36</f>
        <v>0</v>
      </c>
      <c r="J73" s="902">
        <f>'Salary Cap Obligation (7)'!M36</f>
        <v>0</v>
      </c>
      <c r="K73" s="339">
        <f>SUM(F73:J73)</f>
        <v>0</v>
      </c>
      <c r="N73" s="231"/>
      <c r="O73" s="10"/>
      <c r="P73" s="299"/>
      <c r="Q73" s="10"/>
      <c r="R73" s="299"/>
      <c r="S73" s="17"/>
      <c r="T73" s="5"/>
      <c r="U73" s="4"/>
    </row>
    <row r="74" spans="1:24">
      <c r="A74" s="927"/>
      <c r="B74" s="927"/>
      <c r="C74" s="928"/>
      <c r="D74" s="930"/>
      <c r="E74" s="901"/>
      <c r="F74" s="902"/>
      <c r="G74" s="902"/>
      <c r="H74" s="902"/>
      <c r="I74" s="902"/>
      <c r="J74" s="902"/>
      <c r="K74" s="339"/>
      <c r="N74" s="231"/>
      <c r="O74" s="297"/>
      <c r="P74" s="100"/>
      <c r="Q74" s="102"/>
      <c r="R74" s="22"/>
      <c r="S74" s="3"/>
      <c r="T74" s="25"/>
      <c r="U74" s="25"/>
      <c r="V74" s="25"/>
      <c r="W74" s="25"/>
      <c r="X74" s="25"/>
    </row>
    <row r="75" spans="1:24">
      <c r="A75" s="922">
        <f>'Salary Cap Obligation (8)'!B6</f>
        <v>0</v>
      </c>
      <c r="B75" s="927"/>
      <c r="C75" s="924">
        <f>'Salary Cap Obligation (8)'!B7</f>
        <v>0</v>
      </c>
      <c r="D75" s="924"/>
      <c r="E75" s="901" t="s">
        <v>205</v>
      </c>
      <c r="F75" s="905">
        <f>'Salary Cap Obligation (8)'!E33</f>
        <v>0</v>
      </c>
      <c r="G75" s="905">
        <f>'Salary Cap Obligation (8)'!G33</f>
        <v>0</v>
      </c>
      <c r="H75" s="905">
        <f>'Salary Cap Obligation (8)'!I33</f>
        <v>0</v>
      </c>
      <c r="I75" s="905">
        <f>'Salary Cap Obligation (8)'!K33</f>
        <v>0</v>
      </c>
      <c r="J75" s="905">
        <f>'Salary Cap Obligation (8)'!M33</f>
        <v>0</v>
      </c>
      <c r="K75" s="183">
        <f>SUM(F75:J75)</f>
        <v>0</v>
      </c>
      <c r="M75" s="298"/>
      <c r="N75" s="231"/>
      <c r="O75" s="10"/>
      <c r="P75" s="100"/>
      <c r="Q75" s="102"/>
      <c r="R75" s="22"/>
      <c r="S75" s="17"/>
    </row>
    <row r="76" spans="1:24">
      <c r="A76" s="925"/>
      <c r="B76" s="927"/>
      <c r="C76" s="926"/>
      <c r="D76" s="926"/>
      <c r="E76" s="901" t="s">
        <v>67</v>
      </c>
      <c r="F76" s="905">
        <f>'Salary Cap Obligation (8)'!E36</f>
        <v>0</v>
      </c>
      <c r="G76" s="905">
        <f>'Salary Cap Obligation (8)'!G36</f>
        <v>0</v>
      </c>
      <c r="H76" s="905">
        <f>'Salary Cap Obligation (8)'!I36</f>
        <v>0</v>
      </c>
      <c r="I76" s="905">
        <f>'Salary Cap Obligation (8)'!K36</f>
        <v>0</v>
      </c>
      <c r="J76" s="905">
        <f>'Salary Cap Obligation (8)'!M36</f>
        <v>0</v>
      </c>
      <c r="K76" s="183">
        <f>SUM(F76:J76)</f>
        <v>0</v>
      </c>
      <c r="M76" s="298"/>
      <c r="N76" s="231"/>
      <c r="O76" s="10"/>
      <c r="P76" s="100"/>
      <c r="Q76" s="102"/>
      <c r="R76" s="22"/>
      <c r="S76" s="17"/>
      <c r="T76" s="25"/>
      <c r="U76" s="25"/>
      <c r="V76" s="25"/>
      <c r="W76" s="25"/>
      <c r="X76" s="25"/>
    </row>
    <row r="77" spans="1:24" ht="3.75" hidden="1" customHeight="1">
      <c r="A77" s="10"/>
      <c r="B77" s="10"/>
      <c r="C77" s="4"/>
      <c r="D77" s="100"/>
      <c r="E77" s="100"/>
      <c r="F77" s="184"/>
      <c r="G77" s="184"/>
      <c r="H77" s="184"/>
      <c r="I77" s="184"/>
      <c r="J77" s="184"/>
      <c r="K77" s="340"/>
      <c r="M77" s="298"/>
      <c r="N77" s="231"/>
      <c r="O77" s="10"/>
      <c r="P77" s="100"/>
      <c r="Q77" s="102"/>
      <c r="R77" s="22"/>
      <c r="S77" s="17"/>
      <c r="T77" s="25"/>
      <c r="U77" s="25"/>
      <c r="V77" s="25"/>
      <c r="W77" s="25"/>
      <c r="X77" s="25"/>
    </row>
    <row r="78" spans="1:24">
      <c r="A78" s="662" t="s">
        <v>208</v>
      </c>
      <c r="B78" s="662"/>
      <c r="C78" s="662"/>
      <c r="D78" s="341"/>
      <c r="E78" s="342"/>
      <c r="F78" s="343">
        <f>SUM(F54,F57,F60,F63,F66,F69,F72,F75)</f>
        <v>0</v>
      </c>
      <c r="G78" s="343">
        <f t="shared" ref="G78:J79" si="2">SUM(G54,G57,G60,G63,G66,G69,G72,G75)</f>
        <v>0</v>
      </c>
      <c r="H78" s="343">
        <f t="shared" si="2"/>
        <v>0</v>
      </c>
      <c r="I78" s="343">
        <f t="shared" si="2"/>
        <v>0</v>
      </c>
      <c r="J78" s="343">
        <f t="shared" si="2"/>
        <v>0</v>
      </c>
      <c r="K78" s="344">
        <f>SUM(F78:J78)</f>
        <v>0</v>
      </c>
      <c r="M78" s="298"/>
      <c r="N78" s="231"/>
      <c r="O78" s="10"/>
      <c r="P78" s="100"/>
      <c r="Q78" s="102"/>
      <c r="R78" s="22"/>
      <c r="S78" s="17"/>
      <c r="T78" s="25"/>
      <c r="U78" s="25"/>
      <c r="V78" s="25"/>
      <c r="W78" s="25"/>
      <c r="X78" s="25"/>
    </row>
    <row r="79" spans="1:24">
      <c r="A79" s="614" t="s">
        <v>326</v>
      </c>
      <c r="B79" s="614"/>
      <c r="C79" s="614"/>
      <c r="D79" s="345"/>
      <c r="E79" s="345"/>
      <c r="F79" s="203">
        <f>SUM(F55,F58,F61,F64,F67,F70,F73,F76)</f>
        <v>0</v>
      </c>
      <c r="G79" s="203">
        <f t="shared" si="2"/>
        <v>0</v>
      </c>
      <c r="H79" s="203">
        <f t="shared" si="2"/>
        <v>0</v>
      </c>
      <c r="I79" s="203">
        <f t="shared" si="2"/>
        <v>0</v>
      </c>
      <c r="J79" s="203">
        <f t="shared" si="2"/>
        <v>0</v>
      </c>
      <c r="K79" s="204">
        <f>SUM(F79:J79)</f>
        <v>0</v>
      </c>
      <c r="N79" s="231"/>
      <c r="O79" s="10"/>
      <c r="P79" s="299"/>
      <c r="Q79" s="10"/>
      <c r="R79" s="299"/>
      <c r="S79" s="17"/>
      <c r="T79" s="5"/>
      <c r="U79" s="4"/>
    </row>
    <row r="80" spans="1:24">
      <c r="A80" s="904"/>
      <c r="B80" s="904"/>
      <c r="C80" s="901"/>
      <c r="D80" s="909"/>
      <c r="E80" s="901"/>
      <c r="F80" s="906"/>
      <c r="G80" s="906"/>
      <c r="H80" s="906"/>
      <c r="I80" s="906"/>
      <c r="J80" s="906"/>
      <c r="K80" s="47"/>
      <c r="N80" s="231"/>
      <c r="O80" s="297"/>
      <c r="P80" s="100"/>
      <c r="Q80" s="102"/>
      <c r="R80" s="22"/>
      <c r="S80" s="3"/>
      <c r="T80" s="25"/>
      <c r="U80" s="25"/>
      <c r="V80" s="25"/>
      <c r="W80" s="25"/>
      <c r="X80" s="25"/>
    </row>
    <row r="81" spans="1:28">
      <c r="A81" s="614" t="s">
        <v>300</v>
      </c>
      <c r="B81" s="614"/>
      <c r="C81" s="614"/>
      <c r="D81" s="129"/>
      <c r="E81" s="346"/>
      <c r="F81" s="173">
        <f>SUM(F78:F80)</f>
        <v>0</v>
      </c>
      <c r="G81" s="173">
        <f t="shared" ref="G81:J81" si="3">SUM(G78:G80)</f>
        <v>0</v>
      </c>
      <c r="H81" s="173">
        <f t="shared" si="3"/>
        <v>0</v>
      </c>
      <c r="I81" s="173">
        <f t="shared" si="3"/>
        <v>0</v>
      </c>
      <c r="J81" s="173">
        <f t="shared" si="3"/>
        <v>0</v>
      </c>
      <c r="K81" s="174">
        <f>SUM(K78:K79)</f>
        <v>0</v>
      </c>
      <c r="M81" s="298"/>
      <c r="N81" s="231"/>
      <c r="O81" s="10"/>
      <c r="P81" s="100"/>
      <c r="Q81" s="102"/>
      <c r="R81" s="22"/>
      <c r="S81" s="17"/>
    </row>
    <row r="82" spans="1:28" ht="15" customHeight="1">
      <c r="A82" s="904"/>
      <c r="B82" s="904"/>
      <c r="C82" s="896"/>
      <c r="D82" s="906"/>
      <c r="E82" s="906"/>
      <c r="F82" s="905"/>
      <c r="G82" s="905"/>
      <c r="H82" s="905"/>
      <c r="I82" s="905"/>
      <c r="J82" s="905"/>
      <c r="K82" s="905"/>
      <c r="M82" s="298"/>
      <c r="N82" s="231"/>
      <c r="O82" s="10"/>
      <c r="P82" s="100"/>
      <c r="Q82" s="102"/>
      <c r="R82" s="22"/>
      <c r="S82" s="17"/>
      <c r="T82" s="25"/>
      <c r="U82" s="25"/>
      <c r="V82" s="25"/>
      <c r="W82" s="25"/>
      <c r="X82" s="25"/>
    </row>
    <row r="83" spans="1:28" ht="15" customHeight="1">
      <c r="A83" s="664" t="s">
        <v>302</v>
      </c>
      <c r="B83" s="664"/>
      <c r="C83" s="664"/>
      <c r="D83" s="664"/>
      <c r="E83" s="664"/>
      <c r="F83" s="664"/>
      <c r="G83" s="664"/>
      <c r="H83" s="664"/>
      <c r="I83" s="664"/>
      <c r="J83" s="664"/>
      <c r="K83" s="664"/>
      <c r="L83" s="107"/>
      <c r="M83" s="59"/>
      <c r="N83" s="294"/>
      <c r="O83" s="3"/>
      <c r="P83" s="295"/>
      <c r="Q83" s="296"/>
    </row>
    <row r="84" spans="1:28">
      <c r="A84" s="895"/>
      <c r="B84" s="895"/>
      <c r="C84" s="895"/>
      <c r="D84" s="895"/>
      <c r="E84" s="895"/>
      <c r="F84" s="895"/>
      <c r="G84" s="896"/>
      <c r="H84" s="895"/>
      <c r="I84" s="895"/>
      <c r="J84" s="895"/>
      <c r="K84" s="33"/>
      <c r="N84" s="1"/>
      <c r="O84" s="1"/>
      <c r="P84" s="1"/>
      <c r="Q84" s="251"/>
    </row>
    <row r="85" spans="1:28">
      <c r="A85" s="897"/>
      <c r="B85" s="897"/>
      <c r="C85" s="895"/>
      <c r="D85" s="898"/>
      <c r="E85" s="898"/>
      <c r="F85" s="899" t="s">
        <v>2</v>
      </c>
      <c r="G85" s="899" t="s">
        <v>3</v>
      </c>
      <c r="H85" s="899" t="s">
        <v>4</v>
      </c>
      <c r="I85" s="899" t="s">
        <v>8</v>
      </c>
      <c r="J85" s="899" t="s">
        <v>9</v>
      </c>
      <c r="K85" s="46" t="s">
        <v>1</v>
      </c>
      <c r="N85" s="58"/>
      <c r="O85" s="58"/>
      <c r="P85" s="58"/>
      <c r="Q85" s="58"/>
      <c r="R85" s="58"/>
      <c r="T85" s="660"/>
      <c r="U85" s="660"/>
      <c r="V85" s="660"/>
      <c r="W85" s="660"/>
      <c r="X85" s="660"/>
    </row>
    <row r="86" spans="1:28">
      <c r="A86" s="898" t="s">
        <v>299</v>
      </c>
      <c r="B86" s="898"/>
      <c r="C86" s="900" t="s">
        <v>206</v>
      </c>
      <c r="D86" s="900"/>
      <c r="E86" s="898"/>
      <c r="F86" s="899"/>
      <c r="G86" s="899"/>
      <c r="H86" s="899"/>
      <c r="I86" s="899"/>
      <c r="J86" s="899"/>
      <c r="K86" s="46"/>
      <c r="N86" s="58"/>
      <c r="O86" s="58"/>
      <c r="P86" s="58"/>
      <c r="Q86" s="58"/>
      <c r="R86" s="58"/>
      <c r="T86" s="92"/>
      <c r="U86" s="92"/>
      <c r="V86" s="92"/>
      <c r="W86" s="92"/>
      <c r="X86" s="92"/>
    </row>
    <row r="87" spans="1:28">
      <c r="A87" s="922">
        <f>'Fringe Benefits Cap (1)'!B6</f>
        <v>0</v>
      </c>
      <c r="B87" s="923"/>
      <c r="C87" s="924">
        <f>'Fringe Benefits Cap (1)'!B7</f>
        <v>0</v>
      </c>
      <c r="D87" s="924"/>
      <c r="E87" s="901" t="s">
        <v>205</v>
      </c>
      <c r="F87" s="902">
        <f>'Fringe Benefits Cap (1)'!E32</f>
        <v>0</v>
      </c>
      <c r="G87" s="902">
        <f>'Fringe Benefits Cap (1)'!G32</f>
        <v>0</v>
      </c>
      <c r="H87" s="902">
        <f>'Fringe Benefits Cap (1)'!I32</f>
        <v>0</v>
      </c>
      <c r="I87" s="902">
        <f>'Fringe Benefits Cap (1)'!K32</f>
        <v>0</v>
      </c>
      <c r="J87" s="902">
        <f>'Fringe Benefits Cap (1)'!M32</f>
        <v>0</v>
      </c>
      <c r="K87" s="339">
        <f>SUM(F87:J87)</f>
        <v>0</v>
      </c>
      <c r="N87" s="58"/>
      <c r="O87" s="92"/>
      <c r="P87" s="92"/>
      <c r="Q87" s="92"/>
      <c r="R87" s="92"/>
      <c r="S87" s="23"/>
      <c r="T87" s="24"/>
      <c r="U87" s="15"/>
      <c r="V87" s="15"/>
      <c r="W87" s="15"/>
      <c r="X87" s="15"/>
    </row>
    <row r="88" spans="1:28">
      <c r="A88" s="925"/>
      <c r="B88" s="923"/>
      <c r="C88" s="926"/>
      <c r="D88" s="926"/>
      <c r="E88" s="901" t="s">
        <v>67</v>
      </c>
      <c r="F88" s="903">
        <f>'Fringe Benefits Cap (1)'!E35</f>
        <v>0</v>
      </c>
      <c r="G88" s="903">
        <f>'Fringe Benefits Cap (1)'!G35</f>
        <v>0</v>
      </c>
      <c r="H88" s="903">
        <f>'Fringe Benefits Cap (1)'!I35</f>
        <v>0</v>
      </c>
      <c r="I88" s="903">
        <f>'Fringe Benefits Cap (1)'!K35</f>
        <v>0</v>
      </c>
      <c r="J88" s="903">
        <f>'Fringe Benefits Cap (1)'!M35</f>
        <v>0</v>
      </c>
      <c r="K88" s="339">
        <f>SUM(F88:J88)</f>
        <v>0</v>
      </c>
      <c r="N88" s="24"/>
      <c r="O88" s="10"/>
      <c r="P88" s="24"/>
      <c r="Q88" s="10"/>
      <c r="R88" s="24"/>
      <c r="S88" s="3"/>
      <c r="T88" s="24"/>
      <c r="U88" s="15"/>
      <c r="V88" s="15"/>
      <c r="W88" s="15"/>
      <c r="X88" s="15"/>
      <c r="Y88" s="4"/>
      <c r="Z88" s="4"/>
      <c r="AA88" s="4"/>
      <c r="AB88" s="4"/>
    </row>
    <row r="89" spans="1:28">
      <c r="A89" s="927"/>
      <c r="B89" s="927"/>
      <c r="C89" s="928"/>
      <c r="D89" s="929"/>
      <c r="E89" s="901"/>
      <c r="F89" s="902"/>
      <c r="G89" s="902"/>
      <c r="H89" s="902"/>
      <c r="I89" s="902"/>
      <c r="J89" s="902"/>
      <c r="K89" s="339"/>
      <c r="N89" s="231"/>
      <c r="O89" s="297"/>
      <c r="P89" s="100"/>
      <c r="Q89" s="102"/>
      <c r="R89" s="22"/>
      <c r="S89" s="3"/>
      <c r="T89" s="25"/>
      <c r="U89" s="25"/>
      <c r="V89" s="25"/>
      <c r="W89" s="25"/>
      <c r="X89" s="25"/>
      <c r="Y89" s="4"/>
      <c r="Z89" s="4"/>
      <c r="AA89" s="4"/>
      <c r="AB89" s="4"/>
    </row>
    <row r="90" spans="1:28">
      <c r="A90" s="922">
        <f>'Fringe Benefits Cap (2)'!B6</f>
        <v>0</v>
      </c>
      <c r="B90" s="923"/>
      <c r="C90" s="924">
        <f>'Fringe Benefits Cap (2)'!B7</f>
        <v>0</v>
      </c>
      <c r="D90" s="924"/>
      <c r="E90" s="901" t="s">
        <v>205</v>
      </c>
      <c r="F90" s="905">
        <f>'Fringe Benefits Cap (2)'!E32</f>
        <v>0</v>
      </c>
      <c r="G90" s="905">
        <f>'Fringe Benefits Cap (2)'!G32</f>
        <v>0</v>
      </c>
      <c r="H90" s="905">
        <f>'Fringe Benefits Cap (2)'!I32</f>
        <v>0</v>
      </c>
      <c r="I90" s="905">
        <f>'Fringe Benefits Cap (2)'!K32</f>
        <v>0</v>
      </c>
      <c r="J90" s="905">
        <f>'Fringe Benefits Cap (2)'!M32</f>
        <v>0</v>
      </c>
      <c r="K90" s="183">
        <f>SUM(F90:J90)</f>
        <v>0</v>
      </c>
      <c r="M90" s="298"/>
      <c r="N90" s="231"/>
      <c r="O90" s="10"/>
      <c r="P90" s="100"/>
      <c r="Q90" s="102"/>
      <c r="R90" s="22"/>
      <c r="S90" s="17"/>
    </row>
    <row r="91" spans="1:28">
      <c r="A91" s="925"/>
      <c r="B91" s="923"/>
      <c r="C91" s="926"/>
      <c r="D91" s="926"/>
      <c r="E91" s="901" t="s">
        <v>67</v>
      </c>
      <c r="F91" s="905">
        <f>'Fringe Benefits Cap (2)'!E35</f>
        <v>0</v>
      </c>
      <c r="G91" s="905">
        <f>'Fringe Benefits Cap (2)'!G35</f>
        <v>0</v>
      </c>
      <c r="H91" s="905">
        <f>'Fringe Benefits Cap (2)'!I35</f>
        <v>0</v>
      </c>
      <c r="I91" s="905">
        <f>'Fringe Benefits Cap (2)'!K35</f>
        <v>0</v>
      </c>
      <c r="J91" s="905">
        <f>'Fringe Benefits Cap (2)'!M35</f>
        <v>0</v>
      </c>
      <c r="K91" s="183">
        <f>SUM(F91:J91)</f>
        <v>0</v>
      </c>
      <c r="M91" s="298"/>
      <c r="N91" s="231"/>
      <c r="O91" s="10"/>
      <c r="P91" s="100"/>
      <c r="Q91" s="102"/>
      <c r="R91" s="22"/>
      <c r="S91" s="17"/>
      <c r="T91" s="25"/>
      <c r="U91" s="25"/>
      <c r="V91" s="25"/>
      <c r="W91" s="25"/>
      <c r="X91" s="25"/>
    </row>
    <row r="92" spans="1:28" ht="16.8">
      <c r="A92" s="927"/>
      <c r="B92" s="927"/>
      <c r="C92" s="930"/>
      <c r="D92" s="928"/>
      <c r="E92" s="906"/>
      <c r="F92" s="907"/>
      <c r="G92" s="907"/>
      <c r="H92" s="907"/>
      <c r="I92" s="907"/>
      <c r="J92" s="907"/>
      <c r="K92" s="340"/>
      <c r="M92" s="298"/>
      <c r="N92" s="231"/>
      <c r="O92" s="10"/>
      <c r="P92" s="100"/>
      <c r="Q92" s="102"/>
      <c r="R92" s="22"/>
      <c r="S92" s="17"/>
      <c r="T92" s="25"/>
      <c r="U92" s="25"/>
      <c r="V92" s="25"/>
      <c r="W92" s="25"/>
      <c r="X92" s="25"/>
    </row>
    <row r="93" spans="1:28">
      <c r="A93" s="922">
        <f>'Fringe Benefits Cap (3)'!B6</f>
        <v>0</v>
      </c>
      <c r="B93" s="928"/>
      <c r="C93" s="924">
        <f>'Fringe Benefits Cap (3)'!B7</f>
        <v>0</v>
      </c>
      <c r="D93" s="924"/>
      <c r="E93" s="901" t="s">
        <v>205</v>
      </c>
      <c r="F93" s="905">
        <f>'Fringe Benefits Cap (3)'!E32</f>
        <v>0</v>
      </c>
      <c r="G93" s="905">
        <f>'Fringe Benefits Cap (3)'!G32</f>
        <v>0</v>
      </c>
      <c r="H93" s="905">
        <f>'Fringe Benefits Cap (3)'!I32</f>
        <v>0</v>
      </c>
      <c r="I93" s="905">
        <f>'Fringe Benefits Cap (3)'!K32</f>
        <v>0</v>
      </c>
      <c r="J93" s="905">
        <f>'Fringe Benefits Cap (3)'!M32</f>
        <v>0</v>
      </c>
      <c r="K93" s="183">
        <f>SUM(F93:J93)</f>
        <v>0</v>
      </c>
      <c r="M93" s="298"/>
      <c r="N93" s="231"/>
      <c r="O93" s="10"/>
      <c r="P93" s="100"/>
      <c r="Q93" s="102"/>
      <c r="R93" s="22"/>
      <c r="S93" s="17"/>
      <c r="T93" s="25"/>
      <c r="U93" s="25"/>
      <c r="V93" s="25"/>
      <c r="W93" s="25"/>
      <c r="X93" s="25"/>
    </row>
    <row r="94" spans="1:28">
      <c r="A94" s="925"/>
      <c r="B94" s="928"/>
      <c r="C94" s="926"/>
      <c r="D94" s="926"/>
      <c r="E94" s="901" t="s">
        <v>67</v>
      </c>
      <c r="F94" s="905">
        <f>'Fringe Benefits Cap (3)'!E35</f>
        <v>0</v>
      </c>
      <c r="G94" s="905">
        <f>'Fringe Benefits Cap (3)'!G35</f>
        <v>0</v>
      </c>
      <c r="H94" s="905">
        <f>'Fringe Benefits Cap (3)'!I35</f>
        <v>0</v>
      </c>
      <c r="I94" s="905">
        <f>'Fringe Benefits Cap (3)'!K35</f>
        <v>0</v>
      </c>
      <c r="J94" s="905">
        <f>'Fringe Benefits Cap (3)'!M35</f>
        <v>0</v>
      </c>
      <c r="K94" s="339">
        <f>SUM(F94:J94)</f>
        <v>0</v>
      </c>
      <c r="N94" s="231"/>
      <c r="O94" s="10"/>
      <c r="P94" s="299"/>
      <c r="Q94" s="10"/>
      <c r="R94" s="299"/>
      <c r="S94" s="17"/>
      <c r="T94" s="5"/>
      <c r="U94" s="4"/>
    </row>
    <row r="95" spans="1:28">
      <c r="A95" s="927"/>
      <c r="B95" s="927"/>
      <c r="C95" s="928"/>
      <c r="D95" s="930"/>
      <c r="E95" s="901"/>
      <c r="F95" s="902"/>
      <c r="G95" s="902"/>
      <c r="H95" s="902"/>
      <c r="I95" s="902"/>
      <c r="J95" s="902"/>
      <c r="K95" s="339"/>
      <c r="N95" s="231"/>
      <c r="O95" s="297"/>
      <c r="P95" s="100"/>
      <c r="Q95" s="102"/>
      <c r="R95" s="22"/>
      <c r="S95" s="3"/>
      <c r="T95" s="25"/>
      <c r="U95" s="25"/>
      <c r="V95" s="25"/>
      <c r="W95" s="25"/>
      <c r="X95" s="25"/>
    </row>
    <row r="96" spans="1:28">
      <c r="A96" s="922">
        <f>'Fringe Benefits Cap (4)'!B6</f>
        <v>0</v>
      </c>
      <c r="B96" s="927"/>
      <c r="C96" s="924">
        <f>'Fringe Benefits Cap (4)'!B7</f>
        <v>0</v>
      </c>
      <c r="D96" s="924"/>
      <c r="E96" s="901" t="s">
        <v>205</v>
      </c>
      <c r="F96" s="905">
        <f>'Fringe Benefits Cap (4)'!E32</f>
        <v>0</v>
      </c>
      <c r="G96" s="905">
        <f>'Fringe Benefits Cap (4)'!G32</f>
        <v>0</v>
      </c>
      <c r="H96" s="905">
        <f>'Fringe Benefits Cap (4)'!I32</f>
        <v>0</v>
      </c>
      <c r="I96" s="905">
        <f>'Fringe Benefits Cap (4)'!K32</f>
        <v>0</v>
      </c>
      <c r="J96" s="905">
        <f>'Fringe Benefits Cap (4)'!M32</f>
        <v>0</v>
      </c>
      <c r="K96" s="183">
        <f>SUM(F96:J96)</f>
        <v>0</v>
      </c>
      <c r="M96" s="298"/>
      <c r="N96" s="231"/>
      <c r="O96" s="10"/>
      <c r="P96" s="100"/>
      <c r="Q96" s="102"/>
      <c r="R96" s="22"/>
      <c r="S96" s="17"/>
    </row>
    <row r="97" spans="1:24" ht="15" customHeight="1">
      <c r="A97" s="925"/>
      <c r="B97" s="927"/>
      <c r="C97" s="926"/>
      <c r="D97" s="926"/>
      <c r="E97" s="901" t="s">
        <v>67</v>
      </c>
      <c r="F97" s="905">
        <f>'Fringe Benefits Cap (4)'!E35</f>
        <v>0</v>
      </c>
      <c r="G97" s="905">
        <f>'Fringe Benefits Cap (4)'!G35</f>
        <v>0</v>
      </c>
      <c r="H97" s="905">
        <f>'Fringe Benefits Cap (4)'!I35</f>
        <v>0</v>
      </c>
      <c r="I97" s="905">
        <f>'Fringe Benefits Cap (4)'!K35</f>
        <v>0</v>
      </c>
      <c r="J97" s="905">
        <f>'Fringe Benefits Cap (4)'!M35</f>
        <v>0</v>
      </c>
      <c r="K97" s="183">
        <f>SUM(F97:J97)</f>
        <v>0</v>
      </c>
      <c r="M97" s="298"/>
      <c r="N97" s="231"/>
      <c r="O97" s="10"/>
      <c r="P97" s="100"/>
      <c r="Q97" s="102"/>
      <c r="R97" s="22"/>
      <c r="S97" s="17"/>
      <c r="T97" s="25"/>
      <c r="U97" s="25"/>
      <c r="V97" s="25"/>
      <c r="W97" s="25"/>
      <c r="X97" s="25"/>
    </row>
    <row r="98" spans="1:24" ht="13.5" customHeight="1">
      <c r="A98" s="927"/>
      <c r="B98" s="927"/>
      <c r="C98" s="930"/>
      <c r="D98" s="928"/>
      <c r="E98" s="906"/>
      <c r="F98" s="907"/>
      <c r="G98" s="907"/>
      <c r="H98" s="907"/>
      <c r="I98" s="907"/>
      <c r="J98" s="907"/>
      <c r="K98" s="340"/>
      <c r="M98" s="298"/>
      <c r="N98" s="231"/>
      <c r="O98" s="10"/>
      <c r="P98" s="100"/>
      <c r="Q98" s="102"/>
      <c r="R98" s="22"/>
      <c r="S98" s="17"/>
      <c r="T98" s="25"/>
      <c r="U98" s="25"/>
      <c r="V98" s="25"/>
      <c r="W98" s="25"/>
      <c r="X98" s="25"/>
    </row>
    <row r="99" spans="1:24">
      <c r="A99" s="922">
        <f>'Fringe Benefits Cap (5)'!B6</f>
        <v>0</v>
      </c>
      <c r="B99" s="927"/>
      <c r="C99" s="924">
        <f>'Fringe Benefits Cap (5)'!B7</f>
        <v>0</v>
      </c>
      <c r="D99" s="924"/>
      <c r="E99" s="901" t="s">
        <v>205</v>
      </c>
      <c r="F99" s="905">
        <f>'Fringe Benefits Cap (5)'!E32</f>
        <v>0</v>
      </c>
      <c r="G99" s="905">
        <f>'Fringe Benefits Cap (5)'!G32</f>
        <v>0</v>
      </c>
      <c r="H99" s="905">
        <f>'Fringe Benefits Cap (5)'!I32</f>
        <v>0</v>
      </c>
      <c r="I99" s="905">
        <f>'Fringe Benefits Cap (5)'!K32</f>
        <v>0</v>
      </c>
      <c r="J99" s="905">
        <f>'Fringe Benefits Cap (5)'!M32</f>
        <v>0</v>
      </c>
      <c r="K99" s="183">
        <f>SUM(F99:J99)</f>
        <v>0</v>
      </c>
      <c r="M99" s="298"/>
      <c r="N99" s="231"/>
      <c r="O99" s="10"/>
      <c r="P99" s="100"/>
      <c r="Q99" s="102"/>
      <c r="R99" s="22"/>
      <c r="S99" s="17"/>
      <c r="T99" s="25"/>
      <c r="U99" s="25"/>
      <c r="V99" s="25"/>
      <c r="W99" s="25"/>
      <c r="X99" s="25"/>
    </row>
    <row r="100" spans="1:24">
      <c r="A100" s="925"/>
      <c r="B100" s="927"/>
      <c r="C100" s="926"/>
      <c r="D100" s="926"/>
      <c r="E100" s="901" t="s">
        <v>67</v>
      </c>
      <c r="F100" s="905">
        <f>'Fringe Benefits Cap (5)'!E35</f>
        <v>0</v>
      </c>
      <c r="G100" s="905">
        <f>'Fringe Benefits Cap (5)'!G35</f>
        <v>0</v>
      </c>
      <c r="H100" s="905">
        <f>'Fringe Benefits Cap (5)'!I35</f>
        <v>0</v>
      </c>
      <c r="I100" s="905">
        <f>'Fringe Benefits Cap (5)'!K35</f>
        <v>0</v>
      </c>
      <c r="J100" s="905">
        <f>'Fringe Benefits Cap (5)'!M35</f>
        <v>0</v>
      </c>
      <c r="K100" s="339">
        <f>SUM(F100:J100)</f>
        <v>0</v>
      </c>
      <c r="N100" s="231"/>
      <c r="O100" s="10"/>
      <c r="P100" s="299"/>
      <c r="Q100" s="10"/>
      <c r="R100" s="299"/>
      <c r="S100" s="17"/>
      <c r="T100" s="5"/>
      <c r="U100" s="4"/>
    </row>
    <row r="101" spans="1:24">
      <c r="A101" s="927"/>
      <c r="B101" s="927"/>
      <c r="C101" s="928"/>
      <c r="D101" s="930"/>
      <c r="E101" s="901"/>
      <c r="F101" s="902"/>
      <c r="G101" s="902"/>
      <c r="H101" s="902"/>
      <c r="I101" s="902"/>
      <c r="J101" s="902"/>
      <c r="K101" s="339"/>
      <c r="N101" s="231"/>
      <c r="O101" s="297"/>
      <c r="P101" s="100"/>
      <c r="Q101" s="102"/>
      <c r="R101" s="22"/>
      <c r="S101" s="3"/>
      <c r="T101" s="25"/>
      <c r="U101" s="25"/>
      <c r="V101" s="25"/>
      <c r="W101" s="25"/>
      <c r="X101" s="25"/>
    </row>
    <row r="102" spans="1:24">
      <c r="A102" s="922">
        <f>'Fringe Benefits Cap (6)'!B6</f>
        <v>0</v>
      </c>
      <c r="B102" s="929"/>
      <c r="C102" s="924">
        <f>'Fringe Benefits Cap (6)'!B7</f>
        <v>0</v>
      </c>
      <c r="D102" s="924"/>
      <c r="E102" s="901" t="s">
        <v>205</v>
      </c>
      <c r="F102" s="905">
        <f>'Fringe Benefits Cap (6)'!E32</f>
        <v>0</v>
      </c>
      <c r="G102" s="905">
        <f>'Fringe Benefits Cap (6)'!G32</f>
        <v>0</v>
      </c>
      <c r="H102" s="905">
        <f>'Fringe Benefits Cap (6)'!I32</f>
        <v>0</v>
      </c>
      <c r="I102" s="905">
        <f>'Fringe Benefits Cap (6)'!K32</f>
        <v>0</v>
      </c>
      <c r="J102" s="905">
        <f>'Fringe Benefits Cap (6)'!M32</f>
        <v>0</v>
      </c>
      <c r="K102" s="183">
        <f>SUM(F102:J102)</f>
        <v>0</v>
      </c>
      <c r="M102" s="298"/>
      <c r="N102" s="231"/>
      <c r="O102" s="10"/>
      <c r="P102" s="100"/>
      <c r="Q102" s="102"/>
      <c r="R102" s="22"/>
      <c r="S102" s="17"/>
    </row>
    <row r="103" spans="1:24">
      <c r="A103" s="925"/>
      <c r="B103" s="927"/>
      <c r="C103" s="926"/>
      <c r="D103" s="926"/>
      <c r="E103" s="901" t="s">
        <v>67</v>
      </c>
      <c r="F103" s="905">
        <f>'Fringe Benefits Cap (6)'!E35</f>
        <v>0</v>
      </c>
      <c r="G103" s="905">
        <f>'Fringe Benefits Cap (6)'!G35</f>
        <v>0</v>
      </c>
      <c r="H103" s="905">
        <f>'Fringe Benefits Cap (6)'!I35</f>
        <v>0</v>
      </c>
      <c r="I103" s="905">
        <f>'Fringe Benefits Cap (6)'!K35</f>
        <v>0</v>
      </c>
      <c r="J103" s="905">
        <f>'Fringe Benefits Cap (6)'!M35</f>
        <v>0</v>
      </c>
      <c r="K103" s="183">
        <f>SUM(F103:J103)</f>
        <v>0</v>
      </c>
      <c r="M103" s="298"/>
      <c r="N103" s="231"/>
      <c r="O103" s="10"/>
      <c r="P103" s="100"/>
      <c r="Q103" s="102"/>
      <c r="R103" s="22"/>
      <c r="S103" s="17"/>
      <c r="T103" s="25"/>
      <c r="U103" s="25"/>
      <c r="V103" s="25"/>
      <c r="W103" s="25"/>
      <c r="X103" s="25"/>
    </row>
    <row r="104" spans="1:24" ht="16.8">
      <c r="A104" s="927"/>
      <c r="B104" s="927"/>
      <c r="C104" s="930"/>
      <c r="D104" s="928"/>
      <c r="E104" s="906"/>
      <c r="F104" s="907"/>
      <c r="G104" s="907"/>
      <c r="H104" s="907"/>
      <c r="I104" s="907"/>
      <c r="J104" s="907"/>
      <c r="K104" s="340"/>
      <c r="M104" s="298"/>
      <c r="N104" s="231"/>
      <c r="O104" s="10"/>
      <c r="P104" s="100"/>
      <c r="Q104" s="102"/>
      <c r="R104" s="22"/>
      <c r="S104" s="17"/>
      <c r="T104" s="25"/>
      <c r="U104" s="25"/>
      <c r="V104" s="25"/>
      <c r="W104" s="25"/>
      <c r="X104" s="25"/>
    </row>
    <row r="105" spans="1:24">
      <c r="A105" s="922">
        <f>'Fringe Benefits Cap (7)'!B6</f>
        <v>0</v>
      </c>
      <c r="B105" s="927"/>
      <c r="C105" s="924">
        <f>'Fringe Benefits Cap (7)'!B7</f>
        <v>0</v>
      </c>
      <c r="D105" s="924"/>
      <c r="E105" s="901" t="s">
        <v>205</v>
      </c>
      <c r="F105" s="905">
        <f>'Fringe Benefits Cap (7)'!E32</f>
        <v>0</v>
      </c>
      <c r="G105" s="905">
        <f>'Fringe Benefits Cap (7)'!G32</f>
        <v>0</v>
      </c>
      <c r="H105" s="905">
        <f>'Fringe Benefits Cap (7)'!I32</f>
        <v>0</v>
      </c>
      <c r="I105" s="905">
        <f>'Fringe Benefits Cap (7)'!K32</f>
        <v>0</v>
      </c>
      <c r="J105" s="905">
        <f>'Fringe Benefits Cap (7)'!M32</f>
        <v>0</v>
      </c>
      <c r="K105" s="183">
        <f>SUM(F105:J105)</f>
        <v>0</v>
      </c>
      <c r="M105" s="298"/>
      <c r="N105" s="231"/>
      <c r="O105" s="10"/>
      <c r="P105" s="100"/>
      <c r="Q105" s="102"/>
      <c r="R105" s="22"/>
      <c r="S105" s="17"/>
      <c r="T105" s="25"/>
      <c r="U105" s="25"/>
      <c r="V105" s="25"/>
      <c r="W105" s="25"/>
      <c r="X105" s="25"/>
    </row>
    <row r="106" spans="1:24">
      <c r="A106" s="925"/>
      <c r="B106" s="927"/>
      <c r="C106" s="926"/>
      <c r="D106" s="926"/>
      <c r="E106" s="901" t="s">
        <v>67</v>
      </c>
      <c r="F106" s="905">
        <f>'Fringe Benefits Cap (7)'!E35</f>
        <v>0</v>
      </c>
      <c r="G106" s="905">
        <f>'Fringe Benefits Cap (7)'!G35</f>
        <v>0</v>
      </c>
      <c r="H106" s="905">
        <f>'Fringe Benefits Cap (7)'!I35</f>
        <v>0</v>
      </c>
      <c r="I106" s="905">
        <f>'Fringe Benefits Cap (7)'!K35</f>
        <v>0</v>
      </c>
      <c r="J106" s="905">
        <f>'Fringe Benefits Cap (7)'!M35</f>
        <v>0</v>
      </c>
      <c r="K106" s="339">
        <f>SUM(F106:J106)</f>
        <v>0</v>
      </c>
      <c r="N106" s="231"/>
      <c r="O106" s="10"/>
      <c r="P106" s="299"/>
      <c r="Q106" s="10"/>
      <c r="R106" s="299"/>
      <c r="S106" s="17"/>
      <c r="T106" s="5"/>
      <c r="U106" s="4"/>
    </row>
    <row r="107" spans="1:24">
      <c r="A107" s="927"/>
      <c r="B107" s="927"/>
      <c r="C107" s="928"/>
      <c r="D107" s="930"/>
      <c r="E107" s="901"/>
      <c r="F107" s="902"/>
      <c r="G107" s="902"/>
      <c r="H107" s="902"/>
      <c r="I107" s="902"/>
      <c r="J107" s="902"/>
      <c r="K107" s="339"/>
      <c r="N107" s="231"/>
      <c r="O107" s="297"/>
      <c r="P107" s="100"/>
      <c r="Q107" s="102"/>
      <c r="R107" s="22"/>
      <c r="S107" s="3"/>
      <c r="T107" s="25"/>
      <c r="U107" s="25"/>
      <c r="V107" s="25"/>
      <c r="W107" s="25"/>
      <c r="X107" s="25"/>
    </row>
    <row r="108" spans="1:24">
      <c r="A108" s="922">
        <f>'Fringe Benefits Cap (8)'!B6</f>
        <v>0</v>
      </c>
      <c r="B108" s="927"/>
      <c r="C108" s="924">
        <f>'Fringe Benefits Cap (8)'!B7:E7</f>
        <v>0</v>
      </c>
      <c r="D108" s="924"/>
      <c r="E108" s="901" t="s">
        <v>205</v>
      </c>
      <c r="F108" s="905">
        <f>'Fringe Benefits Cap (8)'!E32</f>
        <v>0</v>
      </c>
      <c r="G108" s="905">
        <f>'Fringe Benefits Cap (8)'!G32</f>
        <v>0</v>
      </c>
      <c r="H108" s="905">
        <f>'Fringe Benefits Cap (8)'!I32</f>
        <v>0</v>
      </c>
      <c r="I108" s="905">
        <f>'Fringe Benefits Cap (8)'!K32</f>
        <v>0</v>
      </c>
      <c r="J108" s="905">
        <f>'Fringe Benefits Cap (8)'!M32</f>
        <v>0</v>
      </c>
      <c r="K108" s="183">
        <f>SUM(F108:J108)</f>
        <v>0</v>
      </c>
      <c r="M108" s="298"/>
      <c r="N108" s="231"/>
      <c r="O108" s="10"/>
      <c r="P108" s="100"/>
      <c r="Q108" s="102"/>
      <c r="R108" s="22"/>
      <c r="S108" s="17"/>
    </row>
    <row r="109" spans="1:24">
      <c r="A109" s="925"/>
      <c r="B109" s="927"/>
      <c r="C109" s="926"/>
      <c r="D109" s="926"/>
      <c r="E109" s="901" t="s">
        <v>67</v>
      </c>
      <c r="F109" s="905">
        <f>'Fringe Benefits Cap (8)'!E35</f>
        <v>0</v>
      </c>
      <c r="G109" s="905">
        <f>'Fringe Benefits Cap (8)'!G35</f>
        <v>0</v>
      </c>
      <c r="H109" s="905">
        <f>'Fringe Benefits Cap (8)'!I35</f>
        <v>0</v>
      </c>
      <c r="I109" s="905">
        <f>'Fringe Benefits Cap (8)'!K35</f>
        <v>0</v>
      </c>
      <c r="J109" s="905">
        <f>'Fringe Benefits Cap (8)'!M35</f>
        <v>0</v>
      </c>
      <c r="K109" s="183">
        <f>SUM(F109:J109)</f>
        <v>0</v>
      </c>
      <c r="M109" s="298"/>
      <c r="N109" s="231"/>
      <c r="O109" s="10"/>
      <c r="P109" s="100"/>
      <c r="Q109" s="102"/>
      <c r="R109" s="22"/>
      <c r="S109" s="17"/>
      <c r="T109" s="25"/>
      <c r="U109" s="25"/>
      <c r="V109" s="25"/>
      <c r="W109" s="25"/>
      <c r="X109" s="25"/>
    </row>
    <row r="110" spans="1:24" ht="3.75" hidden="1" customHeight="1">
      <c r="A110" s="10"/>
      <c r="B110" s="10"/>
      <c r="C110" s="4"/>
      <c r="D110" s="100"/>
      <c r="E110" s="100"/>
      <c r="F110" s="184"/>
      <c r="G110" s="184"/>
      <c r="H110" s="184"/>
      <c r="I110" s="184"/>
      <c r="J110" s="184"/>
      <c r="K110" s="340"/>
      <c r="M110" s="298"/>
      <c r="N110" s="231"/>
      <c r="O110" s="10"/>
      <c r="P110" s="100"/>
      <c r="Q110" s="102"/>
      <c r="R110" s="22"/>
      <c r="S110" s="17"/>
      <c r="T110" s="25"/>
      <c r="U110" s="25"/>
      <c r="V110" s="25"/>
      <c r="W110" s="25"/>
      <c r="X110" s="25"/>
    </row>
    <row r="111" spans="1:24">
      <c r="A111" s="662" t="s">
        <v>208</v>
      </c>
      <c r="B111" s="662"/>
      <c r="C111" s="662"/>
      <c r="D111" s="341"/>
      <c r="E111" s="342"/>
      <c r="F111" s="343">
        <f>SUM(F87,F90,F93,F96,F99,F102,F105,F108)</f>
        <v>0</v>
      </c>
      <c r="G111" s="343">
        <f t="shared" ref="G111:J112" si="4">SUM(G87,G90,G93,G96,G99,G102,G105,G108)</f>
        <v>0</v>
      </c>
      <c r="H111" s="343">
        <f t="shared" si="4"/>
        <v>0</v>
      </c>
      <c r="I111" s="343">
        <f t="shared" si="4"/>
        <v>0</v>
      </c>
      <c r="J111" s="343">
        <f t="shared" si="4"/>
        <v>0</v>
      </c>
      <c r="K111" s="344">
        <f>SUM(F111:J111)</f>
        <v>0</v>
      </c>
      <c r="M111" s="298"/>
      <c r="N111" s="231"/>
      <c r="O111" s="10"/>
      <c r="P111" s="100"/>
      <c r="Q111" s="102"/>
      <c r="R111" s="22"/>
      <c r="S111" s="17"/>
      <c r="T111" s="25"/>
      <c r="U111" s="25"/>
      <c r="V111" s="25"/>
      <c r="W111" s="25"/>
      <c r="X111" s="25"/>
    </row>
    <row r="112" spans="1:24">
      <c r="A112" s="614" t="s">
        <v>326</v>
      </c>
      <c r="B112" s="614"/>
      <c r="C112" s="614"/>
      <c r="D112" s="345"/>
      <c r="E112" s="345"/>
      <c r="F112" s="203">
        <f>SUM(F88,F91,F94,F97,F100,F103,F106,F109)</f>
        <v>0</v>
      </c>
      <c r="G112" s="203">
        <f t="shared" si="4"/>
        <v>0</v>
      </c>
      <c r="H112" s="203">
        <f t="shared" si="4"/>
        <v>0</v>
      </c>
      <c r="I112" s="203">
        <f t="shared" si="4"/>
        <v>0</v>
      </c>
      <c r="J112" s="203">
        <f t="shared" si="4"/>
        <v>0</v>
      </c>
      <c r="K112" s="204">
        <f>SUM(F112:J112)</f>
        <v>0</v>
      </c>
      <c r="N112" s="231"/>
      <c r="O112" s="10"/>
      <c r="P112" s="299"/>
      <c r="Q112" s="10"/>
      <c r="R112" s="299"/>
      <c r="S112" s="17"/>
      <c r="T112" s="5"/>
      <c r="U112" s="4"/>
    </row>
    <row r="113" spans="1:24">
      <c r="A113" s="904"/>
      <c r="B113" s="904"/>
      <c r="C113" s="901"/>
      <c r="D113" s="909"/>
      <c r="E113" s="901"/>
      <c r="F113" s="906"/>
      <c r="G113" s="906"/>
      <c r="H113" s="906"/>
      <c r="I113" s="906"/>
      <c r="J113" s="906"/>
      <c r="K113" s="47"/>
      <c r="N113" s="231"/>
      <c r="O113" s="297"/>
      <c r="P113" s="100"/>
      <c r="Q113" s="102"/>
      <c r="R113" s="22"/>
      <c r="S113" s="3"/>
      <c r="T113" s="25"/>
      <c r="U113" s="25"/>
      <c r="V113" s="25"/>
      <c r="W113" s="25"/>
      <c r="X113" s="25"/>
    </row>
    <row r="114" spans="1:24">
      <c r="A114" s="614" t="s">
        <v>303</v>
      </c>
      <c r="B114" s="614"/>
      <c r="C114" s="614"/>
      <c r="D114" s="129"/>
      <c r="E114" s="346"/>
      <c r="F114" s="173">
        <f>SUM(F111:F113)</f>
        <v>0</v>
      </c>
      <c r="G114" s="173">
        <f t="shared" ref="G114:J114" si="5">SUM(G111:G113)</f>
        <v>0</v>
      </c>
      <c r="H114" s="173">
        <f t="shared" si="5"/>
        <v>0</v>
      </c>
      <c r="I114" s="173">
        <f t="shared" si="5"/>
        <v>0</v>
      </c>
      <c r="J114" s="173">
        <f t="shared" si="5"/>
        <v>0</v>
      </c>
      <c r="K114" s="174">
        <f>SUM(K111:K112)</f>
        <v>0</v>
      </c>
      <c r="M114" s="298"/>
      <c r="N114" s="231"/>
      <c r="O114" s="10"/>
      <c r="P114" s="100"/>
      <c r="Q114" s="102"/>
      <c r="R114" s="22"/>
      <c r="S114" s="17"/>
    </row>
    <row r="115" spans="1:24" ht="15">
      <c r="A115" s="904"/>
      <c r="B115" s="904"/>
      <c r="C115" s="896"/>
      <c r="D115" s="906"/>
      <c r="E115" s="906"/>
      <c r="F115" s="907"/>
      <c r="G115" s="907"/>
      <c r="H115" s="907"/>
      <c r="I115" s="907"/>
      <c r="J115" s="907"/>
      <c r="K115" s="907"/>
      <c r="M115" s="298"/>
      <c r="N115" s="231"/>
      <c r="O115" s="10"/>
      <c r="P115" s="100"/>
      <c r="Q115" s="102"/>
      <c r="R115" s="22"/>
      <c r="S115" s="17"/>
      <c r="T115" s="25"/>
      <c r="U115" s="25"/>
      <c r="V115" s="25"/>
      <c r="W115" s="25"/>
      <c r="X115" s="25"/>
    </row>
    <row r="116" spans="1:24" ht="12.75" customHeight="1">
      <c r="A116" s="659" t="s">
        <v>279</v>
      </c>
      <c r="B116" s="659"/>
      <c r="C116" s="659"/>
      <c r="D116" s="659"/>
      <c r="E116" s="659"/>
      <c r="F116" s="659"/>
      <c r="G116" s="659"/>
      <c r="H116" s="659"/>
      <c r="I116" s="659"/>
      <c r="J116" s="659"/>
      <c r="K116" s="659"/>
      <c r="L116" s="316"/>
      <c r="M116" s="316"/>
      <c r="N116" s="231"/>
      <c r="O116" s="10"/>
      <c r="P116" s="100"/>
      <c r="Q116" s="102"/>
      <c r="R116" s="22"/>
      <c r="S116" s="17"/>
      <c r="T116" s="25"/>
      <c r="U116" s="25"/>
      <c r="V116" s="25"/>
      <c r="W116" s="25"/>
      <c r="X116" s="25"/>
    </row>
    <row r="117" spans="1:24" ht="15" customHeight="1">
      <c r="A117" s="904"/>
      <c r="B117" s="904"/>
      <c r="C117" s="896"/>
      <c r="D117" s="906"/>
      <c r="E117" s="906"/>
      <c r="F117" s="905"/>
      <c r="G117" s="905"/>
      <c r="H117" s="905"/>
      <c r="I117" s="905"/>
      <c r="J117" s="905"/>
      <c r="K117" s="905"/>
      <c r="M117" s="298"/>
      <c r="N117" s="231"/>
      <c r="O117" s="10"/>
      <c r="P117" s="100"/>
      <c r="Q117" s="102"/>
      <c r="R117" s="22"/>
      <c r="S117" s="17"/>
      <c r="T117" s="25"/>
      <c r="U117" s="25"/>
      <c r="V117" s="25"/>
      <c r="W117" s="25"/>
      <c r="X117" s="25"/>
    </row>
    <row r="118" spans="1:24" ht="15" hidden="1">
      <c r="A118" s="10"/>
      <c r="B118" s="10"/>
      <c r="C118" s="4"/>
      <c r="D118" s="100"/>
      <c r="E118" s="100"/>
      <c r="F118" s="184"/>
      <c r="G118" s="184"/>
      <c r="H118" s="184"/>
      <c r="I118" s="184"/>
      <c r="J118" s="184"/>
      <c r="K118" s="184"/>
      <c r="M118" s="298"/>
      <c r="N118" s="231"/>
      <c r="O118" s="10"/>
      <c r="P118" s="100"/>
      <c r="Q118" s="102"/>
      <c r="R118" s="22"/>
      <c r="S118" s="17"/>
      <c r="T118" s="25"/>
      <c r="U118" s="25"/>
      <c r="V118" s="25"/>
      <c r="W118" s="25"/>
      <c r="X118" s="25"/>
    </row>
    <row r="119" spans="1:24" ht="15" customHeight="1">
      <c r="A119" s="664" t="s">
        <v>210</v>
      </c>
      <c r="B119" s="664"/>
      <c r="C119" s="664"/>
      <c r="D119" s="664"/>
      <c r="E119" s="664"/>
      <c r="F119" s="664"/>
      <c r="G119" s="664"/>
      <c r="H119" s="664"/>
      <c r="I119" s="664"/>
      <c r="J119" s="664"/>
      <c r="K119" s="664"/>
      <c r="M119" s="298"/>
      <c r="N119" s="231"/>
      <c r="O119" s="10"/>
      <c r="P119" s="100"/>
      <c r="Q119" s="102"/>
      <c r="R119" s="22"/>
      <c r="S119" s="17"/>
      <c r="T119" s="25"/>
      <c r="U119" s="25"/>
      <c r="V119" s="25"/>
      <c r="W119" s="25"/>
      <c r="X119" s="25"/>
    </row>
    <row r="120" spans="1:24" hidden="1">
      <c r="A120" s="10"/>
      <c r="B120" s="10"/>
      <c r="C120" s="4"/>
      <c r="D120" s="100"/>
      <c r="E120" s="100"/>
      <c r="F120" s="17"/>
      <c r="G120" s="17"/>
      <c r="H120" s="17"/>
      <c r="I120" s="17"/>
      <c r="J120" s="17"/>
      <c r="K120" s="33"/>
      <c r="N120" s="231"/>
      <c r="O120" s="10"/>
      <c r="P120" s="299"/>
      <c r="Q120" s="10"/>
      <c r="R120" s="299"/>
      <c r="S120" s="17"/>
      <c r="T120" s="5"/>
      <c r="U120" s="4"/>
    </row>
    <row r="121" spans="1:24">
      <c r="A121" s="910" t="s">
        <v>128</v>
      </c>
      <c r="B121" s="904"/>
      <c r="C121" s="901"/>
      <c r="D121" s="909"/>
      <c r="E121" s="901"/>
      <c r="F121" s="899" t="s">
        <v>2</v>
      </c>
      <c r="G121" s="899" t="s">
        <v>3</v>
      </c>
      <c r="H121" s="899" t="s">
        <v>4</v>
      </c>
      <c r="I121" s="899" t="s">
        <v>8</v>
      </c>
      <c r="J121" s="899" t="s">
        <v>9</v>
      </c>
      <c r="K121" s="46" t="s">
        <v>1</v>
      </c>
      <c r="N121" s="231"/>
      <c r="O121" s="297"/>
      <c r="P121" s="100"/>
      <c r="Q121" s="102"/>
      <c r="R121" s="22"/>
      <c r="S121" s="3"/>
      <c r="T121" s="25"/>
      <c r="U121" s="25"/>
      <c r="V121" s="25"/>
      <c r="W121" s="25"/>
      <c r="X121" s="25"/>
    </row>
    <row r="122" spans="1:24" hidden="1">
      <c r="A122" s="910"/>
      <c r="B122" s="904"/>
      <c r="C122" s="911"/>
      <c r="D122" s="911"/>
      <c r="E122" s="911"/>
      <c r="F122" s="899"/>
      <c r="G122" s="899"/>
      <c r="H122" s="899"/>
      <c r="I122" s="899"/>
      <c r="J122" s="899"/>
      <c r="K122" s="46"/>
      <c r="N122" s="231"/>
      <c r="O122" s="297"/>
      <c r="P122" s="100"/>
      <c r="Q122" s="102"/>
      <c r="R122" s="22"/>
      <c r="S122" s="3"/>
      <c r="T122" s="25"/>
      <c r="U122" s="25"/>
      <c r="V122" s="25"/>
      <c r="W122" s="25"/>
      <c r="X122" s="25"/>
    </row>
    <row r="123" spans="1:24">
      <c r="A123" s="904"/>
      <c r="B123" s="904"/>
      <c r="C123" s="912" t="str">
        <f>'Cumulative Budget Request '!B285</f>
        <v>Sub1</v>
      </c>
      <c r="D123" s="912"/>
      <c r="E123" s="912"/>
      <c r="F123" s="384">
        <v>0</v>
      </c>
      <c r="G123" s="384">
        <v>0</v>
      </c>
      <c r="H123" s="384">
        <v>0</v>
      </c>
      <c r="I123" s="384">
        <v>0</v>
      </c>
      <c r="J123" s="384">
        <v>0</v>
      </c>
      <c r="K123" s="172">
        <f>SUM(F123:J123)</f>
        <v>0</v>
      </c>
      <c r="M123" s="298"/>
      <c r="N123" s="663" t="s">
        <v>223</v>
      </c>
      <c r="O123" s="663"/>
      <c r="P123" s="100"/>
      <c r="Q123" s="102"/>
      <c r="R123" s="22"/>
      <c r="S123" s="17"/>
    </row>
    <row r="124" spans="1:24">
      <c r="A124" s="904"/>
      <c r="B124" s="904"/>
      <c r="C124" s="912" t="str">
        <f>'Cumulative Budget Request '!B286</f>
        <v>Sub2</v>
      </c>
      <c r="D124" s="912"/>
      <c r="E124" s="912"/>
      <c r="F124" s="384">
        <v>0</v>
      </c>
      <c r="G124" s="384">
        <v>0</v>
      </c>
      <c r="H124" s="384">
        <v>0</v>
      </c>
      <c r="I124" s="384">
        <v>0</v>
      </c>
      <c r="J124" s="384">
        <v>0</v>
      </c>
      <c r="K124" s="172">
        <f t="shared" ref="K124:K142" si="6">SUM(F124:J124)</f>
        <v>0</v>
      </c>
      <c r="M124" s="298"/>
      <c r="N124" s="231"/>
      <c r="O124" s="10"/>
      <c r="P124" s="100"/>
      <c r="Q124" s="102"/>
      <c r="R124" s="22"/>
      <c r="S124" s="17"/>
      <c r="T124" s="25"/>
      <c r="U124" s="25"/>
      <c r="V124" s="25"/>
      <c r="W124" s="25"/>
      <c r="X124" s="25"/>
    </row>
    <row r="125" spans="1:24">
      <c r="A125" s="904"/>
      <c r="B125" s="904"/>
      <c r="C125" s="912" t="str">
        <f>'Cumulative Budget Request '!B287</f>
        <v>Sub3</v>
      </c>
      <c r="D125" s="912"/>
      <c r="E125" s="912"/>
      <c r="F125" s="384">
        <v>0</v>
      </c>
      <c r="G125" s="384">
        <v>0</v>
      </c>
      <c r="H125" s="384">
        <v>0</v>
      </c>
      <c r="I125" s="384">
        <v>0</v>
      </c>
      <c r="J125" s="384">
        <v>0</v>
      </c>
      <c r="K125" s="172">
        <f t="shared" si="6"/>
        <v>0</v>
      </c>
      <c r="M125" s="298"/>
      <c r="N125" s="231"/>
      <c r="O125" s="10"/>
      <c r="P125" s="100"/>
      <c r="Q125" s="102"/>
      <c r="R125" s="22"/>
      <c r="S125" s="17"/>
      <c r="T125" s="25"/>
      <c r="U125" s="25"/>
      <c r="V125" s="25"/>
      <c r="W125" s="25"/>
      <c r="X125" s="25"/>
    </row>
    <row r="126" spans="1:24" hidden="1">
      <c r="A126" s="904"/>
      <c r="B126" s="904"/>
      <c r="C126" s="912" t="str">
        <f>'Cumulative Budget Request '!B288</f>
        <v>Sub4</v>
      </c>
      <c r="D126" s="912"/>
      <c r="E126" s="912"/>
      <c r="F126" s="384">
        <v>0</v>
      </c>
      <c r="G126" s="384">
        <v>0</v>
      </c>
      <c r="H126" s="384">
        <v>0</v>
      </c>
      <c r="I126" s="384">
        <v>0</v>
      </c>
      <c r="J126" s="384">
        <v>0</v>
      </c>
      <c r="K126" s="172">
        <f t="shared" si="6"/>
        <v>0</v>
      </c>
      <c r="M126" s="298"/>
      <c r="N126" s="231"/>
      <c r="O126" s="10"/>
      <c r="P126" s="100"/>
      <c r="Q126" s="102"/>
      <c r="R126" s="22"/>
      <c r="S126" s="17"/>
      <c r="T126" s="25"/>
      <c r="U126" s="25"/>
      <c r="V126" s="25"/>
      <c r="W126" s="25"/>
      <c r="X126" s="25"/>
    </row>
    <row r="127" spans="1:24" hidden="1">
      <c r="A127" s="904"/>
      <c r="B127" s="904"/>
      <c r="C127" s="912" t="str">
        <f>'Cumulative Budget Request '!B289</f>
        <v>Sub5</v>
      </c>
      <c r="D127" s="912"/>
      <c r="E127" s="912"/>
      <c r="F127" s="384">
        <v>0</v>
      </c>
      <c r="G127" s="384">
        <v>0</v>
      </c>
      <c r="H127" s="384">
        <v>0</v>
      </c>
      <c r="I127" s="384">
        <v>0</v>
      </c>
      <c r="J127" s="384">
        <v>0</v>
      </c>
      <c r="K127" s="172">
        <f t="shared" si="6"/>
        <v>0</v>
      </c>
      <c r="N127" s="231"/>
      <c r="O127" s="10"/>
      <c r="P127" s="299"/>
      <c r="Q127" s="10"/>
      <c r="R127" s="299"/>
      <c r="S127" s="17"/>
      <c r="T127" s="5"/>
      <c r="U127" s="4"/>
    </row>
    <row r="128" spans="1:24" hidden="1">
      <c r="A128" s="904"/>
      <c r="B128" s="904"/>
      <c r="C128" s="912" t="str">
        <f>'Cumulative Budget Request '!B290</f>
        <v>Sub6</v>
      </c>
      <c r="D128" s="912"/>
      <c r="E128" s="912"/>
      <c r="F128" s="384">
        <v>0</v>
      </c>
      <c r="G128" s="384">
        <v>0</v>
      </c>
      <c r="H128" s="384">
        <v>0</v>
      </c>
      <c r="I128" s="384">
        <v>0</v>
      </c>
      <c r="J128" s="384">
        <v>0</v>
      </c>
      <c r="K128" s="172">
        <f t="shared" si="6"/>
        <v>0</v>
      </c>
      <c r="N128" s="231"/>
      <c r="O128" s="297"/>
      <c r="P128" s="100"/>
      <c r="Q128" s="102"/>
      <c r="R128" s="22"/>
      <c r="S128" s="3"/>
      <c r="T128" s="25"/>
      <c r="U128" s="25"/>
      <c r="V128" s="25"/>
      <c r="W128" s="25"/>
      <c r="X128" s="25"/>
    </row>
    <row r="129" spans="1:25" hidden="1">
      <c r="A129" s="904"/>
      <c r="B129" s="904"/>
      <c r="C129" s="912" t="str">
        <f>'Cumulative Budget Request '!B291</f>
        <v>Sub7</v>
      </c>
      <c r="D129" s="912"/>
      <c r="E129" s="912"/>
      <c r="F129" s="384">
        <v>0</v>
      </c>
      <c r="G129" s="384">
        <v>0</v>
      </c>
      <c r="H129" s="384">
        <v>0</v>
      </c>
      <c r="I129" s="384">
        <v>0</v>
      </c>
      <c r="J129" s="384">
        <v>0</v>
      </c>
      <c r="K129" s="172">
        <f t="shared" si="6"/>
        <v>0</v>
      </c>
      <c r="M129" s="298"/>
      <c r="N129" s="231"/>
      <c r="O129" s="10"/>
      <c r="P129" s="100"/>
      <c r="Q129" s="102"/>
      <c r="R129" s="22"/>
      <c r="S129" s="17"/>
    </row>
    <row r="130" spans="1:25" hidden="1">
      <c r="A130" s="904"/>
      <c r="B130" s="904"/>
      <c r="C130" s="912" t="str">
        <f>'Cumulative Budget Request '!B292</f>
        <v>Sub8</v>
      </c>
      <c r="D130" s="912"/>
      <c r="E130" s="912"/>
      <c r="F130" s="384">
        <v>0</v>
      </c>
      <c r="G130" s="384">
        <v>0</v>
      </c>
      <c r="H130" s="384">
        <v>0</v>
      </c>
      <c r="I130" s="384">
        <v>0</v>
      </c>
      <c r="J130" s="384">
        <v>0</v>
      </c>
      <c r="K130" s="172">
        <f t="shared" si="6"/>
        <v>0</v>
      </c>
      <c r="M130" s="298"/>
      <c r="N130" s="231"/>
      <c r="O130" s="10"/>
      <c r="P130" s="100"/>
      <c r="Q130" s="102"/>
      <c r="R130" s="22"/>
      <c r="S130" s="17"/>
      <c r="T130" s="25"/>
      <c r="U130" s="25"/>
      <c r="V130" s="25"/>
      <c r="W130" s="25"/>
      <c r="X130" s="25"/>
    </row>
    <row r="131" spans="1:25" hidden="1">
      <c r="A131" s="904"/>
      <c r="B131" s="904"/>
      <c r="C131" s="912" t="str">
        <f>'Cumulative Budget Request '!B293</f>
        <v>Sub9</v>
      </c>
      <c r="D131" s="912"/>
      <c r="E131" s="912"/>
      <c r="F131" s="384">
        <v>0</v>
      </c>
      <c r="G131" s="384">
        <v>0</v>
      </c>
      <c r="H131" s="384">
        <v>0</v>
      </c>
      <c r="I131" s="384">
        <v>0</v>
      </c>
      <c r="J131" s="384">
        <v>0</v>
      </c>
      <c r="K131" s="172">
        <f t="shared" si="6"/>
        <v>0</v>
      </c>
      <c r="M131" s="298"/>
      <c r="N131" s="231"/>
      <c r="O131" s="10"/>
      <c r="P131" s="100"/>
      <c r="Q131" s="102"/>
      <c r="R131" s="22"/>
      <c r="S131" s="17"/>
      <c r="T131" s="25"/>
      <c r="U131" s="25"/>
      <c r="V131" s="25"/>
      <c r="W131" s="25"/>
      <c r="X131" s="25"/>
    </row>
    <row r="132" spans="1:25" hidden="1">
      <c r="A132" s="904"/>
      <c r="B132" s="904"/>
      <c r="C132" s="912" t="str">
        <f>'Cumulative Budget Request '!B294</f>
        <v>Sub10</v>
      </c>
      <c r="D132" s="912"/>
      <c r="E132" s="912"/>
      <c r="F132" s="384">
        <v>0</v>
      </c>
      <c r="G132" s="384">
        <v>0</v>
      </c>
      <c r="H132" s="384">
        <v>0</v>
      </c>
      <c r="I132" s="384">
        <v>0</v>
      </c>
      <c r="J132" s="384">
        <v>0</v>
      </c>
      <c r="K132" s="172">
        <f t="shared" si="6"/>
        <v>0</v>
      </c>
      <c r="M132" s="298"/>
      <c r="N132" s="231"/>
      <c r="O132" s="10"/>
      <c r="P132" s="100"/>
      <c r="Q132" s="102"/>
      <c r="R132" s="22"/>
      <c r="S132" s="17"/>
      <c r="T132" s="25"/>
      <c r="U132" s="25"/>
      <c r="V132" s="25"/>
      <c r="W132" s="25"/>
      <c r="X132" s="25"/>
    </row>
    <row r="133" spans="1:25" hidden="1">
      <c r="A133" s="904"/>
      <c r="B133" s="904"/>
      <c r="C133" s="912" t="str">
        <f>'Cumulative Budget Request '!B295</f>
        <v>Sub11</v>
      </c>
      <c r="D133" s="912"/>
      <c r="E133" s="912"/>
      <c r="F133" s="384">
        <v>0</v>
      </c>
      <c r="G133" s="384">
        <v>0</v>
      </c>
      <c r="H133" s="384">
        <v>0</v>
      </c>
      <c r="I133" s="384">
        <v>0</v>
      </c>
      <c r="J133" s="384">
        <v>0</v>
      </c>
      <c r="K133" s="172">
        <f t="shared" si="6"/>
        <v>0</v>
      </c>
      <c r="N133" s="231"/>
      <c r="O133" s="10"/>
      <c r="P133" s="299"/>
      <c r="Q133" s="10"/>
      <c r="R133" s="299"/>
      <c r="S133" s="17"/>
      <c r="T133" s="5"/>
      <c r="U133" s="4"/>
    </row>
    <row r="134" spans="1:25" hidden="1">
      <c r="A134" s="904"/>
      <c r="B134" s="904"/>
      <c r="C134" s="912" t="str">
        <f>'Cumulative Budget Request '!B296</f>
        <v>Sub12</v>
      </c>
      <c r="D134" s="912"/>
      <c r="E134" s="912"/>
      <c r="F134" s="384">
        <v>0</v>
      </c>
      <c r="G134" s="384">
        <v>0</v>
      </c>
      <c r="H134" s="384">
        <v>0</v>
      </c>
      <c r="I134" s="384">
        <v>0</v>
      </c>
      <c r="J134" s="384">
        <v>0</v>
      </c>
      <c r="K134" s="172">
        <f t="shared" si="6"/>
        <v>0</v>
      </c>
      <c r="N134" s="231"/>
      <c r="O134" s="297"/>
      <c r="P134" s="100"/>
      <c r="Q134" s="102"/>
      <c r="R134" s="22"/>
      <c r="S134" s="3"/>
      <c r="T134" s="25"/>
      <c r="U134" s="25"/>
      <c r="V134" s="25"/>
      <c r="W134" s="25"/>
      <c r="X134" s="25"/>
    </row>
    <row r="135" spans="1:25" hidden="1">
      <c r="A135" s="904"/>
      <c r="B135" s="904"/>
      <c r="C135" s="912" t="str">
        <f>'Cumulative Budget Request '!B297</f>
        <v>Sub13</v>
      </c>
      <c r="D135" s="912"/>
      <c r="E135" s="912"/>
      <c r="F135" s="384">
        <v>0</v>
      </c>
      <c r="G135" s="384">
        <v>0</v>
      </c>
      <c r="H135" s="384">
        <v>0</v>
      </c>
      <c r="I135" s="384">
        <v>0</v>
      </c>
      <c r="J135" s="384">
        <v>0</v>
      </c>
      <c r="K135" s="172">
        <f t="shared" si="6"/>
        <v>0</v>
      </c>
      <c r="M135" s="298"/>
      <c r="N135" s="231"/>
      <c r="O135" s="10"/>
      <c r="P135" s="100"/>
      <c r="Q135" s="102"/>
      <c r="R135" s="22"/>
      <c r="S135" s="17"/>
    </row>
    <row r="136" spans="1:25" hidden="1">
      <c r="A136" s="904"/>
      <c r="B136" s="904"/>
      <c r="C136" s="912" t="str">
        <f>'Cumulative Budget Request '!B298</f>
        <v>Sub14</v>
      </c>
      <c r="D136" s="912"/>
      <c r="E136" s="912"/>
      <c r="F136" s="384">
        <v>0</v>
      </c>
      <c r="G136" s="384">
        <v>0</v>
      </c>
      <c r="H136" s="384">
        <v>0</v>
      </c>
      <c r="I136" s="384">
        <v>0</v>
      </c>
      <c r="J136" s="384">
        <v>0</v>
      </c>
      <c r="K136" s="172">
        <f t="shared" si="6"/>
        <v>0</v>
      </c>
      <c r="M136" s="298"/>
      <c r="N136" s="231"/>
      <c r="O136" s="10"/>
      <c r="P136" s="100"/>
      <c r="Q136" s="102"/>
      <c r="R136" s="22"/>
      <c r="S136" s="17"/>
      <c r="T136" s="25"/>
      <c r="U136" s="25"/>
      <c r="V136" s="25"/>
      <c r="W136" s="25"/>
      <c r="X136" s="25"/>
    </row>
    <row r="137" spans="1:25" hidden="1">
      <c r="A137" s="904"/>
      <c r="B137" s="904"/>
      <c r="C137" s="912" t="str">
        <f>'Cumulative Budget Request '!B299</f>
        <v>Sub15</v>
      </c>
      <c r="D137" s="912"/>
      <c r="E137" s="912"/>
      <c r="F137" s="384">
        <v>0</v>
      </c>
      <c r="G137" s="384">
        <v>0</v>
      </c>
      <c r="H137" s="384">
        <v>0</v>
      </c>
      <c r="I137" s="384">
        <v>0</v>
      </c>
      <c r="J137" s="384">
        <v>0</v>
      </c>
      <c r="K137" s="172">
        <f t="shared" si="6"/>
        <v>0</v>
      </c>
      <c r="M137" s="298"/>
      <c r="N137" s="231"/>
      <c r="O137" s="10"/>
      <c r="P137" s="100"/>
      <c r="Q137" s="102"/>
      <c r="R137" s="22"/>
      <c r="S137" s="17"/>
    </row>
    <row r="138" spans="1:25" hidden="1">
      <c r="A138" s="904"/>
      <c r="B138" s="904"/>
      <c r="C138" s="912" t="str">
        <f>'Cumulative Budget Request '!B300</f>
        <v>Sub16</v>
      </c>
      <c r="D138" s="912"/>
      <c r="E138" s="912"/>
      <c r="F138" s="384">
        <v>0</v>
      </c>
      <c r="G138" s="384">
        <v>0</v>
      </c>
      <c r="H138" s="384">
        <v>0</v>
      </c>
      <c r="I138" s="384">
        <v>0</v>
      </c>
      <c r="J138" s="384">
        <v>0</v>
      </c>
      <c r="K138" s="172">
        <f t="shared" si="6"/>
        <v>0</v>
      </c>
      <c r="M138" s="298"/>
      <c r="N138" s="231"/>
      <c r="O138" s="10"/>
      <c r="P138" s="100"/>
      <c r="Q138" s="102"/>
      <c r="R138" s="22"/>
      <c r="S138" s="17"/>
      <c r="T138" s="25"/>
      <c r="U138" s="25"/>
      <c r="V138" s="25"/>
      <c r="W138" s="25"/>
      <c r="X138" s="25"/>
    </row>
    <row r="139" spans="1:25" hidden="1">
      <c r="A139" s="904"/>
      <c r="B139" s="904"/>
      <c r="C139" s="912" t="str">
        <f>'Cumulative Budget Request '!B301</f>
        <v>Sub17</v>
      </c>
      <c r="D139" s="912"/>
      <c r="E139" s="912"/>
      <c r="F139" s="384">
        <v>0</v>
      </c>
      <c r="G139" s="384">
        <v>0</v>
      </c>
      <c r="H139" s="384">
        <v>0</v>
      </c>
      <c r="I139" s="384">
        <v>0</v>
      </c>
      <c r="J139" s="384">
        <v>0</v>
      </c>
      <c r="K139" s="172">
        <f t="shared" si="6"/>
        <v>0</v>
      </c>
      <c r="N139" s="3"/>
      <c r="O139" s="3"/>
      <c r="P139" s="3"/>
      <c r="Q139" s="5"/>
      <c r="R139" s="4"/>
      <c r="S139" s="17"/>
      <c r="T139" s="25"/>
      <c r="U139" s="25"/>
      <c r="V139" s="25"/>
      <c r="W139" s="25"/>
      <c r="X139" s="25"/>
    </row>
    <row r="140" spans="1:25" ht="12.75" hidden="1" customHeight="1">
      <c r="A140" s="904"/>
      <c r="B140" s="904"/>
      <c r="C140" s="912" t="str">
        <f>'Cumulative Budget Request '!B302</f>
        <v>Sub18</v>
      </c>
      <c r="D140" s="912"/>
      <c r="E140" s="912"/>
      <c r="F140" s="384">
        <v>0</v>
      </c>
      <c r="G140" s="384">
        <v>0</v>
      </c>
      <c r="H140" s="384">
        <v>0</v>
      </c>
      <c r="I140" s="384">
        <v>0</v>
      </c>
      <c r="J140" s="384">
        <v>0</v>
      </c>
      <c r="K140" s="172">
        <f t="shared" si="6"/>
        <v>0</v>
      </c>
      <c r="R140" s="17"/>
    </row>
    <row r="141" spans="1:25" hidden="1">
      <c r="A141" s="897"/>
      <c r="B141" s="897"/>
      <c r="C141" s="912" t="str">
        <f>'Cumulative Budget Request '!B303</f>
        <v>Sub19</v>
      </c>
      <c r="D141" s="912"/>
      <c r="E141" s="912"/>
      <c r="F141" s="384">
        <v>0</v>
      </c>
      <c r="G141" s="384">
        <v>0</v>
      </c>
      <c r="H141" s="384">
        <v>0</v>
      </c>
      <c r="I141" s="384">
        <v>0</v>
      </c>
      <c r="J141" s="384">
        <v>0</v>
      </c>
      <c r="K141" s="172">
        <f t="shared" si="6"/>
        <v>0</v>
      </c>
      <c r="R141" s="4"/>
    </row>
    <row r="142" spans="1:25" hidden="1">
      <c r="A142" s="897"/>
      <c r="B142" s="897"/>
      <c r="C142" s="912" t="str">
        <f>'Cumulative Budget Request '!B304</f>
        <v>Sub20</v>
      </c>
      <c r="D142" s="912"/>
      <c r="E142" s="912"/>
      <c r="F142" s="384">
        <v>0</v>
      </c>
      <c r="G142" s="384">
        <v>0</v>
      </c>
      <c r="H142" s="384">
        <v>0</v>
      </c>
      <c r="I142" s="384">
        <v>0</v>
      </c>
      <c r="J142" s="384">
        <v>0</v>
      </c>
      <c r="K142" s="172">
        <f t="shared" si="6"/>
        <v>0</v>
      </c>
      <c r="R142" s="4"/>
    </row>
    <row r="143" spans="1:25" ht="3.75" customHeight="1">
      <c r="A143" s="897"/>
      <c r="B143" s="897"/>
      <c r="C143" s="896"/>
      <c r="D143" s="896"/>
      <c r="E143" s="896"/>
      <c r="F143" s="905"/>
      <c r="G143" s="905"/>
      <c r="H143" s="905"/>
      <c r="I143" s="905"/>
      <c r="J143" s="905"/>
      <c r="K143" s="172"/>
      <c r="R143" s="4"/>
    </row>
    <row r="144" spans="1:25">
      <c r="A144" s="356"/>
      <c r="B144" s="616" t="s">
        <v>129</v>
      </c>
      <c r="C144" s="616"/>
      <c r="D144" s="616"/>
      <c r="E144" s="491"/>
      <c r="F144" s="173">
        <f>SUM(F123:F142)</f>
        <v>0</v>
      </c>
      <c r="G144" s="173">
        <f t="shared" ref="G144:J144" si="7">SUM(G123:G142)</f>
        <v>0</v>
      </c>
      <c r="H144" s="173">
        <f t="shared" si="7"/>
        <v>0</v>
      </c>
      <c r="I144" s="173">
        <f t="shared" si="7"/>
        <v>0</v>
      </c>
      <c r="J144" s="173">
        <f t="shared" si="7"/>
        <v>0</v>
      </c>
      <c r="K144" s="174">
        <f>SUM(K123:K142)</f>
        <v>0</v>
      </c>
      <c r="L144" s="57"/>
      <c r="M144"/>
      <c r="N144" s="4"/>
      <c r="U144" s="660"/>
      <c r="V144" s="660"/>
      <c r="W144" s="660"/>
      <c r="X144" s="660"/>
      <c r="Y144" s="660"/>
    </row>
    <row r="145" spans="1:25">
      <c r="A145" s="897"/>
      <c r="B145" s="897"/>
      <c r="C145" s="898"/>
      <c r="D145" s="898"/>
      <c r="E145" s="898"/>
      <c r="F145" s="913"/>
      <c r="G145" s="913"/>
      <c r="H145" s="913"/>
      <c r="I145" s="913"/>
      <c r="J145" s="913"/>
      <c r="K145" s="45"/>
      <c r="T145" s="24"/>
      <c r="U145" s="15"/>
      <c r="V145" s="15"/>
      <c r="W145" s="15"/>
      <c r="X145" s="15"/>
    </row>
    <row r="146" spans="1:25">
      <c r="A146" s="910" t="s">
        <v>211</v>
      </c>
      <c r="B146" s="914"/>
      <c r="C146" s="915"/>
      <c r="D146" s="915"/>
      <c r="E146" s="915"/>
      <c r="F146" s="895"/>
      <c r="G146" s="896"/>
      <c r="H146" s="895"/>
      <c r="I146" s="895"/>
      <c r="J146" s="895"/>
      <c r="K146" s="33"/>
      <c r="N146" s="58"/>
      <c r="O146" s="58"/>
      <c r="P146" s="58"/>
      <c r="Q146" s="58"/>
      <c r="R146" s="58"/>
      <c r="S146" s="58"/>
      <c r="T146" s="24"/>
      <c r="U146" s="15"/>
      <c r="V146" s="15"/>
      <c r="W146" s="15"/>
      <c r="X146" s="15"/>
    </row>
    <row r="147" spans="1:25">
      <c r="A147" s="898"/>
      <c r="B147" s="898"/>
      <c r="C147" s="916" t="s">
        <v>213</v>
      </c>
      <c r="D147" s="916"/>
      <c r="E147" s="916"/>
      <c r="F147" s="384">
        <v>0</v>
      </c>
      <c r="G147" s="384">
        <v>0</v>
      </c>
      <c r="H147" s="384">
        <v>0</v>
      </c>
      <c r="I147" s="384">
        <v>0</v>
      </c>
      <c r="J147" s="384">
        <v>0</v>
      </c>
      <c r="K147" s="339">
        <f>SUM(F147:J147)</f>
        <v>0</v>
      </c>
      <c r="N147" s="657" t="s">
        <v>225</v>
      </c>
      <c r="O147" s="657"/>
      <c r="P147" s="92"/>
      <c r="Q147" s="92"/>
      <c r="R147" s="92"/>
      <c r="S147" s="92"/>
      <c r="T147" s="24"/>
      <c r="U147" s="15"/>
      <c r="V147" s="15"/>
      <c r="W147" s="15"/>
      <c r="X147" s="15"/>
    </row>
    <row r="148" spans="1:25" hidden="1">
      <c r="A148" s="904"/>
      <c r="B148" s="904"/>
      <c r="C148" s="916" t="s">
        <v>214</v>
      </c>
      <c r="D148" s="916"/>
      <c r="E148" s="916"/>
      <c r="F148" s="384">
        <v>0</v>
      </c>
      <c r="G148" s="384">
        <v>0</v>
      </c>
      <c r="H148" s="384">
        <v>0</v>
      </c>
      <c r="I148" s="384">
        <v>0</v>
      </c>
      <c r="J148" s="384">
        <v>0</v>
      </c>
      <c r="K148" s="339">
        <f t="shared" ref="K148:K154" si="8">SUM(F148:J148)</f>
        <v>0</v>
      </c>
      <c r="N148" s="231"/>
      <c r="O148" s="297"/>
      <c r="P148" s="100"/>
      <c r="Q148" s="102"/>
      <c r="R148" s="22"/>
      <c r="S148" s="100"/>
      <c r="T148" s="25"/>
      <c r="U148" s="25"/>
      <c r="V148" s="25"/>
      <c r="W148" s="25"/>
      <c r="X148" s="25"/>
    </row>
    <row r="149" spans="1:25" hidden="1">
      <c r="A149" s="914"/>
      <c r="B149" s="914"/>
      <c r="C149" s="916" t="s">
        <v>215</v>
      </c>
      <c r="D149" s="916"/>
      <c r="E149" s="916"/>
      <c r="F149" s="384">
        <v>0</v>
      </c>
      <c r="G149" s="384">
        <v>0</v>
      </c>
      <c r="H149" s="384">
        <v>0</v>
      </c>
      <c r="I149" s="384">
        <v>0</v>
      </c>
      <c r="J149" s="384">
        <v>0</v>
      </c>
      <c r="K149" s="339">
        <f t="shared" si="8"/>
        <v>0</v>
      </c>
      <c r="M149" s="298"/>
      <c r="N149" s="231"/>
      <c r="O149" s="297"/>
      <c r="P149" s="100"/>
      <c r="Q149" s="102"/>
      <c r="R149" s="22"/>
      <c r="S149" s="100"/>
      <c r="T149" s="25"/>
      <c r="U149" s="25"/>
      <c r="V149" s="25"/>
      <c r="W149" s="25"/>
      <c r="X149" s="25"/>
    </row>
    <row r="150" spans="1:25" hidden="1">
      <c r="A150" s="904"/>
      <c r="B150" s="904"/>
      <c r="C150" s="916" t="s">
        <v>216</v>
      </c>
      <c r="D150" s="916"/>
      <c r="E150" s="916"/>
      <c r="F150" s="384">
        <v>0</v>
      </c>
      <c r="G150" s="384">
        <v>0</v>
      </c>
      <c r="H150" s="384">
        <v>0</v>
      </c>
      <c r="I150" s="384">
        <v>0</v>
      </c>
      <c r="J150" s="384">
        <v>0</v>
      </c>
      <c r="K150" s="339">
        <f t="shared" si="8"/>
        <v>0</v>
      </c>
      <c r="M150" s="298"/>
      <c r="N150" s="231"/>
      <c r="O150" s="10"/>
      <c r="P150" s="100"/>
      <c r="Q150" s="102"/>
      <c r="R150" s="22"/>
      <c r="S150" s="100"/>
    </row>
    <row r="151" spans="1:25" hidden="1">
      <c r="A151" s="904"/>
      <c r="B151" s="904"/>
      <c r="C151" s="916" t="s">
        <v>217</v>
      </c>
      <c r="D151" s="916"/>
      <c r="E151" s="916"/>
      <c r="F151" s="384">
        <v>0</v>
      </c>
      <c r="G151" s="384">
        <v>0</v>
      </c>
      <c r="H151" s="384">
        <v>0</v>
      </c>
      <c r="I151" s="384">
        <v>0</v>
      </c>
      <c r="J151" s="384">
        <v>0</v>
      </c>
      <c r="K151" s="339">
        <f t="shared" si="8"/>
        <v>0</v>
      </c>
      <c r="M151" s="298"/>
      <c r="N151" s="231"/>
      <c r="O151" s="10"/>
      <c r="P151" s="100"/>
      <c r="Q151" s="102"/>
      <c r="R151" s="22"/>
      <c r="S151" s="100"/>
      <c r="T151" s="25"/>
      <c r="U151" s="25"/>
      <c r="V151" s="25"/>
      <c r="W151" s="25"/>
      <c r="X151" s="25"/>
    </row>
    <row r="152" spans="1:25" hidden="1">
      <c r="A152" s="904"/>
      <c r="B152" s="904"/>
      <c r="C152" s="916" t="s">
        <v>218</v>
      </c>
      <c r="D152" s="916"/>
      <c r="E152" s="916"/>
      <c r="F152" s="384">
        <v>0</v>
      </c>
      <c r="G152" s="384">
        <v>0</v>
      </c>
      <c r="H152" s="384">
        <v>0</v>
      </c>
      <c r="I152" s="384">
        <v>0</v>
      </c>
      <c r="J152" s="384">
        <v>0</v>
      </c>
      <c r="K152" s="339">
        <f t="shared" si="8"/>
        <v>0</v>
      </c>
      <c r="M152" s="298"/>
      <c r="N152" s="231"/>
      <c r="O152" s="10"/>
      <c r="P152" s="100"/>
      <c r="Q152" s="102"/>
      <c r="R152" s="22"/>
      <c r="S152" s="100"/>
      <c r="T152" s="25"/>
      <c r="U152" s="25"/>
      <c r="V152" s="25"/>
      <c r="W152" s="25"/>
      <c r="X152" s="25"/>
    </row>
    <row r="153" spans="1:25" hidden="1">
      <c r="A153" s="904"/>
      <c r="B153" s="904"/>
      <c r="C153" s="916" t="s">
        <v>219</v>
      </c>
      <c r="D153" s="916"/>
      <c r="E153" s="916"/>
      <c r="F153" s="384">
        <v>0</v>
      </c>
      <c r="G153" s="384">
        <v>0</v>
      </c>
      <c r="H153" s="384">
        <v>0</v>
      </c>
      <c r="I153" s="384">
        <v>0</v>
      </c>
      <c r="J153" s="384">
        <v>0</v>
      </c>
      <c r="K153" s="339">
        <f t="shared" si="8"/>
        <v>0</v>
      </c>
      <c r="N153" s="231"/>
      <c r="O153" s="10"/>
      <c r="P153" s="100"/>
      <c r="Q153" s="102"/>
      <c r="R153" s="22"/>
      <c r="S153" s="100"/>
      <c r="T153" s="25"/>
      <c r="U153" s="25"/>
      <c r="V153" s="25"/>
      <c r="W153" s="25"/>
      <c r="X153" s="25"/>
    </row>
    <row r="154" spans="1:25" hidden="1">
      <c r="A154" s="904"/>
      <c r="B154" s="904"/>
      <c r="C154" s="916" t="s">
        <v>220</v>
      </c>
      <c r="D154" s="916"/>
      <c r="E154" s="916"/>
      <c r="F154" s="384">
        <v>0</v>
      </c>
      <c r="G154" s="384">
        <v>0</v>
      </c>
      <c r="H154" s="384">
        <v>0</v>
      </c>
      <c r="I154" s="384">
        <v>0</v>
      </c>
      <c r="J154" s="384">
        <v>0</v>
      </c>
      <c r="K154" s="339">
        <f t="shared" si="8"/>
        <v>0</v>
      </c>
      <c r="N154" s="231"/>
      <c r="O154" s="10"/>
      <c r="P154" s="15"/>
      <c r="Q154" s="10"/>
      <c r="R154" s="15"/>
      <c r="S154" s="24"/>
      <c r="T154" s="5"/>
      <c r="U154" s="4"/>
    </row>
    <row r="155" spans="1:25" ht="3.75" customHeight="1">
      <c r="A155" s="10"/>
      <c r="B155" s="10"/>
      <c r="C155" s="656"/>
      <c r="D155" s="656"/>
      <c r="E155" s="656"/>
      <c r="F155" s="100"/>
      <c r="G155" s="100"/>
      <c r="H155" s="100"/>
      <c r="I155" s="100"/>
      <c r="J155" s="100"/>
      <c r="K155" s="46"/>
      <c r="N155" s="231"/>
      <c r="O155" s="297"/>
      <c r="P155" s="100"/>
      <c r="Q155" s="102"/>
      <c r="R155" s="22"/>
      <c r="S155" s="100"/>
      <c r="T155" s="25"/>
      <c r="U155" s="25"/>
      <c r="V155" s="25"/>
      <c r="W155" s="25"/>
      <c r="X155" s="25"/>
    </row>
    <row r="156" spans="1:25">
      <c r="A156" s="112"/>
      <c r="B156" s="616" t="s">
        <v>222</v>
      </c>
      <c r="C156" s="616"/>
      <c r="D156" s="616"/>
      <c r="E156" s="491"/>
      <c r="F156" s="173">
        <f>SUM(F147:F154)</f>
        <v>0</v>
      </c>
      <c r="G156" s="173">
        <f t="shared" ref="G156:J156" si="9">SUM(G147:G154)</f>
        <v>0</v>
      </c>
      <c r="H156" s="173">
        <f t="shared" si="9"/>
        <v>0</v>
      </c>
      <c r="I156" s="173">
        <f t="shared" si="9"/>
        <v>0</v>
      </c>
      <c r="J156" s="173">
        <f t="shared" si="9"/>
        <v>0</v>
      </c>
      <c r="K156" s="174">
        <f>SUM(K147:K154)</f>
        <v>0</v>
      </c>
      <c r="L156" s="319"/>
      <c r="M156"/>
      <c r="N156" s="298"/>
      <c r="O156" s="231"/>
      <c r="P156" s="297"/>
      <c r="Q156" s="100"/>
      <c r="R156" s="102"/>
      <c r="S156" s="22"/>
      <c r="T156" s="100"/>
      <c r="U156" s="25"/>
      <c r="V156" s="25"/>
      <c r="W156" s="25"/>
      <c r="X156" s="25"/>
      <c r="Y156" s="25"/>
    </row>
    <row r="157" spans="1:25">
      <c r="A157" s="904"/>
      <c r="B157" s="904"/>
      <c r="C157" s="895"/>
      <c r="D157" s="906"/>
      <c r="E157" s="906"/>
      <c r="F157" s="905"/>
      <c r="G157" s="905"/>
      <c r="H157" s="905"/>
      <c r="I157" s="905"/>
      <c r="J157" s="905"/>
      <c r="K157" s="172"/>
      <c r="M157" s="298"/>
      <c r="N157" s="231"/>
      <c r="O157" s="10"/>
      <c r="P157" s="100"/>
      <c r="Q157" s="102"/>
      <c r="R157" s="22"/>
      <c r="S157" s="100"/>
    </row>
    <row r="158" spans="1:25">
      <c r="A158" s="910" t="s">
        <v>212</v>
      </c>
      <c r="B158" s="904"/>
      <c r="C158" s="916" t="s">
        <v>213</v>
      </c>
      <c r="D158" s="916"/>
      <c r="E158" s="916"/>
      <c r="F158" s="384">
        <v>0</v>
      </c>
      <c r="G158" s="384">
        <v>0</v>
      </c>
      <c r="H158" s="384">
        <v>0</v>
      </c>
      <c r="I158" s="384">
        <v>0</v>
      </c>
      <c r="J158" s="384">
        <v>0</v>
      </c>
      <c r="K158" s="183">
        <f>SUM(F158:J158)</f>
        <v>0</v>
      </c>
      <c r="M158" s="298"/>
      <c r="N158" s="657" t="s">
        <v>226</v>
      </c>
      <c r="O158" s="657"/>
      <c r="P158" s="100"/>
      <c r="Q158" s="102"/>
      <c r="R158" s="22"/>
      <c r="S158" s="100"/>
      <c r="T158" s="25"/>
      <c r="U158" s="25"/>
      <c r="V158" s="25"/>
      <c r="W158" s="25"/>
      <c r="X158" s="25"/>
    </row>
    <row r="159" spans="1:25" hidden="1">
      <c r="A159" s="904"/>
      <c r="B159" s="904"/>
      <c r="C159" s="916" t="s">
        <v>214</v>
      </c>
      <c r="D159" s="916"/>
      <c r="E159" s="916"/>
      <c r="F159" s="384">
        <v>0</v>
      </c>
      <c r="G159" s="384">
        <v>0</v>
      </c>
      <c r="H159" s="384">
        <v>0</v>
      </c>
      <c r="I159" s="384">
        <v>0</v>
      </c>
      <c r="J159" s="384">
        <v>0</v>
      </c>
      <c r="K159" s="183">
        <f t="shared" ref="K159:K165" si="10">SUM(F159:J159)</f>
        <v>0</v>
      </c>
      <c r="M159" s="298"/>
      <c r="N159" s="231"/>
      <c r="O159" s="10"/>
      <c r="P159" s="100"/>
      <c r="Q159" s="102"/>
      <c r="R159" s="22"/>
      <c r="S159" s="100"/>
      <c r="T159" s="25"/>
      <c r="U159" s="25"/>
      <c r="V159" s="25"/>
      <c r="W159" s="25"/>
      <c r="X159" s="25"/>
    </row>
    <row r="160" spans="1:25" hidden="1">
      <c r="A160" s="904"/>
      <c r="B160" s="904"/>
      <c r="C160" s="916" t="s">
        <v>215</v>
      </c>
      <c r="D160" s="916"/>
      <c r="E160" s="916"/>
      <c r="F160" s="384">
        <v>0</v>
      </c>
      <c r="G160" s="384">
        <v>0</v>
      </c>
      <c r="H160" s="384">
        <v>0</v>
      </c>
      <c r="I160" s="384">
        <v>0</v>
      </c>
      <c r="J160" s="384">
        <v>0</v>
      </c>
      <c r="K160" s="183">
        <f t="shared" si="10"/>
        <v>0</v>
      </c>
      <c r="N160" s="231"/>
      <c r="O160" s="10"/>
      <c r="P160" s="100"/>
      <c r="Q160" s="102"/>
      <c r="R160" s="22"/>
      <c r="S160" s="100"/>
      <c r="T160" s="25"/>
      <c r="U160" s="25"/>
      <c r="V160" s="25"/>
      <c r="W160" s="25"/>
      <c r="X160" s="25"/>
    </row>
    <row r="161" spans="1:25" hidden="1">
      <c r="A161" s="904"/>
      <c r="B161" s="904"/>
      <c r="C161" s="916" t="s">
        <v>216</v>
      </c>
      <c r="D161" s="916"/>
      <c r="E161" s="916"/>
      <c r="F161" s="384">
        <v>0</v>
      </c>
      <c r="G161" s="384">
        <v>0</v>
      </c>
      <c r="H161" s="384">
        <v>0</v>
      </c>
      <c r="I161" s="384">
        <v>0</v>
      </c>
      <c r="J161" s="384">
        <v>0</v>
      </c>
      <c r="K161" s="183">
        <f t="shared" si="10"/>
        <v>0</v>
      </c>
      <c r="N161" s="231"/>
      <c r="O161" s="10"/>
      <c r="P161" s="15"/>
      <c r="Q161" s="10"/>
      <c r="R161" s="15"/>
      <c r="S161" s="24"/>
      <c r="T161" s="5"/>
      <c r="U161" s="4"/>
    </row>
    <row r="162" spans="1:25" hidden="1">
      <c r="A162" s="904"/>
      <c r="B162" s="904"/>
      <c r="C162" s="916" t="s">
        <v>217</v>
      </c>
      <c r="D162" s="916"/>
      <c r="E162" s="916"/>
      <c r="F162" s="384">
        <v>0</v>
      </c>
      <c r="G162" s="384">
        <v>0</v>
      </c>
      <c r="H162" s="384">
        <v>0</v>
      </c>
      <c r="I162" s="384">
        <v>0</v>
      </c>
      <c r="J162" s="384">
        <v>0</v>
      </c>
      <c r="K162" s="183">
        <f t="shared" si="10"/>
        <v>0</v>
      </c>
      <c r="N162" s="231"/>
      <c r="O162" s="297"/>
      <c r="P162" s="100"/>
      <c r="Q162" s="102"/>
      <c r="R162" s="22"/>
      <c r="S162" s="100"/>
      <c r="T162" s="25"/>
      <c r="U162" s="25"/>
      <c r="V162" s="25"/>
      <c r="W162" s="25"/>
      <c r="X162" s="25"/>
    </row>
    <row r="163" spans="1:25" hidden="1">
      <c r="A163" s="895"/>
      <c r="B163" s="895"/>
      <c r="C163" s="916" t="s">
        <v>218</v>
      </c>
      <c r="D163" s="916"/>
      <c r="E163" s="916"/>
      <c r="F163" s="384">
        <v>0</v>
      </c>
      <c r="G163" s="384">
        <v>0</v>
      </c>
      <c r="H163" s="384">
        <v>0</v>
      </c>
      <c r="I163" s="384">
        <v>0</v>
      </c>
      <c r="J163" s="384">
        <v>0</v>
      </c>
      <c r="K163" s="183">
        <f t="shared" si="10"/>
        <v>0</v>
      </c>
      <c r="M163" s="298"/>
      <c r="N163" s="231"/>
      <c r="O163" s="297"/>
      <c r="P163" s="100"/>
      <c r="Q163" s="102"/>
      <c r="R163" s="22"/>
      <c r="S163" s="100"/>
      <c r="T163" s="25"/>
      <c r="U163" s="25"/>
      <c r="V163" s="25"/>
      <c r="W163" s="25"/>
      <c r="X163" s="25"/>
    </row>
    <row r="164" spans="1:25" hidden="1">
      <c r="A164" s="904"/>
      <c r="B164" s="904"/>
      <c r="C164" s="916" t="s">
        <v>219</v>
      </c>
      <c r="D164" s="916"/>
      <c r="E164" s="916"/>
      <c r="F164" s="384">
        <v>0</v>
      </c>
      <c r="G164" s="384">
        <v>0</v>
      </c>
      <c r="H164" s="384">
        <v>0</v>
      </c>
      <c r="I164" s="384">
        <v>0</v>
      </c>
      <c r="J164" s="384">
        <v>0</v>
      </c>
      <c r="K164" s="183">
        <f t="shared" si="10"/>
        <v>0</v>
      </c>
      <c r="M164" s="298"/>
      <c r="N164" s="231"/>
      <c r="O164" s="10"/>
      <c r="P164" s="100"/>
      <c r="Q164" s="102"/>
      <c r="R164" s="22"/>
      <c r="S164" s="100"/>
    </row>
    <row r="165" spans="1:25" hidden="1">
      <c r="A165" s="904"/>
      <c r="B165" s="904"/>
      <c r="C165" s="916" t="s">
        <v>220</v>
      </c>
      <c r="D165" s="916"/>
      <c r="E165" s="916"/>
      <c r="F165" s="384">
        <v>0</v>
      </c>
      <c r="G165" s="384">
        <v>0</v>
      </c>
      <c r="H165" s="384">
        <v>0</v>
      </c>
      <c r="I165" s="384">
        <v>0</v>
      </c>
      <c r="J165" s="384">
        <v>0</v>
      </c>
      <c r="K165" s="183">
        <f t="shared" si="10"/>
        <v>0</v>
      </c>
      <c r="M165" s="298"/>
      <c r="N165" s="231"/>
      <c r="O165" s="10"/>
      <c r="P165" s="100"/>
      <c r="Q165" s="102"/>
      <c r="R165" s="22"/>
      <c r="S165" s="100"/>
    </row>
    <row r="166" spans="1:25" ht="3.75" customHeight="1">
      <c r="A166" s="10"/>
      <c r="B166" s="10"/>
      <c r="C166" s="102"/>
      <c r="D166" s="100"/>
      <c r="E166" s="100"/>
      <c r="F166" s="184"/>
      <c r="G166" s="184"/>
      <c r="H166" s="184"/>
      <c r="I166" s="184"/>
      <c r="J166" s="184"/>
      <c r="K166" s="181"/>
      <c r="M166" s="298"/>
      <c r="N166" s="231"/>
      <c r="O166" s="10"/>
      <c r="P166" s="100"/>
      <c r="Q166" s="102"/>
      <c r="R166" s="22"/>
      <c r="S166" s="100"/>
      <c r="T166" s="25"/>
      <c r="U166" s="25"/>
      <c r="V166" s="25"/>
      <c r="W166" s="25"/>
      <c r="X166" s="25"/>
    </row>
    <row r="167" spans="1:25">
      <c r="A167" s="356"/>
      <c r="B167" s="614" t="s">
        <v>221</v>
      </c>
      <c r="C167" s="614"/>
      <c r="D167" s="614"/>
      <c r="E167" s="490"/>
      <c r="F167" s="173">
        <f>SUM(F158:F165)</f>
        <v>0</v>
      </c>
      <c r="G167" s="173">
        <f t="shared" ref="G167:J167" si="11">SUM(G158:G165)</f>
        <v>0</v>
      </c>
      <c r="H167" s="173">
        <f t="shared" si="11"/>
        <v>0</v>
      </c>
      <c r="I167" s="173">
        <f t="shared" si="11"/>
        <v>0</v>
      </c>
      <c r="J167" s="173">
        <f t="shared" si="11"/>
        <v>0</v>
      </c>
      <c r="K167" s="174">
        <f>SUM(K158:K165)</f>
        <v>0</v>
      </c>
      <c r="L167" s="185"/>
      <c r="M167"/>
      <c r="N167" s="4"/>
      <c r="O167" s="19"/>
      <c r="Q167" s="3"/>
      <c r="R167" s="3"/>
      <c r="S167" s="3"/>
      <c r="T167" s="17"/>
      <c r="U167" s="25"/>
      <c r="V167" s="25"/>
      <c r="W167" s="25"/>
      <c r="X167" s="25"/>
      <c r="Y167" s="25"/>
    </row>
    <row r="168" spans="1:25">
      <c r="A168" s="10"/>
      <c r="B168" s="10"/>
      <c r="C168" s="102"/>
      <c r="D168" s="100"/>
      <c r="E168" s="100"/>
      <c r="F168" s="17"/>
      <c r="G168" s="17"/>
      <c r="H168" s="17"/>
      <c r="I168" s="17"/>
      <c r="J168" s="17"/>
      <c r="K168" s="26"/>
      <c r="N168" s="19"/>
      <c r="O168" s="19"/>
      <c r="P168" s="3"/>
      <c r="Q168" s="3"/>
      <c r="R168" s="3"/>
      <c r="S168" s="17"/>
      <c r="T168" s="25"/>
      <c r="U168" s="25"/>
      <c r="V168" s="25"/>
      <c r="W168" s="25"/>
      <c r="X168" s="25"/>
    </row>
    <row r="169" spans="1:25">
      <c r="A169" s="631" t="s">
        <v>224</v>
      </c>
      <c r="B169" s="631"/>
      <c r="C169" s="631"/>
      <c r="D169" s="631"/>
      <c r="E169" s="144"/>
      <c r="F169" s="205">
        <f>SUM(F144,F156,F167)</f>
        <v>0</v>
      </c>
      <c r="G169" s="205">
        <f t="shared" ref="G169:J169" si="12">SUM(G144,G156,G167)</f>
        <v>0</v>
      </c>
      <c r="H169" s="205">
        <f t="shared" si="12"/>
        <v>0</v>
      </c>
      <c r="I169" s="205">
        <f t="shared" si="12"/>
        <v>0</v>
      </c>
      <c r="J169" s="205">
        <f t="shared" si="12"/>
        <v>0</v>
      </c>
      <c r="K169" s="206">
        <f>SUM(F169:J169)</f>
        <v>0</v>
      </c>
      <c r="L169" s="166"/>
      <c r="M169"/>
      <c r="N169" s="4"/>
      <c r="O169" s="58"/>
      <c r="P169" s="58"/>
      <c r="Q169" s="58"/>
      <c r="R169" s="58"/>
      <c r="S169" s="58"/>
      <c r="T169" s="17"/>
      <c r="U169" s="25"/>
      <c r="V169" s="25"/>
      <c r="W169" s="25"/>
      <c r="X169" s="25"/>
      <c r="Y169" s="25"/>
    </row>
    <row r="170" spans="1:25" ht="15" hidden="1" customHeight="1">
      <c r="A170" s="10"/>
      <c r="B170" s="10"/>
      <c r="D170" s="75"/>
      <c r="E170" s="75"/>
      <c r="F170" s="166"/>
      <c r="G170" s="166"/>
      <c r="H170" s="166"/>
      <c r="I170" s="166"/>
      <c r="J170" s="166"/>
      <c r="K170" s="166"/>
      <c r="N170" s="58"/>
      <c r="O170" s="58"/>
      <c r="P170" s="58"/>
      <c r="Q170" s="58"/>
      <c r="R170" s="58"/>
      <c r="S170" s="58"/>
      <c r="T170" s="660"/>
      <c r="U170" s="660"/>
      <c r="V170" s="660"/>
      <c r="W170" s="660"/>
      <c r="X170" s="660"/>
    </row>
    <row r="171" spans="1:25" ht="15" hidden="1" customHeight="1">
      <c r="A171" s="10"/>
      <c r="B171" s="10"/>
      <c r="D171" s="75"/>
      <c r="E171" s="75"/>
      <c r="F171" s="166"/>
      <c r="G171" s="166"/>
      <c r="H171" s="166"/>
      <c r="I171" s="166"/>
      <c r="J171" s="166"/>
      <c r="K171" s="166"/>
      <c r="N171" s="58"/>
      <c r="O171" s="58"/>
      <c r="P171" s="58"/>
      <c r="Q171" s="58"/>
      <c r="R171" s="58"/>
      <c r="S171" s="58"/>
      <c r="T171" s="92"/>
      <c r="U171" s="92"/>
      <c r="V171" s="92"/>
      <c r="W171" s="92"/>
      <c r="X171" s="92"/>
    </row>
    <row r="172" spans="1:25" ht="15" customHeight="1" thickBot="1">
      <c r="A172" s="10"/>
      <c r="B172" s="10"/>
      <c r="D172" s="75"/>
      <c r="E172" s="75"/>
      <c r="F172" s="72"/>
      <c r="G172" s="72"/>
      <c r="H172" s="72"/>
      <c r="I172" s="72"/>
      <c r="J172" s="72"/>
      <c r="K172" s="72"/>
      <c r="N172" s="58"/>
      <c r="O172" s="58"/>
      <c r="P172" s="58"/>
      <c r="Q172" s="58"/>
      <c r="R172" s="58"/>
      <c r="S172" s="58"/>
      <c r="T172" s="92"/>
      <c r="U172" s="92"/>
      <c r="V172" s="92"/>
      <c r="W172" s="92"/>
      <c r="X172" s="92"/>
    </row>
    <row r="173" spans="1:25" ht="15" customHeight="1">
      <c r="A173" s="664" t="s">
        <v>229</v>
      </c>
      <c r="B173" s="664"/>
      <c r="C173" s="664"/>
      <c r="D173" s="664"/>
      <c r="E173" s="664"/>
      <c r="F173" s="664"/>
      <c r="G173" s="664"/>
      <c r="H173" s="664"/>
      <c r="I173" s="664"/>
      <c r="J173" s="664"/>
      <c r="K173" s="664"/>
      <c r="N173" s="666" t="s">
        <v>253</v>
      </c>
      <c r="O173" s="667"/>
      <c r="P173" s="667"/>
      <c r="Q173" s="668"/>
      <c r="R173" s="92"/>
      <c r="S173" s="92"/>
      <c r="T173" s="24"/>
      <c r="U173" s="15"/>
      <c r="V173" s="15"/>
      <c r="W173" s="15"/>
      <c r="X173" s="15"/>
    </row>
    <row r="174" spans="1:25">
      <c r="A174" s="904"/>
      <c r="B174" s="904"/>
      <c r="C174" s="917"/>
      <c r="D174" s="895"/>
      <c r="E174" s="901"/>
      <c r="F174" s="918"/>
      <c r="G174" s="918"/>
      <c r="H174" s="918"/>
      <c r="I174" s="918"/>
      <c r="J174" s="918"/>
      <c r="K174" s="33"/>
      <c r="L174" s="17"/>
      <c r="N174" s="669"/>
      <c r="O174" s="670"/>
      <c r="P174" s="670"/>
      <c r="Q174" s="671"/>
      <c r="R174" s="22"/>
      <c r="S174" s="100"/>
      <c r="T174" s="25"/>
      <c r="U174" s="25"/>
      <c r="V174" s="25"/>
      <c r="W174" s="25"/>
      <c r="X174" s="25"/>
    </row>
    <row r="175" spans="1:25">
      <c r="A175" s="895"/>
      <c r="B175" s="895"/>
      <c r="C175" s="917"/>
      <c r="D175" s="895"/>
      <c r="E175" s="901"/>
      <c r="F175" s="899" t="s">
        <v>2</v>
      </c>
      <c r="G175" s="899" t="s">
        <v>3</v>
      </c>
      <c r="H175" s="899" t="s">
        <v>4</v>
      </c>
      <c r="I175" s="899" t="s">
        <v>8</v>
      </c>
      <c r="J175" s="899" t="s">
        <v>9</v>
      </c>
      <c r="K175" s="46" t="s">
        <v>1</v>
      </c>
      <c r="L175" s="17"/>
      <c r="M175" s="298"/>
      <c r="N175" s="669"/>
      <c r="O175" s="670"/>
      <c r="P175" s="670"/>
      <c r="Q175" s="671"/>
      <c r="R175" s="22"/>
      <c r="S175" s="100"/>
      <c r="T175" s="25"/>
      <c r="U175" s="25"/>
      <c r="V175" s="25"/>
      <c r="W175" s="25"/>
      <c r="X175" s="25"/>
    </row>
    <row r="176" spans="1:25">
      <c r="A176" s="904"/>
      <c r="B176" s="904"/>
      <c r="C176" s="895"/>
      <c r="D176" s="906"/>
      <c r="E176" s="906"/>
      <c r="F176" s="905"/>
      <c r="G176" s="905"/>
      <c r="H176" s="905"/>
      <c r="I176" s="905"/>
      <c r="J176" s="905"/>
      <c r="K176" s="172"/>
      <c r="M176" s="298"/>
      <c r="N176" s="669"/>
      <c r="O176" s="670"/>
      <c r="P176" s="670"/>
      <c r="Q176" s="671"/>
      <c r="R176" s="22"/>
      <c r="S176" s="100"/>
      <c r="T176" s="25"/>
      <c r="U176" s="25"/>
      <c r="V176" s="25"/>
      <c r="W176" s="25"/>
      <c r="X176" s="25"/>
    </row>
    <row r="177" spans="1:24" ht="13.8" thickBot="1">
      <c r="A177" s="904"/>
      <c r="B177" s="904"/>
      <c r="C177" s="917" t="s">
        <v>230</v>
      </c>
      <c r="D177" s="906"/>
      <c r="E177" s="352" t="s">
        <v>231</v>
      </c>
      <c r="F177" s="908">
        <f ca="1">IF(E177="Allowed",ROUND('Cumulative Budget Request '!E369,0),IF(E177="Not Allowed",ROUND($T3,0)))</f>
        <v>0</v>
      </c>
      <c r="G177" s="908">
        <f ca="1">IF(E177="Allowed",ROUND('Cumulative Budget Request '!F369,0),IF(E177="Not Allowed",ROUND($T3,0)))</f>
        <v>0</v>
      </c>
      <c r="H177" s="908">
        <f ca="1">IF(E177="Allowed",ROUND('Cumulative Budget Request '!G369,0),IF(E177="Not Allowed",ROUND($T3,0)))</f>
        <v>0</v>
      </c>
      <c r="I177" s="908">
        <f ca="1">IF(E177="Allowed",ROUND('Cumulative Budget Request '!H369,0),IF(E177="Not Allowed",ROUND($T3,0)))</f>
        <v>0</v>
      </c>
      <c r="J177" s="908">
        <f ca="1">IF(E177="Allowed",ROUND('Cumulative Budget Request '!I369,0),IF(E177="Not Allowed",ROUND($T3,0)))</f>
        <v>0</v>
      </c>
      <c r="K177" s="172">
        <f ca="1">SUM(F177:J177)</f>
        <v>0</v>
      </c>
      <c r="M177" s="298"/>
      <c r="N177" s="672"/>
      <c r="O177" s="673"/>
      <c r="P177" s="673"/>
      <c r="Q177" s="674"/>
      <c r="R177" s="22"/>
      <c r="S177" s="100"/>
      <c r="T177" s="25"/>
      <c r="U177" s="25"/>
      <c r="V177" s="25"/>
      <c r="W177" s="25"/>
      <c r="X177" s="25"/>
    </row>
    <row r="178" spans="1:24" ht="3.75" customHeight="1">
      <c r="A178" s="10"/>
      <c r="B178" s="10"/>
      <c r="C178" s="93"/>
      <c r="D178" s="100"/>
      <c r="E178" s="100"/>
      <c r="F178" s="184"/>
      <c r="G178" s="184"/>
      <c r="H178" s="184"/>
      <c r="I178" s="184"/>
      <c r="J178" s="184"/>
      <c r="K178" s="181"/>
      <c r="M178" s="298"/>
      <c r="N178" s="231"/>
      <c r="O178" s="10"/>
      <c r="P178" s="100"/>
      <c r="Q178" s="102"/>
      <c r="R178" s="22"/>
      <c r="S178" s="100"/>
      <c r="T178" s="25"/>
      <c r="U178" s="25"/>
      <c r="V178" s="25"/>
      <c r="W178" s="25"/>
      <c r="X178" s="25"/>
    </row>
    <row r="179" spans="1:24">
      <c r="A179" s="631" t="s">
        <v>232</v>
      </c>
      <c r="B179" s="631"/>
      <c r="C179" s="631"/>
      <c r="D179" s="631"/>
      <c r="E179" s="144"/>
      <c r="F179" s="205">
        <f ca="1">SUM(F153,F165,F177)</f>
        <v>0</v>
      </c>
      <c r="G179" s="205">
        <f t="shared" ref="G179:J179" ca="1" si="13">SUM(G153,G165,G177)</f>
        <v>0</v>
      </c>
      <c r="H179" s="205">
        <f t="shared" ca="1" si="13"/>
        <v>0</v>
      </c>
      <c r="I179" s="205">
        <f t="shared" ca="1" si="13"/>
        <v>0</v>
      </c>
      <c r="J179" s="205">
        <f t="shared" ca="1" si="13"/>
        <v>0</v>
      </c>
      <c r="K179" s="206">
        <f ca="1">SUM(F179:J179)</f>
        <v>0</v>
      </c>
      <c r="N179" s="231"/>
      <c r="O179" s="10"/>
      <c r="P179" s="100"/>
      <c r="Q179" s="102"/>
      <c r="R179" s="22"/>
      <c r="S179" s="100"/>
      <c r="T179" s="5"/>
      <c r="U179" s="4"/>
    </row>
    <row r="180" spans="1:24" hidden="1">
      <c r="D180" s="100"/>
      <c r="E180" s="100"/>
      <c r="F180" s="17"/>
      <c r="G180" s="17"/>
      <c r="H180" s="17"/>
      <c r="I180" s="17"/>
      <c r="J180" s="17"/>
      <c r="K180" s="17"/>
      <c r="N180" s="231"/>
      <c r="O180" s="10"/>
      <c r="P180" s="15"/>
      <c r="Q180" s="10"/>
      <c r="R180" s="15"/>
      <c r="S180" s="24"/>
      <c r="T180" s="17"/>
      <c r="U180" s="17"/>
      <c r="V180" s="17"/>
      <c r="W180" s="17"/>
      <c r="X180" s="17"/>
    </row>
    <row r="181" spans="1:24" hidden="1">
      <c r="D181" s="100"/>
      <c r="E181" s="100"/>
      <c r="F181" s="17"/>
      <c r="G181" s="17"/>
      <c r="H181" s="17"/>
      <c r="I181" s="17"/>
      <c r="J181" s="17"/>
      <c r="K181" s="17"/>
      <c r="N181" s="231"/>
      <c r="O181" s="10"/>
      <c r="P181" s="15"/>
      <c r="Q181" s="10"/>
      <c r="R181" s="15"/>
      <c r="S181" s="24"/>
      <c r="T181" s="17"/>
      <c r="U181" s="17"/>
      <c r="V181" s="17"/>
      <c r="W181" s="17"/>
      <c r="X181" s="17"/>
    </row>
    <row r="182" spans="1:24" hidden="1">
      <c r="D182" s="100"/>
      <c r="E182" s="100"/>
      <c r="F182" s="17"/>
      <c r="G182" s="17"/>
      <c r="H182" s="17"/>
      <c r="I182" s="17"/>
      <c r="J182" s="17"/>
      <c r="K182" s="17"/>
      <c r="N182" s="231"/>
      <c r="O182" s="10"/>
      <c r="P182" s="15"/>
      <c r="Q182" s="10"/>
      <c r="R182" s="15"/>
      <c r="S182" s="24"/>
      <c r="T182" s="17"/>
      <c r="U182" s="17"/>
      <c r="V182" s="17"/>
      <c r="W182" s="17"/>
      <c r="X182" s="17"/>
    </row>
    <row r="183" spans="1:24">
      <c r="A183" s="10"/>
      <c r="B183" s="10"/>
      <c r="C183" s="102"/>
      <c r="E183" s="15"/>
      <c r="F183" s="100"/>
      <c r="G183" s="100"/>
      <c r="H183" s="100"/>
      <c r="I183" s="100"/>
      <c r="J183" s="100"/>
      <c r="K183" s="92"/>
      <c r="N183" s="231"/>
      <c r="O183" s="297"/>
      <c r="P183" s="100"/>
      <c r="Q183" s="102"/>
      <c r="R183" s="22"/>
      <c r="S183" s="100"/>
      <c r="T183" s="25"/>
      <c r="U183" s="25"/>
      <c r="V183" s="25"/>
      <c r="W183" s="25"/>
      <c r="X183" s="25"/>
    </row>
    <row r="184" spans="1:24">
      <c r="C184" s="102"/>
      <c r="E184" s="15"/>
      <c r="F184" s="655" t="s">
        <v>327</v>
      </c>
      <c r="G184" s="655"/>
      <c r="H184" s="22"/>
      <c r="I184" s="22"/>
      <c r="J184" s="22"/>
      <c r="K184" s="489">
        <f ca="1">'Cumulative Budget Request '!G483</f>
        <v>0</v>
      </c>
      <c r="M184" s="298"/>
      <c r="N184" s="231"/>
      <c r="O184" s="297"/>
      <c r="P184" s="100"/>
      <c r="Q184" s="102"/>
      <c r="R184" s="22"/>
      <c r="S184" s="100"/>
      <c r="T184" s="25"/>
      <c r="U184" s="25"/>
      <c r="V184" s="25"/>
      <c r="W184" s="25"/>
      <c r="X184" s="25"/>
    </row>
    <row r="185" spans="1:24" ht="24.75" customHeight="1">
      <c r="A185" s="665" t="s">
        <v>233</v>
      </c>
      <c r="B185" s="665"/>
      <c r="C185" s="665"/>
      <c r="D185" s="665"/>
      <c r="E185" s="348"/>
      <c r="F185" s="349">
        <f ca="1">SUM(F48+F81+F114+F169+F179)</f>
        <v>0</v>
      </c>
      <c r="G185" s="349">
        <f ca="1">SUM(G48,G81,G114,G179)</f>
        <v>0</v>
      </c>
      <c r="H185" s="349">
        <f t="shared" ref="H185:J185" ca="1" si="14">SUM(H48,H81,H114,H179)</f>
        <v>0</v>
      </c>
      <c r="I185" s="349">
        <f t="shared" ca="1" si="14"/>
        <v>0</v>
      </c>
      <c r="J185" s="349">
        <f t="shared" ca="1" si="14"/>
        <v>0</v>
      </c>
      <c r="K185" s="349">
        <f ca="1">SUM(F185:J185)+K184</f>
        <v>0</v>
      </c>
      <c r="L185" s="654" t="s">
        <v>345</v>
      </c>
      <c r="M185" s="654"/>
      <c r="N185" s="654"/>
      <c r="O185" s="654"/>
      <c r="P185" s="654"/>
      <c r="Q185" s="102"/>
      <c r="R185" s="22"/>
      <c r="S185" s="100"/>
      <c r="T185" s="25"/>
      <c r="U185" s="25"/>
      <c r="V185" s="25"/>
      <c r="W185" s="25"/>
      <c r="X185" s="25"/>
    </row>
    <row r="186" spans="1:24">
      <c r="A186" s="10"/>
      <c r="B186" s="10"/>
      <c r="C186" s="93"/>
      <c r="D186" s="100"/>
      <c r="E186" s="318"/>
      <c r="F186" s="185"/>
      <c r="G186" s="185"/>
      <c r="H186" s="185"/>
      <c r="I186" s="185"/>
      <c r="J186" s="185"/>
      <c r="K186" s="185"/>
      <c r="N186" s="231"/>
      <c r="O186" s="10"/>
      <c r="P186" s="100"/>
      <c r="Q186" s="102"/>
      <c r="R186" s="22"/>
      <c r="S186" s="100"/>
      <c r="T186" s="5"/>
      <c r="U186" s="4"/>
    </row>
    <row r="187" spans="1:24">
      <c r="A187" s="10"/>
      <c r="B187" s="10"/>
      <c r="C187" s="93"/>
      <c r="D187" s="100"/>
      <c r="E187" s="100"/>
      <c r="F187" s="17"/>
      <c r="G187" s="17"/>
      <c r="H187" s="17"/>
      <c r="I187" s="17"/>
      <c r="J187" s="17"/>
      <c r="K187" s="17"/>
      <c r="N187" s="231"/>
      <c r="O187" s="10"/>
      <c r="P187" s="15"/>
      <c r="Q187" s="10"/>
      <c r="R187" s="15"/>
      <c r="S187" s="24"/>
      <c r="T187" s="17"/>
      <c r="U187" s="17"/>
      <c r="V187" s="17"/>
      <c r="W187" s="17"/>
      <c r="X187" s="17"/>
    </row>
    <row r="188" spans="1:24">
      <c r="A188" s="10"/>
      <c r="B188" s="10"/>
      <c r="C188" s="102"/>
      <c r="E188" s="15"/>
      <c r="F188" s="100"/>
      <c r="G188" s="100"/>
      <c r="H188" s="100"/>
      <c r="I188" s="100"/>
      <c r="J188" s="100"/>
      <c r="K188" s="92"/>
      <c r="N188" s="231"/>
      <c r="O188" s="297"/>
      <c r="P188" s="100"/>
      <c r="Q188" s="102"/>
      <c r="R188" s="22"/>
      <c r="S188" s="100"/>
      <c r="T188" s="25"/>
      <c r="U188" s="25"/>
      <c r="V188" s="25"/>
      <c r="W188" s="25"/>
      <c r="X188" s="25"/>
    </row>
    <row r="189" spans="1:24">
      <c r="C189" s="102"/>
      <c r="E189" s="15"/>
      <c r="F189" s="22"/>
      <c r="G189" s="22"/>
      <c r="H189" s="22"/>
      <c r="I189" s="22"/>
      <c r="J189" s="22"/>
      <c r="K189" s="92"/>
      <c r="M189" s="298"/>
      <c r="N189" s="231"/>
      <c r="O189" s="297"/>
      <c r="P189" s="100"/>
      <c r="Q189" s="102"/>
      <c r="R189" s="22"/>
      <c r="S189" s="100"/>
      <c r="T189" s="25"/>
      <c r="U189" s="25"/>
      <c r="V189" s="25"/>
      <c r="W189" s="25"/>
      <c r="X189" s="25"/>
    </row>
    <row r="190" spans="1:24">
      <c r="A190" s="10"/>
      <c r="B190" s="10"/>
      <c r="C190" s="93"/>
      <c r="D190" s="100"/>
      <c r="E190" s="100"/>
      <c r="F190" s="57"/>
      <c r="G190" s="57"/>
      <c r="H190" s="57"/>
      <c r="I190" s="57"/>
      <c r="J190" s="57"/>
      <c r="K190" s="57"/>
      <c r="M190" s="298"/>
      <c r="N190" s="231"/>
      <c r="O190" s="10"/>
      <c r="P190" s="100"/>
      <c r="Q190" s="102"/>
      <c r="R190" s="22"/>
      <c r="S190" s="100"/>
    </row>
    <row r="191" spans="1:24">
      <c r="A191" s="10"/>
      <c r="B191" s="10"/>
      <c r="C191" s="93"/>
      <c r="D191" s="100"/>
      <c r="E191" s="100"/>
      <c r="F191" s="57"/>
      <c r="G191" s="57"/>
      <c r="H191" s="57"/>
      <c r="I191" s="57"/>
      <c r="J191" s="57"/>
      <c r="K191" s="57"/>
      <c r="M191" s="298"/>
      <c r="N191" s="231"/>
      <c r="O191" s="10"/>
      <c r="P191" s="100"/>
      <c r="Q191" s="102"/>
      <c r="R191" s="22"/>
      <c r="S191" s="100"/>
    </row>
    <row r="192" spans="1:24" ht="15">
      <c r="A192" s="10"/>
      <c r="B192" s="10"/>
      <c r="C192" s="93"/>
      <c r="D192" s="100"/>
      <c r="E192" s="100"/>
      <c r="F192" s="184"/>
      <c r="G192" s="184"/>
      <c r="H192" s="184"/>
      <c r="I192" s="184"/>
      <c r="J192" s="184"/>
      <c r="K192" s="184"/>
      <c r="M192" s="298"/>
      <c r="N192" s="231"/>
      <c r="O192" s="10"/>
      <c r="P192" s="100"/>
      <c r="Q192" s="102"/>
      <c r="R192" s="22"/>
      <c r="S192" s="100"/>
      <c r="T192" s="25"/>
      <c r="U192" s="25"/>
      <c r="V192" s="25"/>
      <c r="W192" s="25"/>
      <c r="X192" s="25"/>
    </row>
    <row r="193" spans="1:31">
      <c r="A193" s="10"/>
      <c r="B193" s="10"/>
      <c r="C193" s="93"/>
      <c r="D193" s="100"/>
      <c r="E193" s="318"/>
      <c r="F193" s="185"/>
      <c r="G193" s="185"/>
      <c r="H193" s="185"/>
      <c r="I193" s="185"/>
      <c r="J193" s="185"/>
      <c r="K193" s="185"/>
      <c r="N193" s="19"/>
      <c r="P193" s="300"/>
      <c r="Q193" s="93"/>
      <c r="R193" s="22"/>
      <c r="S193" s="300"/>
      <c r="T193" s="25"/>
      <c r="U193" s="25"/>
      <c r="V193" s="25"/>
      <c r="W193" s="25"/>
      <c r="X193" s="25"/>
    </row>
    <row r="194" spans="1:31">
      <c r="A194" s="10"/>
      <c r="B194" s="10"/>
      <c r="C194" s="93"/>
      <c r="D194" s="100"/>
      <c r="E194" s="100"/>
      <c r="F194" s="17"/>
      <c r="G194" s="17"/>
      <c r="H194" s="17"/>
      <c r="I194" s="17"/>
      <c r="J194" s="17"/>
      <c r="K194" s="17"/>
      <c r="N194" s="19"/>
      <c r="P194" s="300"/>
      <c r="Q194" s="93"/>
      <c r="R194" s="22"/>
      <c r="S194" s="17"/>
      <c r="T194" s="25"/>
      <c r="U194" s="25"/>
      <c r="V194" s="25"/>
      <c r="W194" s="25"/>
      <c r="X194" s="25"/>
    </row>
    <row r="195" spans="1:31">
      <c r="A195" s="10"/>
      <c r="B195" s="10"/>
      <c r="D195" s="75"/>
      <c r="E195" s="75"/>
      <c r="F195" s="189"/>
      <c r="G195" s="189"/>
      <c r="H195" s="189"/>
      <c r="I195" s="189"/>
      <c r="J195" s="189"/>
      <c r="K195" s="189"/>
      <c r="N195" s="19"/>
      <c r="O195" s="19"/>
      <c r="P195" s="3"/>
      <c r="Q195" s="3"/>
      <c r="R195" s="3"/>
      <c r="S195" s="17"/>
      <c r="T195" s="25"/>
      <c r="U195" s="25"/>
      <c r="V195" s="25"/>
      <c r="W195" s="25"/>
      <c r="X195" s="25"/>
    </row>
    <row r="196" spans="1:31">
      <c r="A196" s="10"/>
      <c r="B196" s="10"/>
      <c r="D196" s="75"/>
      <c r="E196" s="75"/>
      <c r="F196" s="189"/>
      <c r="G196" s="189"/>
      <c r="H196" s="189"/>
      <c r="I196" s="189"/>
      <c r="J196" s="189"/>
      <c r="K196" s="189"/>
      <c r="N196" s="58"/>
      <c r="O196" s="58"/>
      <c r="P196" s="58"/>
      <c r="Q196" s="58"/>
      <c r="R196" s="58"/>
      <c r="S196" s="58"/>
      <c r="T196" s="660"/>
      <c r="U196" s="660"/>
      <c r="V196" s="660"/>
      <c r="W196" s="660"/>
      <c r="X196" s="660"/>
      <c r="Y196" s="660"/>
      <c r="Z196" s="660"/>
      <c r="AA196" s="660"/>
      <c r="AB196" s="660"/>
      <c r="AC196" s="660"/>
      <c r="AD196" s="660"/>
      <c r="AE196" s="660"/>
    </row>
    <row r="197" spans="1:31">
      <c r="A197" s="10"/>
      <c r="B197" s="10"/>
      <c r="D197" s="75"/>
      <c r="E197" s="75"/>
      <c r="F197" s="166"/>
      <c r="G197" s="166"/>
      <c r="H197" s="166"/>
      <c r="I197" s="166"/>
      <c r="J197" s="166"/>
      <c r="K197" s="166"/>
      <c r="N197" s="58"/>
      <c r="O197" s="58"/>
      <c r="P197" s="58"/>
      <c r="Q197" s="58"/>
      <c r="R197" s="58"/>
      <c r="S197" s="58"/>
      <c r="T197" s="92"/>
      <c r="U197" s="92"/>
      <c r="V197" s="92"/>
      <c r="W197" s="92"/>
      <c r="X197" s="92"/>
      <c r="Y197" s="92"/>
      <c r="Z197" s="92"/>
      <c r="AA197" s="92"/>
      <c r="AB197" s="92"/>
      <c r="AC197" s="92"/>
      <c r="AD197" s="92"/>
      <c r="AE197" s="92"/>
    </row>
    <row r="198" spans="1:31">
      <c r="A198" s="58"/>
      <c r="B198" s="58"/>
      <c r="C198" s="58"/>
      <c r="D198" s="320"/>
      <c r="E198" s="75"/>
      <c r="F198" s="18"/>
      <c r="G198" s="18"/>
      <c r="H198" s="18"/>
      <c r="I198" s="18"/>
      <c r="J198" s="18"/>
      <c r="K198" s="92"/>
      <c r="N198" s="92"/>
      <c r="O198" s="92"/>
      <c r="P198" s="92"/>
      <c r="Q198" s="92"/>
      <c r="R198" s="92"/>
      <c r="S198" s="92"/>
      <c r="T198" s="24"/>
      <c r="U198" s="15"/>
      <c r="V198" s="15"/>
      <c r="W198" s="15"/>
      <c r="X198" s="15"/>
      <c r="Y198" s="22"/>
      <c r="Z198" s="301"/>
      <c r="AA198" s="301"/>
      <c r="AB198" s="301"/>
      <c r="AC198" s="301"/>
      <c r="AD198" s="301"/>
      <c r="AE198" s="92"/>
    </row>
    <row r="199" spans="1:31">
      <c r="A199" s="10"/>
      <c r="B199" s="10"/>
      <c r="C199" s="102"/>
      <c r="D199" s="120"/>
      <c r="E199" s="15"/>
      <c r="F199" s="100"/>
      <c r="G199" s="100"/>
      <c r="H199" s="100"/>
      <c r="I199" s="100"/>
      <c r="J199" s="100"/>
      <c r="K199" s="17"/>
      <c r="L199" s="17"/>
      <c r="N199" s="231"/>
      <c r="O199" s="297"/>
      <c r="P199" s="100"/>
      <c r="Q199" s="102"/>
      <c r="R199" s="22"/>
      <c r="S199" s="100"/>
      <c r="T199" s="25"/>
      <c r="U199" s="25"/>
      <c r="V199" s="25"/>
      <c r="W199" s="25"/>
      <c r="X199" s="25"/>
      <c r="Y199" s="302"/>
      <c r="Z199" s="21"/>
      <c r="AA199" s="21"/>
      <c r="AB199" s="21"/>
      <c r="AC199" s="21"/>
      <c r="AD199" s="21"/>
      <c r="AE199" s="21"/>
    </row>
    <row r="200" spans="1:31">
      <c r="A200" s="10"/>
      <c r="B200" s="10"/>
      <c r="C200" s="102"/>
      <c r="D200" s="120"/>
      <c r="E200" s="15"/>
      <c r="F200" s="22"/>
      <c r="G200" s="22"/>
      <c r="H200" s="22"/>
      <c r="I200" s="22"/>
      <c r="J200" s="22"/>
      <c r="K200" s="17"/>
      <c r="L200" s="17"/>
      <c r="M200" s="298"/>
      <c r="N200" s="231"/>
      <c r="O200" s="297"/>
      <c r="P200" s="100"/>
      <c r="Q200" s="102"/>
      <c r="R200" s="22"/>
      <c r="S200" s="100"/>
      <c r="T200" s="25"/>
      <c r="U200" s="25"/>
      <c r="V200" s="25"/>
      <c r="W200" s="25"/>
      <c r="X200" s="25"/>
      <c r="Y200" s="302"/>
      <c r="Z200" s="21"/>
      <c r="AA200" s="21"/>
      <c r="AB200" s="21"/>
      <c r="AC200" s="21"/>
      <c r="AD200" s="21"/>
      <c r="AE200" s="21"/>
    </row>
    <row r="201" spans="1:31">
      <c r="A201" s="10"/>
      <c r="B201" s="10"/>
      <c r="D201" s="120"/>
      <c r="E201" s="100"/>
      <c r="F201" s="57"/>
      <c r="G201" s="57"/>
      <c r="H201" s="57"/>
      <c r="I201" s="57"/>
      <c r="J201" s="57"/>
      <c r="K201" s="57"/>
      <c r="M201" s="298"/>
      <c r="N201" s="231"/>
      <c r="O201" s="10"/>
      <c r="P201" s="100"/>
      <c r="Q201" s="102"/>
      <c r="R201" s="22"/>
      <c r="S201" s="100"/>
      <c r="T201" s="25"/>
      <c r="U201" s="25"/>
      <c r="V201" s="25"/>
      <c r="W201" s="25"/>
      <c r="X201" s="25"/>
      <c r="Z201" s="21"/>
      <c r="AA201" s="21"/>
      <c r="AB201" s="21"/>
      <c r="AC201" s="21"/>
      <c r="AD201" s="21"/>
      <c r="AE201" s="21"/>
    </row>
    <row r="202" spans="1:31">
      <c r="A202" s="10"/>
      <c r="B202" s="10"/>
      <c r="C202" s="93"/>
      <c r="D202" s="120"/>
      <c r="E202" s="100"/>
      <c r="F202" s="57"/>
      <c r="G202" s="57"/>
      <c r="H202" s="57"/>
      <c r="I202" s="57"/>
      <c r="J202" s="57"/>
      <c r="K202" s="57"/>
      <c r="M202" s="298"/>
      <c r="N202" s="231"/>
      <c r="O202" s="10"/>
      <c r="P202" s="100"/>
      <c r="Q202" s="102"/>
      <c r="R202" s="22"/>
      <c r="S202" s="100"/>
      <c r="T202" s="25"/>
      <c r="U202" s="25"/>
      <c r="V202" s="25"/>
      <c r="W202" s="25"/>
      <c r="X202" s="25"/>
      <c r="Z202" s="21"/>
      <c r="AA202" s="21"/>
      <c r="AB202" s="21"/>
      <c r="AC202" s="21"/>
      <c r="AD202" s="21"/>
      <c r="AE202" s="21"/>
    </row>
    <row r="203" spans="1:31" ht="15">
      <c r="A203" s="10"/>
      <c r="B203" s="10"/>
      <c r="C203" s="93"/>
      <c r="D203" s="120"/>
      <c r="E203" s="100"/>
      <c r="F203" s="184"/>
      <c r="G203" s="184"/>
      <c r="H203" s="184"/>
      <c r="I203" s="184"/>
      <c r="J203" s="184"/>
      <c r="K203" s="184"/>
      <c r="M203" s="298"/>
      <c r="N203" s="231"/>
      <c r="O203" s="10"/>
      <c r="P203" s="100"/>
      <c r="Q203" s="102"/>
      <c r="R203" s="22"/>
      <c r="S203" s="100"/>
      <c r="T203" s="25"/>
      <c r="U203" s="25"/>
      <c r="V203" s="25"/>
      <c r="W203" s="25"/>
      <c r="X203" s="25"/>
      <c r="Z203" s="21"/>
      <c r="AA203" s="21"/>
      <c r="AB203" s="21"/>
      <c r="AC203" s="21"/>
      <c r="AD203" s="21"/>
      <c r="AE203" s="21"/>
    </row>
    <row r="204" spans="1:31">
      <c r="A204" s="10"/>
      <c r="B204" s="10"/>
      <c r="C204" s="93"/>
      <c r="D204" s="100"/>
      <c r="E204" s="318"/>
      <c r="F204" s="185"/>
      <c r="G204" s="185"/>
      <c r="H204" s="185"/>
      <c r="I204" s="185"/>
      <c r="J204" s="185"/>
      <c r="K204" s="185"/>
      <c r="N204" s="231"/>
      <c r="O204" s="10"/>
      <c r="P204" s="100"/>
      <c r="Q204" s="102"/>
      <c r="R204" s="22"/>
      <c r="S204" s="100"/>
      <c r="T204" s="5"/>
      <c r="U204" s="4"/>
      <c r="Z204" s="21"/>
      <c r="AA204" s="21"/>
      <c r="AB204" s="21"/>
      <c r="AC204" s="21"/>
      <c r="AD204" s="21"/>
      <c r="AE204" s="21"/>
    </row>
    <row r="205" spans="1:31">
      <c r="A205" s="10"/>
      <c r="B205" s="10"/>
      <c r="C205" s="93"/>
      <c r="D205" s="100"/>
      <c r="E205" s="100"/>
      <c r="F205" s="17"/>
      <c r="G205" s="17"/>
      <c r="H205" s="17"/>
      <c r="I205" s="17"/>
      <c r="J205" s="17"/>
      <c r="K205" s="17"/>
      <c r="N205" s="231"/>
      <c r="O205" s="10"/>
      <c r="P205" s="15"/>
      <c r="Q205" s="10"/>
      <c r="R205" s="15"/>
      <c r="S205" s="24"/>
      <c r="T205" s="17"/>
      <c r="U205" s="17"/>
      <c r="V205" s="17"/>
      <c r="W205" s="17"/>
      <c r="X205" s="17"/>
      <c r="Z205" s="21"/>
      <c r="AA205" s="21"/>
      <c r="AB205" s="21"/>
      <c r="AC205" s="21"/>
      <c r="AD205" s="21"/>
      <c r="AE205" s="21"/>
    </row>
    <row r="206" spans="1:31">
      <c r="A206" s="10"/>
      <c r="B206" s="10"/>
      <c r="C206" s="102"/>
      <c r="D206" s="120"/>
      <c r="E206" s="15"/>
      <c r="F206" s="100"/>
      <c r="G206" s="100"/>
      <c r="H206" s="100"/>
      <c r="I206" s="100"/>
      <c r="J206" s="100"/>
      <c r="K206" s="17"/>
      <c r="N206" s="231"/>
      <c r="O206" s="297"/>
      <c r="P206" s="100"/>
      <c r="Q206" s="102"/>
      <c r="R206" s="22"/>
      <c r="S206" s="100"/>
      <c r="T206" s="25"/>
      <c r="U206" s="25"/>
      <c r="V206" s="25"/>
      <c r="W206" s="25"/>
      <c r="X206" s="25"/>
      <c r="Y206" s="302"/>
      <c r="Z206" s="21"/>
      <c r="AA206" s="21"/>
      <c r="AB206" s="21"/>
      <c r="AC206" s="21"/>
      <c r="AD206" s="21"/>
      <c r="AE206" s="21"/>
    </row>
    <row r="207" spans="1:31">
      <c r="C207" s="102"/>
      <c r="D207" s="120"/>
      <c r="E207" s="15"/>
      <c r="F207" s="22"/>
      <c r="G207" s="22"/>
      <c r="H207" s="22"/>
      <c r="I207" s="22"/>
      <c r="J207" s="22"/>
      <c r="K207" s="17"/>
      <c r="M207" s="298"/>
      <c r="N207" s="231"/>
      <c r="O207" s="297"/>
      <c r="P207" s="100"/>
      <c r="Q207" s="102"/>
      <c r="R207" s="22"/>
      <c r="S207" s="100"/>
      <c r="T207" s="25"/>
      <c r="U207" s="25"/>
      <c r="V207" s="25"/>
      <c r="W207" s="25"/>
      <c r="X207" s="25"/>
      <c r="Y207" s="302"/>
      <c r="Z207" s="21"/>
      <c r="AA207" s="21"/>
      <c r="AB207" s="21"/>
      <c r="AC207" s="21"/>
      <c r="AD207" s="21"/>
      <c r="AE207" s="21"/>
    </row>
    <row r="208" spans="1:31">
      <c r="A208" s="10"/>
      <c r="B208" s="10"/>
      <c r="C208" s="93"/>
      <c r="D208" s="120"/>
      <c r="E208" s="100"/>
      <c r="F208" s="57"/>
      <c r="G208" s="57"/>
      <c r="H208" s="57"/>
      <c r="I208" s="57"/>
      <c r="J208" s="57"/>
      <c r="K208" s="57"/>
      <c r="M208" s="298"/>
      <c r="N208" s="231"/>
      <c r="O208" s="10"/>
      <c r="P208" s="100"/>
      <c r="Q208" s="102"/>
      <c r="R208" s="22"/>
      <c r="S208" s="100"/>
      <c r="T208" s="25"/>
      <c r="U208" s="25"/>
      <c r="V208" s="25"/>
      <c r="W208" s="25"/>
      <c r="X208" s="25"/>
      <c r="Z208" s="21"/>
      <c r="AA208" s="21"/>
      <c r="AB208" s="21"/>
      <c r="AC208" s="21"/>
      <c r="AD208" s="21"/>
      <c r="AE208" s="21"/>
    </row>
    <row r="209" spans="1:31">
      <c r="A209" s="10"/>
      <c r="B209" s="10"/>
      <c r="C209" s="93"/>
      <c r="D209" s="120"/>
      <c r="E209" s="100"/>
      <c r="F209" s="57"/>
      <c r="G209" s="57"/>
      <c r="H209" s="57"/>
      <c r="I209" s="57"/>
      <c r="J209" s="57"/>
      <c r="K209" s="57"/>
      <c r="M209" s="298"/>
      <c r="N209" s="231"/>
      <c r="O209" s="10"/>
      <c r="P209" s="100"/>
      <c r="Q209" s="102"/>
      <c r="R209" s="22"/>
      <c r="S209" s="100"/>
      <c r="T209" s="25"/>
      <c r="U209" s="25"/>
      <c r="V209" s="25"/>
      <c r="W209" s="25"/>
      <c r="X209" s="25"/>
      <c r="Z209" s="21"/>
      <c r="AA209" s="21"/>
      <c r="AB209" s="21"/>
      <c r="AC209" s="21"/>
      <c r="AD209" s="21"/>
      <c r="AE209" s="21"/>
    </row>
    <row r="210" spans="1:31" ht="15">
      <c r="A210" s="10"/>
      <c r="B210" s="10"/>
      <c r="C210" s="93"/>
      <c r="D210" s="120"/>
      <c r="E210" s="100"/>
      <c r="F210" s="184"/>
      <c r="G210" s="184"/>
      <c r="H210" s="184"/>
      <c r="I210" s="184"/>
      <c r="J210" s="184"/>
      <c r="K210" s="184"/>
      <c r="M210" s="298"/>
      <c r="N210" s="231"/>
      <c r="O210" s="10"/>
      <c r="P210" s="100"/>
      <c r="Q210" s="102"/>
      <c r="R210" s="22"/>
      <c r="S210" s="100"/>
      <c r="T210" s="25"/>
      <c r="U210" s="25"/>
      <c r="V210" s="25"/>
      <c r="W210" s="25"/>
      <c r="X210" s="25"/>
      <c r="Z210" s="21"/>
      <c r="AA210" s="21"/>
      <c r="AB210" s="21"/>
      <c r="AC210" s="21"/>
      <c r="AD210" s="21"/>
      <c r="AE210" s="21"/>
    </row>
    <row r="211" spans="1:31">
      <c r="A211" s="10"/>
      <c r="B211" s="10"/>
      <c r="C211" s="93"/>
      <c r="D211" s="100"/>
      <c r="E211" s="318"/>
      <c r="F211" s="185"/>
      <c r="G211" s="185"/>
      <c r="H211" s="185"/>
      <c r="I211" s="185"/>
      <c r="J211" s="185"/>
      <c r="K211" s="185"/>
      <c r="N211" s="231"/>
      <c r="O211" s="10"/>
      <c r="P211" s="100"/>
      <c r="Q211" s="102"/>
      <c r="R211" s="22"/>
      <c r="S211" s="100"/>
      <c r="T211" s="5"/>
      <c r="U211" s="4"/>
      <c r="Z211" s="21"/>
      <c r="AA211" s="21"/>
      <c r="AB211" s="21"/>
      <c r="AC211" s="21"/>
      <c r="AD211" s="21"/>
      <c r="AE211" s="21"/>
    </row>
    <row r="212" spans="1:31">
      <c r="A212" s="10"/>
      <c r="B212" s="10"/>
      <c r="C212" s="93"/>
      <c r="D212" s="100"/>
      <c r="E212" s="100"/>
      <c r="F212" s="17"/>
      <c r="G212" s="17"/>
      <c r="H212" s="17"/>
      <c r="I212" s="17"/>
      <c r="J212" s="17"/>
      <c r="K212" s="17"/>
      <c r="N212" s="231"/>
      <c r="O212" s="10"/>
      <c r="P212" s="15"/>
      <c r="Q212" s="10"/>
      <c r="R212" s="15"/>
      <c r="S212" s="24"/>
      <c r="T212" s="17"/>
      <c r="U212" s="17"/>
      <c r="V212" s="17"/>
      <c r="W212" s="17"/>
      <c r="X212" s="17"/>
      <c r="Z212" s="21"/>
      <c r="AA212" s="21"/>
      <c r="AB212" s="21"/>
      <c r="AC212" s="21"/>
      <c r="AD212" s="21"/>
      <c r="AE212" s="21"/>
    </row>
    <row r="213" spans="1:31">
      <c r="A213" s="10"/>
      <c r="B213" s="10"/>
      <c r="C213" s="102"/>
      <c r="D213" s="120"/>
      <c r="E213" s="15"/>
      <c r="F213" s="100"/>
      <c r="G213" s="100"/>
      <c r="H213" s="100"/>
      <c r="I213" s="100"/>
      <c r="J213" s="100"/>
      <c r="K213" s="17"/>
      <c r="N213" s="231"/>
      <c r="O213" s="297"/>
      <c r="P213" s="100"/>
      <c r="Q213" s="102"/>
      <c r="R213" s="22"/>
      <c r="S213" s="100"/>
      <c r="T213" s="25"/>
      <c r="U213" s="25"/>
      <c r="V213" s="25"/>
      <c r="W213" s="25"/>
      <c r="X213" s="25"/>
      <c r="Y213" s="302"/>
      <c r="Z213" s="21"/>
      <c r="AA213" s="21"/>
      <c r="AB213" s="21"/>
      <c r="AC213" s="21"/>
      <c r="AD213" s="21"/>
      <c r="AE213" s="21"/>
    </row>
    <row r="214" spans="1:31">
      <c r="C214" s="102"/>
      <c r="D214" s="120"/>
      <c r="E214" s="15"/>
      <c r="F214" s="22"/>
      <c r="G214" s="22"/>
      <c r="H214" s="22"/>
      <c r="I214" s="22"/>
      <c r="J214" s="22"/>
      <c r="K214" s="17"/>
      <c r="M214" s="298"/>
      <c r="N214" s="231"/>
      <c r="O214" s="297"/>
      <c r="P214" s="100"/>
      <c r="Q214" s="102"/>
      <c r="R214" s="22"/>
      <c r="S214" s="100"/>
      <c r="T214" s="25"/>
      <c r="U214" s="25"/>
      <c r="V214" s="25"/>
      <c r="W214" s="25"/>
      <c r="X214" s="25"/>
      <c r="Y214" s="302"/>
      <c r="Z214" s="21"/>
      <c r="AA214" s="21"/>
      <c r="AB214" s="21"/>
      <c r="AC214" s="21"/>
      <c r="AD214" s="21"/>
      <c r="AE214" s="21"/>
    </row>
    <row r="215" spans="1:31">
      <c r="A215" s="10"/>
      <c r="B215" s="10"/>
      <c r="C215" s="93"/>
      <c r="D215" s="120"/>
      <c r="E215" s="100"/>
      <c r="F215" s="57"/>
      <c r="G215" s="57"/>
      <c r="H215" s="57"/>
      <c r="I215" s="57"/>
      <c r="J215" s="57"/>
      <c r="K215" s="57"/>
      <c r="M215" s="298"/>
      <c r="N215" s="231"/>
      <c r="O215" s="10"/>
      <c r="P215" s="100"/>
      <c r="Q215" s="102"/>
      <c r="R215" s="22"/>
      <c r="S215" s="100"/>
      <c r="T215" s="25"/>
      <c r="U215" s="25"/>
      <c r="V215" s="25"/>
      <c r="W215" s="25"/>
      <c r="X215" s="25"/>
      <c r="Z215" s="21"/>
      <c r="AA215" s="21"/>
      <c r="AB215" s="21"/>
      <c r="AC215" s="21"/>
      <c r="AD215" s="21"/>
      <c r="AE215" s="21"/>
    </row>
    <row r="216" spans="1:31">
      <c r="A216" s="10"/>
      <c r="B216" s="10"/>
      <c r="C216" s="93"/>
      <c r="D216" s="120"/>
      <c r="E216" s="100"/>
      <c r="F216" s="57"/>
      <c r="G216" s="57"/>
      <c r="H216" s="57"/>
      <c r="I216" s="57"/>
      <c r="J216" s="57"/>
      <c r="K216" s="57"/>
      <c r="M216" s="298"/>
      <c r="N216" s="231"/>
      <c r="O216" s="10"/>
      <c r="P216" s="100"/>
      <c r="Q216" s="102"/>
      <c r="R216" s="22"/>
      <c r="S216" s="100"/>
      <c r="T216" s="25"/>
      <c r="U216" s="25"/>
      <c r="V216" s="25"/>
      <c r="W216" s="25"/>
      <c r="X216" s="25"/>
      <c r="Z216" s="21"/>
      <c r="AA216" s="21"/>
      <c r="AB216" s="21"/>
      <c r="AC216" s="21"/>
      <c r="AD216" s="21"/>
      <c r="AE216" s="21"/>
    </row>
    <row r="217" spans="1:31" ht="15">
      <c r="A217" s="10"/>
      <c r="B217" s="10"/>
      <c r="C217" s="93"/>
      <c r="D217" s="120"/>
      <c r="E217" s="100"/>
      <c r="F217" s="184"/>
      <c r="G217" s="184"/>
      <c r="H217" s="184"/>
      <c r="I217" s="184"/>
      <c r="J217" s="184"/>
      <c r="K217" s="184"/>
      <c r="M217" s="298"/>
      <c r="N217" s="231"/>
      <c r="O217" s="10"/>
      <c r="P217" s="100"/>
      <c r="Q217" s="102"/>
      <c r="R217" s="22"/>
      <c r="S217" s="100"/>
      <c r="T217" s="25"/>
      <c r="U217" s="25"/>
      <c r="V217" s="25"/>
      <c r="W217" s="25"/>
      <c r="X217" s="25"/>
      <c r="Z217" s="21"/>
      <c r="AA217" s="21"/>
      <c r="AB217" s="21"/>
      <c r="AC217" s="21"/>
      <c r="AD217" s="21"/>
      <c r="AE217" s="21"/>
    </row>
    <row r="218" spans="1:31">
      <c r="A218" s="10"/>
      <c r="B218" s="10"/>
      <c r="C218" s="93"/>
      <c r="D218" s="100"/>
      <c r="E218" s="318"/>
      <c r="F218" s="185"/>
      <c r="G218" s="185"/>
      <c r="H218" s="185"/>
      <c r="I218" s="185"/>
      <c r="J218" s="185"/>
      <c r="K218" s="185"/>
      <c r="N218" s="231"/>
      <c r="O218" s="10"/>
      <c r="P218" s="100"/>
      <c r="Q218" s="102"/>
      <c r="R218" s="22"/>
      <c r="S218" s="100"/>
      <c r="T218" s="5"/>
      <c r="U218" s="4"/>
      <c r="Z218" s="21"/>
      <c r="AA218" s="21"/>
      <c r="AB218" s="21"/>
      <c r="AC218" s="21"/>
      <c r="AD218" s="21"/>
      <c r="AE218" s="21"/>
    </row>
    <row r="219" spans="1:31">
      <c r="A219" s="10"/>
      <c r="B219" s="10"/>
      <c r="C219" s="93"/>
      <c r="D219" s="100"/>
      <c r="E219" s="100"/>
      <c r="F219" s="21"/>
      <c r="G219" s="21"/>
      <c r="H219" s="21"/>
      <c r="I219" s="21"/>
      <c r="J219" s="21"/>
      <c r="K219" s="21"/>
      <c r="N219" s="231"/>
      <c r="O219" s="10"/>
      <c r="P219" s="15"/>
      <c r="Q219" s="10"/>
      <c r="R219" s="15"/>
      <c r="S219" s="24"/>
      <c r="T219" s="17"/>
      <c r="U219" s="17"/>
      <c r="V219" s="17"/>
      <c r="W219" s="17"/>
      <c r="X219" s="17"/>
      <c r="Z219" s="21"/>
      <c r="AA219" s="21"/>
      <c r="AB219" s="21"/>
      <c r="AC219" s="21"/>
      <c r="AD219" s="21"/>
      <c r="AE219" s="21"/>
    </row>
    <row r="220" spans="1:31">
      <c r="A220" s="10"/>
      <c r="B220" s="10"/>
      <c r="C220" s="102"/>
      <c r="D220" s="120"/>
      <c r="E220" s="15"/>
      <c r="F220" s="100"/>
      <c r="G220" s="100"/>
      <c r="H220" s="100"/>
      <c r="I220" s="100"/>
      <c r="J220" s="100"/>
      <c r="K220" s="17"/>
      <c r="N220" s="231"/>
      <c r="O220" s="297"/>
      <c r="P220" s="100"/>
      <c r="Q220" s="102"/>
      <c r="R220" s="22"/>
      <c r="S220" s="100"/>
      <c r="T220" s="25"/>
      <c r="U220" s="25"/>
      <c r="V220" s="25"/>
      <c r="W220" s="25"/>
      <c r="X220" s="25"/>
      <c r="Y220" s="302"/>
      <c r="Z220" s="21"/>
      <c r="AA220" s="21"/>
      <c r="AB220" s="21"/>
      <c r="AC220" s="21"/>
      <c r="AD220" s="21"/>
      <c r="AE220" s="21"/>
    </row>
    <row r="221" spans="1:31">
      <c r="C221" s="102"/>
      <c r="D221" s="120"/>
      <c r="E221" s="15"/>
      <c r="F221" s="22"/>
      <c r="G221" s="22"/>
      <c r="H221" s="22"/>
      <c r="I221" s="22"/>
      <c r="J221" s="22"/>
      <c r="K221" s="17"/>
      <c r="M221" s="298"/>
      <c r="N221" s="231"/>
      <c r="O221" s="297"/>
      <c r="P221" s="100"/>
      <c r="Q221" s="102"/>
      <c r="R221" s="22"/>
      <c r="S221" s="100"/>
      <c r="T221" s="25"/>
      <c r="U221" s="25"/>
      <c r="V221" s="25"/>
      <c r="W221" s="25"/>
      <c r="X221" s="25"/>
      <c r="Y221" s="302"/>
      <c r="Z221" s="21"/>
      <c r="AA221" s="21"/>
      <c r="AB221" s="21"/>
      <c r="AC221" s="21"/>
      <c r="AD221" s="21"/>
      <c r="AE221" s="21"/>
    </row>
    <row r="222" spans="1:31">
      <c r="A222" s="10"/>
      <c r="B222" s="10"/>
      <c r="C222" s="93"/>
      <c r="D222" s="120"/>
      <c r="E222" s="100"/>
      <c r="F222" s="57"/>
      <c r="G222" s="57"/>
      <c r="H222" s="57"/>
      <c r="I222" s="57"/>
      <c r="J222" s="57"/>
      <c r="K222" s="57"/>
      <c r="M222" s="298"/>
      <c r="N222" s="231"/>
      <c r="O222" s="10"/>
      <c r="P222" s="100"/>
      <c r="Q222" s="102"/>
      <c r="R222" s="22"/>
      <c r="S222" s="100"/>
      <c r="T222" s="25"/>
      <c r="U222" s="25"/>
      <c r="V222" s="25"/>
      <c r="W222" s="25"/>
      <c r="X222" s="25"/>
      <c r="Z222" s="21"/>
      <c r="AA222" s="21"/>
      <c r="AB222" s="21"/>
      <c r="AC222" s="21"/>
      <c r="AD222" s="21"/>
      <c r="AE222" s="21"/>
    </row>
    <row r="223" spans="1:31">
      <c r="A223" s="10"/>
      <c r="B223" s="10"/>
      <c r="C223" s="93"/>
      <c r="D223" s="120"/>
      <c r="E223" s="100"/>
      <c r="F223" s="57"/>
      <c r="G223" s="57"/>
      <c r="H223" s="57"/>
      <c r="I223" s="57"/>
      <c r="J223" s="57"/>
      <c r="K223" s="57"/>
      <c r="M223" s="298"/>
      <c r="N223" s="231"/>
      <c r="O223" s="10"/>
      <c r="P223" s="100"/>
      <c r="Q223" s="102"/>
      <c r="R223" s="22"/>
      <c r="S223" s="100"/>
      <c r="T223" s="25"/>
      <c r="U223" s="25"/>
      <c r="V223" s="25"/>
      <c r="W223" s="25"/>
      <c r="X223" s="25"/>
      <c r="Z223" s="21"/>
      <c r="AA223" s="21"/>
      <c r="AB223" s="21"/>
      <c r="AC223" s="21"/>
      <c r="AD223" s="21"/>
      <c r="AE223" s="21"/>
    </row>
    <row r="224" spans="1:31" ht="15">
      <c r="A224" s="10"/>
      <c r="B224" s="10"/>
      <c r="C224" s="93"/>
      <c r="D224" s="120"/>
      <c r="E224" s="100"/>
      <c r="F224" s="184"/>
      <c r="G224" s="184"/>
      <c r="H224" s="184"/>
      <c r="I224" s="184"/>
      <c r="J224" s="184"/>
      <c r="K224" s="184"/>
      <c r="M224" s="298"/>
      <c r="N224" s="231"/>
      <c r="O224" s="10"/>
      <c r="P224" s="100"/>
      <c r="Q224" s="102"/>
      <c r="R224" s="22"/>
      <c r="S224" s="100"/>
      <c r="T224" s="25"/>
      <c r="U224" s="25"/>
      <c r="V224" s="25"/>
      <c r="W224" s="25"/>
      <c r="X224" s="25"/>
      <c r="Z224" s="21"/>
      <c r="AA224" s="21"/>
      <c r="AB224" s="21"/>
      <c r="AC224" s="21"/>
      <c r="AD224" s="21"/>
      <c r="AE224" s="21"/>
    </row>
    <row r="225" spans="1:33" ht="13.5" customHeight="1">
      <c r="A225" s="10"/>
      <c r="B225" s="10"/>
      <c r="C225" s="93"/>
      <c r="D225" s="100"/>
      <c r="E225" s="318"/>
      <c r="F225" s="185"/>
      <c r="G225" s="185"/>
      <c r="H225" s="185"/>
      <c r="I225" s="185"/>
      <c r="J225" s="185"/>
      <c r="K225" s="185"/>
      <c r="N225" s="231"/>
      <c r="O225" s="10"/>
      <c r="P225" s="100"/>
      <c r="Q225" s="102"/>
      <c r="R225" s="22"/>
      <c r="S225" s="100"/>
      <c r="T225" s="5"/>
      <c r="U225" s="4"/>
      <c r="Z225" s="21"/>
      <c r="AA225" s="21"/>
      <c r="AB225" s="21"/>
      <c r="AC225" s="21"/>
      <c r="AD225" s="21"/>
      <c r="AE225" s="21"/>
    </row>
    <row r="226" spans="1:33">
      <c r="A226" s="10"/>
      <c r="B226" s="10"/>
      <c r="C226" s="93"/>
      <c r="D226" s="100"/>
      <c r="E226" s="100"/>
      <c r="F226" s="17"/>
      <c r="G226" s="17"/>
      <c r="H226" s="17"/>
      <c r="I226" s="17"/>
      <c r="J226" s="17"/>
      <c r="K226" s="17"/>
      <c r="N226" s="231"/>
      <c r="O226" s="10"/>
      <c r="P226" s="15"/>
      <c r="Q226" s="10"/>
      <c r="R226" s="15"/>
      <c r="S226" s="24"/>
      <c r="T226" s="17"/>
      <c r="U226" s="17"/>
      <c r="V226" s="17"/>
      <c r="W226" s="17"/>
      <c r="X226" s="17"/>
      <c r="Z226" s="21"/>
      <c r="AA226" s="21"/>
      <c r="AB226" s="21"/>
      <c r="AC226" s="21"/>
      <c r="AD226" s="21"/>
      <c r="AE226" s="21"/>
    </row>
    <row r="227" spans="1:33">
      <c r="A227" s="10"/>
      <c r="B227" s="10"/>
      <c r="C227" s="102"/>
      <c r="D227" s="120"/>
      <c r="E227" s="15"/>
      <c r="F227" s="100"/>
      <c r="G227" s="100"/>
      <c r="H227" s="100"/>
      <c r="I227" s="100"/>
      <c r="J227" s="100"/>
      <c r="K227" s="17"/>
      <c r="N227" s="231"/>
      <c r="O227" s="297"/>
      <c r="P227" s="100"/>
      <c r="Q227" s="102"/>
      <c r="R227" s="22"/>
      <c r="S227" s="100"/>
      <c r="T227" s="25"/>
      <c r="U227" s="25"/>
      <c r="V227" s="25"/>
      <c r="W227" s="25"/>
      <c r="X227" s="25"/>
      <c r="Y227" s="302"/>
      <c r="Z227" s="21"/>
      <c r="AA227" s="21"/>
      <c r="AB227" s="21"/>
      <c r="AC227" s="21"/>
      <c r="AD227" s="21"/>
      <c r="AE227" s="21"/>
    </row>
    <row r="228" spans="1:33">
      <c r="C228" s="102"/>
      <c r="D228" s="120"/>
      <c r="E228" s="15"/>
      <c r="F228" s="22"/>
      <c r="G228" s="22"/>
      <c r="H228" s="22"/>
      <c r="I228" s="22"/>
      <c r="J228" s="22"/>
      <c r="K228" s="17"/>
      <c r="M228" s="298"/>
      <c r="N228" s="231"/>
      <c r="O228" s="297"/>
      <c r="P228" s="100"/>
      <c r="Q228" s="102"/>
      <c r="R228" s="22"/>
      <c r="S228" s="100"/>
      <c r="T228" s="25"/>
      <c r="U228" s="25"/>
      <c r="V228" s="25"/>
      <c r="W228" s="25"/>
      <c r="X228" s="25"/>
      <c r="Y228" s="302"/>
      <c r="Z228" s="21"/>
      <c r="AA228" s="21"/>
      <c r="AB228" s="21"/>
      <c r="AC228" s="21"/>
      <c r="AD228" s="21"/>
      <c r="AE228" s="21"/>
    </row>
    <row r="229" spans="1:33">
      <c r="A229" s="10"/>
      <c r="B229" s="10"/>
      <c r="C229" s="93"/>
      <c r="D229" s="120"/>
      <c r="E229" s="100"/>
      <c r="F229" s="57"/>
      <c r="G229" s="57"/>
      <c r="H229" s="57"/>
      <c r="I229" s="57"/>
      <c r="J229" s="57"/>
      <c r="K229" s="57"/>
      <c r="M229" s="298"/>
      <c r="N229" s="231"/>
      <c r="O229" s="10"/>
      <c r="P229" s="100"/>
      <c r="Q229" s="102"/>
      <c r="R229" s="22"/>
      <c r="S229" s="100"/>
      <c r="Z229" s="21"/>
      <c r="AA229" s="21"/>
      <c r="AB229" s="21"/>
      <c r="AC229" s="21"/>
      <c r="AD229" s="21"/>
      <c r="AE229" s="21"/>
    </row>
    <row r="230" spans="1:33">
      <c r="A230" s="10"/>
      <c r="B230" s="10"/>
      <c r="C230" s="93"/>
      <c r="D230" s="120"/>
      <c r="E230" s="100"/>
      <c r="F230" s="57"/>
      <c r="G230" s="57"/>
      <c r="H230" s="57"/>
      <c r="I230" s="57"/>
      <c r="J230" s="57"/>
      <c r="K230" s="57"/>
      <c r="M230" s="298"/>
      <c r="N230" s="231"/>
      <c r="O230" s="10"/>
      <c r="P230" s="100"/>
      <c r="Q230" s="102"/>
      <c r="R230" s="22"/>
      <c r="S230" s="100"/>
      <c r="Z230" s="21"/>
      <c r="AA230" s="21"/>
      <c r="AB230" s="21"/>
      <c r="AC230" s="21"/>
      <c r="AD230" s="21"/>
      <c r="AE230" s="21"/>
    </row>
    <row r="231" spans="1:33" ht="15">
      <c r="A231" s="10"/>
      <c r="B231" s="10"/>
      <c r="C231" s="93"/>
      <c r="D231" s="120"/>
      <c r="E231" s="100"/>
      <c r="F231" s="184"/>
      <c r="G231" s="184"/>
      <c r="H231" s="184"/>
      <c r="I231" s="184"/>
      <c r="J231" s="184"/>
      <c r="K231" s="184"/>
      <c r="M231" s="298"/>
      <c r="N231" s="231"/>
      <c r="O231" s="10"/>
      <c r="P231" s="100"/>
      <c r="Q231" s="102"/>
      <c r="R231" s="22"/>
      <c r="S231" s="100"/>
      <c r="T231" s="25"/>
      <c r="U231" s="25"/>
      <c r="V231" s="25"/>
      <c r="W231" s="25"/>
      <c r="X231" s="25"/>
      <c r="Z231" s="21"/>
      <c r="AA231" s="21"/>
      <c r="AB231" s="21"/>
      <c r="AC231" s="21"/>
      <c r="AD231" s="21"/>
      <c r="AE231" s="21"/>
    </row>
    <row r="232" spans="1:33">
      <c r="A232" s="10"/>
      <c r="B232" s="10"/>
      <c r="C232" s="93"/>
      <c r="D232" s="100"/>
      <c r="E232" s="318"/>
      <c r="F232" s="185"/>
      <c r="G232" s="185"/>
      <c r="H232" s="185"/>
      <c r="I232" s="185"/>
      <c r="J232" s="185"/>
      <c r="K232" s="185"/>
      <c r="N232" s="19"/>
      <c r="P232" s="300"/>
      <c r="Q232" s="93"/>
      <c r="R232" s="22"/>
      <c r="S232" s="300"/>
      <c r="T232" s="25"/>
      <c r="U232" s="25"/>
      <c r="V232" s="25"/>
      <c r="W232" s="25"/>
      <c r="X232" s="25"/>
      <c r="Z232" s="21"/>
      <c r="AA232" s="21"/>
      <c r="AB232" s="21"/>
      <c r="AC232" s="21"/>
      <c r="AD232" s="21"/>
      <c r="AE232" s="21"/>
    </row>
    <row r="233" spans="1:33">
      <c r="A233" s="10"/>
      <c r="B233" s="10"/>
      <c r="C233" s="93"/>
      <c r="D233" s="100"/>
      <c r="E233" s="100"/>
      <c r="F233" s="22"/>
      <c r="G233" s="22"/>
      <c r="H233" s="22"/>
      <c r="I233" s="22"/>
      <c r="J233" s="22"/>
      <c r="K233" s="22"/>
      <c r="N233" s="19"/>
      <c r="S233" s="17"/>
      <c r="T233" s="25"/>
      <c r="U233" s="25"/>
      <c r="V233" s="25"/>
      <c r="W233" s="25"/>
      <c r="X233" s="25"/>
      <c r="Y233" s="58"/>
      <c r="Z233" s="236"/>
      <c r="AA233" s="236"/>
      <c r="AB233" s="236"/>
      <c r="AC233" s="236"/>
      <c r="AD233" s="236"/>
      <c r="AE233" s="21"/>
    </row>
    <row r="234" spans="1:33" ht="13.5" customHeight="1">
      <c r="A234" s="10"/>
      <c r="B234" s="10"/>
      <c r="D234" s="75"/>
      <c r="E234" s="75"/>
      <c r="F234" s="189"/>
      <c r="G234" s="189"/>
      <c r="H234" s="189"/>
      <c r="I234" s="189"/>
      <c r="J234" s="189"/>
      <c r="K234" s="189"/>
      <c r="N234" s="19"/>
      <c r="O234" s="294"/>
      <c r="P234" s="3"/>
      <c r="Q234" s="295"/>
      <c r="R234" s="296"/>
      <c r="S234" s="314"/>
      <c r="T234" s="314"/>
      <c r="U234" s="314"/>
    </row>
    <row r="235" spans="1:33">
      <c r="A235" s="10"/>
      <c r="B235" s="10"/>
      <c r="D235" s="75"/>
      <c r="E235" s="75"/>
      <c r="F235" s="189"/>
      <c r="G235" s="189"/>
      <c r="H235" s="189"/>
      <c r="I235" s="189"/>
      <c r="J235" s="189"/>
      <c r="K235" s="189"/>
      <c r="N235" s="16"/>
      <c r="O235" s="294"/>
      <c r="P235" s="3"/>
      <c r="Q235" s="3"/>
      <c r="R235" s="231"/>
      <c r="S235" s="314"/>
      <c r="T235" s="314"/>
      <c r="U235" s="314"/>
    </row>
    <row r="236" spans="1:33">
      <c r="A236" s="10"/>
      <c r="B236" s="10"/>
      <c r="D236" s="75"/>
      <c r="E236" s="75"/>
      <c r="F236" s="166"/>
      <c r="G236" s="166"/>
      <c r="H236" s="166"/>
      <c r="I236" s="166"/>
      <c r="J236" s="166"/>
      <c r="K236" s="166"/>
      <c r="N236" s="16"/>
      <c r="O236" s="294"/>
      <c r="P236" s="3"/>
      <c r="Q236" s="3"/>
      <c r="R236" s="303"/>
      <c r="S236" s="25"/>
      <c r="T236" s="25"/>
      <c r="U236" s="25"/>
    </row>
    <row r="237" spans="1:33">
      <c r="D237" s="92"/>
      <c r="E237" s="92"/>
      <c r="F237" s="18"/>
      <c r="G237" s="18"/>
      <c r="H237" s="18"/>
      <c r="I237" s="18"/>
      <c r="J237" s="18"/>
      <c r="K237" s="92"/>
      <c r="O237" s="315"/>
      <c r="P237" s="315"/>
      <c r="Q237" s="315"/>
      <c r="R237" s="315"/>
      <c r="S237" s="315"/>
      <c r="T237" s="315"/>
      <c r="U237" s="25"/>
    </row>
    <row r="238" spans="1:33">
      <c r="A238" s="10"/>
      <c r="B238" s="10"/>
      <c r="C238" s="10"/>
      <c r="D238" s="92"/>
      <c r="E238" s="15"/>
      <c r="F238" s="22"/>
      <c r="G238" s="22"/>
      <c r="H238" s="22"/>
      <c r="I238" s="22"/>
      <c r="J238" s="22"/>
      <c r="K238" s="92"/>
      <c r="O238" s="294"/>
      <c r="P238" s="58"/>
      <c r="Q238" s="96"/>
      <c r="R238" s="96"/>
      <c r="S238" s="58"/>
      <c r="T238" s="58"/>
      <c r="U238" s="25"/>
    </row>
    <row r="239" spans="1:33">
      <c r="A239" s="10"/>
      <c r="B239" s="10"/>
      <c r="D239" s="151"/>
      <c r="E239" s="231"/>
      <c r="F239" s="175"/>
      <c r="G239" s="175"/>
      <c r="H239" s="175"/>
      <c r="I239" s="175"/>
      <c r="J239" s="175"/>
      <c r="K239" s="57"/>
      <c r="O239" s="92"/>
      <c r="P239" s="151"/>
      <c r="Q239" s="151"/>
      <c r="R239" s="151"/>
      <c r="S239" s="151"/>
      <c r="T239" s="151"/>
      <c r="U239" s="25"/>
      <c r="V239" s="25"/>
      <c r="W239" s="25"/>
      <c r="X239" s="25"/>
      <c r="Y239" s="25"/>
      <c r="Z239" s="661"/>
      <c r="AA239" s="661"/>
      <c r="AB239" s="661"/>
      <c r="AC239" s="661"/>
      <c r="AD239" s="661"/>
      <c r="AE239" s="661"/>
      <c r="AF239" s="661"/>
      <c r="AG239" s="661"/>
    </row>
    <row r="240" spans="1:33">
      <c r="E240" s="15"/>
      <c r="F240" s="57"/>
      <c r="G240" s="57"/>
      <c r="H240" s="57"/>
      <c r="I240" s="57"/>
      <c r="J240" s="57"/>
      <c r="K240" s="57"/>
      <c r="M240" s="298"/>
      <c r="O240" s="92"/>
      <c r="P240" s="92"/>
      <c r="Q240" s="92"/>
      <c r="R240" s="92"/>
      <c r="Z240" s="58"/>
      <c r="AA240" s="58"/>
      <c r="AB240" s="58"/>
      <c r="AC240" s="58"/>
      <c r="AD240" s="58"/>
      <c r="AE240" s="58"/>
      <c r="AF240" s="58"/>
      <c r="AG240" s="58"/>
    </row>
    <row r="241" spans="1:34">
      <c r="D241" s="92"/>
      <c r="E241" s="92"/>
      <c r="F241" s="17"/>
      <c r="G241" s="17"/>
      <c r="H241" s="17"/>
      <c r="I241" s="17"/>
      <c r="J241" s="17"/>
      <c r="K241" s="17"/>
      <c r="O241" s="151"/>
      <c r="P241" s="231"/>
      <c r="Q241" s="151"/>
      <c r="R241" s="151"/>
      <c r="AC241" s="58"/>
      <c r="AD241" s="58"/>
      <c r="AE241" s="58"/>
      <c r="AF241" s="58"/>
      <c r="AG241" s="58"/>
    </row>
    <row r="242" spans="1:34">
      <c r="A242" s="10"/>
      <c r="B242" s="10"/>
      <c r="C242" s="10"/>
      <c r="D242" s="92"/>
      <c r="E242" s="15"/>
      <c r="F242" s="22"/>
      <c r="G242" s="22"/>
      <c r="H242" s="22"/>
      <c r="I242" s="22"/>
      <c r="J242" s="22"/>
      <c r="K242" s="17"/>
      <c r="P242" s="58"/>
      <c r="Q242" s="96"/>
      <c r="R242" s="96"/>
      <c r="S242" s="58"/>
      <c r="T242" s="58"/>
      <c r="Z242" s="622"/>
      <c r="AA242" s="622"/>
      <c r="AB242" s="622"/>
      <c r="AC242" s="131"/>
      <c r="AD242" s="131"/>
      <c r="AE242" s="131"/>
      <c r="AF242" s="131"/>
      <c r="AG242" s="131"/>
    </row>
    <row r="243" spans="1:34">
      <c r="A243" s="10"/>
      <c r="B243" s="10"/>
      <c r="D243" s="151"/>
      <c r="E243" s="231"/>
      <c r="F243" s="175"/>
      <c r="G243" s="175"/>
      <c r="H243" s="175"/>
      <c r="I243" s="175"/>
      <c r="J243" s="175"/>
      <c r="K243" s="57"/>
      <c r="O243" s="92"/>
      <c r="P243" s="151"/>
      <c r="Q243" s="151"/>
      <c r="R243" s="151"/>
      <c r="S243" s="151"/>
      <c r="T243" s="151"/>
      <c r="U243" s="25"/>
      <c r="V243" s="25"/>
      <c r="W243" s="25"/>
      <c r="X243" s="25"/>
      <c r="Y243" s="25"/>
      <c r="Z243" s="661"/>
      <c r="AA243" s="661"/>
      <c r="AB243" s="661"/>
      <c r="AC243" s="661"/>
      <c r="AD243" s="661"/>
      <c r="AE243" s="661"/>
      <c r="AF243" s="661"/>
      <c r="AG243" s="661"/>
    </row>
    <row r="244" spans="1:34">
      <c r="E244" s="15"/>
      <c r="F244" s="57"/>
      <c r="G244" s="57"/>
      <c r="H244" s="57"/>
      <c r="I244" s="57"/>
      <c r="J244" s="57"/>
      <c r="K244" s="57"/>
      <c r="M244" s="298"/>
      <c r="O244" s="92"/>
      <c r="P244" s="92"/>
      <c r="Q244" s="92"/>
      <c r="R244" s="92"/>
      <c r="Z244" s="58"/>
      <c r="AA244" s="58"/>
      <c r="AB244" s="58"/>
      <c r="AC244" s="58"/>
      <c r="AD244" s="58"/>
      <c r="AE244" s="58"/>
      <c r="AF244" s="58"/>
      <c r="AG244" s="58"/>
    </row>
    <row r="245" spans="1:34">
      <c r="D245" s="92"/>
      <c r="E245" s="92"/>
      <c r="F245" s="17"/>
      <c r="G245" s="17"/>
      <c r="H245" s="17"/>
      <c r="I245" s="17"/>
      <c r="J245" s="17"/>
      <c r="K245" s="17"/>
      <c r="O245" s="151"/>
      <c r="P245" s="231"/>
      <c r="Q245" s="151"/>
      <c r="R245" s="151"/>
      <c r="AC245" s="58"/>
      <c r="AD245" s="58"/>
      <c r="AE245" s="58"/>
      <c r="AF245" s="58"/>
      <c r="AG245" s="58"/>
    </row>
    <row r="246" spans="1:34">
      <c r="A246" s="10"/>
      <c r="B246" s="10"/>
      <c r="C246" s="10"/>
      <c r="D246" s="92"/>
      <c r="E246" s="15"/>
      <c r="F246" s="22"/>
      <c r="G246" s="22"/>
      <c r="H246" s="22"/>
      <c r="I246" s="22"/>
      <c r="J246" s="22"/>
      <c r="K246" s="17"/>
      <c r="P246" s="58"/>
      <c r="Q246" s="96"/>
      <c r="R246" s="96"/>
      <c r="S246" s="58"/>
      <c r="T246" s="58"/>
      <c r="Z246" s="622"/>
      <c r="AA246" s="622"/>
      <c r="AB246" s="622"/>
      <c r="AC246" s="131"/>
      <c r="AD246" s="131"/>
      <c r="AE246" s="131"/>
      <c r="AF246" s="131"/>
      <c r="AG246" s="131"/>
    </row>
    <row r="247" spans="1:34">
      <c r="D247" s="151"/>
      <c r="E247" s="231"/>
      <c r="F247" s="175"/>
      <c r="G247" s="175"/>
      <c r="H247" s="175"/>
      <c r="I247" s="175"/>
      <c r="J247" s="175"/>
      <c r="K247" s="57"/>
      <c r="O247" s="92"/>
      <c r="P247" s="151"/>
      <c r="Q247" s="151"/>
      <c r="R247" s="151"/>
      <c r="S247" s="151"/>
      <c r="T247" s="151"/>
      <c r="U247" s="25"/>
      <c r="V247" s="25"/>
      <c r="W247" s="25"/>
      <c r="X247" s="25"/>
      <c r="Y247" s="25"/>
      <c r="Z247" s="661"/>
      <c r="AA247" s="661"/>
      <c r="AB247" s="661"/>
      <c r="AC247" s="661"/>
      <c r="AD247" s="661"/>
      <c r="AE247" s="661"/>
      <c r="AF247" s="661"/>
      <c r="AG247" s="661"/>
    </row>
    <row r="248" spans="1:34">
      <c r="A248" s="10"/>
      <c r="B248" s="10"/>
      <c r="E248" s="15"/>
      <c r="F248" s="57"/>
      <c r="G248" s="57"/>
      <c r="H248" s="57"/>
      <c r="I248" s="57"/>
      <c r="J248" s="57"/>
      <c r="K248" s="57"/>
      <c r="M248" s="298"/>
      <c r="N248" s="3"/>
      <c r="O248" s="92"/>
      <c r="P248" s="92"/>
      <c r="Q248" s="92"/>
      <c r="R248" s="92"/>
      <c r="Z248" s="58"/>
      <c r="AA248" s="58"/>
      <c r="AB248" s="58"/>
      <c r="AC248" s="58"/>
      <c r="AD248" s="58"/>
      <c r="AE248" s="58"/>
      <c r="AF248" s="58"/>
      <c r="AG248" s="58"/>
    </row>
    <row r="249" spans="1:34">
      <c r="A249" s="10"/>
      <c r="B249" s="10"/>
      <c r="E249" s="15"/>
      <c r="F249" s="57"/>
      <c r="G249" s="57"/>
      <c r="H249" s="57"/>
      <c r="I249" s="57"/>
      <c r="J249" s="57"/>
      <c r="K249" s="57"/>
      <c r="M249" s="298"/>
      <c r="N249" s="3"/>
      <c r="O249" s="151"/>
      <c r="P249" s="231"/>
      <c r="Q249" s="151"/>
      <c r="R249" s="151"/>
      <c r="Z249" s="58"/>
      <c r="AA249" s="58"/>
      <c r="AB249" s="58"/>
      <c r="AC249" s="58"/>
      <c r="AD249" s="58"/>
      <c r="AE249" s="58"/>
      <c r="AF249" s="58"/>
      <c r="AG249" s="58"/>
    </row>
    <row r="250" spans="1:34">
      <c r="A250" s="10"/>
      <c r="B250" s="10"/>
      <c r="D250" s="75"/>
      <c r="E250" s="75"/>
      <c r="F250" s="57"/>
      <c r="G250" s="57"/>
      <c r="H250" s="57"/>
      <c r="I250" s="57"/>
      <c r="J250" s="57"/>
      <c r="K250" s="57"/>
      <c r="N250" s="3"/>
      <c r="O250" s="151"/>
      <c r="P250" s="231"/>
      <c r="Q250" s="151"/>
      <c r="R250" s="151"/>
      <c r="AC250" s="58"/>
      <c r="AD250" s="58"/>
      <c r="AE250" s="58"/>
      <c r="AF250" s="58"/>
      <c r="AG250" s="58"/>
    </row>
    <row r="251" spans="1:34">
      <c r="A251" s="10"/>
      <c r="B251" s="10"/>
      <c r="D251" s="75"/>
      <c r="E251" s="75"/>
      <c r="F251" s="57"/>
      <c r="G251" s="57"/>
      <c r="H251" s="57"/>
      <c r="I251" s="57"/>
      <c r="J251" s="57"/>
      <c r="K251" s="57"/>
      <c r="N251" s="3"/>
      <c r="Z251" s="622"/>
      <c r="AA251" s="622"/>
      <c r="AB251" s="622"/>
      <c r="AC251" s="304"/>
      <c r="AD251" s="304"/>
      <c r="AE251" s="304"/>
      <c r="AF251" s="304"/>
      <c r="AG251" s="304"/>
    </row>
    <row r="252" spans="1:34" ht="3.75" customHeight="1">
      <c r="E252" s="4"/>
      <c r="F252" s="22"/>
      <c r="G252" s="22"/>
      <c r="H252" s="22"/>
      <c r="I252" s="22"/>
      <c r="J252" s="22"/>
      <c r="K252" s="22"/>
      <c r="N252" s="3"/>
      <c r="Z252" s="473"/>
      <c r="AA252" s="473"/>
      <c r="AB252" s="473"/>
      <c r="AC252" s="131"/>
      <c r="AD252" s="131"/>
      <c r="AE252" s="131"/>
      <c r="AF252" s="131"/>
      <c r="AG252" s="131"/>
    </row>
    <row r="253" spans="1:34">
      <c r="A253" s="1"/>
      <c r="B253" s="1"/>
      <c r="E253" s="4"/>
      <c r="F253" s="251"/>
      <c r="G253" s="251"/>
      <c r="H253" s="251"/>
      <c r="I253" s="251"/>
      <c r="J253" s="251"/>
      <c r="K253" s="251"/>
      <c r="N253" s="3"/>
      <c r="O253" s="294"/>
      <c r="P253" s="3"/>
      <c r="Q253" s="295"/>
      <c r="R253" s="296"/>
      <c r="Z253" s="473"/>
      <c r="AA253" s="473"/>
      <c r="AB253" s="473"/>
      <c r="AC253" s="131"/>
      <c r="AD253" s="131"/>
      <c r="AE253" s="131"/>
      <c r="AF253" s="131"/>
      <c r="AG253" s="131"/>
    </row>
    <row r="254" spans="1:34" ht="15">
      <c r="A254" s="1"/>
      <c r="B254" s="1"/>
      <c r="E254" s="4"/>
      <c r="F254" s="184"/>
      <c r="G254" s="184"/>
      <c r="H254" s="184"/>
      <c r="I254" s="184"/>
      <c r="J254" s="184"/>
      <c r="K254" s="184"/>
      <c r="N254" s="3"/>
      <c r="O254" s="213"/>
      <c r="P254" s="213"/>
      <c r="Q254" s="213"/>
      <c r="R254" s="5"/>
    </row>
    <row r="255" spans="1:34">
      <c r="A255" s="1"/>
      <c r="B255" s="1"/>
      <c r="D255" s="321"/>
      <c r="E255" s="321"/>
      <c r="F255" s="251"/>
      <c r="G255" s="251"/>
      <c r="H255" s="251"/>
      <c r="I255" s="251"/>
      <c r="J255" s="251"/>
      <c r="K255" s="251"/>
      <c r="N255" s="3"/>
      <c r="Q255" s="3"/>
      <c r="Z255" s="10"/>
      <c r="AH255" s="120"/>
    </row>
    <row r="256" spans="1:34" ht="14.4">
      <c r="A256" s="1"/>
      <c r="B256" s="1"/>
      <c r="C256" s="10"/>
      <c r="E256" s="4"/>
      <c r="F256" s="17"/>
      <c r="G256" s="17"/>
      <c r="H256" s="17"/>
      <c r="I256" s="17"/>
      <c r="J256" s="17"/>
      <c r="K256" s="17"/>
      <c r="N256" s="3"/>
      <c r="O256" s="86"/>
      <c r="P256" s="3"/>
      <c r="Z256" s="10"/>
      <c r="AH256" s="35"/>
    </row>
    <row r="257" spans="1:35">
      <c r="A257" s="1"/>
      <c r="B257" s="1"/>
      <c r="E257" s="4"/>
      <c r="F257" s="182"/>
      <c r="G257" s="182"/>
      <c r="H257" s="182"/>
      <c r="I257" s="182"/>
      <c r="J257" s="182"/>
      <c r="K257" s="182"/>
      <c r="N257" s="3"/>
      <c r="O257" s="3"/>
      <c r="Z257" s="305"/>
      <c r="AA257" s="306"/>
      <c r="AB257" s="35"/>
      <c r="AC257" s="35"/>
      <c r="AD257" s="35"/>
      <c r="AE257" s="35"/>
      <c r="AF257" s="35"/>
      <c r="AG257" s="35"/>
      <c r="AH257" s="35"/>
      <c r="AI257" s="10"/>
    </row>
    <row r="258" spans="1:35">
      <c r="A258" s="1"/>
      <c r="B258" s="1"/>
      <c r="E258" s="4"/>
      <c r="F258" s="182"/>
      <c r="G258" s="182"/>
      <c r="H258" s="182"/>
      <c r="I258" s="182"/>
      <c r="J258" s="182"/>
      <c r="K258" s="182"/>
      <c r="N258" s="3"/>
      <c r="O258" s="3"/>
      <c r="Z258" s="307"/>
      <c r="AA258" s="306"/>
      <c r="AB258" s="35"/>
      <c r="AC258" s="35"/>
      <c r="AD258" s="35"/>
      <c r="AE258" s="35"/>
      <c r="AF258" s="35"/>
      <c r="AG258" s="35"/>
      <c r="AI258" s="10"/>
    </row>
    <row r="259" spans="1:35">
      <c r="A259" s="1"/>
      <c r="B259" s="1"/>
      <c r="C259" s="1"/>
      <c r="D259" s="1"/>
      <c r="E259" s="1"/>
      <c r="F259" s="182"/>
      <c r="G259" s="182"/>
      <c r="H259" s="182"/>
      <c r="I259" s="182"/>
      <c r="J259" s="182"/>
      <c r="K259" s="182"/>
      <c r="N259" s="3"/>
      <c r="O259" s="3"/>
      <c r="Z259" s="307"/>
      <c r="AA259" s="306"/>
      <c r="AB259" s="35"/>
      <c r="AC259" s="35"/>
      <c r="AD259" s="35"/>
      <c r="AE259" s="35"/>
      <c r="AF259" s="35"/>
      <c r="AG259" s="35"/>
    </row>
    <row r="260" spans="1:35">
      <c r="A260" s="1"/>
      <c r="B260" s="1"/>
      <c r="C260" s="10"/>
      <c r="H260" s="3"/>
      <c r="I260" s="3"/>
      <c r="J260" s="3"/>
      <c r="K260" s="3"/>
      <c r="L260" s="3"/>
      <c r="M260" s="3"/>
      <c r="N260" s="3"/>
      <c r="O260" s="3"/>
      <c r="P260" s="3"/>
      <c r="Z260" s="307"/>
      <c r="AA260" s="306"/>
      <c r="AB260" s="35"/>
      <c r="AC260" s="35"/>
      <c r="AD260" s="35"/>
      <c r="AE260" s="35"/>
      <c r="AF260" s="35"/>
      <c r="AG260" s="35"/>
    </row>
    <row r="261" spans="1:35">
      <c r="A261" s="1"/>
      <c r="B261" s="1"/>
      <c r="H261" s="3"/>
      <c r="I261" s="3"/>
      <c r="J261" s="3"/>
      <c r="K261" s="3"/>
      <c r="N261" s="3"/>
      <c r="O261" s="3"/>
      <c r="P261" s="3"/>
      <c r="Z261" s="307"/>
      <c r="AA261" s="306"/>
      <c r="AB261" s="35"/>
      <c r="AC261" s="35"/>
      <c r="AD261" s="35"/>
      <c r="AE261" s="35"/>
      <c r="AF261" s="35"/>
      <c r="AG261" s="35"/>
    </row>
    <row r="262" spans="1:35">
      <c r="A262" s="31"/>
      <c r="B262" s="31"/>
      <c r="H262" s="3"/>
      <c r="I262" s="3"/>
      <c r="J262" s="3"/>
      <c r="K262" s="3"/>
      <c r="L262" s="3"/>
      <c r="M262" s="3"/>
      <c r="N262" s="3"/>
      <c r="Z262" s="307"/>
      <c r="AA262" s="306"/>
      <c r="AB262" s="35"/>
      <c r="AC262" s="35"/>
      <c r="AD262" s="35"/>
      <c r="AE262" s="35"/>
      <c r="AF262" s="35"/>
      <c r="AG262" s="35"/>
    </row>
    <row r="263" spans="1:35">
      <c r="C263" s="90"/>
      <c r="E263" s="4"/>
      <c r="F263" s="57"/>
      <c r="G263" s="57"/>
      <c r="H263" s="57"/>
      <c r="I263" s="57"/>
      <c r="J263" s="57"/>
      <c r="K263" s="57"/>
      <c r="L263" s="3"/>
      <c r="M263" s="24"/>
      <c r="N263" s="3"/>
      <c r="P263" s="213"/>
      <c r="Q263" s="213"/>
      <c r="R263" s="213"/>
      <c r="S263" s="5"/>
      <c r="Z263" s="307"/>
      <c r="AA263" s="306"/>
      <c r="AB263" s="35"/>
      <c r="AC263" s="35"/>
      <c r="AD263" s="35"/>
      <c r="AE263" s="35"/>
      <c r="AF263" s="35"/>
      <c r="AG263" s="35"/>
    </row>
    <row r="264" spans="1:35">
      <c r="C264" s="10"/>
      <c r="E264" s="4"/>
      <c r="F264" s="57"/>
      <c r="G264" s="57"/>
      <c r="H264" s="57"/>
      <c r="I264" s="57"/>
      <c r="J264" s="57"/>
      <c r="K264" s="57"/>
      <c r="L264" s="3"/>
      <c r="M264" s="24"/>
      <c r="N264" s="3"/>
      <c r="Z264" s="307"/>
      <c r="AA264" s="306"/>
      <c r="AB264" s="35"/>
      <c r="AC264" s="35"/>
      <c r="AD264" s="35"/>
      <c r="AE264" s="35"/>
      <c r="AF264" s="35"/>
      <c r="AG264" s="35"/>
    </row>
    <row r="265" spans="1:35">
      <c r="A265" s="324"/>
      <c r="B265" s="324"/>
      <c r="C265" s="324"/>
      <c r="D265" s="324"/>
      <c r="E265" s="324"/>
      <c r="F265" s="322"/>
      <c r="G265" s="322"/>
      <c r="H265" s="322"/>
      <c r="I265" s="322"/>
      <c r="J265" s="322"/>
      <c r="K265" s="322"/>
      <c r="L265" s="3"/>
      <c r="M265" s="3"/>
      <c r="N265" s="3"/>
      <c r="O265" s="3"/>
      <c r="Z265" s="305"/>
      <c r="AA265" s="306"/>
      <c r="AB265" s="35"/>
      <c r="AC265" s="35"/>
      <c r="AD265" s="35"/>
      <c r="AE265" s="35"/>
      <c r="AF265" s="35"/>
      <c r="AG265" s="35"/>
    </row>
    <row r="266" spans="1:35">
      <c r="F266" s="4"/>
      <c r="G266" s="3"/>
      <c r="H266" s="3"/>
      <c r="I266" s="3"/>
      <c r="J266" s="3"/>
      <c r="K266" s="3"/>
      <c r="L266" s="3"/>
      <c r="M266" s="3"/>
      <c r="N266" s="3"/>
      <c r="O266" s="3"/>
      <c r="Z266" s="305"/>
      <c r="AA266" s="306"/>
      <c r="AB266" s="35"/>
      <c r="AC266" s="35"/>
      <c r="AD266" s="35"/>
      <c r="AE266" s="35"/>
      <c r="AF266" s="35"/>
      <c r="AG266" s="35"/>
    </row>
    <row r="267" spans="1:35">
      <c r="A267" s="1"/>
      <c r="B267" s="1"/>
      <c r="C267" s="96"/>
      <c r="D267" s="10"/>
      <c r="E267" s="241"/>
      <c r="F267" s="15"/>
      <c r="G267" s="15"/>
      <c r="H267" s="15"/>
      <c r="I267" s="15"/>
      <c r="J267" s="15"/>
      <c r="K267" s="323"/>
      <c r="L267" s="3"/>
      <c r="N267" s="3"/>
      <c r="Z267" s="305"/>
      <c r="AA267" s="306"/>
      <c r="AB267" s="35"/>
      <c r="AC267" s="35"/>
      <c r="AD267" s="35"/>
      <c r="AE267" s="35"/>
      <c r="AF267" s="35"/>
      <c r="AG267" s="35"/>
    </row>
    <row r="268" spans="1:35">
      <c r="E268" s="241"/>
      <c r="F268" s="15"/>
      <c r="G268" s="15"/>
      <c r="H268" s="15"/>
      <c r="I268" s="15"/>
      <c r="J268" s="15"/>
      <c r="K268" s="323"/>
      <c r="L268" s="3"/>
      <c r="M268" s="298"/>
      <c r="N268" s="3"/>
      <c r="Z268" s="305"/>
      <c r="AA268" s="306"/>
      <c r="AB268" s="35"/>
      <c r="AC268" s="35"/>
      <c r="AD268" s="35"/>
      <c r="AE268" s="35"/>
      <c r="AF268" s="35"/>
      <c r="AG268" s="35"/>
    </row>
    <row r="269" spans="1:35">
      <c r="A269" s="1"/>
      <c r="B269" s="1"/>
      <c r="C269" s="96"/>
      <c r="D269" s="10"/>
      <c r="E269" s="241"/>
      <c r="F269" s="15"/>
      <c r="G269" s="15"/>
      <c r="H269" s="15"/>
      <c r="I269" s="15"/>
      <c r="J269" s="15"/>
      <c r="K269" s="323"/>
      <c r="L269" s="3"/>
      <c r="M269" s="298"/>
      <c r="N269" s="3"/>
      <c r="Z269" s="305"/>
      <c r="AA269" s="306"/>
      <c r="AB269" s="35"/>
      <c r="AC269" s="35"/>
      <c r="AD269" s="35"/>
      <c r="AE269" s="35"/>
      <c r="AF269" s="35"/>
      <c r="AG269" s="35"/>
    </row>
    <row r="270" spans="1:35">
      <c r="A270" s="337"/>
      <c r="B270" s="337"/>
      <c r="E270" s="241"/>
      <c r="F270" s="15"/>
      <c r="G270" s="15"/>
      <c r="H270" s="15"/>
      <c r="I270" s="15"/>
      <c r="J270" s="15"/>
      <c r="K270" s="3"/>
      <c r="L270" s="3"/>
      <c r="M270" s="298"/>
      <c r="N270" s="3"/>
      <c r="Z270" s="305"/>
      <c r="AA270" s="306"/>
      <c r="AB270" s="35"/>
      <c r="AC270" s="35"/>
      <c r="AD270" s="35"/>
      <c r="AE270" s="35"/>
      <c r="AF270" s="35"/>
      <c r="AG270" s="35"/>
    </row>
    <row r="271" spans="1:35">
      <c r="A271" s="337"/>
      <c r="B271" s="337"/>
      <c r="C271" s="92"/>
      <c r="D271" s="92"/>
      <c r="F271" s="15"/>
      <c r="G271" s="15"/>
      <c r="H271" s="15"/>
      <c r="I271" s="15"/>
      <c r="J271" s="15"/>
      <c r="K271" s="3"/>
      <c r="L271" s="3"/>
      <c r="M271" s="298"/>
      <c r="N271" s="3"/>
      <c r="Z271" s="305"/>
      <c r="AA271" s="306"/>
      <c r="AB271" s="35"/>
      <c r="AC271" s="35"/>
      <c r="AD271" s="35"/>
      <c r="AE271" s="35"/>
      <c r="AF271" s="35"/>
      <c r="AG271" s="35"/>
    </row>
    <row r="272" spans="1:35">
      <c r="A272" s="337"/>
      <c r="B272" s="337"/>
      <c r="C272" s="91"/>
      <c r="D272" s="251"/>
      <c r="F272" s="57"/>
      <c r="G272" s="57"/>
      <c r="H272" s="57"/>
      <c r="I272" s="57"/>
      <c r="J272" s="57"/>
      <c r="K272" s="57"/>
      <c r="L272" s="3"/>
      <c r="M272" s="298"/>
      <c r="N272" s="3"/>
      <c r="Z272" s="305"/>
      <c r="AA272" s="306"/>
      <c r="AB272" s="35"/>
      <c r="AC272" s="35"/>
      <c r="AD272" s="35"/>
      <c r="AE272" s="35"/>
      <c r="AF272" s="35"/>
      <c r="AG272" s="35"/>
    </row>
    <row r="273" spans="1:33">
      <c r="A273" s="337"/>
      <c r="B273" s="337"/>
      <c r="C273" s="91"/>
      <c r="D273" s="251"/>
      <c r="F273" s="57"/>
      <c r="G273" s="57"/>
      <c r="H273" s="57"/>
      <c r="I273" s="57"/>
      <c r="J273" s="57"/>
      <c r="K273" s="57"/>
      <c r="L273" s="3"/>
      <c r="M273" s="298"/>
      <c r="N273" s="3"/>
      <c r="Z273" s="305"/>
      <c r="AA273" s="306"/>
      <c r="AB273" s="35"/>
      <c r="AC273" s="35"/>
      <c r="AD273" s="35"/>
      <c r="AE273" s="35"/>
      <c r="AF273" s="35"/>
      <c r="AG273" s="35"/>
    </row>
    <row r="274" spans="1:33">
      <c r="A274" s="337"/>
      <c r="B274" s="337"/>
      <c r="C274" s="91"/>
      <c r="D274" s="251"/>
      <c r="F274" s="57"/>
      <c r="G274" s="57"/>
      <c r="H274" s="57"/>
      <c r="I274" s="57"/>
      <c r="J274" s="57"/>
      <c r="K274" s="57"/>
      <c r="L274" s="3"/>
      <c r="M274" s="298"/>
      <c r="N274" s="3"/>
      <c r="Z274" s="305"/>
      <c r="AA274" s="306"/>
      <c r="AB274" s="35"/>
      <c r="AC274" s="35"/>
      <c r="AD274" s="35"/>
      <c r="AE274" s="35"/>
      <c r="AF274" s="35"/>
      <c r="AG274" s="35"/>
    </row>
    <row r="275" spans="1:33">
      <c r="A275" s="337"/>
      <c r="B275" s="337"/>
      <c r="C275" s="91"/>
      <c r="D275" s="251"/>
      <c r="F275" s="57"/>
      <c r="G275" s="57"/>
      <c r="H275" s="57"/>
      <c r="I275" s="57"/>
      <c r="J275" s="57"/>
      <c r="K275" s="57"/>
      <c r="L275" s="3"/>
      <c r="M275" s="298"/>
      <c r="N275" s="3"/>
      <c r="Z275" s="305"/>
      <c r="AA275" s="306"/>
      <c r="AB275" s="35"/>
      <c r="AC275" s="35"/>
      <c r="AD275" s="35"/>
      <c r="AE275" s="35"/>
      <c r="AF275" s="35"/>
      <c r="AG275" s="35"/>
    </row>
    <row r="276" spans="1:33">
      <c r="A276" s="337"/>
      <c r="B276" s="337"/>
      <c r="C276" s="91"/>
      <c r="D276" s="251"/>
      <c r="F276" s="57"/>
      <c r="G276" s="57"/>
      <c r="H276" s="57"/>
      <c r="I276" s="57"/>
      <c r="J276" s="57"/>
      <c r="K276" s="57"/>
      <c r="L276" s="3"/>
      <c r="M276" s="298"/>
      <c r="N276" s="3"/>
      <c r="Z276" s="305"/>
      <c r="AA276" s="306"/>
      <c r="AB276" s="35"/>
      <c r="AC276" s="35"/>
      <c r="AD276" s="35"/>
      <c r="AE276" s="35"/>
      <c r="AF276" s="35"/>
      <c r="AG276" s="35"/>
    </row>
    <row r="277" spans="1:33">
      <c r="A277" s="337"/>
      <c r="B277" s="337"/>
      <c r="C277" s="91"/>
      <c r="D277" s="251"/>
      <c r="F277" s="251"/>
      <c r="G277" s="251"/>
      <c r="H277" s="251"/>
      <c r="I277" s="251"/>
      <c r="J277" s="251"/>
      <c r="K277" s="57"/>
      <c r="L277" s="3"/>
      <c r="M277" s="298"/>
      <c r="N277" s="3"/>
      <c r="Z277" s="305"/>
      <c r="AA277" s="306"/>
      <c r="AB277" s="35"/>
      <c r="AC277" s="35"/>
      <c r="AD277" s="35"/>
      <c r="AE277" s="35"/>
      <c r="AF277" s="35"/>
      <c r="AG277" s="35"/>
    </row>
    <row r="278" spans="1:33">
      <c r="A278" s="324"/>
      <c r="B278" s="324"/>
      <c r="C278" s="324"/>
      <c r="D278" s="324"/>
      <c r="E278" s="324"/>
      <c r="F278" s="322"/>
      <c r="G278" s="322"/>
      <c r="H278" s="322"/>
      <c r="I278" s="322"/>
      <c r="J278" s="322"/>
      <c r="K278" s="322"/>
      <c r="L278" s="3"/>
      <c r="M278" s="298"/>
      <c r="N278" s="9"/>
      <c r="Z278" s="305"/>
      <c r="AA278" s="306"/>
      <c r="AB278" s="35"/>
      <c r="AC278" s="35"/>
      <c r="AD278" s="35"/>
      <c r="AE278" s="35"/>
      <c r="AF278" s="35"/>
      <c r="AG278" s="35"/>
    </row>
    <row r="279" spans="1:33">
      <c r="F279" s="4"/>
      <c r="G279" s="3"/>
      <c r="H279" s="3"/>
      <c r="I279" s="3"/>
      <c r="J279" s="3"/>
      <c r="K279" s="3"/>
      <c r="L279" s="3"/>
      <c r="M279" s="3"/>
      <c r="N279" s="3"/>
      <c r="O279" s="3"/>
      <c r="Z279" s="305"/>
      <c r="AA279" s="306"/>
      <c r="AB279" s="35"/>
      <c r="AC279" s="35"/>
      <c r="AD279" s="35"/>
      <c r="AE279" s="35"/>
      <c r="AF279" s="35"/>
      <c r="AG279" s="35"/>
    </row>
    <row r="280" spans="1:33">
      <c r="A280" s="1"/>
      <c r="B280" s="1"/>
      <c r="C280" s="96"/>
      <c r="D280" s="10"/>
      <c r="E280" s="241"/>
      <c r="F280" s="15"/>
      <c r="G280" s="15"/>
      <c r="H280" s="15"/>
      <c r="I280" s="15"/>
      <c r="J280" s="15"/>
      <c r="K280" s="323"/>
      <c r="L280" s="3"/>
      <c r="N280" s="3"/>
      <c r="Z280" s="305"/>
      <c r="AA280" s="306"/>
      <c r="AB280" s="35"/>
      <c r="AC280" s="35"/>
      <c r="AD280" s="35"/>
      <c r="AE280" s="35"/>
      <c r="AF280" s="35"/>
      <c r="AG280" s="35"/>
    </row>
    <row r="281" spans="1:33">
      <c r="E281" s="241"/>
      <c r="F281" s="15"/>
      <c r="G281" s="15"/>
      <c r="H281" s="15"/>
      <c r="I281" s="15"/>
      <c r="J281" s="15"/>
      <c r="K281" s="323"/>
      <c r="L281" s="3"/>
      <c r="M281" s="298"/>
      <c r="N281" s="3"/>
      <c r="Z281" s="305"/>
      <c r="AA281" s="306"/>
      <c r="AB281" s="35"/>
      <c r="AC281" s="35"/>
      <c r="AD281" s="35"/>
      <c r="AE281" s="35"/>
      <c r="AF281" s="35"/>
      <c r="AG281" s="35"/>
    </row>
    <row r="282" spans="1:33">
      <c r="A282" s="1"/>
      <c r="B282" s="1"/>
      <c r="C282" s="96"/>
      <c r="D282" s="10"/>
      <c r="E282" s="241"/>
      <c r="F282" s="15"/>
      <c r="G282" s="15"/>
      <c r="H282" s="15"/>
      <c r="I282" s="15"/>
      <c r="J282" s="15"/>
      <c r="K282" s="323"/>
      <c r="L282" s="3"/>
      <c r="M282" s="298"/>
      <c r="N282" s="3"/>
    </row>
    <row r="283" spans="1:33">
      <c r="A283" s="337"/>
      <c r="B283" s="337"/>
      <c r="E283" s="241"/>
      <c r="F283" s="15"/>
      <c r="G283" s="15"/>
      <c r="H283" s="15"/>
      <c r="I283" s="15"/>
      <c r="J283" s="15"/>
      <c r="K283" s="3"/>
      <c r="L283" s="3"/>
      <c r="M283" s="298"/>
      <c r="N283" s="3"/>
    </row>
    <row r="284" spans="1:33">
      <c r="A284" s="337"/>
      <c r="B284" s="337"/>
      <c r="C284" s="92"/>
      <c r="D284" s="92"/>
      <c r="F284" s="3"/>
      <c r="G284" s="3"/>
      <c r="H284" s="240"/>
      <c r="I284" s="240"/>
      <c r="J284" s="240"/>
      <c r="K284" s="3"/>
      <c r="L284" s="3"/>
      <c r="M284" s="298"/>
      <c r="N284" s="3"/>
    </row>
    <row r="285" spans="1:33">
      <c r="A285" s="337"/>
      <c r="B285" s="337"/>
      <c r="C285" s="91"/>
      <c r="D285" s="251"/>
      <c r="F285" s="57"/>
      <c r="G285" s="57"/>
      <c r="H285" s="57"/>
      <c r="I285" s="57"/>
      <c r="J285" s="57"/>
      <c r="K285" s="57"/>
      <c r="L285" s="3"/>
      <c r="M285" s="298"/>
      <c r="N285" s="3"/>
    </row>
    <row r="286" spans="1:33">
      <c r="A286" s="337"/>
      <c r="B286" s="337"/>
      <c r="C286" s="91"/>
      <c r="D286" s="251"/>
      <c r="F286" s="57"/>
      <c r="G286" s="57"/>
      <c r="H286" s="57"/>
      <c r="I286" s="57"/>
      <c r="J286" s="57"/>
      <c r="K286" s="57"/>
      <c r="L286" s="3"/>
      <c r="M286" s="298"/>
      <c r="N286" s="3"/>
    </row>
    <row r="287" spans="1:33">
      <c r="A287" s="337"/>
      <c r="B287" s="337"/>
      <c r="C287" s="91"/>
      <c r="D287" s="251"/>
      <c r="F287" s="57"/>
      <c r="G287" s="57"/>
      <c r="H287" s="57"/>
      <c r="I287" s="57"/>
      <c r="J287" s="57"/>
      <c r="K287" s="57"/>
      <c r="L287" s="3"/>
      <c r="M287" s="298"/>
      <c r="N287" s="3"/>
    </row>
    <row r="288" spans="1:33">
      <c r="A288" s="337"/>
      <c r="B288" s="337"/>
      <c r="C288" s="91"/>
      <c r="D288" s="251"/>
      <c r="F288" s="57"/>
      <c r="G288" s="57"/>
      <c r="H288" s="57"/>
      <c r="I288" s="57"/>
      <c r="J288" s="57"/>
      <c r="K288" s="57"/>
      <c r="L288" s="3"/>
      <c r="M288" s="298"/>
      <c r="N288" s="3"/>
    </row>
    <row r="289" spans="1:16">
      <c r="A289" s="337"/>
      <c r="B289" s="337"/>
      <c r="C289" s="91"/>
      <c r="D289" s="251"/>
      <c r="F289" s="57"/>
      <c r="G289" s="57"/>
      <c r="H289" s="57"/>
      <c r="I289" s="57"/>
      <c r="J289" s="57"/>
      <c r="K289" s="57"/>
      <c r="L289" s="3"/>
      <c r="M289" s="298"/>
      <c r="N289" s="3"/>
    </row>
    <row r="290" spans="1:16">
      <c r="A290" s="337"/>
      <c r="B290" s="337"/>
      <c r="C290" s="91"/>
      <c r="D290" s="251"/>
      <c r="F290" s="251"/>
      <c r="G290" s="251"/>
      <c r="H290" s="251"/>
      <c r="I290" s="251"/>
      <c r="J290" s="251"/>
      <c r="K290" s="57"/>
      <c r="L290" s="3"/>
      <c r="M290" s="298"/>
      <c r="N290" s="3"/>
    </row>
    <row r="291" spans="1:16">
      <c r="A291" s="324"/>
      <c r="B291" s="324"/>
      <c r="C291" s="324"/>
      <c r="D291" s="324"/>
      <c r="E291" s="324"/>
      <c r="F291" s="322"/>
      <c r="G291" s="322"/>
      <c r="H291" s="322"/>
      <c r="I291" s="322"/>
      <c r="J291" s="322"/>
      <c r="K291" s="322"/>
      <c r="L291" s="3"/>
      <c r="M291" s="298"/>
      <c r="N291" s="9"/>
    </row>
    <row r="292" spans="1:16">
      <c r="A292" s="324"/>
      <c r="B292" s="324"/>
      <c r="C292" s="1"/>
      <c r="D292" s="1"/>
      <c r="E292" s="1"/>
      <c r="F292" s="325"/>
      <c r="G292" s="325"/>
      <c r="H292" s="325"/>
      <c r="I292" s="325"/>
      <c r="J292" s="325"/>
      <c r="K292" s="325"/>
      <c r="L292" s="3"/>
      <c r="M292" s="3"/>
      <c r="N292" s="3"/>
      <c r="O292" s="3"/>
      <c r="P292" s="3"/>
    </row>
    <row r="293" spans="1:16">
      <c r="A293" s="28"/>
      <c r="B293" s="28"/>
      <c r="C293" s="29"/>
      <c r="D293" s="29"/>
      <c r="E293" s="29"/>
      <c r="F293" s="29"/>
      <c r="G293" s="29"/>
      <c r="H293" s="30"/>
      <c r="I293" s="30"/>
      <c r="J293" s="30"/>
      <c r="K293" s="30"/>
      <c r="L293" s="30"/>
      <c r="M293" s="30"/>
      <c r="N293" s="3"/>
      <c r="O293" s="3"/>
      <c r="P293" s="3"/>
    </row>
    <row r="294" spans="1:16">
      <c r="A294" s="31"/>
      <c r="B294" s="31"/>
      <c r="H294" s="3"/>
      <c r="I294" s="3"/>
      <c r="J294" s="3"/>
      <c r="K294" s="3"/>
      <c r="L294" s="3"/>
      <c r="M294" s="3"/>
      <c r="N294" s="3"/>
    </row>
    <row r="295" spans="1:16">
      <c r="C295" s="90"/>
      <c r="E295" s="4"/>
      <c r="F295" s="19"/>
      <c r="G295" s="19"/>
      <c r="H295" s="19"/>
      <c r="I295" s="19"/>
      <c r="J295" s="19"/>
      <c r="K295" s="19"/>
      <c r="L295" s="3"/>
      <c r="M295" s="24"/>
      <c r="N295" s="3"/>
    </row>
    <row r="296" spans="1:16">
      <c r="C296" s="10"/>
      <c r="E296" s="4"/>
      <c r="F296" s="19"/>
      <c r="G296" s="19"/>
      <c r="H296" s="19"/>
      <c r="I296" s="19"/>
      <c r="J296" s="19"/>
      <c r="K296" s="19"/>
      <c r="L296" s="3"/>
      <c r="M296" s="24"/>
      <c r="N296" s="3"/>
    </row>
    <row r="297" spans="1:16">
      <c r="A297" s="324"/>
      <c r="B297" s="324"/>
      <c r="C297" s="324"/>
      <c r="D297" s="324"/>
      <c r="E297" s="324"/>
      <c r="F297" s="326"/>
      <c r="G297" s="326"/>
      <c r="H297" s="326"/>
      <c r="I297" s="326"/>
      <c r="J297" s="326"/>
      <c r="K297" s="326"/>
      <c r="L297" s="3"/>
      <c r="M297" s="3"/>
      <c r="N297" s="3"/>
      <c r="O297" s="3"/>
    </row>
    <row r="298" spans="1:16">
      <c r="F298" s="4"/>
      <c r="G298" s="3"/>
      <c r="H298" s="3"/>
      <c r="I298" s="3"/>
      <c r="J298" s="3"/>
      <c r="K298" s="3"/>
      <c r="L298" s="3"/>
      <c r="M298" s="3"/>
      <c r="N298" s="3"/>
      <c r="O298" s="3"/>
    </row>
    <row r="299" spans="1:16">
      <c r="A299" s="1"/>
      <c r="B299" s="1"/>
      <c r="D299" s="240"/>
      <c r="E299" s="241"/>
      <c r="F299" s="15"/>
      <c r="G299" s="15"/>
      <c r="H299" s="15"/>
      <c r="I299" s="15"/>
      <c r="J299" s="15"/>
      <c r="K299" s="323"/>
      <c r="L299" s="3"/>
      <c r="N299" s="3"/>
    </row>
    <row r="300" spans="1:16">
      <c r="A300" s="1"/>
      <c r="B300" s="1"/>
      <c r="C300" s="96"/>
      <c r="D300" s="10"/>
      <c r="E300" s="241"/>
      <c r="F300" s="15"/>
      <c r="G300" s="15"/>
      <c r="H300" s="15"/>
      <c r="I300" s="15"/>
      <c r="J300" s="15"/>
      <c r="K300" s="323"/>
      <c r="L300" s="3"/>
      <c r="M300" s="298"/>
      <c r="N300" s="3"/>
    </row>
    <row r="301" spans="1:16">
      <c r="A301" s="1"/>
      <c r="B301" s="1"/>
      <c r="C301" s="96"/>
      <c r="D301" s="10"/>
      <c r="E301" s="241"/>
      <c r="F301" s="15"/>
      <c r="G301" s="15"/>
      <c r="H301" s="15"/>
      <c r="I301" s="15"/>
      <c r="J301" s="15"/>
      <c r="K301" s="323"/>
      <c r="L301" s="3"/>
      <c r="M301" s="298"/>
      <c r="N301" s="3"/>
    </row>
    <row r="302" spans="1:16">
      <c r="A302" s="337"/>
      <c r="B302" s="337"/>
      <c r="E302" s="241"/>
      <c r="F302" s="15"/>
      <c r="G302" s="15"/>
      <c r="H302" s="15"/>
      <c r="I302" s="15"/>
      <c r="J302" s="15"/>
      <c r="K302" s="3"/>
      <c r="L302" s="3"/>
      <c r="M302" s="298"/>
      <c r="N302" s="3"/>
    </row>
    <row r="303" spans="1:16">
      <c r="A303" s="337"/>
      <c r="B303" s="337"/>
      <c r="C303" s="92"/>
      <c r="D303" s="92"/>
      <c r="F303" s="3"/>
      <c r="G303" s="3"/>
      <c r="H303" s="240"/>
      <c r="I303" s="240"/>
      <c r="J303" s="240"/>
      <c r="K303" s="3"/>
      <c r="L303" s="3"/>
      <c r="M303" s="298"/>
      <c r="N303" s="3"/>
    </row>
    <row r="304" spans="1:16">
      <c r="A304" s="337"/>
      <c r="B304" s="337"/>
      <c r="C304" s="91"/>
      <c r="D304" s="251"/>
      <c r="F304" s="57"/>
      <c r="G304" s="57"/>
      <c r="H304" s="57"/>
      <c r="I304" s="57"/>
      <c r="J304" s="57"/>
      <c r="K304" s="57"/>
      <c r="L304" s="3"/>
      <c r="M304" s="298"/>
      <c r="N304" s="3"/>
    </row>
    <row r="305" spans="1:15">
      <c r="A305" s="337"/>
      <c r="B305" s="337"/>
      <c r="C305" s="91"/>
      <c r="D305" s="251"/>
      <c r="F305" s="57"/>
      <c r="G305" s="57"/>
      <c r="H305" s="57"/>
      <c r="I305" s="57"/>
      <c r="J305" s="57"/>
      <c r="K305" s="57"/>
      <c r="L305" s="3"/>
      <c r="M305" s="298"/>
      <c r="N305" s="3"/>
    </row>
    <row r="306" spans="1:15">
      <c r="A306" s="337"/>
      <c r="B306" s="337"/>
      <c r="C306" s="91"/>
      <c r="D306" s="251"/>
      <c r="F306" s="57"/>
      <c r="G306" s="57"/>
      <c r="H306" s="57"/>
      <c r="I306" s="57"/>
      <c r="J306" s="57"/>
      <c r="K306" s="57"/>
      <c r="L306" s="3"/>
      <c r="M306" s="298"/>
      <c r="N306" s="3"/>
    </row>
    <row r="307" spans="1:15">
      <c r="A307" s="337"/>
      <c r="B307" s="337"/>
      <c r="C307" s="91"/>
      <c r="D307" s="251"/>
      <c r="F307" s="57"/>
      <c r="G307" s="57"/>
      <c r="H307" s="57"/>
      <c r="I307" s="57"/>
      <c r="J307" s="57"/>
      <c r="K307" s="57"/>
      <c r="L307" s="3"/>
      <c r="M307" s="298"/>
      <c r="N307" s="3"/>
    </row>
    <row r="308" spans="1:15">
      <c r="A308" s="337"/>
      <c r="B308" s="337"/>
      <c r="C308" s="91"/>
      <c r="D308" s="251"/>
      <c r="F308" s="57"/>
      <c r="G308" s="57"/>
      <c r="H308" s="57"/>
      <c r="I308" s="57"/>
      <c r="J308" s="57"/>
      <c r="K308" s="57"/>
      <c r="L308" s="3"/>
      <c r="M308" s="298"/>
      <c r="N308" s="3"/>
    </row>
    <row r="309" spans="1:15">
      <c r="A309" s="337"/>
      <c r="B309" s="337"/>
      <c r="C309" s="91"/>
      <c r="D309" s="251"/>
      <c r="F309" s="251"/>
      <c r="G309" s="251"/>
      <c r="H309" s="251"/>
      <c r="I309" s="251"/>
      <c r="J309" s="251"/>
      <c r="K309" s="57"/>
      <c r="L309" s="3"/>
      <c r="M309" s="298"/>
      <c r="N309" s="3"/>
    </row>
    <row r="310" spans="1:15">
      <c r="A310" s="324"/>
      <c r="B310" s="324"/>
      <c r="C310" s="324"/>
      <c r="D310" s="324"/>
      <c r="E310" s="324"/>
      <c r="F310" s="322"/>
      <c r="G310" s="322"/>
      <c r="H310" s="322"/>
      <c r="I310" s="322"/>
      <c r="J310" s="322"/>
      <c r="K310" s="322"/>
      <c r="L310" s="3"/>
      <c r="M310" s="298"/>
      <c r="N310" s="9"/>
    </row>
    <row r="311" spans="1:15">
      <c r="F311" s="4"/>
      <c r="G311" s="3"/>
      <c r="H311" s="3"/>
      <c r="I311" s="3"/>
      <c r="J311" s="3"/>
      <c r="K311" s="3"/>
      <c r="L311" s="3"/>
      <c r="M311" s="3"/>
      <c r="N311" s="3"/>
      <c r="O311" s="3"/>
    </row>
    <row r="312" spans="1:15">
      <c r="A312" s="1"/>
      <c r="B312" s="1"/>
      <c r="D312" s="240"/>
      <c r="E312" s="241"/>
      <c r="F312" s="15"/>
      <c r="G312" s="15"/>
      <c r="H312" s="15"/>
      <c r="I312" s="15"/>
      <c r="J312" s="15"/>
      <c r="K312" s="323"/>
      <c r="L312" s="3"/>
      <c r="N312" s="3"/>
    </row>
    <row r="313" spans="1:15">
      <c r="A313" s="1"/>
      <c r="B313" s="1"/>
      <c r="C313" s="96"/>
      <c r="D313" s="10"/>
      <c r="E313" s="241"/>
      <c r="F313" s="15"/>
      <c r="G313" s="15"/>
      <c r="H313" s="15"/>
      <c r="I313" s="15"/>
      <c r="J313" s="15"/>
      <c r="K313" s="323"/>
      <c r="L313" s="3"/>
      <c r="M313" s="298"/>
      <c r="N313" s="3"/>
    </row>
    <row r="314" spans="1:15">
      <c r="A314" s="1"/>
      <c r="B314" s="1"/>
      <c r="C314" s="96"/>
      <c r="D314" s="10"/>
      <c r="E314" s="241"/>
      <c r="F314" s="15"/>
      <c r="G314" s="15"/>
      <c r="H314" s="15"/>
      <c r="I314" s="15"/>
      <c r="J314" s="15"/>
      <c r="K314" s="323"/>
      <c r="L314" s="3"/>
      <c r="M314" s="298"/>
      <c r="N314" s="3"/>
    </row>
    <row r="315" spans="1:15">
      <c r="A315" s="337"/>
      <c r="B315" s="337"/>
      <c r="E315" s="241"/>
      <c r="F315" s="15"/>
      <c r="G315" s="15"/>
      <c r="H315" s="15"/>
      <c r="I315" s="15"/>
      <c r="J315" s="15"/>
      <c r="K315" s="3"/>
      <c r="L315" s="3"/>
      <c r="M315" s="298"/>
      <c r="N315" s="3"/>
    </row>
    <row r="316" spans="1:15">
      <c r="A316" s="337"/>
      <c r="B316" s="337"/>
      <c r="C316" s="92"/>
      <c r="D316" s="92"/>
      <c r="F316" s="3"/>
      <c r="G316" s="3"/>
      <c r="H316" s="240"/>
      <c r="I316" s="240"/>
      <c r="J316" s="240"/>
      <c r="K316" s="3"/>
      <c r="L316" s="3"/>
      <c r="M316" s="298"/>
      <c r="N316" s="3"/>
    </row>
    <row r="317" spans="1:15">
      <c r="A317" s="337"/>
      <c r="B317" s="337"/>
      <c r="C317" s="91"/>
      <c r="D317" s="251"/>
      <c r="F317" s="57"/>
      <c r="G317" s="57"/>
      <c r="H317" s="57"/>
      <c r="I317" s="57"/>
      <c r="J317" s="57"/>
      <c r="K317" s="57"/>
      <c r="L317" s="3"/>
      <c r="M317" s="298"/>
      <c r="N317" s="3"/>
    </row>
    <row r="318" spans="1:15">
      <c r="A318" s="337"/>
      <c r="B318" s="337"/>
      <c r="C318" s="91"/>
      <c r="D318" s="251"/>
      <c r="F318" s="57"/>
      <c r="G318" s="57"/>
      <c r="H318" s="57"/>
      <c r="I318" s="57"/>
      <c r="J318" s="57"/>
      <c r="K318" s="57"/>
      <c r="L318" s="3"/>
      <c r="M318" s="298"/>
      <c r="N318" s="3"/>
    </row>
    <row r="319" spans="1:15">
      <c r="A319" s="337"/>
      <c r="B319" s="337"/>
      <c r="C319" s="91"/>
      <c r="D319" s="251"/>
      <c r="F319" s="57"/>
      <c r="G319" s="57"/>
      <c r="H319" s="57"/>
      <c r="I319" s="57"/>
      <c r="J319" s="57"/>
      <c r="K319" s="57"/>
      <c r="L319" s="3"/>
      <c r="M319" s="298"/>
      <c r="N319" s="3"/>
    </row>
    <row r="320" spans="1:15">
      <c r="A320" s="337"/>
      <c r="B320" s="337"/>
      <c r="C320" s="91"/>
      <c r="D320" s="251"/>
      <c r="F320" s="57"/>
      <c r="G320" s="57"/>
      <c r="H320" s="57"/>
      <c r="I320" s="57"/>
      <c r="J320" s="57"/>
      <c r="K320" s="57"/>
      <c r="L320" s="3"/>
      <c r="M320" s="298"/>
      <c r="N320" s="3"/>
    </row>
    <row r="321" spans="1:16">
      <c r="A321" s="337"/>
      <c r="B321" s="337"/>
      <c r="C321" s="91"/>
      <c r="D321" s="251"/>
      <c r="F321" s="57"/>
      <c r="G321" s="57"/>
      <c r="H321" s="57"/>
      <c r="I321" s="57"/>
      <c r="J321" s="57"/>
      <c r="K321" s="57"/>
      <c r="L321" s="3"/>
      <c r="M321" s="298"/>
      <c r="N321" s="3"/>
    </row>
    <row r="322" spans="1:16">
      <c r="A322" s="337"/>
      <c r="B322" s="337"/>
      <c r="C322" s="91"/>
      <c r="D322" s="251"/>
      <c r="F322" s="251"/>
      <c r="G322" s="251"/>
      <c r="H322" s="251"/>
      <c r="I322" s="251"/>
      <c r="J322" s="251"/>
      <c r="K322" s="57"/>
      <c r="L322" s="3"/>
      <c r="M322" s="298"/>
      <c r="N322" s="3"/>
    </row>
    <row r="323" spans="1:16">
      <c r="A323" s="324"/>
      <c r="B323" s="324"/>
      <c r="C323" s="324"/>
      <c r="D323" s="324"/>
      <c r="E323" s="324"/>
      <c r="F323" s="322"/>
      <c r="G323" s="322"/>
      <c r="H323" s="322"/>
      <c r="I323" s="322"/>
      <c r="J323" s="322"/>
      <c r="K323" s="322"/>
      <c r="L323" s="3"/>
      <c r="M323" s="298"/>
      <c r="N323" s="9"/>
    </row>
    <row r="324" spans="1:16">
      <c r="A324" s="324"/>
      <c r="B324" s="324"/>
      <c r="C324" s="1"/>
      <c r="D324" s="1"/>
      <c r="E324" s="1"/>
      <c r="F324" s="182"/>
      <c r="G324" s="182"/>
      <c r="H324" s="182"/>
      <c r="I324" s="182"/>
      <c r="J324" s="182"/>
      <c r="K324" s="182"/>
      <c r="L324" s="3"/>
      <c r="M324" s="3"/>
      <c r="N324" s="3"/>
      <c r="O324" s="3"/>
      <c r="P324" s="3"/>
    </row>
    <row r="325" spans="1:16">
      <c r="A325" s="28"/>
      <c r="B325" s="28"/>
      <c r="C325" s="29"/>
      <c r="D325" s="29"/>
      <c r="E325" s="29"/>
      <c r="F325" s="29"/>
      <c r="G325" s="29"/>
      <c r="H325" s="30"/>
      <c r="I325" s="30"/>
      <c r="J325" s="30"/>
      <c r="K325" s="30"/>
      <c r="L325" s="30"/>
      <c r="M325" s="30"/>
      <c r="O325" s="9"/>
    </row>
    <row r="326" spans="1:16" ht="17.399999999999999" customHeight="1">
      <c r="A326" s="31"/>
      <c r="B326" s="31"/>
      <c r="O326" s="9"/>
    </row>
    <row r="327" spans="1:16">
      <c r="A327" s="10"/>
      <c r="B327" s="10"/>
      <c r="C327" s="10"/>
      <c r="D327" s="10"/>
      <c r="F327" s="57"/>
      <c r="G327" s="57"/>
      <c r="H327" s="57"/>
      <c r="I327" s="57"/>
      <c r="J327" s="57"/>
      <c r="K327" s="57"/>
      <c r="M327" s="24"/>
    </row>
    <row r="328" spans="1:16">
      <c r="A328" s="10"/>
      <c r="B328" s="10"/>
      <c r="C328" s="10"/>
      <c r="D328" s="10"/>
      <c r="F328" s="57"/>
      <c r="G328" s="57"/>
      <c r="H328" s="57"/>
      <c r="I328" s="57"/>
      <c r="J328" s="57"/>
      <c r="K328" s="57"/>
      <c r="M328" s="24"/>
    </row>
    <row r="329" spans="1:16">
      <c r="A329" s="10"/>
      <c r="B329" s="10"/>
      <c r="C329" s="10"/>
      <c r="D329" s="10"/>
      <c r="F329" s="57"/>
      <c r="G329" s="57"/>
      <c r="H329" s="57"/>
      <c r="I329" s="57"/>
      <c r="J329" s="57"/>
      <c r="K329" s="57"/>
      <c r="M329" s="24"/>
    </row>
    <row r="330" spans="1:16">
      <c r="A330" s="10"/>
      <c r="B330" s="10"/>
      <c r="C330" s="10"/>
      <c r="D330" s="10"/>
      <c r="F330" s="57"/>
      <c r="G330" s="57"/>
      <c r="H330" s="57"/>
      <c r="I330" s="57"/>
      <c r="J330" s="57"/>
      <c r="K330" s="57"/>
      <c r="M330" s="24"/>
    </row>
    <row r="331" spans="1:16">
      <c r="A331" s="10"/>
      <c r="B331" s="10"/>
      <c r="C331" s="1"/>
      <c r="D331" s="1"/>
      <c r="E331" s="1"/>
      <c r="F331" s="182"/>
      <c r="G331" s="182"/>
      <c r="H331" s="182"/>
      <c r="I331" s="182"/>
      <c r="J331" s="182"/>
      <c r="K331" s="182"/>
    </row>
    <row r="332" spans="1:16">
      <c r="A332" s="10"/>
      <c r="B332" s="10"/>
      <c r="H332" s="17"/>
      <c r="I332" s="17"/>
      <c r="J332" s="17"/>
      <c r="K332" s="17"/>
      <c r="L332" s="21"/>
      <c r="M332" s="17"/>
      <c r="O332" s="9"/>
    </row>
    <row r="333" spans="1:16" ht="13.5" customHeight="1">
      <c r="A333" s="31"/>
      <c r="B333" s="31"/>
      <c r="C333" s="10"/>
    </row>
    <row r="334" spans="1:16" ht="13.5" customHeight="1">
      <c r="A334" s="31"/>
      <c r="B334" s="31"/>
      <c r="C334" s="10"/>
      <c r="D334" s="10"/>
      <c r="F334" s="57"/>
      <c r="G334" s="57"/>
      <c r="H334" s="57"/>
      <c r="I334" s="57"/>
      <c r="J334" s="57"/>
      <c r="K334" s="57"/>
      <c r="M334" s="24"/>
    </row>
    <row r="335" spans="1:16" ht="13.5" customHeight="1">
      <c r="A335" s="31"/>
      <c r="B335" s="31"/>
      <c r="C335" s="10"/>
      <c r="D335" s="10"/>
      <c r="F335" s="57"/>
      <c r="G335" s="57"/>
      <c r="H335" s="57"/>
      <c r="I335" s="57"/>
      <c r="J335" s="57"/>
      <c r="K335" s="57"/>
      <c r="M335" s="24"/>
    </row>
    <row r="336" spans="1:16">
      <c r="A336" s="31"/>
      <c r="B336" s="31"/>
      <c r="C336" s="1"/>
      <c r="D336" s="1"/>
      <c r="E336" s="1"/>
      <c r="F336" s="182"/>
      <c r="G336" s="182"/>
      <c r="H336" s="182"/>
      <c r="I336" s="182"/>
      <c r="J336" s="182"/>
      <c r="K336" s="182"/>
    </row>
    <row r="337" spans="1:33">
      <c r="A337" s="10"/>
      <c r="B337" s="10"/>
      <c r="E337" s="4"/>
      <c r="F337" s="17"/>
      <c r="G337" s="17"/>
      <c r="H337" s="17"/>
      <c r="I337" s="17"/>
      <c r="J337" s="21"/>
      <c r="K337" s="17"/>
    </row>
    <row r="338" spans="1:33">
      <c r="A338" s="31"/>
      <c r="B338" s="31"/>
      <c r="E338" s="4"/>
      <c r="F338" s="17"/>
      <c r="G338" s="17"/>
      <c r="H338" s="17"/>
      <c r="I338" s="17"/>
      <c r="J338" s="21"/>
      <c r="K338" s="17"/>
      <c r="O338" s="9"/>
    </row>
    <row r="339" spans="1:33">
      <c r="C339" s="11"/>
      <c r="D339" s="10"/>
      <c r="F339" s="57"/>
      <c r="G339" s="57"/>
      <c r="H339" s="57"/>
      <c r="I339" s="57"/>
      <c r="J339" s="57"/>
      <c r="K339" s="57"/>
      <c r="M339" s="24"/>
    </row>
    <row r="340" spans="1:33">
      <c r="C340" s="11"/>
      <c r="D340" s="10"/>
      <c r="E340" s="11"/>
      <c r="F340" s="57"/>
      <c r="G340" s="57"/>
      <c r="H340" s="57"/>
      <c r="I340" s="57"/>
      <c r="J340" s="57"/>
      <c r="K340" s="57"/>
      <c r="M340" s="24"/>
      <c r="N340" s="3"/>
    </row>
    <row r="341" spans="1:33">
      <c r="C341" s="11"/>
      <c r="D341" s="10"/>
      <c r="E341" s="11"/>
      <c r="F341" s="57"/>
      <c r="G341" s="57"/>
      <c r="H341" s="57"/>
      <c r="I341" s="57"/>
      <c r="J341" s="57"/>
      <c r="K341" s="57"/>
      <c r="L341" s="3"/>
      <c r="M341" s="24"/>
      <c r="N341" s="3"/>
    </row>
    <row r="342" spans="1:33">
      <c r="C342" s="11"/>
      <c r="D342" s="10"/>
      <c r="E342" s="11"/>
      <c r="F342" s="57"/>
      <c r="G342" s="57"/>
      <c r="H342" s="57"/>
      <c r="I342" s="57"/>
      <c r="J342" s="57"/>
      <c r="K342" s="57"/>
      <c r="L342" s="3"/>
      <c r="M342" s="24"/>
      <c r="N342" s="3"/>
    </row>
    <row r="343" spans="1:33">
      <c r="C343" s="11"/>
      <c r="D343" s="10"/>
      <c r="E343" s="11"/>
      <c r="F343" s="57"/>
      <c r="G343" s="57"/>
      <c r="H343" s="57"/>
      <c r="I343" s="57"/>
      <c r="J343" s="57"/>
      <c r="K343" s="57"/>
      <c r="L343" s="3"/>
      <c r="M343" s="24"/>
      <c r="N343" s="3"/>
    </row>
    <row r="344" spans="1:33">
      <c r="C344" s="11"/>
      <c r="D344" s="10"/>
      <c r="E344" s="11"/>
      <c r="F344" s="57"/>
      <c r="G344" s="57"/>
      <c r="H344" s="57"/>
      <c r="I344" s="57"/>
      <c r="J344" s="57"/>
      <c r="K344" s="57"/>
      <c r="L344" s="3"/>
      <c r="M344" s="24"/>
      <c r="N344" s="3"/>
    </row>
    <row r="345" spans="1:33">
      <c r="A345" s="10"/>
      <c r="B345" s="10"/>
      <c r="C345" s="338"/>
      <c r="D345" s="338"/>
      <c r="E345" s="338"/>
      <c r="F345" s="182"/>
      <c r="G345" s="182"/>
      <c r="H345" s="182"/>
      <c r="I345" s="182"/>
      <c r="J345" s="182"/>
      <c r="K345" s="182"/>
      <c r="L345" s="3"/>
      <c r="M345" s="3"/>
      <c r="N345" s="3"/>
    </row>
    <row r="346" spans="1:33">
      <c r="A346" s="10"/>
      <c r="B346" s="10"/>
      <c r="H346" s="17"/>
      <c r="I346" s="17"/>
      <c r="J346" s="17"/>
      <c r="K346" s="17"/>
      <c r="L346" s="21"/>
      <c r="M346" s="308"/>
      <c r="N346" s="3"/>
      <c r="O346" s="3"/>
      <c r="P346" s="3"/>
    </row>
    <row r="347" spans="1:33">
      <c r="A347" s="31"/>
      <c r="B347" s="31"/>
      <c r="F347" s="17"/>
      <c r="G347" s="17"/>
      <c r="H347" s="17"/>
      <c r="I347" s="17"/>
      <c r="J347" s="21"/>
      <c r="K347" s="17"/>
      <c r="L347" s="3"/>
      <c r="M347" s="309"/>
      <c r="N347" s="310"/>
    </row>
    <row r="348" spans="1:33">
      <c r="A348" s="10"/>
      <c r="B348" s="10"/>
      <c r="C348" s="10"/>
      <c r="D348" s="10"/>
      <c r="F348" s="57"/>
      <c r="G348" s="57"/>
      <c r="H348" s="57"/>
      <c r="I348" s="57"/>
      <c r="J348" s="57"/>
      <c r="K348" s="57"/>
      <c r="L348" s="3"/>
      <c r="M348" s="311"/>
      <c r="N348" s="294"/>
    </row>
    <row r="349" spans="1:33">
      <c r="A349" s="10"/>
      <c r="B349" s="10"/>
      <c r="C349" s="10"/>
      <c r="D349" s="10"/>
      <c r="F349" s="57"/>
      <c r="G349" s="57"/>
      <c r="H349" s="57"/>
      <c r="I349" s="57"/>
      <c r="J349" s="57"/>
      <c r="K349" s="57"/>
      <c r="L349" s="3"/>
      <c r="M349" s="311"/>
      <c r="N349" s="294"/>
    </row>
    <row r="350" spans="1:33">
      <c r="A350" s="10"/>
      <c r="B350" s="10"/>
      <c r="C350" s="10"/>
      <c r="D350" s="10"/>
      <c r="F350" s="57"/>
      <c r="G350" s="57"/>
      <c r="H350" s="57"/>
      <c r="I350" s="57"/>
      <c r="J350" s="57"/>
      <c r="K350" s="57"/>
      <c r="L350" s="3"/>
      <c r="M350" s="311"/>
      <c r="N350" s="3"/>
    </row>
    <row r="351" spans="1:33" ht="12.75" hidden="1" customHeight="1">
      <c r="A351" s="10"/>
      <c r="B351" s="10"/>
      <c r="C351" s="10"/>
      <c r="D351" s="10"/>
      <c r="F351" s="57"/>
      <c r="G351" s="57"/>
      <c r="H351" s="57"/>
      <c r="I351" s="57"/>
      <c r="J351" s="57"/>
      <c r="K351" s="57"/>
      <c r="L351" s="3"/>
      <c r="M351" s="311"/>
      <c r="N351" s="3"/>
      <c r="O351" s="3"/>
    </row>
    <row r="352" spans="1:33" ht="12.75" hidden="1" customHeight="1">
      <c r="A352" s="10"/>
      <c r="B352" s="10"/>
      <c r="C352" s="10"/>
      <c r="D352" s="10"/>
      <c r="F352" s="57"/>
      <c r="G352" s="57"/>
      <c r="H352" s="57"/>
      <c r="I352" s="57"/>
      <c r="J352" s="57"/>
      <c r="K352" s="57"/>
      <c r="L352" s="3"/>
      <c r="M352" s="311"/>
      <c r="N352" s="3"/>
      <c r="O352" s="3"/>
      <c r="Z352" s="139"/>
      <c r="AA352" s="139"/>
      <c r="AB352" s="139"/>
      <c r="AC352" s="139"/>
      <c r="AD352" s="139"/>
      <c r="AE352" s="139"/>
      <c r="AF352" s="139"/>
      <c r="AG352" s="139"/>
    </row>
    <row r="353" spans="1:33" ht="12.75" hidden="1" customHeight="1">
      <c r="A353" s="10"/>
      <c r="B353" s="10"/>
      <c r="C353" s="10"/>
      <c r="D353" s="10"/>
      <c r="F353" s="57"/>
      <c r="G353" s="57"/>
      <c r="H353" s="57"/>
      <c r="I353" s="57"/>
      <c r="J353" s="57"/>
      <c r="K353" s="57"/>
      <c r="L353" s="3"/>
      <c r="M353" s="311"/>
      <c r="N353" s="3"/>
      <c r="O353" s="3"/>
      <c r="Z353" s="10"/>
      <c r="AA353" s="10"/>
      <c r="AB353" s="10"/>
      <c r="AC353" s="10"/>
      <c r="AD353" s="10"/>
      <c r="AE353" s="10"/>
      <c r="AF353" s="10"/>
      <c r="AG353" s="10"/>
    </row>
    <row r="354" spans="1:33" ht="12.75" hidden="1" customHeight="1">
      <c r="A354" s="10"/>
      <c r="B354" s="10"/>
      <c r="C354" s="10"/>
      <c r="D354" s="10"/>
      <c r="F354" s="57"/>
      <c r="G354" s="57"/>
      <c r="H354" s="57"/>
      <c r="I354" s="57"/>
      <c r="J354" s="57"/>
      <c r="K354" s="57"/>
      <c r="L354" s="3"/>
      <c r="M354" s="311"/>
      <c r="N354" s="3"/>
      <c r="O354" s="3"/>
      <c r="Z354" s="139"/>
      <c r="AA354" s="139"/>
      <c r="AB354" s="139"/>
      <c r="AC354" s="139"/>
      <c r="AD354" s="139"/>
      <c r="AE354" s="139"/>
      <c r="AF354" s="139"/>
      <c r="AG354" s="139"/>
    </row>
    <row r="355" spans="1:33" ht="12.75" hidden="1" customHeight="1">
      <c r="A355" s="10"/>
      <c r="B355" s="10"/>
      <c r="C355" s="10"/>
      <c r="D355" s="10"/>
      <c r="F355" s="57"/>
      <c r="G355" s="57"/>
      <c r="H355" s="57"/>
      <c r="I355" s="57"/>
      <c r="J355" s="57"/>
      <c r="K355" s="57"/>
      <c r="L355" s="3"/>
      <c r="M355" s="311"/>
      <c r="N355" s="3"/>
      <c r="O355" s="3"/>
    </row>
    <row r="356" spans="1:33" ht="12.75" hidden="1" customHeight="1">
      <c r="A356" s="10"/>
      <c r="B356" s="10"/>
      <c r="C356" s="10"/>
      <c r="D356" s="10"/>
      <c r="F356" s="57"/>
      <c r="G356" s="57"/>
      <c r="H356" s="57"/>
      <c r="I356" s="57"/>
      <c r="J356" s="57"/>
      <c r="K356" s="57"/>
      <c r="L356" s="3"/>
      <c r="M356" s="311"/>
      <c r="N356" s="3"/>
      <c r="O356" s="3"/>
    </row>
    <row r="357" spans="1:33" ht="12.75" hidden="1" customHeight="1">
      <c r="A357" s="10"/>
      <c r="B357" s="10"/>
      <c r="C357" s="10"/>
      <c r="D357" s="10"/>
      <c r="F357" s="57"/>
      <c r="G357" s="57"/>
      <c r="H357" s="57"/>
      <c r="I357" s="57"/>
      <c r="J357" s="57"/>
      <c r="K357" s="57"/>
      <c r="L357" s="3"/>
      <c r="M357" s="311"/>
      <c r="N357" s="3"/>
      <c r="O357" s="3"/>
    </row>
    <row r="358" spans="1:33" ht="12.75" hidden="1" customHeight="1">
      <c r="A358" s="10"/>
      <c r="B358" s="10"/>
      <c r="C358" s="10"/>
      <c r="D358" s="10"/>
      <c r="F358" s="57"/>
      <c r="G358" s="57"/>
      <c r="H358" s="57"/>
      <c r="I358" s="57"/>
      <c r="J358" s="57"/>
      <c r="K358" s="57"/>
      <c r="L358" s="3"/>
      <c r="M358" s="311"/>
      <c r="N358" s="3"/>
      <c r="O358" s="3"/>
    </row>
    <row r="359" spans="1:33" ht="12.75" hidden="1" customHeight="1">
      <c r="A359" s="10"/>
      <c r="B359" s="10"/>
      <c r="C359" s="10"/>
      <c r="D359" s="10"/>
      <c r="F359" s="57"/>
      <c r="G359" s="57"/>
      <c r="H359" s="57"/>
      <c r="I359" s="57"/>
      <c r="J359" s="57"/>
      <c r="K359" s="57"/>
      <c r="L359" s="3"/>
      <c r="M359" s="311"/>
      <c r="N359" s="3"/>
      <c r="O359" s="3"/>
      <c r="Z359" s="146"/>
      <c r="AA359" s="146"/>
      <c r="AB359" s="146"/>
      <c r="AC359" s="146"/>
      <c r="AD359" s="146"/>
      <c r="AE359" s="146"/>
      <c r="AF359" s="146"/>
      <c r="AG359" s="146"/>
    </row>
    <row r="360" spans="1:33" ht="12.75" hidden="1" customHeight="1">
      <c r="A360" s="10"/>
      <c r="B360" s="10"/>
      <c r="C360" s="10"/>
      <c r="D360" s="10"/>
      <c r="F360" s="57"/>
      <c r="G360" s="57"/>
      <c r="H360" s="57"/>
      <c r="I360" s="57"/>
      <c r="J360" s="57"/>
      <c r="K360" s="57"/>
      <c r="L360" s="3"/>
      <c r="M360" s="311"/>
      <c r="N360" s="3"/>
      <c r="O360" s="3"/>
    </row>
    <row r="361" spans="1:33" ht="12.75" hidden="1" customHeight="1">
      <c r="A361" s="10"/>
      <c r="B361" s="10"/>
      <c r="C361" s="10"/>
      <c r="D361" s="10"/>
      <c r="F361" s="57"/>
      <c r="G361" s="57"/>
      <c r="H361" s="57"/>
      <c r="I361" s="57"/>
      <c r="J361" s="57"/>
      <c r="K361" s="57"/>
      <c r="L361" s="3"/>
      <c r="M361" s="311"/>
      <c r="N361" s="3"/>
      <c r="O361" s="3"/>
      <c r="Z361" s="146"/>
      <c r="AA361" s="146"/>
      <c r="AB361" s="146"/>
      <c r="AC361" s="146"/>
      <c r="AD361" s="146"/>
      <c r="AE361" s="146"/>
      <c r="AF361" s="146"/>
      <c r="AG361" s="146"/>
    </row>
    <row r="362" spans="1:33" ht="12.75" hidden="1" customHeight="1">
      <c r="A362" s="10"/>
      <c r="B362" s="10"/>
      <c r="C362" s="10"/>
      <c r="D362" s="10"/>
      <c r="F362" s="57"/>
      <c r="G362" s="57"/>
      <c r="H362" s="57"/>
      <c r="I362" s="57"/>
      <c r="J362" s="57"/>
      <c r="K362" s="57"/>
      <c r="L362" s="3"/>
      <c r="M362" s="311"/>
      <c r="N362" s="3"/>
      <c r="O362" s="3"/>
    </row>
    <row r="363" spans="1:33" ht="12.75" hidden="1" customHeight="1">
      <c r="A363" s="10"/>
      <c r="B363" s="10"/>
      <c r="C363" s="10"/>
      <c r="D363" s="10"/>
      <c r="F363" s="57"/>
      <c r="G363" s="57"/>
      <c r="H363" s="57"/>
      <c r="I363" s="57"/>
      <c r="J363" s="57"/>
      <c r="K363" s="57"/>
      <c r="L363" s="3"/>
      <c r="M363" s="311"/>
      <c r="N363" s="3"/>
      <c r="O363" s="3"/>
      <c r="Z363" s="146"/>
      <c r="AA363" s="146"/>
      <c r="AB363" s="146"/>
      <c r="AC363" s="146"/>
      <c r="AD363" s="146"/>
      <c r="AE363" s="146"/>
      <c r="AF363" s="146"/>
      <c r="AG363" s="146"/>
    </row>
    <row r="364" spans="1:33" ht="12.75" hidden="1" customHeight="1">
      <c r="A364" s="10"/>
      <c r="B364" s="10"/>
      <c r="C364" s="10"/>
      <c r="D364" s="10"/>
      <c r="F364" s="57"/>
      <c r="G364" s="57"/>
      <c r="H364" s="57"/>
      <c r="I364" s="57"/>
      <c r="J364" s="57"/>
      <c r="K364" s="57"/>
      <c r="L364" s="3"/>
      <c r="M364" s="311"/>
      <c r="N364" s="3"/>
      <c r="O364" s="3"/>
    </row>
    <row r="365" spans="1:33" ht="12.75" hidden="1" customHeight="1">
      <c r="A365" s="10"/>
      <c r="B365" s="10"/>
      <c r="C365" s="10"/>
      <c r="D365" s="10"/>
      <c r="F365" s="57"/>
      <c r="G365" s="57"/>
      <c r="H365" s="57"/>
      <c r="I365" s="57"/>
      <c r="J365" s="57"/>
      <c r="K365" s="57"/>
      <c r="L365" s="3"/>
      <c r="M365" s="311"/>
      <c r="N365" s="3"/>
      <c r="O365" s="3"/>
    </row>
    <row r="366" spans="1:33" ht="12.75" hidden="1" customHeight="1">
      <c r="A366" s="10"/>
      <c r="B366" s="10"/>
      <c r="C366" s="10"/>
      <c r="D366" s="10"/>
      <c r="F366" s="57"/>
      <c r="G366" s="57"/>
      <c r="H366" s="57"/>
      <c r="I366" s="57"/>
      <c r="J366" s="57"/>
      <c r="K366" s="57"/>
      <c r="L366" s="3"/>
      <c r="M366" s="311"/>
      <c r="N366" s="3"/>
      <c r="O366" s="3"/>
    </row>
    <row r="367" spans="1:33" ht="12.75" hidden="1" customHeight="1">
      <c r="A367" s="10"/>
      <c r="B367" s="10"/>
      <c r="C367" s="10"/>
      <c r="D367" s="10"/>
      <c r="F367" s="57"/>
      <c r="G367" s="57"/>
      <c r="H367" s="57"/>
      <c r="I367" s="57"/>
      <c r="J367" s="57"/>
      <c r="K367" s="57"/>
      <c r="L367" s="3"/>
      <c r="M367" s="311"/>
      <c r="N367" s="3"/>
      <c r="O367" s="3"/>
    </row>
    <row r="368" spans="1:33">
      <c r="A368" s="10"/>
      <c r="B368" s="10"/>
      <c r="C368" s="338"/>
      <c r="D368" s="338"/>
      <c r="E368" s="338"/>
      <c r="F368" s="182"/>
      <c r="G368" s="182"/>
      <c r="H368" s="182"/>
      <c r="I368" s="182"/>
      <c r="J368" s="182"/>
      <c r="K368" s="182"/>
      <c r="L368" s="3"/>
      <c r="M368" s="309"/>
      <c r="N368" s="3"/>
      <c r="O368" s="3"/>
    </row>
    <row r="369" spans="1:33">
      <c r="A369" s="10"/>
      <c r="B369" s="10"/>
      <c r="C369" s="10"/>
      <c r="F369" s="17"/>
      <c r="G369" s="17"/>
      <c r="H369" s="17"/>
      <c r="I369" s="17"/>
      <c r="J369" s="17"/>
      <c r="K369" s="17"/>
      <c r="L369" s="3"/>
      <c r="M369" s="3"/>
      <c r="N369" s="3"/>
      <c r="O369" s="3"/>
    </row>
    <row r="370" spans="1:33">
      <c r="A370" s="31"/>
      <c r="B370" s="31"/>
      <c r="H370" s="17"/>
      <c r="I370" s="17"/>
      <c r="J370" s="17"/>
      <c r="K370" s="17"/>
      <c r="L370" s="17"/>
      <c r="M370" s="17"/>
      <c r="N370" s="3"/>
      <c r="O370" s="3"/>
      <c r="P370" s="3"/>
      <c r="Q370" s="3"/>
    </row>
    <row r="371" spans="1:33">
      <c r="C371" s="10"/>
      <c r="D371" s="10"/>
      <c r="F371" s="57"/>
      <c r="G371" s="57"/>
      <c r="H371" s="57"/>
      <c r="I371" s="57"/>
      <c r="J371" s="57"/>
      <c r="K371" s="57"/>
      <c r="L371" s="3"/>
      <c r="M371" s="24"/>
      <c r="N371" s="3"/>
      <c r="O371" s="3"/>
    </row>
    <row r="372" spans="1:33">
      <c r="C372" s="10"/>
      <c r="D372" s="10"/>
      <c r="F372" s="57"/>
      <c r="G372" s="57"/>
      <c r="H372" s="57"/>
      <c r="I372" s="57"/>
      <c r="J372" s="57"/>
      <c r="K372" s="57"/>
      <c r="L372" s="3"/>
      <c r="M372" s="24"/>
      <c r="N372" s="3"/>
      <c r="O372" s="3"/>
    </row>
    <row r="373" spans="1:33">
      <c r="C373" s="10"/>
      <c r="D373" s="10"/>
      <c r="F373" s="57"/>
      <c r="G373" s="57"/>
      <c r="H373" s="57"/>
      <c r="I373" s="57"/>
      <c r="J373" s="57"/>
      <c r="K373" s="57"/>
      <c r="L373" s="3"/>
      <c r="M373" s="24"/>
      <c r="N373" s="88"/>
      <c r="O373" s="88"/>
      <c r="P373" s="88"/>
      <c r="Q373" s="88"/>
    </row>
    <row r="374" spans="1:33" ht="12.75" customHeight="1">
      <c r="C374" s="338"/>
      <c r="D374" s="338"/>
      <c r="E374" s="338"/>
      <c r="F374" s="182"/>
      <c r="G374" s="182"/>
      <c r="H374" s="182"/>
      <c r="I374" s="182"/>
      <c r="J374" s="182"/>
      <c r="K374" s="182"/>
      <c r="L374" s="3"/>
      <c r="M374" s="3"/>
      <c r="N374" s="88"/>
      <c r="O374" s="88"/>
      <c r="P374" s="88"/>
      <c r="Q374" s="88"/>
      <c r="R374" s="88"/>
    </row>
    <row r="375" spans="1:33" ht="15">
      <c r="A375" s="28"/>
      <c r="B375" s="28"/>
      <c r="C375" s="29"/>
      <c r="D375" s="29"/>
      <c r="E375" s="29"/>
      <c r="F375" s="29"/>
      <c r="G375" s="29"/>
      <c r="H375" s="30"/>
      <c r="I375" s="30"/>
      <c r="J375" s="30"/>
      <c r="K375" s="30"/>
      <c r="L375" s="30"/>
      <c r="M375" s="30"/>
      <c r="O375" s="9"/>
      <c r="Z375" s="111"/>
      <c r="AA375" s="111"/>
      <c r="AB375" s="111"/>
      <c r="AC375" s="111"/>
      <c r="AD375" s="111"/>
      <c r="AE375" s="111"/>
      <c r="AF375" s="111"/>
      <c r="AG375" s="111"/>
    </row>
    <row r="376" spans="1:33" ht="13.8">
      <c r="A376" s="31"/>
      <c r="B376" s="31"/>
      <c r="D376" s="132"/>
      <c r="G376"/>
      <c r="N376" s="89"/>
    </row>
    <row r="377" spans="1:33">
      <c r="A377" s="10"/>
      <c r="B377" s="10"/>
      <c r="C377" s="10"/>
      <c r="D377" s="10"/>
      <c r="F377" s="57"/>
      <c r="G377" s="57"/>
      <c r="H377" s="57"/>
      <c r="I377" s="57"/>
      <c r="J377" s="57"/>
      <c r="K377" s="57"/>
      <c r="M377" s="24"/>
      <c r="N377" s="89"/>
    </row>
    <row r="378" spans="1:33">
      <c r="A378" s="10"/>
      <c r="B378" s="10"/>
      <c r="C378" s="10"/>
      <c r="D378" s="10"/>
      <c r="F378" s="57"/>
      <c r="G378" s="57"/>
      <c r="H378" s="57"/>
      <c r="I378" s="57"/>
      <c r="J378" s="57"/>
      <c r="K378" s="57"/>
      <c r="M378" s="24"/>
      <c r="N378" s="89"/>
    </row>
    <row r="379" spans="1:33" ht="15.75" customHeight="1">
      <c r="A379" s="10"/>
      <c r="B379" s="10"/>
      <c r="C379" s="10"/>
      <c r="D379" s="10"/>
      <c r="F379" s="57"/>
      <c r="G379" s="57"/>
      <c r="H379" s="57"/>
      <c r="I379" s="57"/>
      <c r="J379" s="57"/>
      <c r="K379" s="57"/>
      <c r="M379" s="24"/>
      <c r="N379" s="316"/>
      <c r="O379" s="316"/>
    </row>
    <row r="380" spans="1:33">
      <c r="A380" s="10"/>
      <c r="B380" s="10"/>
      <c r="C380" s="10"/>
      <c r="D380" s="10"/>
      <c r="F380" s="57"/>
      <c r="G380" s="57"/>
      <c r="H380" s="57"/>
      <c r="I380" s="57"/>
      <c r="J380" s="57"/>
      <c r="K380" s="57"/>
      <c r="M380" s="24"/>
      <c r="N380" s="316"/>
      <c r="O380" s="316"/>
    </row>
    <row r="381" spans="1:33">
      <c r="A381" s="10"/>
      <c r="B381" s="10"/>
      <c r="C381" s="10"/>
      <c r="D381" s="10"/>
      <c r="F381" s="57"/>
      <c r="G381" s="57"/>
      <c r="H381" s="57"/>
      <c r="I381" s="57"/>
      <c r="J381" s="57"/>
      <c r="K381" s="57"/>
      <c r="M381" s="24"/>
      <c r="N381" s="89"/>
    </row>
    <row r="382" spans="1:33">
      <c r="A382" s="10"/>
      <c r="B382" s="10"/>
      <c r="C382" s="10"/>
      <c r="D382" s="10"/>
      <c r="F382" s="57"/>
      <c r="G382" s="57"/>
      <c r="H382" s="57"/>
      <c r="I382" s="57"/>
      <c r="J382" s="57"/>
      <c r="K382" s="57"/>
      <c r="M382" s="24"/>
      <c r="N382" s="89"/>
    </row>
    <row r="383" spans="1:33">
      <c r="A383" s="10"/>
      <c r="B383" s="10"/>
      <c r="C383" s="10"/>
      <c r="D383" s="10"/>
      <c r="F383" s="57"/>
      <c r="G383" s="57"/>
      <c r="H383" s="57"/>
      <c r="I383" s="57"/>
      <c r="J383" s="57"/>
      <c r="K383" s="57"/>
      <c r="M383" s="24"/>
      <c r="N383" s="89"/>
    </row>
    <row r="384" spans="1:33">
      <c r="A384" s="10"/>
      <c r="B384" s="10"/>
      <c r="C384" s="10"/>
      <c r="D384" s="10"/>
      <c r="F384" s="57"/>
      <c r="G384" s="57"/>
      <c r="H384" s="57"/>
      <c r="I384" s="57"/>
      <c r="J384" s="57"/>
      <c r="K384" s="57"/>
      <c r="M384" s="24"/>
      <c r="N384" s="89"/>
    </row>
    <row r="385" spans="1:44">
      <c r="C385" s="15"/>
      <c r="E385" s="91"/>
      <c r="F385" s="23"/>
      <c r="G385" s="23"/>
      <c r="H385" s="23"/>
      <c r="I385" s="23"/>
      <c r="J385" s="23"/>
      <c r="K385" s="21"/>
    </row>
    <row r="386" spans="1:44">
      <c r="A386" s="10"/>
      <c r="B386" s="10"/>
      <c r="C386" s="1"/>
      <c r="D386" s="1"/>
      <c r="E386" s="1"/>
      <c r="F386" s="182"/>
      <c r="G386" s="182"/>
      <c r="H386" s="182"/>
      <c r="I386" s="182"/>
      <c r="J386" s="182"/>
      <c r="K386" s="182"/>
      <c r="N386" s="3"/>
    </row>
    <row r="387" spans="1:44">
      <c r="A387" s="10"/>
      <c r="B387" s="10"/>
      <c r="C387" s="10"/>
      <c r="F387" s="17"/>
      <c r="G387" s="17"/>
      <c r="H387" s="17"/>
      <c r="I387" s="17"/>
      <c r="J387" s="17"/>
      <c r="K387" s="17"/>
      <c r="L387" s="3"/>
      <c r="M387" s="3"/>
    </row>
    <row r="388" spans="1:44" ht="12.75" customHeight="1">
      <c r="A388" s="31"/>
      <c r="B388" s="31"/>
      <c r="H388" s="17"/>
      <c r="I388" s="17"/>
      <c r="J388" s="17"/>
      <c r="K388" s="17"/>
      <c r="L388" s="17"/>
      <c r="M388" s="17"/>
      <c r="N388" s="317"/>
      <c r="O388" s="317"/>
      <c r="P388" s="317"/>
      <c r="Q388" s="317"/>
      <c r="R388" s="317"/>
    </row>
    <row r="389" spans="1:44">
      <c r="A389" s="92"/>
      <c r="B389" s="92"/>
      <c r="C389" s="92"/>
      <c r="D389" s="92"/>
      <c r="H389" s="17"/>
      <c r="I389" s="17"/>
      <c r="J389" s="17"/>
      <c r="K389" s="17"/>
      <c r="L389" s="17"/>
      <c r="M389" s="17"/>
      <c r="N389" s="317"/>
      <c r="O389" s="317"/>
      <c r="P389" s="317"/>
      <c r="Q389" s="317"/>
      <c r="R389" s="317"/>
    </row>
    <row r="390" spans="1:44">
      <c r="A390" s="171"/>
      <c r="B390" s="171"/>
      <c r="C390" s="25"/>
      <c r="D390" s="120"/>
      <c r="F390" s="57"/>
      <c r="G390" s="57"/>
      <c r="H390" s="57"/>
      <c r="I390" s="57"/>
      <c r="J390" s="57"/>
      <c r="K390" s="57"/>
      <c r="L390" s="17"/>
      <c r="M390" s="312"/>
      <c r="N390" s="294"/>
      <c r="O390" s="96"/>
      <c r="P390" s="96"/>
      <c r="Q390" s="96"/>
      <c r="R390" s="1"/>
    </row>
    <row r="391" spans="1:44">
      <c r="A391" s="171"/>
      <c r="B391" s="171"/>
      <c r="C391" s="25"/>
      <c r="D391" s="120"/>
      <c r="F391" s="57"/>
      <c r="G391" s="57"/>
      <c r="H391" s="57"/>
      <c r="I391" s="57"/>
      <c r="J391" s="57"/>
      <c r="K391" s="57"/>
      <c r="L391" s="17"/>
      <c r="M391" s="312"/>
      <c r="N391" s="3"/>
      <c r="O391" s="3"/>
      <c r="P391" s="3"/>
      <c r="Q391" s="3"/>
    </row>
    <row r="392" spans="1:44">
      <c r="A392" s="171"/>
      <c r="B392" s="171"/>
      <c r="C392" s="25"/>
      <c r="D392" s="120"/>
      <c r="F392" s="57"/>
      <c r="G392" s="57"/>
      <c r="H392" s="57"/>
      <c r="I392" s="57"/>
      <c r="J392" s="57"/>
      <c r="K392" s="57"/>
      <c r="L392" s="17"/>
      <c r="M392" s="312"/>
      <c r="N392" s="3"/>
      <c r="O392" s="3"/>
      <c r="P392" s="3"/>
      <c r="Q392" s="3"/>
    </row>
    <row r="393" spans="1:44">
      <c r="A393" s="171"/>
      <c r="B393" s="171"/>
      <c r="C393" s="25"/>
      <c r="D393" s="120"/>
      <c r="F393" s="57"/>
      <c r="G393" s="57"/>
      <c r="H393" s="57"/>
      <c r="I393" s="57"/>
      <c r="J393" s="57"/>
      <c r="K393" s="57"/>
      <c r="L393" s="17"/>
      <c r="M393" s="312"/>
      <c r="N393" s="3"/>
      <c r="O393" s="3"/>
      <c r="P393" s="3"/>
      <c r="Q393" s="3"/>
    </row>
    <row r="394" spans="1:44" ht="12.75" customHeight="1">
      <c r="A394" s="171"/>
      <c r="B394" s="171"/>
      <c r="C394" s="102"/>
      <c r="D394" s="120"/>
      <c r="F394" s="57"/>
      <c r="G394" s="57"/>
      <c r="H394" s="57"/>
      <c r="I394" s="57"/>
      <c r="J394" s="57"/>
      <c r="K394" s="57"/>
      <c r="L394" s="3"/>
      <c r="M394" s="311"/>
    </row>
    <row r="395" spans="1:44" ht="12.75" customHeight="1">
      <c r="C395" s="338"/>
      <c r="D395" s="338"/>
      <c r="E395" s="338"/>
      <c r="F395" s="182"/>
      <c r="G395" s="182"/>
      <c r="H395" s="182"/>
      <c r="I395" s="182"/>
      <c r="J395" s="182"/>
      <c r="K395" s="182"/>
      <c r="L395" s="3"/>
      <c r="M395" s="3"/>
    </row>
    <row r="396" spans="1:44">
      <c r="A396" s="10"/>
      <c r="B396" s="10"/>
      <c r="C396" s="10"/>
      <c r="F396" s="17"/>
      <c r="G396" s="17"/>
      <c r="H396" s="17"/>
      <c r="I396" s="17"/>
      <c r="J396" s="17"/>
      <c r="K396" s="17"/>
      <c r="L396" s="3"/>
      <c r="M396" s="3"/>
      <c r="N396" s="3"/>
      <c r="O396" s="3"/>
    </row>
    <row r="397" spans="1:44" ht="3.75" customHeight="1">
      <c r="F397" s="22"/>
      <c r="G397" s="22"/>
      <c r="H397" s="22"/>
      <c r="I397" s="22"/>
      <c r="J397" s="22"/>
      <c r="K397" s="22"/>
      <c r="L397" s="3"/>
      <c r="M397" s="3"/>
      <c r="N397" s="3"/>
      <c r="O397" s="3"/>
    </row>
    <row r="398" spans="1:44" s="139" customFormat="1" ht="20.100000000000001" customHeight="1">
      <c r="A398" s="327"/>
      <c r="B398" s="327"/>
      <c r="C398" s="327"/>
      <c r="D398" s="327"/>
      <c r="E398" s="492"/>
      <c r="F398" s="328"/>
      <c r="G398" s="328"/>
      <c r="H398" s="328"/>
      <c r="I398" s="328"/>
      <c r="J398" s="328"/>
      <c r="K398" s="329"/>
      <c r="L398" s="138"/>
      <c r="M398" s="138"/>
      <c r="V398"/>
      <c r="W398"/>
      <c r="X398"/>
      <c r="Y398"/>
      <c r="Z398"/>
      <c r="AA398"/>
      <c r="AB398"/>
      <c r="AC398"/>
      <c r="AD398"/>
      <c r="AE398"/>
      <c r="AF398"/>
      <c r="AG398"/>
      <c r="AH398"/>
      <c r="AI398"/>
      <c r="AJ398"/>
      <c r="AK398"/>
      <c r="AL398"/>
      <c r="AM398"/>
      <c r="AN398"/>
      <c r="AO398"/>
      <c r="AP398"/>
      <c r="AQ398"/>
      <c r="AR398"/>
    </row>
    <row r="399" spans="1:44" s="10" customFormat="1" ht="3.75" customHeight="1">
      <c r="K399" s="22"/>
      <c r="L399" s="22"/>
      <c r="M399" s="22"/>
      <c r="N399" s="24"/>
      <c r="O399" s="24"/>
      <c r="P399" s="24"/>
      <c r="Q399" s="24"/>
      <c r="V399"/>
      <c r="W399"/>
      <c r="X399"/>
      <c r="Y399"/>
      <c r="Z399"/>
      <c r="AA399"/>
      <c r="AB399"/>
      <c r="AC399"/>
      <c r="AD399"/>
      <c r="AE399"/>
      <c r="AF399"/>
      <c r="AG399"/>
      <c r="AH399"/>
      <c r="AI399"/>
      <c r="AJ399"/>
      <c r="AK399"/>
      <c r="AL399"/>
      <c r="AM399"/>
      <c r="AN399"/>
      <c r="AO399"/>
      <c r="AP399"/>
      <c r="AQ399"/>
      <c r="AR399"/>
    </row>
    <row r="400" spans="1:44" s="139" customFormat="1" ht="20.100000000000001" customHeight="1">
      <c r="A400" s="327"/>
      <c r="B400" s="327"/>
      <c r="C400" s="327"/>
      <c r="E400" s="330"/>
      <c r="F400" s="329"/>
      <c r="G400" s="329"/>
      <c r="H400" s="329"/>
      <c r="I400" s="329"/>
      <c r="J400" s="329"/>
      <c r="K400" s="329"/>
      <c r="L400" s="142"/>
      <c r="M400" s="142"/>
      <c r="N400" s="143"/>
      <c r="O400" s="143"/>
      <c r="Z400"/>
      <c r="AA400"/>
      <c r="AB400"/>
      <c r="AC400"/>
      <c r="AD400"/>
      <c r="AE400"/>
      <c r="AF400"/>
      <c r="AG400"/>
    </row>
    <row r="401" spans="1:44" ht="3.75" customHeight="1">
      <c r="H401" s="21"/>
      <c r="I401" s="21"/>
      <c r="J401" s="21"/>
      <c r="K401" s="21"/>
      <c r="L401" s="21"/>
      <c r="M401" s="17"/>
      <c r="P401" s="3"/>
      <c r="Q401" s="3"/>
      <c r="V401" s="10"/>
      <c r="W401" s="10"/>
      <c r="X401" s="10"/>
      <c r="Y401" s="10"/>
      <c r="AH401" s="10"/>
      <c r="AI401" s="10"/>
      <c r="AJ401" s="10"/>
      <c r="AK401" s="10"/>
      <c r="AL401" s="10"/>
      <c r="AM401" s="10"/>
      <c r="AN401" s="10"/>
      <c r="AO401" s="10"/>
      <c r="AP401" s="10"/>
      <c r="AQ401" s="10"/>
      <c r="AR401" s="10"/>
    </row>
    <row r="402" spans="1:44">
      <c r="A402" s="1"/>
      <c r="B402" s="1"/>
      <c r="D402" s="58"/>
      <c r="E402" s="58"/>
      <c r="H402" s="17"/>
      <c r="I402" s="17"/>
      <c r="J402" s="17"/>
      <c r="K402" s="17"/>
      <c r="L402" s="17"/>
      <c r="M402" s="17"/>
      <c r="V402" s="139"/>
      <c r="W402" s="139"/>
      <c r="X402" s="139"/>
      <c r="Y402" s="139"/>
      <c r="AH402" s="139"/>
      <c r="AI402" s="139"/>
      <c r="AJ402" s="139"/>
      <c r="AK402" s="139"/>
      <c r="AL402" s="139"/>
      <c r="AM402" s="139"/>
      <c r="AN402" s="139"/>
      <c r="AO402" s="139"/>
      <c r="AP402" s="139"/>
      <c r="AQ402" s="139"/>
      <c r="AR402" s="139"/>
    </row>
    <row r="403" spans="1:44" ht="15" customHeight="1">
      <c r="A403" s="10"/>
      <c r="B403" s="10"/>
      <c r="D403" s="260"/>
      <c r="E403" s="136"/>
      <c r="F403" s="207"/>
      <c r="G403" s="207"/>
      <c r="H403" s="207"/>
      <c r="I403" s="207"/>
      <c r="J403" s="207"/>
      <c r="K403" s="207"/>
      <c r="L403" s="3"/>
      <c r="M403" s="3"/>
      <c r="N403" s="313"/>
      <c r="O403" s="15"/>
      <c r="P403" s="58"/>
    </row>
    <row r="404" spans="1:44" ht="3.75" customHeight="1">
      <c r="G404"/>
      <c r="K404" s="22"/>
      <c r="L404" s="22"/>
      <c r="M404" s="22"/>
      <c r="N404" s="24"/>
      <c r="O404" s="3"/>
      <c r="P404" s="3"/>
      <c r="Q404" s="3"/>
    </row>
    <row r="405" spans="1:44" s="146" customFormat="1" ht="20.100000000000001" customHeight="1">
      <c r="A405" s="327"/>
      <c r="B405" s="327"/>
      <c r="F405" s="329"/>
      <c r="G405" s="329"/>
      <c r="H405" s="329"/>
      <c r="I405" s="329"/>
      <c r="J405" s="329"/>
      <c r="K405" s="329"/>
      <c r="L405" s="145"/>
      <c r="M405" s="145"/>
      <c r="V405"/>
      <c r="W405"/>
      <c r="X405"/>
      <c r="Y405"/>
      <c r="Z405"/>
      <c r="AA405"/>
      <c r="AB405"/>
      <c r="AC405"/>
      <c r="AD405"/>
      <c r="AE405"/>
      <c r="AF405"/>
      <c r="AG405"/>
      <c r="AH405"/>
      <c r="AI405"/>
      <c r="AJ405"/>
      <c r="AK405"/>
      <c r="AL405"/>
      <c r="AM405"/>
      <c r="AN405"/>
      <c r="AO405"/>
      <c r="AP405"/>
      <c r="AQ405"/>
      <c r="AR405"/>
    </row>
    <row r="406" spans="1:44" ht="13.5" customHeight="1">
      <c r="N406" s="2"/>
      <c r="P406" s="1"/>
      <c r="Q406" s="1"/>
      <c r="R406" s="1"/>
      <c r="S406" s="1"/>
      <c r="T406" s="1"/>
    </row>
    <row r="407" spans="1:44" ht="15" customHeight="1">
      <c r="A407" s="1"/>
      <c r="B407" s="1"/>
      <c r="C407" s="1"/>
      <c r="D407" s="1"/>
      <c r="E407" s="1"/>
      <c r="F407" s="1"/>
      <c r="G407" s="1"/>
      <c r="H407" s="1"/>
      <c r="I407" s="1"/>
      <c r="J407" s="1"/>
      <c r="K407" s="1"/>
      <c r="V407" s="146"/>
      <c r="W407" s="146"/>
      <c r="X407" s="146"/>
      <c r="Y407" s="146"/>
      <c r="AH407" s="146"/>
      <c r="AI407" s="146"/>
      <c r="AJ407" s="146"/>
      <c r="AK407" s="146"/>
      <c r="AL407" s="146"/>
      <c r="AM407" s="146"/>
      <c r="AN407" s="146"/>
      <c r="AO407" s="146"/>
      <c r="AP407" s="146"/>
      <c r="AQ407" s="146"/>
      <c r="AR407" s="146"/>
    </row>
    <row r="408" spans="1:44" ht="15" customHeight="1">
      <c r="A408" s="331"/>
      <c r="B408" s="331"/>
      <c r="C408" s="58"/>
      <c r="D408" s="58"/>
      <c r="E408" s="58"/>
      <c r="F408" s="58"/>
      <c r="G408" s="58"/>
      <c r="H408" s="58"/>
      <c r="I408" s="58"/>
      <c r="J408" s="58"/>
      <c r="K408" s="58"/>
      <c r="P408" s="58"/>
      <c r="Q408" s="58"/>
      <c r="R408" s="58"/>
      <c r="S408" s="58"/>
    </row>
    <row r="409" spans="1:44" s="146" customFormat="1" ht="15" customHeight="1">
      <c r="A409" s="139"/>
      <c r="B409" s="139"/>
      <c r="E409" s="332"/>
      <c r="F409" s="333"/>
      <c r="G409" s="333"/>
      <c r="H409" s="333"/>
      <c r="I409" s="333"/>
      <c r="J409" s="333"/>
      <c r="K409" s="333"/>
      <c r="M409" s="136"/>
      <c r="P409" s="222"/>
      <c r="Z409"/>
      <c r="AA409"/>
      <c r="AB409"/>
      <c r="AC409"/>
      <c r="AD409"/>
      <c r="AE409"/>
      <c r="AF409"/>
      <c r="AG409"/>
    </row>
    <row r="410" spans="1:44" ht="15" customHeight="1">
      <c r="A410" s="10"/>
      <c r="B410" s="10"/>
      <c r="F410" s="334"/>
      <c r="G410" s="334"/>
      <c r="H410" s="334"/>
      <c r="I410" s="334"/>
      <c r="J410" s="334"/>
      <c r="K410" s="334"/>
      <c r="L410" s="7"/>
      <c r="M410" s="7"/>
    </row>
    <row r="411" spans="1:44" s="146" customFormat="1" ht="15" customHeight="1">
      <c r="A411" s="139"/>
      <c r="B411" s="139"/>
      <c r="C411" s="332"/>
      <c r="D411" s="330"/>
      <c r="E411" s="335"/>
      <c r="F411" s="336"/>
      <c r="G411" s="336"/>
      <c r="H411" s="336"/>
      <c r="I411" s="336"/>
      <c r="J411" s="336"/>
      <c r="K411" s="336"/>
      <c r="M411" s="136"/>
      <c r="Z411"/>
      <c r="AA411"/>
      <c r="AB411"/>
      <c r="AC411"/>
      <c r="AD411"/>
      <c r="AE411"/>
      <c r="AF411"/>
      <c r="AG411"/>
    </row>
    <row r="412" spans="1:44" ht="15" customHeight="1">
      <c r="C412" s="1"/>
      <c r="D412" s="1"/>
      <c r="E412" s="1"/>
      <c r="F412" s="182"/>
      <c r="G412" s="182"/>
      <c r="H412" s="182"/>
      <c r="I412" s="182"/>
      <c r="J412" s="182"/>
      <c r="K412" s="182"/>
    </row>
    <row r="413" spans="1:44">
      <c r="A413" s="137"/>
      <c r="B413" s="137"/>
    </row>
    <row r="414" spans="1:44">
      <c r="A414" s="137"/>
      <c r="B414" s="137"/>
      <c r="F414" s="438"/>
      <c r="G414" s="439"/>
      <c r="H414" s="438"/>
      <c r="I414" s="438"/>
      <c r="J414" s="438"/>
      <c r="K414" s="438"/>
    </row>
    <row r="415" spans="1:44">
      <c r="A415" s="137"/>
      <c r="B415" s="137"/>
      <c r="F415" s="438"/>
      <c r="G415" s="439"/>
      <c r="H415" s="438"/>
      <c r="I415" s="438"/>
      <c r="J415" s="438"/>
      <c r="K415" s="438"/>
    </row>
    <row r="416" spans="1:44">
      <c r="A416" s="137"/>
      <c r="B416" s="137"/>
      <c r="F416" s="438"/>
      <c r="G416" s="439"/>
      <c r="H416" s="438"/>
      <c r="I416" s="438"/>
      <c r="J416" s="438"/>
      <c r="K416" s="438"/>
    </row>
    <row r="417" spans="1:47">
      <c r="A417" s="137"/>
      <c r="B417" s="137"/>
      <c r="F417" s="438"/>
      <c r="G417" s="439"/>
      <c r="H417" s="438"/>
      <c r="I417" s="438"/>
      <c r="J417" s="438"/>
      <c r="K417" s="438"/>
    </row>
    <row r="418" spans="1:47">
      <c r="A418" s="137"/>
      <c r="B418" s="137"/>
      <c r="F418" s="438"/>
      <c r="G418" s="439"/>
      <c r="H418" s="438"/>
      <c r="I418" s="438"/>
      <c r="J418" s="438"/>
      <c r="K418" s="438"/>
    </row>
    <row r="419" spans="1:47">
      <c r="A419" s="137"/>
      <c r="B419" s="137"/>
      <c r="E419" s="10"/>
      <c r="F419" s="438"/>
      <c r="G419" s="439"/>
      <c r="H419" s="438"/>
      <c r="I419" s="438"/>
      <c r="J419" s="438"/>
      <c r="K419" s="438"/>
    </row>
    <row r="420" spans="1:47">
      <c r="A420" s="137"/>
      <c r="B420" s="137"/>
      <c r="E420" s="10"/>
      <c r="F420" s="438"/>
      <c r="G420" s="438"/>
      <c r="H420" s="438"/>
      <c r="I420" s="438"/>
      <c r="J420" s="438"/>
      <c r="K420" s="438"/>
    </row>
    <row r="421" spans="1:47">
      <c r="A421" s="137"/>
      <c r="B421" s="137"/>
      <c r="E421" s="10"/>
      <c r="F421" s="438"/>
      <c r="G421" s="438"/>
      <c r="H421" s="438"/>
      <c r="I421" s="438"/>
      <c r="J421" s="438"/>
      <c r="K421" s="438"/>
    </row>
    <row r="422" spans="1:47">
      <c r="A422" s="137"/>
      <c r="B422" s="137"/>
      <c r="E422" s="10"/>
      <c r="F422" s="438"/>
      <c r="G422" s="438"/>
      <c r="H422" s="438"/>
      <c r="I422" s="438"/>
      <c r="J422" s="438"/>
      <c r="K422" s="438"/>
    </row>
    <row r="423" spans="1:47">
      <c r="A423" s="137"/>
      <c r="B423" s="137"/>
      <c r="E423" s="10"/>
      <c r="F423" s="438"/>
      <c r="G423" s="438"/>
      <c r="H423" s="438"/>
      <c r="I423" s="438"/>
      <c r="J423" s="438"/>
      <c r="K423" s="438"/>
    </row>
    <row r="424" spans="1:47">
      <c r="F424" s="438"/>
      <c r="G424" s="439"/>
      <c r="H424" s="438"/>
      <c r="I424" s="438"/>
      <c r="J424" s="438"/>
      <c r="K424" s="438"/>
    </row>
    <row r="425" spans="1:47">
      <c r="F425" s="438"/>
      <c r="G425" s="439"/>
      <c r="H425" s="438"/>
      <c r="I425" s="438"/>
      <c r="J425" s="438"/>
      <c r="K425" s="438"/>
    </row>
    <row r="426" spans="1:47">
      <c r="F426" s="438"/>
      <c r="G426" s="439"/>
      <c r="H426" s="438"/>
      <c r="I426" s="438"/>
      <c r="J426" s="438"/>
      <c r="K426" s="438"/>
    </row>
    <row r="427" spans="1:47" s="111" customFormat="1" ht="15.6">
      <c r="C427" s="108"/>
      <c r="D427" s="108"/>
      <c r="E427" s="108"/>
      <c r="F427" s="108"/>
      <c r="G427" s="108"/>
      <c r="H427" s="108"/>
      <c r="I427" s="108"/>
      <c r="J427" s="108"/>
      <c r="K427" s="108"/>
      <c r="L427" s="108"/>
      <c r="M427" s="130"/>
      <c r="N427" s="108"/>
      <c r="O427" s="108"/>
      <c r="P427" s="108"/>
      <c r="Q427" s="108"/>
      <c r="R427" s="108"/>
      <c r="S427" s="108"/>
      <c r="V427"/>
      <c r="W427"/>
      <c r="X427"/>
      <c r="Y427"/>
      <c r="Z427"/>
      <c r="AA427"/>
      <c r="AB427"/>
      <c r="AC427"/>
      <c r="AD427"/>
      <c r="AE427"/>
      <c r="AF427"/>
      <c r="AG427"/>
      <c r="AH427"/>
      <c r="AI427"/>
      <c r="AJ427"/>
      <c r="AK427"/>
      <c r="AL427"/>
      <c r="AM427"/>
      <c r="AN427"/>
      <c r="AO427"/>
      <c r="AP427"/>
      <c r="AQ427"/>
      <c r="AR427"/>
    </row>
    <row r="428" spans="1:47" ht="15" customHeight="1">
      <c r="C428" s="235"/>
      <c r="D428" s="235"/>
      <c r="E428" s="235"/>
      <c r="F428" s="235"/>
      <c r="G428" s="235"/>
      <c r="H428" s="235"/>
      <c r="I428" s="235"/>
      <c r="J428" s="235"/>
      <c r="K428" s="235"/>
      <c r="L428" s="235"/>
      <c r="M428" s="24"/>
      <c r="N428" s="235"/>
      <c r="O428" s="235"/>
      <c r="P428" s="235"/>
      <c r="Q428" s="235"/>
      <c r="R428" s="235"/>
      <c r="S428" s="235"/>
      <c r="T428" s="235"/>
    </row>
    <row r="429" spans="1:47" ht="15">
      <c r="C429" s="1"/>
      <c r="D429" s="1"/>
      <c r="E429" s="1"/>
      <c r="F429" s="1"/>
      <c r="G429" s="1"/>
      <c r="H429" s="1"/>
      <c r="I429" s="1"/>
      <c r="J429" s="1"/>
      <c r="K429" s="1"/>
      <c r="N429" s="294"/>
      <c r="V429" s="58"/>
      <c r="Y429" s="111"/>
      <c r="AH429" s="111"/>
      <c r="AI429" s="111"/>
      <c r="AJ429" s="111"/>
      <c r="AK429" s="111"/>
      <c r="AL429" s="111"/>
      <c r="AM429" s="111"/>
      <c r="AN429" s="111"/>
      <c r="AO429" s="111"/>
      <c r="AP429" s="111"/>
      <c r="AQ429" s="111"/>
      <c r="AR429" s="111"/>
      <c r="AS429" s="111"/>
      <c r="AT429" s="111"/>
      <c r="AU429" s="111"/>
    </row>
    <row r="430" spans="1:47">
      <c r="C430" s="315"/>
      <c r="D430" s="315"/>
      <c r="E430" s="315"/>
      <c r="F430" s="58"/>
      <c r="G430" s="58"/>
      <c r="H430" s="96"/>
      <c r="I430" s="96"/>
      <c r="J430" s="96"/>
      <c r="K430" s="96"/>
    </row>
    <row r="431" spans="1:47">
      <c r="C431" s="10"/>
      <c r="D431" s="10"/>
      <c r="E431" s="10"/>
      <c r="F431" s="21"/>
      <c r="G431" s="21"/>
      <c r="H431" s="21"/>
      <c r="I431" s="21"/>
      <c r="J431" s="21"/>
      <c r="K431" s="21"/>
      <c r="M431" s="15"/>
      <c r="V431" s="236"/>
    </row>
    <row r="432" spans="1:47">
      <c r="C432" s="10"/>
      <c r="D432" s="10"/>
      <c r="E432" s="10"/>
      <c r="F432" s="21"/>
      <c r="G432" s="21"/>
      <c r="H432" s="21"/>
      <c r="I432" s="21"/>
      <c r="J432" s="21"/>
      <c r="K432" s="21"/>
      <c r="M432" s="15"/>
      <c r="V432" s="236"/>
    </row>
    <row r="433" spans="3:22">
      <c r="C433" s="10"/>
      <c r="D433" s="10"/>
      <c r="E433" s="10"/>
      <c r="F433" s="21"/>
      <c r="G433" s="21"/>
      <c r="H433" s="21"/>
      <c r="I433" s="21"/>
      <c r="J433" s="21"/>
      <c r="K433" s="21"/>
      <c r="M433" s="15"/>
      <c r="V433" s="236"/>
    </row>
    <row r="434" spans="3:22" ht="12.75" hidden="1" customHeight="1">
      <c r="C434" s="10"/>
      <c r="D434" s="10"/>
      <c r="E434" s="10"/>
      <c r="F434" s="21"/>
      <c r="G434" s="21"/>
      <c r="H434" s="21"/>
      <c r="I434" s="21"/>
      <c r="J434" s="21"/>
      <c r="K434" s="21"/>
      <c r="M434" s="15"/>
      <c r="V434" s="236"/>
    </row>
    <row r="435" spans="3:22" ht="12.75" hidden="1" customHeight="1">
      <c r="C435" s="10"/>
      <c r="D435" s="10"/>
      <c r="E435" s="10"/>
      <c r="F435" s="21"/>
      <c r="G435" s="21"/>
      <c r="H435" s="21"/>
      <c r="I435" s="21"/>
      <c r="J435" s="21"/>
      <c r="K435" s="21"/>
      <c r="M435" s="15"/>
      <c r="V435" s="236"/>
    </row>
    <row r="436" spans="3:22" ht="12.75" hidden="1" customHeight="1">
      <c r="C436" s="10"/>
      <c r="D436" s="10"/>
      <c r="E436" s="10"/>
      <c r="F436" s="21"/>
      <c r="G436" s="21"/>
      <c r="H436" s="21"/>
      <c r="I436" s="21"/>
      <c r="J436" s="21"/>
      <c r="K436" s="21"/>
      <c r="M436" s="15"/>
      <c r="V436" s="236"/>
    </row>
    <row r="437" spans="3:22" ht="12.75" hidden="1" customHeight="1">
      <c r="C437" s="10"/>
      <c r="D437" s="10"/>
      <c r="E437" s="10"/>
      <c r="F437" s="21"/>
      <c r="G437" s="21"/>
      <c r="H437" s="21"/>
      <c r="I437" s="21"/>
      <c r="J437" s="21"/>
      <c r="K437" s="21"/>
      <c r="M437" s="15"/>
      <c r="V437" s="236"/>
    </row>
    <row r="438" spans="3:22" ht="12.75" hidden="1" customHeight="1">
      <c r="C438" s="10"/>
      <c r="D438" s="10"/>
      <c r="E438" s="10"/>
      <c r="F438" s="21"/>
      <c r="G438" s="21"/>
      <c r="H438" s="21"/>
      <c r="I438" s="21"/>
      <c r="J438" s="21"/>
      <c r="K438" s="21"/>
      <c r="M438" s="15"/>
      <c r="V438" s="236"/>
    </row>
    <row r="439" spans="3:22" ht="12.75" hidden="1" customHeight="1">
      <c r="C439" s="10"/>
      <c r="D439" s="10"/>
      <c r="E439" s="10"/>
      <c r="F439" s="21"/>
      <c r="G439" s="21"/>
      <c r="H439" s="21"/>
      <c r="I439" s="21"/>
      <c r="J439" s="21"/>
      <c r="K439" s="21"/>
      <c r="M439" s="15"/>
      <c r="V439" s="236"/>
    </row>
    <row r="440" spans="3:22" ht="12.75" hidden="1" customHeight="1">
      <c r="C440" s="10"/>
      <c r="D440" s="10"/>
      <c r="E440" s="10"/>
      <c r="F440" s="21"/>
      <c r="G440" s="21"/>
      <c r="H440" s="21"/>
      <c r="I440" s="21"/>
      <c r="J440" s="21"/>
      <c r="K440" s="21"/>
      <c r="M440" s="15"/>
      <c r="V440" s="236"/>
    </row>
    <row r="441" spans="3:22" ht="12.75" hidden="1" customHeight="1">
      <c r="C441" s="10"/>
      <c r="D441" s="10"/>
      <c r="E441" s="10"/>
      <c r="F441" s="21"/>
      <c r="G441" s="21"/>
      <c r="H441" s="21"/>
      <c r="I441" s="21"/>
      <c r="J441" s="21"/>
      <c r="K441" s="21"/>
      <c r="M441" s="15"/>
      <c r="V441" s="236"/>
    </row>
    <row r="442" spans="3:22" ht="12.75" hidden="1" customHeight="1">
      <c r="C442" s="10"/>
      <c r="D442" s="10"/>
      <c r="E442" s="10"/>
      <c r="F442" s="21"/>
      <c r="G442" s="21"/>
      <c r="H442" s="21"/>
      <c r="I442" s="21"/>
      <c r="J442" s="21"/>
      <c r="K442" s="21"/>
      <c r="M442" s="15"/>
      <c r="V442" s="236"/>
    </row>
    <row r="443" spans="3:22" ht="12.75" hidden="1" customHeight="1">
      <c r="C443" s="10"/>
      <c r="D443" s="10"/>
      <c r="E443" s="10"/>
      <c r="F443" s="21"/>
      <c r="G443" s="21"/>
      <c r="H443" s="21"/>
      <c r="I443" s="21"/>
      <c r="J443" s="21"/>
      <c r="K443" s="21"/>
      <c r="M443" s="15"/>
      <c r="V443" s="236"/>
    </row>
    <row r="444" spans="3:22" ht="12.75" hidden="1" customHeight="1">
      <c r="C444" s="10"/>
      <c r="D444" s="10"/>
      <c r="E444" s="10"/>
      <c r="F444" s="21"/>
      <c r="G444" s="21"/>
      <c r="H444" s="21"/>
      <c r="I444" s="21"/>
      <c r="J444" s="21"/>
      <c r="K444" s="21"/>
      <c r="M444" s="15"/>
      <c r="V444" s="236"/>
    </row>
    <row r="445" spans="3:22" ht="12.75" hidden="1" customHeight="1">
      <c r="C445" s="10"/>
      <c r="D445" s="10"/>
      <c r="E445" s="10"/>
      <c r="F445" s="21"/>
      <c r="G445" s="21"/>
      <c r="H445" s="21"/>
      <c r="I445" s="21"/>
      <c r="J445" s="21"/>
      <c r="K445" s="21"/>
      <c r="M445" s="15"/>
      <c r="V445" s="236"/>
    </row>
    <row r="446" spans="3:22" ht="12.75" hidden="1" customHeight="1">
      <c r="C446" s="10"/>
      <c r="D446" s="10"/>
      <c r="E446" s="10"/>
      <c r="F446" s="21"/>
      <c r="G446" s="21"/>
      <c r="H446" s="21"/>
      <c r="I446" s="21"/>
      <c r="J446" s="21"/>
      <c r="K446" s="21"/>
      <c r="M446" s="15"/>
      <c r="V446" s="236"/>
    </row>
    <row r="447" spans="3:22" ht="12.75" hidden="1" customHeight="1">
      <c r="C447" s="10"/>
      <c r="D447" s="10"/>
      <c r="E447" s="10"/>
      <c r="F447" s="21"/>
      <c r="G447" s="21"/>
      <c r="H447" s="21"/>
      <c r="I447" s="21"/>
      <c r="J447" s="21"/>
      <c r="K447" s="21"/>
      <c r="M447" s="15"/>
      <c r="V447" s="236"/>
    </row>
    <row r="448" spans="3:22" ht="12.75" hidden="1" customHeight="1">
      <c r="C448" s="10"/>
      <c r="D448" s="10"/>
      <c r="E448" s="10"/>
      <c r="F448" s="21"/>
      <c r="G448" s="21"/>
      <c r="H448" s="21"/>
      <c r="I448" s="21"/>
      <c r="J448" s="21"/>
      <c r="K448" s="21"/>
      <c r="M448" s="15"/>
      <c r="V448" s="236"/>
    </row>
    <row r="449" spans="3:34" ht="12.75" hidden="1" customHeight="1">
      <c r="C449" s="10"/>
      <c r="D449" s="10"/>
      <c r="E449" s="10"/>
      <c r="F449" s="21"/>
      <c r="G449" s="21"/>
      <c r="H449" s="21"/>
      <c r="I449" s="21"/>
      <c r="J449" s="21"/>
      <c r="K449" s="21"/>
      <c r="M449" s="15"/>
      <c r="V449" s="236"/>
    </row>
    <row r="450" spans="3:34" ht="15" hidden="1" customHeight="1">
      <c r="C450" s="10"/>
      <c r="D450" s="10"/>
      <c r="E450" s="10"/>
      <c r="F450" s="151"/>
      <c r="G450" s="151"/>
      <c r="H450" s="151"/>
      <c r="I450" s="151"/>
      <c r="J450" s="151"/>
      <c r="K450" s="151"/>
      <c r="M450" s="15"/>
      <c r="V450" s="237"/>
    </row>
    <row r="451" spans="3:34">
      <c r="C451" s="1"/>
      <c r="D451" s="1"/>
      <c r="E451" s="1"/>
      <c r="F451" s="236"/>
      <c r="G451" s="236"/>
      <c r="H451" s="236"/>
      <c r="I451" s="236"/>
      <c r="J451" s="236"/>
      <c r="K451" s="236"/>
      <c r="M451" s="15"/>
      <c r="U451" s="1"/>
      <c r="V451" s="236"/>
    </row>
    <row r="452" spans="3:34">
      <c r="G452"/>
      <c r="I452" s="21"/>
      <c r="J452" s="17"/>
      <c r="K452" s="21"/>
      <c r="L452" s="21"/>
      <c r="M452" s="17"/>
      <c r="N452" s="21"/>
      <c r="O452" s="21"/>
    </row>
    <row r="453" spans="3:34">
      <c r="C453" s="1"/>
      <c r="D453" s="1"/>
      <c r="E453" s="1"/>
      <c r="F453" s="1"/>
      <c r="G453" s="1"/>
      <c r="H453" s="1"/>
      <c r="I453" s="1"/>
      <c r="J453" s="1"/>
      <c r="K453" s="1"/>
      <c r="L453" s="21"/>
      <c r="M453" s="17"/>
      <c r="N453" s="21"/>
      <c r="O453" s="21"/>
      <c r="AH453" s="1"/>
    </row>
    <row r="454" spans="3:34">
      <c r="C454" s="315"/>
      <c r="D454" s="315"/>
      <c r="E454" s="315"/>
      <c r="F454" s="58"/>
      <c r="G454" s="58"/>
      <c r="H454" s="96"/>
      <c r="I454" s="96"/>
      <c r="J454" s="96"/>
      <c r="K454" s="96"/>
      <c r="L454" s="21"/>
      <c r="M454" s="17"/>
      <c r="N454" s="21"/>
      <c r="O454" s="21"/>
    </row>
    <row r="455" spans="3:34">
      <c r="C455" s="10"/>
      <c r="D455" s="10"/>
      <c r="E455" s="10"/>
      <c r="F455" s="21"/>
      <c r="G455" s="21"/>
      <c r="H455" s="21"/>
      <c r="I455" s="21"/>
      <c r="J455" s="21"/>
      <c r="K455" s="21"/>
      <c r="L455" s="21"/>
      <c r="M455" s="298"/>
      <c r="N455" s="21"/>
      <c r="O455" s="21"/>
    </row>
    <row r="456" spans="3:34">
      <c r="C456" s="10"/>
      <c r="D456" s="10"/>
      <c r="E456" s="10"/>
      <c r="F456" s="21"/>
      <c r="G456" s="21"/>
      <c r="H456" s="21"/>
      <c r="I456" s="21"/>
      <c r="J456" s="21"/>
      <c r="K456" s="21"/>
      <c r="L456" s="21"/>
      <c r="M456" s="298"/>
      <c r="N456" s="21"/>
      <c r="O456" s="21"/>
    </row>
    <row r="457" spans="3:34">
      <c r="C457" s="10"/>
      <c r="D457" s="10"/>
      <c r="E457" s="10"/>
      <c r="F457" s="21"/>
      <c r="G457" s="21"/>
      <c r="H457" s="21"/>
      <c r="I457" s="21"/>
      <c r="J457" s="21"/>
      <c r="K457" s="21"/>
      <c r="L457" s="21"/>
      <c r="M457" s="298"/>
      <c r="N457" s="21"/>
      <c r="O457" s="21"/>
    </row>
    <row r="458" spans="3:34" ht="12.75" hidden="1" customHeight="1">
      <c r="C458" s="10"/>
      <c r="D458" s="10"/>
      <c r="E458" s="10"/>
      <c r="F458" s="21"/>
      <c r="G458" s="21"/>
      <c r="H458" s="21"/>
      <c r="I458" s="21"/>
      <c r="J458" s="21"/>
      <c r="K458" s="21"/>
      <c r="L458" s="21"/>
      <c r="M458" s="298"/>
      <c r="N458" s="21"/>
      <c r="O458" s="21"/>
    </row>
    <row r="459" spans="3:34" ht="12.75" hidden="1" customHeight="1">
      <c r="C459" s="10"/>
      <c r="D459" s="10"/>
      <c r="E459" s="10"/>
      <c r="F459" s="21"/>
      <c r="G459" s="21"/>
      <c r="H459" s="21"/>
      <c r="I459" s="21"/>
      <c r="J459" s="21"/>
      <c r="K459" s="21"/>
      <c r="L459" s="21"/>
      <c r="M459" s="298"/>
      <c r="N459" s="21"/>
      <c r="O459" s="21"/>
    </row>
    <row r="460" spans="3:34" ht="12.75" hidden="1" customHeight="1">
      <c r="C460" s="10"/>
      <c r="D460" s="10"/>
      <c r="E460" s="10"/>
      <c r="F460" s="21"/>
      <c r="G460" s="21"/>
      <c r="H460" s="21"/>
      <c r="I460" s="21"/>
      <c r="J460" s="21"/>
      <c r="K460" s="21"/>
      <c r="L460" s="21"/>
      <c r="M460" s="298"/>
      <c r="N460" s="21"/>
      <c r="O460" s="21"/>
    </row>
    <row r="461" spans="3:34" ht="12.75" hidden="1" customHeight="1">
      <c r="C461" s="10"/>
      <c r="D461" s="10"/>
      <c r="E461" s="10"/>
      <c r="F461" s="21"/>
      <c r="G461" s="21"/>
      <c r="H461" s="21"/>
      <c r="I461" s="21"/>
      <c r="J461" s="21"/>
      <c r="K461" s="21"/>
      <c r="L461" s="21"/>
      <c r="M461" s="298"/>
      <c r="N461" s="21"/>
      <c r="O461" s="21"/>
    </row>
    <row r="462" spans="3:34" ht="12.75" hidden="1" customHeight="1">
      <c r="C462" s="10"/>
      <c r="D462" s="10"/>
      <c r="E462" s="10"/>
      <c r="F462" s="21"/>
      <c r="G462" s="21"/>
      <c r="H462" s="21"/>
      <c r="I462" s="21"/>
      <c r="J462" s="21"/>
      <c r="K462" s="21"/>
      <c r="L462" s="21"/>
      <c r="M462" s="298"/>
      <c r="N462" s="21"/>
      <c r="O462" s="21"/>
    </row>
    <row r="463" spans="3:34" ht="12.75" hidden="1" customHeight="1">
      <c r="C463" s="10"/>
      <c r="D463" s="10"/>
      <c r="E463" s="10"/>
      <c r="F463" s="21"/>
      <c r="G463" s="21"/>
      <c r="H463" s="21"/>
      <c r="I463" s="21"/>
      <c r="J463" s="21"/>
      <c r="K463" s="21"/>
      <c r="L463" s="21"/>
      <c r="M463" s="298"/>
      <c r="N463" s="21"/>
      <c r="O463" s="21"/>
    </row>
    <row r="464" spans="3:34" ht="12.75" hidden="1" customHeight="1">
      <c r="C464" s="10"/>
      <c r="D464" s="10"/>
      <c r="E464" s="10"/>
      <c r="F464" s="21"/>
      <c r="G464" s="21"/>
      <c r="H464" s="21"/>
      <c r="I464" s="21"/>
      <c r="J464" s="21"/>
      <c r="K464" s="21"/>
      <c r="L464" s="21"/>
      <c r="M464" s="298"/>
      <c r="N464" s="21"/>
      <c r="O464" s="21"/>
    </row>
    <row r="465" spans="3:15" ht="12.75" hidden="1" customHeight="1">
      <c r="C465" s="10"/>
      <c r="D465" s="10"/>
      <c r="E465" s="10"/>
      <c r="F465" s="21"/>
      <c r="G465" s="21"/>
      <c r="H465" s="21"/>
      <c r="I465" s="21"/>
      <c r="J465" s="21"/>
      <c r="K465" s="21"/>
      <c r="L465" s="21"/>
      <c r="M465" s="298"/>
      <c r="N465" s="21"/>
      <c r="O465" s="21"/>
    </row>
    <row r="466" spans="3:15" ht="12.75" hidden="1" customHeight="1">
      <c r="C466" s="10"/>
      <c r="D466" s="10"/>
      <c r="E466" s="10"/>
      <c r="F466" s="21"/>
      <c r="G466" s="21"/>
      <c r="H466" s="21"/>
      <c r="I466" s="21"/>
      <c r="J466" s="21"/>
      <c r="K466" s="21"/>
      <c r="L466" s="21"/>
      <c r="M466" s="298"/>
      <c r="N466" s="21"/>
      <c r="O466" s="21"/>
    </row>
    <row r="467" spans="3:15" ht="12.75" hidden="1" customHeight="1">
      <c r="C467" s="10"/>
      <c r="D467" s="10"/>
      <c r="E467" s="10"/>
      <c r="F467" s="21"/>
      <c r="G467" s="21"/>
      <c r="H467" s="21"/>
      <c r="I467" s="21"/>
      <c r="J467" s="21"/>
      <c r="K467" s="21"/>
      <c r="L467" s="21"/>
      <c r="M467" s="298"/>
      <c r="N467" s="21"/>
      <c r="O467" s="21"/>
    </row>
    <row r="468" spans="3:15" ht="12.75" hidden="1" customHeight="1">
      <c r="C468" s="10"/>
      <c r="D468" s="10"/>
      <c r="E468" s="10"/>
      <c r="F468" s="21"/>
      <c r="G468" s="21"/>
      <c r="H468" s="21"/>
      <c r="I468" s="21"/>
      <c r="J468" s="21"/>
      <c r="K468" s="21"/>
      <c r="L468" s="21"/>
      <c r="M468" s="298"/>
      <c r="N468" s="21"/>
      <c r="O468" s="21"/>
    </row>
    <row r="469" spans="3:15" ht="12.75" hidden="1" customHeight="1">
      <c r="C469" s="10"/>
      <c r="D469" s="10"/>
      <c r="E469" s="10"/>
      <c r="F469" s="21"/>
      <c r="G469" s="21"/>
      <c r="H469" s="21"/>
      <c r="I469" s="21"/>
      <c r="J469" s="21"/>
      <c r="K469" s="21"/>
      <c r="L469" s="21"/>
      <c r="M469" s="298"/>
      <c r="N469" s="21"/>
      <c r="O469" s="21"/>
    </row>
    <row r="470" spans="3:15" ht="12.75" hidden="1" customHeight="1">
      <c r="C470" s="10"/>
      <c r="D470" s="10"/>
      <c r="E470" s="10"/>
      <c r="F470" s="21"/>
      <c r="G470" s="21"/>
      <c r="H470" s="21"/>
      <c r="I470" s="21"/>
      <c r="J470" s="21"/>
      <c r="K470" s="21"/>
      <c r="L470" s="21"/>
      <c r="M470" s="298"/>
      <c r="N470" s="21"/>
      <c r="O470" s="21"/>
    </row>
    <row r="471" spans="3:15" ht="12.75" hidden="1" customHeight="1">
      <c r="C471" s="10"/>
      <c r="D471" s="10"/>
      <c r="E471" s="10"/>
      <c r="F471" s="21"/>
      <c r="G471" s="21"/>
      <c r="H471" s="21"/>
      <c r="I471" s="21"/>
      <c r="J471" s="21"/>
      <c r="K471" s="21"/>
      <c r="L471" s="21"/>
      <c r="M471" s="298"/>
      <c r="N471" s="21"/>
      <c r="O471" s="21"/>
    </row>
    <row r="472" spans="3:15" ht="12.75" hidden="1" customHeight="1">
      <c r="C472" s="10"/>
      <c r="D472" s="10"/>
      <c r="E472" s="10"/>
      <c r="F472" s="21"/>
      <c r="G472" s="21"/>
      <c r="H472" s="21"/>
      <c r="I472" s="21"/>
      <c r="J472" s="21"/>
      <c r="K472" s="21"/>
      <c r="L472" s="21"/>
      <c r="M472" s="298"/>
      <c r="N472" s="21"/>
      <c r="O472" s="21"/>
    </row>
    <row r="473" spans="3:15" ht="12.75" hidden="1" customHeight="1">
      <c r="C473" s="10"/>
      <c r="D473" s="10"/>
      <c r="E473" s="10"/>
      <c r="F473" s="21"/>
      <c r="G473" s="21"/>
      <c r="H473" s="21"/>
      <c r="I473" s="21"/>
      <c r="J473" s="21"/>
      <c r="K473" s="21"/>
      <c r="L473" s="21"/>
      <c r="M473" s="298"/>
      <c r="N473" s="21"/>
      <c r="O473" s="21"/>
    </row>
    <row r="474" spans="3:15" ht="12.75" hidden="1" customHeight="1">
      <c r="C474" s="10"/>
      <c r="D474" s="10"/>
      <c r="E474" s="10"/>
      <c r="F474" s="151"/>
      <c r="G474" s="151"/>
      <c r="H474" s="151"/>
      <c r="I474" s="151"/>
      <c r="J474" s="151"/>
      <c r="K474" s="151"/>
      <c r="L474" s="21"/>
      <c r="M474" s="298"/>
      <c r="N474" s="21"/>
      <c r="O474" s="21"/>
    </row>
    <row r="475" spans="3:15">
      <c r="C475" s="1"/>
      <c r="D475" s="1"/>
      <c r="E475" s="1"/>
      <c r="F475" s="236"/>
      <c r="G475" s="236"/>
      <c r="H475" s="236"/>
      <c r="I475" s="236"/>
      <c r="J475" s="236"/>
      <c r="K475" s="236"/>
      <c r="L475" s="21"/>
      <c r="M475" s="298"/>
      <c r="N475" s="21"/>
      <c r="O475" s="21"/>
    </row>
    <row r="476" spans="3:15">
      <c r="F476" s="21"/>
      <c r="G476" s="17"/>
      <c r="H476" s="21"/>
      <c r="I476" s="21"/>
      <c r="J476" s="21"/>
      <c r="K476" s="21"/>
      <c r="M476" s="298"/>
    </row>
    <row r="477" spans="3:15" ht="12.9" customHeight="1">
      <c r="C477" s="1"/>
      <c r="D477" s="1"/>
      <c r="E477" s="1"/>
      <c r="F477" s="1"/>
      <c r="G477" s="1"/>
      <c r="H477" s="1"/>
      <c r="I477" s="1"/>
      <c r="J477" s="1"/>
      <c r="K477" s="1"/>
      <c r="M477" s="298"/>
    </row>
    <row r="478" spans="3:15">
      <c r="C478" s="315"/>
      <c r="D478" s="315"/>
      <c r="E478" s="315"/>
      <c r="F478" s="58"/>
      <c r="G478" s="58"/>
      <c r="H478" s="96"/>
      <c r="I478" s="96"/>
      <c r="J478" s="96"/>
      <c r="K478" s="96"/>
      <c r="M478" s="298"/>
    </row>
    <row r="479" spans="3:15">
      <c r="C479" s="10"/>
      <c r="D479" s="10"/>
      <c r="E479" s="10"/>
      <c r="F479" s="21"/>
      <c r="G479" s="21"/>
      <c r="H479" s="21"/>
      <c r="I479" s="21"/>
      <c r="J479" s="21"/>
      <c r="K479" s="21"/>
      <c r="M479" s="298"/>
    </row>
    <row r="480" spans="3:15">
      <c r="C480" s="10"/>
      <c r="D480" s="10"/>
      <c r="E480" s="10"/>
      <c r="F480" s="21"/>
      <c r="G480" s="21"/>
      <c r="H480" s="21"/>
      <c r="I480" s="21"/>
      <c r="J480" s="21"/>
      <c r="K480" s="21"/>
      <c r="M480" s="298"/>
    </row>
    <row r="481" spans="3:13">
      <c r="C481" s="10"/>
      <c r="D481" s="10"/>
      <c r="E481" s="10"/>
      <c r="F481" s="21"/>
      <c r="G481" s="21"/>
      <c r="H481" s="21"/>
      <c r="I481" s="21"/>
      <c r="J481" s="21"/>
      <c r="K481" s="21"/>
      <c r="M481" s="298"/>
    </row>
    <row r="482" spans="3:13" ht="12.75" hidden="1" customHeight="1">
      <c r="C482" s="10"/>
      <c r="D482" s="10"/>
      <c r="E482" s="10"/>
      <c r="F482" s="21"/>
      <c r="G482" s="21"/>
      <c r="H482" s="21"/>
      <c r="I482" s="21"/>
      <c r="J482" s="21"/>
      <c r="K482" s="21"/>
      <c r="M482" s="298"/>
    </row>
    <row r="483" spans="3:13" ht="12.75" hidden="1" customHeight="1">
      <c r="C483" s="10"/>
      <c r="D483" s="10"/>
      <c r="E483" s="10"/>
      <c r="F483" s="21"/>
      <c r="G483" s="21"/>
      <c r="H483" s="21"/>
      <c r="I483" s="21"/>
      <c r="J483" s="21"/>
      <c r="K483" s="21"/>
      <c r="M483" s="298"/>
    </row>
    <row r="484" spans="3:13" ht="12.75" hidden="1" customHeight="1">
      <c r="C484" s="10"/>
      <c r="D484" s="10"/>
      <c r="E484" s="10"/>
      <c r="F484" s="21"/>
      <c r="G484" s="21"/>
      <c r="H484" s="21"/>
      <c r="I484" s="21"/>
      <c r="J484" s="21"/>
      <c r="K484" s="21"/>
      <c r="M484" s="298"/>
    </row>
    <row r="485" spans="3:13" ht="12.75" hidden="1" customHeight="1">
      <c r="C485" s="10"/>
      <c r="D485" s="10"/>
      <c r="E485" s="10"/>
      <c r="F485" s="21"/>
      <c r="G485" s="21"/>
      <c r="H485" s="21"/>
      <c r="I485" s="21"/>
      <c r="J485" s="21"/>
      <c r="K485" s="21"/>
      <c r="M485" s="298"/>
    </row>
    <row r="486" spans="3:13" ht="12.75" hidden="1" customHeight="1">
      <c r="C486" s="10"/>
      <c r="D486" s="10"/>
      <c r="E486" s="10"/>
      <c r="F486" s="21"/>
      <c r="G486" s="21"/>
      <c r="H486" s="21"/>
      <c r="I486" s="21"/>
      <c r="J486" s="21"/>
      <c r="K486" s="21"/>
      <c r="M486" s="298"/>
    </row>
    <row r="487" spans="3:13" ht="12.75" hidden="1" customHeight="1">
      <c r="C487" s="10"/>
      <c r="D487" s="10"/>
      <c r="E487" s="10"/>
      <c r="F487" s="21"/>
      <c r="G487" s="21"/>
      <c r="H487" s="21"/>
      <c r="I487" s="21"/>
      <c r="J487" s="21"/>
      <c r="K487" s="21"/>
      <c r="M487" s="298"/>
    </row>
    <row r="488" spans="3:13" ht="12.75" hidden="1" customHeight="1">
      <c r="C488" s="10"/>
      <c r="D488" s="10"/>
      <c r="E488" s="10"/>
      <c r="F488" s="21"/>
      <c r="G488" s="21"/>
      <c r="H488" s="21"/>
      <c r="I488" s="21"/>
      <c r="J488" s="21"/>
      <c r="K488" s="21"/>
      <c r="M488" s="298"/>
    </row>
    <row r="489" spans="3:13" ht="12.75" hidden="1" customHeight="1">
      <c r="C489" s="10"/>
      <c r="D489" s="10"/>
      <c r="E489" s="10"/>
      <c r="F489" s="21"/>
      <c r="G489" s="21"/>
      <c r="H489" s="21"/>
      <c r="I489" s="21"/>
      <c r="J489" s="21"/>
      <c r="K489" s="21"/>
      <c r="M489" s="298"/>
    </row>
    <row r="490" spans="3:13" ht="12.75" hidden="1" customHeight="1">
      <c r="C490" s="10"/>
      <c r="D490" s="10"/>
      <c r="E490" s="10"/>
      <c r="F490" s="21"/>
      <c r="G490" s="21"/>
      <c r="H490" s="21"/>
      <c r="I490" s="21"/>
      <c r="J490" s="21"/>
      <c r="K490" s="21"/>
      <c r="M490" s="298"/>
    </row>
    <row r="491" spans="3:13" ht="12.75" hidden="1" customHeight="1">
      <c r="C491" s="10"/>
      <c r="D491" s="10"/>
      <c r="E491" s="10"/>
      <c r="F491" s="21"/>
      <c r="G491" s="21"/>
      <c r="H491" s="21"/>
      <c r="I491" s="21"/>
      <c r="J491" s="21"/>
      <c r="K491" s="21"/>
      <c r="M491" s="298"/>
    </row>
    <row r="492" spans="3:13" ht="12.75" hidden="1" customHeight="1">
      <c r="C492" s="10"/>
      <c r="D492" s="10"/>
      <c r="E492" s="10"/>
      <c r="F492" s="21"/>
      <c r="G492" s="21"/>
      <c r="H492" s="21"/>
      <c r="I492" s="21"/>
      <c r="J492" s="21"/>
      <c r="K492" s="21"/>
      <c r="M492" s="298"/>
    </row>
    <row r="493" spans="3:13" ht="12.75" hidden="1" customHeight="1">
      <c r="C493" s="10"/>
      <c r="D493" s="10"/>
      <c r="E493" s="10"/>
      <c r="F493" s="21"/>
      <c r="G493" s="21"/>
      <c r="H493" s="21"/>
      <c r="I493" s="21"/>
      <c r="J493" s="21"/>
      <c r="K493" s="21"/>
      <c r="M493" s="298"/>
    </row>
    <row r="494" spans="3:13" ht="12.75" hidden="1" customHeight="1">
      <c r="C494" s="10"/>
      <c r="D494" s="10"/>
      <c r="E494" s="10"/>
      <c r="F494" s="21"/>
      <c r="G494" s="21"/>
      <c r="H494" s="21"/>
      <c r="I494" s="21"/>
      <c r="J494" s="21"/>
      <c r="K494" s="21"/>
      <c r="M494" s="298"/>
    </row>
    <row r="495" spans="3:13" ht="12.75" hidden="1" customHeight="1">
      <c r="C495" s="10"/>
      <c r="D495" s="10"/>
      <c r="E495" s="10"/>
      <c r="F495" s="21"/>
      <c r="G495" s="21"/>
      <c r="H495" s="21"/>
      <c r="I495" s="21"/>
      <c r="J495" s="21"/>
      <c r="K495" s="21"/>
      <c r="M495" s="298"/>
    </row>
    <row r="496" spans="3:13" ht="12.75" hidden="1" customHeight="1">
      <c r="C496" s="10"/>
      <c r="D496" s="10"/>
      <c r="E496" s="10"/>
      <c r="F496" s="21"/>
      <c r="G496" s="21"/>
      <c r="H496" s="21"/>
      <c r="I496" s="21"/>
      <c r="J496" s="21"/>
      <c r="K496" s="21"/>
      <c r="M496" s="298"/>
    </row>
    <row r="497" spans="3:13" ht="12.75" hidden="1" customHeight="1">
      <c r="C497" s="10"/>
      <c r="D497" s="10"/>
      <c r="E497" s="10"/>
      <c r="F497" s="21"/>
      <c r="G497" s="21"/>
      <c r="H497" s="21"/>
      <c r="I497" s="21"/>
      <c r="J497" s="21"/>
      <c r="K497" s="21"/>
      <c r="M497" s="298"/>
    </row>
    <row r="498" spans="3:13" ht="12.75" hidden="1" customHeight="1">
      <c r="C498" s="10"/>
      <c r="D498" s="10"/>
      <c r="E498" s="10"/>
      <c r="F498" s="151"/>
      <c r="G498" s="151"/>
      <c r="H498" s="151"/>
      <c r="I498" s="151"/>
      <c r="J498" s="151"/>
      <c r="K498" s="151"/>
      <c r="M498" s="298"/>
    </row>
    <row r="499" spans="3:13">
      <c r="C499" s="1"/>
      <c r="D499" s="1"/>
      <c r="E499" s="1"/>
      <c r="F499" s="236"/>
      <c r="G499" s="236"/>
      <c r="H499" s="236"/>
      <c r="I499" s="236"/>
      <c r="J499" s="236"/>
      <c r="K499" s="236"/>
      <c r="M499" s="298"/>
    </row>
    <row r="500" spans="3:13">
      <c r="F500" s="21"/>
      <c r="G500" s="17"/>
      <c r="H500" s="21"/>
      <c r="I500" s="21"/>
      <c r="J500" s="21"/>
      <c r="K500" s="21"/>
    </row>
    <row r="501" spans="3:13">
      <c r="F501" s="21"/>
      <c r="G501" s="17"/>
      <c r="H501" s="21"/>
      <c r="I501" s="21"/>
      <c r="J501" s="21"/>
      <c r="K501" s="21"/>
    </row>
    <row r="502" spans="3:13">
      <c r="F502" s="21"/>
      <c r="G502" s="17"/>
      <c r="H502" s="21"/>
      <c r="I502" s="21"/>
      <c r="J502" s="21"/>
      <c r="K502" s="21"/>
    </row>
    <row r="503" spans="3:13">
      <c r="F503" s="21"/>
      <c r="G503" s="17"/>
      <c r="H503" s="21"/>
      <c r="I503" s="21"/>
      <c r="J503" s="21"/>
      <c r="K503" s="21"/>
    </row>
    <row r="504" spans="3:13">
      <c r="F504" s="21"/>
      <c r="G504" s="17"/>
      <c r="H504" s="21"/>
      <c r="I504" s="21"/>
      <c r="J504" s="21"/>
      <c r="K504" s="21"/>
    </row>
    <row r="505" spans="3:13">
      <c r="F505" s="21"/>
      <c r="G505" s="17"/>
      <c r="H505" s="21"/>
      <c r="I505" s="21"/>
      <c r="J505" s="21"/>
      <c r="K505" s="21"/>
    </row>
    <row r="506" spans="3:13">
      <c r="F506" s="21"/>
      <c r="G506" s="17"/>
      <c r="H506" s="21"/>
      <c r="I506" s="21"/>
      <c r="J506" s="21"/>
      <c r="K506" s="21"/>
    </row>
    <row r="507" spans="3:13">
      <c r="F507" s="21"/>
      <c r="G507" s="17"/>
      <c r="H507" s="21"/>
      <c r="I507" s="21"/>
      <c r="J507" s="21"/>
      <c r="K507" s="21"/>
    </row>
    <row r="508" spans="3:13">
      <c r="F508" s="21"/>
      <c r="G508" s="17"/>
      <c r="H508" s="21"/>
      <c r="I508" s="21"/>
      <c r="J508" s="21"/>
      <c r="K508" s="21"/>
    </row>
    <row r="509" spans="3:13">
      <c r="F509" s="21"/>
      <c r="G509" s="17"/>
      <c r="H509" s="21"/>
      <c r="I509" s="21"/>
      <c r="J509" s="21"/>
      <c r="K509" s="21"/>
    </row>
    <row r="510" spans="3:13">
      <c r="F510" s="21"/>
      <c r="G510" s="17"/>
      <c r="H510" s="21"/>
      <c r="I510" s="21"/>
      <c r="J510" s="21"/>
      <c r="K510" s="21"/>
    </row>
    <row r="511" spans="3:13">
      <c r="F511" s="21"/>
      <c r="G511" s="17"/>
      <c r="H511" s="21"/>
      <c r="I511" s="21"/>
      <c r="J511" s="21"/>
      <c r="K511" s="21"/>
    </row>
    <row r="512" spans="3:13">
      <c r="F512" s="21"/>
      <c r="G512" s="17"/>
      <c r="H512" s="21"/>
      <c r="I512" s="21"/>
      <c r="J512" s="21"/>
      <c r="K512" s="21"/>
    </row>
    <row r="513" spans="6:11">
      <c r="F513" s="21"/>
      <c r="G513" s="17"/>
      <c r="H513" s="21"/>
      <c r="I513" s="21"/>
      <c r="J513" s="21"/>
      <c r="K513" s="21"/>
    </row>
    <row r="514" spans="6:11">
      <c r="F514" s="21"/>
      <c r="G514" s="17"/>
      <c r="H514" s="21"/>
      <c r="I514" s="21"/>
      <c r="J514" s="21"/>
      <c r="K514" s="21"/>
    </row>
    <row r="515" spans="6:11">
      <c r="F515" s="21"/>
      <c r="G515" s="17"/>
      <c r="H515" s="21"/>
      <c r="I515" s="21"/>
      <c r="J515" s="21"/>
      <c r="K515" s="21"/>
    </row>
    <row r="516" spans="6:11">
      <c r="F516" s="21"/>
      <c r="G516" s="17"/>
      <c r="H516" s="21"/>
      <c r="I516" s="21"/>
      <c r="J516" s="21"/>
      <c r="K516" s="21"/>
    </row>
    <row r="517" spans="6:11">
      <c r="F517" s="21"/>
      <c r="G517" s="17"/>
      <c r="H517" s="21"/>
      <c r="I517" s="21"/>
      <c r="J517" s="21"/>
      <c r="K517" s="21"/>
    </row>
    <row r="518" spans="6:11">
      <c r="F518" s="21"/>
      <c r="G518" s="17"/>
      <c r="H518" s="21"/>
      <c r="I518" s="21"/>
      <c r="J518" s="21"/>
      <c r="K518" s="21"/>
    </row>
    <row r="519" spans="6:11">
      <c r="F519" s="21"/>
      <c r="G519" s="17"/>
      <c r="H519" s="21"/>
      <c r="I519" s="21"/>
      <c r="J519" s="21"/>
      <c r="K519" s="21"/>
    </row>
    <row r="520" spans="6:11">
      <c r="F520" s="21"/>
      <c r="G520" s="17"/>
      <c r="H520" s="21"/>
      <c r="I520" s="21"/>
      <c r="J520" s="21"/>
      <c r="K520" s="21"/>
    </row>
    <row r="521" spans="6:11">
      <c r="F521" s="21"/>
      <c r="G521" s="17"/>
      <c r="H521" s="21"/>
      <c r="I521" s="21"/>
      <c r="J521" s="21"/>
      <c r="K521" s="21"/>
    </row>
    <row r="522" spans="6:11">
      <c r="F522" s="21"/>
      <c r="G522" s="17"/>
      <c r="H522" s="21"/>
      <c r="I522" s="21"/>
      <c r="J522" s="21"/>
      <c r="K522" s="21"/>
    </row>
    <row r="523" spans="6:11">
      <c r="F523" s="21"/>
      <c r="G523" s="17"/>
      <c r="H523" s="21"/>
      <c r="I523" s="21"/>
      <c r="J523" s="21"/>
      <c r="K523" s="21"/>
    </row>
    <row r="524" spans="6:11">
      <c r="F524" s="21"/>
      <c r="G524" s="17"/>
      <c r="H524" s="21"/>
      <c r="I524" s="21"/>
      <c r="J524" s="21"/>
      <c r="K524" s="21"/>
    </row>
    <row r="525" spans="6:11">
      <c r="F525" s="21"/>
      <c r="G525" s="17"/>
      <c r="H525" s="21"/>
      <c r="I525" s="21"/>
      <c r="J525" s="21"/>
      <c r="K525" s="21"/>
    </row>
    <row r="526" spans="6:11">
      <c r="F526" s="21"/>
      <c r="G526" s="17"/>
      <c r="H526" s="21"/>
      <c r="I526" s="21"/>
      <c r="J526" s="21"/>
      <c r="K526" s="21"/>
    </row>
    <row r="527" spans="6:11">
      <c r="F527" s="21"/>
      <c r="G527" s="17"/>
      <c r="H527" s="21"/>
      <c r="I527" s="21"/>
      <c r="J527" s="21"/>
      <c r="K527" s="21"/>
    </row>
    <row r="528" spans="6:11">
      <c r="F528" s="21"/>
      <c r="G528" s="17"/>
      <c r="H528" s="21"/>
      <c r="I528" s="21"/>
      <c r="J528" s="21"/>
      <c r="K528" s="21"/>
    </row>
    <row r="529" spans="6:11">
      <c r="F529" s="21"/>
      <c r="G529" s="17"/>
      <c r="H529" s="21"/>
      <c r="I529" s="21"/>
      <c r="J529" s="21"/>
      <c r="K529" s="21"/>
    </row>
    <row r="530" spans="6:11">
      <c r="F530" s="21"/>
      <c r="G530" s="17"/>
      <c r="H530" s="21"/>
      <c r="I530" s="21"/>
      <c r="J530" s="21"/>
      <c r="K530" s="21"/>
    </row>
    <row r="531" spans="6:11">
      <c r="F531" s="21"/>
      <c r="G531" s="17"/>
      <c r="H531" s="21"/>
      <c r="I531" s="21"/>
      <c r="J531" s="21"/>
      <c r="K531" s="21"/>
    </row>
    <row r="532" spans="6:11">
      <c r="F532" s="21"/>
      <c r="G532" s="17"/>
      <c r="H532" s="21"/>
      <c r="I532" s="21"/>
      <c r="J532" s="21"/>
      <c r="K532" s="21"/>
    </row>
    <row r="533" spans="6:11">
      <c r="F533" s="21"/>
      <c r="G533" s="17"/>
      <c r="H533" s="21"/>
      <c r="I533" s="21"/>
      <c r="J533" s="21"/>
      <c r="K533" s="21"/>
    </row>
    <row r="534" spans="6:11">
      <c r="F534" s="21"/>
      <c r="G534" s="17"/>
      <c r="H534" s="21"/>
      <c r="I534" s="21"/>
      <c r="J534" s="21"/>
      <c r="K534" s="21"/>
    </row>
    <row r="535" spans="6:11">
      <c r="F535" s="21"/>
      <c r="G535" s="17"/>
      <c r="H535" s="21"/>
      <c r="I535" s="21"/>
      <c r="J535" s="21"/>
      <c r="K535" s="21"/>
    </row>
    <row r="536" spans="6:11">
      <c r="F536" s="21"/>
      <c r="G536" s="17"/>
      <c r="H536" s="21"/>
      <c r="I536" s="21"/>
      <c r="J536" s="21"/>
      <c r="K536" s="21"/>
    </row>
    <row r="537" spans="6:11">
      <c r="F537" s="21"/>
      <c r="G537" s="17"/>
      <c r="H537" s="21"/>
      <c r="I537" s="21"/>
      <c r="J537" s="21"/>
      <c r="K537" s="21"/>
    </row>
    <row r="538" spans="6:11">
      <c r="F538" s="21"/>
      <c r="G538" s="17"/>
      <c r="H538" s="21"/>
      <c r="I538" s="21"/>
      <c r="J538" s="21"/>
      <c r="K538" s="21"/>
    </row>
    <row r="539" spans="6:11">
      <c r="F539" s="21"/>
      <c r="G539" s="17"/>
      <c r="H539" s="21"/>
      <c r="I539" s="21"/>
      <c r="J539" s="21"/>
      <c r="K539" s="21"/>
    </row>
    <row r="540" spans="6:11">
      <c r="F540" s="21"/>
      <c r="G540" s="17"/>
      <c r="H540" s="21"/>
      <c r="I540" s="21"/>
      <c r="J540" s="21"/>
      <c r="K540" s="21"/>
    </row>
    <row r="541" spans="6:11">
      <c r="F541" s="21"/>
      <c r="G541" s="17"/>
      <c r="H541" s="21"/>
      <c r="I541" s="21"/>
      <c r="J541" s="21"/>
      <c r="K541" s="21"/>
    </row>
    <row r="542" spans="6:11">
      <c r="F542" s="21"/>
      <c r="G542" s="17"/>
      <c r="H542" s="21"/>
      <c r="I542" s="21"/>
      <c r="J542" s="21"/>
      <c r="K542" s="21"/>
    </row>
    <row r="543" spans="6:11">
      <c r="F543" s="21"/>
      <c r="G543" s="17"/>
      <c r="H543" s="21"/>
      <c r="I543" s="21"/>
      <c r="J543" s="21"/>
      <c r="K543" s="21"/>
    </row>
    <row r="544" spans="6:11">
      <c r="F544" s="21"/>
      <c r="G544" s="17"/>
      <c r="H544" s="21"/>
      <c r="I544" s="21"/>
      <c r="J544" s="21"/>
      <c r="K544" s="21"/>
    </row>
    <row r="545" spans="6:11">
      <c r="F545" s="21"/>
      <c r="G545" s="17"/>
      <c r="H545" s="21"/>
      <c r="I545" s="21"/>
      <c r="J545" s="21"/>
      <c r="K545" s="21"/>
    </row>
    <row r="546" spans="6:11">
      <c r="F546" s="21"/>
      <c r="G546" s="17"/>
      <c r="H546" s="21"/>
      <c r="I546" s="21"/>
      <c r="J546" s="21"/>
      <c r="K546" s="21"/>
    </row>
    <row r="547" spans="6:11">
      <c r="F547" s="21"/>
      <c r="G547" s="17"/>
      <c r="H547" s="21"/>
      <c r="I547" s="21"/>
      <c r="J547" s="21"/>
      <c r="K547" s="21"/>
    </row>
    <row r="548" spans="6:11">
      <c r="F548" s="21"/>
      <c r="G548" s="17"/>
      <c r="H548" s="21"/>
      <c r="I548" s="21"/>
      <c r="J548" s="21"/>
      <c r="K548" s="21"/>
    </row>
    <row r="549" spans="6:11">
      <c r="F549" s="21"/>
      <c r="G549" s="17"/>
      <c r="H549" s="21"/>
      <c r="I549" s="21"/>
      <c r="J549" s="21"/>
      <c r="K549" s="21"/>
    </row>
    <row r="550" spans="6:11">
      <c r="F550" s="21"/>
      <c r="G550" s="17"/>
      <c r="H550" s="21"/>
      <c r="I550" s="21"/>
      <c r="J550" s="21"/>
      <c r="K550" s="21"/>
    </row>
    <row r="551" spans="6:11">
      <c r="F551" s="21"/>
      <c r="G551" s="17"/>
      <c r="H551" s="21"/>
      <c r="I551" s="21"/>
      <c r="J551" s="21"/>
      <c r="K551" s="21"/>
    </row>
    <row r="552" spans="6:11">
      <c r="F552" s="21"/>
      <c r="G552" s="17"/>
      <c r="H552" s="21"/>
      <c r="I552" s="21"/>
      <c r="J552" s="21"/>
      <c r="K552" s="21"/>
    </row>
    <row r="553" spans="6:11">
      <c r="F553" s="21"/>
      <c r="G553" s="17"/>
      <c r="H553" s="21"/>
      <c r="I553" s="21"/>
      <c r="J553" s="21"/>
      <c r="K553" s="21"/>
    </row>
    <row r="554" spans="6:11">
      <c r="F554" s="21"/>
      <c r="G554" s="17"/>
      <c r="H554" s="21"/>
      <c r="I554" s="21"/>
      <c r="J554" s="21"/>
      <c r="K554" s="21"/>
    </row>
    <row r="555" spans="6:11">
      <c r="F555" s="21"/>
      <c r="G555" s="17"/>
      <c r="H555" s="21"/>
      <c r="I555" s="21"/>
      <c r="J555" s="21"/>
      <c r="K555" s="21"/>
    </row>
    <row r="556" spans="6:11">
      <c r="F556" s="21"/>
      <c r="G556" s="17"/>
      <c r="H556" s="21"/>
      <c r="I556" s="21"/>
      <c r="J556" s="21"/>
      <c r="K556" s="21"/>
    </row>
    <row r="557" spans="6:11">
      <c r="F557" s="21"/>
      <c r="G557" s="17"/>
      <c r="H557" s="21"/>
      <c r="I557" s="21"/>
      <c r="J557" s="21"/>
      <c r="K557" s="21"/>
    </row>
    <row r="558" spans="6:11">
      <c r="F558" s="21"/>
      <c r="G558" s="17"/>
      <c r="H558" s="21"/>
      <c r="I558" s="21"/>
      <c r="J558" s="21"/>
      <c r="K558" s="21"/>
    </row>
    <row r="559" spans="6:11">
      <c r="F559" s="21"/>
      <c r="G559" s="17"/>
      <c r="H559" s="21"/>
      <c r="I559" s="21"/>
      <c r="J559" s="21"/>
      <c r="K559" s="21"/>
    </row>
    <row r="560" spans="6:11">
      <c r="F560" s="21"/>
      <c r="G560" s="17"/>
      <c r="H560" s="21"/>
      <c r="I560" s="21"/>
      <c r="J560" s="21"/>
      <c r="K560" s="21"/>
    </row>
    <row r="561" spans="6:11">
      <c r="F561" s="21"/>
      <c r="G561" s="17"/>
      <c r="H561" s="21"/>
      <c r="I561" s="21"/>
      <c r="J561" s="21"/>
      <c r="K561" s="21"/>
    </row>
    <row r="562" spans="6:11">
      <c r="F562" s="21"/>
      <c r="G562" s="17"/>
      <c r="H562" s="21"/>
      <c r="I562" s="21"/>
      <c r="J562" s="21"/>
      <c r="K562" s="21"/>
    </row>
    <row r="563" spans="6:11">
      <c r="F563" s="21"/>
      <c r="G563" s="17"/>
      <c r="H563" s="21"/>
      <c r="I563" s="21"/>
      <c r="J563" s="21"/>
      <c r="K563" s="21"/>
    </row>
    <row r="564" spans="6:11">
      <c r="F564" s="21"/>
      <c r="G564" s="17"/>
      <c r="H564" s="21"/>
      <c r="I564" s="21"/>
      <c r="J564" s="21"/>
      <c r="K564" s="21"/>
    </row>
    <row r="565" spans="6:11">
      <c r="F565" s="21"/>
      <c r="G565" s="17"/>
      <c r="H565" s="21"/>
      <c r="I565" s="21"/>
      <c r="J565" s="21"/>
      <c r="K565" s="21"/>
    </row>
    <row r="566" spans="6:11">
      <c r="F566" s="21"/>
      <c r="G566" s="17"/>
      <c r="H566" s="21"/>
      <c r="I566" s="21"/>
      <c r="J566" s="21"/>
      <c r="K566" s="21"/>
    </row>
    <row r="567" spans="6:11">
      <c r="F567" s="21"/>
      <c r="G567" s="17"/>
      <c r="H567" s="21"/>
      <c r="I567" s="21"/>
      <c r="J567" s="21"/>
      <c r="K567" s="21"/>
    </row>
    <row r="568" spans="6:11">
      <c r="F568" s="21"/>
      <c r="G568" s="17"/>
      <c r="H568" s="21"/>
      <c r="I568" s="21"/>
      <c r="J568" s="21"/>
      <c r="K568" s="21"/>
    </row>
    <row r="569" spans="6:11">
      <c r="F569" s="21"/>
      <c r="G569" s="17"/>
      <c r="H569" s="21"/>
      <c r="I569" s="21"/>
      <c r="J569" s="21"/>
      <c r="K569" s="21"/>
    </row>
    <row r="570" spans="6:11">
      <c r="F570" s="21"/>
      <c r="G570" s="17"/>
      <c r="H570" s="21"/>
      <c r="I570" s="21"/>
      <c r="J570" s="21"/>
      <c r="K570" s="21"/>
    </row>
    <row r="571" spans="6:11">
      <c r="F571" s="21"/>
      <c r="G571" s="17"/>
      <c r="H571" s="21"/>
      <c r="I571" s="21"/>
      <c r="J571" s="21"/>
      <c r="K571" s="21"/>
    </row>
    <row r="572" spans="6:11">
      <c r="F572" s="21"/>
      <c r="G572" s="17"/>
      <c r="H572" s="21"/>
      <c r="I572" s="21"/>
      <c r="J572" s="21"/>
      <c r="K572" s="21"/>
    </row>
    <row r="573" spans="6:11">
      <c r="F573" s="21"/>
      <c r="G573" s="17"/>
      <c r="H573" s="21"/>
      <c r="I573" s="21"/>
      <c r="J573" s="21"/>
      <c r="K573" s="21"/>
    </row>
    <row r="574" spans="6:11">
      <c r="F574" s="21"/>
      <c r="G574" s="17"/>
      <c r="H574" s="21"/>
      <c r="I574" s="21"/>
      <c r="J574" s="21"/>
      <c r="K574" s="21"/>
    </row>
    <row r="575" spans="6:11">
      <c r="F575" s="21"/>
      <c r="G575" s="17"/>
      <c r="H575" s="21"/>
      <c r="I575" s="21"/>
      <c r="J575" s="21"/>
      <c r="K575" s="21"/>
    </row>
    <row r="576" spans="6:11">
      <c r="F576" s="21"/>
      <c r="G576" s="17"/>
      <c r="H576" s="21"/>
      <c r="I576" s="21"/>
      <c r="J576" s="21"/>
      <c r="K576" s="21"/>
    </row>
    <row r="577" spans="6:11">
      <c r="F577" s="21"/>
      <c r="G577" s="17"/>
      <c r="H577" s="21"/>
      <c r="I577" s="21"/>
      <c r="J577" s="21"/>
      <c r="K577" s="21"/>
    </row>
    <row r="578" spans="6:11">
      <c r="F578" s="21"/>
      <c r="G578" s="17"/>
      <c r="H578" s="21"/>
      <c r="I578" s="21"/>
      <c r="J578" s="21"/>
      <c r="K578" s="21"/>
    </row>
    <row r="579" spans="6:11">
      <c r="F579" s="21"/>
      <c r="G579" s="17"/>
      <c r="H579" s="21"/>
      <c r="I579" s="21"/>
      <c r="J579" s="21"/>
      <c r="K579" s="21"/>
    </row>
    <row r="580" spans="6:11">
      <c r="F580" s="21"/>
      <c r="G580" s="17"/>
      <c r="H580" s="21"/>
      <c r="I580" s="21"/>
      <c r="J580" s="21"/>
      <c r="K580" s="21"/>
    </row>
    <row r="581" spans="6:11">
      <c r="F581" s="21"/>
      <c r="G581" s="17"/>
      <c r="H581" s="21"/>
      <c r="I581" s="21"/>
      <c r="J581" s="21"/>
      <c r="K581" s="21"/>
    </row>
    <row r="582" spans="6:11">
      <c r="F582" s="21"/>
      <c r="G582" s="17"/>
      <c r="H582" s="21"/>
      <c r="I582" s="21"/>
      <c r="J582" s="21"/>
      <c r="K582" s="21"/>
    </row>
    <row r="583" spans="6:11">
      <c r="F583" s="21"/>
      <c r="G583" s="17"/>
      <c r="H583" s="21"/>
      <c r="I583" s="21"/>
      <c r="J583" s="21"/>
      <c r="K583" s="21"/>
    </row>
    <row r="584" spans="6:11">
      <c r="F584" s="21"/>
      <c r="G584" s="17"/>
      <c r="H584" s="21"/>
      <c r="I584" s="21"/>
      <c r="J584" s="21"/>
      <c r="K584" s="21"/>
    </row>
    <row r="585" spans="6:11">
      <c r="F585" s="21"/>
      <c r="G585" s="17"/>
      <c r="H585" s="21"/>
      <c r="I585" s="21"/>
      <c r="J585" s="21"/>
      <c r="K585" s="21"/>
    </row>
    <row r="586" spans="6:11">
      <c r="F586" s="21"/>
      <c r="G586" s="17"/>
      <c r="H586" s="21"/>
      <c r="I586" s="21"/>
      <c r="J586" s="21"/>
      <c r="K586" s="21"/>
    </row>
    <row r="587" spans="6:11">
      <c r="F587" s="21"/>
      <c r="G587" s="17"/>
      <c r="H587" s="21"/>
      <c r="I587" s="21"/>
      <c r="J587" s="21"/>
      <c r="K587" s="21"/>
    </row>
    <row r="588" spans="6:11">
      <c r="F588" s="21"/>
      <c r="G588" s="17"/>
      <c r="H588" s="21"/>
      <c r="I588" s="21"/>
      <c r="J588" s="21"/>
      <c r="K588" s="21"/>
    </row>
    <row r="589" spans="6:11">
      <c r="F589" s="21"/>
      <c r="G589" s="17"/>
      <c r="H589" s="21"/>
      <c r="I589" s="21"/>
      <c r="J589" s="21"/>
      <c r="K589" s="21"/>
    </row>
    <row r="590" spans="6:11">
      <c r="F590" s="21"/>
      <c r="G590" s="17"/>
      <c r="H590" s="21"/>
      <c r="I590" s="21"/>
      <c r="J590" s="21"/>
      <c r="K590" s="21"/>
    </row>
    <row r="591" spans="6:11">
      <c r="F591" s="21"/>
      <c r="G591" s="17"/>
      <c r="H591" s="21"/>
      <c r="I591" s="21"/>
      <c r="J591" s="21"/>
      <c r="K591" s="21"/>
    </row>
    <row r="592" spans="6:11">
      <c r="F592" s="21"/>
      <c r="G592" s="17"/>
      <c r="H592" s="21"/>
      <c r="I592" s="21"/>
      <c r="J592" s="21"/>
      <c r="K592" s="21"/>
    </row>
    <row r="593" spans="6:11">
      <c r="F593" s="21"/>
      <c r="G593" s="17"/>
      <c r="H593" s="21"/>
      <c r="I593" s="21"/>
      <c r="J593" s="21"/>
      <c r="K593" s="21"/>
    </row>
    <row r="594" spans="6:11">
      <c r="F594" s="21"/>
      <c r="G594" s="17"/>
      <c r="H594" s="21"/>
      <c r="I594" s="21"/>
      <c r="J594" s="21"/>
      <c r="K594" s="21"/>
    </row>
    <row r="595" spans="6:11">
      <c r="F595" s="21"/>
      <c r="G595" s="17"/>
      <c r="H595" s="21"/>
      <c r="I595" s="21"/>
      <c r="J595" s="21"/>
      <c r="K595" s="21"/>
    </row>
    <row r="596" spans="6:11">
      <c r="F596" s="21"/>
      <c r="G596" s="17"/>
      <c r="H596" s="21"/>
      <c r="I596" s="21"/>
      <c r="J596" s="21"/>
      <c r="K596" s="21"/>
    </row>
    <row r="597" spans="6:11">
      <c r="F597" s="21"/>
      <c r="G597" s="17"/>
      <c r="H597" s="21"/>
      <c r="I597" s="21"/>
      <c r="J597" s="21"/>
      <c r="K597" s="21"/>
    </row>
    <row r="598" spans="6:11">
      <c r="F598" s="21"/>
      <c r="G598" s="17"/>
      <c r="H598" s="21"/>
      <c r="I598" s="21"/>
      <c r="J598" s="21"/>
      <c r="K598" s="21"/>
    </row>
    <row r="599" spans="6:11">
      <c r="F599" s="21"/>
      <c r="G599" s="17"/>
      <c r="H599" s="21"/>
      <c r="I599" s="21"/>
      <c r="J599" s="21"/>
      <c r="K599" s="21"/>
    </row>
    <row r="600" spans="6:11">
      <c r="F600" s="21"/>
      <c r="G600" s="17"/>
      <c r="H600" s="21"/>
      <c r="I600" s="21"/>
      <c r="J600" s="21"/>
      <c r="K600" s="21"/>
    </row>
    <row r="601" spans="6:11">
      <c r="F601" s="21"/>
      <c r="G601" s="17"/>
      <c r="H601" s="21"/>
      <c r="I601" s="21"/>
      <c r="J601" s="21"/>
      <c r="K601" s="21"/>
    </row>
    <row r="602" spans="6:11">
      <c r="F602" s="21"/>
      <c r="G602" s="17"/>
      <c r="H602" s="21"/>
      <c r="I602" s="21"/>
      <c r="J602" s="21"/>
      <c r="K602" s="21"/>
    </row>
    <row r="603" spans="6:11">
      <c r="F603" s="21"/>
      <c r="G603" s="17"/>
      <c r="H603" s="21"/>
      <c r="I603" s="21"/>
      <c r="J603" s="21"/>
      <c r="K603" s="21"/>
    </row>
    <row r="604" spans="6:11">
      <c r="F604" s="21"/>
      <c r="G604" s="17"/>
      <c r="H604" s="21"/>
      <c r="I604" s="21"/>
      <c r="J604" s="21"/>
      <c r="K604" s="21"/>
    </row>
    <row r="605" spans="6:11">
      <c r="F605" s="21"/>
      <c r="G605" s="17"/>
      <c r="H605" s="21"/>
      <c r="I605" s="21"/>
      <c r="J605" s="21"/>
      <c r="K605" s="21"/>
    </row>
    <row r="606" spans="6:11">
      <c r="F606" s="21"/>
      <c r="G606" s="17"/>
      <c r="H606" s="21"/>
      <c r="I606" s="21"/>
      <c r="J606" s="21"/>
      <c r="K606" s="21"/>
    </row>
    <row r="607" spans="6:11">
      <c r="F607" s="21"/>
      <c r="G607" s="17"/>
      <c r="H607" s="21"/>
      <c r="I607" s="21"/>
      <c r="J607" s="21"/>
      <c r="K607" s="21"/>
    </row>
    <row r="608" spans="6:11">
      <c r="F608" s="21"/>
      <c r="G608" s="17"/>
      <c r="H608" s="21"/>
      <c r="I608" s="21"/>
      <c r="J608" s="21"/>
      <c r="K608" s="21"/>
    </row>
    <row r="609" spans="6:11">
      <c r="F609" s="21"/>
      <c r="G609" s="17"/>
      <c r="H609" s="21"/>
      <c r="I609" s="21"/>
      <c r="J609" s="21"/>
      <c r="K609" s="21"/>
    </row>
    <row r="610" spans="6:11">
      <c r="F610" s="21"/>
      <c r="G610" s="17"/>
      <c r="H610" s="21"/>
      <c r="I610" s="21"/>
      <c r="J610" s="21"/>
      <c r="K610" s="21"/>
    </row>
    <row r="611" spans="6:11">
      <c r="F611" s="21"/>
      <c r="G611" s="17"/>
      <c r="H611" s="21"/>
      <c r="I611" s="21"/>
      <c r="J611" s="21"/>
      <c r="K611" s="21"/>
    </row>
    <row r="612" spans="6:11">
      <c r="F612" s="21"/>
      <c r="G612" s="17"/>
      <c r="H612" s="21"/>
      <c r="I612" s="21"/>
      <c r="J612" s="21"/>
      <c r="K612" s="21"/>
    </row>
    <row r="613" spans="6:11">
      <c r="F613" s="21"/>
      <c r="G613" s="17"/>
      <c r="H613" s="21"/>
      <c r="I613" s="21"/>
      <c r="J613" s="21"/>
      <c r="K613" s="21"/>
    </row>
    <row r="614" spans="6:11">
      <c r="F614" s="21"/>
      <c r="G614" s="17"/>
      <c r="H614" s="21"/>
      <c r="I614" s="21"/>
      <c r="J614" s="21"/>
      <c r="K614" s="21"/>
    </row>
    <row r="615" spans="6:11">
      <c r="F615" s="21"/>
      <c r="G615" s="17"/>
      <c r="H615" s="21"/>
      <c r="I615" s="21"/>
      <c r="J615" s="21"/>
      <c r="K615" s="21"/>
    </row>
    <row r="616" spans="6:11">
      <c r="F616" s="21"/>
      <c r="G616" s="17"/>
      <c r="H616" s="21"/>
      <c r="I616" s="21"/>
      <c r="J616" s="21"/>
      <c r="K616" s="21"/>
    </row>
    <row r="617" spans="6:11">
      <c r="F617" s="21"/>
      <c r="G617" s="17"/>
      <c r="H617" s="21"/>
      <c r="I617" s="21"/>
      <c r="J617" s="21"/>
      <c r="K617" s="21"/>
    </row>
    <row r="618" spans="6:11">
      <c r="F618" s="21"/>
      <c r="G618" s="17"/>
      <c r="H618" s="21"/>
      <c r="I618" s="21"/>
      <c r="J618" s="21"/>
      <c r="K618" s="21"/>
    </row>
    <row r="619" spans="6:11">
      <c r="F619" s="21"/>
      <c r="G619" s="17"/>
      <c r="H619" s="21"/>
      <c r="I619" s="21"/>
      <c r="J619" s="21"/>
      <c r="K619" s="21"/>
    </row>
    <row r="620" spans="6:11">
      <c r="F620" s="21"/>
      <c r="G620" s="17"/>
      <c r="H620" s="21"/>
      <c r="I620" s="21"/>
      <c r="J620" s="21"/>
      <c r="K620" s="21"/>
    </row>
    <row r="621" spans="6:11">
      <c r="F621" s="21"/>
      <c r="G621" s="17"/>
      <c r="H621" s="21"/>
      <c r="I621" s="21"/>
      <c r="J621" s="21"/>
      <c r="K621" s="21"/>
    </row>
    <row r="622" spans="6:11">
      <c r="F622" s="21"/>
      <c r="G622" s="17"/>
      <c r="H622" s="21"/>
      <c r="I622" s="21"/>
      <c r="J622" s="21"/>
      <c r="K622" s="21"/>
    </row>
    <row r="623" spans="6:11">
      <c r="F623" s="21"/>
      <c r="G623" s="17"/>
      <c r="H623" s="21"/>
      <c r="I623" s="21"/>
      <c r="J623" s="21"/>
      <c r="K623" s="21"/>
    </row>
    <row r="624" spans="6:11">
      <c r="F624" s="21"/>
      <c r="G624" s="17"/>
      <c r="H624" s="21"/>
      <c r="I624" s="21"/>
      <c r="J624" s="21"/>
      <c r="K624" s="21"/>
    </row>
    <row r="625" spans="6:11">
      <c r="F625" s="21"/>
      <c r="G625" s="17"/>
      <c r="H625" s="21"/>
      <c r="I625" s="21"/>
      <c r="J625" s="21"/>
      <c r="K625" s="21"/>
    </row>
    <row r="626" spans="6:11">
      <c r="F626" s="21"/>
      <c r="G626" s="17"/>
      <c r="H626" s="21"/>
      <c r="I626" s="21"/>
      <c r="J626" s="21"/>
      <c r="K626" s="21"/>
    </row>
    <row r="627" spans="6:11">
      <c r="F627" s="21"/>
      <c r="G627" s="17"/>
      <c r="H627" s="21"/>
      <c r="I627" s="21"/>
      <c r="J627" s="21"/>
      <c r="K627" s="21"/>
    </row>
    <row r="628" spans="6:11">
      <c r="F628" s="21"/>
      <c r="G628" s="17"/>
      <c r="H628" s="21"/>
      <c r="I628" s="21"/>
      <c r="J628" s="21"/>
      <c r="K628" s="21"/>
    </row>
    <row r="629" spans="6:11">
      <c r="F629" s="21"/>
      <c r="G629" s="17"/>
      <c r="H629" s="21"/>
      <c r="I629" s="21"/>
      <c r="J629" s="21"/>
      <c r="K629" s="21"/>
    </row>
    <row r="630" spans="6:11">
      <c r="F630" s="21"/>
      <c r="G630" s="17"/>
      <c r="H630" s="21"/>
      <c r="I630" s="21"/>
      <c r="J630" s="21"/>
      <c r="K630" s="21"/>
    </row>
    <row r="631" spans="6:11">
      <c r="F631" s="21"/>
      <c r="G631" s="17"/>
      <c r="H631" s="21"/>
      <c r="I631" s="21"/>
      <c r="J631" s="21"/>
      <c r="K631" s="21"/>
    </row>
    <row r="632" spans="6:11">
      <c r="F632" s="21"/>
      <c r="G632" s="17"/>
      <c r="H632" s="21"/>
      <c r="I632" s="21"/>
      <c r="J632" s="21"/>
      <c r="K632" s="21"/>
    </row>
    <row r="633" spans="6:11">
      <c r="F633" s="21"/>
      <c r="G633" s="17"/>
      <c r="H633" s="21"/>
      <c r="I633" s="21"/>
      <c r="J633" s="21"/>
      <c r="K633" s="21"/>
    </row>
    <row r="634" spans="6:11">
      <c r="F634" s="21"/>
      <c r="G634" s="17"/>
      <c r="H634" s="21"/>
      <c r="I634" s="21"/>
      <c r="J634" s="21"/>
      <c r="K634" s="21"/>
    </row>
    <row r="635" spans="6:11">
      <c r="F635" s="21"/>
      <c r="G635" s="17"/>
      <c r="H635" s="21"/>
      <c r="I635" s="21"/>
      <c r="J635" s="21"/>
      <c r="K635" s="21"/>
    </row>
    <row r="636" spans="6:11">
      <c r="F636" s="21"/>
      <c r="G636" s="17"/>
      <c r="H636" s="21"/>
      <c r="I636" s="21"/>
      <c r="J636" s="21"/>
      <c r="K636" s="21"/>
    </row>
    <row r="637" spans="6:11">
      <c r="F637" s="21"/>
      <c r="G637" s="17"/>
      <c r="H637" s="21"/>
      <c r="I637" s="21"/>
      <c r="J637" s="21"/>
      <c r="K637" s="21"/>
    </row>
    <row r="638" spans="6:11">
      <c r="F638" s="21"/>
      <c r="G638" s="17"/>
      <c r="H638" s="21"/>
      <c r="I638" s="21"/>
      <c r="J638" s="21"/>
      <c r="K638" s="21"/>
    </row>
    <row r="639" spans="6:11">
      <c r="F639" s="21"/>
      <c r="G639" s="17"/>
      <c r="H639" s="21"/>
      <c r="I639" s="21"/>
      <c r="J639" s="21"/>
      <c r="K639" s="21"/>
    </row>
    <row r="640" spans="6:11">
      <c r="F640" s="21"/>
      <c r="G640" s="17"/>
      <c r="H640" s="21"/>
      <c r="I640" s="21"/>
      <c r="J640" s="21"/>
      <c r="K640" s="21"/>
    </row>
    <row r="641" spans="6:11">
      <c r="F641" s="21"/>
      <c r="G641" s="17"/>
      <c r="H641" s="21"/>
      <c r="I641" s="21"/>
      <c r="J641" s="21"/>
      <c r="K641" s="21"/>
    </row>
    <row r="642" spans="6:11">
      <c r="F642" s="21"/>
      <c r="G642" s="17"/>
      <c r="H642" s="21"/>
      <c r="I642" s="21"/>
      <c r="J642" s="21"/>
      <c r="K642" s="21"/>
    </row>
    <row r="643" spans="6:11">
      <c r="F643" s="21"/>
      <c r="G643" s="17"/>
      <c r="H643" s="21"/>
      <c r="I643" s="21"/>
      <c r="J643" s="21"/>
      <c r="K643" s="21"/>
    </row>
    <row r="644" spans="6:11">
      <c r="F644" s="21"/>
      <c r="G644" s="17"/>
      <c r="H644" s="21"/>
      <c r="I644" s="21"/>
      <c r="J644" s="21"/>
      <c r="K644" s="21"/>
    </row>
    <row r="645" spans="6:11">
      <c r="F645" s="21"/>
      <c r="G645" s="17"/>
      <c r="H645" s="21"/>
      <c r="I645" s="21"/>
      <c r="J645" s="21"/>
      <c r="K645" s="21"/>
    </row>
    <row r="646" spans="6:11">
      <c r="F646" s="21"/>
      <c r="G646" s="17"/>
      <c r="H646" s="21"/>
      <c r="I646" s="21"/>
      <c r="J646" s="21"/>
      <c r="K646" s="21"/>
    </row>
    <row r="647" spans="6:11">
      <c r="F647" s="21"/>
      <c r="G647" s="17"/>
      <c r="H647" s="21"/>
      <c r="I647" s="21"/>
      <c r="J647" s="21"/>
      <c r="K647" s="21"/>
    </row>
    <row r="648" spans="6:11">
      <c r="F648" s="21"/>
      <c r="G648" s="17"/>
      <c r="H648" s="21"/>
      <c r="I648" s="21"/>
      <c r="J648" s="21"/>
      <c r="K648" s="21"/>
    </row>
    <row r="649" spans="6:11">
      <c r="F649" s="21"/>
      <c r="G649" s="17"/>
      <c r="H649" s="21"/>
      <c r="I649" s="21"/>
      <c r="J649" s="21"/>
      <c r="K649" s="21"/>
    </row>
    <row r="650" spans="6:11">
      <c r="F650" s="21"/>
      <c r="G650" s="17"/>
      <c r="H650" s="21"/>
      <c r="I650" s="21"/>
      <c r="J650" s="21"/>
      <c r="K650" s="21"/>
    </row>
    <row r="651" spans="6:11">
      <c r="F651" s="21"/>
      <c r="G651" s="17"/>
      <c r="H651" s="21"/>
      <c r="I651" s="21"/>
      <c r="J651" s="21"/>
      <c r="K651" s="21"/>
    </row>
    <row r="652" spans="6:11">
      <c r="F652" s="21"/>
      <c r="G652" s="17"/>
      <c r="H652" s="21"/>
      <c r="I652" s="21"/>
      <c r="J652" s="21"/>
      <c r="K652" s="21"/>
    </row>
    <row r="653" spans="6:11">
      <c r="F653" s="21"/>
      <c r="G653" s="17"/>
      <c r="H653" s="21"/>
      <c r="I653" s="21"/>
      <c r="J653" s="21"/>
      <c r="K653" s="21"/>
    </row>
    <row r="654" spans="6:11">
      <c r="F654" s="21"/>
      <c r="G654" s="17"/>
      <c r="H654" s="21"/>
      <c r="I654" s="21"/>
      <c r="J654" s="21"/>
      <c r="K654" s="21"/>
    </row>
    <row r="655" spans="6:11">
      <c r="F655" s="21"/>
      <c r="G655" s="17"/>
      <c r="H655" s="21"/>
      <c r="I655" s="21"/>
      <c r="J655" s="21"/>
      <c r="K655" s="21"/>
    </row>
    <row r="656" spans="6:11">
      <c r="F656" s="21"/>
      <c r="G656" s="17"/>
      <c r="H656" s="21"/>
      <c r="I656" s="21"/>
      <c r="J656" s="21"/>
      <c r="K656" s="21"/>
    </row>
    <row r="657" spans="6:11">
      <c r="F657" s="21"/>
      <c r="G657" s="17"/>
      <c r="H657" s="21"/>
      <c r="I657" s="21"/>
      <c r="J657" s="21"/>
      <c r="K657" s="21"/>
    </row>
    <row r="658" spans="6:11">
      <c r="F658" s="21"/>
      <c r="G658" s="17"/>
      <c r="H658" s="21"/>
      <c r="I658" s="21"/>
      <c r="J658" s="21"/>
      <c r="K658" s="21"/>
    </row>
    <row r="659" spans="6:11">
      <c r="F659" s="21"/>
      <c r="G659" s="17"/>
      <c r="H659" s="21"/>
      <c r="I659" s="21"/>
      <c r="J659" s="21"/>
      <c r="K659" s="21"/>
    </row>
    <row r="660" spans="6:11">
      <c r="F660" s="21"/>
      <c r="G660" s="17"/>
      <c r="H660" s="21"/>
      <c r="I660" s="21"/>
      <c r="J660" s="21"/>
      <c r="K660" s="21"/>
    </row>
    <row r="661" spans="6:11">
      <c r="F661" s="21"/>
      <c r="G661" s="17"/>
      <c r="H661" s="21"/>
      <c r="I661" s="21"/>
      <c r="J661" s="21"/>
      <c r="K661" s="21"/>
    </row>
    <row r="662" spans="6:11">
      <c r="F662" s="21"/>
      <c r="G662" s="17"/>
      <c r="H662" s="21"/>
      <c r="I662" s="21"/>
      <c r="J662" s="21"/>
      <c r="K662" s="21"/>
    </row>
    <row r="663" spans="6:11">
      <c r="F663" s="21"/>
      <c r="G663" s="17"/>
      <c r="H663" s="21"/>
      <c r="I663" s="21"/>
      <c r="J663" s="21"/>
      <c r="K663" s="21"/>
    </row>
    <row r="664" spans="6:11">
      <c r="F664" s="21"/>
      <c r="G664" s="17"/>
      <c r="H664" s="21"/>
      <c r="I664" s="21"/>
      <c r="J664" s="21"/>
      <c r="K664" s="21"/>
    </row>
    <row r="665" spans="6:11">
      <c r="F665" s="21"/>
      <c r="G665" s="17"/>
      <c r="H665" s="21"/>
      <c r="I665" s="21"/>
      <c r="J665" s="21"/>
      <c r="K665" s="21"/>
    </row>
    <row r="666" spans="6:11">
      <c r="F666" s="21"/>
      <c r="G666" s="17"/>
      <c r="H666" s="21"/>
      <c r="I666" s="21"/>
      <c r="J666" s="21"/>
      <c r="K666" s="21"/>
    </row>
    <row r="667" spans="6:11">
      <c r="F667" s="21"/>
      <c r="G667" s="17"/>
      <c r="H667" s="21"/>
      <c r="I667" s="21"/>
      <c r="J667" s="21"/>
      <c r="K667" s="21"/>
    </row>
    <row r="668" spans="6:11">
      <c r="F668" s="21"/>
      <c r="G668" s="17"/>
      <c r="H668" s="21"/>
      <c r="I668" s="21"/>
      <c r="J668" s="21"/>
      <c r="K668" s="21"/>
    </row>
    <row r="669" spans="6:11">
      <c r="F669" s="21"/>
      <c r="G669" s="17"/>
      <c r="H669" s="21"/>
      <c r="I669" s="21"/>
      <c r="J669" s="21"/>
      <c r="K669" s="21"/>
    </row>
    <row r="670" spans="6:11">
      <c r="F670" s="21"/>
      <c r="G670" s="17"/>
      <c r="H670" s="21"/>
      <c r="I670" s="21"/>
      <c r="J670" s="21"/>
      <c r="K670" s="21"/>
    </row>
    <row r="671" spans="6:11">
      <c r="F671" s="21"/>
      <c r="G671" s="17"/>
      <c r="H671" s="21"/>
      <c r="I671" s="21"/>
      <c r="J671" s="21"/>
      <c r="K671" s="21"/>
    </row>
    <row r="672" spans="6:11">
      <c r="F672" s="21"/>
      <c r="G672" s="17"/>
      <c r="H672" s="21"/>
      <c r="I672" s="21"/>
      <c r="J672" s="21"/>
      <c r="K672" s="21"/>
    </row>
    <row r="673" spans="6:11">
      <c r="F673" s="21"/>
      <c r="G673" s="17"/>
      <c r="H673" s="21"/>
      <c r="I673" s="21"/>
      <c r="J673" s="21"/>
      <c r="K673" s="21"/>
    </row>
    <row r="674" spans="6:11">
      <c r="F674" s="21"/>
      <c r="G674" s="17"/>
      <c r="H674" s="21"/>
      <c r="I674" s="21"/>
      <c r="J674" s="21"/>
      <c r="K674" s="21"/>
    </row>
    <row r="675" spans="6:11">
      <c r="F675" s="21"/>
      <c r="G675" s="17"/>
      <c r="H675" s="21"/>
      <c r="I675" s="21"/>
      <c r="J675" s="21"/>
      <c r="K675" s="21"/>
    </row>
    <row r="676" spans="6:11">
      <c r="F676" s="21"/>
      <c r="G676" s="17"/>
      <c r="H676" s="21"/>
      <c r="I676" s="21"/>
      <c r="J676" s="21"/>
      <c r="K676" s="21"/>
    </row>
    <row r="677" spans="6:11">
      <c r="F677" s="21"/>
      <c r="G677" s="17"/>
      <c r="H677" s="21"/>
      <c r="I677" s="21"/>
      <c r="J677" s="21"/>
      <c r="K677" s="21"/>
    </row>
    <row r="678" spans="6:11">
      <c r="F678" s="21"/>
      <c r="G678" s="17"/>
      <c r="H678" s="21"/>
      <c r="I678" s="21"/>
      <c r="J678" s="21"/>
      <c r="K678" s="21"/>
    </row>
    <row r="679" spans="6:11">
      <c r="F679" s="21"/>
      <c r="G679" s="17"/>
      <c r="H679" s="21"/>
      <c r="I679" s="21"/>
      <c r="J679" s="21"/>
      <c r="K679" s="21"/>
    </row>
    <row r="680" spans="6:11">
      <c r="F680" s="21"/>
      <c r="G680" s="17"/>
      <c r="H680" s="21"/>
      <c r="I680" s="21"/>
      <c r="J680" s="21"/>
      <c r="K680" s="21"/>
    </row>
    <row r="681" spans="6:11">
      <c r="F681" s="21"/>
      <c r="G681" s="17"/>
      <c r="H681" s="21"/>
      <c r="I681" s="21"/>
      <c r="J681" s="21"/>
      <c r="K681" s="21"/>
    </row>
    <row r="682" spans="6:11">
      <c r="F682" s="21"/>
      <c r="G682" s="17"/>
      <c r="H682" s="21"/>
      <c r="I682" s="21"/>
      <c r="J682" s="21"/>
      <c r="K682" s="21"/>
    </row>
    <row r="683" spans="6:11">
      <c r="F683" s="21"/>
      <c r="G683" s="17"/>
      <c r="H683" s="21"/>
      <c r="I683" s="21"/>
      <c r="J683" s="21"/>
      <c r="K683" s="21"/>
    </row>
    <row r="684" spans="6:11">
      <c r="F684" s="21"/>
      <c r="G684" s="17"/>
      <c r="H684" s="21"/>
      <c r="I684" s="21"/>
      <c r="J684" s="21"/>
      <c r="K684" s="21"/>
    </row>
    <row r="685" spans="6:11">
      <c r="F685" s="21"/>
      <c r="G685" s="17"/>
      <c r="H685" s="21"/>
      <c r="I685" s="21"/>
      <c r="J685" s="21"/>
      <c r="K685" s="21"/>
    </row>
    <row r="686" spans="6:11">
      <c r="F686" s="21"/>
      <c r="G686" s="17"/>
      <c r="H686" s="21"/>
      <c r="I686" s="21"/>
      <c r="J686" s="21"/>
      <c r="K686" s="21"/>
    </row>
    <row r="687" spans="6:11">
      <c r="F687" s="21"/>
      <c r="G687" s="17"/>
      <c r="H687" s="21"/>
      <c r="I687" s="21"/>
      <c r="J687" s="21"/>
      <c r="K687" s="21"/>
    </row>
    <row r="688" spans="6:11">
      <c r="F688" s="21"/>
      <c r="G688" s="17"/>
      <c r="H688" s="21"/>
      <c r="I688" s="21"/>
      <c r="J688" s="21"/>
      <c r="K688" s="21"/>
    </row>
    <row r="689" spans="6:11">
      <c r="F689" s="21"/>
      <c r="G689" s="17"/>
      <c r="H689" s="21"/>
      <c r="I689" s="21"/>
      <c r="J689" s="21"/>
      <c r="K689" s="21"/>
    </row>
    <row r="690" spans="6:11">
      <c r="F690" s="21"/>
      <c r="G690" s="17"/>
      <c r="H690" s="21"/>
      <c r="I690" s="21"/>
      <c r="J690" s="21"/>
      <c r="K690" s="21"/>
    </row>
    <row r="691" spans="6:11">
      <c r="F691" s="21"/>
      <c r="G691" s="17"/>
      <c r="H691" s="21"/>
      <c r="I691" s="21"/>
      <c r="J691" s="21"/>
      <c r="K691" s="21"/>
    </row>
    <row r="692" spans="6:11">
      <c r="F692" s="21"/>
      <c r="G692" s="17"/>
      <c r="H692" s="21"/>
      <c r="I692" s="21"/>
      <c r="J692" s="21"/>
      <c r="K692" s="21"/>
    </row>
    <row r="693" spans="6:11">
      <c r="F693" s="21"/>
      <c r="G693" s="17"/>
      <c r="H693" s="21"/>
      <c r="I693" s="21"/>
      <c r="J693" s="21"/>
      <c r="K693" s="21"/>
    </row>
    <row r="694" spans="6:11">
      <c r="F694" s="21"/>
      <c r="G694" s="17"/>
      <c r="H694" s="21"/>
      <c r="I694" s="21"/>
      <c r="J694" s="21"/>
      <c r="K694" s="21"/>
    </row>
    <row r="695" spans="6:11">
      <c r="F695" s="21"/>
      <c r="G695" s="17"/>
      <c r="H695" s="21"/>
      <c r="I695" s="21"/>
      <c r="J695" s="21"/>
      <c r="K695" s="21"/>
    </row>
    <row r="696" spans="6:11">
      <c r="F696" s="21"/>
      <c r="G696" s="17"/>
      <c r="H696" s="21"/>
      <c r="I696" s="21"/>
      <c r="J696" s="21"/>
      <c r="K696" s="21"/>
    </row>
    <row r="697" spans="6:11">
      <c r="F697" s="21"/>
      <c r="G697" s="17"/>
      <c r="H697" s="21"/>
      <c r="I697" s="21"/>
      <c r="J697" s="21"/>
      <c r="K697" s="21"/>
    </row>
    <row r="698" spans="6:11">
      <c r="F698" s="21"/>
      <c r="G698" s="17"/>
      <c r="H698" s="21"/>
      <c r="I698" s="21"/>
      <c r="J698" s="21"/>
      <c r="K698" s="21"/>
    </row>
    <row r="699" spans="6:11">
      <c r="F699" s="21"/>
      <c r="G699" s="17"/>
      <c r="H699" s="21"/>
      <c r="I699" s="21"/>
      <c r="J699" s="21"/>
      <c r="K699" s="21"/>
    </row>
    <row r="700" spans="6:11">
      <c r="F700" s="21"/>
      <c r="G700" s="17"/>
      <c r="H700" s="21"/>
      <c r="I700" s="21"/>
      <c r="J700" s="21"/>
      <c r="K700" s="21"/>
    </row>
    <row r="701" spans="6:11">
      <c r="F701" s="21"/>
      <c r="G701" s="17"/>
      <c r="H701" s="21"/>
      <c r="I701" s="21"/>
      <c r="J701" s="21"/>
      <c r="K701" s="21"/>
    </row>
    <row r="702" spans="6:11">
      <c r="F702" s="21"/>
      <c r="G702" s="17"/>
      <c r="H702" s="21"/>
      <c r="I702" s="21"/>
      <c r="J702" s="21"/>
      <c r="K702" s="21"/>
    </row>
    <row r="703" spans="6:11">
      <c r="F703" s="21"/>
      <c r="G703" s="17"/>
      <c r="H703" s="21"/>
      <c r="I703" s="21"/>
      <c r="J703" s="21"/>
      <c r="K703" s="21"/>
    </row>
    <row r="704" spans="6:11">
      <c r="F704" s="21"/>
      <c r="G704" s="17"/>
      <c r="H704" s="21"/>
      <c r="I704" s="21"/>
      <c r="J704" s="21"/>
      <c r="K704" s="21"/>
    </row>
    <row r="705" spans="6:11">
      <c r="F705" s="21"/>
      <c r="G705" s="17"/>
      <c r="H705" s="21"/>
      <c r="I705" s="21"/>
      <c r="J705" s="21"/>
      <c r="K705" s="21"/>
    </row>
    <row r="706" spans="6:11">
      <c r="F706" s="21"/>
      <c r="G706" s="17"/>
      <c r="H706" s="21"/>
      <c r="I706" s="21"/>
      <c r="J706" s="21"/>
      <c r="K706" s="21"/>
    </row>
    <row r="707" spans="6:11">
      <c r="F707" s="21"/>
      <c r="G707" s="17"/>
      <c r="H707" s="21"/>
      <c r="I707" s="21"/>
      <c r="J707" s="21"/>
      <c r="K707" s="21"/>
    </row>
    <row r="708" spans="6:11">
      <c r="F708" s="21"/>
      <c r="G708" s="17"/>
      <c r="H708" s="21"/>
      <c r="I708" s="21"/>
      <c r="J708" s="21"/>
      <c r="K708" s="21"/>
    </row>
    <row r="709" spans="6:11">
      <c r="F709" s="21"/>
      <c r="G709" s="17"/>
      <c r="H709" s="21"/>
      <c r="I709" s="21"/>
      <c r="J709" s="21"/>
      <c r="K709" s="21"/>
    </row>
    <row r="710" spans="6:11">
      <c r="F710" s="21"/>
      <c r="G710" s="17"/>
      <c r="H710" s="21"/>
      <c r="I710" s="21"/>
      <c r="J710" s="21"/>
      <c r="K710" s="21"/>
    </row>
    <row r="711" spans="6:11">
      <c r="F711" s="21"/>
      <c r="G711" s="17"/>
      <c r="H711" s="21"/>
      <c r="I711" s="21"/>
      <c r="J711" s="21"/>
      <c r="K711" s="21"/>
    </row>
    <row r="712" spans="6:11">
      <c r="F712" s="21"/>
      <c r="G712" s="17"/>
      <c r="H712" s="21"/>
      <c r="I712" s="21"/>
      <c r="J712" s="21"/>
      <c r="K712" s="21"/>
    </row>
    <row r="713" spans="6:11">
      <c r="F713" s="21"/>
      <c r="G713" s="17"/>
      <c r="H713" s="21"/>
      <c r="I713" s="21"/>
      <c r="J713" s="21"/>
      <c r="K713" s="21"/>
    </row>
    <row r="714" spans="6:11">
      <c r="F714" s="21"/>
      <c r="G714" s="17"/>
      <c r="H714" s="21"/>
      <c r="I714" s="21"/>
      <c r="J714" s="21"/>
      <c r="K714" s="21"/>
    </row>
    <row r="715" spans="6:11">
      <c r="F715" s="21"/>
      <c r="G715" s="17"/>
      <c r="H715" s="21"/>
      <c r="I715" s="21"/>
      <c r="J715" s="21"/>
      <c r="K715" s="21"/>
    </row>
    <row r="716" spans="6:11">
      <c r="F716" s="21"/>
      <c r="G716" s="17"/>
      <c r="H716" s="21"/>
      <c r="I716" s="21"/>
      <c r="J716" s="21"/>
      <c r="K716" s="21"/>
    </row>
    <row r="717" spans="6:11">
      <c r="F717" s="21"/>
      <c r="G717" s="17"/>
      <c r="H717" s="21"/>
      <c r="I717" s="21"/>
      <c r="J717" s="21"/>
      <c r="K717" s="21"/>
    </row>
    <row r="718" spans="6:11">
      <c r="F718" s="21"/>
      <c r="G718" s="17"/>
      <c r="H718" s="21"/>
      <c r="I718" s="21"/>
      <c r="J718" s="21"/>
      <c r="K718" s="21"/>
    </row>
    <row r="719" spans="6:11">
      <c r="F719" s="21"/>
      <c r="G719" s="17"/>
      <c r="H719" s="21"/>
      <c r="I719" s="21"/>
      <c r="J719" s="21"/>
      <c r="K719" s="21"/>
    </row>
    <row r="720" spans="6:11">
      <c r="F720" s="21"/>
      <c r="G720" s="17"/>
      <c r="H720" s="21"/>
      <c r="I720" s="21"/>
      <c r="J720" s="21"/>
      <c r="K720" s="21"/>
    </row>
    <row r="721" spans="6:11">
      <c r="F721" s="21"/>
      <c r="G721" s="17"/>
      <c r="H721" s="21"/>
      <c r="I721" s="21"/>
      <c r="J721" s="21"/>
      <c r="K721" s="21"/>
    </row>
    <row r="722" spans="6:11">
      <c r="F722" s="21"/>
      <c r="G722" s="17"/>
      <c r="H722" s="21"/>
      <c r="I722" s="21"/>
      <c r="J722" s="21"/>
      <c r="K722" s="21"/>
    </row>
    <row r="723" spans="6:11">
      <c r="F723" s="21"/>
      <c r="G723" s="17"/>
      <c r="H723" s="21"/>
      <c r="I723" s="21"/>
      <c r="J723" s="21"/>
      <c r="K723" s="21"/>
    </row>
    <row r="724" spans="6:11">
      <c r="F724" s="21"/>
      <c r="G724" s="17"/>
      <c r="H724" s="21"/>
      <c r="I724" s="21"/>
      <c r="J724" s="21"/>
      <c r="K724" s="21"/>
    </row>
    <row r="725" spans="6:11">
      <c r="F725" s="21"/>
      <c r="G725" s="17"/>
      <c r="H725" s="21"/>
      <c r="I725" s="21"/>
      <c r="J725" s="21"/>
      <c r="K725" s="21"/>
    </row>
    <row r="726" spans="6:11">
      <c r="F726" s="21"/>
      <c r="G726" s="17"/>
      <c r="H726" s="21"/>
      <c r="I726" s="21"/>
      <c r="J726" s="21"/>
      <c r="K726" s="21"/>
    </row>
    <row r="727" spans="6:11">
      <c r="F727" s="21"/>
      <c r="G727" s="17"/>
      <c r="H727" s="21"/>
      <c r="I727" s="21"/>
      <c r="J727" s="21"/>
      <c r="K727" s="21"/>
    </row>
    <row r="728" spans="6:11">
      <c r="F728" s="21"/>
      <c r="G728" s="17"/>
      <c r="H728" s="21"/>
      <c r="I728" s="21"/>
      <c r="J728" s="21"/>
      <c r="K728" s="21"/>
    </row>
    <row r="729" spans="6:11">
      <c r="F729" s="21"/>
      <c r="G729" s="17"/>
      <c r="H729" s="21"/>
      <c r="I729" s="21"/>
      <c r="J729" s="21"/>
      <c r="K729" s="21"/>
    </row>
    <row r="730" spans="6:11">
      <c r="F730" s="21"/>
      <c r="G730" s="17"/>
      <c r="H730" s="21"/>
      <c r="I730" s="21"/>
      <c r="J730" s="21"/>
      <c r="K730" s="21"/>
    </row>
    <row r="731" spans="6:11">
      <c r="F731" s="21"/>
      <c r="G731" s="17"/>
      <c r="H731" s="21"/>
      <c r="I731" s="21"/>
      <c r="J731" s="21"/>
      <c r="K731" s="21"/>
    </row>
    <row r="732" spans="6:11">
      <c r="F732" s="21"/>
      <c r="G732" s="17"/>
      <c r="H732" s="21"/>
      <c r="I732" s="21"/>
      <c r="J732" s="21"/>
      <c r="K732" s="21"/>
    </row>
    <row r="733" spans="6:11">
      <c r="F733" s="21"/>
      <c r="G733" s="17"/>
      <c r="H733" s="21"/>
      <c r="I733" s="21"/>
      <c r="J733" s="21"/>
      <c r="K733" s="21"/>
    </row>
    <row r="734" spans="6:11">
      <c r="F734" s="21"/>
      <c r="G734" s="17"/>
      <c r="H734" s="21"/>
      <c r="I734" s="21"/>
      <c r="J734" s="21"/>
      <c r="K734" s="21"/>
    </row>
    <row r="735" spans="6:11">
      <c r="F735" s="21"/>
      <c r="G735" s="17"/>
      <c r="H735" s="21"/>
      <c r="I735" s="21"/>
      <c r="J735" s="21"/>
      <c r="K735" s="21"/>
    </row>
    <row r="736" spans="6:11">
      <c r="F736" s="21"/>
      <c r="G736" s="17"/>
      <c r="H736" s="21"/>
      <c r="I736" s="21"/>
      <c r="J736" s="21"/>
      <c r="K736" s="21"/>
    </row>
    <row r="737" spans="6:11">
      <c r="F737" s="21"/>
      <c r="G737" s="17"/>
      <c r="H737" s="21"/>
      <c r="I737" s="21"/>
      <c r="J737" s="21"/>
      <c r="K737" s="21"/>
    </row>
    <row r="738" spans="6:11">
      <c r="F738" s="21"/>
      <c r="G738" s="17"/>
      <c r="H738" s="21"/>
      <c r="I738" s="21"/>
      <c r="J738" s="21"/>
      <c r="K738" s="21"/>
    </row>
    <row r="739" spans="6:11">
      <c r="F739" s="21"/>
      <c r="G739" s="17"/>
      <c r="H739" s="21"/>
      <c r="I739" s="21"/>
      <c r="J739" s="21"/>
      <c r="K739" s="21"/>
    </row>
    <row r="740" spans="6:11">
      <c r="F740" s="21"/>
      <c r="G740" s="17"/>
      <c r="H740" s="21"/>
      <c r="I740" s="21"/>
      <c r="J740" s="21"/>
      <c r="K740" s="21"/>
    </row>
    <row r="741" spans="6:11">
      <c r="F741" s="21"/>
      <c r="G741" s="17"/>
      <c r="H741" s="21"/>
      <c r="I741" s="21"/>
      <c r="J741" s="21"/>
      <c r="K741" s="21"/>
    </row>
    <row r="742" spans="6:11">
      <c r="F742" s="21"/>
      <c r="G742" s="17"/>
      <c r="H742" s="21"/>
      <c r="I742" s="21"/>
      <c r="J742" s="21"/>
      <c r="K742" s="21"/>
    </row>
    <row r="743" spans="6:11">
      <c r="F743" s="21"/>
      <c r="G743" s="17"/>
      <c r="H743" s="21"/>
      <c r="I743" s="21"/>
      <c r="J743" s="21"/>
      <c r="K743" s="21"/>
    </row>
    <row r="744" spans="6:11">
      <c r="F744" s="21"/>
      <c r="G744" s="17"/>
      <c r="H744" s="21"/>
      <c r="I744" s="21"/>
      <c r="J744" s="21"/>
      <c r="K744" s="21"/>
    </row>
    <row r="745" spans="6:11">
      <c r="F745" s="21"/>
      <c r="G745" s="17"/>
      <c r="H745" s="21"/>
      <c r="I745" s="21"/>
      <c r="J745" s="21"/>
      <c r="K745" s="21"/>
    </row>
    <row r="746" spans="6:11">
      <c r="F746" s="21"/>
      <c r="G746" s="17"/>
      <c r="H746" s="21"/>
      <c r="I746" s="21"/>
      <c r="J746" s="21"/>
      <c r="K746" s="21"/>
    </row>
    <row r="747" spans="6:11">
      <c r="F747" s="21"/>
      <c r="G747" s="17"/>
      <c r="H747" s="21"/>
      <c r="I747" s="21"/>
      <c r="J747" s="21"/>
      <c r="K747" s="21"/>
    </row>
    <row r="748" spans="6:11">
      <c r="F748" s="21"/>
      <c r="G748" s="17"/>
      <c r="H748" s="21"/>
      <c r="I748" s="21"/>
      <c r="J748" s="21"/>
      <c r="K748" s="21"/>
    </row>
    <row r="749" spans="6:11">
      <c r="F749" s="21"/>
      <c r="G749" s="17"/>
      <c r="H749" s="21"/>
      <c r="I749" s="21"/>
      <c r="J749" s="21"/>
      <c r="K749" s="21"/>
    </row>
    <row r="750" spans="6:11">
      <c r="F750" s="21"/>
      <c r="G750" s="17"/>
      <c r="H750" s="21"/>
      <c r="I750" s="21"/>
      <c r="J750" s="21"/>
      <c r="K750" s="21"/>
    </row>
    <row r="751" spans="6:11">
      <c r="F751" s="21"/>
      <c r="G751" s="17"/>
      <c r="H751" s="21"/>
      <c r="I751" s="21"/>
      <c r="J751" s="21"/>
      <c r="K751" s="21"/>
    </row>
    <row r="752" spans="6:11">
      <c r="F752" s="21"/>
      <c r="G752" s="17"/>
      <c r="H752" s="21"/>
      <c r="I752" s="21"/>
      <c r="J752" s="21"/>
      <c r="K752" s="21"/>
    </row>
    <row r="753" spans="6:11">
      <c r="F753" s="21"/>
      <c r="G753" s="17"/>
      <c r="H753" s="21"/>
      <c r="I753" s="21"/>
      <c r="J753" s="21"/>
      <c r="K753" s="21"/>
    </row>
    <row r="754" spans="6:11">
      <c r="F754" s="21"/>
      <c r="G754" s="17"/>
      <c r="H754" s="21"/>
      <c r="I754" s="21"/>
      <c r="J754" s="21"/>
      <c r="K754" s="21"/>
    </row>
    <row r="755" spans="6:11">
      <c r="F755" s="21"/>
      <c r="G755" s="17"/>
      <c r="H755" s="21"/>
      <c r="I755" s="21"/>
      <c r="J755" s="21"/>
      <c r="K755" s="21"/>
    </row>
    <row r="756" spans="6:11">
      <c r="F756" s="21"/>
      <c r="G756" s="17"/>
      <c r="H756" s="21"/>
      <c r="I756" s="21"/>
      <c r="J756" s="21"/>
      <c r="K756" s="21"/>
    </row>
    <row r="757" spans="6:11">
      <c r="F757" s="21"/>
      <c r="G757" s="17"/>
      <c r="H757" s="21"/>
      <c r="I757" s="21"/>
      <c r="J757" s="21"/>
      <c r="K757" s="21"/>
    </row>
    <row r="758" spans="6:11">
      <c r="F758" s="21"/>
      <c r="G758" s="17"/>
      <c r="H758" s="21"/>
      <c r="I758" s="21"/>
      <c r="J758" s="21"/>
      <c r="K758" s="21"/>
    </row>
    <row r="759" spans="6:11">
      <c r="F759" s="21"/>
      <c r="G759" s="17"/>
      <c r="H759" s="21"/>
      <c r="I759" s="21"/>
      <c r="J759" s="21"/>
      <c r="K759" s="21"/>
    </row>
    <row r="760" spans="6:11">
      <c r="F760" s="21"/>
      <c r="G760" s="17"/>
      <c r="H760" s="21"/>
      <c r="I760" s="21"/>
      <c r="J760" s="21"/>
      <c r="K760" s="21"/>
    </row>
    <row r="761" spans="6:11">
      <c r="F761" s="21"/>
      <c r="G761" s="17"/>
      <c r="H761" s="21"/>
      <c r="I761" s="21"/>
      <c r="J761" s="21"/>
      <c r="K761" s="21"/>
    </row>
    <row r="762" spans="6:11">
      <c r="F762" s="21"/>
      <c r="G762" s="17"/>
      <c r="H762" s="21"/>
      <c r="I762" s="21"/>
      <c r="J762" s="21"/>
      <c r="K762" s="21"/>
    </row>
    <row r="763" spans="6:11">
      <c r="F763" s="21"/>
      <c r="G763" s="17"/>
      <c r="H763" s="21"/>
      <c r="I763" s="21"/>
      <c r="J763" s="21"/>
      <c r="K763" s="21"/>
    </row>
    <row r="764" spans="6:11">
      <c r="F764" s="21"/>
      <c r="G764" s="17"/>
      <c r="H764" s="21"/>
      <c r="I764" s="21"/>
      <c r="J764" s="21"/>
      <c r="K764" s="21"/>
    </row>
    <row r="765" spans="6:11">
      <c r="F765" s="21"/>
      <c r="G765" s="17"/>
      <c r="H765" s="21"/>
      <c r="I765" s="21"/>
      <c r="J765" s="21"/>
      <c r="K765" s="21"/>
    </row>
    <row r="766" spans="6:11">
      <c r="F766" s="21"/>
      <c r="G766" s="17"/>
      <c r="H766" s="21"/>
      <c r="I766" s="21"/>
      <c r="J766" s="21"/>
      <c r="K766" s="21"/>
    </row>
    <row r="767" spans="6:11">
      <c r="F767" s="21"/>
      <c r="G767" s="17"/>
      <c r="H767" s="21"/>
      <c r="I767" s="21"/>
      <c r="J767" s="21"/>
      <c r="K767" s="21"/>
    </row>
    <row r="768" spans="6:11">
      <c r="F768" s="21"/>
      <c r="G768" s="17"/>
      <c r="H768" s="21"/>
      <c r="I768" s="21"/>
      <c r="J768" s="21"/>
      <c r="K768" s="21"/>
    </row>
    <row r="769" spans="6:11">
      <c r="F769" s="21"/>
      <c r="G769" s="17"/>
      <c r="H769" s="21"/>
      <c r="I769" s="21"/>
      <c r="J769" s="21"/>
      <c r="K769" s="21"/>
    </row>
    <row r="770" spans="6:11">
      <c r="F770" s="21"/>
      <c r="G770" s="17"/>
      <c r="H770" s="21"/>
      <c r="I770" s="21"/>
      <c r="J770" s="21"/>
      <c r="K770" s="21"/>
    </row>
    <row r="771" spans="6:11">
      <c r="F771" s="21"/>
      <c r="G771" s="17"/>
      <c r="H771" s="21"/>
      <c r="I771" s="21"/>
      <c r="J771" s="21"/>
      <c r="K771" s="21"/>
    </row>
    <row r="772" spans="6:11">
      <c r="F772" s="21"/>
      <c r="G772" s="17"/>
      <c r="H772" s="21"/>
      <c r="I772" s="21"/>
      <c r="J772" s="21"/>
      <c r="K772" s="21"/>
    </row>
    <row r="773" spans="6:11">
      <c r="F773" s="21"/>
      <c r="G773" s="17"/>
      <c r="H773" s="21"/>
      <c r="I773" s="21"/>
      <c r="J773" s="21"/>
      <c r="K773" s="21"/>
    </row>
    <row r="774" spans="6:11">
      <c r="F774" s="21"/>
      <c r="G774" s="17"/>
      <c r="H774" s="21"/>
      <c r="I774" s="21"/>
      <c r="J774" s="21"/>
      <c r="K774" s="21"/>
    </row>
    <row r="775" spans="6:11">
      <c r="F775" s="21"/>
      <c r="G775" s="17"/>
      <c r="H775" s="21"/>
      <c r="I775" s="21"/>
      <c r="J775" s="21"/>
      <c r="K775" s="21"/>
    </row>
    <row r="776" spans="6:11">
      <c r="F776" s="21"/>
      <c r="G776" s="17"/>
      <c r="H776" s="21"/>
      <c r="I776" s="21"/>
      <c r="J776" s="21"/>
      <c r="K776" s="21"/>
    </row>
    <row r="777" spans="6:11">
      <c r="F777" s="21"/>
      <c r="G777" s="17"/>
      <c r="H777" s="21"/>
      <c r="I777" s="21"/>
      <c r="J777" s="21"/>
      <c r="K777" s="21"/>
    </row>
    <row r="778" spans="6:11">
      <c r="F778" s="21"/>
      <c r="G778" s="17"/>
      <c r="H778" s="21"/>
      <c r="I778" s="21"/>
      <c r="J778" s="21"/>
      <c r="K778" s="21"/>
    </row>
    <row r="779" spans="6:11">
      <c r="F779" s="21"/>
      <c r="G779" s="17"/>
      <c r="H779" s="21"/>
      <c r="I779" s="21"/>
      <c r="J779" s="21"/>
      <c r="K779" s="21"/>
    </row>
    <row r="780" spans="6:11">
      <c r="F780" s="21"/>
      <c r="G780" s="17"/>
      <c r="H780" s="21"/>
      <c r="I780" s="21"/>
      <c r="J780" s="21"/>
      <c r="K780" s="21"/>
    </row>
    <row r="781" spans="6:11">
      <c r="F781" s="21"/>
      <c r="G781" s="17"/>
      <c r="H781" s="21"/>
      <c r="I781" s="21"/>
      <c r="J781" s="21"/>
      <c r="K781" s="21"/>
    </row>
    <row r="782" spans="6:11">
      <c r="F782" s="21"/>
      <c r="G782" s="17"/>
      <c r="H782" s="21"/>
      <c r="I782" s="21"/>
      <c r="J782" s="21"/>
      <c r="K782" s="21"/>
    </row>
    <row r="783" spans="6:11">
      <c r="F783" s="21"/>
      <c r="G783" s="17"/>
      <c r="H783" s="21"/>
      <c r="I783" s="21"/>
      <c r="J783" s="21"/>
      <c r="K783" s="21"/>
    </row>
    <row r="784" spans="6:11">
      <c r="F784" s="21"/>
      <c r="G784" s="17"/>
      <c r="H784" s="21"/>
      <c r="I784" s="21"/>
      <c r="J784" s="21"/>
      <c r="K784" s="21"/>
    </row>
    <row r="785" spans="6:11">
      <c r="F785" s="21"/>
      <c r="G785" s="17"/>
      <c r="H785" s="21"/>
      <c r="I785" s="21"/>
      <c r="J785" s="21"/>
      <c r="K785" s="21"/>
    </row>
    <row r="786" spans="6:11">
      <c r="F786" s="21"/>
      <c r="G786" s="17"/>
      <c r="H786" s="21"/>
      <c r="I786" s="21"/>
      <c r="J786" s="21"/>
      <c r="K786" s="21"/>
    </row>
    <row r="787" spans="6:11">
      <c r="F787" s="21"/>
      <c r="G787" s="17"/>
      <c r="H787" s="21"/>
      <c r="I787" s="21"/>
      <c r="J787" s="21"/>
      <c r="K787" s="21"/>
    </row>
    <row r="788" spans="6:11">
      <c r="F788" s="21"/>
      <c r="G788" s="17"/>
      <c r="H788" s="21"/>
      <c r="I788" s="21"/>
      <c r="J788" s="21"/>
      <c r="K788" s="21"/>
    </row>
    <row r="789" spans="6:11">
      <c r="F789" s="21"/>
      <c r="G789" s="17"/>
      <c r="H789" s="21"/>
      <c r="I789" s="21"/>
      <c r="J789" s="21"/>
      <c r="K789" s="21"/>
    </row>
    <row r="790" spans="6:11">
      <c r="F790" s="21"/>
      <c r="G790" s="17"/>
      <c r="H790" s="21"/>
      <c r="I790" s="21"/>
      <c r="J790" s="21"/>
      <c r="K790" s="21"/>
    </row>
    <row r="791" spans="6:11">
      <c r="F791" s="21"/>
      <c r="G791" s="17"/>
      <c r="H791" s="21"/>
      <c r="I791" s="21"/>
      <c r="J791" s="21"/>
      <c r="K791" s="21"/>
    </row>
    <row r="792" spans="6:11">
      <c r="F792" s="21"/>
      <c r="G792" s="17"/>
      <c r="H792" s="21"/>
      <c r="I792" s="21"/>
      <c r="J792" s="21"/>
      <c r="K792" s="21"/>
    </row>
    <row r="793" spans="6:11">
      <c r="F793" s="21"/>
      <c r="G793" s="17"/>
      <c r="H793" s="21"/>
      <c r="I793" s="21"/>
      <c r="J793" s="21"/>
      <c r="K793" s="21"/>
    </row>
    <row r="794" spans="6:11">
      <c r="F794" s="21"/>
      <c r="G794" s="17"/>
      <c r="H794" s="21"/>
      <c r="I794" s="21"/>
      <c r="J794" s="21"/>
      <c r="K794" s="21"/>
    </row>
    <row r="795" spans="6:11">
      <c r="F795" s="21"/>
      <c r="G795" s="17"/>
      <c r="H795" s="21"/>
      <c r="I795" s="21"/>
      <c r="J795" s="21"/>
      <c r="K795" s="21"/>
    </row>
    <row r="796" spans="6:11">
      <c r="F796" s="21"/>
      <c r="G796" s="17"/>
      <c r="H796" s="21"/>
      <c r="I796" s="21"/>
      <c r="J796" s="21"/>
      <c r="K796" s="21"/>
    </row>
    <row r="797" spans="6:11">
      <c r="F797" s="21"/>
      <c r="G797" s="17"/>
      <c r="H797" s="21"/>
      <c r="I797" s="21"/>
      <c r="J797" s="21"/>
      <c r="K797" s="21"/>
    </row>
    <row r="798" spans="6:11">
      <c r="F798" s="21"/>
      <c r="G798" s="17"/>
      <c r="H798" s="21"/>
      <c r="I798" s="21"/>
      <c r="J798" s="21"/>
      <c r="K798" s="21"/>
    </row>
    <row r="799" spans="6:11">
      <c r="F799" s="21"/>
      <c r="G799" s="17"/>
      <c r="H799" s="21"/>
      <c r="I799" s="21"/>
      <c r="J799" s="21"/>
      <c r="K799" s="21"/>
    </row>
    <row r="800" spans="6:11">
      <c r="F800" s="21"/>
      <c r="G800" s="17"/>
      <c r="H800" s="21"/>
      <c r="I800" s="21"/>
      <c r="J800" s="21"/>
      <c r="K800" s="21"/>
    </row>
    <row r="801" spans="6:11">
      <c r="F801" s="21"/>
      <c r="G801" s="17"/>
      <c r="H801" s="21"/>
      <c r="I801" s="21"/>
      <c r="J801" s="21"/>
      <c r="K801" s="21"/>
    </row>
    <row r="802" spans="6:11">
      <c r="F802" s="21"/>
      <c r="G802" s="17"/>
      <c r="H802" s="21"/>
      <c r="I802" s="21"/>
      <c r="J802" s="21"/>
      <c r="K802" s="21"/>
    </row>
    <row r="803" spans="6:11">
      <c r="F803" s="21"/>
      <c r="G803" s="17"/>
      <c r="H803" s="21"/>
      <c r="I803" s="21"/>
      <c r="J803" s="21"/>
      <c r="K803" s="21"/>
    </row>
    <row r="804" spans="6:11">
      <c r="F804" s="21"/>
      <c r="G804" s="17"/>
      <c r="H804" s="21"/>
      <c r="I804" s="21"/>
      <c r="J804" s="21"/>
      <c r="K804" s="21"/>
    </row>
    <row r="805" spans="6:11">
      <c r="F805" s="21"/>
      <c r="G805" s="17"/>
      <c r="H805" s="21"/>
      <c r="I805" s="21"/>
      <c r="J805" s="21"/>
      <c r="K805" s="21"/>
    </row>
    <row r="806" spans="6:11">
      <c r="F806" s="21"/>
      <c r="G806" s="17"/>
      <c r="H806" s="21"/>
      <c r="I806" s="21"/>
      <c r="J806" s="21"/>
      <c r="K806" s="21"/>
    </row>
    <row r="807" spans="6:11">
      <c r="F807" s="21"/>
      <c r="G807" s="17"/>
      <c r="H807" s="21"/>
      <c r="I807" s="21"/>
      <c r="J807" s="21"/>
      <c r="K807" s="21"/>
    </row>
    <row r="808" spans="6:11">
      <c r="F808" s="21"/>
      <c r="G808" s="17"/>
      <c r="H808" s="21"/>
      <c r="I808" s="21"/>
      <c r="J808" s="21"/>
      <c r="K808" s="21"/>
    </row>
    <row r="809" spans="6:11">
      <c r="F809" s="21"/>
      <c r="G809" s="17"/>
      <c r="H809" s="21"/>
      <c r="I809" s="21"/>
      <c r="J809" s="21"/>
      <c r="K809" s="21"/>
    </row>
    <row r="810" spans="6:11">
      <c r="F810" s="21"/>
      <c r="G810" s="17"/>
      <c r="H810" s="21"/>
      <c r="I810" s="21"/>
      <c r="J810" s="21"/>
      <c r="K810" s="21"/>
    </row>
    <row r="811" spans="6:11">
      <c r="F811" s="21"/>
      <c r="G811" s="17"/>
      <c r="H811" s="21"/>
      <c r="I811" s="21"/>
      <c r="J811" s="21"/>
      <c r="K811" s="21"/>
    </row>
    <row r="812" spans="6:11">
      <c r="F812" s="21"/>
      <c r="G812" s="17"/>
      <c r="H812" s="21"/>
      <c r="I812" s="21"/>
      <c r="J812" s="21"/>
      <c r="K812" s="21"/>
    </row>
    <row r="813" spans="6:11">
      <c r="F813" s="21"/>
      <c r="G813" s="17"/>
      <c r="H813" s="21"/>
      <c r="I813" s="21"/>
      <c r="J813" s="21"/>
      <c r="K813" s="21"/>
    </row>
    <row r="814" spans="6:11">
      <c r="F814" s="21"/>
      <c r="G814" s="17"/>
      <c r="H814" s="21"/>
      <c r="I814" s="21"/>
      <c r="J814" s="21"/>
      <c r="K814" s="21"/>
    </row>
    <row r="815" spans="6:11">
      <c r="F815" s="21"/>
      <c r="G815" s="17"/>
      <c r="H815" s="21"/>
      <c r="I815" s="21"/>
      <c r="J815" s="21"/>
      <c r="K815" s="21"/>
    </row>
    <row r="816" spans="6:11">
      <c r="F816" s="21"/>
      <c r="G816" s="17"/>
      <c r="H816" s="21"/>
      <c r="I816" s="21"/>
      <c r="J816" s="21"/>
      <c r="K816" s="21"/>
    </row>
    <row r="817" spans="6:11">
      <c r="F817" s="21"/>
      <c r="G817" s="17"/>
      <c r="H817" s="21"/>
      <c r="I817" s="21"/>
      <c r="J817" s="21"/>
      <c r="K817" s="21"/>
    </row>
    <row r="818" spans="6:11">
      <c r="F818" s="21"/>
      <c r="G818" s="17"/>
      <c r="H818" s="21"/>
      <c r="I818" s="21"/>
      <c r="J818" s="21"/>
      <c r="K818" s="21"/>
    </row>
    <row r="819" spans="6:11">
      <c r="F819" s="21"/>
      <c r="G819" s="17"/>
      <c r="H819" s="21"/>
      <c r="I819" s="21"/>
      <c r="J819" s="21"/>
      <c r="K819" s="21"/>
    </row>
    <row r="820" spans="6:11">
      <c r="F820" s="21"/>
      <c r="G820" s="17"/>
      <c r="H820" s="21"/>
      <c r="I820" s="21"/>
      <c r="J820" s="21"/>
      <c r="K820" s="21"/>
    </row>
    <row r="821" spans="6:11">
      <c r="F821" s="21"/>
      <c r="G821" s="17"/>
      <c r="H821" s="21"/>
      <c r="I821" s="21"/>
      <c r="J821" s="21"/>
      <c r="K821" s="21"/>
    </row>
    <row r="822" spans="6:11">
      <c r="F822" s="21"/>
      <c r="G822" s="17"/>
      <c r="H822" s="21"/>
      <c r="I822" s="21"/>
      <c r="J822" s="21"/>
      <c r="K822" s="21"/>
    </row>
    <row r="823" spans="6:11">
      <c r="F823" s="21"/>
      <c r="G823" s="17"/>
      <c r="H823" s="21"/>
      <c r="I823" s="21"/>
      <c r="J823" s="21"/>
      <c r="K823" s="21"/>
    </row>
    <row r="824" spans="6:11">
      <c r="F824" s="21"/>
      <c r="G824" s="17"/>
      <c r="H824" s="21"/>
      <c r="I824" s="21"/>
      <c r="J824" s="21"/>
      <c r="K824" s="21"/>
    </row>
    <row r="825" spans="6:11">
      <c r="F825" s="21"/>
      <c r="G825" s="17"/>
      <c r="H825" s="21"/>
      <c r="I825" s="21"/>
      <c r="J825" s="21"/>
      <c r="K825" s="21"/>
    </row>
    <row r="826" spans="6:11">
      <c r="F826" s="21"/>
      <c r="G826" s="17"/>
      <c r="H826" s="21"/>
      <c r="I826" s="21"/>
      <c r="J826" s="21"/>
      <c r="K826" s="21"/>
    </row>
    <row r="827" spans="6:11">
      <c r="F827" s="21"/>
      <c r="G827" s="17"/>
      <c r="H827" s="21"/>
      <c r="I827" s="21"/>
      <c r="J827" s="21"/>
      <c r="K827" s="21"/>
    </row>
    <row r="828" spans="6:11">
      <c r="F828" s="21"/>
      <c r="G828" s="17"/>
      <c r="H828" s="21"/>
      <c r="I828" s="21"/>
      <c r="J828" s="21"/>
      <c r="K828" s="21"/>
    </row>
    <row r="829" spans="6:11">
      <c r="F829" s="21"/>
      <c r="G829" s="17"/>
      <c r="H829" s="21"/>
      <c r="I829" s="21"/>
      <c r="J829" s="21"/>
      <c r="K829" s="21"/>
    </row>
    <row r="830" spans="6:11">
      <c r="F830" s="21"/>
      <c r="G830" s="17"/>
      <c r="H830" s="21"/>
      <c r="I830" s="21"/>
      <c r="J830" s="21"/>
      <c r="K830" s="21"/>
    </row>
    <row r="831" spans="6:11">
      <c r="F831" s="21"/>
      <c r="G831" s="17"/>
      <c r="H831" s="21"/>
      <c r="I831" s="21"/>
      <c r="J831" s="21"/>
      <c r="K831" s="21"/>
    </row>
    <row r="832" spans="6:11">
      <c r="F832" s="21"/>
      <c r="G832" s="17"/>
      <c r="H832" s="21"/>
      <c r="I832" s="21"/>
      <c r="J832" s="21"/>
      <c r="K832" s="21"/>
    </row>
    <row r="833" spans="6:11">
      <c r="F833" s="21"/>
      <c r="G833" s="17"/>
      <c r="H833" s="21"/>
      <c r="I833" s="21"/>
      <c r="J833" s="21"/>
      <c r="K833" s="21"/>
    </row>
    <row r="834" spans="6:11">
      <c r="F834" s="21"/>
      <c r="G834" s="17"/>
      <c r="H834" s="21"/>
      <c r="I834" s="21"/>
      <c r="J834" s="21"/>
      <c r="K834" s="21"/>
    </row>
    <row r="835" spans="6:11">
      <c r="F835" s="21"/>
      <c r="G835" s="17"/>
      <c r="H835" s="21"/>
      <c r="I835" s="21"/>
      <c r="J835" s="21"/>
      <c r="K835" s="21"/>
    </row>
    <row r="836" spans="6:11">
      <c r="F836" s="21"/>
      <c r="G836" s="17"/>
      <c r="H836" s="21"/>
      <c r="I836" s="21"/>
      <c r="J836" s="21"/>
      <c r="K836" s="21"/>
    </row>
    <row r="837" spans="6:11">
      <c r="F837" s="21"/>
      <c r="G837" s="17"/>
      <c r="H837" s="21"/>
      <c r="I837" s="21"/>
      <c r="J837" s="21"/>
      <c r="K837" s="21"/>
    </row>
    <row r="838" spans="6:11">
      <c r="F838" s="21"/>
      <c r="G838" s="17"/>
      <c r="H838" s="21"/>
      <c r="I838" s="21"/>
      <c r="J838" s="21"/>
      <c r="K838" s="21"/>
    </row>
    <row r="839" spans="6:11">
      <c r="F839" s="21"/>
      <c r="G839" s="17"/>
      <c r="H839" s="21"/>
      <c r="I839" s="21"/>
      <c r="J839" s="21"/>
      <c r="K839" s="21"/>
    </row>
    <row r="840" spans="6:11">
      <c r="F840" s="21"/>
      <c r="G840" s="17"/>
      <c r="H840" s="21"/>
      <c r="I840" s="21"/>
      <c r="J840" s="21"/>
      <c r="K840" s="21"/>
    </row>
    <row r="841" spans="6:11">
      <c r="F841" s="21"/>
      <c r="G841" s="17"/>
      <c r="H841" s="21"/>
      <c r="I841" s="21"/>
      <c r="J841" s="21"/>
      <c r="K841" s="21"/>
    </row>
  </sheetData>
  <mergeCells count="139">
    <mergeCell ref="A13:B15"/>
    <mergeCell ref="C13:F15"/>
    <mergeCell ref="A17:K17"/>
    <mergeCell ref="T19:X19"/>
    <mergeCell ref="C20:D20"/>
    <mergeCell ref="A21:A22"/>
    <mergeCell ref="C21:D22"/>
    <mergeCell ref="A1:K1"/>
    <mergeCell ref="C3:E3"/>
    <mergeCell ref="C4:E4"/>
    <mergeCell ref="C5:E5"/>
    <mergeCell ref="A7:K7"/>
    <mergeCell ref="A9:B11"/>
    <mergeCell ref="C9:C10"/>
    <mergeCell ref="D9:D10"/>
    <mergeCell ref="A33:A34"/>
    <mergeCell ref="C33:D34"/>
    <mergeCell ref="A36:A37"/>
    <mergeCell ref="C36:D37"/>
    <mergeCell ref="A39:A40"/>
    <mergeCell ref="C39:D40"/>
    <mergeCell ref="A24:A25"/>
    <mergeCell ref="C24:D25"/>
    <mergeCell ref="A27:A28"/>
    <mergeCell ref="C27:D28"/>
    <mergeCell ref="A30:A31"/>
    <mergeCell ref="C30:D31"/>
    <mergeCell ref="A42:A43"/>
    <mergeCell ref="C42:D43"/>
    <mergeCell ref="A45:C45"/>
    <mergeCell ref="A46:C46"/>
    <mergeCell ref="A48:C48"/>
    <mergeCell ref="A119:K119"/>
    <mergeCell ref="C57:D58"/>
    <mergeCell ref="A60:A61"/>
    <mergeCell ref="C60:D61"/>
    <mergeCell ref="A63:A64"/>
    <mergeCell ref="A75:A76"/>
    <mergeCell ref="C75:D76"/>
    <mergeCell ref="A78:C78"/>
    <mergeCell ref="A79:C79"/>
    <mergeCell ref="A81:C81"/>
    <mergeCell ref="A83:K83"/>
    <mergeCell ref="C63:D64"/>
    <mergeCell ref="A66:A67"/>
    <mergeCell ref="C66:D67"/>
    <mergeCell ref="A69:A70"/>
    <mergeCell ref="C69:D70"/>
    <mergeCell ref="A72:A73"/>
    <mergeCell ref="C72:D73"/>
    <mergeCell ref="A93:A94"/>
    <mergeCell ref="C127:E127"/>
    <mergeCell ref="C128:E128"/>
    <mergeCell ref="C129:E129"/>
    <mergeCell ref="C130:E130"/>
    <mergeCell ref="C131:E131"/>
    <mergeCell ref="C132:E132"/>
    <mergeCell ref="C124:E124"/>
    <mergeCell ref="C125:E125"/>
    <mergeCell ref="C126:E126"/>
    <mergeCell ref="C151:E151"/>
    <mergeCell ref="C139:E139"/>
    <mergeCell ref="C140:E140"/>
    <mergeCell ref="C141:E141"/>
    <mergeCell ref="C142:E142"/>
    <mergeCell ref="B144:D144"/>
    <mergeCell ref="U144:Y144"/>
    <mergeCell ref="C133:E133"/>
    <mergeCell ref="C134:E134"/>
    <mergeCell ref="C135:E135"/>
    <mergeCell ref="C136:E136"/>
    <mergeCell ref="C137:E137"/>
    <mergeCell ref="C138:E138"/>
    <mergeCell ref="Z243:AG243"/>
    <mergeCell ref="Z246:AB246"/>
    <mergeCell ref="Z247:AG247"/>
    <mergeCell ref="Z251:AB251"/>
    <mergeCell ref="A50:K50"/>
    <mergeCell ref="T52:X52"/>
    <mergeCell ref="C53:D53"/>
    <mergeCell ref="A54:A55"/>
    <mergeCell ref="C54:D55"/>
    <mergeCell ref="A57:A58"/>
    <mergeCell ref="A179:D179"/>
    <mergeCell ref="A185:D185"/>
    <mergeCell ref="T196:X196"/>
    <mergeCell ref="Y196:AE196"/>
    <mergeCell ref="Z239:AG239"/>
    <mergeCell ref="Z242:AB242"/>
    <mergeCell ref="C164:E164"/>
    <mergeCell ref="C165:E165"/>
    <mergeCell ref="B167:D167"/>
    <mergeCell ref="A169:D169"/>
    <mergeCell ref="T170:X170"/>
    <mergeCell ref="A173:K173"/>
    <mergeCell ref="N173:Q177"/>
    <mergeCell ref="N158:O158"/>
    <mergeCell ref="C93:D94"/>
    <mergeCell ref="A96:A97"/>
    <mergeCell ref="C96:D97"/>
    <mergeCell ref="A99:A100"/>
    <mergeCell ref="C99:D100"/>
    <mergeCell ref="C123:E123"/>
    <mergeCell ref="C122:E122"/>
    <mergeCell ref="A116:K116"/>
    <mergeCell ref="T85:X85"/>
    <mergeCell ref="C86:D86"/>
    <mergeCell ref="A87:A88"/>
    <mergeCell ref="C87:D88"/>
    <mergeCell ref="A90:A91"/>
    <mergeCell ref="C90:D91"/>
    <mergeCell ref="A111:C111"/>
    <mergeCell ref="A112:C112"/>
    <mergeCell ref="A114:C114"/>
    <mergeCell ref="N123:O123"/>
    <mergeCell ref="L185:P185"/>
    <mergeCell ref="F184:G184"/>
    <mergeCell ref="A102:A103"/>
    <mergeCell ref="C102:D103"/>
    <mergeCell ref="A105:A106"/>
    <mergeCell ref="C105:D106"/>
    <mergeCell ref="A108:A109"/>
    <mergeCell ref="C108:D109"/>
    <mergeCell ref="C159:E159"/>
    <mergeCell ref="C160:E160"/>
    <mergeCell ref="C161:E161"/>
    <mergeCell ref="C162:E162"/>
    <mergeCell ref="C163:E163"/>
    <mergeCell ref="C152:E152"/>
    <mergeCell ref="C153:E153"/>
    <mergeCell ref="C154:E154"/>
    <mergeCell ref="C155:E155"/>
    <mergeCell ref="B156:D156"/>
    <mergeCell ref="C158:E158"/>
    <mergeCell ref="C147:E147"/>
    <mergeCell ref="N147:O147"/>
    <mergeCell ref="C148:E148"/>
    <mergeCell ref="C149:E149"/>
    <mergeCell ref="C150:E150"/>
  </mergeCells>
  <phoneticPr fontId="13" type="noConversion"/>
  <dataValidations count="2">
    <dataValidation type="list" allowBlank="1" showInputMessage="1" showErrorMessage="1" sqref="E177" xr:uid="{00000000-0002-0000-0800-000000000000}">
      <formula1>$T$1:$T$2</formula1>
    </dataValidation>
    <dataValidation type="list" allowBlank="1" showInputMessage="1" showErrorMessage="1" promptTitle="College" prompt="Choose college for graduate student.  If tuition is not allowed by sponsor, choose Not Allowed." sqref="D220:D224 D227:D231 D206:D210 D199:D203 D213:D217" xr:uid="{00000000-0002-0000-0800-000001000000}">
      <formula1>$Z$256:$Z$281</formula1>
    </dataValidation>
  </dataValidations>
  <pageMargins left="0.25" right="0.25" top="0.25" bottom="0.25" header="0.5" footer="0.5"/>
  <pageSetup scale="9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56</vt:i4>
      </vt:variant>
    </vt:vector>
  </HeadingPairs>
  <TitlesOfParts>
    <vt:vector size="92" baseType="lpstr">
      <vt:lpstr>Cumulative Budget Request </vt:lpstr>
      <vt:lpstr>Member A</vt:lpstr>
      <vt:lpstr>Loaded Rates</vt:lpstr>
      <vt:lpstr>Member B</vt:lpstr>
      <vt:lpstr>Member C</vt:lpstr>
      <vt:lpstr>Member D</vt:lpstr>
      <vt:lpstr>Member E</vt:lpstr>
      <vt:lpstr>Member F</vt:lpstr>
      <vt:lpstr>Cost Share Summary</vt:lpstr>
      <vt:lpstr>Salary Cap Obligation (1)</vt:lpstr>
      <vt:lpstr>Salary Cap Obligation (2)</vt:lpstr>
      <vt:lpstr>Salary Cap Obligation (3)</vt:lpstr>
      <vt:lpstr>Salary Cap Obligation (4)</vt:lpstr>
      <vt:lpstr>Salary Cap Obligation (5)</vt:lpstr>
      <vt:lpstr>Salary Cap Obligation (6)</vt:lpstr>
      <vt:lpstr>Salary Cap Obligation (7)</vt:lpstr>
      <vt:lpstr>Salary Cap Obligation (8)</vt:lpstr>
      <vt:lpstr>Fringe Benefits Cap (1)</vt:lpstr>
      <vt:lpstr>Fringe Benefits Cap (2)</vt:lpstr>
      <vt:lpstr>Fringe Benefits Cap (3)</vt:lpstr>
      <vt:lpstr>Fringe Benefits Cap (4)</vt:lpstr>
      <vt:lpstr>Fringe Benefits Cap (5)</vt:lpstr>
      <vt:lpstr>Fringe Benefits Cap (6)</vt:lpstr>
      <vt:lpstr>Fringe Benefits Cap (7)</vt:lpstr>
      <vt:lpstr>Fringe Benefits Cap (8)</vt:lpstr>
      <vt:lpstr>Cost Share Budget (1)</vt:lpstr>
      <vt:lpstr>Cost Share Budget (2)</vt:lpstr>
      <vt:lpstr>Cost Share Budget (3)</vt:lpstr>
      <vt:lpstr>Cost Share Budget (4)</vt:lpstr>
      <vt:lpstr>Cost Share Budget (5)</vt:lpstr>
      <vt:lpstr>Cost Share Budget (6)</vt:lpstr>
      <vt:lpstr>Cost Share Budget (7)</vt:lpstr>
      <vt:lpstr>Cost Share Budget (8)</vt:lpstr>
      <vt:lpstr>Tuition &amp; Fees Calculation</vt:lpstr>
      <vt:lpstr>Capital Expenses</vt:lpstr>
      <vt:lpstr>Longevity Lookup</vt:lpstr>
      <vt:lpstr>'Member A'!OtherEx</vt:lpstr>
      <vt:lpstr>'Member B'!OtherEx</vt:lpstr>
      <vt:lpstr>'Member C'!OtherEx</vt:lpstr>
      <vt:lpstr>'Member D'!OtherEx</vt:lpstr>
      <vt:lpstr>'Member E'!OtherEx</vt:lpstr>
      <vt:lpstr>'Member F'!OtherEx</vt:lpstr>
      <vt:lpstr>OtherEx</vt:lpstr>
      <vt:lpstr>'Cost Share Budget (1)'!Print_Area</vt:lpstr>
      <vt:lpstr>'Cost Share Budget (2)'!Print_Area</vt:lpstr>
      <vt:lpstr>'Cost Share Budget (3)'!Print_Area</vt:lpstr>
      <vt:lpstr>'Cost Share Budget (4)'!Print_Area</vt:lpstr>
      <vt:lpstr>'Cost Share Budget (5)'!Print_Area</vt:lpstr>
      <vt:lpstr>'Cost Share Budget (6)'!Print_Area</vt:lpstr>
      <vt:lpstr>'Cost Share Budget (7)'!Print_Area</vt:lpstr>
      <vt:lpstr>'Cost Share Budget (8)'!Print_Area</vt:lpstr>
      <vt:lpstr>'Cost Share Summary'!Print_Area</vt:lpstr>
      <vt:lpstr>'Cumulative Budget Request '!Print_Area</vt:lpstr>
      <vt:lpstr>'Fringe Benefits Cap (1)'!Print_Area</vt:lpstr>
      <vt:lpstr>'Fringe Benefits Cap (2)'!Print_Area</vt:lpstr>
      <vt:lpstr>'Loaded Rates'!Print_Area</vt:lpstr>
      <vt:lpstr>'Member A'!Print_Area</vt:lpstr>
      <vt:lpstr>'Member B'!Print_Area</vt:lpstr>
      <vt:lpstr>'Member C'!Print_Area</vt:lpstr>
      <vt:lpstr>'Member D'!Print_Area</vt:lpstr>
      <vt:lpstr>'Member E'!Print_Area</vt:lpstr>
      <vt:lpstr>'Member F'!Print_Area</vt:lpstr>
      <vt:lpstr>'Salary Cap Obligation (1)'!Print_Area</vt:lpstr>
      <vt:lpstr>'Salary Cap Obligation (2)'!Print_Area</vt:lpstr>
      <vt:lpstr>'Salary Cap Obligation (3)'!Print_Area</vt:lpstr>
      <vt:lpstr>'Salary Cap Obligation (4)'!Print_Area</vt:lpstr>
      <vt:lpstr>'Salary Cap Obligation (5)'!Print_Area</vt:lpstr>
      <vt:lpstr>'Salary Cap Obligation (6)'!Print_Area</vt:lpstr>
      <vt:lpstr>'Salary Cap Obligation (7)'!Print_Area</vt:lpstr>
      <vt:lpstr>'Salary Cap Obligation (8)'!Print_Area</vt:lpstr>
      <vt:lpstr>'Member A'!StipendEx</vt:lpstr>
      <vt:lpstr>'Member B'!StipendEx</vt:lpstr>
      <vt:lpstr>'Member C'!StipendEx</vt:lpstr>
      <vt:lpstr>'Member D'!StipendEx</vt:lpstr>
      <vt:lpstr>'Member E'!StipendEx</vt:lpstr>
      <vt:lpstr>'Member F'!StipendEx</vt:lpstr>
      <vt:lpstr>StipendEx</vt:lpstr>
      <vt:lpstr>'Member A'!SubsEx</vt:lpstr>
      <vt:lpstr>'Member B'!SubsEx</vt:lpstr>
      <vt:lpstr>'Member C'!SubsEx</vt:lpstr>
      <vt:lpstr>'Member D'!SubsEx</vt:lpstr>
      <vt:lpstr>'Member E'!SubsEx</vt:lpstr>
      <vt:lpstr>'Member F'!SubsEx</vt:lpstr>
      <vt:lpstr>SubsEx</vt:lpstr>
      <vt:lpstr>'Member A'!TravelEx</vt:lpstr>
      <vt:lpstr>'Member B'!TravelEx</vt:lpstr>
      <vt:lpstr>'Member C'!TravelEx</vt:lpstr>
      <vt:lpstr>'Member D'!TravelEx</vt:lpstr>
      <vt:lpstr>'Member E'!TravelEx</vt:lpstr>
      <vt:lpstr>'Member F'!TravelEx</vt:lpstr>
      <vt:lpstr>TravelEx</vt:lpstr>
      <vt:lpstr>'Tuition &amp; Fees Calculation'!tuition.tamu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Hibbs, Sue F</dc:creator>
  <cp:lastModifiedBy>Towns, Stephanie L</cp:lastModifiedBy>
  <cp:lastPrinted>2019-01-09T14:40:13Z</cp:lastPrinted>
  <dcterms:created xsi:type="dcterms:W3CDTF">2002-08-23T16:07:18Z</dcterms:created>
  <dcterms:modified xsi:type="dcterms:W3CDTF">2024-09-30T20:41:52Z</dcterms:modified>
</cp:coreProperties>
</file>